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trlProps/ctrlProp9.xml" ContentType="application/vnd.ms-excel.controlproperties+xml"/>
  <Override PartName="/xl/ctrlProps/ctrlProp10.xml" ContentType="application/vnd.ms-excel.controlproperties+xml"/>
  <Override PartName="/xl/drawings/drawing5.xml" ContentType="application/vnd.openxmlformats-officedocument.drawing+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threadedComments/threadedComment1.xml" ContentType="application/vnd.ms-excel.threadedcomments+xml"/>
  <Override PartName="/xl/documenttasks/documenttask1.xml" ContentType="application/vnd.ms-excel.documenttask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thumbnail" Target="docProps/thumbnail.emf"/><Relationship Id="rId2" Type="http://schemas.microsoft.com/office/2020/02/relationships/classificationlabels" Target="docMetadata/LabelInfo.xml"/><Relationship Id="rId1" Type="http://schemas.openxmlformats.org/officeDocument/2006/relationships/officeDocument" Target="xl/workbook.xml"/><Relationship Id="rId6" Type="http://schemas.openxmlformats.org/officeDocument/2006/relationships/custom-properties" Target="docProps/custom.xml"/><Relationship Id="rId5" Type="http://schemas.openxmlformats.org/officeDocument/2006/relationships/extended-properties" Target="docProps/app.xml"/><Relationship Id="rId4" Type="http://schemas.openxmlformats.org/package/2006/relationships/metadata/core-properties" Target="docProps/core.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530"/>
  <workbookPr codeName="ThisWorkbook"/>
  <mc:AlternateContent xmlns:mc="http://schemas.openxmlformats.org/markup-compatibility/2006">
    <mc:Choice Requires="x15">
      <x15ac:absPath xmlns:x15ac="http://schemas.microsoft.com/office/spreadsheetml/2010/11/ac" url="C:\Users\dcampagnolo\Desktop\Temp\"/>
    </mc:Choice>
  </mc:AlternateContent>
  <xr:revisionPtr revIDLastSave="0" documentId="8_{2DE13915-B902-4ED2-AED5-2980BAC598B1}" xr6:coauthVersionLast="47" xr6:coauthVersionMax="47" xr10:uidLastSave="{00000000-0000-0000-0000-000000000000}"/>
  <workbookProtection workbookAlgorithmName="SHA-512" workbookHashValue="O/9QVilFDcTMZFq+EJ27vhR/W8tRzv2ZHUkvVgOtv9G2WgmkW/AYJyI5FBLMICePiixrkQok4/yh65EayC/7aQ==" workbookSaltValue="FGLVLiUdW8Q+14X29Zxigg==" workbookSpinCount="100000" lockStructure="1"/>
  <bookViews>
    <workbookView xWindow="28680" yWindow="-120" windowWidth="29040" windowHeight="17520" tabRatio="626" firstSheet="6" activeTab="16" xr2:uid="{00000000-000D-0000-FFFF-FFFF00000000}"/>
  </bookViews>
  <sheets>
    <sheet name="Admin" sheetId="32" state="hidden" r:id="rId1"/>
    <sheet name="Instructions" sheetId="34" state="hidden" r:id="rId2"/>
    <sheet name="FAQs" sheetId="33" state="hidden" r:id="rId3"/>
    <sheet name="Version Number" sheetId="45" state="hidden" r:id="rId4"/>
    <sheet name="Start Here" sheetId="9" r:id="rId5"/>
    <sheet name="Finish Here" sheetId="19" r:id="rId6"/>
    <sheet name="Summary" sheetId="11" r:id="rId7"/>
    <sheet name="Table A" sheetId="2" r:id="rId8"/>
    <sheet name="Table A2" sheetId="1" r:id="rId9"/>
    <sheet name="Deed Rest And Asst Pgm Data" sheetId="17" state="hidden" r:id="rId10"/>
    <sheet name="Table B" sheetId="13" r:id="rId11"/>
    <sheet name="Table B Values" sheetId="39" state="hidden" r:id="rId12"/>
    <sheet name="Planning Periods" sheetId="15" state="hidden" r:id="rId13"/>
    <sheet name="RHNA past year values" sheetId="18" state="hidden" r:id="rId14"/>
    <sheet name="RHNA Allocations" sheetId="16" state="hidden" r:id="rId15"/>
    <sheet name="Table C" sheetId="4" r:id="rId16"/>
    <sheet name="Table D" sheetId="5" r:id="rId17"/>
    <sheet name="Table E" sheetId="6" r:id="rId18"/>
    <sheet name="Table F" sheetId="7" r:id="rId19"/>
    <sheet name="Table F2" sheetId="42" r:id="rId20"/>
    <sheet name="Table G" sheetId="35" r:id="rId21"/>
    <sheet name="Table H" sheetId="36" r:id="rId22"/>
    <sheet name="Table I" sheetId="41" state="hidden" r:id="rId23"/>
    <sheet name="Table J" sheetId="44" r:id="rId24"/>
    <sheet name="Table K" sheetId="46" r:id="rId25"/>
    <sheet name="Table L" sheetId="47" r:id="rId26"/>
    <sheet name="LEAP Reporting" sheetId="38" r:id="rId27"/>
    <sheet name="CountyInfo" sheetId="40" state="hidden" r:id="rId28"/>
  </sheets>
  <definedNames>
    <definedName name="_xlnm._FilterDatabase" localSheetId="9" hidden="1">'Deed Rest And Asst Pgm Data'!$A$1:$B$1</definedName>
    <definedName name="_xlnm._FilterDatabase" localSheetId="12" hidden="1">'Planning Periods'!$P$1:$P$540</definedName>
    <definedName name="_xlnm._FilterDatabase" localSheetId="14" hidden="1">'RHNA Allocations'!$L$1:$L$540</definedName>
    <definedName name="_xlnm._FilterDatabase" localSheetId="13" hidden="1">'RHNA past year values'!$A$1:$V$2433</definedName>
    <definedName name="_xlnm._FilterDatabase" localSheetId="10" hidden="1">'Table B'!$A$17:$P$25</definedName>
    <definedName name="_xlnm._FilterDatabase" localSheetId="11" hidden="1">'Table B Values'!$A$1:$M$3578</definedName>
    <definedName name="_Hlk108697506" localSheetId="1">Instructions!$A$104</definedName>
    <definedName name="_Hlk109114221" localSheetId="1">Instructions!$A$399</definedName>
    <definedName name="_Hlk188865384" localSheetId="16">'Table D'!$E$17</definedName>
    <definedName name="_Hlk190785464" localSheetId="16">'Table D'!$E$18</definedName>
    <definedName name="_Hlk221698973" localSheetId="16">'Table D'!$E$119</definedName>
    <definedName name="_Hlk221699009" localSheetId="16">'Table D'!$E$122</definedName>
    <definedName name="_Hlk526928548" localSheetId="1">Instructions!$A$313</definedName>
    <definedName name="_Hlk532283649" localSheetId="1">Instructions!$A$111</definedName>
    <definedName name="_Hlk60042265" localSheetId="1">Instructions!$A$370</definedName>
    <definedName name="_Hlk60050965" localSheetId="1">Instructions!$A$1</definedName>
    <definedName name="_Hlk63248143" localSheetId="16">'Table D'!$E$79</definedName>
    <definedName name="_Toc50114083" localSheetId="1">Instructions!$A$4</definedName>
    <definedName name="_Toc50114084" localSheetId="1">Instructions!$A$5</definedName>
    <definedName name="_Toc50114085" localSheetId="1">Instructions!$A$6</definedName>
    <definedName name="_Toc50114086" localSheetId="1">Instructions!$A$42</definedName>
    <definedName name="_Toc50114087" localSheetId="1">Instructions!$A$74</definedName>
    <definedName name="_Toc50114088" localSheetId="1">Instructions!$A$75</definedName>
    <definedName name="_Toc50114089" localSheetId="1">Instructions!$A$83</definedName>
    <definedName name="_Toc50114090" localSheetId="1">Instructions!$A$95</definedName>
    <definedName name="_Toc50114091" localSheetId="1">Instructions!$A$137</definedName>
    <definedName name="_Toc50114092" localSheetId="1">Instructions!$A$270</definedName>
    <definedName name="_Toc50114093" localSheetId="1">Instructions!$A$278</definedName>
    <definedName name="_Toc50114094" localSheetId="1">Instructions!$A$299</definedName>
    <definedName name="_Toc50114095" localSheetId="1">Instructions!$A$315</definedName>
    <definedName name="_Toc50114096" localSheetId="1">Instructions!$A$328</definedName>
    <definedName name="_Toc50114097" localSheetId="1">Instructions!$A$335</definedName>
    <definedName name="_Toc50114098" localSheetId="1">Instructions!$A$339</definedName>
    <definedName name="_Toc534729367" localSheetId="1">Instructions!$A$3</definedName>
    <definedName name="_Toc534729368" localSheetId="1">Instructions!$A$4</definedName>
    <definedName name="_Toc534729369" localSheetId="1">Instructions!$A$5</definedName>
    <definedName name="_Toc534729370" localSheetId="1">Instructions!$A$30</definedName>
    <definedName name="_Toc534729371" localSheetId="1">Instructions!$A$61</definedName>
    <definedName name="_Toc534729372" localSheetId="1">Instructions!$A$62</definedName>
    <definedName name="_Toc534729373" localSheetId="1">Instructions!$A$70</definedName>
    <definedName name="_Toc534729374" localSheetId="1">Instructions!$A$83</definedName>
    <definedName name="_Toc534729375" localSheetId="1">Instructions!$A$134</definedName>
    <definedName name="_Toc534729376" localSheetId="1">Instructions!$A$252</definedName>
    <definedName name="_Toc534729377" localSheetId="1">Instructions!$A$273</definedName>
    <definedName name="_Toc534729378" localSheetId="1">Instructions!$A$296</definedName>
    <definedName name="_Toc534729379" localSheetId="1">Instructions!$A$312</definedName>
    <definedName name="_Toc534729380" localSheetId="1">Instructions!#REF!</definedName>
    <definedName name="ADU">'Table A2'!#REF!</definedName>
    <definedName name="OLE_LINK1" localSheetId="1">Instructions!$A$8</definedName>
    <definedName name="_xlnm.Print_Area" localSheetId="6">Summary!$B$3:$E$79</definedName>
    <definedName name="_xlnm.Print_Area" localSheetId="7">'Table A'!$A$1:$Y$45</definedName>
    <definedName name="_xlnm.Print_Area" localSheetId="10">'Table B'!$A$1:$P$37</definedName>
    <definedName name="_xlnm.Print_Area" localSheetId="15">'Table C'!$A$1:$U$23</definedName>
    <definedName name="_xlnm.Print_Area" localSheetId="17">'Table E'!$A$1:$J$102</definedName>
    <definedName name="_xlnm.Print_Area" localSheetId="18">'Table F'!$A$1:$J$20</definedName>
    <definedName name="_xlnm.Print_Area" localSheetId="22">'Table I'!$A$1:$J$102</definedName>
    <definedName name="_xlnm.Print_Area" localSheetId="23">'Table J'!$A$1:$M$102</definedName>
    <definedName name="_xlnm.Print_Titles" localSheetId="8">'Table A2'!$1:$6</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57" i="11" l="1"/>
  <c r="C57" i="11"/>
  <c r="D56" i="11"/>
  <c r="C56" i="11"/>
  <c r="D55" i="11"/>
  <c r="C55" i="11"/>
  <c r="D54" i="11"/>
  <c r="C54" i="11"/>
  <c r="D53" i="11"/>
  <c r="C53" i="11"/>
  <c r="D52" i="11"/>
  <c r="C52" i="11"/>
  <c r="BB12" i="1"/>
  <c r="AR12" i="1"/>
  <c r="AQ12" i="1"/>
  <c r="AP12" i="1"/>
  <c r="AO12" i="1"/>
  <c r="AN12" i="1"/>
  <c r="AM12" i="1"/>
  <c r="AL12" i="1"/>
  <c r="AK12" i="1"/>
  <c r="AJ12" i="1"/>
  <c r="AI12" i="1"/>
  <c r="AH12" i="1"/>
  <c r="AE12" i="1"/>
  <c r="E19" i="11" s="1"/>
  <c r="AD12" i="1"/>
  <c r="E18" i="11" s="1"/>
  <c r="AC12" i="1"/>
  <c r="E17" i="11" s="1"/>
  <c r="AB12" i="1"/>
  <c r="E16" i="11" s="1"/>
  <c r="AA12" i="1"/>
  <c r="E15" i="11" s="1"/>
  <c r="Z12" i="1"/>
  <c r="E14" i="11" s="1"/>
  <c r="Y12" i="1"/>
  <c r="E13" i="11" s="1"/>
  <c r="X12" i="1"/>
  <c r="E12" i="11" s="1"/>
  <c r="W12" i="1"/>
  <c r="E11" i="11" s="1"/>
  <c r="V12" i="1"/>
  <c r="E10" i="11" s="1"/>
  <c r="U12" i="1"/>
  <c r="E9" i="11" s="1"/>
  <c r="R12" i="1"/>
  <c r="Q12" i="1"/>
  <c r="P12" i="1"/>
  <c r="O12" i="1"/>
  <c r="N12" i="1"/>
  <c r="M12" i="1"/>
  <c r="L12" i="1"/>
  <c r="K12" i="1"/>
  <c r="J12" i="1"/>
  <c r="I12" i="1"/>
  <c r="H12" i="1"/>
  <c r="AT1001" i="1"/>
  <c r="AT1002" i="1"/>
  <c r="AG1001" i="1"/>
  <c r="AG1002" i="1"/>
  <c r="T1001" i="1"/>
  <c r="T1002" i="1"/>
  <c r="E55" i="11" l="1"/>
  <c r="E52" i="11"/>
  <c r="E56" i="11"/>
  <c r="E53" i="11"/>
  <c r="E57" i="11"/>
  <c r="C58" i="11"/>
  <c r="D58" i="11"/>
  <c r="E20" i="11"/>
  <c r="E54" i="11"/>
  <c r="C2" i="47"/>
  <c r="B2" i="47"/>
  <c r="B1" i="47"/>
  <c r="E58" i="11" l="1"/>
  <c r="D62" i="38"/>
  <c r="D63" i="38"/>
  <c r="D64" i="38"/>
  <c r="D65" i="38"/>
  <c r="T860" i="1"/>
  <c r="T13" i="1"/>
  <c r="D32" i="38"/>
  <c r="D33" i="38"/>
  <c r="D34" i="38"/>
  <c r="D35" i="38"/>
  <c r="M12" i="2" a="1"/>
  <c r="M12" i="2" s="1"/>
  <c r="L12" i="2" a="1"/>
  <c r="L12" i="2" s="1"/>
  <c r="K12" i="2" a="1"/>
  <c r="K12" i="2" s="1"/>
  <c r="J12" i="2" a="1"/>
  <c r="J12" i="2" s="1"/>
  <c r="I12" i="2" a="1"/>
  <c r="I12" i="2" s="1"/>
  <c r="T37" i="2"/>
  <c r="T13" i="2"/>
  <c r="E69" i="11" s="1"/>
  <c r="T14" i="2"/>
  <c r="T15" i="2"/>
  <c r="T16" i="2"/>
  <c r="T17" i="2"/>
  <c r="T18" i="2"/>
  <c r="T19" i="2"/>
  <c r="T20" i="2"/>
  <c r="T21" i="2"/>
  <c r="T22" i="2"/>
  <c r="T23" i="2"/>
  <c r="T24" i="2"/>
  <c r="T25" i="2"/>
  <c r="T26" i="2"/>
  <c r="T27" i="2"/>
  <c r="T28" i="2"/>
  <c r="T29" i="2"/>
  <c r="T30" i="2"/>
  <c r="T31" i="2"/>
  <c r="T32" i="2"/>
  <c r="T33" i="2"/>
  <c r="T34" i="2"/>
  <c r="T35" i="2"/>
  <c r="T36" i="2"/>
  <c r="T38" i="2"/>
  <c r="T39" i="2"/>
  <c r="T40" i="2"/>
  <c r="T41" i="2"/>
  <c r="T42" i="2"/>
  <c r="T43" i="2"/>
  <c r="T44" i="2"/>
  <c r="T45" i="2"/>
  <c r="T46" i="2"/>
  <c r="T47" i="2"/>
  <c r="T48" i="2"/>
  <c r="T49" i="2"/>
  <c r="T50" i="2"/>
  <c r="T51" i="2"/>
  <c r="T52" i="2"/>
  <c r="T53" i="2"/>
  <c r="T54" i="2"/>
  <c r="T55" i="2"/>
  <c r="T56" i="2"/>
  <c r="T57" i="2"/>
  <c r="T58" i="2"/>
  <c r="T59" i="2"/>
  <c r="T60" i="2"/>
  <c r="T61" i="2"/>
  <c r="T62" i="2"/>
  <c r="T63" i="2"/>
  <c r="T64" i="2"/>
  <c r="T65" i="2"/>
  <c r="T66" i="2"/>
  <c r="T67" i="2"/>
  <c r="T68" i="2"/>
  <c r="T69" i="2"/>
  <c r="T70" i="2"/>
  <c r="T71" i="2"/>
  <c r="T72" i="2"/>
  <c r="T73" i="2"/>
  <c r="T74" i="2"/>
  <c r="T75" i="2"/>
  <c r="T76" i="2"/>
  <c r="T77" i="2"/>
  <c r="T78" i="2"/>
  <c r="T79" i="2"/>
  <c r="T80" i="2"/>
  <c r="T81" i="2"/>
  <c r="T82" i="2"/>
  <c r="T83" i="2"/>
  <c r="T84" i="2"/>
  <c r="T85" i="2"/>
  <c r="T86" i="2"/>
  <c r="T87" i="2"/>
  <c r="T88" i="2"/>
  <c r="T89" i="2"/>
  <c r="T90" i="2"/>
  <c r="T91" i="2"/>
  <c r="T92" i="2"/>
  <c r="T93" i="2"/>
  <c r="T94" i="2"/>
  <c r="T95" i="2"/>
  <c r="T96" i="2"/>
  <c r="T97" i="2"/>
  <c r="T98" i="2"/>
  <c r="T99" i="2"/>
  <c r="T100" i="2"/>
  <c r="T101" i="2"/>
  <c r="T102" i="2"/>
  <c r="T103" i="2"/>
  <c r="T104" i="2"/>
  <c r="T105" i="2"/>
  <c r="T106" i="2"/>
  <c r="T107" i="2"/>
  <c r="T108" i="2"/>
  <c r="T109" i="2"/>
  <c r="T110" i="2"/>
  <c r="T111" i="2"/>
  <c r="T112" i="2"/>
  <c r="T113" i="2"/>
  <c r="T114" i="2"/>
  <c r="T115" i="2"/>
  <c r="T116" i="2"/>
  <c r="T117" i="2"/>
  <c r="T118" i="2"/>
  <c r="T119" i="2"/>
  <c r="T120" i="2"/>
  <c r="T121" i="2"/>
  <c r="T122" i="2"/>
  <c r="T123" i="2"/>
  <c r="T124" i="2"/>
  <c r="T125" i="2"/>
  <c r="T126" i="2"/>
  <c r="T127" i="2"/>
  <c r="T128" i="2"/>
  <c r="T129" i="2"/>
  <c r="T130" i="2"/>
  <c r="T131" i="2"/>
  <c r="T132" i="2"/>
  <c r="T133" i="2"/>
  <c r="T134" i="2"/>
  <c r="T135" i="2"/>
  <c r="T136" i="2"/>
  <c r="T137" i="2"/>
  <c r="T138" i="2"/>
  <c r="T139" i="2"/>
  <c r="T140" i="2"/>
  <c r="T141" i="2"/>
  <c r="T142" i="2"/>
  <c r="T143" i="2"/>
  <c r="T144" i="2"/>
  <c r="T145" i="2"/>
  <c r="T146" i="2"/>
  <c r="T147" i="2"/>
  <c r="T148" i="2"/>
  <c r="T149" i="2"/>
  <c r="T150" i="2"/>
  <c r="T151" i="2"/>
  <c r="T152" i="2"/>
  <c r="T153" i="2"/>
  <c r="T154" i="2"/>
  <c r="T155" i="2"/>
  <c r="T156" i="2"/>
  <c r="T157" i="2"/>
  <c r="T158" i="2"/>
  <c r="T159" i="2"/>
  <c r="T160" i="2"/>
  <c r="T161" i="2"/>
  <c r="T162" i="2"/>
  <c r="T163" i="2"/>
  <c r="T164" i="2"/>
  <c r="T165" i="2"/>
  <c r="T166" i="2"/>
  <c r="T167" i="2"/>
  <c r="T168" i="2"/>
  <c r="T169" i="2"/>
  <c r="T170" i="2"/>
  <c r="T171" i="2"/>
  <c r="T172" i="2"/>
  <c r="T173" i="2"/>
  <c r="T174" i="2"/>
  <c r="T175" i="2"/>
  <c r="T176" i="2"/>
  <c r="T177" i="2"/>
  <c r="T178" i="2"/>
  <c r="T179" i="2"/>
  <c r="T180" i="2"/>
  <c r="T181" i="2"/>
  <c r="T182" i="2"/>
  <c r="T183" i="2"/>
  <c r="T184" i="2"/>
  <c r="T185" i="2"/>
  <c r="T186" i="2"/>
  <c r="T187" i="2"/>
  <c r="T188" i="2"/>
  <c r="T189" i="2"/>
  <c r="T190" i="2"/>
  <c r="T191" i="2"/>
  <c r="T192" i="2"/>
  <c r="T193" i="2"/>
  <c r="T194" i="2"/>
  <c r="T195" i="2"/>
  <c r="T196" i="2"/>
  <c r="T197" i="2"/>
  <c r="T198" i="2"/>
  <c r="T199" i="2"/>
  <c r="T200" i="2"/>
  <c r="T201" i="2"/>
  <c r="T202" i="2"/>
  <c r="T203" i="2"/>
  <c r="T204" i="2"/>
  <c r="T205" i="2"/>
  <c r="T206" i="2"/>
  <c r="T207" i="2"/>
  <c r="T208" i="2"/>
  <c r="T209" i="2"/>
  <c r="T210" i="2"/>
  <c r="T211" i="2"/>
  <c r="T212" i="2"/>
  <c r="T213" i="2"/>
  <c r="T214" i="2"/>
  <c r="T215" i="2"/>
  <c r="T216" i="2"/>
  <c r="T217" i="2"/>
  <c r="T218" i="2"/>
  <c r="T219" i="2"/>
  <c r="T220" i="2"/>
  <c r="T221" i="2"/>
  <c r="T222" i="2"/>
  <c r="T223" i="2"/>
  <c r="T224" i="2"/>
  <c r="T225" i="2"/>
  <c r="T226" i="2"/>
  <c r="T227" i="2"/>
  <c r="T228" i="2"/>
  <c r="T229" i="2"/>
  <c r="T230" i="2"/>
  <c r="T231" i="2"/>
  <c r="T232" i="2"/>
  <c r="T233" i="2"/>
  <c r="T234" i="2"/>
  <c r="T235" i="2"/>
  <c r="T236" i="2"/>
  <c r="T237" i="2"/>
  <c r="T238" i="2"/>
  <c r="T239" i="2"/>
  <c r="T240" i="2"/>
  <c r="T241" i="2"/>
  <c r="T242" i="2"/>
  <c r="T243" i="2"/>
  <c r="T244" i="2"/>
  <c r="T245" i="2"/>
  <c r="T246" i="2"/>
  <c r="T247" i="2"/>
  <c r="T248" i="2"/>
  <c r="T249" i="2"/>
  <c r="T250" i="2"/>
  <c r="T251" i="2"/>
  <c r="T252" i="2"/>
  <c r="T253" i="2"/>
  <c r="T254" i="2"/>
  <c r="T255" i="2"/>
  <c r="T256" i="2"/>
  <c r="T257" i="2"/>
  <c r="T258" i="2"/>
  <c r="T259" i="2"/>
  <c r="T260" i="2"/>
  <c r="T261" i="2"/>
  <c r="T262" i="2"/>
  <c r="T263" i="2"/>
  <c r="T264" i="2"/>
  <c r="T265" i="2"/>
  <c r="T266" i="2"/>
  <c r="T267" i="2"/>
  <c r="T268" i="2"/>
  <c r="T269" i="2"/>
  <c r="T270" i="2"/>
  <c r="T271" i="2"/>
  <c r="T272" i="2"/>
  <c r="T273" i="2"/>
  <c r="T274" i="2"/>
  <c r="T275" i="2"/>
  <c r="T276" i="2"/>
  <c r="T277" i="2"/>
  <c r="T278" i="2"/>
  <c r="T279" i="2"/>
  <c r="T280" i="2"/>
  <c r="T281" i="2"/>
  <c r="T282" i="2"/>
  <c r="T283" i="2"/>
  <c r="T284" i="2"/>
  <c r="T285" i="2"/>
  <c r="T286" i="2"/>
  <c r="T287" i="2"/>
  <c r="T288" i="2"/>
  <c r="T289" i="2"/>
  <c r="T290" i="2"/>
  <c r="T291" i="2"/>
  <c r="T292" i="2"/>
  <c r="T293" i="2"/>
  <c r="T294" i="2"/>
  <c r="T295" i="2"/>
  <c r="T296" i="2"/>
  <c r="T297" i="2"/>
  <c r="T298" i="2"/>
  <c r="T299" i="2"/>
  <c r="T300" i="2"/>
  <c r="T301" i="2"/>
  <c r="T302" i="2"/>
  <c r="T303" i="2"/>
  <c r="T304" i="2"/>
  <c r="T305" i="2"/>
  <c r="T306" i="2"/>
  <c r="T307" i="2"/>
  <c r="T308" i="2"/>
  <c r="T309" i="2"/>
  <c r="T310" i="2"/>
  <c r="T311" i="2"/>
  <c r="T312" i="2"/>
  <c r="T313" i="2"/>
  <c r="T314" i="2"/>
  <c r="T315" i="2"/>
  <c r="T316" i="2"/>
  <c r="T317" i="2"/>
  <c r="T318" i="2"/>
  <c r="T319" i="2"/>
  <c r="T320" i="2"/>
  <c r="T321" i="2"/>
  <c r="T322" i="2"/>
  <c r="T323" i="2"/>
  <c r="T324" i="2"/>
  <c r="T325" i="2"/>
  <c r="T326" i="2"/>
  <c r="T327" i="2"/>
  <c r="T328" i="2"/>
  <c r="T329" i="2"/>
  <c r="T330" i="2"/>
  <c r="T331" i="2"/>
  <c r="T332" i="2"/>
  <c r="T333" i="2"/>
  <c r="T334" i="2"/>
  <c r="T335" i="2"/>
  <c r="T336" i="2"/>
  <c r="T337" i="2"/>
  <c r="T338" i="2"/>
  <c r="T339" i="2"/>
  <c r="T340" i="2"/>
  <c r="T341" i="2"/>
  <c r="T342" i="2"/>
  <c r="T343" i="2"/>
  <c r="T344" i="2"/>
  <c r="T345" i="2"/>
  <c r="T346" i="2"/>
  <c r="T347" i="2"/>
  <c r="T348" i="2"/>
  <c r="T349" i="2"/>
  <c r="T350" i="2"/>
  <c r="T351" i="2"/>
  <c r="T352" i="2"/>
  <c r="T353" i="2"/>
  <c r="T354" i="2"/>
  <c r="T355" i="2"/>
  <c r="T356" i="2"/>
  <c r="T357" i="2"/>
  <c r="T358" i="2"/>
  <c r="T359" i="2"/>
  <c r="T360" i="2"/>
  <c r="T361" i="2"/>
  <c r="T362" i="2"/>
  <c r="T363" i="2"/>
  <c r="T364" i="2"/>
  <c r="T365" i="2"/>
  <c r="T366" i="2"/>
  <c r="T367" i="2"/>
  <c r="T368" i="2"/>
  <c r="T369" i="2"/>
  <c r="T370" i="2"/>
  <c r="T371" i="2"/>
  <c r="T372" i="2"/>
  <c r="T373" i="2"/>
  <c r="T374" i="2"/>
  <c r="T375" i="2"/>
  <c r="T376" i="2"/>
  <c r="T377" i="2"/>
  <c r="T378" i="2"/>
  <c r="T379" i="2"/>
  <c r="T380" i="2"/>
  <c r="T381" i="2"/>
  <c r="T382" i="2"/>
  <c r="T383" i="2"/>
  <c r="T384" i="2"/>
  <c r="T385" i="2"/>
  <c r="T386" i="2"/>
  <c r="T387" i="2"/>
  <c r="T388" i="2"/>
  <c r="T389" i="2"/>
  <c r="T390" i="2"/>
  <c r="T391" i="2"/>
  <c r="T392" i="2"/>
  <c r="T393" i="2"/>
  <c r="T394" i="2"/>
  <c r="T395" i="2"/>
  <c r="T396" i="2"/>
  <c r="T397" i="2"/>
  <c r="T398" i="2"/>
  <c r="T399" i="2"/>
  <c r="T400" i="2"/>
  <c r="T401" i="2"/>
  <c r="T402" i="2"/>
  <c r="T403" i="2"/>
  <c r="T404" i="2"/>
  <c r="T405" i="2"/>
  <c r="T406" i="2"/>
  <c r="T407" i="2"/>
  <c r="T408" i="2"/>
  <c r="T409" i="2"/>
  <c r="T410" i="2"/>
  <c r="T411" i="2"/>
  <c r="T412" i="2"/>
  <c r="T413" i="2"/>
  <c r="T414" i="2"/>
  <c r="T415" i="2"/>
  <c r="T416" i="2"/>
  <c r="T417" i="2"/>
  <c r="T418" i="2"/>
  <c r="T419" i="2"/>
  <c r="T420" i="2"/>
  <c r="T421" i="2"/>
  <c r="T422" i="2"/>
  <c r="T423" i="2"/>
  <c r="T424" i="2"/>
  <c r="T425" i="2"/>
  <c r="T426" i="2"/>
  <c r="T427" i="2"/>
  <c r="T428" i="2"/>
  <c r="T429" i="2"/>
  <c r="T430" i="2"/>
  <c r="T431" i="2"/>
  <c r="T432" i="2"/>
  <c r="T433" i="2"/>
  <c r="T434" i="2"/>
  <c r="T435" i="2"/>
  <c r="T436" i="2"/>
  <c r="T437" i="2"/>
  <c r="T438" i="2"/>
  <c r="T439" i="2"/>
  <c r="T440" i="2"/>
  <c r="T441" i="2"/>
  <c r="T442" i="2"/>
  <c r="T443" i="2"/>
  <c r="T444" i="2"/>
  <c r="T445" i="2"/>
  <c r="T446" i="2"/>
  <c r="T447" i="2"/>
  <c r="T448" i="2"/>
  <c r="T449" i="2"/>
  <c r="T450" i="2"/>
  <c r="T451" i="2"/>
  <c r="T452" i="2"/>
  <c r="T453" i="2"/>
  <c r="T454" i="2"/>
  <c r="T455" i="2"/>
  <c r="T456" i="2"/>
  <c r="T457" i="2"/>
  <c r="T458" i="2"/>
  <c r="T459" i="2"/>
  <c r="T460" i="2"/>
  <c r="T461" i="2"/>
  <c r="T462" i="2"/>
  <c r="T463" i="2"/>
  <c r="T464" i="2"/>
  <c r="T465" i="2"/>
  <c r="T466" i="2"/>
  <c r="T467" i="2"/>
  <c r="T468" i="2"/>
  <c r="T469" i="2"/>
  <c r="T470" i="2"/>
  <c r="T471" i="2"/>
  <c r="T472" i="2"/>
  <c r="T473" i="2"/>
  <c r="T474" i="2"/>
  <c r="T475" i="2"/>
  <c r="T476" i="2"/>
  <c r="T477" i="2"/>
  <c r="T478" i="2"/>
  <c r="T479" i="2"/>
  <c r="T480" i="2"/>
  <c r="T481" i="2"/>
  <c r="T482" i="2"/>
  <c r="T483" i="2"/>
  <c r="T484" i="2"/>
  <c r="T485" i="2"/>
  <c r="T486" i="2"/>
  <c r="T487" i="2"/>
  <c r="T488" i="2"/>
  <c r="T489" i="2"/>
  <c r="T490" i="2"/>
  <c r="T491" i="2"/>
  <c r="T492" i="2"/>
  <c r="T493" i="2"/>
  <c r="T494" i="2"/>
  <c r="T495" i="2"/>
  <c r="T496" i="2"/>
  <c r="T497" i="2"/>
  <c r="T498" i="2"/>
  <c r="T499" i="2"/>
  <c r="T500" i="2"/>
  <c r="T501" i="2"/>
  <c r="T502" i="2"/>
  <c r="T503" i="2"/>
  <c r="T504" i="2"/>
  <c r="T505" i="2"/>
  <c r="T506" i="2"/>
  <c r="T507" i="2"/>
  <c r="T508" i="2"/>
  <c r="T509" i="2"/>
  <c r="T510" i="2"/>
  <c r="T511" i="2"/>
  <c r="T512" i="2"/>
  <c r="T513" i="2"/>
  <c r="T514" i="2"/>
  <c r="T515" i="2"/>
  <c r="T516" i="2"/>
  <c r="T517" i="2"/>
  <c r="T518" i="2"/>
  <c r="T519" i="2"/>
  <c r="T520" i="2"/>
  <c r="T521" i="2"/>
  <c r="T522" i="2"/>
  <c r="T523" i="2"/>
  <c r="T524" i="2"/>
  <c r="T525" i="2"/>
  <c r="T526" i="2"/>
  <c r="T527" i="2"/>
  <c r="T528" i="2"/>
  <c r="T529" i="2"/>
  <c r="T530" i="2"/>
  <c r="T531" i="2"/>
  <c r="T532" i="2"/>
  <c r="T533" i="2"/>
  <c r="T534" i="2"/>
  <c r="T535" i="2"/>
  <c r="T536" i="2"/>
  <c r="T537" i="2"/>
  <c r="T538" i="2"/>
  <c r="T539" i="2"/>
  <c r="T540" i="2"/>
  <c r="T541" i="2"/>
  <c r="T542" i="2"/>
  <c r="T543" i="2"/>
  <c r="T544" i="2"/>
  <c r="T545" i="2"/>
  <c r="T546" i="2"/>
  <c r="T547" i="2"/>
  <c r="T548" i="2"/>
  <c r="T549" i="2"/>
  <c r="T550" i="2"/>
  <c r="T551" i="2"/>
  <c r="T552" i="2"/>
  <c r="T553" i="2"/>
  <c r="T554" i="2"/>
  <c r="T555" i="2"/>
  <c r="T556" i="2"/>
  <c r="T557" i="2"/>
  <c r="T558" i="2"/>
  <c r="T559" i="2"/>
  <c r="T560" i="2"/>
  <c r="T561" i="2"/>
  <c r="T562" i="2"/>
  <c r="T563" i="2"/>
  <c r="T564" i="2"/>
  <c r="T565" i="2"/>
  <c r="T566" i="2"/>
  <c r="T567" i="2"/>
  <c r="T568" i="2"/>
  <c r="T569" i="2"/>
  <c r="T570" i="2"/>
  <c r="T571" i="2"/>
  <c r="T572" i="2"/>
  <c r="T573" i="2"/>
  <c r="T574" i="2"/>
  <c r="T575" i="2"/>
  <c r="T576" i="2"/>
  <c r="T577" i="2"/>
  <c r="T578" i="2"/>
  <c r="T579" i="2"/>
  <c r="T580" i="2"/>
  <c r="T581" i="2"/>
  <c r="T582" i="2"/>
  <c r="T583" i="2"/>
  <c r="T584" i="2"/>
  <c r="T585" i="2"/>
  <c r="T586" i="2"/>
  <c r="T587" i="2"/>
  <c r="T588" i="2"/>
  <c r="T589" i="2"/>
  <c r="T590" i="2"/>
  <c r="T591" i="2"/>
  <c r="T592" i="2"/>
  <c r="T593" i="2"/>
  <c r="T594" i="2"/>
  <c r="T595" i="2"/>
  <c r="T596" i="2"/>
  <c r="T597" i="2"/>
  <c r="T598" i="2"/>
  <c r="T599" i="2"/>
  <c r="T600" i="2"/>
  <c r="T601" i="2"/>
  <c r="T602" i="2"/>
  <c r="T603" i="2"/>
  <c r="T604" i="2"/>
  <c r="T605" i="2"/>
  <c r="T606" i="2"/>
  <c r="T607" i="2"/>
  <c r="T608" i="2"/>
  <c r="T609" i="2"/>
  <c r="T610" i="2"/>
  <c r="T611" i="2"/>
  <c r="T612" i="2"/>
  <c r="T613" i="2"/>
  <c r="T614" i="2"/>
  <c r="T615" i="2"/>
  <c r="T616" i="2"/>
  <c r="T617" i="2"/>
  <c r="T618" i="2"/>
  <c r="T619" i="2"/>
  <c r="T620" i="2"/>
  <c r="T621" i="2"/>
  <c r="T622" i="2"/>
  <c r="T623" i="2"/>
  <c r="T624" i="2"/>
  <c r="T625" i="2"/>
  <c r="T626" i="2"/>
  <c r="T627" i="2"/>
  <c r="T628" i="2"/>
  <c r="T629" i="2"/>
  <c r="T630" i="2"/>
  <c r="T631" i="2"/>
  <c r="T632" i="2"/>
  <c r="T633" i="2"/>
  <c r="T634" i="2"/>
  <c r="T635" i="2"/>
  <c r="T636" i="2"/>
  <c r="T637" i="2"/>
  <c r="T638" i="2"/>
  <c r="T639" i="2"/>
  <c r="T640" i="2"/>
  <c r="T641" i="2"/>
  <c r="T642" i="2"/>
  <c r="T643" i="2"/>
  <c r="T644" i="2"/>
  <c r="T645" i="2"/>
  <c r="T646" i="2"/>
  <c r="T647" i="2"/>
  <c r="T648" i="2"/>
  <c r="T649" i="2"/>
  <c r="T650" i="2"/>
  <c r="T651" i="2"/>
  <c r="T652" i="2"/>
  <c r="T653" i="2"/>
  <c r="T654" i="2"/>
  <c r="T655" i="2"/>
  <c r="T656" i="2"/>
  <c r="T657" i="2"/>
  <c r="T658" i="2"/>
  <c r="T659" i="2"/>
  <c r="T660" i="2"/>
  <c r="T661" i="2"/>
  <c r="T662" i="2"/>
  <c r="T663" i="2"/>
  <c r="T664" i="2"/>
  <c r="T665" i="2"/>
  <c r="T666" i="2"/>
  <c r="T667" i="2"/>
  <c r="T668" i="2"/>
  <c r="T669" i="2"/>
  <c r="T670" i="2"/>
  <c r="T671" i="2"/>
  <c r="T672" i="2"/>
  <c r="T673" i="2"/>
  <c r="T674" i="2"/>
  <c r="T675" i="2"/>
  <c r="T676" i="2"/>
  <c r="T677" i="2"/>
  <c r="T678" i="2"/>
  <c r="T679" i="2"/>
  <c r="T680" i="2"/>
  <c r="T681" i="2"/>
  <c r="T682" i="2"/>
  <c r="T683" i="2"/>
  <c r="T684" i="2"/>
  <c r="T685" i="2"/>
  <c r="T686" i="2"/>
  <c r="T687" i="2"/>
  <c r="T688" i="2"/>
  <c r="T689" i="2"/>
  <c r="T690" i="2"/>
  <c r="T691" i="2"/>
  <c r="T692" i="2"/>
  <c r="T693" i="2"/>
  <c r="T694" i="2"/>
  <c r="T695" i="2"/>
  <c r="T696" i="2"/>
  <c r="T697" i="2"/>
  <c r="T698" i="2"/>
  <c r="T699" i="2"/>
  <c r="T700" i="2"/>
  <c r="T701" i="2"/>
  <c r="T702" i="2"/>
  <c r="T703" i="2"/>
  <c r="T704" i="2"/>
  <c r="T705" i="2"/>
  <c r="T706" i="2"/>
  <c r="T707" i="2"/>
  <c r="T708" i="2"/>
  <c r="T709" i="2"/>
  <c r="T710" i="2"/>
  <c r="T711" i="2"/>
  <c r="T712" i="2"/>
  <c r="T713" i="2"/>
  <c r="T714" i="2"/>
  <c r="T715" i="2"/>
  <c r="T716" i="2"/>
  <c r="T717" i="2"/>
  <c r="T718" i="2"/>
  <c r="T719" i="2"/>
  <c r="T720" i="2"/>
  <c r="T721" i="2"/>
  <c r="T722" i="2"/>
  <c r="T723" i="2"/>
  <c r="T724" i="2"/>
  <c r="T725" i="2"/>
  <c r="T726" i="2"/>
  <c r="T727" i="2"/>
  <c r="T728" i="2"/>
  <c r="T729" i="2"/>
  <c r="T730" i="2"/>
  <c r="T731" i="2"/>
  <c r="T732" i="2"/>
  <c r="T733" i="2"/>
  <c r="T734" i="2"/>
  <c r="T735" i="2"/>
  <c r="T736" i="2"/>
  <c r="T737" i="2"/>
  <c r="T738" i="2"/>
  <c r="T739" i="2"/>
  <c r="T740" i="2"/>
  <c r="T741" i="2"/>
  <c r="T742" i="2"/>
  <c r="T743" i="2"/>
  <c r="T744" i="2"/>
  <c r="T745" i="2"/>
  <c r="T746" i="2"/>
  <c r="T747" i="2"/>
  <c r="T748" i="2"/>
  <c r="T749" i="2"/>
  <c r="T750" i="2"/>
  <c r="T751" i="2"/>
  <c r="T752" i="2"/>
  <c r="T753" i="2"/>
  <c r="T754" i="2"/>
  <c r="T755" i="2"/>
  <c r="T756" i="2"/>
  <c r="T757" i="2"/>
  <c r="T758" i="2"/>
  <c r="T759" i="2"/>
  <c r="T760" i="2"/>
  <c r="T761" i="2"/>
  <c r="T762" i="2"/>
  <c r="T763" i="2"/>
  <c r="T764" i="2"/>
  <c r="T765" i="2"/>
  <c r="T766" i="2"/>
  <c r="T767" i="2"/>
  <c r="T768" i="2"/>
  <c r="T769" i="2"/>
  <c r="T770" i="2"/>
  <c r="T771" i="2"/>
  <c r="T772" i="2"/>
  <c r="T773" i="2"/>
  <c r="T774" i="2"/>
  <c r="T775" i="2"/>
  <c r="T776" i="2"/>
  <c r="T777" i="2"/>
  <c r="T778" i="2"/>
  <c r="T779" i="2"/>
  <c r="T780" i="2"/>
  <c r="T781" i="2"/>
  <c r="T782" i="2"/>
  <c r="T783" i="2"/>
  <c r="T784" i="2"/>
  <c r="T785" i="2"/>
  <c r="T786" i="2"/>
  <c r="T787" i="2"/>
  <c r="T788" i="2"/>
  <c r="T789" i="2"/>
  <c r="T790" i="2"/>
  <c r="T791" i="2"/>
  <c r="T792" i="2"/>
  <c r="T793" i="2"/>
  <c r="T794" i="2"/>
  <c r="T795" i="2"/>
  <c r="T796" i="2"/>
  <c r="T797" i="2"/>
  <c r="T798" i="2"/>
  <c r="T799" i="2"/>
  <c r="T800" i="2"/>
  <c r="T801" i="2"/>
  <c r="T802" i="2"/>
  <c r="T803" i="2"/>
  <c r="T804" i="2"/>
  <c r="T805" i="2"/>
  <c r="T806" i="2"/>
  <c r="T807" i="2"/>
  <c r="T808" i="2"/>
  <c r="T809" i="2"/>
  <c r="T810" i="2"/>
  <c r="T811" i="2"/>
  <c r="T812" i="2"/>
  <c r="T813" i="2"/>
  <c r="T814" i="2"/>
  <c r="T815" i="2"/>
  <c r="T816" i="2"/>
  <c r="T817" i="2"/>
  <c r="T818" i="2"/>
  <c r="T819" i="2"/>
  <c r="T820" i="2"/>
  <c r="T821" i="2"/>
  <c r="T822" i="2"/>
  <c r="T823" i="2"/>
  <c r="T824" i="2"/>
  <c r="T825" i="2"/>
  <c r="T826" i="2"/>
  <c r="T827" i="2"/>
  <c r="T828" i="2"/>
  <c r="T829" i="2"/>
  <c r="T830" i="2"/>
  <c r="T831" i="2"/>
  <c r="T832" i="2"/>
  <c r="T833" i="2"/>
  <c r="T834" i="2"/>
  <c r="T835" i="2"/>
  <c r="T836" i="2"/>
  <c r="T837" i="2"/>
  <c r="T838" i="2"/>
  <c r="T839" i="2"/>
  <c r="T840" i="2"/>
  <c r="T841" i="2"/>
  <c r="T842" i="2"/>
  <c r="T843" i="2"/>
  <c r="T844" i="2"/>
  <c r="T845" i="2"/>
  <c r="T846" i="2"/>
  <c r="T847" i="2"/>
  <c r="T848" i="2"/>
  <c r="T849" i="2"/>
  <c r="T850" i="2"/>
  <c r="T851" i="2"/>
  <c r="T852" i="2"/>
  <c r="T853" i="2"/>
  <c r="T854" i="2"/>
  <c r="T855" i="2"/>
  <c r="T856" i="2"/>
  <c r="T857" i="2"/>
  <c r="T858" i="2"/>
  <c r="T859" i="2"/>
  <c r="T860" i="2"/>
  <c r="T861" i="2"/>
  <c r="T862" i="2"/>
  <c r="T863" i="2"/>
  <c r="T864" i="2"/>
  <c r="T865" i="2"/>
  <c r="T866" i="2"/>
  <c r="T867" i="2"/>
  <c r="T868" i="2"/>
  <c r="T869" i="2"/>
  <c r="T870" i="2"/>
  <c r="T871" i="2"/>
  <c r="T872" i="2"/>
  <c r="T873" i="2"/>
  <c r="T874" i="2"/>
  <c r="T875" i="2"/>
  <c r="T876" i="2"/>
  <c r="T877" i="2"/>
  <c r="T878" i="2"/>
  <c r="T879" i="2"/>
  <c r="T880" i="2"/>
  <c r="T881" i="2"/>
  <c r="T882" i="2"/>
  <c r="T883" i="2"/>
  <c r="T884" i="2"/>
  <c r="T885" i="2"/>
  <c r="T886" i="2"/>
  <c r="T887" i="2"/>
  <c r="T888" i="2"/>
  <c r="T889" i="2"/>
  <c r="T890" i="2"/>
  <c r="T891" i="2"/>
  <c r="T892" i="2"/>
  <c r="T893" i="2"/>
  <c r="T894" i="2"/>
  <c r="T895" i="2"/>
  <c r="T896" i="2"/>
  <c r="T897" i="2"/>
  <c r="T898" i="2"/>
  <c r="T899" i="2"/>
  <c r="T900" i="2"/>
  <c r="T901" i="2"/>
  <c r="T902" i="2"/>
  <c r="T903" i="2"/>
  <c r="T904" i="2"/>
  <c r="T905" i="2"/>
  <c r="T906" i="2"/>
  <c r="T907" i="2"/>
  <c r="T908" i="2"/>
  <c r="T909" i="2"/>
  <c r="T910" i="2"/>
  <c r="T911" i="2"/>
  <c r="T912" i="2"/>
  <c r="T913" i="2"/>
  <c r="T914" i="2"/>
  <c r="T915" i="2"/>
  <c r="T916" i="2"/>
  <c r="T917" i="2"/>
  <c r="T918" i="2"/>
  <c r="T919" i="2"/>
  <c r="T920" i="2"/>
  <c r="T921" i="2"/>
  <c r="T922" i="2"/>
  <c r="T923" i="2"/>
  <c r="T924" i="2"/>
  <c r="T925" i="2"/>
  <c r="T926" i="2"/>
  <c r="T927" i="2"/>
  <c r="T928" i="2"/>
  <c r="T929" i="2"/>
  <c r="T930" i="2"/>
  <c r="T931" i="2"/>
  <c r="T932" i="2"/>
  <c r="T933" i="2"/>
  <c r="T934" i="2"/>
  <c r="T935" i="2"/>
  <c r="T936" i="2"/>
  <c r="T937" i="2"/>
  <c r="T938" i="2"/>
  <c r="T939" i="2"/>
  <c r="T940" i="2"/>
  <c r="T941" i="2"/>
  <c r="T942" i="2"/>
  <c r="T943" i="2"/>
  <c r="T944" i="2"/>
  <c r="T945" i="2"/>
  <c r="T946" i="2"/>
  <c r="T947" i="2"/>
  <c r="T948" i="2"/>
  <c r="T949" i="2"/>
  <c r="T950" i="2"/>
  <c r="T951" i="2"/>
  <c r="T952" i="2"/>
  <c r="T953" i="2"/>
  <c r="T954" i="2"/>
  <c r="T955" i="2"/>
  <c r="T956" i="2"/>
  <c r="T957" i="2"/>
  <c r="T958" i="2"/>
  <c r="T959" i="2"/>
  <c r="T960" i="2"/>
  <c r="T961" i="2"/>
  <c r="T962" i="2"/>
  <c r="T963" i="2"/>
  <c r="T964" i="2"/>
  <c r="T965" i="2"/>
  <c r="T966" i="2"/>
  <c r="T967" i="2"/>
  <c r="T968" i="2"/>
  <c r="T969" i="2"/>
  <c r="T970" i="2"/>
  <c r="T971" i="2"/>
  <c r="T972" i="2"/>
  <c r="T973" i="2"/>
  <c r="T974" i="2"/>
  <c r="T975" i="2"/>
  <c r="T976" i="2"/>
  <c r="T977" i="2"/>
  <c r="T978" i="2"/>
  <c r="T979" i="2"/>
  <c r="T980" i="2"/>
  <c r="T981" i="2"/>
  <c r="T982" i="2"/>
  <c r="T983" i="2"/>
  <c r="T984" i="2"/>
  <c r="T985" i="2"/>
  <c r="T986" i="2"/>
  <c r="T987" i="2"/>
  <c r="T988" i="2"/>
  <c r="T989" i="2"/>
  <c r="T990" i="2"/>
  <c r="T991" i="2"/>
  <c r="T992" i="2"/>
  <c r="T993" i="2"/>
  <c r="T994" i="2"/>
  <c r="T995" i="2"/>
  <c r="T996" i="2"/>
  <c r="T997" i="2"/>
  <c r="T998" i="2"/>
  <c r="T999" i="2"/>
  <c r="T1000" i="2"/>
  <c r="J141" i="16"/>
  <c r="E45" i="11" a="1"/>
  <c r="E45" i="11" s="1"/>
  <c r="E37" i="11" a="1"/>
  <c r="E37" i="11" s="1"/>
  <c r="V12" i="2" a="1"/>
  <c r="V12" i="2" s="1"/>
  <c r="U12" i="2" a="1"/>
  <c r="U12" i="2" s="1"/>
  <c r="S12" i="2" a="1"/>
  <c r="S12" i="2" s="1"/>
  <c r="R12" i="2" a="1"/>
  <c r="R12" i="2" s="1"/>
  <c r="Q12" i="2" a="1"/>
  <c r="Q12" i="2" s="1"/>
  <c r="P12" i="2" a="1"/>
  <c r="P12" i="2" s="1"/>
  <c r="O12" i="2" a="1"/>
  <c r="O12" i="2" s="1"/>
  <c r="N12" i="2" a="1"/>
  <c r="N12" i="2" s="1"/>
  <c r="H508" i="15"/>
  <c r="M415" i="15"/>
  <c r="M193" i="15"/>
  <c r="L415" i="15"/>
  <c r="L399" i="15"/>
  <c r="I399" i="15"/>
  <c r="H399" i="15"/>
  <c r="J487" i="16"/>
  <c r="J472" i="16"/>
  <c r="J412" i="16"/>
  <c r="J383" i="16"/>
  <c r="J270" i="16"/>
  <c r="J250" i="16"/>
  <c r="J241" i="16"/>
  <c r="J398" i="16"/>
  <c r="J399" i="16"/>
  <c r="J414" i="16"/>
  <c r="J193" i="16"/>
  <c r="J530" i="16"/>
  <c r="J508" i="16"/>
  <c r="J492" i="16"/>
  <c r="J491" i="16"/>
  <c r="J363" i="16"/>
  <c r="J246" i="16"/>
  <c r="J148" i="16"/>
  <c r="J145" i="16"/>
  <c r="J122" i="16"/>
  <c r="J266" i="16"/>
  <c r="J265" i="16"/>
  <c r="J80" i="16"/>
  <c r="J513" i="16"/>
  <c r="J495" i="16"/>
  <c r="J470" i="16"/>
  <c r="J384" i="16"/>
  <c r="J345" i="16"/>
  <c r="J320" i="16"/>
  <c r="J315" i="16"/>
  <c r="J289" i="16"/>
  <c r="J195" i="16"/>
  <c r="J75" i="16"/>
  <c r="J459" i="16"/>
  <c r="J446" i="16"/>
  <c r="J426" i="16"/>
  <c r="J396" i="16"/>
  <c r="J333" i="16"/>
  <c r="J298" i="16"/>
  <c r="J273" i="16"/>
  <c r="J216" i="16"/>
  <c r="J175" i="16"/>
  <c r="J172" i="16"/>
  <c r="J118" i="16"/>
  <c r="J71" i="16"/>
  <c r="J397" i="16"/>
  <c r="J297" i="16"/>
  <c r="J284" i="16"/>
  <c r="J283" i="16"/>
  <c r="J261" i="16"/>
  <c r="J249" i="16"/>
  <c r="J179" i="16"/>
  <c r="J125" i="16"/>
  <c r="J26" i="16"/>
  <c r="J217" i="16"/>
  <c r="J244" i="16"/>
  <c r="J181" i="16"/>
  <c r="J99" i="16"/>
  <c r="J29" i="16"/>
  <c r="J215" i="16"/>
  <c r="J31" i="16"/>
  <c r="J512" i="16"/>
  <c r="J479" i="16"/>
  <c r="J478" i="16"/>
  <c r="J449" i="16"/>
  <c r="J380" i="16"/>
  <c r="J278" i="16"/>
  <c r="J271" i="16"/>
  <c r="J119" i="16"/>
  <c r="J62" i="16"/>
  <c r="J23" i="16"/>
  <c r="B1" i="2"/>
  <c r="Q4" i="15"/>
  <c r="J2" i="16"/>
  <c r="J3" i="16"/>
  <c r="J4" i="16"/>
  <c r="J5" i="16"/>
  <c r="J6" i="16"/>
  <c r="J7" i="16"/>
  <c r="J8" i="16"/>
  <c r="J9" i="16"/>
  <c r="J10" i="16"/>
  <c r="J11" i="16"/>
  <c r="J12" i="16"/>
  <c r="J13" i="16"/>
  <c r="J14" i="16"/>
  <c r="J15" i="16"/>
  <c r="J16" i="16"/>
  <c r="J17" i="16"/>
  <c r="J18" i="16"/>
  <c r="J19" i="16"/>
  <c r="J20" i="16"/>
  <c r="J21" i="16"/>
  <c r="J22" i="16"/>
  <c r="J24" i="16"/>
  <c r="J25" i="16"/>
  <c r="J27" i="16"/>
  <c r="J28" i="16"/>
  <c r="J30" i="16"/>
  <c r="J32" i="16"/>
  <c r="J33" i="16"/>
  <c r="J34" i="16"/>
  <c r="J35" i="16"/>
  <c r="J36" i="16"/>
  <c r="J37" i="16"/>
  <c r="J38" i="16"/>
  <c r="J39" i="16"/>
  <c r="J40" i="16"/>
  <c r="J41" i="16"/>
  <c r="J42" i="16"/>
  <c r="J43" i="16"/>
  <c r="J44" i="16"/>
  <c r="J45" i="16"/>
  <c r="J46" i="16"/>
  <c r="J47" i="16"/>
  <c r="J48" i="16"/>
  <c r="J49" i="16"/>
  <c r="J50" i="16"/>
  <c r="J51" i="16"/>
  <c r="J52" i="16"/>
  <c r="J53" i="16"/>
  <c r="J54" i="16"/>
  <c r="J55" i="16"/>
  <c r="J56" i="16"/>
  <c r="J57" i="16"/>
  <c r="J58" i="16"/>
  <c r="J59" i="16"/>
  <c r="J60" i="16"/>
  <c r="J61" i="16"/>
  <c r="J63" i="16"/>
  <c r="J64" i="16"/>
  <c r="J65" i="16"/>
  <c r="J66" i="16"/>
  <c r="J67" i="16"/>
  <c r="J68" i="16"/>
  <c r="J69" i="16"/>
  <c r="J70" i="16"/>
  <c r="J72" i="16"/>
  <c r="J73" i="16"/>
  <c r="J74" i="16"/>
  <c r="J76" i="16"/>
  <c r="J77" i="16"/>
  <c r="J78" i="16"/>
  <c r="J79" i="16"/>
  <c r="J81" i="16"/>
  <c r="J82" i="16"/>
  <c r="J83" i="16"/>
  <c r="J84" i="16"/>
  <c r="J85" i="16"/>
  <c r="J86" i="16"/>
  <c r="J88" i="16"/>
  <c r="J90" i="16"/>
  <c r="J91" i="16"/>
  <c r="J92" i="16"/>
  <c r="J93" i="16"/>
  <c r="J94" i="16"/>
  <c r="J95" i="16"/>
  <c r="J96" i="16"/>
  <c r="J97" i="16"/>
  <c r="J98" i="16"/>
  <c r="J100" i="16"/>
  <c r="J101" i="16"/>
  <c r="J102" i="16"/>
  <c r="J103" i="16"/>
  <c r="J104" i="16"/>
  <c r="J105" i="16"/>
  <c r="J106" i="16"/>
  <c r="J107" i="16"/>
  <c r="J108" i="16"/>
  <c r="J109" i="16"/>
  <c r="J110" i="16"/>
  <c r="J111" i="16"/>
  <c r="J112" i="16"/>
  <c r="J113" i="16"/>
  <c r="J114" i="16"/>
  <c r="J115" i="16"/>
  <c r="J116" i="16"/>
  <c r="J117" i="16"/>
  <c r="J120" i="16"/>
  <c r="J121" i="16"/>
  <c r="J123" i="16"/>
  <c r="J124" i="16"/>
  <c r="J126" i="16"/>
  <c r="J127" i="16"/>
  <c r="J128" i="16"/>
  <c r="J129" i="16"/>
  <c r="J130" i="16"/>
  <c r="J131" i="16"/>
  <c r="J132" i="16"/>
  <c r="J133" i="16"/>
  <c r="J134" i="16"/>
  <c r="J135" i="16"/>
  <c r="J136" i="16"/>
  <c r="J137" i="16"/>
  <c r="J138" i="16"/>
  <c r="J139" i="16"/>
  <c r="J140" i="16"/>
  <c r="J142" i="16"/>
  <c r="J143" i="16"/>
  <c r="J144" i="16"/>
  <c r="J146" i="16"/>
  <c r="J147" i="16"/>
  <c r="J149" i="16"/>
  <c r="J150" i="16"/>
  <c r="J152" i="16"/>
  <c r="J153" i="16"/>
  <c r="J154" i="16"/>
  <c r="J155" i="16"/>
  <c r="J156" i="16"/>
  <c r="J157" i="16"/>
  <c r="J158" i="16"/>
  <c r="J160" i="16"/>
  <c r="J163" i="16"/>
  <c r="J164" i="16"/>
  <c r="J165" i="16"/>
  <c r="J166" i="16"/>
  <c r="J167" i="16"/>
  <c r="J168" i="16"/>
  <c r="J169" i="16"/>
  <c r="J170" i="16"/>
  <c r="J171" i="16"/>
  <c r="J173" i="16"/>
  <c r="J174" i="16"/>
  <c r="J176" i="16"/>
  <c r="J177" i="16"/>
  <c r="J178" i="16"/>
  <c r="J180" i="16"/>
  <c r="J182" i="16"/>
  <c r="J183" i="16"/>
  <c r="J184" i="16"/>
  <c r="J185" i="16"/>
  <c r="J186" i="16"/>
  <c r="J187" i="16"/>
  <c r="J188" i="16"/>
  <c r="J189" i="16"/>
  <c r="J190" i="16"/>
  <c r="J191" i="16"/>
  <c r="J192" i="16"/>
  <c r="J194" i="16"/>
  <c r="J196" i="16"/>
  <c r="J197" i="16"/>
  <c r="J198" i="16"/>
  <c r="J200" i="16"/>
  <c r="J201" i="16"/>
  <c r="J202" i="16"/>
  <c r="J203" i="16"/>
  <c r="J204" i="16"/>
  <c r="J205" i="16"/>
  <c r="J206" i="16"/>
  <c r="J207" i="16"/>
  <c r="J208" i="16"/>
  <c r="J209" i="16"/>
  <c r="J210" i="16"/>
  <c r="J211" i="16"/>
  <c r="J212" i="16"/>
  <c r="J213" i="16"/>
  <c r="J219" i="16"/>
  <c r="J220" i="16"/>
  <c r="J221" i="16"/>
  <c r="J222" i="16"/>
  <c r="J223" i="16"/>
  <c r="J224" i="16"/>
  <c r="J225" i="16"/>
  <c r="J226" i="16"/>
  <c r="J227" i="16"/>
  <c r="J228" i="16"/>
  <c r="J229" i="16"/>
  <c r="J230" i="16"/>
  <c r="J231" i="16"/>
  <c r="J232" i="16"/>
  <c r="J233" i="16"/>
  <c r="J234" i="16"/>
  <c r="J235" i="16"/>
  <c r="J236" i="16"/>
  <c r="J237" i="16"/>
  <c r="J238" i="16"/>
  <c r="J239" i="16"/>
  <c r="J240" i="16"/>
  <c r="J242" i="16"/>
  <c r="J243" i="16"/>
  <c r="J245" i="16"/>
  <c r="J247" i="16"/>
  <c r="J248" i="16"/>
  <c r="J251" i="16"/>
  <c r="J252" i="16"/>
  <c r="J253" i="16"/>
  <c r="J254" i="16"/>
  <c r="J255" i="16"/>
  <c r="J256" i="16"/>
  <c r="J257" i="16"/>
  <c r="J258" i="16"/>
  <c r="J259" i="16"/>
  <c r="J260" i="16"/>
  <c r="J262" i="16"/>
  <c r="J263" i="16"/>
  <c r="J264" i="16"/>
  <c r="J267" i="16"/>
  <c r="J268" i="16"/>
  <c r="J269" i="16"/>
  <c r="J272" i="16"/>
  <c r="J274" i="16"/>
  <c r="J275" i="16"/>
  <c r="J276" i="16"/>
  <c r="J277" i="16"/>
  <c r="J279" i="16"/>
  <c r="J281" i="16"/>
  <c r="J282" i="16"/>
  <c r="J285" i="16"/>
  <c r="J286" i="16"/>
  <c r="J287" i="16"/>
  <c r="J288" i="16"/>
  <c r="J290" i="16"/>
  <c r="J291" i="16"/>
  <c r="J292" i="16"/>
  <c r="J293" i="16"/>
  <c r="J294" i="16"/>
  <c r="J295" i="16"/>
  <c r="J296" i="16"/>
  <c r="J299" i="16"/>
  <c r="J300" i="16"/>
  <c r="J301" i="16"/>
  <c r="J302" i="16"/>
  <c r="J303" i="16"/>
  <c r="J304" i="16"/>
  <c r="J305" i="16"/>
  <c r="J306" i="16"/>
  <c r="J307" i="16"/>
  <c r="J308" i="16"/>
  <c r="J309" i="16"/>
  <c r="J310" i="16"/>
  <c r="J311" i="16"/>
  <c r="J312" i="16"/>
  <c r="J313" i="16"/>
  <c r="J314" i="16"/>
  <c r="J316" i="16"/>
  <c r="J317" i="16"/>
  <c r="J318" i="16"/>
  <c r="J319" i="16"/>
  <c r="J321" i="16"/>
  <c r="J322" i="16"/>
  <c r="J323" i="16"/>
  <c r="J324" i="16"/>
  <c r="J325" i="16"/>
  <c r="J326" i="16"/>
  <c r="J327" i="16"/>
  <c r="J329" i="16"/>
  <c r="J330" i="16"/>
  <c r="J331" i="16"/>
  <c r="J332" i="16"/>
  <c r="J334" i="16"/>
  <c r="J335" i="16"/>
  <c r="J336" i="16"/>
  <c r="J337" i="16"/>
  <c r="J338" i="16"/>
  <c r="J339" i="16"/>
  <c r="J340" i="16"/>
  <c r="J341" i="16"/>
  <c r="J343" i="16"/>
  <c r="J344" i="16"/>
  <c r="J346" i="16"/>
  <c r="J347" i="16"/>
  <c r="J348" i="16"/>
  <c r="J349" i="16"/>
  <c r="J350" i="16"/>
  <c r="J351" i="16"/>
  <c r="J352" i="16"/>
  <c r="J353" i="16"/>
  <c r="J354" i="16"/>
  <c r="J355" i="16"/>
  <c r="J356" i="16"/>
  <c r="J357" i="16"/>
  <c r="J358" i="16"/>
  <c r="J359" i="16"/>
  <c r="J360" i="16"/>
  <c r="J361" i="16"/>
  <c r="J362" i="16"/>
  <c r="J364" i="16"/>
  <c r="J365" i="16"/>
  <c r="J366" i="16"/>
  <c r="J367" i="16"/>
  <c r="J368" i="16"/>
  <c r="J369" i="16"/>
  <c r="J370" i="16"/>
  <c r="J371" i="16"/>
  <c r="J372" i="16"/>
  <c r="J373" i="16"/>
  <c r="J374" i="16"/>
  <c r="J375" i="16"/>
  <c r="J376" i="16"/>
  <c r="J378" i="16"/>
  <c r="J379" i="16"/>
  <c r="J381" i="16"/>
  <c r="J382" i="16"/>
  <c r="J385" i="16"/>
  <c r="J386" i="16"/>
  <c r="J387" i="16"/>
  <c r="J388" i="16"/>
  <c r="J389" i="16"/>
  <c r="J390" i="16"/>
  <c r="J391" i="16"/>
  <c r="J392" i="16"/>
  <c r="J393" i="16"/>
  <c r="J394" i="16"/>
  <c r="J395" i="16"/>
  <c r="J400" i="16"/>
  <c r="J401" i="16"/>
  <c r="J402" i="16"/>
  <c r="J403" i="16"/>
  <c r="J404" i="16"/>
  <c r="J405" i="16"/>
  <c r="J406" i="16"/>
  <c r="J407" i="16"/>
  <c r="J408" i="16"/>
  <c r="J409" i="16"/>
  <c r="J410" i="16"/>
  <c r="J413" i="16"/>
  <c r="J415" i="16"/>
  <c r="J416" i="16"/>
  <c r="J417" i="16"/>
  <c r="J418" i="16"/>
  <c r="J419" i="16"/>
  <c r="J420" i="16"/>
  <c r="J421" i="16"/>
  <c r="J422" i="16"/>
  <c r="J423" i="16"/>
  <c r="J424" i="16"/>
  <c r="J425" i="16"/>
  <c r="J428" i="16"/>
  <c r="J429" i="16"/>
  <c r="J430" i="16"/>
  <c r="J431" i="16"/>
  <c r="J432" i="16"/>
  <c r="J433" i="16"/>
  <c r="J434" i="16"/>
  <c r="J435" i="16"/>
  <c r="J436" i="16"/>
  <c r="J437" i="16"/>
  <c r="J438" i="16"/>
  <c r="J439" i="16"/>
  <c r="J440" i="16"/>
  <c r="J441" i="16"/>
  <c r="J442" i="16"/>
  <c r="J443" i="16"/>
  <c r="J444" i="16"/>
  <c r="J445" i="16"/>
  <c r="J447" i="16"/>
  <c r="J450" i="16"/>
  <c r="J451" i="16"/>
  <c r="J452" i="16"/>
  <c r="J453" i="16"/>
  <c r="J454" i="16"/>
  <c r="J455" i="16"/>
  <c r="J456" i="16"/>
  <c r="J457" i="16"/>
  <c r="J458" i="16"/>
  <c r="J460" i="16"/>
  <c r="J461" i="16"/>
  <c r="J462" i="16"/>
  <c r="J463" i="16"/>
  <c r="J464" i="16"/>
  <c r="J465" i="16"/>
  <c r="J466" i="16"/>
  <c r="J467" i="16"/>
  <c r="J468" i="16"/>
  <c r="J469" i="16"/>
  <c r="J471" i="16"/>
  <c r="J473" i="16"/>
  <c r="J474" i="16"/>
  <c r="J475" i="16"/>
  <c r="J476" i="16"/>
  <c r="J477" i="16"/>
  <c r="J480" i="16"/>
  <c r="J481" i="16"/>
  <c r="J482" i="16"/>
  <c r="J483" i="16"/>
  <c r="J484" i="16"/>
  <c r="J485" i="16"/>
  <c r="J486" i="16"/>
  <c r="J488" i="16"/>
  <c r="J489" i="16"/>
  <c r="J490" i="16"/>
  <c r="J493" i="16"/>
  <c r="J494" i="16"/>
  <c r="J496" i="16"/>
  <c r="J497" i="16"/>
  <c r="J498" i="16"/>
  <c r="J499" i="16"/>
  <c r="J500" i="16"/>
  <c r="J501" i="16"/>
  <c r="J502" i="16"/>
  <c r="J503" i="16"/>
  <c r="J504" i="16"/>
  <c r="J505" i="16"/>
  <c r="J506" i="16"/>
  <c r="J507" i="16"/>
  <c r="J509" i="16"/>
  <c r="J510" i="16"/>
  <c r="J511" i="16"/>
  <c r="J514" i="16"/>
  <c r="J515" i="16"/>
  <c r="J516" i="16"/>
  <c r="J517" i="16"/>
  <c r="J518" i="16"/>
  <c r="J519" i="16"/>
  <c r="J520" i="16"/>
  <c r="J521" i="16"/>
  <c r="J522" i="16"/>
  <c r="J523" i="16"/>
  <c r="J524" i="16"/>
  <c r="J525" i="16"/>
  <c r="J526" i="16"/>
  <c r="J527" i="16"/>
  <c r="J528" i="16"/>
  <c r="J529" i="16"/>
  <c r="J531" i="16"/>
  <c r="J532" i="16"/>
  <c r="J533" i="16"/>
  <c r="J534" i="16"/>
  <c r="J535" i="16"/>
  <c r="J536" i="16"/>
  <c r="J537" i="16"/>
  <c r="J538" i="16"/>
  <c r="J539" i="16"/>
  <c r="J540" i="16"/>
  <c r="T12" i="2" l="1" a="1"/>
  <c r="T12" i="2" s="1"/>
  <c r="D48" i="38"/>
  <c r="D47" i="38"/>
  <c r="D50" i="38"/>
  <c r="D49" i="38"/>
  <c r="E78" i="11"/>
  <c r="C2" i="46"/>
  <c r="B2" i="46"/>
  <c r="B1" i="46"/>
  <c r="I13" i="42" l="1"/>
  <c r="J13" i="42"/>
  <c r="K13" i="42"/>
  <c r="L13" i="42"/>
  <c r="M13" i="42"/>
  <c r="N13" i="42"/>
  <c r="O13" i="42"/>
  <c r="H13" i="42"/>
  <c r="AT101" i="1"/>
  <c r="AT102" i="1"/>
  <c r="AT103" i="1"/>
  <c r="AT104" i="1"/>
  <c r="AT105" i="1"/>
  <c r="AT106" i="1"/>
  <c r="AT107" i="1"/>
  <c r="AT108" i="1"/>
  <c r="AT109" i="1"/>
  <c r="AT110" i="1"/>
  <c r="AT111" i="1"/>
  <c r="AT112" i="1"/>
  <c r="AT113" i="1"/>
  <c r="AG101" i="1"/>
  <c r="AG102" i="1"/>
  <c r="AG103" i="1"/>
  <c r="AG104" i="1"/>
  <c r="AG105" i="1"/>
  <c r="AG106" i="1"/>
  <c r="AG107" i="1"/>
  <c r="AG108" i="1"/>
  <c r="AG109" i="1"/>
  <c r="AG110" i="1"/>
  <c r="AG111" i="1"/>
  <c r="AG112" i="1"/>
  <c r="AG113" i="1"/>
  <c r="T101" i="1"/>
  <c r="T102" i="1"/>
  <c r="T103" i="1"/>
  <c r="T104" i="1"/>
  <c r="T105" i="1"/>
  <c r="T106" i="1"/>
  <c r="T107" i="1"/>
  <c r="T108" i="1"/>
  <c r="T109" i="1"/>
  <c r="T110" i="1"/>
  <c r="T111" i="1"/>
  <c r="T112" i="1"/>
  <c r="T113" i="1"/>
  <c r="AT14" i="1" l="1"/>
  <c r="AT15" i="1"/>
  <c r="AT16" i="1"/>
  <c r="AT17" i="1"/>
  <c r="AT18" i="1"/>
  <c r="AT19" i="1"/>
  <c r="AT20" i="1"/>
  <c r="AT21" i="1"/>
  <c r="AT22" i="1"/>
  <c r="AT23" i="1"/>
  <c r="AT24" i="1"/>
  <c r="AT25" i="1"/>
  <c r="AT26" i="1"/>
  <c r="AT27" i="1"/>
  <c r="AT28" i="1"/>
  <c r="AT29" i="1"/>
  <c r="AT30" i="1"/>
  <c r="AT31" i="1"/>
  <c r="AT32" i="1"/>
  <c r="AT33" i="1"/>
  <c r="AT34" i="1"/>
  <c r="AT35" i="1"/>
  <c r="AT36" i="1"/>
  <c r="AT37" i="1"/>
  <c r="AT38" i="1"/>
  <c r="AT39" i="1"/>
  <c r="AT40" i="1"/>
  <c r="AT41" i="1"/>
  <c r="AT42" i="1"/>
  <c r="AT43" i="1"/>
  <c r="AT44" i="1"/>
  <c r="AT45" i="1"/>
  <c r="AT46" i="1"/>
  <c r="AT47" i="1"/>
  <c r="AT48" i="1"/>
  <c r="AT49" i="1"/>
  <c r="AT50" i="1"/>
  <c r="AT51" i="1"/>
  <c r="AT52" i="1"/>
  <c r="AT53" i="1"/>
  <c r="AT54" i="1"/>
  <c r="AT55" i="1"/>
  <c r="AT56" i="1"/>
  <c r="AT57" i="1"/>
  <c r="AT58" i="1"/>
  <c r="AT59" i="1"/>
  <c r="AT60" i="1"/>
  <c r="AT61" i="1"/>
  <c r="AT62" i="1"/>
  <c r="AT63" i="1"/>
  <c r="AT64" i="1"/>
  <c r="AT65" i="1"/>
  <c r="AT66" i="1"/>
  <c r="AT67" i="1"/>
  <c r="AT68" i="1"/>
  <c r="AT69" i="1"/>
  <c r="AT70" i="1"/>
  <c r="AT71" i="1"/>
  <c r="AT72" i="1"/>
  <c r="AT73" i="1"/>
  <c r="AT74" i="1"/>
  <c r="AT75" i="1"/>
  <c r="AT76" i="1"/>
  <c r="AT77" i="1"/>
  <c r="AT78" i="1"/>
  <c r="AT79" i="1"/>
  <c r="AT80" i="1"/>
  <c r="AT81" i="1"/>
  <c r="AT82" i="1"/>
  <c r="AT83" i="1"/>
  <c r="AT84" i="1"/>
  <c r="AT85" i="1"/>
  <c r="AT86" i="1"/>
  <c r="AT87" i="1"/>
  <c r="AT88" i="1"/>
  <c r="AT89" i="1"/>
  <c r="AT90" i="1"/>
  <c r="AT91" i="1"/>
  <c r="AT92" i="1"/>
  <c r="AT93" i="1"/>
  <c r="AT94" i="1"/>
  <c r="AT95" i="1"/>
  <c r="AT96" i="1"/>
  <c r="AT97" i="1"/>
  <c r="AT98" i="1"/>
  <c r="AT99" i="1"/>
  <c r="AT100" i="1"/>
  <c r="AG14" i="1"/>
  <c r="AG15" i="1"/>
  <c r="AG17" i="1"/>
  <c r="AG18" i="1"/>
  <c r="AG19" i="1"/>
  <c r="AG20" i="1"/>
  <c r="AG21" i="1"/>
  <c r="AG22" i="1"/>
  <c r="AG23" i="1"/>
  <c r="AG24" i="1"/>
  <c r="AG25" i="1"/>
  <c r="AG26" i="1"/>
  <c r="AG27" i="1"/>
  <c r="AG28" i="1"/>
  <c r="AG29" i="1"/>
  <c r="AG30" i="1"/>
  <c r="AG31" i="1"/>
  <c r="AG32" i="1"/>
  <c r="AG33" i="1"/>
  <c r="AG34" i="1"/>
  <c r="AG35" i="1"/>
  <c r="AG36" i="1"/>
  <c r="AG37" i="1"/>
  <c r="AG38" i="1"/>
  <c r="AG39" i="1"/>
  <c r="AG40" i="1"/>
  <c r="AG41" i="1"/>
  <c r="AG42" i="1"/>
  <c r="AG43" i="1"/>
  <c r="AG44" i="1"/>
  <c r="AG45" i="1"/>
  <c r="AG46" i="1"/>
  <c r="AG47" i="1"/>
  <c r="AG48" i="1"/>
  <c r="AG49" i="1"/>
  <c r="AG50" i="1"/>
  <c r="AG51" i="1"/>
  <c r="AG52" i="1"/>
  <c r="AG53" i="1"/>
  <c r="AG54" i="1"/>
  <c r="AG55" i="1"/>
  <c r="AG56" i="1"/>
  <c r="AG57" i="1"/>
  <c r="AG58" i="1"/>
  <c r="AG59" i="1"/>
  <c r="AG60" i="1"/>
  <c r="AG61" i="1"/>
  <c r="AG62" i="1"/>
  <c r="AG63" i="1"/>
  <c r="AG64" i="1"/>
  <c r="AG65" i="1"/>
  <c r="AG66" i="1"/>
  <c r="AG67" i="1"/>
  <c r="AG68" i="1"/>
  <c r="AG69" i="1"/>
  <c r="AG70" i="1"/>
  <c r="AG71" i="1"/>
  <c r="AG72" i="1"/>
  <c r="AG73" i="1"/>
  <c r="AG74" i="1"/>
  <c r="AG75" i="1"/>
  <c r="AG76" i="1"/>
  <c r="AG77" i="1"/>
  <c r="AG78" i="1"/>
  <c r="AG79" i="1"/>
  <c r="AG80" i="1"/>
  <c r="AG81" i="1"/>
  <c r="AG82" i="1"/>
  <c r="AG83" i="1"/>
  <c r="AG84" i="1"/>
  <c r="AG85" i="1"/>
  <c r="AG86" i="1"/>
  <c r="AG87" i="1"/>
  <c r="AG88" i="1"/>
  <c r="AG89" i="1"/>
  <c r="AG90" i="1"/>
  <c r="AG91" i="1"/>
  <c r="AG92" i="1"/>
  <c r="AG93" i="1"/>
  <c r="AG94" i="1"/>
  <c r="AG95" i="1"/>
  <c r="AG96" i="1"/>
  <c r="AG97" i="1"/>
  <c r="AG98" i="1"/>
  <c r="AG99" i="1"/>
  <c r="AG100" i="1"/>
  <c r="T14" i="1"/>
  <c r="T15" i="1"/>
  <c r="T16" i="1"/>
  <c r="T17" i="1"/>
  <c r="T18" i="1"/>
  <c r="T19" i="1"/>
  <c r="T20" i="1"/>
  <c r="T21" i="1"/>
  <c r="T22" i="1"/>
  <c r="T23" i="1"/>
  <c r="T24" i="1"/>
  <c r="T25" i="1"/>
  <c r="T26" i="1"/>
  <c r="T27" i="1"/>
  <c r="T28" i="1"/>
  <c r="T29" i="1"/>
  <c r="T30" i="1"/>
  <c r="T31" i="1"/>
  <c r="T32" i="1"/>
  <c r="T33" i="1"/>
  <c r="T34" i="1"/>
  <c r="T35" i="1"/>
  <c r="T36" i="1"/>
  <c r="T37" i="1"/>
  <c r="T38" i="1"/>
  <c r="T39" i="1"/>
  <c r="T40" i="1"/>
  <c r="T41" i="1"/>
  <c r="T42" i="1"/>
  <c r="T43" i="1"/>
  <c r="T44" i="1"/>
  <c r="T45" i="1"/>
  <c r="T46" i="1"/>
  <c r="T47" i="1"/>
  <c r="T48" i="1"/>
  <c r="T49" i="1"/>
  <c r="T50" i="1"/>
  <c r="T51" i="1"/>
  <c r="T52" i="1"/>
  <c r="T53" i="1"/>
  <c r="T54" i="1"/>
  <c r="T55" i="1"/>
  <c r="T56" i="1"/>
  <c r="T57" i="1"/>
  <c r="T58" i="1"/>
  <c r="T59" i="1"/>
  <c r="T60" i="1"/>
  <c r="T61" i="1"/>
  <c r="T62" i="1"/>
  <c r="T63" i="1"/>
  <c r="T64" i="1"/>
  <c r="T65" i="1"/>
  <c r="T66" i="1"/>
  <c r="T67" i="1"/>
  <c r="T68" i="1"/>
  <c r="T69" i="1"/>
  <c r="T70" i="1"/>
  <c r="T71" i="1"/>
  <c r="T72" i="1"/>
  <c r="T73" i="1"/>
  <c r="T74" i="1"/>
  <c r="T75" i="1"/>
  <c r="T76" i="1"/>
  <c r="T77" i="1"/>
  <c r="T78" i="1"/>
  <c r="T79" i="1"/>
  <c r="T80" i="1"/>
  <c r="T81" i="1"/>
  <c r="T82" i="1"/>
  <c r="T83" i="1"/>
  <c r="T84" i="1"/>
  <c r="T85" i="1"/>
  <c r="T86" i="1"/>
  <c r="T87" i="1"/>
  <c r="T88" i="1"/>
  <c r="T89" i="1"/>
  <c r="T90" i="1"/>
  <c r="T91" i="1"/>
  <c r="T92" i="1"/>
  <c r="T93" i="1"/>
  <c r="T94" i="1"/>
  <c r="T95" i="1"/>
  <c r="T96" i="1"/>
  <c r="T97" i="1"/>
  <c r="T98" i="1"/>
  <c r="T99" i="1"/>
  <c r="T100" i="1"/>
  <c r="AT200" i="1"/>
  <c r="AT201" i="1"/>
  <c r="AT202" i="1"/>
  <c r="AT203" i="1"/>
  <c r="AT204" i="1"/>
  <c r="AT205" i="1"/>
  <c r="AT206" i="1"/>
  <c r="AT207" i="1"/>
  <c r="AT208" i="1"/>
  <c r="AT209" i="1"/>
  <c r="AT210" i="1"/>
  <c r="AT211" i="1"/>
  <c r="AT212" i="1"/>
  <c r="AT213" i="1"/>
  <c r="AT214" i="1"/>
  <c r="AT215" i="1"/>
  <c r="AT216" i="1"/>
  <c r="AT217" i="1"/>
  <c r="AT218" i="1"/>
  <c r="AT219" i="1"/>
  <c r="AT220" i="1"/>
  <c r="AT221" i="1"/>
  <c r="AT222" i="1"/>
  <c r="AT223" i="1"/>
  <c r="AT224" i="1"/>
  <c r="AT225" i="1"/>
  <c r="AT226" i="1"/>
  <c r="AT227" i="1"/>
  <c r="AT228" i="1"/>
  <c r="AT229" i="1"/>
  <c r="AT230" i="1"/>
  <c r="AT231" i="1"/>
  <c r="AT232" i="1"/>
  <c r="AT233" i="1"/>
  <c r="AT234" i="1"/>
  <c r="AT235" i="1"/>
  <c r="AT236" i="1"/>
  <c r="AT237" i="1"/>
  <c r="AT238" i="1"/>
  <c r="AT239" i="1"/>
  <c r="AT240" i="1"/>
  <c r="AT241" i="1"/>
  <c r="AT242" i="1"/>
  <c r="AT243" i="1"/>
  <c r="AT244" i="1"/>
  <c r="AT245" i="1"/>
  <c r="AT246" i="1"/>
  <c r="AT247" i="1"/>
  <c r="AT248" i="1"/>
  <c r="AT249" i="1"/>
  <c r="AT250" i="1"/>
  <c r="AT251" i="1"/>
  <c r="AT252" i="1"/>
  <c r="AT253" i="1"/>
  <c r="AT254" i="1"/>
  <c r="AT255" i="1"/>
  <c r="AT256" i="1"/>
  <c r="AT257" i="1"/>
  <c r="AT258" i="1"/>
  <c r="AT259" i="1"/>
  <c r="AT260" i="1"/>
  <c r="AT261" i="1"/>
  <c r="AT262" i="1"/>
  <c r="AT263" i="1"/>
  <c r="AT264" i="1"/>
  <c r="AT265" i="1"/>
  <c r="AT266" i="1"/>
  <c r="AT267" i="1"/>
  <c r="AT268" i="1"/>
  <c r="AT269" i="1"/>
  <c r="AT270" i="1"/>
  <c r="AT271" i="1"/>
  <c r="AT272" i="1"/>
  <c r="AT273" i="1"/>
  <c r="AT274" i="1"/>
  <c r="AT275" i="1"/>
  <c r="AT276" i="1"/>
  <c r="AT277" i="1"/>
  <c r="AT278" i="1"/>
  <c r="AT279" i="1"/>
  <c r="AT280" i="1"/>
  <c r="AT281" i="1"/>
  <c r="AT282" i="1"/>
  <c r="AT283" i="1"/>
  <c r="AT284" i="1"/>
  <c r="AT285" i="1"/>
  <c r="AT286" i="1"/>
  <c r="AT287" i="1"/>
  <c r="AT288" i="1"/>
  <c r="AT289" i="1"/>
  <c r="AT290" i="1"/>
  <c r="AT291" i="1"/>
  <c r="AT292" i="1"/>
  <c r="AT293" i="1"/>
  <c r="AT294" i="1"/>
  <c r="AT295" i="1"/>
  <c r="AT296" i="1"/>
  <c r="AT297" i="1"/>
  <c r="AT298" i="1"/>
  <c r="AT299" i="1"/>
  <c r="AT300" i="1"/>
  <c r="AT301" i="1"/>
  <c r="AT302" i="1"/>
  <c r="AT303" i="1"/>
  <c r="AT304" i="1"/>
  <c r="AT305" i="1"/>
  <c r="AT306" i="1"/>
  <c r="AT307" i="1"/>
  <c r="AT308" i="1"/>
  <c r="AT309" i="1"/>
  <c r="AT310" i="1"/>
  <c r="AT311" i="1"/>
  <c r="AT312" i="1"/>
  <c r="AT313" i="1"/>
  <c r="AT314" i="1"/>
  <c r="AT315" i="1"/>
  <c r="AT316" i="1"/>
  <c r="AT317" i="1"/>
  <c r="AT318" i="1"/>
  <c r="AT319" i="1"/>
  <c r="AT320" i="1"/>
  <c r="AT321" i="1"/>
  <c r="AT322" i="1"/>
  <c r="AT323" i="1"/>
  <c r="AT324" i="1"/>
  <c r="AT325" i="1"/>
  <c r="AT326" i="1"/>
  <c r="AT327" i="1"/>
  <c r="AT328" i="1"/>
  <c r="AT329" i="1"/>
  <c r="AT330" i="1"/>
  <c r="AT331" i="1"/>
  <c r="AT332" i="1"/>
  <c r="AT333" i="1"/>
  <c r="AT334" i="1"/>
  <c r="AT335" i="1"/>
  <c r="AT336" i="1"/>
  <c r="AT337" i="1"/>
  <c r="AT338" i="1"/>
  <c r="AT339" i="1"/>
  <c r="AT340" i="1"/>
  <c r="AT341" i="1"/>
  <c r="AT342" i="1"/>
  <c r="AT343" i="1"/>
  <c r="AT344" i="1"/>
  <c r="AT345" i="1"/>
  <c r="AT346" i="1"/>
  <c r="AT347" i="1"/>
  <c r="AT348" i="1"/>
  <c r="AT349" i="1"/>
  <c r="AT350" i="1"/>
  <c r="AT351" i="1"/>
  <c r="AT352" i="1"/>
  <c r="AT353" i="1"/>
  <c r="AT354" i="1"/>
  <c r="AT355" i="1"/>
  <c r="AT356" i="1"/>
  <c r="AT357" i="1"/>
  <c r="AT358" i="1"/>
  <c r="AT359" i="1"/>
  <c r="AT360" i="1"/>
  <c r="AT361" i="1"/>
  <c r="AT362" i="1"/>
  <c r="AT363" i="1"/>
  <c r="AT364" i="1"/>
  <c r="AT365" i="1"/>
  <c r="AT366" i="1"/>
  <c r="AT367" i="1"/>
  <c r="AT368" i="1"/>
  <c r="AT369" i="1"/>
  <c r="AT370" i="1"/>
  <c r="AT371" i="1"/>
  <c r="AT372" i="1"/>
  <c r="AT373" i="1"/>
  <c r="AT374" i="1"/>
  <c r="AT375" i="1"/>
  <c r="AT376" i="1"/>
  <c r="AT377" i="1"/>
  <c r="AT378" i="1"/>
  <c r="AT379" i="1"/>
  <c r="AT380" i="1"/>
  <c r="AT381" i="1"/>
  <c r="AT382" i="1"/>
  <c r="AT383" i="1"/>
  <c r="AT384" i="1"/>
  <c r="AT385" i="1"/>
  <c r="AT386" i="1"/>
  <c r="AT387" i="1"/>
  <c r="AT388" i="1"/>
  <c r="AT389" i="1"/>
  <c r="AT390" i="1"/>
  <c r="AT391" i="1"/>
  <c r="AT392" i="1"/>
  <c r="AT393" i="1"/>
  <c r="AT394" i="1"/>
  <c r="AT395" i="1"/>
  <c r="AT396" i="1"/>
  <c r="AT397" i="1"/>
  <c r="AT398" i="1"/>
  <c r="AT399" i="1"/>
  <c r="AT400" i="1"/>
  <c r="AT401" i="1"/>
  <c r="AT402" i="1"/>
  <c r="AT403" i="1"/>
  <c r="AT404" i="1"/>
  <c r="AT405" i="1"/>
  <c r="AT406" i="1"/>
  <c r="AT407" i="1"/>
  <c r="AT408" i="1"/>
  <c r="AT409" i="1"/>
  <c r="AT410" i="1"/>
  <c r="AT411" i="1"/>
  <c r="AT412" i="1"/>
  <c r="AT413" i="1"/>
  <c r="AT414" i="1"/>
  <c r="AT415" i="1"/>
  <c r="AT416" i="1"/>
  <c r="AT417" i="1"/>
  <c r="AT418" i="1"/>
  <c r="AT419" i="1"/>
  <c r="AT420" i="1"/>
  <c r="AT421" i="1"/>
  <c r="AT422" i="1"/>
  <c r="AT423" i="1"/>
  <c r="AT424" i="1"/>
  <c r="AT425" i="1"/>
  <c r="AT426" i="1"/>
  <c r="AT427" i="1"/>
  <c r="AT428" i="1"/>
  <c r="AT429" i="1"/>
  <c r="AT430" i="1"/>
  <c r="AT431" i="1"/>
  <c r="AT432" i="1"/>
  <c r="AT433" i="1"/>
  <c r="AT434" i="1"/>
  <c r="AT435" i="1"/>
  <c r="AT436" i="1"/>
  <c r="AT437" i="1"/>
  <c r="AT438" i="1"/>
  <c r="AT439" i="1"/>
  <c r="AT440" i="1"/>
  <c r="AT441" i="1"/>
  <c r="AT442" i="1"/>
  <c r="AT443" i="1"/>
  <c r="AT444" i="1"/>
  <c r="AT445" i="1"/>
  <c r="AT446" i="1"/>
  <c r="AT447" i="1"/>
  <c r="AT448" i="1"/>
  <c r="AT449" i="1"/>
  <c r="AT450" i="1"/>
  <c r="AT451" i="1"/>
  <c r="AT452" i="1"/>
  <c r="AT453" i="1"/>
  <c r="AT454" i="1"/>
  <c r="AT455" i="1"/>
  <c r="AT456" i="1"/>
  <c r="AT457" i="1"/>
  <c r="AT458" i="1"/>
  <c r="AT459" i="1"/>
  <c r="AT460" i="1"/>
  <c r="AT461" i="1"/>
  <c r="AT462" i="1"/>
  <c r="AT463" i="1"/>
  <c r="AT464" i="1"/>
  <c r="AT465" i="1"/>
  <c r="AT466" i="1"/>
  <c r="AT467" i="1"/>
  <c r="AT468" i="1"/>
  <c r="AT469" i="1"/>
  <c r="AT470" i="1"/>
  <c r="AT471" i="1"/>
  <c r="AT472" i="1"/>
  <c r="AT473" i="1"/>
  <c r="AT474" i="1"/>
  <c r="AT475" i="1"/>
  <c r="AT476" i="1"/>
  <c r="AT477" i="1"/>
  <c r="AT478" i="1"/>
  <c r="AT479" i="1"/>
  <c r="AT480" i="1"/>
  <c r="AT481" i="1"/>
  <c r="AT482" i="1"/>
  <c r="AT483" i="1"/>
  <c r="AT484" i="1"/>
  <c r="AT485" i="1"/>
  <c r="AT486" i="1"/>
  <c r="AT487" i="1"/>
  <c r="AT488" i="1"/>
  <c r="AT489" i="1"/>
  <c r="AT490" i="1"/>
  <c r="AT491" i="1"/>
  <c r="AT492" i="1"/>
  <c r="AT493" i="1"/>
  <c r="AT494" i="1"/>
  <c r="AT495" i="1"/>
  <c r="AT496" i="1"/>
  <c r="AT497" i="1"/>
  <c r="AT498" i="1"/>
  <c r="AT499" i="1"/>
  <c r="AT500" i="1"/>
  <c r="AT501" i="1"/>
  <c r="AT502" i="1"/>
  <c r="AT503" i="1"/>
  <c r="AT504" i="1"/>
  <c r="AT505" i="1"/>
  <c r="AT506" i="1"/>
  <c r="AT507" i="1"/>
  <c r="AT508" i="1"/>
  <c r="AT509" i="1"/>
  <c r="AT510" i="1"/>
  <c r="AT511" i="1"/>
  <c r="AT512" i="1"/>
  <c r="AT513" i="1"/>
  <c r="AT514" i="1"/>
  <c r="AT515" i="1"/>
  <c r="AT516" i="1"/>
  <c r="AT517" i="1"/>
  <c r="AT518" i="1"/>
  <c r="AT519" i="1"/>
  <c r="AT520" i="1"/>
  <c r="AT521" i="1"/>
  <c r="AT522" i="1"/>
  <c r="AT523" i="1"/>
  <c r="AT524" i="1"/>
  <c r="AT525" i="1"/>
  <c r="AT526" i="1"/>
  <c r="AT527" i="1"/>
  <c r="AT528" i="1"/>
  <c r="AT529" i="1"/>
  <c r="AT530" i="1"/>
  <c r="AT531" i="1"/>
  <c r="AT532" i="1"/>
  <c r="AT533" i="1"/>
  <c r="AT534" i="1"/>
  <c r="AT535" i="1"/>
  <c r="AT536" i="1"/>
  <c r="AT537" i="1"/>
  <c r="AT538" i="1"/>
  <c r="AT539" i="1"/>
  <c r="AT540" i="1"/>
  <c r="AT541" i="1"/>
  <c r="AT542" i="1"/>
  <c r="AT543" i="1"/>
  <c r="AT544" i="1"/>
  <c r="AT545" i="1"/>
  <c r="AT546" i="1"/>
  <c r="AT547" i="1"/>
  <c r="AT548" i="1"/>
  <c r="AT549" i="1"/>
  <c r="AT550" i="1"/>
  <c r="AT551" i="1"/>
  <c r="AT552" i="1"/>
  <c r="AT553" i="1"/>
  <c r="AT554" i="1"/>
  <c r="AT555" i="1"/>
  <c r="AT556" i="1"/>
  <c r="AT557" i="1"/>
  <c r="AT558" i="1"/>
  <c r="AT559" i="1"/>
  <c r="AT560" i="1"/>
  <c r="AT561" i="1"/>
  <c r="AT562" i="1"/>
  <c r="AT563" i="1"/>
  <c r="AT564" i="1"/>
  <c r="AT565" i="1"/>
  <c r="AT566" i="1"/>
  <c r="AT567" i="1"/>
  <c r="AT568" i="1"/>
  <c r="AT569" i="1"/>
  <c r="AT570" i="1"/>
  <c r="AT571" i="1"/>
  <c r="AT572" i="1"/>
  <c r="AT573" i="1"/>
  <c r="AT574" i="1"/>
  <c r="AT575" i="1"/>
  <c r="AT576" i="1"/>
  <c r="AT577" i="1"/>
  <c r="AT578" i="1"/>
  <c r="AT579" i="1"/>
  <c r="AT580" i="1"/>
  <c r="AT581" i="1"/>
  <c r="AT582" i="1"/>
  <c r="AT583" i="1"/>
  <c r="AT584" i="1"/>
  <c r="AT585" i="1"/>
  <c r="AT586" i="1"/>
  <c r="AT587" i="1"/>
  <c r="AT588" i="1"/>
  <c r="AT589" i="1"/>
  <c r="AT590" i="1"/>
  <c r="AT591" i="1"/>
  <c r="AT592" i="1"/>
  <c r="AT593" i="1"/>
  <c r="AT594" i="1"/>
  <c r="AT595" i="1"/>
  <c r="AT596" i="1"/>
  <c r="AT597" i="1"/>
  <c r="AT598" i="1"/>
  <c r="AT599" i="1"/>
  <c r="AT600" i="1"/>
  <c r="AT601" i="1"/>
  <c r="AT602" i="1"/>
  <c r="AT603" i="1"/>
  <c r="AT604" i="1"/>
  <c r="AT605" i="1"/>
  <c r="AT606" i="1"/>
  <c r="AT607" i="1"/>
  <c r="AT608" i="1"/>
  <c r="AT609" i="1"/>
  <c r="AT610" i="1"/>
  <c r="AT611" i="1"/>
  <c r="AT612" i="1"/>
  <c r="AT613" i="1"/>
  <c r="AT614" i="1"/>
  <c r="AT615" i="1"/>
  <c r="AT616" i="1"/>
  <c r="AT617" i="1"/>
  <c r="AT618" i="1"/>
  <c r="AT619" i="1"/>
  <c r="AT620" i="1"/>
  <c r="AT621" i="1"/>
  <c r="AT622" i="1"/>
  <c r="AT623" i="1"/>
  <c r="AT624" i="1"/>
  <c r="AT625" i="1"/>
  <c r="AT626" i="1"/>
  <c r="AT627" i="1"/>
  <c r="AT628" i="1"/>
  <c r="AT629" i="1"/>
  <c r="AT630" i="1"/>
  <c r="AT631" i="1"/>
  <c r="AT632" i="1"/>
  <c r="AT633" i="1"/>
  <c r="AT634" i="1"/>
  <c r="AT635" i="1"/>
  <c r="AT636" i="1"/>
  <c r="AT637" i="1"/>
  <c r="AT638" i="1"/>
  <c r="AT639" i="1"/>
  <c r="AT640" i="1"/>
  <c r="AT641" i="1"/>
  <c r="AT642" i="1"/>
  <c r="AT643" i="1"/>
  <c r="AT644" i="1"/>
  <c r="AT645" i="1"/>
  <c r="AT646" i="1"/>
  <c r="AT647" i="1"/>
  <c r="AT648" i="1"/>
  <c r="AT649" i="1"/>
  <c r="AT650" i="1"/>
  <c r="AT651" i="1"/>
  <c r="AT652" i="1"/>
  <c r="AT653" i="1"/>
  <c r="AT654" i="1"/>
  <c r="AT655" i="1"/>
  <c r="AT656" i="1"/>
  <c r="AT657" i="1"/>
  <c r="AT658" i="1"/>
  <c r="AT659" i="1"/>
  <c r="AT660" i="1"/>
  <c r="AT661" i="1"/>
  <c r="AT662" i="1"/>
  <c r="AT663" i="1"/>
  <c r="AT664" i="1"/>
  <c r="AT665" i="1"/>
  <c r="AT666" i="1"/>
  <c r="AT667" i="1"/>
  <c r="AT668" i="1"/>
  <c r="AT669" i="1"/>
  <c r="AT670" i="1"/>
  <c r="AT671" i="1"/>
  <c r="AT672" i="1"/>
  <c r="AT673" i="1"/>
  <c r="AT674" i="1"/>
  <c r="AT675" i="1"/>
  <c r="AT676" i="1"/>
  <c r="AT677" i="1"/>
  <c r="AT678" i="1"/>
  <c r="AT679" i="1"/>
  <c r="AT680" i="1"/>
  <c r="AT681" i="1"/>
  <c r="AT682" i="1"/>
  <c r="AT683" i="1"/>
  <c r="AT684" i="1"/>
  <c r="AT685" i="1"/>
  <c r="AT686" i="1"/>
  <c r="AT687" i="1"/>
  <c r="AT688" i="1"/>
  <c r="AT689" i="1"/>
  <c r="AT690" i="1"/>
  <c r="AT691" i="1"/>
  <c r="AT692" i="1"/>
  <c r="AT693" i="1"/>
  <c r="AT694" i="1"/>
  <c r="AT695" i="1"/>
  <c r="AT696" i="1"/>
  <c r="AT697" i="1"/>
  <c r="AT698" i="1"/>
  <c r="AT699" i="1"/>
  <c r="AT700" i="1"/>
  <c r="AT701" i="1"/>
  <c r="AT702" i="1"/>
  <c r="AT703" i="1"/>
  <c r="AT704" i="1"/>
  <c r="AT705" i="1"/>
  <c r="AT706" i="1"/>
  <c r="AT707" i="1"/>
  <c r="AT708" i="1"/>
  <c r="AT709" i="1"/>
  <c r="AT710" i="1"/>
  <c r="AT711" i="1"/>
  <c r="AT712" i="1"/>
  <c r="AT713" i="1"/>
  <c r="AT714" i="1"/>
  <c r="AT715" i="1"/>
  <c r="AT716" i="1"/>
  <c r="AT717" i="1"/>
  <c r="AT718" i="1"/>
  <c r="AT719" i="1"/>
  <c r="AT720" i="1"/>
  <c r="AT721" i="1"/>
  <c r="AT722" i="1"/>
  <c r="AT723" i="1"/>
  <c r="AT724" i="1"/>
  <c r="AT725" i="1"/>
  <c r="AT726" i="1"/>
  <c r="AT727" i="1"/>
  <c r="AT728" i="1"/>
  <c r="AT729" i="1"/>
  <c r="AT730" i="1"/>
  <c r="AT731" i="1"/>
  <c r="AT732" i="1"/>
  <c r="AT733" i="1"/>
  <c r="AT734" i="1"/>
  <c r="AT735" i="1"/>
  <c r="AT736" i="1"/>
  <c r="AT737" i="1"/>
  <c r="AT738" i="1"/>
  <c r="AT739" i="1"/>
  <c r="AT740" i="1"/>
  <c r="AT741" i="1"/>
  <c r="AT742" i="1"/>
  <c r="AT743" i="1"/>
  <c r="AT744" i="1"/>
  <c r="AT745" i="1"/>
  <c r="AT746" i="1"/>
  <c r="AT747" i="1"/>
  <c r="AT748" i="1"/>
  <c r="AT749" i="1"/>
  <c r="AT750" i="1"/>
  <c r="AT751" i="1"/>
  <c r="AT752" i="1"/>
  <c r="AT753" i="1"/>
  <c r="AT754" i="1"/>
  <c r="AT755" i="1"/>
  <c r="AT756" i="1"/>
  <c r="AT757" i="1"/>
  <c r="AT758" i="1"/>
  <c r="AT759" i="1"/>
  <c r="AT760" i="1"/>
  <c r="AT761" i="1"/>
  <c r="AT762" i="1"/>
  <c r="AT763" i="1"/>
  <c r="AT764" i="1"/>
  <c r="AT765" i="1"/>
  <c r="AT766" i="1"/>
  <c r="AT767" i="1"/>
  <c r="AT768" i="1"/>
  <c r="AT769" i="1"/>
  <c r="AT770" i="1"/>
  <c r="AT771" i="1"/>
  <c r="AT772" i="1"/>
  <c r="AT773" i="1"/>
  <c r="AT774" i="1"/>
  <c r="AT775" i="1"/>
  <c r="AT776" i="1"/>
  <c r="AT777" i="1"/>
  <c r="AT778" i="1"/>
  <c r="AT779" i="1"/>
  <c r="AT780" i="1"/>
  <c r="AT781" i="1"/>
  <c r="AT782" i="1"/>
  <c r="AT783" i="1"/>
  <c r="AT784" i="1"/>
  <c r="AT785" i="1"/>
  <c r="AT786" i="1"/>
  <c r="AT787" i="1"/>
  <c r="AT788" i="1"/>
  <c r="AT789" i="1"/>
  <c r="AT790" i="1"/>
  <c r="AT791" i="1"/>
  <c r="AT792" i="1"/>
  <c r="AT793" i="1"/>
  <c r="AT794" i="1"/>
  <c r="AT795" i="1"/>
  <c r="AT796" i="1"/>
  <c r="AT797" i="1"/>
  <c r="AT798" i="1"/>
  <c r="AT799" i="1"/>
  <c r="AT800" i="1"/>
  <c r="AT801" i="1"/>
  <c r="AT802" i="1"/>
  <c r="AT803" i="1"/>
  <c r="AT804" i="1"/>
  <c r="AT805" i="1"/>
  <c r="AT806" i="1"/>
  <c r="AT807" i="1"/>
  <c r="AT808" i="1"/>
  <c r="AT809" i="1"/>
  <c r="AT810" i="1"/>
  <c r="AT811" i="1"/>
  <c r="AT812" i="1"/>
  <c r="AT813" i="1"/>
  <c r="AT814" i="1"/>
  <c r="AT815" i="1"/>
  <c r="AT816" i="1"/>
  <c r="AT817" i="1"/>
  <c r="AT818" i="1"/>
  <c r="AT819" i="1"/>
  <c r="AT820" i="1"/>
  <c r="AT821" i="1"/>
  <c r="AT822" i="1"/>
  <c r="AT823" i="1"/>
  <c r="AT824" i="1"/>
  <c r="AT825" i="1"/>
  <c r="AT826" i="1"/>
  <c r="AT827" i="1"/>
  <c r="AT828" i="1"/>
  <c r="AT829" i="1"/>
  <c r="AT830" i="1"/>
  <c r="AT831" i="1"/>
  <c r="AT832" i="1"/>
  <c r="AT833" i="1"/>
  <c r="AT834" i="1"/>
  <c r="AT835" i="1"/>
  <c r="AT836" i="1"/>
  <c r="AT837" i="1"/>
  <c r="AT838" i="1"/>
  <c r="AT839" i="1"/>
  <c r="AT840" i="1"/>
  <c r="AT841" i="1"/>
  <c r="AT842" i="1"/>
  <c r="AT843" i="1"/>
  <c r="AT844" i="1"/>
  <c r="AT845" i="1"/>
  <c r="AT846" i="1"/>
  <c r="AT847" i="1"/>
  <c r="AT848" i="1"/>
  <c r="AT849" i="1"/>
  <c r="AT850" i="1"/>
  <c r="AT851" i="1"/>
  <c r="AT852" i="1"/>
  <c r="AT853" i="1"/>
  <c r="AT854" i="1"/>
  <c r="AT855" i="1"/>
  <c r="AT856" i="1"/>
  <c r="AT857" i="1"/>
  <c r="AT858" i="1"/>
  <c r="AT859" i="1"/>
  <c r="AT860" i="1"/>
  <c r="AT861" i="1"/>
  <c r="AT862" i="1"/>
  <c r="AT863" i="1"/>
  <c r="AT864" i="1"/>
  <c r="AT865" i="1"/>
  <c r="AT866" i="1"/>
  <c r="AT867" i="1"/>
  <c r="AT868" i="1"/>
  <c r="AT869" i="1"/>
  <c r="AT870" i="1"/>
  <c r="AT871" i="1"/>
  <c r="AT872" i="1"/>
  <c r="AT873" i="1"/>
  <c r="AT874" i="1"/>
  <c r="AT875" i="1"/>
  <c r="AT876" i="1"/>
  <c r="AT877" i="1"/>
  <c r="AT878" i="1"/>
  <c r="AT879" i="1"/>
  <c r="AT880" i="1"/>
  <c r="AT881" i="1"/>
  <c r="AT882" i="1"/>
  <c r="AT883" i="1"/>
  <c r="AT884" i="1"/>
  <c r="AT885" i="1"/>
  <c r="AT886" i="1"/>
  <c r="AT887" i="1"/>
  <c r="AT888" i="1"/>
  <c r="AT889" i="1"/>
  <c r="AT890" i="1"/>
  <c r="AT891" i="1"/>
  <c r="AT892" i="1"/>
  <c r="AT893" i="1"/>
  <c r="AT894" i="1"/>
  <c r="AT895" i="1"/>
  <c r="AT896" i="1"/>
  <c r="AT897" i="1"/>
  <c r="AT898" i="1"/>
  <c r="AT899" i="1"/>
  <c r="AT900" i="1"/>
  <c r="AT901" i="1"/>
  <c r="AT902" i="1"/>
  <c r="AT903" i="1"/>
  <c r="AT904" i="1"/>
  <c r="AT905" i="1"/>
  <c r="AT906" i="1"/>
  <c r="AT907" i="1"/>
  <c r="AT908" i="1"/>
  <c r="AT909" i="1"/>
  <c r="AT910" i="1"/>
  <c r="AT911" i="1"/>
  <c r="AT912" i="1"/>
  <c r="AT913" i="1"/>
  <c r="AT914" i="1"/>
  <c r="AT915" i="1"/>
  <c r="AT916" i="1"/>
  <c r="AT917" i="1"/>
  <c r="AT918" i="1"/>
  <c r="AT919" i="1"/>
  <c r="AT920" i="1"/>
  <c r="AT921" i="1"/>
  <c r="AT922" i="1"/>
  <c r="AT923" i="1"/>
  <c r="AT924" i="1"/>
  <c r="AT925" i="1"/>
  <c r="AT926" i="1"/>
  <c r="AT927" i="1"/>
  <c r="AT928" i="1"/>
  <c r="AT929" i="1"/>
  <c r="AT930" i="1"/>
  <c r="AT931" i="1"/>
  <c r="AT932" i="1"/>
  <c r="AT933" i="1"/>
  <c r="AT934" i="1"/>
  <c r="AT935" i="1"/>
  <c r="AT936" i="1"/>
  <c r="AT937" i="1"/>
  <c r="AT938" i="1"/>
  <c r="AT939" i="1"/>
  <c r="AT940" i="1"/>
  <c r="AT941" i="1"/>
  <c r="AT942" i="1"/>
  <c r="AT943" i="1"/>
  <c r="AT944" i="1"/>
  <c r="AT945" i="1"/>
  <c r="AT946" i="1"/>
  <c r="AT947" i="1"/>
  <c r="AT948" i="1"/>
  <c r="AT949" i="1"/>
  <c r="AT950" i="1"/>
  <c r="AT951" i="1"/>
  <c r="AT952" i="1"/>
  <c r="AT953" i="1"/>
  <c r="AT954" i="1"/>
  <c r="AT955" i="1"/>
  <c r="AT956" i="1"/>
  <c r="AT957" i="1"/>
  <c r="AT958" i="1"/>
  <c r="AT959" i="1"/>
  <c r="AT960" i="1"/>
  <c r="AT961" i="1"/>
  <c r="AT962" i="1"/>
  <c r="AT963" i="1"/>
  <c r="AT964" i="1"/>
  <c r="AT965" i="1"/>
  <c r="AT966" i="1"/>
  <c r="AT967" i="1"/>
  <c r="AT968" i="1"/>
  <c r="AT969" i="1"/>
  <c r="AT970" i="1"/>
  <c r="AT971" i="1"/>
  <c r="AT972" i="1"/>
  <c r="AT973" i="1"/>
  <c r="AT974" i="1"/>
  <c r="AT975" i="1"/>
  <c r="AT976" i="1"/>
  <c r="AT977" i="1"/>
  <c r="AT978" i="1"/>
  <c r="AT979" i="1"/>
  <c r="AT980" i="1"/>
  <c r="AT981" i="1"/>
  <c r="AT982" i="1"/>
  <c r="AT983" i="1"/>
  <c r="AT984" i="1"/>
  <c r="AT985" i="1"/>
  <c r="AT986" i="1"/>
  <c r="AT987" i="1"/>
  <c r="AT988" i="1"/>
  <c r="AT989" i="1"/>
  <c r="AT990" i="1"/>
  <c r="AT991" i="1"/>
  <c r="AT992" i="1"/>
  <c r="AT993" i="1"/>
  <c r="AT994" i="1"/>
  <c r="AT995" i="1"/>
  <c r="AT996" i="1"/>
  <c r="AT997" i="1"/>
  <c r="AT998" i="1"/>
  <c r="AT999" i="1"/>
  <c r="AT1000" i="1"/>
  <c r="AG200" i="1"/>
  <c r="AG201" i="1"/>
  <c r="AG202" i="1"/>
  <c r="AG203" i="1"/>
  <c r="AG204" i="1"/>
  <c r="AG205" i="1"/>
  <c r="AG206" i="1"/>
  <c r="AG207" i="1"/>
  <c r="AG208" i="1"/>
  <c r="AG209" i="1"/>
  <c r="AG210" i="1"/>
  <c r="AG211" i="1"/>
  <c r="AG212" i="1"/>
  <c r="AG213" i="1"/>
  <c r="AG214" i="1"/>
  <c r="AG215" i="1"/>
  <c r="AG216" i="1"/>
  <c r="AG217" i="1"/>
  <c r="AG218" i="1"/>
  <c r="AG219" i="1"/>
  <c r="AG220" i="1"/>
  <c r="AG221" i="1"/>
  <c r="AG222" i="1"/>
  <c r="AG223" i="1"/>
  <c r="AG224" i="1"/>
  <c r="AG225" i="1"/>
  <c r="AG226" i="1"/>
  <c r="AG227" i="1"/>
  <c r="AG228" i="1"/>
  <c r="AG229" i="1"/>
  <c r="AG230" i="1"/>
  <c r="AG231" i="1"/>
  <c r="AG232" i="1"/>
  <c r="AG233" i="1"/>
  <c r="AG234" i="1"/>
  <c r="AG235" i="1"/>
  <c r="AG236" i="1"/>
  <c r="AG237" i="1"/>
  <c r="AG238" i="1"/>
  <c r="AG239" i="1"/>
  <c r="AG240" i="1"/>
  <c r="AG241" i="1"/>
  <c r="AG242" i="1"/>
  <c r="AG243" i="1"/>
  <c r="AG244" i="1"/>
  <c r="AG245" i="1"/>
  <c r="AG246" i="1"/>
  <c r="AG247" i="1"/>
  <c r="AG248" i="1"/>
  <c r="AG249" i="1"/>
  <c r="AG250" i="1"/>
  <c r="AG251" i="1"/>
  <c r="AG252" i="1"/>
  <c r="AG253" i="1"/>
  <c r="AG254" i="1"/>
  <c r="AG255" i="1"/>
  <c r="AG256" i="1"/>
  <c r="AG257" i="1"/>
  <c r="AG258" i="1"/>
  <c r="AG259" i="1"/>
  <c r="AG260" i="1"/>
  <c r="AG261" i="1"/>
  <c r="AG262" i="1"/>
  <c r="AG263" i="1"/>
  <c r="AG264" i="1"/>
  <c r="AG265" i="1"/>
  <c r="AG266" i="1"/>
  <c r="AG267" i="1"/>
  <c r="AG268" i="1"/>
  <c r="AG269" i="1"/>
  <c r="AG270" i="1"/>
  <c r="AG271" i="1"/>
  <c r="AG272" i="1"/>
  <c r="AG273" i="1"/>
  <c r="AG274" i="1"/>
  <c r="AG275" i="1"/>
  <c r="AG276" i="1"/>
  <c r="AG277" i="1"/>
  <c r="AG278" i="1"/>
  <c r="AG279" i="1"/>
  <c r="AG280" i="1"/>
  <c r="AG281" i="1"/>
  <c r="AG282" i="1"/>
  <c r="AG283" i="1"/>
  <c r="AG284" i="1"/>
  <c r="AG285" i="1"/>
  <c r="AG286" i="1"/>
  <c r="AG287" i="1"/>
  <c r="AG288" i="1"/>
  <c r="AG289" i="1"/>
  <c r="AG290" i="1"/>
  <c r="AG291" i="1"/>
  <c r="AG292" i="1"/>
  <c r="AG293" i="1"/>
  <c r="AG294" i="1"/>
  <c r="AG295" i="1"/>
  <c r="AG296" i="1"/>
  <c r="AG297" i="1"/>
  <c r="AG298" i="1"/>
  <c r="AG299" i="1"/>
  <c r="AG300" i="1"/>
  <c r="AG301" i="1"/>
  <c r="AG302" i="1"/>
  <c r="AG303" i="1"/>
  <c r="AG304" i="1"/>
  <c r="AG305" i="1"/>
  <c r="AG306" i="1"/>
  <c r="AG307" i="1"/>
  <c r="AG308" i="1"/>
  <c r="AG309" i="1"/>
  <c r="AG310" i="1"/>
  <c r="AG311" i="1"/>
  <c r="AG312" i="1"/>
  <c r="AG313" i="1"/>
  <c r="AG314" i="1"/>
  <c r="AG315" i="1"/>
  <c r="AG316" i="1"/>
  <c r="AG317" i="1"/>
  <c r="AG318" i="1"/>
  <c r="AG319" i="1"/>
  <c r="AG320" i="1"/>
  <c r="AG321" i="1"/>
  <c r="AG322" i="1"/>
  <c r="AG323" i="1"/>
  <c r="AG324" i="1"/>
  <c r="AG325" i="1"/>
  <c r="AG326" i="1"/>
  <c r="AG327" i="1"/>
  <c r="AG328" i="1"/>
  <c r="AG329" i="1"/>
  <c r="AG330" i="1"/>
  <c r="AG331" i="1"/>
  <c r="AG332" i="1"/>
  <c r="AG333" i="1"/>
  <c r="AG334" i="1"/>
  <c r="AG335" i="1"/>
  <c r="AG336" i="1"/>
  <c r="AG337" i="1"/>
  <c r="AG338" i="1"/>
  <c r="AG339" i="1"/>
  <c r="AG340" i="1"/>
  <c r="AG341" i="1"/>
  <c r="AG342" i="1"/>
  <c r="AG343" i="1"/>
  <c r="AG344" i="1"/>
  <c r="AG345" i="1"/>
  <c r="AG346" i="1"/>
  <c r="AG347" i="1"/>
  <c r="AG348" i="1"/>
  <c r="AG349" i="1"/>
  <c r="AG350" i="1"/>
  <c r="AG351" i="1"/>
  <c r="AG352" i="1"/>
  <c r="AG353" i="1"/>
  <c r="AG354" i="1"/>
  <c r="AG355" i="1"/>
  <c r="AG356" i="1"/>
  <c r="AG357" i="1"/>
  <c r="AG358" i="1"/>
  <c r="AG359" i="1"/>
  <c r="AG360" i="1"/>
  <c r="AG361" i="1"/>
  <c r="AG362" i="1"/>
  <c r="AG363" i="1"/>
  <c r="AG364" i="1"/>
  <c r="AG365" i="1"/>
  <c r="AG366" i="1"/>
  <c r="AG367" i="1"/>
  <c r="AG368" i="1"/>
  <c r="AG369" i="1"/>
  <c r="AG370" i="1"/>
  <c r="AG371" i="1"/>
  <c r="AG372" i="1"/>
  <c r="AG373" i="1"/>
  <c r="AG374" i="1"/>
  <c r="AG375" i="1"/>
  <c r="AG376" i="1"/>
  <c r="AG377" i="1"/>
  <c r="AG378" i="1"/>
  <c r="AG379" i="1"/>
  <c r="AG380" i="1"/>
  <c r="AG381" i="1"/>
  <c r="AG382" i="1"/>
  <c r="AG383" i="1"/>
  <c r="AG384" i="1"/>
  <c r="AG385" i="1"/>
  <c r="AG386" i="1"/>
  <c r="AG387" i="1"/>
  <c r="AG388" i="1"/>
  <c r="AG389" i="1"/>
  <c r="AG390" i="1"/>
  <c r="AG391" i="1"/>
  <c r="AG392" i="1"/>
  <c r="AG393" i="1"/>
  <c r="AG394" i="1"/>
  <c r="AG395" i="1"/>
  <c r="AG396" i="1"/>
  <c r="AG397" i="1"/>
  <c r="AG398" i="1"/>
  <c r="AG399" i="1"/>
  <c r="AG400" i="1"/>
  <c r="AG401" i="1"/>
  <c r="AG402" i="1"/>
  <c r="AG403" i="1"/>
  <c r="AG404" i="1"/>
  <c r="AG405" i="1"/>
  <c r="AG406" i="1"/>
  <c r="AG407" i="1"/>
  <c r="AG408" i="1"/>
  <c r="AG409" i="1"/>
  <c r="AG410" i="1"/>
  <c r="AG411" i="1"/>
  <c r="AG412" i="1"/>
  <c r="AG413" i="1"/>
  <c r="AG414" i="1"/>
  <c r="AG415" i="1"/>
  <c r="AG416" i="1"/>
  <c r="AG417" i="1"/>
  <c r="AG418" i="1"/>
  <c r="AG419" i="1"/>
  <c r="AG420" i="1"/>
  <c r="AG421" i="1"/>
  <c r="AG422" i="1"/>
  <c r="AG423" i="1"/>
  <c r="AG424" i="1"/>
  <c r="AG425" i="1"/>
  <c r="AG426" i="1"/>
  <c r="AG427" i="1"/>
  <c r="AG428" i="1"/>
  <c r="AG429" i="1"/>
  <c r="AG430" i="1"/>
  <c r="AG431" i="1"/>
  <c r="AG432" i="1"/>
  <c r="AG433" i="1"/>
  <c r="AG434" i="1"/>
  <c r="AG435" i="1"/>
  <c r="AG436" i="1"/>
  <c r="AG437" i="1"/>
  <c r="AG438" i="1"/>
  <c r="AG439" i="1"/>
  <c r="AG440" i="1"/>
  <c r="AG441" i="1"/>
  <c r="AG442" i="1"/>
  <c r="AG443" i="1"/>
  <c r="AG444" i="1"/>
  <c r="AG445" i="1"/>
  <c r="AG446" i="1"/>
  <c r="AG447" i="1"/>
  <c r="AG448" i="1"/>
  <c r="AG449" i="1"/>
  <c r="AG450" i="1"/>
  <c r="AG451" i="1"/>
  <c r="AG452" i="1"/>
  <c r="AG453" i="1"/>
  <c r="AG454" i="1"/>
  <c r="AG455" i="1"/>
  <c r="AG456" i="1"/>
  <c r="AG457" i="1"/>
  <c r="AG458" i="1"/>
  <c r="AG459" i="1"/>
  <c r="AG460" i="1"/>
  <c r="AG461" i="1"/>
  <c r="AG462" i="1"/>
  <c r="AG463" i="1"/>
  <c r="AG464" i="1"/>
  <c r="AG465" i="1"/>
  <c r="AG466" i="1"/>
  <c r="AG467" i="1"/>
  <c r="AG468" i="1"/>
  <c r="AG469" i="1"/>
  <c r="AG470" i="1"/>
  <c r="AG471" i="1"/>
  <c r="AG472" i="1"/>
  <c r="AG473" i="1"/>
  <c r="AG474" i="1"/>
  <c r="AG475" i="1"/>
  <c r="AG476" i="1"/>
  <c r="AG477" i="1"/>
  <c r="AG478" i="1"/>
  <c r="AG479" i="1"/>
  <c r="AG480" i="1"/>
  <c r="AG481" i="1"/>
  <c r="AG482" i="1"/>
  <c r="AG483" i="1"/>
  <c r="AG484" i="1"/>
  <c r="AG485" i="1"/>
  <c r="AG486" i="1"/>
  <c r="AG487" i="1"/>
  <c r="AG488" i="1"/>
  <c r="AG489" i="1"/>
  <c r="AG490" i="1"/>
  <c r="AG491" i="1"/>
  <c r="AG492" i="1"/>
  <c r="AG493" i="1"/>
  <c r="AG494" i="1"/>
  <c r="AG495" i="1"/>
  <c r="AG496" i="1"/>
  <c r="AG497" i="1"/>
  <c r="AG498" i="1"/>
  <c r="AG499" i="1"/>
  <c r="AG500" i="1"/>
  <c r="AG501" i="1"/>
  <c r="AG502" i="1"/>
  <c r="AG503" i="1"/>
  <c r="AG504" i="1"/>
  <c r="AG505" i="1"/>
  <c r="AG506" i="1"/>
  <c r="AG507" i="1"/>
  <c r="AG508" i="1"/>
  <c r="AG509" i="1"/>
  <c r="AG510" i="1"/>
  <c r="AG511" i="1"/>
  <c r="AG512" i="1"/>
  <c r="AG513" i="1"/>
  <c r="AG514" i="1"/>
  <c r="AG515" i="1"/>
  <c r="AG516" i="1"/>
  <c r="AG517" i="1"/>
  <c r="AG518" i="1"/>
  <c r="AG519" i="1"/>
  <c r="AG520" i="1"/>
  <c r="AG521" i="1"/>
  <c r="AG522" i="1"/>
  <c r="AG523" i="1"/>
  <c r="AG524" i="1"/>
  <c r="AG525" i="1"/>
  <c r="AG526" i="1"/>
  <c r="AG527" i="1"/>
  <c r="AG528" i="1"/>
  <c r="AG529" i="1"/>
  <c r="AG530" i="1"/>
  <c r="AG531" i="1"/>
  <c r="AG532" i="1"/>
  <c r="AG533" i="1"/>
  <c r="AG534" i="1"/>
  <c r="AG535" i="1"/>
  <c r="AG536" i="1"/>
  <c r="AG537" i="1"/>
  <c r="AG538" i="1"/>
  <c r="AG539" i="1"/>
  <c r="AG540" i="1"/>
  <c r="AG541" i="1"/>
  <c r="AG542" i="1"/>
  <c r="AG543" i="1"/>
  <c r="AG544" i="1"/>
  <c r="AG545" i="1"/>
  <c r="AG546" i="1"/>
  <c r="AG547" i="1"/>
  <c r="AG548" i="1"/>
  <c r="AG549" i="1"/>
  <c r="AG550" i="1"/>
  <c r="AG551" i="1"/>
  <c r="AG552" i="1"/>
  <c r="AG553" i="1"/>
  <c r="AG554" i="1"/>
  <c r="AG555" i="1"/>
  <c r="AG556" i="1"/>
  <c r="AG557" i="1"/>
  <c r="AG558" i="1"/>
  <c r="AG559" i="1"/>
  <c r="AG560" i="1"/>
  <c r="AG561" i="1"/>
  <c r="AG562" i="1"/>
  <c r="AG563" i="1"/>
  <c r="AG564" i="1"/>
  <c r="AG565" i="1"/>
  <c r="AG566" i="1"/>
  <c r="AG567" i="1"/>
  <c r="AG568" i="1"/>
  <c r="AG569" i="1"/>
  <c r="AG570" i="1"/>
  <c r="AG571" i="1"/>
  <c r="AG572" i="1"/>
  <c r="AG573" i="1"/>
  <c r="AG574" i="1"/>
  <c r="AG575" i="1"/>
  <c r="AG576" i="1"/>
  <c r="AG577" i="1"/>
  <c r="AG578" i="1"/>
  <c r="AG579" i="1"/>
  <c r="AG580" i="1"/>
  <c r="AG581" i="1"/>
  <c r="AG582" i="1"/>
  <c r="AG583" i="1"/>
  <c r="AG584" i="1"/>
  <c r="AG585" i="1"/>
  <c r="AG586" i="1"/>
  <c r="AG587" i="1"/>
  <c r="AG588" i="1"/>
  <c r="AG589" i="1"/>
  <c r="AG590" i="1"/>
  <c r="AG591" i="1"/>
  <c r="AG592" i="1"/>
  <c r="AG593" i="1"/>
  <c r="AG594" i="1"/>
  <c r="AG595" i="1"/>
  <c r="AG596" i="1"/>
  <c r="AG597" i="1"/>
  <c r="AG598" i="1"/>
  <c r="AG599" i="1"/>
  <c r="AG600" i="1"/>
  <c r="AG601" i="1"/>
  <c r="AG602" i="1"/>
  <c r="AG603" i="1"/>
  <c r="AG604" i="1"/>
  <c r="AG605" i="1"/>
  <c r="AG606" i="1"/>
  <c r="AG607" i="1"/>
  <c r="AG608" i="1"/>
  <c r="AG609" i="1"/>
  <c r="AG610" i="1"/>
  <c r="AG611" i="1"/>
  <c r="AG612" i="1"/>
  <c r="AG613" i="1"/>
  <c r="AG614" i="1"/>
  <c r="AG615" i="1"/>
  <c r="AG616" i="1"/>
  <c r="AG617" i="1"/>
  <c r="AG618" i="1"/>
  <c r="AG619" i="1"/>
  <c r="AG620" i="1"/>
  <c r="AG621" i="1"/>
  <c r="AG622" i="1"/>
  <c r="AG623" i="1"/>
  <c r="AG624" i="1"/>
  <c r="AG625" i="1"/>
  <c r="AG626" i="1"/>
  <c r="AG627" i="1"/>
  <c r="AG628" i="1"/>
  <c r="AG629" i="1"/>
  <c r="AG630" i="1"/>
  <c r="AG631" i="1"/>
  <c r="AG632" i="1"/>
  <c r="AG633" i="1"/>
  <c r="AG634" i="1"/>
  <c r="AG635" i="1"/>
  <c r="AG636" i="1"/>
  <c r="AG637" i="1"/>
  <c r="AG638" i="1"/>
  <c r="AG639" i="1"/>
  <c r="AG640" i="1"/>
  <c r="AG641" i="1"/>
  <c r="AG642" i="1"/>
  <c r="AG643" i="1"/>
  <c r="AG644" i="1"/>
  <c r="AG645" i="1"/>
  <c r="AG646" i="1"/>
  <c r="AG647" i="1"/>
  <c r="AG648" i="1"/>
  <c r="AG649" i="1"/>
  <c r="AG650" i="1"/>
  <c r="AG651" i="1"/>
  <c r="AG652" i="1"/>
  <c r="AG653" i="1"/>
  <c r="AG654" i="1"/>
  <c r="AG655" i="1"/>
  <c r="AG656" i="1"/>
  <c r="AG657" i="1"/>
  <c r="AG658" i="1"/>
  <c r="AG659" i="1"/>
  <c r="AG660" i="1"/>
  <c r="AG661" i="1"/>
  <c r="AG662" i="1"/>
  <c r="AG663" i="1"/>
  <c r="AG664" i="1"/>
  <c r="AG665" i="1"/>
  <c r="AG666" i="1"/>
  <c r="AG667" i="1"/>
  <c r="AG668" i="1"/>
  <c r="AG669" i="1"/>
  <c r="AG670" i="1"/>
  <c r="AG671" i="1"/>
  <c r="AG672" i="1"/>
  <c r="AG673" i="1"/>
  <c r="AG674" i="1"/>
  <c r="AG675" i="1"/>
  <c r="AG676" i="1"/>
  <c r="AG677" i="1"/>
  <c r="AG678" i="1"/>
  <c r="AG679" i="1"/>
  <c r="AG680" i="1"/>
  <c r="AG681" i="1"/>
  <c r="AG682" i="1"/>
  <c r="AG683" i="1"/>
  <c r="AG684" i="1"/>
  <c r="AG685" i="1"/>
  <c r="AG686" i="1"/>
  <c r="AG687" i="1"/>
  <c r="AG688" i="1"/>
  <c r="AG689" i="1"/>
  <c r="AG690" i="1"/>
  <c r="AG691" i="1"/>
  <c r="AG692" i="1"/>
  <c r="AG693" i="1"/>
  <c r="AG694" i="1"/>
  <c r="AG695" i="1"/>
  <c r="AG696" i="1"/>
  <c r="AG697" i="1"/>
  <c r="AG698" i="1"/>
  <c r="AG699" i="1"/>
  <c r="AG700" i="1"/>
  <c r="AG701" i="1"/>
  <c r="AG702" i="1"/>
  <c r="AG703" i="1"/>
  <c r="AG704" i="1"/>
  <c r="AG705" i="1"/>
  <c r="AG706" i="1"/>
  <c r="AG707" i="1"/>
  <c r="AG708" i="1"/>
  <c r="AG709" i="1"/>
  <c r="AG710" i="1"/>
  <c r="AG711" i="1"/>
  <c r="AG712" i="1"/>
  <c r="AG713" i="1"/>
  <c r="AG714" i="1"/>
  <c r="AG715" i="1"/>
  <c r="AG716" i="1"/>
  <c r="AG717" i="1"/>
  <c r="AG718" i="1"/>
  <c r="AG719" i="1"/>
  <c r="AG720" i="1"/>
  <c r="AG721" i="1"/>
  <c r="AG722" i="1"/>
  <c r="AG723" i="1"/>
  <c r="AG724" i="1"/>
  <c r="AG725" i="1"/>
  <c r="AG726" i="1"/>
  <c r="AG727" i="1"/>
  <c r="AG728" i="1"/>
  <c r="AG729" i="1"/>
  <c r="AG730" i="1"/>
  <c r="AG731" i="1"/>
  <c r="AG732" i="1"/>
  <c r="AG733" i="1"/>
  <c r="AG734" i="1"/>
  <c r="AG735" i="1"/>
  <c r="AG736" i="1"/>
  <c r="AG737" i="1"/>
  <c r="AG738" i="1"/>
  <c r="AG739" i="1"/>
  <c r="AG740" i="1"/>
  <c r="AG741" i="1"/>
  <c r="AG742" i="1"/>
  <c r="AG743" i="1"/>
  <c r="AG744" i="1"/>
  <c r="AG745" i="1"/>
  <c r="AG746" i="1"/>
  <c r="AG747" i="1"/>
  <c r="AG748" i="1"/>
  <c r="AG749" i="1"/>
  <c r="AG750" i="1"/>
  <c r="AG751" i="1"/>
  <c r="AG752" i="1"/>
  <c r="AG753" i="1"/>
  <c r="AG754" i="1"/>
  <c r="AG755" i="1"/>
  <c r="AG756" i="1"/>
  <c r="AG757" i="1"/>
  <c r="AG758" i="1"/>
  <c r="AG759" i="1"/>
  <c r="AG760" i="1"/>
  <c r="AG761" i="1"/>
  <c r="AG762" i="1"/>
  <c r="AG763" i="1"/>
  <c r="AG764" i="1"/>
  <c r="AG765" i="1"/>
  <c r="AG766" i="1"/>
  <c r="AG767" i="1"/>
  <c r="AG768" i="1"/>
  <c r="AG769" i="1"/>
  <c r="AG770" i="1"/>
  <c r="AG771" i="1"/>
  <c r="AG772" i="1"/>
  <c r="AG773" i="1"/>
  <c r="AG774" i="1"/>
  <c r="AG775" i="1"/>
  <c r="AG776" i="1"/>
  <c r="AG777" i="1"/>
  <c r="AG778" i="1"/>
  <c r="AG779" i="1"/>
  <c r="AG780" i="1"/>
  <c r="AG781" i="1"/>
  <c r="AG782" i="1"/>
  <c r="AG783" i="1"/>
  <c r="AG784" i="1"/>
  <c r="AG785" i="1"/>
  <c r="AG786" i="1"/>
  <c r="AG787" i="1"/>
  <c r="AG788" i="1"/>
  <c r="AG789" i="1"/>
  <c r="AG790" i="1"/>
  <c r="AG791" i="1"/>
  <c r="AG792" i="1"/>
  <c r="AG793" i="1"/>
  <c r="AG794" i="1"/>
  <c r="AG795" i="1"/>
  <c r="AG796" i="1"/>
  <c r="AG797" i="1"/>
  <c r="AG798" i="1"/>
  <c r="AG799" i="1"/>
  <c r="AG800" i="1"/>
  <c r="AG801" i="1"/>
  <c r="AG802" i="1"/>
  <c r="AG803" i="1"/>
  <c r="AG804" i="1"/>
  <c r="AG805" i="1"/>
  <c r="AG806" i="1"/>
  <c r="AG807" i="1"/>
  <c r="AG808" i="1"/>
  <c r="AG809" i="1"/>
  <c r="AG810" i="1"/>
  <c r="AG811" i="1"/>
  <c r="AG812" i="1"/>
  <c r="AG813" i="1"/>
  <c r="AG814" i="1"/>
  <c r="AG815" i="1"/>
  <c r="AG816" i="1"/>
  <c r="AG817" i="1"/>
  <c r="AG818" i="1"/>
  <c r="AG819" i="1"/>
  <c r="AG820" i="1"/>
  <c r="AG821" i="1"/>
  <c r="AG822" i="1"/>
  <c r="AG823" i="1"/>
  <c r="AG824" i="1"/>
  <c r="AG825" i="1"/>
  <c r="AG826" i="1"/>
  <c r="AG827" i="1"/>
  <c r="AG828" i="1"/>
  <c r="AG829" i="1"/>
  <c r="AG830" i="1"/>
  <c r="AG831" i="1"/>
  <c r="AG832" i="1"/>
  <c r="AG833" i="1"/>
  <c r="AG834" i="1"/>
  <c r="AG835" i="1"/>
  <c r="AG836" i="1"/>
  <c r="AG837" i="1"/>
  <c r="AG838" i="1"/>
  <c r="AG839" i="1"/>
  <c r="AG840" i="1"/>
  <c r="AG841" i="1"/>
  <c r="AG842" i="1"/>
  <c r="AG843" i="1"/>
  <c r="AG844" i="1"/>
  <c r="AG845" i="1"/>
  <c r="AG846" i="1"/>
  <c r="AG847" i="1"/>
  <c r="AG848" i="1"/>
  <c r="AG849" i="1"/>
  <c r="AG850" i="1"/>
  <c r="AG851" i="1"/>
  <c r="AG852" i="1"/>
  <c r="AG853" i="1"/>
  <c r="AG854" i="1"/>
  <c r="AG855" i="1"/>
  <c r="AG856" i="1"/>
  <c r="AG857" i="1"/>
  <c r="AG858" i="1"/>
  <c r="AG859" i="1"/>
  <c r="AG860" i="1"/>
  <c r="AG861" i="1"/>
  <c r="AG862" i="1"/>
  <c r="AG863" i="1"/>
  <c r="AG864" i="1"/>
  <c r="AG865" i="1"/>
  <c r="AG866" i="1"/>
  <c r="AG867" i="1"/>
  <c r="AG868" i="1"/>
  <c r="AG869" i="1"/>
  <c r="AG870" i="1"/>
  <c r="AG871" i="1"/>
  <c r="AG872" i="1"/>
  <c r="AG873" i="1"/>
  <c r="AG874" i="1"/>
  <c r="AG875" i="1"/>
  <c r="AG876" i="1"/>
  <c r="AG877" i="1"/>
  <c r="AG878" i="1"/>
  <c r="AG879" i="1"/>
  <c r="AG880" i="1"/>
  <c r="AG881" i="1"/>
  <c r="AG882" i="1"/>
  <c r="AG883" i="1"/>
  <c r="AG884" i="1"/>
  <c r="AG885" i="1"/>
  <c r="AG886" i="1"/>
  <c r="AG887" i="1"/>
  <c r="AG888" i="1"/>
  <c r="AG889" i="1"/>
  <c r="AG890" i="1"/>
  <c r="AG891" i="1"/>
  <c r="AG892" i="1"/>
  <c r="AG893" i="1"/>
  <c r="AG894" i="1"/>
  <c r="AG895" i="1"/>
  <c r="AG896" i="1"/>
  <c r="AG897" i="1"/>
  <c r="AG898" i="1"/>
  <c r="AG899" i="1"/>
  <c r="AG900" i="1"/>
  <c r="AG901" i="1"/>
  <c r="AG902" i="1"/>
  <c r="AG903" i="1"/>
  <c r="AG904" i="1"/>
  <c r="AG905" i="1"/>
  <c r="AG906" i="1"/>
  <c r="AG907" i="1"/>
  <c r="AG908" i="1"/>
  <c r="AG909" i="1"/>
  <c r="AG910" i="1"/>
  <c r="AG911" i="1"/>
  <c r="AG912" i="1"/>
  <c r="AG913" i="1"/>
  <c r="AG914" i="1"/>
  <c r="AG915" i="1"/>
  <c r="AG916" i="1"/>
  <c r="AG917" i="1"/>
  <c r="AG918" i="1"/>
  <c r="AG919" i="1"/>
  <c r="AG920" i="1"/>
  <c r="AG921" i="1"/>
  <c r="AG922" i="1"/>
  <c r="AG923" i="1"/>
  <c r="AG924" i="1"/>
  <c r="AG925" i="1"/>
  <c r="AG926" i="1"/>
  <c r="AG927" i="1"/>
  <c r="AG928" i="1"/>
  <c r="AG929" i="1"/>
  <c r="AG930" i="1"/>
  <c r="AG931" i="1"/>
  <c r="AG932" i="1"/>
  <c r="AG933" i="1"/>
  <c r="AG934" i="1"/>
  <c r="AG935" i="1"/>
  <c r="AG936" i="1"/>
  <c r="AG937" i="1"/>
  <c r="AG938" i="1"/>
  <c r="AG939" i="1"/>
  <c r="AG940" i="1"/>
  <c r="AG941" i="1"/>
  <c r="AG942" i="1"/>
  <c r="AG943" i="1"/>
  <c r="AG944" i="1"/>
  <c r="AG945" i="1"/>
  <c r="AG946" i="1"/>
  <c r="AG947" i="1"/>
  <c r="AG948" i="1"/>
  <c r="AG949" i="1"/>
  <c r="AG950" i="1"/>
  <c r="AG951" i="1"/>
  <c r="AG952" i="1"/>
  <c r="AG953" i="1"/>
  <c r="AG954" i="1"/>
  <c r="AG955" i="1"/>
  <c r="AG956" i="1"/>
  <c r="AG957" i="1"/>
  <c r="AG958" i="1"/>
  <c r="AG959" i="1"/>
  <c r="AG960" i="1"/>
  <c r="AG961" i="1"/>
  <c r="AG962" i="1"/>
  <c r="AG963" i="1"/>
  <c r="AG964" i="1"/>
  <c r="AG965" i="1"/>
  <c r="AG966" i="1"/>
  <c r="AG967" i="1"/>
  <c r="AG968" i="1"/>
  <c r="AG969" i="1"/>
  <c r="AG970" i="1"/>
  <c r="AG971" i="1"/>
  <c r="AG972" i="1"/>
  <c r="AG973" i="1"/>
  <c r="AG974" i="1"/>
  <c r="AG975" i="1"/>
  <c r="AG976" i="1"/>
  <c r="AG977" i="1"/>
  <c r="AG978" i="1"/>
  <c r="AG979" i="1"/>
  <c r="AG980" i="1"/>
  <c r="AG981" i="1"/>
  <c r="AG982" i="1"/>
  <c r="AG983" i="1"/>
  <c r="AG984" i="1"/>
  <c r="AG985" i="1"/>
  <c r="AG986" i="1"/>
  <c r="AG987" i="1"/>
  <c r="AG988" i="1"/>
  <c r="AG989" i="1"/>
  <c r="AG990" i="1"/>
  <c r="AG991" i="1"/>
  <c r="AG992" i="1"/>
  <c r="AG993" i="1"/>
  <c r="AG994" i="1"/>
  <c r="AG995" i="1"/>
  <c r="AG996" i="1"/>
  <c r="AG997" i="1"/>
  <c r="AG998" i="1"/>
  <c r="AG999" i="1"/>
  <c r="AG1000" i="1"/>
  <c r="T200" i="1"/>
  <c r="T201" i="1"/>
  <c r="T202" i="1"/>
  <c r="T203" i="1"/>
  <c r="T204" i="1"/>
  <c r="T205" i="1"/>
  <c r="T206" i="1"/>
  <c r="T207" i="1"/>
  <c r="T208" i="1"/>
  <c r="T209" i="1"/>
  <c r="T210" i="1"/>
  <c r="T211" i="1"/>
  <c r="T212" i="1"/>
  <c r="T213" i="1"/>
  <c r="T214" i="1"/>
  <c r="T215" i="1"/>
  <c r="T216" i="1"/>
  <c r="T217" i="1"/>
  <c r="T218" i="1"/>
  <c r="T219" i="1"/>
  <c r="T220" i="1"/>
  <c r="T221" i="1"/>
  <c r="T222" i="1"/>
  <c r="T223" i="1"/>
  <c r="T224" i="1"/>
  <c r="T225" i="1"/>
  <c r="T226" i="1"/>
  <c r="T227" i="1"/>
  <c r="T228" i="1"/>
  <c r="T229" i="1"/>
  <c r="T230" i="1"/>
  <c r="T231" i="1"/>
  <c r="T232" i="1"/>
  <c r="T233" i="1"/>
  <c r="T234" i="1"/>
  <c r="T235" i="1"/>
  <c r="T236" i="1"/>
  <c r="T237" i="1"/>
  <c r="T238" i="1"/>
  <c r="T239" i="1"/>
  <c r="T240" i="1"/>
  <c r="T241" i="1"/>
  <c r="T242" i="1"/>
  <c r="T243" i="1"/>
  <c r="T244" i="1"/>
  <c r="T245" i="1"/>
  <c r="T246" i="1"/>
  <c r="T247" i="1"/>
  <c r="T248" i="1"/>
  <c r="T249" i="1"/>
  <c r="T250" i="1"/>
  <c r="T251" i="1"/>
  <c r="T252" i="1"/>
  <c r="T253" i="1"/>
  <c r="T254" i="1"/>
  <c r="T255" i="1"/>
  <c r="T256" i="1"/>
  <c r="T257" i="1"/>
  <c r="T258" i="1"/>
  <c r="T259" i="1"/>
  <c r="T260" i="1"/>
  <c r="T261" i="1"/>
  <c r="T262" i="1"/>
  <c r="T263" i="1"/>
  <c r="T264" i="1"/>
  <c r="T265" i="1"/>
  <c r="T266" i="1"/>
  <c r="T267" i="1"/>
  <c r="T268" i="1"/>
  <c r="T269" i="1"/>
  <c r="T270" i="1"/>
  <c r="T271" i="1"/>
  <c r="T272" i="1"/>
  <c r="T273" i="1"/>
  <c r="T274" i="1"/>
  <c r="T275" i="1"/>
  <c r="T276" i="1"/>
  <c r="T277" i="1"/>
  <c r="T278" i="1"/>
  <c r="T279" i="1"/>
  <c r="T280" i="1"/>
  <c r="T281" i="1"/>
  <c r="T282" i="1"/>
  <c r="T283" i="1"/>
  <c r="T284" i="1"/>
  <c r="T285" i="1"/>
  <c r="T286" i="1"/>
  <c r="T287" i="1"/>
  <c r="T288" i="1"/>
  <c r="T289" i="1"/>
  <c r="T290" i="1"/>
  <c r="T291" i="1"/>
  <c r="T292" i="1"/>
  <c r="T293" i="1"/>
  <c r="T294" i="1"/>
  <c r="T295" i="1"/>
  <c r="T296" i="1"/>
  <c r="T297" i="1"/>
  <c r="T298" i="1"/>
  <c r="T299" i="1"/>
  <c r="T300" i="1"/>
  <c r="T301" i="1"/>
  <c r="T302" i="1"/>
  <c r="T303" i="1"/>
  <c r="T304" i="1"/>
  <c r="T305" i="1"/>
  <c r="T306" i="1"/>
  <c r="T307" i="1"/>
  <c r="T308" i="1"/>
  <c r="T309" i="1"/>
  <c r="T310" i="1"/>
  <c r="T311" i="1"/>
  <c r="T312" i="1"/>
  <c r="T313" i="1"/>
  <c r="T314" i="1"/>
  <c r="T315" i="1"/>
  <c r="T316" i="1"/>
  <c r="T317" i="1"/>
  <c r="T318" i="1"/>
  <c r="T319" i="1"/>
  <c r="T320" i="1"/>
  <c r="T321" i="1"/>
  <c r="T322" i="1"/>
  <c r="T323" i="1"/>
  <c r="T324" i="1"/>
  <c r="T325" i="1"/>
  <c r="T326" i="1"/>
  <c r="T327" i="1"/>
  <c r="T328" i="1"/>
  <c r="T329" i="1"/>
  <c r="T330" i="1"/>
  <c r="T331" i="1"/>
  <c r="T332" i="1"/>
  <c r="T333" i="1"/>
  <c r="T334" i="1"/>
  <c r="T335" i="1"/>
  <c r="T336" i="1"/>
  <c r="T337" i="1"/>
  <c r="T338" i="1"/>
  <c r="T339" i="1"/>
  <c r="T340" i="1"/>
  <c r="T341" i="1"/>
  <c r="T342" i="1"/>
  <c r="T343" i="1"/>
  <c r="T344" i="1"/>
  <c r="T345" i="1"/>
  <c r="T346" i="1"/>
  <c r="T347" i="1"/>
  <c r="T348" i="1"/>
  <c r="T349" i="1"/>
  <c r="T350" i="1"/>
  <c r="T351" i="1"/>
  <c r="T352" i="1"/>
  <c r="T353" i="1"/>
  <c r="T354" i="1"/>
  <c r="T355" i="1"/>
  <c r="T356" i="1"/>
  <c r="T357" i="1"/>
  <c r="T358" i="1"/>
  <c r="T359" i="1"/>
  <c r="T360" i="1"/>
  <c r="T361" i="1"/>
  <c r="T362" i="1"/>
  <c r="T363" i="1"/>
  <c r="T364" i="1"/>
  <c r="T365" i="1"/>
  <c r="T366" i="1"/>
  <c r="T367" i="1"/>
  <c r="T368" i="1"/>
  <c r="T369" i="1"/>
  <c r="T370" i="1"/>
  <c r="T371" i="1"/>
  <c r="T372" i="1"/>
  <c r="T373" i="1"/>
  <c r="T374" i="1"/>
  <c r="T375" i="1"/>
  <c r="T376" i="1"/>
  <c r="T377" i="1"/>
  <c r="T378" i="1"/>
  <c r="T379" i="1"/>
  <c r="T380" i="1"/>
  <c r="T381" i="1"/>
  <c r="T382" i="1"/>
  <c r="T383" i="1"/>
  <c r="T384" i="1"/>
  <c r="T385" i="1"/>
  <c r="T386" i="1"/>
  <c r="T387" i="1"/>
  <c r="T388" i="1"/>
  <c r="T389" i="1"/>
  <c r="T390" i="1"/>
  <c r="T391" i="1"/>
  <c r="T392" i="1"/>
  <c r="T393" i="1"/>
  <c r="T394" i="1"/>
  <c r="T395" i="1"/>
  <c r="T396" i="1"/>
  <c r="T397" i="1"/>
  <c r="T398" i="1"/>
  <c r="T399" i="1"/>
  <c r="T400" i="1"/>
  <c r="T401" i="1"/>
  <c r="T402" i="1"/>
  <c r="T403" i="1"/>
  <c r="T404" i="1"/>
  <c r="T405" i="1"/>
  <c r="T406" i="1"/>
  <c r="T407" i="1"/>
  <c r="T408" i="1"/>
  <c r="T409" i="1"/>
  <c r="T410" i="1"/>
  <c r="T411" i="1"/>
  <c r="T412" i="1"/>
  <c r="T413" i="1"/>
  <c r="T414" i="1"/>
  <c r="T415" i="1"/>
  <c r="T416" i="1"/>
  <c r="T417" i="1"/>
  <c r="T418" i="1"/>
  <c r="T419" i="1"/>
  <c r="T420" i="1"/>
  <c r="T421" i="1"/>
  <c r="T422" i="1"/>
  <c r="T423" i="1"/>
  <c r="T424" i="1"/>
  <c r="T425" i="1"/>
  <c r="T426" i="1"/>
  <c r="T427" i="1"/>
  <c r="T428" i="1"/>
  <c r="T429" i="1"/>
  <c r="T430" i="1"/>
  <c r="T431" i="1"/>
  <c r="T432" i="1"/>
  <c r="T433" i="1"/>
  <c r="T434" i="1"/>
  <c r="T435" i="1"/>
  <c r="T436" i="1"/>
  <c r="T437" i="1"/>
  <c r="T438" i="1"/>
  <c r="T439" i="1"/>
  <c r="T440" i="1"/>
  <c r="T441" i="1"/>
  <c r="T442" i="1"/>
  <c r="T443" i="1"/>
  <c r="T444" i="1"/>
  <c r="T445" i="1"/>
  <c r="T446" i="1"/>
  <c r="T447" i="1"/>
  <c r="T448" i="1"/>
  <c r="T449" i="1"/>
  <c r="T450" i="1"/>
  <c r="T451" i="1"/>
  <c r="T452" i="1"/>
  <c r="T453" i="1"/>
  <c r="T454" i="1"/>
  <c r="T455" i="1"/>
  <c r="T456" i="1"/>
  <c r="T457" i="1"/>
  <c r="T458" i="1"/>
  <c r="T459" i="1"/>
  <c r="T460" i="1"/>
  <c r="T461" i="1"/>
  <c r="T462" i="1"/>
  <c r="T463" i="1"/>
  <c r="T464" i="1"/>
  <c r="T465" i="1"/>
  <c r="T466" i="1"/>
  <c r="T467" i="1"/>
  <c r="T468" i="1"/>
  <c r="T469" i="1"/>
  <c r="T470" i="1"/>
  <c r="T471" i="1"/>
  <c r="T472" i="1"/>
  <c r="T473" i="1"/>
  <c r="T474" i="1"/>
  <c r="T475" i="1"/>
  <c r="T476" i="1"/>
  <c r="T477" i="1"/>
  <c r="T478" i="1"/>
  <c r="T479" i="1"/>
  <c r="T480" i="1"/>
  <c r="T481" i="1"/>
  <c r="T482" i="1"/>
  <c r="T483" i="1"/>
  <c r="T484" i="1"/>
  <c r="T485" i="1"/>
  <c r="T486" i="1"/>
  <c r="T487" i="1"/>
  <c r="T488" i="1"/>
  <c r="T489" i="1"/>
  <c r="T490" i="1"/>
  <c r="T491" i="1"/>
  <c r="T492" i="1"/>
  <c r="T493" i="1"/>
  <c r="T494" i="1"/>
  <c r="T495" i="1"/>
  <c r="T496" i="1"/>
  <c r="T497" i="1"/>
  <c r="T498" i="1"/>
  <c r="T499" i="1"/>
  <c r="T500" i="1"/>
  <c r="T501" i="1"/>
  <c r="T502" i="1"/>
  <c r="T503" i="1"/>
  <c r="T504" i="1"/>
  <c r="T505" i="1"/>
  <c r="T506" i="1"/>
  <c r="T507" i="1"/>
  <c r="T508" i="1"/>
  <c r="T509" i="1"/>
  <c r="T510" i="1"/>
  <c r="T511" i="1"/>
  <c r="T512" i="1"/>
  <c r="T513" i="1"/>
  <c r="T514" i="1"/>
  <c r="T515" i="1"/>
  <c r="T516" i="1"/>
  <c r="T517" i="1"/>
  <c r="T518" i="1"/>
  <c r="T519" i="1"/>
  <c r="T520" i="1"/>
  <c r="T521" i="1"/>
  <c r="T522" i="1"/>
  <c r="T523" i="1"/>
  <c r="T524" i="1"/>
  <c r="T525" i="1"/>
  <c r="T526" i="1"/>
  <c r="T527" i="1"/>
  <c r="T528" i="1"/>
  <c r="T529" i="1"/>
  <c r="T530" i="1"/>
  <c r="T531" i="1"/>
  <c r="T532" i="1"/>
  <c r="T533" i="1"/>
  <c r="T534" i="1"/>
  <c r="T535" i="1"/>
  <c r="T536" i="1"/>
  <c r="T537" i="1"/>
  <c r="T538" i="1"/>
  <c r="T539" i="1"/>
  <c r="T540" i="1"/>
  <c r="T541" i="1"/>
  <c r="T542" i="1"/>
  <c r="T543" i="1"/>
  <c r="T544" i="1"/>
  <c r="T545" i="1"/>
  <c r="T546" i="1"/>
  <c r="T547" i="1"/>
  <c r="T548" i="1"/>
  <c r="T549" i="1"/>
  <c r="T550" i="1"/>
  <c r="T551" i="1"/>
  <c r="T552" i="1"/>
  <c r="T553" i="1"/>
  <c r="T554" i="1"/>
  <c r="T555" i="1"/>
  <c r="T556" i="1"/>
  <c r="T557" i="1"/>
  <c r="T558" i="1"/>
  <c r="T559" i="1"/>
  <c r="T560" i="1"/>
  <c r="T561" i="1"/>
  <c r="T562" i="1"/>
  <c r="T563" i="1"/>
  <c r="T564" i="1"/>
  <c r="T565" i="1"/>
  <c r="T566" i="1"/>
  <c r="T567" i="1"/>
  <c r="T568" i="1"/>
  <c r="T569" i="1"/>
  <c r="T570" i="1"/>
  <c r="T571" i="1"/>
  <c r="T572" i="1"/>
  <c r="T573" i="1"/>
  <c r="T574" i="1"/>
  <c r="T575" i="1"/>
  <c r="T576" i="1"/>
  <c r="T577" i="1"/>
  <c r="T578" i="1"/>
  <c r="T579" i="1"/>
  <c r="T580" i="1"/>
  <c r="T581" i="1"/>
  <c r="T582" i="1"/>
  <c r="T583" i="1"/>
  <c r="T584" i="1"/>
  <c r="T585" i="1"/>
  <c r="T586" i="1"/>
  <c r="T587" i="1"/>
  <c r="T588" i="1"/>
  <c r="T589" i="1"/>
  <c r="T590" i="1"/>
  <c r="T591" i="1"/>
  <c r="T592" i="1"/>
  <c r="T593" i="1"/>
  <c r="T594" i="1"/>
  <c r="T595" i="1"/>
  <c r="T596" i="1"/>
  <c r="T597" i="1"/>
  <c r="T598" i="1"/>
  <c r="T599" i="1"/>
  <c r="T600" i="1"/>
  <c r="T601" i="1"/>
  <c r="T602" i="1"/>
  <c r="T603" i="1"/>
  <c r="T604" i="1"/>
  <c r="T605" i="1"/>
  <c r="T606" i="1"/>
  <c r="T607" i="1"/>
  <c r="T608" i="1"/>
  <c r="T609" i="1"/>
  <c r="T610" i="1"/>
  <c r="T611" i="1"/>
  <c r="T612" i="1"/>
  <c r="T613" i="1"/>
  <c r="T614" i="1"/>
  <c r="T615" i="1"/>
  <c r="T616" i="1"/>
  <c r="T617" i="1"/>
  <c r="T618" i="1"/>
  <c r="T619" i="1"/>
  <c r="T620" i="1"/>
  <c r="T621" i="1"/>
  <c r="T622" i="1"/>
  <c r="T623" i="1"/>
  <c r="T624" i="1"/>
  <c r="T625" i="1"/>
  <c r="T626" i="1"/>
  <c r="T627" i="1"/>
  <c r="T628" i="1"/>
  <c r="T629" i="1"/>
  <c r="T630" i="1"/>
  <c r="T631" i="1"/>
  <c r="T632" i="1"/>
  <c r="T633" i="1"/>
  <c r="T634" i="1"/>
  <c r="T635" i="1"/>
  <c r="T636" i="1"/>
  <c r="T637" i="1"/>
  <c r="T638" i="1"/>
  <c r="T639" i="1"/>
  <c r="T640" i="1"/>
  <c r="T641" i="1"/>
  <c r="T642" i="1"/>
  <c r="T643" i="1"/>
  <c r="T644" i="1"/>
  <c r="T645" i="1"/>
  <c r="T646" i="1"/>
  <c r="T647" i="1"/>
  <c r="T648" i="1"/>
  <c r="T649" i="1"/>
  <c r="T650" i="1"/>
  <c r="T651" i="1"/>
  <c r="T652" i="1"/>
  <c r="T653" i="1"/>
  <c r="T654" i="1"/>
  <c r="T655" i="1"/>
  <c r="T656" i="1"/>
  <c r="T657" i="1"/>
  <c r="T658" i="1"/>
  <c r="T659" i="1"/>
  <c r="T660" i="1"/>
  <c r="T661" i="1"/>
  <c r="T662" i="1"/>
  <c r="T663" i="1"/>
  <c r="T664" i="1"/>
  <c r="T665" i="1"/>
  <c r="T666" i="1"/>
  <c r="T667" i="1"/>
  <c r="T668" i="1"/>
  <c r="T669" i="1"/>
  <c r="T670" i="1"/>
  <c r="T671" i="1"/>
  <c r="T672" i="1"/>
  <c r="T673" i="1"/>
  <c r="T674" i="1"/>
  <c r="T675" i="1"/>
  <c r="T676" i="1"/>
  <c r="T677" i="1"/>
  <c r="T678" i="1"/>
  <c r="T679" i="1"/>
  <c r="T680" i="1"/>
  <c r="T681" i="1"/>
  <c r="T682" i="1"/>
  <c r="T683" i="1"/>
  <c r="T684" i="1"/>
  <c r="T685" i="1"/>
  <c r="T686" i="1"/>
  <c r="T687" i="1"/>
  <c r="T688" i="1"/>
  <c r="T689" i="1"/>
  <c r="T690" i="1"/>
  <c r="T691" i="1"/>
  <c r="T692" i="1"/>
  <c r="T693" i="1"/>
  <c r="T694" i="1"/>
  <c r="T695" i="1"/>
  <c r="T696" i="1"/>
  <c r="T697" i="1"/>
  <c r="T698" i="1"/>
  <c r="T699" i="1"/>
  <c r="T700" i="1"/>
  <c r="T701" i="1"/>
  <c r="T702" i="1"/>
  <c r="T703" i="1"/>
  <c r="T704" i="1"/>
  <c r="T705" i="1"/>
  <c r="T706" i="1"/>
  <c r="T707" i="1"/>
  <c r="T708" i="1"/>
  <c r="T709" i="1"/>
  <c r="T710" i="1"/>
  <c r="T711" i="1"/>
  <c r="T712" i="1"/>
  <c r="T713" i="1"/>
  <c r="T714" i="1"/>
  <c r="T715" i="1"/>
  <c r="T716" i="1"/>
  <c r="T717" i="1"/>
  <c r="T718" i="1"/>
  <c r="T719" i="1"/>
  <c r="T720" i="1"/>
  <c r="T721" i="1"/>
  <c r="T722" i="1"/>
  <c r="T723" i="1"/>
  <c r="T724" i="1"/>
  <c r="T725" i="1"/>
  <c r="T726" i="1"/>
  <c r="T727" i="1"/>
  <c r="T728" i="1"/>
  <c r="T729" i="1"/>
  <c r="T730" i="1"/>
  <c r="T731" i="1"/>
  <c r="T732" i="1"/>
  <c r="T733" i="1"/>
  <c r="T734" i="1"/>
  <c r="T735" i="1"/>
  <c r="T736" i="1"/>
  <c r="T737" i="1"/>
  <c r="T738" i="1"/>
  <c r="T739" i="1"/>
  <c r="T740" i="1"/>
  <c r="T741" i="1"/>
  <c r="T742" i="1"/>
  <c r="T743" i="1"/>
  <c r="T744" i="1"/>
  <c r="T745" i="1"/>
  <c r="T746" i="1"/>
  <c r="T747" i="1"/>
  <c r="T748" i="1"/>
  <c r="T749" i="1"/>
  <c r="T750" i="1"/>
  <c r="T751" i="1"/>
  <c r="T752" i="1"/>
  <c r="T753" i="1"/>
  <c r="T754" i="1"/>
  <c r="T755" i="1"/>
  <c r="T756" i="1"/>
  <c r="T757" i="1"/>
  <c r="T758" i="1"/>
  <c r="T759" i="1"/>
  <c r="T760" i="1"/>
  <c r="T761" i="1"/>
  <c r="T762" i="1"/>
  <c r="T763" i="1"/>
  <c r="T764" i="1"/>
  <c r="T765" i="1"/>
  <c r="T766" i="1"/>
  <c r="T767" i="1"/>
  <c r="T768" i="1"/>
  <c r="T769" i="1"/>
  <c r="T770" i="1"/>
  <c r="T771" i="1"/>
  <c r="T772" i="1"/>
  <c r="T773" i="1"/>
  <c r="T774" i="1"/>
  <c r="T775" i="1"/>
  <c r="T776" i="1"/>
  <c r="T777" i="1"/>
  <c r="T778" i="1"/>
  <c r="T779" i="1"/>
  <c r="T780" i="1"/>
  <c r="T781" i="1"/>
  <c r="T782" i="1"/>
  <c r="T783" i="1"/>
  <c r="T784" i="1"/>
  <c r="T785" i="1"/>
  <c r="T786" i="1"/>
  <c r="T787" i="1"/>
  <c r="T788" i="1"/>
  <c r="T789" i="1"/>
  <c r="T790" i="1"/>
  <c r="T791" i="1"/>
  <c r="T792" i="1"/>
  <c r="T793" i="1"/>
  <c r="T794" i="1"/>
  <c r="T795" i="1"/>
  <c r="T796" i="1"/>
  <c r="T797" i="1"/>
  <c r="T798" i="1"/>
  <c r="T799" i="1"/>
  <c r="T800" i="1"/>
  <c r="T801" i="1"/>
  <c r="T802" i="1"/>
  <c r="T803" i="1"/>
  <c r="T804" i="1"/>
  <c r="T805" i="1"/>
  <c r="T806" i="1"/>
  <c r="T807" i="1"/>
  <c r="T808" i="1"/>
  <c r="T809" i="1"/>
  <c r="T810" i="1"/>
  <c r="T811" i="1"/>
  <c r="T812" i="1"/>
  <c r="T813" i="1"/>
  <c r="T814" i="1"/>
  <c r="T815" i="1"/>
  <c r="T816" i="1"/>
  <c r="T817" i="1"/>
  <c r="T818" i="1"/>
  <c r="T819" i="1"/>
  <c r="T820" i="1"/>
  <c r="T821" i="1"/>
  <c r="T822" i="1"/>
  <c r="T823" i="1"/>
  <c r="T824" i="1"/>
  <c r="T825" i="1"/>
  <c r="T826" i="1"/>
  <c r="T827" i="1"/>
  <c r="T828" i="1"/>
  <c r="T829" i="1"/>
  <c r="T830" i="1"/>
  <c r="T831" i="1"/>
  <c r="T832" i="1"/>
  <c r="T833" i="1"/>
  <c r="T834" i="1"/>
  <c r="T835" i="1"/>
  <c r="T836" i="1"/>
  <c r="T837" i="1"/>
  <c r="T838" i="1"/>
  <c r="T839" i="1"/>
  <c r="T840" i="1"/>
  <c r="T841" i="1"/>
  <c r="T842" i="1"/>
  <c r="T843" i="1"/>
  <c r="T844" i="1"/>
  <c r="T845" i="1"/>
  <c r="T846" i="1"/>
  <c r="T847" i="1"/>
  <c r="T848" i="1"/>
  <c r="T849" i="1"/>
  <c r="T850" i="1"/>
  <c r="T851" i="1"/>
  <c r="T852" i="1"/>
  <c r="T853" i="1"/>
  <c r="T854" i="1"/>
  <c r="T855" i="1"/>
  <c r="T856" i="1"/>
  <c r="T857" i="1"/>
  <c r="T858" i="1"/>
  <c r="T859" i="1"/>
  <c r="T861" i="1"/>
  <c r="T862" i="1"/>
  <c r="T863" i="1"/>
  <c r="T864" i="1"/>
  <c r="T865" i="1"/>
  <c r="T866" i="1"/>
  <c r="T867" i="1"/>
  <c r="T868" i="1"/>
  <c r="T869" i="1"/>
  <c r="T870" i="1"/>
  <c r="T871" i="1"/>
  <c r="T872" i="1"/>
  <c r="T873" i="1"/>
  <c r="T874" i="1"/>
  <c r="T875" i="1"/>
  <c r="T876" i="1"/>
  <c r="T877" i="1"/>
  <c r="T878" i="1"/>
  <c r="T879" i="1"/>
  <c r="T880" i="1"/>
  <c r="T881" i="1"/>
  <c r="T882" i="1"/>
  <c r="T883" i="1"/>
  <c r="T884" i="1"/>
  <c r="T885" i="1"/>
  <c r="T886" i="1"/>
  <c r="T887" i="1"/>
  <c r="T888" i="1"/>
  <c r="T889" i="1"/>
  <c r="T890" i="1"/>
  <c r="T891" i="1"/>
  <c r="T892" i="1"/>
  <c r="T893" i="1"/>
  <c r="T894" i="1"/>
  <c r="T895" i="1"/>
  <c r="T896" i="1"/>
  <c r="T897" i="1"/>
  <c r="T898" i="1"/>
  <c r="T899" i="1"/>
  <c r="T900" i="1"/>
  <c r="T901" i="1"/>
  <c r="T902" i="1"/>
  <c r="T903" i="1"/>
  <c r="T904" i="1"/>
  <c r="T905" i="1"/>
  <c r="T906" i="1"/>
  <c r="T907" i="1"/>
  <c r="T908" i="1"/>
  <c r="T909" i="1"/>
  <c r="T910" i="1"/>
  <c r="T911" i="1"/>
  <c r="T912" i="1"/>
  <c r="T913" i="1"/>
  <c r="T914" i="1"/>
  <c r="T915" i="1"/>
  <c r="T916" i="1"/>
  <c r="T917" i="1"/>
  <c r="T918" i="1"/>
  <c r="T919" i="1"/>
  <c r="T920" i="1"/>
  <c r="T921" i="1"/>
  <c r="T922" i="1"/>
  <c r="T923" i="1"/>
  <c r="T924" i="1"/>
  <c r="T925" i="1"/>
  <c r="T926" i="1"/>
  <c r="T927" i="1"/>
  <c r="T928" i="1"/>
  <c r="T929" i="1"/>
  <c r="T930" i="1"/>
  <c r="T931" i="1"/>
  <c r="T932" i="1"/>
  <c r="T933" i="1"/>
  <c r="T934" i="1"/>
  <c r="T935" i="1"/>
  <c r="T936" i="1"/>
  <c r="T937" i="1"/>
  <c r="T938" i="1"/>
  <c r="T939" i="1"/>
  <c r="T940" i="1"/>
  <c r="T941" i="1"/>
  <c r="T942" i="1"/>
  <c r="T943" i="1"/>
  <c r="T944" i="1"/>
  <c r="T945" i="1"/>
  <c r="T946" i="1"/>
  <c r="T947" i="1"/>
  <c r="T948" i="1"/>
  <c r="T949" i="1"/>
  <c r="T950" i="1"/>
  <c r="T951" i="1"/>
  <c r="T952" i="1"/>
  <c r="T953" i="1"/>
  <c r="T954" i="1"/>
  <c r="T955" i="1"/>
  <c r="T956" i="1"/>
  <c r="T957" i="1"/>
  <c r="T958" i="1"/>
  <c r="T959" i="1"/>
  <c r="T960" i="1"/>
  <c r="T961" i="1"/>
  <c r="T962" i="1"/>
  <c r="T963" i="1"/>
  <c r="T964" i="1"/>
  <c r="T965" i="1"/>
  <c r="T966" i="1"/>
  <c r="T967" i="1"/>
  <c r="T968" i="1"/>
  <c r="T969" i="1"/>
  <c r="T970" i="1"/>
  <c r="T971" i="1"/>
  <c r="T972" i="1"/>
  <c r="T973" i="1"/>
  <c r="T974" i="1"/>
  <c r="T975" i="1"/>
  <c r="T976" i="1"/>
  <c r="T977" i="1"/>
  <c r="T978" i="1"/>
  <c r="T979" i="1"/>
  <c r="T980" i="1"/>
  <c r="T981" i="1"/>
  <c r="T982" i="1"/>
  <c r="T983" i="1"/>
  <c r="T984" i="1"/>
  <c r="T985" i="1"/>
  <c r="T986" i="1"/>
  <c r="T987" i="1"/>
  <c r="T988" i="1"/>
  <c r="T989" i="1"/>
  <c r="T990" i="1"/>
  <c r="T991" i="1"/>
  <c r="T992" i="1"/>
  <c r="T993" i="1"/>
  <c r="T994" i="1"/>
  <c r="T995" i="1"/>
  <c r="T996" i="1"/>
  <c r="T997" i="1"/>
  <c r="T998" i="1"/>
  <c r="T999" i="1"/>
  <c r="T1000" i="1"/>
  <c r="Q3" i="15"/>
  <c r="Q5" i="15"/>
  <c r="Q6" i="15"/>
  <c r="Q7" i="15"/>
  <c r="Q8" i="15"/>
  <c r="Q11" i="15"/>
  <c r="Q12" i="15"/>
  <c r="Q13" i="15"/>
  <c r="Q14" i="15"/>
  <c r="Q15" i="15"/>
  <c r="Q16" i="15"/>
  <c r="Q17" i="15"/>
  <c r="Q18" i="15"/>
  <c r="Q19" i="15"/>
  <c r="Q20" i="15"/>
  <c r="Q21" i="15"/>
  <c r="Q22" i="15"/>
  <c r="Q23" i="15"/>
  <c r="Q24" i="15"/>
  <c r="Q25" i="15"/>
  <c r="Q26" i="15"/>
  <c r="Q27" i="15"/>
  <c r="Q28" i="15"/>
  <c r="Q29" i="15"/>
  <c r="Q30" i="15"/>
  <c r="Q31" i="15"/>
  <c r="Q32" i="15"/>
  <c r="Q33" i="15"/>
  <c r="Q34" i="15"/>
  <c r="Q35" i="15"/>
  <c r="Q36" i="15"/>
  <c r="Q37" i="15"/>
  <c r="Q38" i="15"/>
  <c r="Q39" i="15"/>
  <c r="Q40" i="15"/>
  <c r="Q41" i="15"/>
  <c r="Q42" i="15"/>
  <c r="Q43" i="15"/>
  <c r="Q44" i="15"/>
  <c r="Q45" i="15"/>
  <c r="Q46" i="15"/>
  <c r="Q47" i="15"/>
  <c r="Q48" i="15"/>
  <c r="Q49" i="15"/>
  <c r="Q50" i="15"/>
  <c r="Q51" i="15"/>
  <c r="Q52" i="15"/>
  <c r="Q53" i="15"/>
  <c r="Q54" i="15"/>
  <c r="Q55" i="15"/>
  <c r="Q56" i="15"/>
  <c r="Q57" i="15"/>
  <c r="Q58" i="15"/>
  <c r="Q59" i="15"/>
  <c r="Q60" i="15"/>
  <c r="Q61" i="15"/>
  <c r="Q62" i="15"/>
  <c r="Q63" i="15"/>
  <c r="Q64" i="15"/>
  <c r="Q65" i="15"/>
  <c r="Q66" i="15"/>
  <c r="Q67" i="15"/>
  <c r="Q68" i="15"/>
  <c r="Q69" i="15"/>
  <c r="Q70" i="15"/>
  <c r="Q71" i="15"/>
  <c r="Q72" i="15"/>
  <c r="Q73" i="15"/>
  <c r="Q74" i="15"/>
  <c r="Q75" i="15"/>
  <c r="Q76" i="15"/>
  <c r="Q77" i="15"/>
  <c r="Q78" i="15"/>
  <c r="Q79" i="15"/>
  <c r="Q80" i="15"/>
  <c r="Q81" i="15"/>
  <c r="Q82" i="15"/>
  <c r="Q83" i="15"/>
  <c r="Q84" i="15"/>
  <c r="Q85" i="15"/>
  <c r="Q86" i="15"/>
  <c r="Q87" i="15"/>
  <c r="Q88" i="15"/>
  <c r="Q89" i="15"/>
  <c r="Q90" i="15"/>
  <c r="Q91" i="15"/>
  <c r="Q92" i="15"/>
  <c r="Q93" i="15"/>
  <c r="Q94" i="15"/>
  <c r="Q95" i="15"/>
  <c r="Q96" i="15"/>
  <c r="Q97" i="15"/>
  <c r="Q98" i="15"/>
  <c r="Q99" i="15"/>
  <c r="Q101" i="15"/>
  <c r="Q102" i="15"/>
  <c r="Q103" i="15"/>
  <c r="Q104" i="15"/>
  <c r="Q105" i="15"/>
  <c r="Q106" i="15"/>
  <c r="Q107" i="15"/>
  <c r="Q108" i="15"/>
  <c r="Q109" i="15"/>
  <c r="Q110" i="15"/>
  <c r="Q111" i="15"/>
  <c r="Q112" i="15"/>
  <c r="Q113" i="15"/>
  <c r="Q114" i="15"/>
  <c r="Q115" i="15"/>
  <c r="Q116" i="15"/>
  <c r="Q117" i="15"/>
  <c r="Q118" i="15"/>
  <c r="Q119" i="15"/>
  <c r="Q120" i="15"/>
  <c r="Q121" i="15"/>
  <c r="Q122" i="15"/>
  <c r="Q123" i="15"/>
  <c r="Q124" i="15"/>
  <c r="Q125" i="15"/>
  <c r="Q126" i="15"/>
  <c r="Q127" i="15"/>
  <c r="Q128" i="15"/>
  <c r="Q129" i="15"/>
  <c r="Q130" i="15"/>
  <c r="Q131" i="15"/>
  <c r="Q132" i="15"/>
  <c r="Q133" i="15"/>
  <c r="Q134" i="15"/>
  <c r="Q135" i="15"/>
  <c r="Q136" i="15"/>
  <c r="Q137" i="15"/>
  <c r="Q138" i="15"/>
  <c r="Q139" i="15"/>
  <c r="Q140" i="15"/>
  <c r="Q141" i="15"/>
  <c r="Q142" i="15"/>
  <c r="Q143" i="15"/>
  <c r="Q144" i="15"/>
  <c r="Q145" i="15"/>
  <c r="Q146" i="15"/>
  <c r="Q147" i="15"/>
  <c r="Q148" i="15"/>
  <c r="Q149" i="15"/>
  <c r="Q150" i="15"/>
  <c r="Q151" i="15"/>
  <c r="Q152" i="15"/>
  <c r="Q153" i="15"/>
  <c r="Q154" i="15"/>
  <c r="Q155" i="15"/>
  <c r="Q156" i="15"/>
  <c r="Q157" i="15"/>
  <c r="Q158" i="15"/>
  <c r="Q159" i="15"/>
  <c r="Q160" i="15"/>
  <c r="Q161" i="15"/>
  <c r="Q162" i="15"/>
  <c r="Q163" i="15"/>
  <c r="Q164" i="15"/>
  <c r="Q165" i="15"/>
  <c r="Q166" i="15"/>
  <c r="Q167" i="15"/>
  <c r="Q168" i="15"/>
  <c r="Q169" i="15"/>
  <c r="Q170" i="15"/>
  <c r="Q171" i="15"/>
  <c r="Q172" i="15"/>
  <c r="Q173" i="15"/>
  <c r="Q174" i="15"/>
  <c r="Q175" i="15"/>
  <c r="Q176" i="15"/>
  <c r="Q177" i="15"/>
  <c r="Q178" i="15"/>
  <c r="Q179" i="15"/>
  <c r="Q180" i="15"/>
  <c r="Q181" i="15"/>
  <c r="Q182" i="15"/>
  <c r="Q183" i="15"/>
  <c r="Q184" i="15"/>
  <c r="Q185" i="15"/>
  <c r="Q186" i="15"/>
  <c r="Q187" i="15"/>
  <c r="Q188" i="15"/>
  <c r="Q189" i="15"/>
  <c r="Q190" i="15"/>
  <c r="Q191" i="15"/>
  <c r="Q192" i="15"/>
  <c r="Q193" i="15"/>
  <c r="Q194" i="15"/>
  <c r="Q195" i="15"/>
  <c r="Q196" i="15"/>
  <c r="Q197" i="15"/>
  <c r="Q198" i="15"/>
  <c r="Q199" i="15"/>
  <c r="Q200" i="15"/>
  <c r="Q201" i="15"/>
  <c r="Q202" i="15"/>
  <c r="Q203" i="15"/>
  <c r="Q204" i="15"/>
  <c r="Q205" i="15"/>
  <c r="Q206" i="15"/>
  <c r="Q207" i="15"/>
  <c r="Q208" i="15"/>
  <c r="Q209" i="15"/>
  <c r="Q210" i="15"/>
  <c r="Q211" i="15"/>
  <c r="Q212" i="15"/>
  <c r="Q213" i="15"/>
  <c r="Q214" i="15"/>
  <c r="Q215" i="15"/>
  <c r="Q216" i="15"/>
  <c r="Q217" i="15"/>
  <c r="Q218" i="15"/>
  <c r="Q219" i="15"/>
  <c r="Q220" i="15"/>
  <c r="Q221" i="15"/>
  <c r="Q222" i="15"/>
  <c r="Q223" i="15"/>
  <c r="Q224" i="15"/>
  <c r="Q225" i="15"/>
  <c r="Q226" i="15"/>
  <c r="Q227" i="15"/>
  <c r="Q228" i="15"/>
  <c r="Q229" i="15"/>
  <c r="Q230" i="15"/>
  <c r="Q231" i="15"/>
  <c r="Q232" i="15"/>
  <c r="Q233" i="15"/>
  <c r="Q234" i="15"/>
  <c r="Q235" i="15"/>
  <c r="Q236" i="15"/>
  <c r="Q237" i="15"/>
  <c r="Q238" i="15"/>
  <c r="Q239" i="15"/>
  <c r="Q241" i="15"/>
  <c r="Q242" i="15"/>
  <c r="Q243" i="15"/>
  <c r="Q244" i="15"/>
  <c r="Q245" i="15"/>
  <c r="Q246" i="15"/>
  <c r="Q247" i="15"/>
  <c r="Q248" i="15"/>
  <c r="Q249" i="15"/>
  <c r="Q250" i="15"/>
  <c r="Q251" i="15"/>
  <c r="Q252" i="15"/>
  <c r="Q253" i="15"/>
  <c r="Q254" i="15"/>
  <c r="Q255" i="15"/>
  <c r="Q256" i="15"/>
  <c r="Q257" i="15"/>
  <c r="Q258" i="15"/>
  <c r="Q259" i="15"/>
  <c r="Q260" i="15"/>
  <c r="Q261" i="15"/>
  <c r="Q262" i="15"/>
  <c r="Q264" i="15"/>
  <c r="Q265" i="15"/>
  <c r="Q266" i="15"/>
  <c r="Q267" i="15"/>
  <c r="Q268" i="15"/>
  <c r="Q269" i="15"/>
  <c r="Q270" i="15"/>
  <c r="Q271" i="15"/>
  <c r="Q272" i="15"/>
  <c r="Q273" i="15"/>
  <c r="Q275" i="15"/>
  <c r="Q276" i="15"/>
  <c r="Q277" i="15"/>
  <c r="Q278" i="15"/>
  <c r="Q279" i="15"/>
  <c r="Q280" i="15"/>
  <c r="Q281" i="15"/>
  <c r="Q282" i="15"/>
  <c r="Q283" i="15"/>
  <c r="Q284" i="15"/>
  <c r="Q285" i="15"/>
  <c r="Q286" i="15"/>
  <c r="Q287" i="15"/>
  <c r="Q288" i="15"/>
  <c r="Q289" i="15"/>
  <c r="Q291" i="15"/>
  <c r="Q292" i="15"/>
  <c r="Q293" i="15"/>
  <c r="Q294" i="15"/>
  <c r="Q295" i="15"/>
  <c r="Q296" i="15"/>
  <c r="Q297" i="15"/>
  <c r="Q298" i="15"/>
  <c r="Q299" i="15"/>
  <c r="Q300" i="15"/>
  <c r="Q301" i="15"/>
  <c r="Q302" i="15"/>
  <c r="Q303" i="15"/>
  <c r="Q304" i="15"/>
  <c r="Q305" i="15"/>
  <c r="Q306" i="15"/>
  <c r="Q307" i="15"/>
  <c r="Q308" i="15"/>
  <c r="Q309" i="15"/>
  <c r="Q310" i="15"/>
  <c r="Q311" i="15"/>
  <c r="Q312" i="15"/>
  <c r="Q313" i="15"/>
  <c r="Q314" i="15"/>
  <c r="Q315" i="15"/>
  <c r="Q316" i="15"/>
  <c r="Q317" i="15"/>
  <c r="Q318" i="15"/>
  <c r="Q319" i="15"/>
  <c r="Q320" i="15"/>
  <c r="Q321" i="15"/>
  <c r="Q322" i="15"/>
  <c r="Q323" i="15"/>
  <c r="Q324" i="15"/>
  <c r="Q325" i="15"/>
  <c r="Q326" i="15"/>
  <c r="Q327" i="15"/>
  <c r="Q328" i="15"/>
  <c r="Q329" i="15"/>
  <c r="Q330" i="15"/>
  <c r="Q331" i="15"/>
  <c r="Q332" i="15"/>
  <c r="Q333" i="15"/>
  <c r="Q334" i="15"/>
  <c r="Q335" i="15"/>
  <c r="Q336" i="15"/>
  <c r="Q337" i="15"/>
  <c r="Q338" i="15"/>
  <c r="Q339" i="15"/>
  <c r="Q340" i="15"/>
  <c r="Q341" i="15"/>
  <c r="Q342" i="15"/>
  <c r="Q343" i="15"/>
  <c r="Q344" i="15"/>
  <c r="Q345" i="15"/>
  <c r="Q346" i="15"/>
  <c r="Q347" i="15"/>
  <c r="Q348" i="15"/>
  <c r="Q349" i="15"/>
  <c r="Q350" i="15"/>
  <c r="Q351" i="15"/>
  <c r="Q352" i="15"/>
  <c r="Q353" i="15"/>
  <c r="Q354" i="15"/>
  <c r="Q355" i="15"/>
  <c r="Q356" i="15"/>
  <c r="Q357" i="15"/>
  <c r="Q359" i="15"/>
  <c r="Q360" i="15"/>
  <c r="Q361" i="15"/>
  <c r="Q362" i="15"/>
  <c r="Q363" i="15"/>
  <c r="Q365" i="15"/>
  <c r="Q366" i="15"/>
  <c r="Q367" i="15"/>
  <c r="Q368" i="15"/>
  <c r="Q369" i="15"/>
  <c r="Q370" i="15"/>
  <c r="Q371" i="15"/>
  <c r="Q373" i="15"/>
  <c r="Q374" i="15"/>
  <c r="Q375" i="15"/>
  <c r="Q376" i="15"/>
  <c r="Q377" i="15"/>
  <c r="Q378" i="15"/>
  <c r="Q379" i="15"/>
  <c r="Q380" i="15"/>
  <c r="Q381" i="15"/>
  <c r="Q382" i="15"/>
  <c r="Q383" i="15"/>
  <c r="Q384" i="15"/>
  <c r="Q385" i="15"/>
  <c r="Q386" i="15"/>
  <c r="Q387" i="15"/>
  <c r="Q388" i="15"/>
  <c r="Q389" i="15"/>
  <c r="Q390" i="15"/>
  <c r="Q391" i="15"/>
  <c r="Q392" i="15"/>
  <c r="Q393" i="15"/>
  <c r="Q394" i="15"/>
  <c r="Q395" i="15"/>
  <c r="Q397" i="15"/>
  <c r="Q398" i="15"/>
  <c r="Q399" i="15"/>
  <c r="Q400" i="15"/>
  <c r="Q401" i="15"/>
  <c r="Q402" i="15"/>
  <c r="Q503" i="15"/>
  <c r="Q403" i="15"/>
  <c r="Q404" i="15"/>
  <c r="Q405" i="15"/>
  <c r="Q406" i="15"/>
  <c r="Q407" i="15"/>
  <c r="Q408" i="15"/>
  <c r="Q409" i="15"/>
  <c r="Q410" i="15"/>
  <c r="Q411" i="15"/>
  <c r="Q412" i="15"/>
  <c r="Q413" i="15"/>
  <c r="Q414" i="15"/>
  <c r="Q415" i="15"/>
  <c r="Q416" i="15"/>
  <c r="Q417" i="15"/>
  <c r="Q418" i="15"/>
  <c r="Q419" i="15"/>
  <c r="Q420" i="15"/>
  <c r="Q421" i="15"/>
  <c r="Q422" i="15"/>
  <c r="Q423" i="15"/>
  <c r="Q424" i="15"/>
  <c r="Q425" i="15"/>
  <c r="Q426" i="15"/>
  <c r="Q427" i="15"/>
  <c r="Q428" i="15"/>
  <c r="Q429" i="15"/>
  <c r="Q430" i="15"/>
  <c r="Q431" i="15"/>
  <c r="Q432" i="15"/>
  <c r="Q433" i="15"/>
  <c r="Q434" i="15"/>
  <c r="Q435" i="15"/>
  <c r="Q436" i="15"/>
  <c r="Q437" i="15"/>
  <c r="Q438" i="15"/>
  <c r="Q439" i="15"/>
  <c r="Q440" i="15"/>
  <c r="Q441" i="15"/>
  <c r="Q442" i="15"/>
  <c r="Q443" i="15"/>
  <c r="Q444" i="15"/>
  <c r="Q445" i="15"/>
  <c r="Q446" i="15"/>
  <c r="Q447" i="15"/>
  <c r="Q448" i="15"/>
  <c r="Q449" i="15"/>
  <c r="Q450" i="15"/>
  <c r="Q451" i="15"/>
  <c r="Q452" i="15"/>
  <c r="Q454" i="15"/>
  <c r="Q455" i="15"/>
  <c r="Q456" i="15"/>
  <c r="Q457" i="15"/>
  <c r="Q458" i="15"/>
  <c r="Q459" i="15"/>
  <c r="Q460" i="15"/>
  <c r="Q461" i="15"/>
  <c r="Q462" i="15"/>
  <c r="Q463" i="15"/>
  <c r="Q465" i="15"/>
  <c r="Q466" i="15"/>
  <c r="Q467" i="15"/>
  <c r="Q468" i="15"/>
  <c r="Q469" i="15"/>
  <c r="Q396" i="15"/>
  <c r="Q470" i="15"/>
  <c r="Q471" i="15"/>
  <c r="Q472" i="15"/>
  <c r="Q473" i="15"/>
  <c r="Q474" i="15"/>
  <c r="Q476" i="15"/>
  <c r="Q477" i="15"/>
  <c r="Q478" i="15"/>
  <c r="Q479" i="15"/>
  <c r="Q482" i="15"/>
  <c r="Q483" i="15"/>
  <c r="Q484" i="15"/>
  <c r="Q485" i="15"/>
  <c r="Q486" i="15"/>
  <c r="Q487" i="15"/>
  <c r="Q488" i="15"/>
  <c r="Q490" i="15"/>
  <c r="Q491" i="15"/>
  <c r="Q492" i="15"/>
  <c r="Q493" i="15"/>
  <c r="Q495" i="15"/>
  <c r="Q496" i="15"/>
  <c r="Q497" i="15"/>
  <c r="Q498" i="15"/>
  <c r="Q499" i="15"/>
  <c r="Q500" i="15"/>
  <c r="Q501" i="15"/>
  <c r="Q502" i="15"/>
  <c r="Q504" i="15"/>
  <c r="Q505" i="15"/>
  <c r="Q506" i="15"/>
  <c r="Q507" i="15"/>
  <c r="Q508" i="15"/>
  <c r="Q509" i="15"/>
  <c r="Q510" i="15"/>
  <c r="Q511" i="15"/>
  <c r="Q512" i="15"/>
  <c r="Q513" i="15"/>
  <c r="Q514" i="15"/>
  <c r="Q515" i="15"/>
  <c r="Q516" i="15"/>
  <c r="Q517" i="15"/>
  <c r="Q518" i="15"/>
  <c r="Q519" i="15"/>
  <c r="Q520" i="15"/>
  <c r="Q521" i="15"/>
  <c r="Q522" i="15"/>
  <c r="Q523" i="15"/>
  <c r="Q524" i="15"/>
  <c r="Q525" i="15"/>
  <c r="Q526" i="15"/>
  <c r="Q527" i="15"/>
  <c r="Q528" i="15"/>
  <c r="Q529" i="15"/>
  <c r="Q530" i="15"/>
  <c r="Q531" i="15"/>
  <c r="Q532" i="15"/>
  <c r="Q533" i="15"/>
  <c r="Q534" i="15"/>
  <c r="Q535" i="15"/>
  <c r="Q536" i="15"/>
  <c r="Q537" i="15"/>
  <c r="Q538" i="15"/>
  <c r="Q539" i="15"/>
  <c r="Q540" i="15"/>
  <c r="Q2" i="15"/>
  <c r="N12" i="44" a="1"/>
  <c r="N12" i="44" s="1"/>
  <c r="M12" i="44" a="1"/>
  <c r="M12" i="44" s="1"/>
  <c r="L12" i="44" a="1"/>
  <c r="L12" i="44" s="1"/>
  <c r="G12" i="44" a="1"/>
  <c r="G12" i="44" s="1"/>
  <c r="C2" i="44"/>
  <c r="B2" i="44"/>
  <c r="B1" i="44"/>
  <c r="C2" i="42"/>
  <c r="B2" i="42"/>
  <c r="B1" i="42"/>
  <c r="G12" i="41" a="1"/>
  <c r="G12" i="41" s="1"/>
  <c r="H12" i="41" a="1"/>
  <c r="H12" i="41" s="1"/>
  <c r="I12" i="41" a="1"/>
  <c r="I12" i="41" s="1"/>
  <c r="J12" i="41" a="1"/>
  <c r="J12" i="41" s="1"/>
  <c r="C2" i="41"/>
  <c r="B2" i="41"/>
  <c r="B1" i="41"/>
  <c r="N3" i="15" l="1"/>
  <c r="N4" i="15"/>
  <c r="N5" i="15"/>
  <c r="N6" i="15"/>
  <c r="N7" i="15"/>
  <c r="N8" i="15"/>
  <c r="N9" i="15"/>
  <c r="N10" i="15"/>
  <c r="N11" i="15"/>
  <c r="N12" i="15"/>
  <c r="N13" i="15"/>
  <c r="N14" i="15"/>
  <c r="N15" i="15"/>
  <c r="N16" i="15"/>
  <c r="N17" i="15"/>
  <c r="N18" i="15"/>
  <c r="N19" i="15"/>
  <c r="N20" i="15"/>
  <c r="N21" i="15"/>
  <c r="N22" i="15"/>
  <c r="N23" i="15"/>
  <c r="N24" i="15"/>
  <c r="N25" i="15"/>
  <c r="N26" i="15"/>
  <c r="N27" i="15"/>
  <c r="N28" i="15"/>
  <c r="N29" i="15"/>
  <c r="N30" i="15"/>
  <c r="N31" i="15"/>
  <c r="N32" i="15"/>
  <c r="N33" i="15"/>
  <c r="N34" i="15"/>
  <c r="N35" i="15"/>
  <c r="N36" i="15"/>
  <c r="N37" i="15"/>
  <c r="N38" i="15"/>
  <c r="N39" i="15"/>
  <c r="N40" i="15"/>
  <c r="N41" i="15"/>
  <c r="N42" i="15"/>
  <c r="N43" i="15"/>
  <c r="N44" i="15"/>
  <c r="N45" i="15"/>
  <c r="N46" i="15"/>
  <c r="N47" i="15"/>
  <c r="N48" i="15"/>
  <c r="N49" i="15"/>
  <c r="N50" i="15"/>
  <c r="N51" i="15"/>
  <c r="N52" i="15"/>
  <c r="N53" i="15"/>
  <c r="N54" i="15"/>
  <c r="N55" i="15"/>
  <c r="N56" i="15"/>
  <c r="N57" i="15"/>
  <c r="N58" i="15"/>
  <c r="N59" i="15"/>
  <c r="N60" i="15"/>
  <c r="N61" i="15"/>
  <c r="N62" i="15"/>
  <c r="N63" i="15"/>
  <c r="N64" i="15"/>
  <c r="N65" i="15"/>
  <c r="N66" i="15"/>
  <c r="N67" i="15"/>
  <c r="N68" i="15"/>
  <c r="N69" i="15"/>
  <c r="N70" i="15"/>
  <c r="N71" i="15"/>
  <c r="N72" i="15"/>
  <c r="N73" i="15"/>
  <c r="N74" i="15"/>
  <c r="N75" i="15"/>
  <c r="N76" i="15"/>
  <c r="N77" i="15"/>
  <c r="N78" i="15"/>
  <c r="N79" i="15"/>
  <c r="N80" i="15"/>
  <c r="N81" i="15"/>
  <c r="N82" i="15"/>
  <c r="N83" i="15"/>
  <c r="N84" i="15"/>
  <c r="N85" i="15"/>
  <c r="N86" i="15"/>
  <c r="N87" i="15"/>
  <c r="N88" i="15"/>
  <c r="N89" i="15"/>
  <c r="N90" i="15"/>
  <c r="N91" i="15"/>
  <c r="N92" i="15"/>
  <c r="N93" i="15"/>
  <c r="N94" i="15"/>
  <c r="N95" i="15"/>
  <c r="N96" i="15"/>
  <c r="N97" i="15"/>
  <c r="N98" i="15"/>
  <c r="N99" i="15"/>
  <c r="N100" i="15"/>
  <c r="N101" i="15"/>
  <c r="N102" i="15"/>
  <c r="N103" i="15"/>
  <c r="N104" i="15"/>
  <c r="N105" i="15"/>
  <c r="N106" i="15"/>
  <c r="N107" i="15"/>
  <c r="N108" i="15"/>
  <c r="N109" i="15"/>
  <c r="N110" i="15"/>
  <c r="N111" i="15"/>
  <c r="N112" i="15"/>
  <c r="N113" i="15"/>
  <c r="N114" i="15"/>
  <c r="N115" i="15"/>
  <c r="N116" i="15"/>
  <c r="N117" i="15"/>
  <c r="N118" i="15"/>
  <c r="N119" i="15"/>
  <c r="N120" i="15"/>
  <c r="N121" i="15"/>
  <c r="N122" i="15"/>
  <c r="N123" i="15"/>
  <c r="N124" i="15"/>
  <c r="N125" i="15"/>
  <c r="N126" i="15"/>
  <c r="N127" i="15"/>
  <c r="N128" i="15"/>
  <c r="N129" i="15"/>
  <c r="N130" i="15"/>
  <c r="N131" i="15"/>
  <c r="N132" i="15"/>
  <c r="N133" i="15"/>
  <c r="N134" i="15"/>
  <c r="N135" i="15"/>
  <c r="N136" i="15"/>
  <c r="N137" i="15"/>
  <c r="N138" i="15"/>
  <c r="N139" i="15"/>
  <c r="N140" i="15"/>
  <c r="N141" i="15"/>
  <c r="N142" i="15"/>
  <c r="N143" i="15"/>
  <c r="N144" i="15"/>
  <c r="N145" i="15"/>
  <c r="N146" i="15"/>
  <c r="N147" i="15"/>
  <c r="N148" i="15"/>
  <c r="N149" i="15"/>
  <c r="N150" i="15"/>
  <c r="N151" i="15"/>
  <c r="N152" i="15"/>
  <c r="N153" i="15"/>
  <c r="N154" i="15"/>
  <c r="N155" i="15"/>
  <c r="N156" i="15"/>
  <c r="N157" i="15"/>
  <c r="N158" i="15"/>
  <c r="N159" i="15"/>
  <c r="N160" i="15"/>
  <c r="N161" i="15"/>
  <c r="N162" i="15"/>
  <c r="N163" i="15"/>
  <c r="N164" i="15"/>
  <c r="N165" i="15"/>
  <c r="N166" i="15"/>
  <c r="N167" i="15"/>
  <c r="N168" i="15"/>
  <c r="N169" i="15"/>
  <c r="N170" i="15"/>
  <c r="N171" i="15"/>
  <c r="N172" i="15"/>
  <c r="N173" i="15"/>
  <c r="N174" i="15"/>
  <c r="N175" i="15"/>
  <c r="N176" i="15"/>
  <c r="N177" i="15"/>
  <c r="N178" i="15"/>
  <c r="N179" i="15"/>
  <c r="N180" i="15"/>
  <c r="N181" i="15"/>
  <c r="N182" i="15"/>
  <c r="N183" i="15"/>
  <c r="N184" i="15"/>
  <c r="N185" i="15"/>
  <c r="N186" i="15"/>
  <c r="N187" i="15"/>
  <c r="N188" i="15"/>
  <c r="N189" i="15"/>
  <c r="N190" i="15"/>
  <c r="N191" i="15"/>
  <c r="N192" i="15"/>
  <c r="N193" i="15"/>
  <c r="N194" i="15"/>
  <c r="N195" i="15"/>
  <c r="N196" i="15"/>
  <c r="N197" i="15"/>
  <c r="N198" i="15"/>
  <c r="N199" i="15"/>
  <c r="N200" i="15"/>
  <c r="N201" i="15"/>
  <c r="N202" i="15"/>
  <c r="N203" i="15"/>
  <c r="N204" i="15"/>
  <c r="N205" i="15"/>
  <c r="N206" i="15"/>
  <c r="N207" i="15"/>
  <c r="N208" i="15"/>
  <c r="N209" i="15"/>
  <c r="N210" i="15"/>
  <c r="N211" i="15"/>
  <c r="N212" i="15"/>
  <c r="N213" i="15"/>
  <c r="N214" i="15"/>
  <c r="N215" i="15"/>
  <c r="N216" i="15"/>
  <c r="N217" i="15"/>
  <c r="N218" i="15"/>
  <c r="N219" i="15"/>
  <c r="N220" i="15"/>
  <c r="N221" i="15"/>
  <c r="N222" i="15"/>
  <c r="N223" i="15"/>
  <c r="N224" i="15"/>
  <c r="N225" i="15"/>
  <c r="N226" i="15"/>
  <c r="N227" i="15"/>
  <c r="N228" i="15"/>
  <c r="N229" i="15"/>
  <c r="N230" i="15"/>
  <c r="N231" i="15"/>
  <c r="N232" i="15"/>
  <c r="N233" i="15"/>
  <c r="N234" i="15"/>
  <c r="N235" i="15"/>
  <c r="N236" i="15"/>
  <c r="N237" i="15"/>
  <c r="N238" i="15"/>
  <c r="N239" i="15"/>
  <c r="N240" i="15"/>
  <c r="N241" i="15"/>
  <c r="N242" i="15"/>
  <c r="N243" i="15"/>
  <c r="N244" i="15"/>
  <c r="N245" i="15"/>
  <c r="N246" i="15"/>
  <c r="N247" i="15"/>
  <c r="N248" i="15"/>
  <c r="N249" i="15"/>
  <c r="N250" i="15"/>
  <c r="N251" i="15"/>
  <c r="N252" i="15"/>
  <c r="N253" i="15"/>
  <c r="N254" i="15"/>
  <c r="N255" i="15"/>
  <c r="N256" i="15"/>
  <c r="N257" i="15"/>
  <c r="N258" i="15"/>
  <c r="N259" i="15"/>
  <c r="N260" i="15"/>
  <c r="N261" i="15"/>
  <c r="N262" i="15"/>
  <c r="N263" i="15"/>
  <c r="N264" i="15"/>
  <c r="N265" i="15"/>
  <c r="N266" i="15"/>
  <c r="N267" i="15"/>
  <c r="N268" i="15"/>
  <c r="N269" i="15"/>
  <c r="N270" i="15"/>
  <c r="N271" i="15"/>
  <c r="N272" i="15"/>
  <c r="N273" i="15"/>
  <c r="N274" i="15"/>
  <c r="N275" i="15"/>
  <c r="N276" i="15"/>
  <c r="N277" i="15"/>
  <c r="N278" i="15"/>
  <c r="N279" i="15"/>
  <c r="N280" i="15"/>
  <c r="N281" i="15"/>
  <c r="N282" i="15"/>
  <c r="N283" i="15"/>
  <c r="N284" i="15"/>
  <c r="N285" i="15"/>
  <c r="N286" i="15"/>
  <c r="N287" i="15"/>
  <c r="N288" i="15"/>
  <c r="N289" i="15"/>
  <c r="N290" i="15"/>
  <c r="N291" i="15"/>
  <c r="N292" i="15"/>
  <c r="N293" i="15"/>
  <c r="N294" i="15"/>
  <c r="N295" i="15"/>
  <c r="N296" i="15"/>
  <c r="N297" i="15"/>
  <c r="N298" i="15"/>
  <c r="N299" i="15"/>
  <c r="N300" i="15"/>
  <c r="N301" i="15"/>
  <c r="N302" i="15"/>
  <c r="N303" i="15"/>
  <c r="N304" i="15"/>
  <c r="N305" i="15"/>
  <c r="N306" i="15"/>
  <c r="N307" i="15"/>
  <c r="N308" i="15"/>
  <c r="N309" i="15"/>
  <c r="N310" i="15"/>
  <c r="N311" i="15"/>
  <c r="N312" i="15"/>
  <c r="N313" i="15"/>
  <c r="N314" i="15"/>
  <c r="N315" i="15"/>
  <c r="N316" i="15"/>
  <c r="N317" i="15"/>
  <c r="N318" i="15"/>
  <c r="N319" i="15"/>
  <c r="N320" i="15"/>
  <c r="N321" i="15"/>
  <c r="N322" i="15"/>
  <c r="N323" i="15"/>
  <c r="N324" i="15"/>
  <c r="N325" i="15"/>
  <c r="N326" i="15"/>
  <c r="N327" i="15"/>
  <c r="N328" i="15"/>
  <c r="N329" i="15"/>
  <c r="N330" i="15"/>
  <c r="N331" i="15"/>
  <c r="N332" i="15"/>
  <c r="N333" i="15"/>
  <c r="N334" i="15"/>
  <c r="N335" i="15"/>
  <c r="N336" i="15"/>
  <c r="N337" i="15"/>
  <c r="N338" i="15"/>
  <c r="N339" i="15"/>
  <c r="N340" i="15"/>
  <c r="N341" i="15"/>
  <c r="N342" i="15"/>
  <c r="N343" i="15"/>
  <c r="N344" i="15"/>
  <c r="N345" i="15"/>
  <c r="N346" i="15"/>
  <c r="N347" i="15"/>
  <c r="N348" i="15"/>
  <c r="N349" i="15"/>
  <c r="N350" i="15"/>
  <c r="N351" i="15"/>
  <c r="N352" i="15"/>
  <c r="N353" i="15"/>
  <c r="N354" i="15"/>
  <c r="N355" i="15"/>
  <c r="N356" i="15"/>
  <c r="N357" i="15"/>
  <c r="N358" i="15"/>
  <c r="N359" i="15"/>
  <c r="N360" i="15"/>
  <c r="N361" i="15"/>
  <c r="N362" i="15"/>
  <c r="N363" i="15"/>
  <c r="N364" i="15"/>
  <c r="N365" i="15"/>
  <c r="N366" i="15"/>
  <c r="N367" i="15"/>
  <c r="N368" i="15"/>
  <c r="N369" i="15"/>
  <c r="N370" i="15"/>
  <c r="N371" i="15"/>
  <c r="N372" i="15"/>
  <c r="N373" i="15"/>
  <c r="N374" i="15"/>
  <c r="N375" i="15"/>
  <c r="N376" i="15"/>
  <c r="N377" i="15"/>
  <c r="N378" i="15"/>
  <c r="N379" i="15"/>
  <c r="N380" i="15"/>
  <c r="N381" i="15"/>
  <c r="N382" i="15"/>
  <c r="N383" i="15"/>
  <c r="N384" i="15"/>
  <c r="N385" i="15"/>
  <c r="N386" i="15"/>
  <c r="N387" i="15"/>
  <c r="N388" i="15"/>
  <c r="N389" i="15"/>
  <c r="N390" i="15"/>
  <c r="N391" i="15"/>
  <c r="N392" i="15"/>
  <c r="N393" i="15"/>
  <c r="N394" i="15"/>
  <c r="N395" i="15"/>
  <c r="N397" i="15"/>
  <c r="N398" i="15"/>
  <c r="N399" i="15"/>
  <c r="N400" i="15"/>
  <c r="N401" i="15"/>
  <c r="N402" i="15"/>
  <c r="N503" i="15"/>
  <c r="N403" i="15"/>
  <c r="N404" i="15"/>
  <c r="N405" i="15"/>
  <c r="N406" i="15"/>
  <c r="N407" i="15"/>
  <c r="N408" i="15"/>
  <c r="N409" i="15"/>
  <c r="N410" i="15"/>
  <c r="N411" i="15"/>
  <c r="N412" i="15"/>
  <c r="N413" i="15"/>
  <c r="N414" i="15"/>
  <c r="N415" i="15"/>
  <c r="N416" i="15"/>
  <c r="N417" i="15"/>
  <c r="N418" i="15"/>
  <c r="N419" i="15"/>
  <c r="N420" i="15"/>
  <c r="N421" i="15"/>
  <c r="N422" i="15"/>
  <c r="N423" i="15"/>
  <c r="N424" i="15"/>
  <c r="N425" i="15"/>
  <c r="N426" i="15"/>
  <c r="N427" i="15"/>
  <c r="N428" i="15"/>
  <c r="N429" i="15"/>
  <c r="N430" i="15"/>
  <c r="N431" i="15"/>
  <c r="N432" i="15"/>
  <c r="N433" i="15"/>
  <c r="N434" i="15"/>
  <c r="N435" i="15"/>
  <c r="N436" i="15"/>
  <c r="N437" i="15"/>
  <c r="N438" i="15"/>
  <c r="N439" i="15"/>
  <c r="N440" i="15"/>
  <c r="N441" i="15"/>
  <c r="N442" i="15"/>
  <c r="N443" i="15"/>
  <c r="N444" i="15"/>
  <c r="N445" i="15"/>
  <c r="N446" i="15"/>
  <c r="N447" i="15"/>
  <c r="N448" i="15"/>
  <c r="N449" i="15"/>
  <c r="N450" i="15"/>
  <c r="N451" i="15"/>
  <c r="N452" i="15"/>
  <c r="N453" i="15"/>
  <c r="N454" i="15"/>
  <c r="N455" i="15"/>
  <c r="N456" i="15"/>
  <c r="N457" i="15"/>
  <c r="N458" i="15"/>
  <c r="N459" i="15"/>
  <c r="N460" i="15"/>
  <c r="N461" i="15"/>
  <c r="N462" i="15"/>
  <c r="N463" i="15"/>
  <c r="N464" i="15"/>
  <c r="N465" i="15"/>
  <c r="N466" i="15"/>
  <c r="N467" i="15"/>
  <c r="N468" i="15"/>
  <c r="N469" i="15"/>
  <c r="N396" i="15"/>
  <c r="N470" i="15"/>
  <c r="N471" i="15"/>
  <c r="N472" i="15"/>
  <c r="N473" i="15"/>
  <c r="N474" i="15"/>
  <c r="N475" i="15"/>
  <c r="N476" i="15"/>
  <c r="N477" i="15"/>
  <c r="N478" i="15"/>
  <c r="N479" i="15"/>
  <c r="N480" i="15"/>
  <c r="N481" i="15"/>
  <c r="N482" i="15"/>
  <c r="N483" i="15"/>
  <c r="N484" i="15"/>
  <c r="N485" i="15"/>
  <c r="N486" i="15"/>
  <c r="N487" i="15"/>
  <c r="N488" i="15"/>
  <c r="N489" i="15"/>
  <c r="N490" i="15"/>
  <c r="N491" i="15"/>
  <c r="N492" i="15"/>
  <c r="N493" i="15"/>
  <c r="N494" i="15"/>
  <c r="N495" i="15"/>
  <c r="N496" i="15"/>
  <c r="N497" i="15"/>
  <c r="N498" i="15"/>
  <c r="N499" i="15"/>
  <c r="N500" i="15"/>
  <c r="N501" i="15"/>
  <c r="N502" i="15"/>
  <c r="N504" i="15"/>
  <c r="N505" i="15"/>
  <c r="N506" i="15"/>
  <c r="N507" i="15"/>
  <c r="N508" i="15"/>
  <c r="N509" i="15"/>
  <c r="N510" i="15"/>
  <c r="N511" i="15"/>
  <c r="N512" i="15"/>
  <c r="N513" i="15"/>
  <c r="N514" i="15"/>
  <c r="N515" i="15"/>
  <c r="N516" i="15"/>
  <c r="N517" i="15"/>
  <c r="N518" i="15"/>
  <c r="N519" i="15"/>
  <c r="N520" i="15"/>
  <c r="N521" i="15"/>
  <c r="N522" i="15"/>
  <c r="N523" i="15"/>
  <c r="N524" i="15"/>
  <c r="N525" i="15"/>
  <c r="N526" i="15"/>
  <c r="N527" i="15"/>
  <c r="N528" i="15"/>
  <c r="N529" i="15"/>
  <c r="N530" i="15"/>
  <c r="N531" i="15"/>
  <c r="N532" i="15"/>
  <c r="N533" i="15"/>
  <c r="N534" i="15"/>
  <c r="N535" i="15"/>
  <c r="N536" i="15"/>
  <c r="N537" i="15"/>
  <c r="N538" i="15"/>
  <c r="N539" i="15"/>
  <c r="N540" i="15"/>
  <c r="N2" i="15"/>
  <c r="C3" i="46" l="1"/>
  <c r="C3" i="44"/>
  <c r="C3" i="2"/>
  <c r="C3" i="42"/>
  <c r="H140" i="15"/>
  <c r="B12" i="38" l="1"/>
  <c r="B4" i="38" l="1"/>
  <c r="B3" i="38"/>
  <c r="C2" i="36" l="1"/>
  <c r="B2" i="36"/>
  <c r="B1" i="36"/>
  <c r="I16" i="7" l="1"/>
  <c r="I15" i="7"/>
  <c r="I14" i="7"/>
  <c r="E16" i="7"/>
  <c r="E15" i="7"/>
  <c r="E14" i="7"/>
  <c r="E13" i="7"/>
  <c r="H17" i="7"/>
  <c r="G17" i="7"/>
  <c r="F17" i="7"/>
  <c r="D17" i="7"/>
  <c r="C17" i="7"/>
  <c r="B17" i="7"/>
  <c r="E17" i="7" l="1"/>
  <c r="I17" i="7"/>
  <c r="C2" i="35"/>
  <c r="B2" i="35"/>
  <c r="B1" i="35"/>
  <c r="C3" i="35" s="1"/>
  <c r="AT123" i="1" l="1"/>
  <c r="AT124" i="1"/>
  <c r="AT125" i="1"/>
  <c r="AT126" i="1"/>
  <c r="AT127" i="1"/>
  <c r="AT128" i="1"/>
  <c r="AT129" i="1"/>
  <c r="AT130" i="1"/>
  <c r="AT131" i="1"/>
  <c r="AT132" i="1"/>
  <c r="AT133" i="1"/>
  <c r="AT134" i="1"/>
  <c r="AT135" i="1"/>
  <c r="AT136" i="1"/>
  <c r="AT137" i="1"/>
  <c r="AT138" i="1"/>
  <c r="AT139" i="1"/>
  <c r="AT140" i="1"/>
  <c r="AT141" i="1"/>
  <c r="AT142" i="1"/>
  <c r="AT143" i="1"/>
  <c r="AT144" i="1"/>
  <c r="AT145" i="1"/>
  <c r="AT146" i="1"/>
  <c r="AT147" i="1"/>
  <c r="AT148" i="1"/>
  <c r="AT149" i="1"/>
  <c r="AT150" i="1"/>
  <c r="AT151" i="1"/>
  <c r="AT152" i="1"/>
  <c r="AT153" i="1"/>
  <c r="AT154" i="1"/>
  <c r="AT155" i="1"/>
  <c r="AT156" i="1"/>
  <c r="AT157" i="1"/>
  <c r="AT158" i="1"/>
  <c r="AT159" i="1"/>
  <c r="AT160" i="1"/>
  <c r="AT161" i="1"/>
  <c r="AT162" i="1"/>
  <c r="AT163" i="1"/>
  <c r="AT164" i="1"/>
  <c r="AT165" i="1"/>
  <c r="AT166" i="1"/>
  <c r="AT167" i="1"/>
  <c r="AT168" i="1"/>
  <c r="AT169" i="1"/>
  <c r="AT170" i="1"/>
  <c r="AT171" i="1"/>
  <c r="AT172" i="1"/>
  <c r="AT173" i="1"/>
  <c r="AT174" i="1"/>
  <c r="AT175" i="1"/>
  <c r="AT176" i="1"/>
  <c r="AT177" i="1"/>
  <c r="AT178" i="1"/>
  <c r="AT179" i="1"/>
  <c r="AT180" i="1"/>
  <c r="AT181" i="1"/>
  <c r="AT182" i="1"/>
  <c r="AT183" i="1"/>
  <c r="AT184" i="1"/>
  <c r="AT185" i="1"/>
  <c r="AT186" i="1"/>
  <c r="AT187" i="1"/>
  <c r="AT188" i="1"/>
  <c r="AT189" i="1"/>
  <c r="AT190" i="1"/>
  <c r="AT191" i="1"/>
  <c r="AT192" i="1"/>
  <c r="AT193" i="1"/>
  <c r="AT194" i="1"/>
  <c r="AT195" i="1"/>
  <c r="AT196" i="1"/>
  <c r="AT197" i="1"/>
  <c r="AT198" i="1"/>
  <c r="AT199" i="1"/>
  <c r="AT119" i="1"/>
  <c r="AT120" i="1"/>
  <c r="AT121" i="1"/>
  <c r="AT122" i="1"/>
  <c r="AT114" i="1"/>
  <c r="AT115" i="1"/>
  <c r="AT116" i="1"/>
  <c r="AT117" i="1"/>
  <c r="AT118" i="1"/>
  <c r="AG120" i="1"/>
  <c r="AG121" i="1"/>
  <c r="AG122" i="1"/>
  <c r="AG123" i="1"/>
  <c r="AG124" i="1"/>
  <c r="AG125" i="1"/>
  <c r="AG126" i="1"/>
  <c r="AG127" i="1"/>
  <c r="AG128" i="1"/>
  <c r="AG129" i="1"/>
  <c r="AG130" i="1"/>
  <c r="AG131" i="1"/>
  <c r="AG132" i="1"/>
  <c r="AG133" i="1"/>
  <c r="AG134" i="1"/>
  <c r="AG135" i="1"/>
  <c r="AG136" i="1"/>
  <c r="AG137" i="1"/>
  <c r="AG138" i="1"/>
  <c r="AG139" i="1"/>
  <c r="AG140" i="1"/>
  <c r="AG141" i="1"/>
  <c r="AG142" i="1"/>
  <c r="AG143" i="1"/>
  <c r="AG144" i="1"/>
  <c r="AG145" i="1"/>
  <c r="AG146" i="1"/>
  <c r="AG147" i="1"/>
  <c r="AG148" i="1"/>
  <c r="AG149" i="1"/>
  <c r="AG150" i="1"/>
  <c r="AG151" i="1"/>
  <c r="AG152" i="1"/>
  <c r="AG153" i="1"/>
  <c r="AG154" i="1"/>
  <c r="AG155" i="1"/>
  <c r="AG156" i="1"/>
  <c r="AG157" i="1"/>
  <c r="AG158" i="1"/>
  <c r="AG159" i="1"/>
  <c r="AG160" i="1"/>
  <c r="AG161" i="1"/>
  <c r="AG162" i="1"/>
  <c r="AG163" i="1"/>
  <c r="AG164" i="1"/>
  <c r="AG165" i="1"/>
  <c r="AG166" i="1"/>
  <c r="AG167" i="1"/>
  <c r="AG168" i="1"/>
  <c r="AG169" i="1"/>
  <c r="AG170" i="1"/>
  <c r="AG171" i="1"/>
  <c r="AG172" i="1"/>
  <c r="AG173" i="1"/>
  <c r="AG174" i="1"/>
  <c r="AG175" i="1"/>
  <c r="AG176" i="1"/>
  <c r="AG177" i="1"/>
  <c r="AG178" i="1"/>
  <c r="AG179" i="1"/>
  <c r="AG180" i="1"/>
  <c r="AG181" i="1"/>
  <c r="AG182" i="1"/>
  <c r="AG183" i="1"/>
  <c r="AG184" i="1"/>
  <c r="AG185" i="1"/>
  <c r="AG186" i="1"/>
  <c r="AG187" i="1"/>
  <c r="AG188" i="1"/>
  <c r="AG189" i="1"/>
  <c r="AG190" i="1"/>
  <c r="AG191" i="1"/>
  <c r="AG192" i="1"/>
  <c r="AG193" i="1"/>
  <c r="AG194" i="1"/>
  <c r="AG195" i="1"/>
  <c r="AG196" i="1"/>
  <c r="AG197" i="1"/>
  <c r="AG198" i="1"/>
  <c r="AG199" i="1"/>
  <c r="AG119" i="1"/>
  <c r="AG114" i="1"/>
  <c r="AG115" i="1"/>
  <c r="AG116" i="1"/>
  <c r="AG117" i="1"/>
  <c r="AG118" i="1"/>
  <c r="T120" i="1"/>
  <c r="T121" i="1"/>
  <c r="T122" i="1"/>
  <c r="T123" i="1"/>
  <c r="T124" i="1"/>
  <c r="T125" i="1"/>
  <c r="T126" i="1"/>
  <c r="T127" i="1"/>
  <c r="T128" i="1"/>
  <c r="T129" i="1"/>
  <c r="T130" i="1"/>
  <c r="T131" i="1"/>
  <c r="T132" i="1"/>
  <c r="T133" i="1"/>
  <c r="T134" i="1"/>
  <c r="T135" i="1"/>
  <c r="T136" i="1"/>
  <c r="T137" i="1"/>
  <c r="T138" i="1"/>
  <c r="T139" i="1"/>
  <c r="T140" i="1"/>
  <c r="T141" i="1"/>
  <c r="T142" i="1"/>
  <c r="T143" i="1"/>
  <c r="T144" i="1"/>
  <c r="T145" i="1"/>
  <c r="T146" i="1"/>
  <c r="T147" i="1"/>
  <c r="T148" i="1"/>
  <c r="T149" i="1"/>
  <c r="T150" i="1"/>
  <c r="T151" i="1"/>
  <c r="T152" i="1"/>
  <c r="T153" i="1"/>
  <c r="T154" i="1"/>
  <c r="T155" i="1"/>
  <c r="T156" i="1"/>
  <c r="T157" i="1"/>
  <c r="T158" i="1"/>
  <c r="T159" i="1"/>
  <c r="T160" i="1"/>
  <c r="T161" i="1"/>
  <c r="T162" i="1"/>
  <c r="T163" i="1"/>
  <c r="T164" i="1"/>
  <c r="T165" i="1"/>
  <c r="T166" i="1"/>
  <c r="T167" i="1"/>
  <c r="T168" i="1"/>
  <c r="T169" i="1"/>
  <c r="T170" i="1"/>
  <c r="T171" i="1"/>
  <c r="T172" i="1"/>
  <c r="T173" i="1"/>
  <c r="T174" i="1"/>
  <c r="T175" i="1"/>
  <c r="T176" i="1"/>
  <c r="T177" i="1"/>
  <c r="T178" i="1"/>
  <c r="T179" i="1"/>
  <c r="T180" i="1"/>
  <c r="T181" i="1"/>
  <c r="T182" i="1"/>
  <c r="T183" i="1"/>
  <c r="T184" i="1"/>
  <c r="T185" i="1"/>
  <c r="T186" i="1"/>
  <c r="T187" i="1"/>
  <c r="T188" i="1"/>
  <c r="T189" i="1"/>
  <c r="T190" i="1"/>
  <c r="T191" i="1"/>
  <c r="T192" i="1"/>
  <c r="T193" i="1"/>
  <c r="T194" i="1"/>
  <c r="T195" i="1"/>
  <c r="T196" i="1"/>
  <c r="T197" i="1"/>
  <c r="T198" i="1"/>
  <c r="T199" i="1"/>
  <c r="T119" i="1"/>
  <c r="T114" i="1"/>
  <c r="T115" i="1"/>
  <c r="T116" i="1"/>
  <c r="T117" i="1"/>
  <c r="T118" i="1"/>
  <c r="C24" i="11" l="1"/>
  <c r="T12" i="1"/>
  <c r="C25" i="11"/>
  <c r="C23" i="11"/>
  <c r="AT13" i="1"/>
  <c r="AG13" i="1"/>
  <c r="D25" i="11" l="1"/>
  <c r="AG12" i="1"/>
  <c r="D24" i="11"/>
  <c r="D23" i="11"/>
  <c r="E25" i="11"/>
  <c r="E24" i="11"/>
  <c r="E23" i="11"/>
  <c r="AT12" i="1"/>
  <c r="E46" i="11"/>
  <c r="E27" i="11" a="1"/>
  <c r="E27" i="11" s="1"/>
  <c r="E26" i="11" a="1"/>
  <c r="E26" i="11" s="1"/>
  <c r="E28" i="11" a="1"/>
  <c r="E28" i="11" s="1"/>
  <c r="D28" i="11" a="1"/>
  <c r="D28" i="11" s="1"/>
  <c r="D26" i="11" a="1"/>
  <c r="D26" i="11" s="1"/>
  <c r="D27" i="11" a="1"/>
  <c r="D27" i="11" s="1"/>
  <c r="C28" i="11" a="1"/>
  <c r="C28" i="11" s="1"/>
  <c r="C27" i="11" a="1"/>
  <c r="C27" i="11" s="1"/>
  <c r="C26" i="11" a="1"/>
  <c r="C26" i="11" s="1"/>
  <c r="H12" i="6"/>
  <c r="G12" i="6"/>
  <c r="F12" i="6"/>
  <c r="E12" i="6"/>
  <c r="F12" i="4"/>
  <c r="G12" i="4"/>
  <c r="H12" i="4"/>
  <c r="I12" i="4"/>
  <c r="P12" i="4"/>
  <c r="D31" i="38"/>
  <c r="E29" i="11" l="1"/>
  <c r="D29" i="11"/>
  <c r="C29" i="11"/>
  <c r="D66" i="38"/>
  <c r="D67" i="38"/>
  <c r="D68" i="38"/>
  <c r="D69" i="38"/>
  <c r="D70" i="38"/>
  <c r="D71" i="38"/>
  <c r="D61" i="38"/>
  <c r="D36" i="38"/>
  <c r="D37" i="38"/>
  <c r="D38" i="38"/>
  <c r="D39" i="38"/>
  <c r="D40" i="38"/>
  <c r="D41" i="38"/>
  <c r="D46" i="38" l="1"/>
  <c r="D72" i="38"/>
  <c r="D42" i="38"/>
  <c r="D56" i="38"/>
  <c r="D55" i="38"/>
  <c r="D54" i="38"/>
  <c r="D53" i="38"/>
  <c r="D51" i="38"/>
  <c r="D52" i="38"/>
  <c r="B1" i="4"/>
  <c r="C3" i="4" s="1"/>
  <c r="B2" i="13"/>
  <c r="B1" i="13"/>
  <c r="D57" i="38" l="1"/>
  <c r="C3" i="13"/>
  <c r="C19" i="13"/>
  <c r="C17" i="13"/>
  <c r="C15" i="13"/>
  <c r="C21" i="13"/>
  <c r="C23" i="13"/>
  <c r="B2" i="1"/>
  <c r="B1" i="1"/>
  <c r="C3" i="1" s="1"/>
  <c r="B1" i="7" l="1"/>
  <c r="C3" i="7" s="1"/>
  <c r="C3" i="11"/>
  <c r="D5" i="11" s="1"/>
  <c r="D388" i="18" l="1"/>
  <c r="D2430" i="18" l="1"/>
  <c r="D2429" i="18"/>
  <c r="D2425" i="18"/>
  <c r="D2424" i="18"/>
  <c r="D2402" i="18"/>
  <c r="D2401" i="18"/>
  <c r="D2358" i="18"/>
  <c r="D2357" i="18"/>
  <c r="D2353" i="18"/>
  <c r="D2352" i="18"/>
  <c r="D2343" i="18"/>
  <c r="D2342" i="18"/>
  <c r="D2338" i="18"/>
  <c r="D2337" i="18"/>
  <c r="D2333" i="18"/>
  <c r="D2332" i="18"/>
  <c r="D2323" i="18"/>
  <c r="D2322" i="18"/>
  <c r="D2318" i="18"/>
  <c r="D2317" i="18"/>
  <c r="D2292" i="18"/>
  <c r="D2291" i="18"/>
  <c r="D2278" i="18"/>
  <c r="D2277" i="18"/>
  <c r="D2273" i="18"/>
  <c r="D2272" i="18"/>
  <c r="D2268" i="18"/>
  <c r="D2267" i="18"/>
  <c r="D2263" i="18"/>
  <c r="D2262" i="18"/>
  <c r="D2250" i="18"/>
  <c r="D2249" i="18"/>
  <c r="D2237" i="18"/>
  <c r="D2236" i="18"/>
  <c r="D2232" i="18"/>
  <c r="D2231" i="18"/>
  <c r="D2191" i="18"/>
  <c r="D2190" i="18"/>
  <c r="D2182" i="18"/>
  <c r="D2181" i="18"/>
  <c r="D2177" i="18"/>
  <c r="D2176" i="18"/>
  <c r="D2171" i="18"/>
  <c r="D2124" i="18"/>
  <c r="D2123" i="18"/>
  <c r="D2107" i="18"/>
  <c r="D2106" i="18"/>
  <c r="D2097" i="18"/>
  <c r="D2096" i="18"/>
  <c r="D2092" i="18"/>
  <c r="D2091" i="18"/>
  <c r="D2054" i="18"/>
  <c r="D2053" i="18"/>
  <c r="D2049" i="18"/>
  <c r="D2048" i="18"/>
  <c r="D2044" i="18"/>
  <c r="D2043" i="18"/>
  <c r="D2009" i="18"/>
  <c r="D2008" i="18"/>
  <c r="D1983" i="18"/>
  <c r="D1982" i="18"/>
  <c r="D1977" i="18"/>
  <c r="D1969" i="18"/>
  <c r="D1968" i="18"/>
  <c r="D1956" i="18"/>
  <c r="D1955" i="18"/>
  <c r="D1935" i="18"/>
  <c r="D1934" i="18"/>
  <c r="D1901" i="18"/>
  <c r="D1900" i="18"/>
  <c r="D1899" i="18"/>
  <c r="D1898" i="18"/>
  <c r="D1877" i="18"/>
  <c r="D1876" i="18"/>
  <c r="D1855" i="18"/>
  <c r="D1854" i="18"/>
  <c r="D1850" i="18"/>
  <c r="D1849" i="18"/>
  <c r="D1841" i="18"/>
  <c r="D1840" i="18"/>
  <c r="D1835" i="18"/>
  <c r="D1821" i="18"/>
  <c r="D1820" i="18"/>
  <c r="D1812" i="18"/>
  <c r="D1811" i="18"/>
  <c r="D1803" i="18"/>
  <c r="D1802" i="18"/>
  <c r="D1798" i="18"/>
  <c r="D1797" i="18"/>
  <c r="D1762" i="18"/>
  <c r="D1761" i="18"/>
  <c r="D1757" i="18"/>
  <c r="D1756" i="18"/>
  <c r="D1752" i="18"/>
  <c r="D1751" i="18"/>
  <c r="D1738" i="18"/>
  <c r="D1737" i="18"/>
  <c r="D1733" i="18"/>
  <c r="D1732" i="18"/>
  <c r="D1702" i="18"/>
  <c r="D1689" i="18"/>
  <c r="D1688" i="18"/>
  <c r="D1684" i="18"/>
  <c r="D1683" i="18"/>
  <c r="D1671" i="18"/>
  <c r="D1670" i="18"/>
  <c r="D1666" i="18"/>
  <c r="D1665" i="18"/>
  <c r="D1661" i="18"/>
  <c r="D1660" i="18"/>
  <c r="D1656" i="18"/>
  <c r="D1655" i="18"/>
  <c r="D1629" i="18"/>
  <c r="D1628" i="18"/>
  <c r="D1624" i="18"/>
  <c r="D1623" i="18"/>
  <c r="D1589" i="18"/>
  <c r="D1588" i="18"/>
  <c r="D1567" i="18"/>
  <c r="D1559" i="18"/>
  <c r="D1558" i="18"/>
  <c r="D1546" i="18"/>
  <c r="D1545" i="18"/>
  <c r="D1536" i="18"/>
  <c r="D1535" i="18"/>
  <c r="D1527" i="18"/>
  <c r="D1526" i="18"/>
  <c r="D1518" i="18"/>
  <c r="D1517" i="18"/>
  <c r="D1513" i="18"/>
  <c r="D1512" i="18"/>
  <c r="D1508" i="18"/>
  <c r="D1507" i="18"/>
  <c r="D1495" i="18"/>
  <c r="D1494" i="18"/>
  <c r="D1473" i="18"/>
  <c r="D1472" i="18"/>
  <c r="D1467" i="18"/>
  <c r="D1463" i="18"/>
  <c r="D1462" i="18"/>
  <c r="D1458" i="18"/>
  <c r="D1457" i="18"/>
  <c r="D1432" i="18"/>
  <c r="D1431" i="18"/>
  <c r="D1427" i="18"/>
  <c r="D1426" i="18"/>
  <c r="D1422" i="18"/>
  <c r="D1421" i="18"/>
  <c r="D1401" i="18"/>
  <c r="D1400" i="18"/>
  <c r="D1383" i="18"/>
  <c r="D1382" i="18"/>
  <c r="D1362" i="18"/>
  <c r="D1361" i="18"/>
  <c r="D1353" i="18"/>
  <c r="D1352" i="18"/>
  <c r="D1347" i="18"/>
  <c r="D1335" i="18"/>
  <c r="D1334" i="18"/>
  <c r="D1326" i="18"/>
  <c r="D1325" i="18"/>
  <c r="D1317" i="18"/>
  <c r="D1316" i="18"/>
  <c r="D1300" i="18"/>
  <c r="D1299" i="18"/>
  <c r="D1271" i="18"/>
  <c r="D1270" i="18"/>
  <c r="D1252" i="18"/>
  <c r="D1251" i="18"/>
  <c r="D1217" i="18"/>
  <c r="D1216" i="18"/>
  <c r="D1208" i="18"/>
  <c r="D1207" i="18"/>
  <c r="D1195" i="18"/>
  <c r="D1194" i="18"/>
  <c r="D1177" i="18"/>
  <c r="D1173" i="18"/>
  <c r="D1172" i="18"/>
  <c r="D1160" i="18"/>
  <c r="D1159" i="18"/>
  <c r="D1150" i="18"/>
  <c r="D1149" i="18"/>
  <c r="D1141" i="18"/>
  <c r="D1140" i="18"/>
  <c r="D1136" i="18"/>
  <c r="D1135" i="18"/>
  <c r="D1096" i="18"/>
  <c r="D1095" i="18"/>
  <c r="D1079" i="18"/>
  <c r="D1078" i="18"/>
  <c r="D1074" i="18"/>
  <c r="D1073" i="18"/>
  <c r="D1065" i="18"/>
  <c r="D1064" i="18"/>
  <c r="D1059" i="18"/>
  <c r="D1050" i="18"/>
  <c r="D1046" i="18"/>
  <c r="D1045" i="18"/>
  <c r="D1041" i="18"/>
  <c r="D1040" i="18"/>
  <c r="D1036" i="18"/>
  <c r="D1035" i="18"/>
  <c r="D1027" i="18"/>
  <c r="D1026" i="18"/>
  <c r="D1022" i="18"/>
  <c r="D1021" i="18"/>
  <c r="D1017" i="18"/>
  <c r="D1016" i="18"/>
  <c r="D1012" i="18"/>
  <c r="D1011" i="18"/>
  <c r="D1007" i="18"/>
  <c r="D1006" i="18"/>
  <c r="D996" i="18"/>
  <c r="D992" i="18"/>
  <c r="D991" i="18"/>
  <c r="D987" i="18"/>
  <c r="D986" i="18"/>
  <c r="D959" i="18"/>
  <c r="D958" i="18"/>
  <c r="D945" i="18"/>
  <c r="D944" i="18"/>
  <c r="D940" i="18"/>
  <c r="D939" i="18"/>
  <c r="D927" i="18"/>
  <c r="D926" i="18"/>
  <c r="D922" i="18"/>
  <c r="D921" i="18"/>
  <c r="D917" i="18"/>
  <c r="D916" i="18"/>
  <c r="D912" i="18"/>
  <c r="D911" i="18"/>
  <c r="D906" i="18"/>
  <c r="D897" i="18"/>
  <c r="D896" i="18"/>
  <c r="D887" i="18"/>
  <c r="D886" i="18"/>
  <c r="D882" i="18"/>
  <c r="D881" i="18"/>
  <c r="D869" i="18"/>
  <c r="D868" i="18"/>
  <c r="D856" i="18"/>
  <c r="D855" i="18"/>
  <c r="D851" i="18"/>
  <c r="D850" i="18"/>
  <c r="D846" i="18"/>
  <c r="D845" i="18"/>
  <c r="D841" i="18"/>
  <c r="D840" i="18"/>
  <c r="D832" i="18"/>
  <c r="D831" i="18"/>
  <c r="D818" i="18"/>
  <c r="D814" i="18"/>
  <c r="D813" i="18"/>
  <c r="D777" i="18"/>
  <c r="D776" i="18"/>
  <c r="D760" i="18"/>
  <c r="D759" i="18"/>
  <c r="D755" i="18"/>
  <c r="D754" i="18"/>
  <c r="D746" i="18"/>
  <c r="D745" i="18"/>
  <c r="D741" i="18"/>
  <c r="D740" i="18"/>
  <c r="D731" i="18"/>
  <c r="D730" i="18"/>
  <c r="D707" i="18"/>
  <c r="D706" i="18"/>
  <c r="D686" i="18"/>
  <c r="D685" i="18"/>
  <c r="D615" i="18"/>
  <c r="D670" i="18"/>
  <c r="D614" i="18"/>
  <c r="D610" i="18"/>
  <c r="D609" i="18"/>
  <c r="D596" i="18"/>
  <c r="D595" i="18"/>
  <c r="D586" i="18"/>
  <c r="D585" i="18"/>
  <c r="D569" i="18"/>
  <c r="D568" i="18"/>
  <c r="D564" i="18"/>
  <c r="D563" i="18"/>
  <c r="D543" i="18"/>
  <c r="D542" i="18"/>
  <c r="D537" i="18"/>
  <c r="D505" i="18"/>
  <c r="D496" i="18"/>
  <c r="D487" i="18"/>
  <c r="D482" i="18"/>
  <c r="D473" i="18"/>
  <c r="D464" i="18"/>
  <c r="D450" i="18"/>
  <c r="D429" i="18"/>
  <c r="D424" i="18"/>
  <c r="D411" i="18"/>
  <c r="D392" i="18"/>
  <c r="D370" i="18"/>
  <c r="D351" i="18"/>
  <c r="D346" i="18"/>
  <c r="D337" i="18"/>
  <c r="D328" i="18"/>
  <c r="D323" i="18"/>
  <c r="D301" i="18"/>
  <c r="D292" i="18"/>
  <c r="D283" i="18"/>
  <c r="D278" i="18"/>
  <c r="D268" i="18"/>
  <c r="D259" i="18"/>
  <c r="D246" i="18"/>
  <c r="D241" i="18"/>
  <c r="D224" i="18"/>
  <c r="D219" i="18"/>
  <c r="D214" i="18"/>
  <c r="D209" i="18"/>
  <c r="D187" i="18"/>
  <c r="D166" i="18"/>
  <c r="D161" i="18"/>
  <c r="D151" i="18"/>
  <c r="D146" i="18"/>
  <c r="D141" i="18"/>
  <c r="D136" i="18"/>
  <c r="D126" i="18"/>
  <c r="D156" i="18"/>
  <c r="D6" i="18"/>
  <c r="D2" i="18"/>
  <c r="D2423" i="18" l="1"/>
  <c r="D2422" i="18"/>
  <c r="D2421" i="18"/>
  <c r="D2420" i="18"/>
  <c r="D2410" i="18"/>
  <c r="D2406" i="18"/>
  <c r="D2396" i="18"/>
  <c r="D2392" i="18"/>
  <c r="D2347" i="18"/>
  <c r="D2350" i="18"/>
  <c r="D2349" i="18"/>
  <c r="D2348" i="18"/>
  <c r="D2310" i="18"/>
  <c r="D2309" i="18"/>
  <c r="D2301" i="18"/>
  <c r="D2300" i="18"/>
  <c r="D2296" i="18"/>
  <c r="D2293" i="18"/>
  <c r="D2282" i="18"/>
  <c r="D2283" i="18"/>
  <c r="D2258" i="18"/>
  <c r="D2254" i="18"/>
  <c r="D2227" i="18"/>
  <c r="D2215" i="18"/>
  <c r="D2211" i="18"/>
  <c r="D2195" i="18"/>
  <c r="D2179" i="18"/>
  <c r="D2178" i="18"/>
  <c r="D2174" i="18"/>
  <c r="D2168" i="18"/>
  <c r="D2158" i="18"/>
  <c r="D2154" i="18"/>
  <c r="D2153" i="18"/>
  <c r="D2136" i="18"/>
  <c r="D2130" i="18"/>
  <c r="D2129" i="18"/>
  <c r="D2128" i="18"/>
  <c r="D2119" i="18"/>
  <c r="D2115" i="18"/>
  <c r="D2111" i="18"/>
  <c r="D2101" i="18"/>
  <c r="D2079" i="18"/>
  <c r="D2075" i="18"/>
  <c r="D2035" i="18"/>
  <c r="D2026" i="18"/>
  <c r="D2021" i="18"/>
  <c r="D1996" i="18"/>
  <c r="D1985" i="18"/>
  <c r="D1984" i="18"/>
  <c r="D1973" i="18"/>
  <c r="D1964" i="18"/>
  <c r="D1960" i="18"/>
  <c r="D1947" i="18"/>
  <c r="D1939" i="18"/>
  <c r="D1931" i="18"/>
  <c r="D1930" i="18"/>
  <c r="D1929" i="18"/>
  <c r="D1913" i="18"/>
  <c r="D1909" i="18"/>
  <c r="D1905" i="18"/>
  <c r="D1864" i="18"/>
  <c r="D1859" i="18"/>
  <c r="D1816" i="18"/>
  <c r="D1800" i="18"/>
  <c r="D1799" i="18"/>
  <c r="D1793" i="18"/>
  <c r="D1785" i="18"/>
  <c r="D1771" i="18"/>
  <c r="D1728" i="18"/>
  <c r="D1711" i="18"/>
  <c r="D1707" i="18"/>
  <c r="D1698" i="18"/>
  <c r="D1697" i="18"/>
  <c r="D1693" i="18"/>
  <c r="D1641" i="18"/>
  <c r="D1633" i="18"/>
  <c r="D1576" i="18"/>
  <c r="D1573" i="18"/>
  <c r="D1563" i="18"/>
  <c r="D1544" i="18"/>
  <c r="D1541" i="18"/>
  <c r="D1540" i="18"/>
  <c r="D1532" i="18"/>
  <c r="D1522" i="18"/>
  <c r="D1520" i="18"/>
  <c r="D1503" i="18"/>
  <c r="D1499" i="18"/>
  <c r="D1477" i="18"/>
  <c r="D1448" i="18"/>
  <c r="D1444" i="18"/>
  <c r="D1441" i="18"/>
  <c r="D1440" i="18"/>
  <c r="D1387" i="18"/>
  <c r="D1366" i="18"/>
  <c r="D1343" i="18"/>
  <c r="D1340" i="18"/>
  <c r="D1339" i="18"/>
  <c r="D1304" i="18"/>
  <c r="D1291" i="18"/>
  <c r="D1280" i="18"/>
  <c r="D1279" i="18"/>
  <c r="D1284" i="18"/>
  <c r="D1283" i="18"/>
  <c r="D1275" i="18"/>
  <c r="D1265" i="18"/>
  <c r="D1261" i="18"/>
  <c r="D1257" i="18"/>
  <c r="D1256" i="18"/>
  <c r="D1246" i="18"/>
  <c r="D1243" i="18"/>
  <c r="D1242" i="18"/>
  <c r="D1234" i="18"/>
  <c r="D1225" i="18"/>
  <c r="D1203" i="18"/>
  <c r="D1183" i="18"/>
  <c r="D1182" i="18"/>
  <c r="D1170" i="18"/>
  <c r="D1169" i="18"/>
  <c r="D1168" i="18"/>
  <c r="D1164" i="18"/>
  <c r="D1154" i="18"/>
  <c r="D1145" i="18"/>
  <c r="D1131" i="18"/>
  <c r="D1128" i="18"/>
  <c r="D1127" i="18"/>
  <c r="D1114" i="18"/>
  <c r="D1097" i="18"/>
  <c r="D1092" i="18"/>
  <c r="D1091" i="18"/>
  <c r="D981" i="18"/>
  <c r="D979" i="18"/>
  <c r="D978" i="18"/>
  <c r="D977" i="18"/>
  <c r="D973" i="18"/>
  <c r="D969" i="18"/>
  <c r="D968" i="18"/>
  <c r="D964" i="18"/>
  <c r="D963" i="18"/>
  <c r="D949" i="18"/>
  <c r="D892" i="18"/>
  <c r="D891" i="18"/>
  <c r="D873" i="18"/>
  <c r="D871" i="18"/>
  <c r="D870" i="18"/>
  <c r="D864" i="18"/>
  <c r="D860" i="18"/>
  <c r="D836" i="18"/>
  <c r="D823" i="18"/>
  <c r="D750" i="18"/>
  <c r="D726" i="18"/>
  <c r="D725" i="18"/>
  <c r="D721" i="18"/>
  <c r="D720" i="18"/>
  <c r="D711" i="18"/>
  <c r="D702" i="18"/>
  <c r="D693" i="18"/>
  <c r="D692" i="18"/>
  <c r="D677" i="18"/>
  <c r="D676" i="18"/>
  <c r="D675" i="18"/>
  <c r="D663" i="18"/>
  <c r="D662" i="18"/>
  <c r="D654" i="18"/>
  <c r="D651" i="18"/>
  <c r="D650" i="18"/>
  <c r="D624" i="18"/>
  <c r="D581" i="18"/>
  <c r="D573" i="18"/>
  <c r="D557" i="18"/>
  <c r="D551" i="18"/>
  <c r="D547" i="18"/>
  <c r="D533" i="18"/>
  <c r="D532" i="18"/>
  <c r="D510" i="18"/>
  <c r="D492" i="18"/>
  <c r="D490" i="18"/>
  <c r="D489" i="18"/>
  <c r="D488" i="18"/>
  <c r="D486" i="18"/>
  <c r="D484" i="18"/>
  <c r="D469" i="18"/>
  <c r="D460" i="18"/>
  <c r="D438" i="18"/>
  <c r="D398" i="18"/>
  <c r="D397" i="18"/>
  <c r="D387" i="18"/>
  <c r="D375" i="18"/>
  <c r="D349" i="18"/>
  <c r="D334" i="18"/>
  <c r="D333" i="18"/>
  <c r="D306" i="18"/>
  <c r="D297" i="18"/>
  <c r="D288" i="18"/>
  <c r="D286" i="18"/>
  <c r="D285" i="18"/>
  <c r="D284" i="18"/>
  <c r="D273" i="18"/>
  <c r="D200" i="18"/>
  <c r="D199" i="18"/>
  <c r="D195" i="18"/>
  <c r="D194" i="18"/>
  <c r="D193" i="18"/>
  <c r="D192" i="18"/>
  <c r="D183" i="18"/>
  <c r="D175" i="18"/>
  <c r="D154" i="18"/>
  <c r="D153" i="18"/>
  <c r="D152" i="18"/>
  <c r="D148" i="18"/>
  <c r="D147" i="18"/>
  <c r="D132" i="18"/>
  <c r="D131" i="18"/>
  <c r="D124" i="18"/>
  <c r="D123" i="18"/>
  <c r="D122" i="18"/>
  <c r="D109" i="18"/>
  <c r="D108" i="18"/>
  <c r="D103" i="18"/>
  <c r="D96" i="18"/>
  <c r="D95" i="18"/>
  <c r="D67" i="18"/>
  <c r="D50" i="18"/>
  <c r="D20" i="18"/>
  <c r="D22" i="18"/>
  <c r="D16" i="18"/>
  <c r="D12" i="18"/>
  <c r="D5" i="18"/>
  <c r="D2386" i="18"/>
  <c r="D2369" i="18"/>
  <c r="D2365" i="18"/>
  <c r="D2316" i="18"/>
  <c r="D2308" i="18"/>
  <c r="D2276" i="18"/>
  <c r="D2271" i="18"/>
  <c r="D2222" i="18"/>
  <c r="D2206" i="18"/>
  <c r="D2202" i="18"/>
  <c r="D2162" i="18"/>
  <c r="D2143" i="18"/>
  <c r="D2095" i="18"/>
  <c r="D2074" i="18"/>
  <c r="D2061" i="18"/>
  <c r="D2042" i="18"/>
  <c r="D2030" i="18"/>
  <c r="D2025" i="18"/>
  <c r="D2016" i="18"/>
  <c r="D2012" i="18"/>
  <c r="D2007" i="18"/>
  <c r="D1928" i="18"/>
  <c r="D1875" i="18"/>
  <c r="D1863" i="18"/>
  <c r="D1755" i="18"/>
  <c r="D1727" i="18"/>
  <c r="D1723" i="18"/>
  <c r="D1719" i="18"/>
  <c r="D1715" i="18"/>
  <c r="D1640" i="18"/>
  <c r="D1627" i="18"/>
  <c r="D1583" i="18"/>
  <c r="D1571" i="18"/>
  <c r="D1557" i="18"/>
  <c r="D1530" i="18"/>
  <c r="D1481" i="18"/>
  <c r="D1420" i="18"/>
  <c r="D1408" i="18"/>
  <c r="D1373" i="18"/>
  <c r="D1338" i="18"/>
  <c r="D1329" i="18"/>
  <c r="D1311" i="18"/>
  <c r="D1269" i="18"/>
  <c r="D1255" i="18"/>
  <c r="D1250" i="18"/>
  <c r="D1229" i="18"/>
  <c r="D1224" i="18"/>
  <c r="D1220" i="18"/>
  <c r="D1198" i="18"/>
  <c r="D1193" i="18"/>
  <c r="D1139" i="18"/>
  <c r="D1108" i="18"/>
  <c r="D1090" i="18"/>
  <c r="D1082" i="18"/>
  <c r="D1058" i="18"/>
  <c r="D1020" i="18"/>
  <c r="D1000" i="18"/>
  <c r="D985" i="18"/>
  <c r="D962" i="18"/>
  <c r="D953" i="18"/>
  <c r="D938" i="18"/>
  <c r="D925" i="18"/>
  <c r="D890" i="18"/>
  <c r="D885" i="18"/>
  <c r="D854" i="18"/>
  <c r="D844" i="18"/>
  <c r="D817" i="18"/>
  <c r="D812" i="18"/>
  <c r="D804" i="18"/>
  <c r="D800" i="18"/>
  <c r="D788" i="18"/>
  <c r="D775" i="18"/>
  <c r="D715" i="18"/>
  <c r="D697" i="18"/>
  <c r="D674" i="18"/>
  <c r="D669" i="18"/>
  <c r="D636" i="18"/>
  <c r="D618" i="18"/>
  <c r="D580" i="18"/>
  <c r="D562" i="18"/>
  <c r="D531" i="18"/>
  <c r="D481" i="18"/>
  <c r="D477" i="18"/>
  <c r="D449" i="18"/>
  <c r="D445" i="18"/>
  <c r="D433" i="18"/>
  <c r="D428" i="18"/>
  <c r="D419" i="18"/>
  <c r="D359" i="18"/>
  <c r="D318" i="18"/>
  <c r="D305" i="18"/>
  <c r="D277" i="18"/>
  <c r="D218" i="18"/>
  <c r="D213" i="18"/>
  <c r="D208" i="18"/>
  <c r="D130" i="18"/>
  <c r="D66" i="18"/>
  <c r="D45" i="18"/>
  <c r="D41" i="18"/>
  <c r="B489" i="16"/>
  <c r="C489" i="16" s="1"/>
  <c r="D2385" i="18"/>
  <c r="D2368" i="18"/>
  <c r="D2364" i="18"/>
  <c r="D2315" i="18"/>
  <c r="D2307" i="18"/>
  <c r="D2275" i="18"/>
  <c r="D2270" i="18"/>
  <c r="D2221" i="18"/>
  <c r="D2205" i="18"/>
  <c r="D2201" i="18"/>
  <c r="D2161" i="18"/>
  <c r="D2142" i="18"/>
  <c r="D2094" i="18"/>
  <c r="D2073" i="18"/>
  <c r="D2060" i="18"/>
  <c r="D2041" i="18"/>
  <c r="D2029" i="18"/>
  <c r="D2024" i="18"/>
  <c r="D2015" i="18"/>
  <c r="D2011" i="18"/>
  <c r="D2006" i="18"/>
  <c r="D1927" i="18"/>
  <c r="D1874" i="18"/>
  <c r="D1862" i="18"/>
  <c r="D1754" i="18"/>
  <c r="D1726" i="18"/>
  <c r="D1722" i="18"/>
  <c r="D1718" i="18"/>
  <c r="D1714" i="18"/>
  <c r="D1639" i="18"/>
  <c r="D1626" i="18"/>
  <c r="D1582" i="18"/>
  <c r="D1570" i="18"/>
  <c r="D1556" i="18"/>
  <c r="D1529" i="18"/>
  <c r="D1480" i="18"/>
  <c r="D1419" i="18"/>
  <c r="D1407" i="18"/>
  <c r="D1372" i="18"/>
  <c r="D1337" i="18"/>
  <c r="D1328" i="18"/>
  <c r="D1310" i="18"/>
  <c r="D1268" i="18"/>
  <c r="D1254" i="18"/>
  <c r="D1249" i="18"/>
  <c r="D1228" i="18"/>
  <c r="D1223" i="18"/>
  <c r="D1219" i="18"/>
  <c r="D1197" i="18"/>
  <c r="D1192" i="18"/>
  <c r="D1138" i="18"/>
  <c r="D1107" i="18"/>
  <c r="D1089" i="18"/>
  <c r="D1081" i="18"/>
  <c r="D1057" i="18"/>
  <c r="D1019" i="18"/>
  <c r="D999" i="18"/>
  <c r="D984" i="18"/>
  <c r="D961" i="18"/>
  <c r="D952" i="18"/>
  <c r="D937" i="18"/>
  <c r="D924" i="18"/>
  <c r="D889" i="18"/>
  <c r="D884" i="18"/>
  <c r="D853" i="18"/>
  <c r="D843" i="18"/>
  <c r="D816" i="18"/>
  <c r="D811" i="18"/>
  <c r="D803" i="18"/>
  <c r="D799" i="18"/>
  <c r="D787" i="18"/>
  <c r="D774" i="18"/>
  <c r="D714" i="18"/>
  <c r="D696" i="18"/>
  <c r="D673" i="18"/>
  <c r="D668" i="18"/>
  <c r="D635" i="18"/>
  <c r="D617" i="18"/>
  <c r="D579" i="18"/>
  <c r="D561" i="18"/>
  <c r="D530" i="18"/>
  <c r="D480" i="18"/>
  <c r="D476" i="18"/>
  <c r="D448" i="18"/>
  <c r="D444" i="18"/>
  <c r="D432" i="18"/>
  <c r="D427" i="18"/>
  <c r="D418" i="18"/>
  <c r="D358" i="18"/>
  <c r="D317" i="18"/>
  <c r="D304" i="18"/>
  <c r="D276" i="18"/>
  <c r="D217" i="18"/>
  <c r="D212" i="18"/>
  <c r="D207" i="18"/>
  <c r="D129" i="18"/>
  <c r="D65" i="18"/>
  <c r="D44" i="18"/>
  <c r="D40" i="18"/>
  <c r="D2384" i="18"/>
  <c r="D2367" i="18"/>
  <c r="D2363" i="18"/>
  <c r="D2314" i="18"/>
  <c r="D2306" i="18"/>
  <c r="D2274" i="18"/>
  <c r="D2269" i="18"/>
  <c r="D2220" i="18"/>
  <c r="D2204" i="18"/>
  <c r="D2200" i="18"/>
  <c r="D2160" i="18"/>
  <c r="D2141" i="18"/>
  <c r="D2093" i="18"/>
  <c r="D2072" i="18"/>
  <c r="D2059" i="18"/>
  <c r="D2040" i="18"/>
  <c r="D2028" i="18"/>
  <c r="D2023" i="18"/>
  <c r="D2014" i="18"/>
  <c r="D2010" i="18"/>
  <c r="D2005" i="18"/>
  <c r="D1926" i="18"/>
  <c r="D1873" i="18"/>
  <c r="D1861" i="18"/>
  <c r="D1753" i="18"/>
  <c r="D1725" i="18"/>
  <c r="D1721" i="18"/>
  <c r="D1717" i="18"/>
  <c r="D1713" i="18"/>
  <c r="D1638" i="18"/>
  <c r="D1625" i="18"/>
  <c r="D1581" i="18"/>
  <c r="D1569" i="18"/>
  <c r="D1555" i="18"/>
  <c r="D1528" i="18"/>
  <c r="D1479" i="18"/>
  <c r="D1418" i="18"/>
  <c r="D1406" i="18"/>
  <c r="D1371" i="18"/>
  <c r="D1336" i="18"/>
  <c r="D1327" i="18"/>
  <c r="D1309" i="18"/>
  <c r="D1267" i="18"/>
  <c r="D1253" i="18"/>
  <c r="D1248" i="18"/>
  <c r="D1227" i="18"/>
  <c r="D1222" i="18"/>
  <c r="D1218" i="18"/>
  <c r="D1196" i="18"/>
  <c r="D1191" i="18"/>
  <c r="D1137" i="18"/>
  <c r="D1106" i="18"/>
  <c r="D1088" i="18"/>
  <c r="D1080" i="18"/>
  <c r="D1056" i="18"/>
  <c r="D1018" i="18"/>
  <c r="D998" i="18"/>
  <c r="D983" i="18"/>
  <c r="D960" i="18"/>
  <c r="D951" i="18"/>
  <c r="D936" i="18"/>
  <c r="D923" i="18"/>
  <c r="D888" i="18"/>
  <c r="D883" i="18"/>
  <c r="D852" i="18"/>
  <c r="D842" i="18"/>
  <c r="D815" i="18"/>
  <c r="D810" i="18"/>
  <c r="D802" i="18"/>
  <c r="D798" i="18"/>
  <c r="D786" i="18"/>
  <c r="D773" i="18"/>
  <c r="D713" i="18"/>
  <c r="D695" i="18"/>
  <c r="D672" i="18"/>
  <c r="D667" i="18"/>
  <c r="D634" i="18"/>
  <c r="D616" i="18"/>
  <c r="D578" i="18"/>
  <c r="D560" i="18"/>
  <c r="D529" i="18"/>
  <c r="D479" i="18"/>
  <c r="D475" i="18"/>
  <c r="D447" i="18"/>
  <c r="D443" i="18"/>
  <c r="D431" i="18"/>
  <c r="D426" i="18"/>
  <c r="D417" i="18"/>
  <c r="D357" i="18"/>
  <c r="D316" i="18"/>
  <c r="D303" i="18"/>
  <c r="D275" i="18"/>
  <c r="D216" i="18"/>
  <c r="D211" i="18"/>
  <c r="D206" i="18"/>
  <c r="D128" i="18"/>
  <c r="D64" i="18"/>
  <c r="D43" i="18"/>
  <c r="D39" i="18"/>
  <c r="D4" i="18"/>
  <c r="D2335" i="18"/>
  <c r="D2334" i="18"/>
  <c r="D2297" i="18"/>
  <c r="D2280" i="18"/>
  <c r="D2279" i="18"/>
  <c r="D2259" i="18"/>
  <c r="D2213" i="18"/>
  <c r="D2212" i="18"/>
  <c r="D2165" i="18"/>
  <c r="D2164" i="18"/>
  <c r="D2163" i="18"/>
  <c r="D2104" i="18"/>
  <c r="D2103" i="18"/>
  <c r="D2102" i="18"/>
  <c r="D2080" i="18"/>
  <c r="D2033" i="18"/>
  <c r="D2032" i="18"/>
  <c r="D2031" i="18"/>
  <c r="D1933" i="18"/>
  <c r="D1856" i="18"/>
  <c r="D1817" i="18"/>
  <c r="D1796" i="18"/>
  <c r="D1795" i="18"/>
  <c r="D1759" i="18"/>
  <c r="D1758" i="18"/>
  <c r="D1735" i="18" l="1"/>
  <c r="D1734" i="18"/>
  <c r="D1663" i="18"/>
  <c r="D1662" i="18"/>
  <c r="D1631" i="18"/>
  <c r="D1630" i="18"/>
  <c r="D1617" i="18"/>
  <c r="D1616" i="18"/>
  <c r="D1615" i="18"/>
  <c r="D1612" i="18"/>
  <c r="D1611" i="18"/>
  <c r="D1572" i="18"/>
  <c r="D1429" i="18"/>
  <c r="D1428" i="18"/>
  <c r="D1377" i="18"/>
  <c r="D1376" i="18"/>
  <c r="D1375" i="18"/>
  <c r="D1350" i="18"/>
  <c r="D1349" i="18"/>
  <c r="D1348" i="18"/>
  <c r="D1323" i="18"/>
  <c r="D1322" i="18"/>
  <c r="D1321" i="18"/>
  <c r="D1292" i="18"/>
  <c r="D1281" i="18"/>
  <c r="D1264" i="18"/>
  <c r="D1263" i="18"/>
  <c r="D1260" i="18"/>
  <c r="D1258" i="18"/>
  <c r="D1236" i="18" l="1"/>
  <c r="D1235" i="18"/>
  <c r="D1162" i="18"/>
  <c r="D1161" i="18"/>
  <c r="D1157" i="18"/>
  <c r="D1156" i="18"/>
  <c r="D1155" i="18"/>
  <c r="D1133" i="18"/>
  <c r="D1132" i="18"/>
  <c r="D1071" i="18"/>
  <c r="D1070" i="18"/>
  <c r="D1069" i="18"/>
  <c r="D1029" i="18"/>
  <c r="D1028" i="18"/>
  <c r="D1024" i="18"/>
  <c r="D1023" i="18"/>
  <c r="D1009" i="18"/>
  <c r="D1008" i="18"/>
  <c r="D966" i="18"/>
  <c r="D965" i="18"/>
  <c r="D947" i="18"/>
  <c r="D946" i="18"/>
  <c r="D908" i="18"/>
  <c r="D907" i="18"/>
  <c r="D895" i="18"/>
  <c r="D894" i="18"/>
  <c r="D700" i="18"/>
  <c r="D699" i="18"/>
  <c r="D698" i="18"/>
  <c r="D690" i="18"/>
  <c r="D678" i="18"/>
  <c r="D664" i="18"/>
  <c r="D652" i="18"/>
  <c r="D644" i="18"/>
  <c r="D643" i="18"/>
  <c r="D642" i="18"/>
  <c r="D540" i="18"/>
  <c r="D539" i="18"/>
  <c r="D538" i="18"/>
  <c r="D470" i="18"/>
  <c r="D405" i="18"/>
  <c r="D404" i="18"/>
  <c r="D403" i="18"/>
  <c r="D379" i="18"/>
  <c r="D373" i="18"/>
  <c r="D372" i="18"/>
  <c r="D371" i="18"/>
  <c r="D342" i="18"/>
  <c r="D324" i="18"/>
  <c r="D255" i="18"/>
  <c r="D256" i="18"/>
  <c r="D134" i="18"/>
  <c r="D133" i="18"/>
  <c r="D117" i="18"/>
  <c r="D104" i="18"/>
  <c r="D90" i="18"/>
  <c r="D88" i="18"/>
  <c r="D87" i="18"/>
  <c r="D86" i="18"/>
  <c r="D77" i="18"/>
  <c r="D76" i="18"/>
  <c r="D71" i="18"/>
  <c r="D54" i="18"/>
  <c r="D29" i="18"/>
  <c r="D24" i="18"/>
  <c r="D21" i="18"/>
  <c r="D7" i="18"/>
  <c r="D80" i="18"/>
  <c r="D79" i="18"/>
  <c r="D78" i="18"/>
  <c r="D72" i="18"/>
  <c r="D59" i="18"/>
  <c r="D48" i="18"/>
  <c r="D47" i="18"/>
  <c r="D46" i="18"/>
  <c r="I13" i="7" l="1"/>
  <c r="D2383" i="18" l="1"/>
  <c r="D2366" i="18"/>
  <c r="D2362" i="18"/>
  <c r="D2313" i="18"/>
  <c r="D2305" i="18"/>
  <c r="D2219" i="18"/>
  <c r="D2203" i="18"/>
  <c r="D2199" i="18"/>
  <c r="D2159" i="18"/>
  <c r="D2140" i="18"/>
  <c r="D2071" i="18"/>
  <c r="D2058" i="18"/>
  <c r="D2039" i="18"/>
  <c r="D2027" i="18"/>
  <c r="D2022" i="18"/>
  <c r="D2013" i="18"/>
  <c r="D2004" i="18"/>
  <c r="D1925" i="18"/>
  <c r="D1872" i="18"/>
  <c r="D1860" i="18"/>
  <c r="D1724" i="18"/>
  <c r="D1720" i="18"/>
  <c r="D1716" i="18"/>
  <c r="D1712" i="18"/>
  <c r="D1637" i="18"/>
  <c r="D1580" i="18"/>
  <c r="D1568" i="18"/>
  <c r="D1554" i="18"/>
  <c r="D1478" i="18"/>
  <c r="D1417" i="18"/>
  <c r="D1405" i="18"/>
  <c r="D1370" i="18"/>
  <c r="D1308" i="18"/>
  <c r="D1266" i="18"/>
  <c r="D1247" i="18"/>
  <c r="D1226" i="18"/>
  <c r="D1221" i="18"/>
  <c r="D1190" i="18"/>
  <c r="D1105" i="18"/>
  <c r="D1087" i="18"/>
  <c r="D1055" i="18"/>
  <c r="D997" i="18"/>
  <c r="D982" i="18"/>
  <c r="D950" i="18"/>
  <c r="D935" i="18"/>
  <c r="D809" i="18"/>
  <c r="D801" i="18"/>
  <c r="D797" i="18"/>
  <c r="D785" i="18"/>
  <c r="D772" i="18"/>
  <c r="D712" i="18"/>
  <c r="D694" i="18"/>
  <c r="D671" i="18"/>
  <c r="D666" i="18"/>
  <c r="D633" i="18"/>
  <c r="D577" i="18"/>
  <c r="D559" i="18"/>
  <c r="D528" i="18"/>
  <c r="D478" i="18"/>
  <c r="D474" i="18"/>
  <c r="D446" i="18"/>
  <c r="D442" i="18"/>
  <c r="D430" i="18"/>
  <c r="D425" i="18"/>
  <c r="D416" i="18"/>
  <c r="D356" i="18"/>
  <c r="D315" i="18"/>
  <c r="D302" i="18"/>
  <c r="D274" i="18"/>
  <c r="D215" i="18"/>
  <c r="D210" i="18"/>
  <c r="D205" i="18"/>
  <c r="D127" i="18"/>
  <c r="D63" i="18"/>
  <c r="D42" i="18"/>
  <c r="D38" i="18"/>
  <c r="D3" i="18"/>
  <c r="B9" i="16"/>
  <c r="C524" i="16" l="1"/>
  <c r="C517" i="16"/>
  <c r="D576" i="18" l="1"/>
  <c r="D14" i="18" l="1"/>
  <c r="D2419" i="18" l="1"/>
  <c r="D2351" i="18"/>
  <c r="D2400" i="18"/>
  <c r="D2399" i="18"/>
  <c r="D2398" i="18"/>
  <c r="D2397" i="18"/>
  <c r="D2391" i="18"/>
  <c r="D2390" i="18"/>
  <c r="D2389" i="18"/>
  <c r="D2388" i="18"/>
  <c r="D2387" i="18"/>
  <c r="D2382" i="18"/>
  <c r="D2381" i="18"/>
  <c r="D2380" i="18"/>
  <c r="D2379" i="18"/>
  <c r="D2378" i="18"/>
  <c r="D2331" i="18"/>
  <c r="D2330" i="18"/>
  <c r="D2329" i="18"/>
  <c r="D2328" i="18"/>
  <c r="D2327" i="18"/>
  <c r="D518" i="18"/>
  <c r="D517" i="18"/>
  <c r="D516" i="18"/>
  <c r="D515" i="18"/>
  <c r="D514" i="18"/>
  <c r="D2266" i="18"/>
  <c r="D2265" i="18"/>
  <c r="D2264" i="18"/>
  <c r="D2185" i="18"/>
  <c r="D2184" i="18"/>
  <c r="D2183" i="18"/>
  <c r="D2057" i="18"/>
  <c r="D2056" i="18"/>
  <c r="D2055" i="18"/>
  <c r="D1986" i="18"/>
  <c r="D1815" i="18"/>
  <c r="D1814" i="18"/>
  <c r="D1813" i="18"/>
  <c r="D1632" i="18"/>
  <c r="D1498" i="18"/>
  <c r="D1497" i="18"/>
  <c r="D1496" i="18"/>
  <c r="D1461" i="18"/>
  <c r="D1460" i="18"/>
  <c r="D1459" i="18"/>
  <c r="D1356" i="18"/>
  <c r="D1355" i="18"/>
  <c r="D1354" i="18"/>
  <c r="D296" i="18"/>
  <c r="D295" i="18"/>
  <c r="D294" i="18"/>
  <c r="D293" i="18"/>
  <c r="D2226" i="18"/>
  <c r="D2225" i="18"/>
  <c r="D2224" i="18"/>
  <c r="D2223" i="18"/>
  <c r="D2090" i="18"/>
  <c r="D2089" i="18"/>
  <c r="D2088" i="18"/>
  <c r="D2087" i="18"/>
  <c r="D2285" i="18"/>
  <c r="D2284" i="18"/>
  <c r="D2218" i="18"/>
  <c r="D2217" i="18"/>
  <c r="D2216" i="18"/>
  <c r="D2214" i="18"/>
  <c r="D1636" i="18"/>
  <c r="D1635" i="18"/>
  <c r="D1634" i="18"/>
  <c r="D1117" i="18"/>
  <c r="D1116" i="18"/>
  <c r="D1115" i="18"/>
  <c r="D665" i="18"/>
  <c r="D653" i="18"/>
  <c r="D550" i="18"/>
  <c r="D549" i="18"/>
  <c r="D548" i="18"/>
  <c r="D2170" i="18"/>
  <c r="D2169" i="18"/>
  <c r="D2167" i="18"/>
  <c r="D2166" i="18"/>
  <c r="D1678" i="18"/>
  <c r="D1677" i="18"/>
  <c r="D1676" i="18"/>
  <c r="D1675" i="18"/>
  <c r="D2418" i="18"/>
  <c r="D2417" i="18"/>
  <c r="D2416" i="18"/>
  <c r="D2415" i="18"/>
  <c r="D2414" i="18"/>
  <c r="D2148" i="18"/>
  <c r="D2147" i="18"/>
  <c r="D2146" i="18"/>
  <c r="D2145" i="18"/>
  <c r="D2144" i="18"/>
  <c r="D1122" i="18"/>
  <c r="D1121" i="18"/>
  <c r="D1120" i="18"/>
  <c r="D1119" i="18"/>
  <c r="D1118" i="18"/>
  <c r="D2230" i="18"/>
  <c r="D2229" i="18"/>
  <c r="D2228" i="18"/>
  <c r="D2122" i="18"/>
  <c r="D2121" i="18"/>
  <c r="D2120" i="18"/>
  <c r="D1731" i="18"/>
  <c r="D1730" i="18"/>
  <c r="D1729" i="18"/>
  <c r="D1443" i="18"/>
  <c r="D1442" i="18"/>
  <c r="D1307" i="18"/>
  <c r="D1306" i="18"/>
  <c r="D1305" i="18"/>
  <c r="D876" i="18"/>
  <c r="D875" i="18"/>
  <c r="D874" i="18"/>
  <c r="D336" i="18"/>
  <c r="D335" i="18"/>
  <c r="D2377" i="18"/>
  <c r="D2376" i="18"/>
  <c r="D2375" i="18"/>
  <c r="D2374" i="18"/>
  <c r="D2086" i="18"/>
  <c r="D2085" i="18"/>
  <c r="D2084" i="18"/>
  <c r="D2083" i="18"/>
  <c r="D2082" i="18"/>
  <c r="D2081" i="18"/>
  <c r="D2020" i="18"/>
  <c r="D2019" i="18"/>
  <c r="D2018" i="18"/>
  <c r="D2017" i="18"/>
  <c r="D1990" i="18"/>
  <c r="D1989" i="18"/>
  <c r="D1988" i="18"/>
  <c r="D1987" i="18"/>
  <c r="D1750" i="18"/>
  <c r="D1749" i="18"/>
  <c r="D1748" i="18"/>
  <c r="D1747" i="18"/>
  <c r="D1566" i="18"/>
  <c r="D1565" i="18"/>
  <c r="D1564" i="18"/>
  <c r="D830" i="18"/>
  <c r="D829" i="18"/>
  <c r="D828" i="18"/>
  <c r="D827" i="18"/>
  <c r="D472" i="18"/>
  <c r="D471" i="18"/>
  <c r="D386" i="18"/>
  <c r="D385" i="18"/>
  <c r="D384" i="18"/>
  <c r="D383" i="18"/>
  <c r="D2261" i="18"/>
  <c r="D2260" i="18"/>
  <c r="D2257" i="18"/>
  <c r="D2256" i="18"/>
  <c r="D2255" i="18"/>
  <c r="D2135" i="18"/>
  <c r="D2134" i="18"/>
  <c r="D2133" i="18"/>
  <c r="D2132" i="18"/>
  <c r="D2070" i="18"/>
  <c r="D2069" i="18"/>
  <c r="D2068" i="18"/>
  <c r="D2067" i="18"/>
  <c r="D661" i="18"/>
  <c r="D660" i="18"/>
  <c r="D659" i="18"/>
  <c r="D658" i="18"/>
  <c r="D554" i="18"/>
  <c r="D553" i="18"/>
  <c r="D552" i="18"/>
  <c r="D182" i="18"/>
  <c r="D181" i="18"/>
  <c r="D180" i="18"/>
  <c r="D179" i="18"/>
  <c r="D2413" i="18"/>
  <c r="D2412" i="18"/>
  <c r="D2411" i="18"/>
  <c r="D1374" i="18"/>
  <c r="D1324" i="18"/>
  <c r="D645" i="18"/>
  <c r="D558" i="18"/>
  <c r="D556" i="18"/>
  <c r="D555" i="18"/>
  <c r="D2038" i="18"/>
  <c r="D2037" i="18"/>
  <c r="D2036" i="18"/>
  <c r="D2034" i="18"/>
  <c r="D1682" i="18"/>
  <c r="D1681" i="18"/>
  <c r="D1680" i="18"/>
  <c r="D1679" i="18"/>
  <c r="D62" i="18"/>
  <c r="D61" i="18"/>
  <c r="D60" i="18"/>
  <c r="D2312" i="18"/>
  <c r="D2311" i="18"/>
  <c r="D1967" i="18"/>
  <c r="D1966" i="18"/>
  <c r="D1965" i="18"/>
  <c r="D1963" i="18"/>
  <c r="D1962" i="18"/>
  <c r="D1961" i="18"/>
  <c r="D309" i="18"/>
  <c r="D308" i="18"/>
  <c r="D307" i="18"/>
  <c r="D2139" i="18"/>
  <c r="D2138" i="18"/>
  <c r="D2137" i="18"/>
  <c r="D1999" i="18"/>
  <c r="D1998" i="18"/>
  <c r="D1997" i="18"/>
  <c r="D1954" i="18"/>
  <c r="D1953" i="18"/>
  <c r="D1952" i="18"/>
  <c r="D1951" i="18"/>
  <c r="D1950" i="18"/>
  <c r="D1949" i="18"/>
  <c r="D1948" i="18"/>
  <c r="D1871" i="18"/>
  <c r="D1870" i="18"/>
  <c r="D1869" i="18"/>
  <c r="D1868" i="18"/>
  <c r="D1525" i="18"/>
  <c r="D1524" i="18"/>
  <c r="D1523" i="18"/>
  <c r="D1381" i="18"/>
  <c r="D1380" i="18"/>
  <c r="D1379" i="18"/>
  <c r="D1378" i="18"/>
  <c r="D1369" i="18"/>
  <c r="D1368" i="18"/>
  <c r="D1367" i="18"/>
  <c r="D1333" i="18"/>
  <c r="D1332" i="18"/>
  <c r="D1331" i="18"/>
  <c r="D1330" i="18"/>
  <c r="D1298" i="18"/>
  <c r="D1297" i="18"/>
  <c r="D1296" i="18"/>
  <c r="D1295" i="18"/>
  <c r="D1189" i="18"/>
  <c r="D1188" i="18"/>
  <c r="D1187" i="18"/>
  <c r="D1186" i="18"/>
  <c r="D1171" i="18"/>
  <c r="D1167" i="18"/>
  <c r="D1166" i="18"/>
  <c r="D1165" i="18"/>
  <c r="D753" i="18"/>
  <c r="D752" i="18"/>
  <c r="D751" i="18"/>
  <c r="D495" i="18"/>
  <c r="D494" i="18"/>
  <c r="D493" i="18"/>
  <c r="D300" i="18"/>
  <c r="D299" i="18"/>
  <c r="D298" i="18"/>
  <c r="D2078" i="18"/>
  <c r="D2077" i="18"/>
  <c r="D2076" i="18"/>
  <c r="D1976" i="18"/>
  <c r="D1975" i="18"/>
  <c r="D1974" i="18"/>
  <c r="D1946" i="18"/>
  <c r="D1945" i="18"/>
  <c r="D1944" i="18"/>
  <c r="D1943" i="18"/>
  <c r="D1942" i="18"/>
  <c r="D1941" i="18"/>
  <c r="D1940" i="18"/>
  <c r="D1148" i="18"/>
  <c r="D1147" i="18"/>
  <c r="D1146" i="18"/>
  <c r="D771" i="18"/>
  <c r="D770" i="18"/>
  <c r="D769" i="18"/>
  <c r="D768" i="18"/>
  <c r="D322" i="18"/>
  <c r="D321" i="18"/>
  <c r="D320" i="18"/>
  <c r="D319" i="18"/>
  <c r="D240" i="18"/>
  <c r="D239" i="18"/>
  <c r="D238" i="18"/>
  <c r="D237" i="18"/>
  <c r="D2395" i="18"/>
  <c r="D2394" i="18"/>
  <c r="D2393" i="18"/>
  <c r="D2114" i="18"/>
  <c r="D2113" i="18"/>
  <c r="D2112" i="18"/>
  <c r="D1912" i="18"/>
  <c r="D1911" i="18"/>
  <c r="D1910" i="18"/>
  <c r="D1908" i="18"/>
  <c r="D1907" i="18"/>
  <c r="D1906" i="18"/>
  <c r="D1819" i="18"/>
  <c r="D1818" i="18"/>
  <c r="D1810" i="18"/>
  <c r="D1809" i="18"/>
  <c r="D1808" i="18"/>
  <c r="D1807" i="18"/>
  <c r="D1696" i="18"/>
  <c r="D1695" i="18"/>
  <c r="D1694" i="18"/>
  <c r="D1644" i="18"/>
  <c r="D1643" i="18"/>
  <c r="D1642" i="18"/>
  <c r="D1506" i="18"/>
  <c r="D1505" i="18"/>
  <c r="D1504" i="18"/>
  <c r="D1294" i="18"/>
  <c r="D1293" i="18"/>
  <c r="D1278" i="18"/>
  <c r="D1277" i="18"/>
  <c r="D1276" i="18"/>
  <c r="D863" i="18"/>
  <c r="D862" i="18"/>
  <c r="D861" i="18"/>
  <c r="D808" i="18"/>
  <c r="D807" i="18"/>
  <c r="D806" i="18"/>
  <c r="D805" i="18"/>
  <c r="D705" i="18"/>
  <c r="D704" i="18"/>
  <c r="D703" i="18"/>
  <c r="D584" i="18"/>
  <c r="D583" i="18"/>
  <c r="D582" i="18"/>
  <c r="D504" i="18"/>
  <c r="D503" i="18"/>
  <c r="D502" i="18"/>
  <c r="D501" i="18"/>
  <c r="D410" i="18"/>
  <c r="D409" i="18"/>
  <c r="D408" i="18"/>
  <c r="D407" i="18"/>
  <c r="D254" i="18"/>
  <c r="D253" i="18"/>
  <c r="D252" i="18"/>
  <c r="D251" i="18"/>
  <c r="D236" i="18"/>
  <c r="D235" i="18"/>
  <c r="D234" i="18"/>
  <c r="D233" i="18"/>
  <c r="D174" i="18"/>
  <c r="D173" i="18"/>
  <c r="D172" i="18"/>
  <c r="D171" i="18"/>
  <c r="D107" i="18"/>
  <c r="D106" i="18"/>
  <c r="D105" i="18"/>
  <c r="D1892" i="18"/>
  <c r="D1891" i="18"/>
  <c r="D1890" i="18"/>
  <c r="D1889" i="18"/>
  <c r="D1888" i="18"/>
  <c r="D1887" i="18"/>
  <c r="D1886" i="18"/>
  <c r="D1885" i="18"/>
  <c r="D1553" i="18"/>
  <c r="D1552" i="18"/>
  <c r="D1551" i="18"/>
  <c r="D1550" i="18"/>
  <c r="D796" i="18"/>
  <c r="D795" i="18"/>
  <c r="D794" i="18"/>
  <c r="D793" i="18"/>
  <c r="D102" i="18"/>
  <c r="D101" i="18"/>
  <c r="D100" i="18"/>
  <c r="D89" i="18"/>
  <c r="D2198" i="18"/>
  <c r="D2197" i="18"/>
  <c r="D2196" i="18"/>
  <c r="D2131" i="18"/>
  <c r="D1867" i="18"/>
  <c r="D1866" i="18"/>
  <c r="D1865" i="18"/>
  <c r="D1134" i="18"/>
  <c r="D1094" i="18"/>
  <c r="D1093" i="18"/>
  <c r="D1848" i="18"/>
  <c r="D1847" i="18"/>
  <c r="D1846" i="18"/>
  <c r="D1845" i="18"/>
  <c r="D2290" i="18"/>
  <c r="D2289" i="18"/>
  <c r="D2288" i="18"/>
  <c r="D2287" i="18"/>
  <c r="D2286" i="18"/>
  <c r="D2066" i="18"/>
  <c r="D2065" i="18"/>
  <c r="D2064" i="18"/>
  <c r="D2063" i="18"/>
  <c r="D2062" i="18"/>
  <c r="D1995" i="18"/>
  <c r="D1994" i="18"/>
  <c r="D1993" i="18"/>
  <c r="D1992" i="18"/>
  <c r="D1991" i="18"/>
  <c r="D1897" i="18"/>
  <c r="D1896" i="18"/>
  <c r="D1895" i="18"/>
  <c r="D1894" i="18"/>
  <c r="D1893" i="18"/>
  <c r="D1834" i="18"/>
  <c r="D1833" i="18"/>
  <c r="D1832" i="18"/>
  <c r="D1831" i="18"/>
  <c r="D1830" i="18"/>
  <c r="D1829" i="18"/>
  <c r="D1828" i="18"/>
  <c r="D1827" i="18"/>
  <c r="D1826" i="18"/>
  <c r="D1825" i="18"/>
  <c r="D1649" i="18"/>
  <c r="D1648" i="18"/>
  <c r="D1647" i="18"/>
  <c r="D1646" i="18"/>
  <c r="D1645" i="18"/>
  <c r="D1456" i="18"/>
  <c r="D1455" i="18"/>
  <c r="D1454" i="18"/>
  <c r="D1453" i="18"/>
  <c r="D1452" i="18"/>
  <c r="D1399" i="18"/>
  <c r="D1398" i="18"/>
  <c r="D1397" i="18"/>
  <c r="D1396" i="18"/>
  <c r="D1395" i="18"/>
  <c r="D1104" i="18"/>
  <c r="D1103" i="18"/>
  <c r="D1102" i="18"/>
  <c r="D1101" i="18"/>
  <c r="D1100" i="18"/>
  <c r="D1005" i="18"/>
  <c r="D1004" i="18"/>
  <c r="D1003" i="18"/>
  <c r="D1002" i="18"/>
  <c r="D1001" i="18"/>
  <c r="D905" i="18"/>
  <c r="D904" i="18"/>
  <c r="D903" i="18"/>
  <c r="D902" i="18"/>
  <c r="D901" i="18"/>
  <c r="D641" i="18"/>
  <c r="D640" i="18"/>
  <c r="D639" i="18"/>
  <c r="D638" i="18"/>
  <c r="D637" i="18"/>
  <c r="D632" i="18"/>
  <c r="D631" i="18"/>
  <c r="D630" i="18"/>
  <c r="D629" i="18"/>
  <c r="D628" i="18"/>
  <c r="D594" i="18"/>
  <c r="D593" i="18"/>
  <c r="D592" i="18"/>
  <c r="D591" i="18"/>
  <c r="D590" i="18"/>
  <c r="D523" i="18"/>
  <c r="D522" i="18"/>
  <c r="D521" i="18"/>
  <c r="D520" i="18"/>
  <c r="D519" i="18"/>
  <c r="D459" i="18"/>
  <c r="D458" i="18"/>
  <c r="D457" i="18"/>
  <c r="D456" i="18"/>
  <c r="D455" i="18"/>
  <c r="D364" i="18"/>
  <c r="D363" i="18"/>
  <c r="D362" i="18"/>
  <c r="D361" i="18"/>
  <c r="D360" i="18"/>
  <c r="D314" i="18"/>
  <c r="D313" i="18"/>
  <c r="D312" i="18"/>
  <c r="D311" i="18"/>
  <c r="D310" i="18"/>
  <c r="D2433" i="18"/>
  <c r="D2432" i="18"/>
  <c r="D2431" i="18"/>
  <c r="D2428" i="18"/>
  <c r="D2427" i="18"/>
  <c r="D2426" i="18"/>
  <c r="D2253" i="18"/>
  <c r="D2252" i="18"/>
  <c r="D2251" i="18"/>
  <c r="D2240" i="18"/>
  <c r="D2239" i="18"/>
  <c r="D2238" i="18"/>
  <c r="D1806" i="18"/>
  <c r="D1805" i="18"/>
  <c r="D1804" i="18"/>
  <c r="D1801" i="18"/>
  <c r="D1706" i="18"/>
  <c r="D1705" i="18"/>
  <c r="D1704" i="18"/>
  <c r="D1703" i="18"/>
  <c r="D1687" i="18"/>
  <c r="D1686" i="18"/>
  <c r="D1685" i="18"/>
  <c r="D1659" i="18"/>
  <c r="D1658" i="18"/>
  <c r="D1657" i="18"/>
  <c r="D1466" i="18"/>
  <c r="D1465" i="18"/>
  <c r="D1464" i="18"/>
  <c r="D1404" i="18"/>
  <c r="D1403" i="18"/>
  <c r="D1402" i="18"/>
  <c r="D859" i="18"/>
  <c r="D858" i="18"/>
  <c r="D857" i="18"/>
  <c r="D849" i="18"/>
  <c r="D848" i="18"/>
  <c r="D847" i="18"/>
  <c r="D780" i="18"/>
  <c r="D779" i="18"/>
  <c r="D778" i="18"/>
  <c r="D689" i="18"/>
  <c r="D688" i="18"/>
  <c r="D687" i="18"/>
  <c r="D415" i="18"/>
  <c r="D414" i="18"/>
  <c r="D413" i="18"/>
  <c r="D412" i="18"/>
  <c r="D355" i="18"/>
  <c r="D354" i="18"/>
  <c r="D353" i="18"/>
  <c r="D352" i="18"/>
  <c r="D350" i="18"/>
  <c r="D348" i="18"/>
  <c r="D347" i="18"/>
  <c r="D196" i="18"/>
  <c r="D150" i="18"/>
  <c r="D149" i="18"/>
  <c r="D75" i="18"/>
  <c r="D74" i="18"/>
  <c r="D73" i="18"/>
  <c r="D1794" i="18"/>
  <c r="D867" i="18"/>
  <c r="D866" i="18"/>
  <c r="D865" i="18"/>
  <c r="D1784" i="18"/>
  <c r="D1783" i="18"/>
  <c r="D1782" i="18"/>
  <c r="D1781" i="18"/>
  <c r="D1780" i="18"/>
  <c r="D1779" i="18"/>
  <c r="D1778" i="18"/>
  <c r="D1777" i="18"/>
  <c r="D1776" i="18"/>
  <c r="D1775" i="18"/>
  <c r="D1654" i="18"/>
  <c r="D1653" i="18"/>
  <c r="D1652" i="18"/>
  <c r="D1651" i="18"/>
  <c r="D1650" i="18"/>
  <c r="D739" i="18"/>
  <c r="D738" i="18"/>
  <c r="D737" i="18"/>
  <c r="D736" i="18"/>
  <c r="D735" i="18"/>
  <c r="D684" i="18"/>
  <c r="D683" i="18"/>
  <c r="D682" i="18"/>
  <c r="D681" i="18"/>
  <c r="D680" i="18"/>
  <c r="D623" i="18"/>
  <c r="D622" i="18"/>
  <c r="D621" i="18"/>
  <c r="D620" i="18"/>
  <c r="D619" i="18"/>
  <c r="D369" i="18"/>
  <c r="D368" i="18"/>
  <c r="D367" i="18"/>
  <c r="D366" i="18"/>
  <c r="D365" i="18"/>
  <c r="D2361" i="18"/>
  <c r="D2360" i="18"/>
  <c r="D2359" i="18"/>
  <c r="D2175" i="18"/>
  <c r="D2173" i="18"/>
  <c r="D2172" i="18"/>
  <c r="D1858" i="18"/>
  <c r="D1857" i="18"/>
  <c r="D1741" i="18"/>
  <c r="D1740" i="18"/>
  <c r="D1739" i="18"/>
  <c r="D1736" i="18"/>
  <c r="D1664" i="18"/>
  <c r="D1562" i="18"/>
  <c r="D1561" i="18"/>
  <c r="D1560" i="18"/>
  <c r="D1516" i="18"/>
  <c r="D1515" i="18"/>
  <c r="D1514" i="18"/>
  <c r="D1511" i="18"/>
  <c r="D1510" i="18"/>
  <c r="D1509" i="18"/>
  <c r="D1430" i="18"/>
  <c r="D1386" i="18"/>
  <c r="D1385" i="18"/>
  <c r="D1384" i="18"/>
  <c r="D1365" i="18"/>
  <c r="D1364" i="18"/>
  <c r="D1363" i="18"/>
  <c r="D1274" i="18"/>
  <c r="D1273" i="18"/>
  <c r="D1272" i="18"/>
  <c r="D1063" i="18"/>
  <c r="D1062" i="18"/>
  <c r="D1061" i="18"/>
  <c r="D1060" i="18"/>
  <c r="D1025" i="18"/>
  <c r="D920" i="18"/>
  <c r="D919" i="18"/>
  <c r="D918" i="18"/>
  <c r="D915" i="18"/>
  <c r="D914" i="18"/>
  <c r="D913" i="18"/>
  <c r="D835" i="18"/>
  <c r="D834" i="18"/>
  <c r="D833" i="18"/>
  <c r="D589" i="18"/>
  <c r="D588" i="18"/>
  <c r="D587" i="18"/>
  <c r="D541" i="18"/>
  <c r="D454" i="18"/>
  <c r="D453" i="18"/>
  <c r="D452" i="18"/>
  <c r="D451" i="18"/>
  <c r="D396" i="18"/>
  <c r="D395" i="18"/>
  <c r="D394" i="18"/>
  <c r="D393" i="18"/>
  <c r="D332" i="18"/>
  <c r="D331" i="18"/>
  <c r="D330" i="18"/>
  <c r="D329" i="18"/>
  <c r="D282" i="18"/>
  <c r="D281" i="18"/>
  <c r="D280" i="18"/>
  <c r="D279" i="18"/>
  <c r="D155" i="18"/>
  <c r="D145" i="18"/>
  <c r="D144" i="18"/>
  <c r="D143" i="18"/>
  <c r="D142" i="18"/>
  <c r="D1614" i="18"/>
  <c r="D1613" i="18"/>
  <c r="D1770" i="18"/>
  <c r="D1769" i="18"/>
  <c r="D1768" i="18"/>
  <c r="D1767" i="18"/>
  <c r="D1766" i="18"/>
  <c r="D1746" i="18"/>
  <c r="D1745" i="18"/>
  <c r="D1744" i="18"/>
  <c r="D1743" i="18"/>
  <c r="D1742" i="18"/>
  <c r="D1597" i="18"/>
  <c r="D1596" i="18"/>
  <c r="D1595" i="18"/>
  <c r="D1594" i="18"/>
  <c r="D1593" i="18"/>
  <c r="D1158" i="18"/>
  <c r="D1113" i="18"/>
  <c r="D1112" i="18"/>
  <c r="D1111" i="18"/>
  <c r="D1110" i="18"/>
  <c r="D1109" i="18"/>
  <c r="D406" i="18"/>
  <c r="D402" i="18"/>
  <c r="D116" i="18"/>
  <c r="D115" i="18"/>
  <c r="D114" i="18"/>
  <c r="D113" i="18"/>
  <c r="D112" i="18"/>
  <c r="D2405" i="18"/>
  <c r="D2404" i="18"/>
  <c r="D2403" i="18"/>
  <c r="D2341" i="18"/>
  <c r="D2340" i="18"/>
  <c r="D2339" i="18"/>
  <c r="D2281" i="18"/>
  <c r="D2235" i="18"/>
  <c r="D2234" i="18"/>
  <c r="D2233" i="18"/>
  <c r="D2127" i="18"/>
  <c r="D2126" i="18"/>
  <c r="D2125" i="18"/>
  <c r="D1938" i="18"/>
  <c r="D1937" i="18"/>
  <c r="D1936" i="18"/>
  <c r="D1880" i="18"/>
  <c r="D1879" i="18"/>
  <c r="D1878" i="18"/>
  <c r="D1824" i="18"/>
  <c r="D1823" i="18"/>
  <c r="D1822" i="18"/>
  <c r="D1674" i="18"/>
  <c r="D1673" i="18"/>
  <c r="D1672" i="18"/>
  <c r="D1592" i="18"/>
  <c r="D1591" i="18"/>
  <c r="D1590" i="18"/>
  <c r="D1476" i="18"/>
  <c r="D1475" i="18"/>
  <c r="D1474" i="18"/>
  <c r="D1471" i="18"/>
  <c r="D1470" i="18"/>
  <c r="D1469" i="18"/>
  <c r="D1468" i="18"/>
  <c r="D1425" i="18"/>
  <c r="D1424" i="18"/>
  <c r="D1423" i="18"/>
  <c r="D1303" i="18"/>
  <c r="D1302" i="18"/>
  <c r="D1301" i="18"/>
  <c r="D1163" i="18"/>
  <c r="D1068" i="18"/>
  <c r="D1067" i="18"/>
  <c r="D1066" i="18"/>
  <c r="D1054" i="18"/>
  <c r="D1053" i="18"/>
  <c r="D1052" i="18"/>
  <c r="D1051" i="18"/>
  <c r="D1049" i="18"/>
  <c r="D1048" i="18"/>
  <c r="D1047" i="18"/>
  <c r="D1044" i="18"/>
  <c r="D1043" i="18"/>
  <c r="D1042" i="18"/>
  <c r="D1039" i="18"/>
  <c r="D1038" i="18"/>
  <c r="D1037" i="18"/>
  <c r="D1015" i="18"/>
  <c r="D1014" i="18"/>
  <c r="D1013" i="18"/>
  <c r="D995" i="18"/>
  <c r="D994" i="18"/>
  <c r="D993" i="18"/>
  <c r="D943" i="18"/>
  <c r="D942" i="18"/>
  <c r="D941" i="18"/>
  <c r="D744" i="18"/>
  <c r="D743" i="18"/>
  <c r="D742" i="18"/>
  <c r="D734" i="18"/>
  <c r="D733" i="18"/>
  <c r="D732" i="18"/>
  <c r="D710" i="18"/>
  <c r="D709" i="18"/>
  <c r="D708" i="18"/>
  <c r="D509" i="18"/>
  <c r="D508" i="18"/>
  <c r="D507" i="18"/>
  <c r="D506" i="18"/>
  <c r="D500" i="18"/>
  <c r="D499" i="18"/>
  <c r="D498" i="18"/>
  <c r="D497" i="18"/>
  <c r="D468" i="18"/>
  <c r="D467" i="18"/>
  <c r="D466" i="18"/>
  <c r="D465" i="18"/>
  <c r="D245" i="18"/>
  <c r="D244" i="18"/>
  <c r="D243" i="18"/>
  <c r="D242" i="18"/>
  <c r="D228" i="18"/>
  <c r="D227" i="18"/>
  <c r="D226" i="18"/>
  <c r="D225" i="18"/>
  <c r="D58" i="18"/>
  <c r="D57" i="18"/>
  <c r="D56" i="18"/>
  <c r="D55" i="18"/>
  <c r="D33" i="18"/>
  <c r="D32" i="18"/>
  <c r="D31" i="18"/>
  <c r="D30" i="18"/>
  <c r="D2210" i="18"/>
  <c r="D2209" i="18"/>
  <c r="D2208" i="18"/>
  <c r="D2207" i="18"/>
  <c r="D1412" i="18"/>
  <c r="D1411" i="18"/>
  <c r="D1410" i="18"/>
  <c r="D1409" i="18"/>
  <c r="D784" i="18"/>
  <c r="D783" i="18"/>
  <c r="D782" i="18"/>
  <c r="D781" i="18"/>
  <c r="D2409" i="18"/>
  <c r="D2408" i="18"/>
  <c r="D2407" i="18"/>
  <c r="D2118" i="18"/>
  <c r="D2117" i="18"/>
  <c r="D2116" i="18"/>
  <c r="D1394" i="18"/>
  <c r="D1393" i="18"/>
  <c r="D1392" i="18"/>
  <c r="D1391" i="18"/>
  <c r="D1390" i="18"/>
  <c r="D1389" i="18"/>
  <c r="D1388" i="18"/>
  <c r="D291" i="18"/>
  <c r="D290" i="18"/>
  <c r="D289" i="18"/>
  <c r="D53" i="18"/>
  <c r="D52" i="18"/>
  <c r="D51" i="18"/>
  <c r="D1788" i="18"/>
  <c r="D1787" i="18"/>
  <c r="D1786" i="18"/>
  <c r="D1502" i="18"/>
  <c r="D1501" i="18"/>
  <c r="D1500" i="18"/>
  <c r="D1346" i="18"/>
  <c r="D1345" i="18"/>
  <c r="D1344" i="18"/>
  <c r="D1342" i="18"/>
  <c r="D1341" i="18"/>
  <c r="D1237" i="18"/>
  <c r="D976" i="18"/>
  <c r="D975" i="18"/>
  <c r="D974" i="18"/>
  <c r="D1315" i="18"/>
  <c r="D1314" i="18"/>
  <c r="D1313" i="18"/>
  <c r="D1312" i="18"/>
  <c r="D1215" i="18"/>
  <c r="D1214" i="18"/>
  <c r="D1213" i="18"/>
  <c r="D1212" i="18"/>
  <c r="D1286" i="18"/>
  <c r="D1285" i="18"/>
  <c r="D1282" i="18"/>
  <c r="D1185" i="18"/>
  <c r="D1184" i="18"/>
  <c r="D1130" i="18"/>
  <c r="D1129" i="18"/>
  <c r="D111" i="18"/>
  <c r="D110" i="18"/>
  <c r="D2244" i="18"/>
  <c r="D2243" i="18"/>
  <c r="D2242" i="18"/>
  <c r="D2241" i="18"/>
  <c r="D1622" i="18"/>
  <c r="D1621" i="18"/>
  <c r="D1620" i="18"/>
  <c r="D1619" i="18"/>
  <c r="D1262" i="18"/>
  <c r="D691" i="18"/>
  <c r="D1241" i="18"/>
  <c r="D1240" i="18"/>
  <c r="D1239" i="18"/>
  <c r="D1238" i="18"/>
  <c r="D2189" i="18"/>
  <c r="D2188" i="18"/>
  <c r="D2187" i="18"/>
  <c r="D2186" i="18"/>
  <c r="D2003" i="18"/>
  <c r="D2002" i="18"/>
  <c r="D2001" i="18"/>
  <c r="D2000" i="18"/>
  <c r="D1920" i="18"/>
  <c r="D1919" i="18"/>
  <c r="D1918" i="18"/>
  <c r="D1917" i="18"/>
  <c r="D1792" i="18"/>
  <c r="D1791" i="18"/>
  <c r="D1790" i="18"/>
  <c r="D1789" i="18"/>
  <c r="D1774" i="18"/>
  <c r="D1773" i="18"/>
  <c r="D1772" i="18"/>
  <c r="D1439" i="18"/>
  <c r="D1438" i="18"/>
  <c r="D1437" i="18"/>
  <c r="D1436" i="18"/>
  <c r="D1290" i="18"/>
  <c r="D1289" i="18"/>
  <c r="D1288" i="18"/>
  <c r="D1287" i="18"/>
  <c r="D1233" i="18"/>
  <c r="D1232" i="18"/>
  <c r="D1231" i="18"/>
  <c r="D1230" i="18"/>
  <c r="D1086" i="18"/>
  <c r="D1085" i="18"/>
  <c r="D1084" i="18"/>
  <c r="D1083" i="18"/>
  <c r="D657" i="18"/>
  <c r="D656" i="18"/>
  <c r="D655" i="18"/>
  <c r="D463" i="18"/>
  <c r="D462" i="18"/>
  <c r="D461" i="18"/>
  <c r="D178" i="18"/>
  <c r="D177" i="18"/>
  <c r="D176" i="18"/>
  <c r="D1206" i="18"/>
  <c r="D1205" i="18"/>
  <c r="D1204" i="18"/>
  <c r="D1202" i="18"/>
  <c r="D1201" i="18"/>
  <c r="D1200" i="18"/>
  <c r="D1199" i="18"/>
  <c r="D2356" i="18"/>
  <c r="D2355" i="18"/>
  <c r="D2354" i="18"/>
  <c r="D2336" i="18"/>
  <c r="D2326" i="18"/>
  <c r="D2325" i="18"/>
  <c r="D2324" i="18"/>
  <c r="D2321" i="18"/>
  <c r="D2320" i="18"/>
  <c r="D2319" i="18"/>
  <c r="D2295" i="18"/>
  <c r="D2294" i="18"/>
  <c r="D2194" i="18"/>
  <c r="D2193" i="18"/>
  <c r="D2192" i="18"/>
  <c r="D2180" i="18"/>
  <c r="D2110" i="18"/>
  <c r="D2109" i="18"/>
  <c r="D2108" i="18"/>
  <c r="D2100" i="18"/>
  <c r="D2099" i="18"/>
  <c r="D2098" i="18"/>
  <c r="D2052" i="18"/>
  <c r="D2051" i="18"/>
  <c r="D2050" i="18"/>
  <c r="D2047" i="18"/>
  <c r="D2046" i="18"/>
  <c r="D2045" i="18"/>
  <c r="D1981" i="18"/>
  <c r="D1980" i="18"/>
  <c r="D1979" i="18"/>
  <c r="D1978" i="18"/>
  <c r="D1972" i="18"/>
  <c r="D1971" i="18"/>
  <c r="D1970" i="18"/>
  <c r="D1959" i="18"/>
  <c r="D1958" i="18"/>
  <c r="D1957" i="18"/>
  <c r="D1904" i="18"/>
  <c r="D1903" i="18"/>
  <c r="D1902" i="18"/>
  <c r="D1853" i="18"/>
  <c r="D1852" i="18"/>
  <c r="D1851" i="18"/>
  <c r="D1844" i="18"/>
  <c r="D1843" i="18"/>
  <c r="D1842" i="18"/>
  <c r="D1839" i="18"/>
  <c r="D1838" i="18"/>
  <c r="D1837" i="18"/>
  <c r="D1836" i="18"/>
  <c r="D1765" i="18"/>
  <c r="D1764" i="18"/>
  <c r="D1763" i="18"/>
  <c r="D1760" i="18"/>
  <c r="D1692" i="18"/>
  <c r="D1691" i="18"/>
  <c r="D1690" i="18"/>
  <c r="D1669" i="18"/>
  <c r="D1668" i="18"/>
  <c r="D1667" i="18"/>
  <c r="D1549" i="18"/>
  <c r="D1548" i="18"/>
  <c r="D1547" i="18"/>
  <c r="D1539" i="18"/>
  <c r="D1538" i="18"/>
  <c r="D1537" i="18"/>
  <c r="D1521" i="18"/>
  <c r="D1519" i="18"/>
  <c r="D1435" i="18"/>
  <c r="D1434" i="18"/>
  <c r="D1433" i="18"/>
  <c r="D1351" i="18"/>
  <c r="D1320" i="18"/>
  <c r="D1319" i="18"/>
  <c r="D1318" i="18"/>
  <c r="D1211" i="18"/>
  <c r="D1210" i="18"/>
  <c r="D1209" i="18"/>
  <c r="D1181" i="18"/>
  <c r="D1180" i="18"/>
  <c r="D1179" i="18"/>
  <c r="D1178" i="18"/>
  <c r="D1176" i="18"/>
  <c r="D1175" i="18"/>
  <c r="D1174" i="18"/>
  <c r="D1153" i="18"/>
  <c r="D1152" i="18"/>
  <c r="D1151" i="18"/>
  <c r="D1144" i="18"/>
  <c r="D1143" i="18"/>
  <c r="D1142" i="18"/>
  <c r="D1099" i="18"/>
  <c r="D1098" i="18"/>
  <c r="D1077" i="18"/>
  <c r="D1076" i="18"/>
  <c r="D1075" i="18"/>
  <c r="D1030" i="18"/>
  <c r="D1010" i="18"/>
  <c r="D990" i="18"/>
  <c r="D989" i="18"/>
  <c r="D988" i="18"/>
  <c r="D948" i="18"/>
  <c r="D930" i="18"/>
  <c r="D929" i="18"/>
  <c r="D928" i="18"/>
  <c r="D822" i="18"/>
  <c r="D821" i="18"/>
  <c r="D820" i="18"/>
  <c r="D819" i="18"/>
  <c r="D763" i="18"/>
  <c r="D762" i="18"/>
  <c r="D761" i="18"/>
  <c r="D758" i="18"/>
  <c r="D757" i="18"/>
  <c r="D756" i="18"/>
  <c r="D749" i="18"/>
  <c r="D748" i="18"/>
  <c r="D747" i="18"/>
  <c r="D613" i="18"/>
  <c r="D612" i="18"/>
  <c r="D611" i="18"/>
  <c r="D572" i="18"/>
  <c r="D571" i="18"/>
  <c r="D570" i="18"/>
  <c r="D567" i="18"/>
  <c r="D566" i="18"/>
  <c r="D565" i="18"/>
  <c r="D546" i="18"/>
  <c r="D545" i="18"/>
  <c r="D544" i="18"/>
  <c r="D491" i="18"/>
  <c r="D485" i="18"/>
  <c r="D483" i="18"/>
  <c r="D374" i="18"/>
  <c r="D341" i="18"/>
  <c r="D340" i="18"/>
  <c r="D339" i="18"/>
  <c r="D338" i="18"/>
  <c r="D327" i="18"/>
  <c r="D326" i="18"/>
  <c r="D325" i="18"/>
  <c r="D263" i="18"/>
  <c r="D262" i="18"/>
  <c r="D261" i="18"/>
  <c r="D260" i="18"/>
  <c r="D250" i="18"/>
  <c r="D249" i="18"/>
  <c r="D248" i="18"/>
  <c r="D247" i="18"/>
  <c r="D191" i="18"/>
  <c r="D190" i="18"/>
  <c r="D189" i="18"/>
  <c r="D188" i="18"/>
  <c r="D170" i="18"/>
  <c r="D169" i="18"/>
  <c r="D168" i="18"/>
  <c r="D167" i="18"/>
  <c r="D165" i="18"/>
  <c r="D164" i="18"/>
  <c r="D163" i="18"/>
  <c r="D162" i="18"/>
  <c r="D160" i="18"/>
  <c r="D159" i="18"/>
  <c r="D158" i="18"/>
  <c r="D157" i="18"/>
  <c r="D140" i="18"/>
  <c r="D139" i="18"/>
  <c r="D138" i="18"/>
  <c r="D137" i="18"/>
  <c r="D121" i="18"/>
  <c r="D120" i="18"/>
  <c r="D119" i="18"/>
  <c r="D118" i="18"/>
  <c r="D94" i="18"/>
  <c r="D93" i="18"/>
  <c r="D92" i="18"/>
  <c r="D91" i="18"/>
  <c r="D81" i="18"/>
  <c r="D28" i="18"/>
  <c r="D27" i="18"/>
  <c r="D26" i="18"/>
  <c r="D25" i="18"/>
  <c r="D11" i="18"/>
  <c r="D10" i="18"/>
  <c r="D9" i="18"/>
  <c r="D8" i="18"/>
  <c r="D1072" i="18"/>
  <c r="D382" i="18"/>
  <c r="D381" i="18"/>
  <c r="D380" i="18"/>
  <c r="D980" i="18"/>
  <c r="D125" i="18"/>
  <c r="D2304" i="18"/>
  <c r="D2303" i="18"/>
  <c r="D2302" i="18"/>
  <c r="D2157" i="18"/>
  <c r="D2156" i="18"/>
  <c r="D2155" i="18"/>
  <c r="D1259" i="18"/>
  <c r="D972" i="18"/>
  <c r="D971" i="18"/>
  <c r="D970" i="18"/>
  <c r="D536" i="18"/>
  <c r="D535" i="18"/>
  <c r="D534" i="18"/>
  <c r="D135" i="18"/>
  <c r="D99" i="18"/>
  <c r="D98" i="18"/>
  <c r="D97" i="18"/>
  <c r="D934" i="18"/>
  <c r="D933" i="18"/>
  <c r="D932" i="18"/>
  <c r="D931" i="18"/>
  <c r="D204" i="18"/>
  <c r="D203" i="18"/>
  <c r="D202" i="18"/>
  <c r="D201" i="18"/>
  <c r="D2346" i="18"/>
  <c r="D2345" i="18"/>
  <c r="D2344" i="18"/>
  <c r="D910" i="18"/>
  <c r="D909" i="18"/>
  <c r="D900" i="18"/>
  <c r="D899" i="18"/>
  <c r="D898" i="18"/>
  <c r="D872" i="18"/>
  <c r="D599" i="18"/>
  <c r="D598" i="18"/>
  <c r="D597" i="18"/>
  <c r="D287" i="18"/>
  <c r="D272" i="18"/>
  <c r="D271" i="18"/>
  <c r="D270" i="18"/>
  <c r="D269" i="18"/>
  <c r="D223" i="18"/>
  <c r="D222" i="18"/>
  <c r="D221" i="18"/>
  <c r="D220" i="18"/>
  <c r="D880" i="18"/>
  <c r="D879" i="18"/>
  <c r="D878" i="18"/>
  <c r="D877" i="18"/>
  <c r="D701" i="18"/>
  <c r="D649" i="18"/>
  <c r="D648" i="18"/>
  <c r="D647" i="18"/>
  <c r="D646" i="18"/>
  <c r="D85" i="18"/>
  <c r="D84" i="18"/>
  <c r="D83" i="18"/>
  <c r="D82" i="18"/>
  <c r="D2373" i="18"/>
  <c r="D2372" i="18"/>
  <c r="D2371" i="18"/>
  <c r="D2370" i="18"/>
  <c r="D1489" i="18"/>
  <c r="D1488" i="18"/>
  <c r="D1487" i="18"/>
  <c r="D1486" i="18"/>
  <c r="D767" i="18"/>
  <c r="D766" i="18"/>
  <c r="D765" i="18"/>
  <c r="D764" i="18"/>
  <c r="D1932" i="18"/>
  <c r="D1701" i="18"/>
  <c r="D1700" i="18"/>
  <c r="D1699" i="18"/>
  <c r="D1543" i="18"/>
  <c r="D1542" i="18"/>
  <c r="D967" i="18"/>
  <c r="D893" i="18"/>
  <c r="D729" i="18"/>
  <c r="D728" i="18"/>
  <c r="D727" i="18"/>
  <c r="D724" i="18"/>
  <c r="D723" i="18"/>
  <c r="D722" i="18"/>
  <c r="D679" i="18"/>
  <c r="D401" i="18"/>
  <c r="D400" i="18"/>
  <c r="D399" i="18"/>
  <c r="D391" i="18"/>
  <c r="D390" i="18"/>
  <c r="D389" i="18"/>
  <c r="D2105" i="18"/>
  <c r="D1602" i="18"/>
  <c r="D1601" i="18"/>
  <c r="D1600" i="18"/>
  <c r="D1599" i="18"/>
  <c r="D1598" i="18"/>
  <c r="D608" i="18"/>
  <c r="D607" i="18"/>
  <c r="D606" i="18"/>
  <c r="D605" i="18"/>
  <c r="D604" i="18"/>
  <c r="D527" i="18"/>
  <c r="D526" i="18"/>
  <c r="D525" i="18"/>
  <c r="D524" i="18"/>
  <c r="D2299" i="18"/>
  <c r="D2298" i="18"/>
  <c r="D1924" i="18"/>
  <c r="D1923" i="18"/>
  <c r="D1922" i="18"/>
  <c r="D1921" i="18"/>
  <c r="D1916" i="18"/>
  <c r="D1915" i="18"/>
  <c r="D1914" i="18"/>
  <c r="D1710" i="18"/>
  <c r="D1709" i="18"/>
  <c r="D1708" i="18"/>
  <c r="D1606" i="18"/>
  <c r="D1605" i="18"/>
  <c r="D1604" i="18"/>
  <c r="D1603" i="18"/>
  <c r="D1587" i="18"/>
  <c r="D1586" i="18"/>
  <c r="D1585" i="18"/>
  <c r="D1584" i="18"/>
  <c r="D1579" i="18"/>
  <c r="D1578" i="18"/>
  <c r="D1577" i="18"/>
  <c r="D1485" i="18"/>
  <c r="D1484" i="18"/>
  <c r="D1483" i="18"/>
  <c r="D1482" i="18"/>
  <c r="D1451" i="18"/>
  <c r="D1450" i="18"/>
  <c r="D1449" i="18"/>
  <c r="D1360" i="18"/>
  <c r="D1359" i="18"/>
  <c r="D1358" i="18"/>
  <c r="D1357" i="18"/>
  <c r="D1245" i="18"/>
  <c r="D1244" i="18"/>
  <c r="D1034" i="18"/>
  <c r="D1033" i="18"/>
  <c r="D1032" i="18"/>
  <c r="D1031" i="18"/>
  <c r="D839" i="18"/>
  <c r="D838" i="18"/>
  <c r="D837" i="18"/>
  <c r="D603" i="18"/>
  <c r="D602" i="18"/>
  <c r="D601" i="18"/>
  <c r="D600" i="18"/>
  <c r="D513" i="18"/>
  <c r="D512" i="18"/>
  <c r="D511" i="18"/>
  <c r="D441" i="18"/>
  <c r="D440" i="18"/>
  <c r="D439" i="18"/>
  <c r="D437" i="18"/>
  <c r="D436" i="18"/>
  <c r="D435" i="18"/>
  <c r="D434" i="18"/>
  <c r="D378" i="18"/>
  <c r="D377" i="18"/>
  <c r="D376" i="18"/>
  <c r="D232" i="18"/>
  <c r="D231" i="18"/>
  <c r="D230" i="18"/>
  <c r="D229" i="18"/>
  <c r="D70" i="18"/>
  <c r="D69" i="18"/>
  <c r="D68" i="18"/>
  <c r="D423" i="18"/>
  <c r="D422" i="18"/>
  <c r="D421" i="18"/>
  <c r="D420" i="18"/>
  <c r="D267" i="18"/>
  <c r="D266" i="18"/>
  <c r="D265" i="18"/>
  <c r="D264" i="18"/>
  <c r="D1534" i="18"/>
  <c r="D1533" i="18"/>
  <c r="D1531" i="18"/>
  <c r="D1493" i="18"/>
  <c r="D1492" i="18"/>
  <c r="D1491" i="18"/>
  <c r="D1490" i="18"/>
  <c r="D792" i="18"/>
  <c r="D791" i="18"/>
  <c r="D790" i="18"/>
  <c r="D789" i="18"/>
  <c r="D345" i="18"/>
  <c r="D344" i="18"/>
  <c r="D343" i="18"/>
  <c r="D258" i="18"/>
  <c r="D257" i="18"/>
  <c r="D198" i="18"/>
  <c r="D197" i="18"/>
  <c r="D2152" i="18"/>
  <c r="D2151" i="18"/>
  <c r="D2150" i="18"/>
  <c r="D2149" i="18"/>
  <c r="D1618" i="18"/>
  <c r="D957" i="18"/>
  <c r="D956" i="18"/>
  <c r="D955" i="18"/>
  <c r="D954" i="18"/>
  <c r="D49" i="18"/>
  <c r="D37" i="18"/>
  <c r="D36" i="18"/>
  <c r="D35" i="18"/>
  <c r="D34" i="18"/>
  <c r="D2248" i="18"/>
  <c r="D2247" i="18"/>
  <c r="D2246" i="18"/>
  <c r="D2245" i="18"/>
  <c r="D1884" i="18"/>
  <c r="D1883" i="18"/>
  <c r="D1882" i="18"/>
  <c r="D1881" i="18"/>
  <c r="D1610" i="18"/>
  <c r="D1609" i="18"/>
  <c r="D1608" i="18"/>
  <c r="D1607" i="18"/>
  <c r="D1575" i="18"/>
  <c r="D1574" i="18"/>
  <c r="D1447" i="18"/>
  <c r="D1446" i="18"/>
  <c r="D1445" i="18"/>
  <c r="D1416" i="18"/>
  <c r="D1415" i="18"/>
  <c r="D1414" i="18"/>
  <c r="D1413" i="18"/>
  <c r="D1126" i="18"/>
  <c r="D1125" i="18"/>
  <c r="D1124" i="18"/>
  <c r="D1123" i="18"/>
  <c r="D826" i="18"/>
  <c r="D825" i="18"/>
  <c r="D824" i="18"/>
  <c r="D719" i="18"/>
  <c r="D718" i="18"/>
  <c r="D717" i="18"/>
  <c r="D716" i="18"/>
  <c r="D627" i="18"/>
  <c r="D626" i="18"/>
  <c r="D625" i="18"/>
  <c r="D575" i="18"/>
  <c r="D574" i="18"/>
  <c r="D186" i="18"/>
  <c r="D185" i="18"/>
  <c r="D184" i="18"/>
  <c r="D23" i="18"/>
  <c r="D19" i="18"/>
  <c r="D18" i="18"/>
  <c r="D17" i="18"/>
  <c r="D15" i="18"/>
  <c r="D13" i="18"/>
  <c r="C2" i="16" l="1"/>
  <c r="C3" i="16"/>
  <c r="C4" i="16"/>
  <c r="B5" i="16"/>
  <c r="C6" i="16"/>
  <c r="C7" i="16"/>
  <c r="C8" i="16"/>
  <c r="C9" i="16"/>
  <c r="C10" i="16"/>
  <c r="C11" i="16"/>
  <c r="B12" i="16"/>
  <c r="C12" i="16" s="1"/>
  <c r="C13" i="16"/>
  <c r="C14" i="16"/>
  <c r="C15" i="16"/>
  <c r="C16" i="16"/>
  <c r="C17" i="16"/>
  <c r="C18" i="16"/>
  <c r="C19" i="16"/>
  <c r="C20" i="16"/>
  <c r="C21" i="16"/>
  <c r="C22" i="16"/>
  <c r="C23" i="16"/>
  <c r="C24" i="16"/>
  <c r="C25" i="16"/>
  <c r="C26" i="16"/>
  <c r="C27" i="16"/>
  <c r="C28" i="16"/>
  <c r="C29" i="16"/>
  <c r="C30" i="16"/>
  <c r="C31" i="16"/>
  <c r="C32" i="16"/>
  <c r="C33" i="16"/>
  <c r="C34" i="16"/>
  <c r="C35" i="16"/>
  <c r="C36" i="16"/>
  <c r="C37" i="16"/>
  <c r="C38" i="16"/>
  <c r="C39" i="16"/>
  <c r="C40" i="16"/>
  <c r="C41" i="16"/>
  <c r="C42" i="16"/>
  <c r="C43" i="16"/>
  <c r="C44" i="16"/>
  <c r="C45" i="16"/>
  <c r="C46" i="16"/>
  <c r="C47" i="16"/>
  <c r="C48" i="16"/>
  <c r="C49" i="16"/>
  <c r="C50" i="16"/>
  <c r="C51" i="16"/>
  <c r="C52" i="16"/>
  <c r="C53" i="16"/>
  <c r="C54" i="16"/>
  <c r="C55" i="16"/>
  <c r="C56" i="16"/>
  <c r="C57" i="16"/>
  <c r="B58" i="16"/>
  <c r="C59" i="16"/>
  <c r="B60" i="16"/>
  <c r="C60" i="16" s="1"/>
  <c r="C61" i="16"/>
  <c r="C62" i="16"/>
  <c r="C63" i="16"/>
  <c r="C64" i="16"/>
  <c r="C65" i="16"/>
  <c r="C66" i="16"/>
  <c r="C67" i="16"/>
  <c r="C68" i="16"/>
  <c r="C69" i="16"/>
  <c r="C70" i="16"/>
  <c r="C71" i="16"/>
  <c r="C72" i="16"/>
  <c r="C73" i="16"/>
  <c r="C74" i="16"/>
  <c r="C75" i="16"/>
  <c r="C76" i="16"/>
  <c r="C77" i="16"/>
  <c r="C78" i="16"/>
  <c r="C79" i="16"/>
  <c r="C80" i="16"/>
  <c r="C81" i="16"/>
  <c r="C82" i="16"/>
  <c r="C83" i="16"/>
  <c r="C84" i="16"/>
  <c r="C85" i="16"/>
  <c r="C86" i="16"/>
  <c r="C87" i="16"/>
  <c r="C88" i="16"/>
  <c r="C89" i="16"/>
  <c r="C90" i="16"/>
  <c r="C91" i="16"/>
  <c r="C92" i="16"/>
  <c r="C93" i="16"/>
  <c r="B94" i="16"/>
  <c r="C94" i="16" s="1"/>
  <c r="C95" i="16"/>
  <c r="C96" i="16"/>
  <c r="C97" i="16"/>
  <c r="B98" i="16"/>
  <c r="C99" i="16"/>
  <c r="C100" i="16"/>
  <c r="C101" i="16"/>
  <c r="C102" i="16"/>
  <c r="C103" i="16"/>
  <c r="C104" i="16"/>
  <c r="C105" i="16"/>
  <c r="C106" i="16"/>
  <c r="C107" i="16"/>
  <c r="C108" i="16"/>
  <c r="C109" i="16"/>
  <c r="C110" i="16"/>
  <c r="C111" i="16"/>
  <c r="C112" i="16"/>
  <c r="C113" i="16"/>
  <c r="C114" i="16"/>
  <c r="C115" i="16"/>
  <c r="C116" i="16"/>
  <c r="B117" i="16"/>
  <c r="C118" i="16"/>
  <c r="C119" i="16"/>
  <c r="C120" i="16"/>
  <c r="C121" i="16"/>
  <c r="C122" i="16"/>
  <c r="C123" i="16"/>
  <c r="C124" i="16"/>
  <c r="C125" i="16"/>
  <c r="C126" i="16"/>
  <c r="C127" i="16"/>
  <c r="C128" i="16"/>
  <c r="C129" i="16"/>
  <c r="C130" i="16"/>
  <c r="C131" i="16"/>
  <c r="C132" i="16"/>
  <c r="C133" i="16"/>
  <c r="C134" i="16"/>
  <c r="B135" i="16"/>
  <c r="C136" i="16"/>
  <c r="C137" i="16"/>
  <c r="C138" i="16"/>
  <c r="C139" i="16"/>
  <c r="C140" i="16"/>
  <c r="C141" i="16"/>
  <c r="C142" i="16"/>
  <c r="C143" i="16"/>
  <c r="C144" i="16"/>
  <c r="C145" i="16"/>
  <c r="C146" i="16"/>
  <c r="C147" i="16"/>
  <c r="C148" i="16"/>
  <c r="C149" i="16"/>
  <c r="C150" i="16"/>
  <c r="C151" i="16"/>
  <c r="C152" i="16"/>
  <c r="C153" i="16"/>
  <c r="C154" i="16"/>
  <c r="C155" i="16"/>
  <c r="C156" i="16"/>
  <c r="C157" i="16"/>
  <c r="C158" i="16"/>
  <c r="C159" i="16"/>
  <c r="C160" i="16"/>
  <c r="C161" i="16"/>
  <c r="B162" i="16"/>
  <c r="C162" i="16" s="1"/>
  <c r="C163" i="16"/>
  <c r="C164" i="16"/>
  <c r="C165" i="16"/>
  <c r="C166" i="16"/>
  <c r="C167" i="16"/>
  <c r="C168" i="16"/>
  <c r="C169" i="16"/>
  <c r="B170" i="16"/>
  <c r="C170" i="16" s="1"/>
  <c r="C171" i="16"/>
  <c r="C172" i="16"/>
  <c r="C173" i="16"/>
  <c r="C174" i="16"/>
  <c r="C175" i="16"/>
  <c r="C176" i="16"/>
  <c r="C177" i="16"/>
  <c r="C178" i="16"/>
  <c r="C179" i="16"/>
  <c r="C180" i="16"/>
  <c r="C181" i="16"/>
  <c r="C182" i="16"/>
  <c r="C183" i="16"/>
  <c r="C184" i="16"/>
  <c r="C185" i="16"/>
  <c r="C186" i="16"/>
  <c r="C187" i="16"/>
  <c r="C188" i="16"/>
  <c r="C189" i="16"/>
  <c r="C190" i="16"/>
  <c r="C191" i="16"/>
  <c r="C192" i="16"/>
  <c r="C193" i="16"/>
  <c r="C194" i="16"/>
  <c r="C195" i="16"/>
  <c r="B196" i="16"/>
  <c r="C196" i="16" s="1"/>
  <c r="C197" i="16"/>
  <c r="C198" i="16"/>
  <c r="C199" i="16"/>
  <c r="C200" i="16"/>
  <c r="C201" i="16"/>
  <c r="B202" i="16"/>
  <c r="C202" i="16" s="1"/>
  <c r="C203" i="16"/>
  <c r="C204" i="16"/>
  <c r="C205" i="16"/>
  <c r="C206" i="16"/>
  <c r="B207" i="16"/>
  <c r="C207" i="16" s="1"/>
  <c r="C208" i="16"/>
  <c r="C209" i="16"/>
  <c r="C210" i="16"/>
  <c r="C211" i="16"/>
  <c r="C212" i="16"/>
  <c r="C213" i="16"/>
  <c r="C214" i="16"/>
  <c r="B215" i="16"/>
  <c r="C215" i="16" s="1"/>
  <c r="C216" i="16"/>
  <c r="B217" i="16"/>
  <c r="C217" i="16" s="1"/>
  <c r="C218" i="16"/>
  <c r="C219" i="16"/>
  <c r="C220" i="16"/>
  <c r="C221" i="16"/>
  <c r="C222" i="16"/>
  <c r="C223" i="16"/>
  <c r="C224" i="16"/>
  <c r="C225" i="16"/>
  <c r="C226" i="16"/>
  <c r="C227" i="16"/>
  <c r="C228" i="16"/>
  <c r="C229" i="16"/>
  <c r="C230" i="16"/>
  <c r="C231" i="16"/>
  <c r="C232" i="16"/>
  <c r="B233" i="16"/>
  <c r="C233" i="16" s="1"/>
  <c r="C234" i="16"/>
  <c r="C235" i="16"/>
  <c r="C236" i="16"/>
  <c r="C237" i="16"/>
  <c r="C238" i="16"/>
  <c r="C239" i="16"/>
  <c r="B240" i="16"/>
  <c r="C240" i="16" s="1"/>
  <c r="C241" i="16"/>
  <c r="C242" i="16"/>
  <c r="C243" i="16"/>
  <c r="C244" i="16"/>
  <c r="C245" i="16"/>
  <c r="C246" i="16"/>
  <c r="C247" i="16"/>
  <c r="C248" i="16"/>
  <c r="C249" i="16"/>
  <c r="C250" i="16"/>
  <c r="C251" i="16"/>
  <c r="C252" i="16"/>
  <c r="C253" i="16"/>
  <c r="C254" i="16"/>
  <c r="C255" i="16"/>
  <c r="C256" i="16"/>
  <c r="C257" i="16"/>
  <c r="C258" i="16"/>
  <c r="C259" i="16"/>
  <c r="B260" i="16"/>
  <c r="C260" i="16" s="1"/>
  <c r="C261" i="16"/>
  <c r="C262" i="16"/>
  <c r="C263" i="16"/>
  <c r="C264" i="16"/>
  <c r="C265" i="16"/>
  <c r="B266" i="16"/>
  <c r="C266" i="16" s="1"/>
  <c r="C267" i="16"/>
  <c r="C268" i="16"/>
  <c r="C269" i="16"/>
  <c r="C270" i="16"/>
  <c r="C271" i="16"/>
  <c r="B272" i="16"/>
  <c r="C273" i="16"/>
  <c r="B274" i="16"/>
  <c r="C274" i="16" s="1"/>
  <c r="C275" i="16"/>
  <c r="C276" i="16"/>
  <c r="C277" i="16"/>
  <c r="C278" i="16"/>
  <c r="B279" i="16"/>
  <c r="C279" i="16" s="1"/>
  <c r="C280" i="16"/>
  <c r="C281" i="16"/>
  <c r="C282" i="16"/>
  <c r="C283" i="16"/>
  <c r="B284" i="16"/>
  <c r="C284" i="16" s="1"/>
  <c r="C285" i="16"/>
  <c r="C286" i="16"/>
  <c r="C287" i="16"/>
  <c r="C288" i="16"/>
  <c r="C289" i="16"/>
  <c r="B290" i="16"/>
  <c r="C290" i="16" s="1"/>
  <c r="B291" i="16"/>
  <c r="C291" i="16" s="1"/>
  <c r="C292" i="16"/>
  <c r="C293" i="16"/>
  <c r="C294" i="16"/>
  <c r="C295" i="16"/>
  <c r="C296" i="16"/>
  <c r="C297" i="16"/>
  <c r="B298" i="16"/>
  <c r="C298" i="16" s="1"/>
  <c r="C299" i="16"/>
  <c r="C300" i="16"/>
  <c r="C301" i="16"/>
  <c r="C302" i="16"/>
  <c r="C303" i="16"/>
  <c r="C304" i="16"/>
  <c r="C305" i="16"/>
  <c r="C306" i="16"/>
  <c r="C307" i="16"/>
  <c r="C308" i="16"/>
  <c r="B309" i="16"/>
  <c r="C310" i="16"/>
  <c r="C311" i="16"/>
  <c r="C312" i="16"/>
  <c r="B313" i="16"/>
  <c r="C313" i="16" s="1"/>
  <c r="C314" i="16"/>
  <c r="C315" i="16"/>
  <c r="C316" i="16"/>
  <c r="C317" i="16"/>
  <c r="C318" i="16"/>
  <c r="C319" i="16"/>
  <c r="C320" i="16"/>
  <c r="C321" i="16"/>
  <c r="C322" i="16"/>
  <c r="C323" i="16"/>
  <c r="C324" i="16"/>
  <c r="C325" i="16"/>
  <c r="C326" i="16"/>
  <c r="B327" i="16"/>
  <c r="C327" i="16" s="1"/>
  <c r="C328" i="16"/>
  <c r="C329" i="16"/>
  <c r="C330" i="16"/>
  <c r="C331" i="16"/>
  <c r="C332" i="16"/>
  <c r="C333" i="16"/>
  <c r="C334" i="16"/>
  <c r="C335" i="16"/>
  <c r="C336" i="16"/>
  <c r="C337" i="16"/>
  <c r="C338" i="16"/>
  <c r="C339" i="16"/>
  <c r="C340" i="16"/>
  <c r="C341" i="16"/>
  <c r="C342" i="16"/>
  <c r="C343" i="16"/>
  <c r="C344" i="16"/>
  <c r="C345" i="16"/>
  <c r="C346" i="16"/>
  <c r="C347" i="16"/>
  <c r="C348" i="16"/>
  <c r="C349" i="16"/>
  <c r="C350" i="16"/>
  <c r="C351" i="16"/>
  <c r="C352" i="16"/>
  <c r="C353" i="16"/>
  <c r="B354" i="16"/>
  <c r="C354" i="16" s="1"/>
  <c r="C355" i="16"/>
  <c r="C356" i="16"/>
  <c r="C357" i="16"/>
  <c r="B358" i="16"/>
  <c r="C358" i="16" s="1"/>
  <c r="C359" i="16"/>
  <c r="C360" i="16"/>
  <c r="C361" i="16"/>
  <c r="C362" i="16"/>
  <c r="C363" i="16"/>
  <c r="C364" i="16"/>
  <c r="C365" i="16"/>
  <c r="C366" i="16"/>
  <c r="C367" i="16"/>
  <c r="C368" i="16"/>
  <c r="C369" i="16"/>
  <c r="C370" i="16"/>
  <c r="C371" i="16"/>
  <c r="C372" i="16"/>
  <c r="C373" i="16"/>
  <c r="C374" i="16"/>
  <c r="C375" i="16"/>
  <c r="C376" i="16"/>
  <c r="C377" i="16"/>
  <c r="C378" i="16"/>
  <c r="C379" i="16"/>
  <c r="C380" i="16"/>
  <c r="C381" i="16"/>
  <c r="C382" i="16"/>
  <c r="C383" i="16"/>
  <c r="C384" i="16"/>
  <c r="C385" i="16"/>
  <c r="B386" i="16"/>
  <c r="C386" i="16" s="1"/>
  <c r="C387" i="16"/>
  <c r="C388" i="16"/>
  <c r="C389" i="16"/>
  <c r="C390" i="16"/>
  <c r="C391" i="16"/>
  <c r="C392" i="16"/>
  <c r="C393" i="16"/>
  <c r="C394" i="16"/>
  <c r="B395" i="16"/>
  <c r="C395" i="16" s="1"/>
  <c r="C396" i="16"/>
  <c r="C397" i="16"/>
  <c r="B398" i="16"/>
  <c r="C398" i="16" s="1"/>
  <c r="C399" i="16"/>
  <c r="B400" i="16"/>
  <c r="C400" i="16" s="1"/>
  <c r="C401" i="16"/>
  <c r="C503" i="16"/>
  <c r="C402" i="16"/>
  <c r="C403" i="16"/>
  <c r="C404" i="16"/>
  <c r="B405" i="16"/>
  <c r="C405" i="16" s="1"/>
  <c r="C406" i="16"/>
  <c r="C407" i="16"/>
  <c r="C408" i="16"/>
  <c r="C409" i="16"/>
  <c r="C410" i="16"/>
  <c r="C411" i="16"/>
  <c r="B412" i="16"/>
  <c r="C412" i="16" s="1"/>
  <c r="C413" i="16"/>
  <c r="C414" i="16"/>
  <c r="C415" i="16"/>
  <c r="C416" i="16"/>
  <c r="C417" i="16"/>
  <c r="B418" i="16"/>
  <c r="C418" i="16" s="1"/>
  <c r="C419" i="16"/>
  <c r="C420" i="16"/>
  <c r="C421" i="16"/>
  <c r="B422" i="16"/>
  <c r="C423" i="16"/>
  <c r="C424" i="16"/>
  <c r="C425" i="16"/>
  <c r="C426" i="16"/>
  <c r="C427" i="16"/>
  <c r="C428" i="16"/>
  <c r="C429" i="16"/>
  <c r="B430" i="16"/>
  <c r="C431" i="16"/>
  <c r="B432" i="16"/>
  <c r="C433" i="16"/>
  <c r="C434" i="16"/>
  <c r="B435" i="16"/>
  <c r="C435" i="16" s="1"/>
  <c r="C436" i="16"/>
  <c r="C437" i="16"/>
  <c r="C438" i="16"/>
  <c r="C439" i="16"/>
  <c r="C440" i="16"/>
  <c r="C441" i="16"/>
  <c r="C442" i="16"/>
  <c r="C443" i="16"/>
  <c r="C444" i="16"/>
  <c r="C445" i="16"/>
  <c r="C446" i="16"/>
  <c r="C447" i="16"/>
  <c r="C448" i="16"/>
  <c r="C449" i="16"/>
  <c r="B450" i="16"/>
  <c r="C450" i="16" s="1"/>
  <c r="C451" i="16"/>
  <c r="B452" i="16"/>
  <c r="C452" i="16" s="1"/>
  <c r="C453" i="16"/>
  <c r="C454" i="16"/>
  <c r="C455" i="16"/>
  <c r="B456" i="16"/>
  <c r="C457" i="16"/>
  <c r="B458" i="16"/>
  <c r="C459" i="16"/>
  <c r="C460" i="16"/>
  <c r="C461" i="16"/>
  <c r="B462" i="16"/>
  <c r="C463" i="16"/>
  <c r="C464" i="16"/>
  <c r="C465" i="16"/>
  <c r="C466" i="16"/>
  <c r="C467" i="16"/>
  <c r="C468" i="16"/>
  <c r="C469" i="16"/>
  <c r="B470" i="16"/>
  <c r="C470" i="16" s="1"/>
  <c r="C471" i="16"/>
  <c r="C472" i="16"/>
  <c r="C473" i="16"/>
  <c r="C474" i="16"/>
  <c r="C475" i="16"/>
  <c r="B476" i="16"/>
  <c r="C476" i="16" s="1"/>
  <c r="C477" i="16"/>
  <c r="C478" i="16"/>
  <c r="C479" i="16"/>
  <c r="C480" i="16"/>
  <c r="B481" i="16"/>
  <c r="C481" i="16" s="1"/>
  <c r="C482" i="16"/>
  <c r="C483" i="16"/>
  <c r="C484" i="16"/>
  <c r="C485" i="16"/>
  <c r="C486" i="16"/>
  <c r="C487" i="16"/>
  <c r="C488" i="16"/>
  <c r="C490" i="16"/>
  <c r="C491" i="16"/>
  <c r="B492" i="16"/>
  <c r="C492" i="16" s="1"/>
  <c r="C493" i="16"/>
  <c r="B494" i="16"/>
  <c r="C494" i="16" s="1"/>
  <c r="C495" i="16"/>
  <c r="C496" i="16"/>
  <c r="C497" i="16"/>
  <c r="C498" i="16"/>
  <c r="C499" i="16"/>
  <c r="C500" i="16"/>
  <c r="C501" i="16"/>
  <c r="C502" i="16"/>
  <c r="B504" i="16"/>
  <c r="C504" i="16" s="1"/>
  <c r="C505" i="16"/>
  <c r="C506" i="16"/>
  <c r="C507" i="16"/>
  <c r="C508" i="16"/>
  <c r="C509" i="16"/>
  <c r="C510" i="16"/>
  <c r="C511" i="16"/>
  <c r="C512" i="16"/>
  <c r="C513" i="16"/>
  <c r="C514" i="16"/>
  <c r="C515" i="16"/>
  <c r="C516" i="16"/>
  <c r="C518" i="16"/>
  <c r="C519" i="16"/>
  <c r="C520" i="16"/>
  <c r="C521" i="16"/>
  <c r="C522" i="16"/>
  <c r="C523" i="16"/>
  <c r="C525" i="16"/>
  <c r="C526" i="16"/>
  <c r="C527" i="16"/>
  <c r="C528" i="16"/>
  <c r="C529" i="16"/>
  <c r="C530" i="16"/>
  <c r="C531" i="16"/>
  <c r="C532" i="16"/>
  <c r="B533" i="16"/>
  <c r="C533" i="16" s="1"/>
  <c r="C534" i="16"/>
  <c r="C535" i="16"/>
  <c r="C536" i="16"/>
  <c r="C537" i="16"/>
  <c r="B538" i="16"/>
  <c r="C538" i="16" s="1"/>
  <c r="C539" i="16"/>
  <c r="C540" i="16"/>
  <c r="C4" i="11"/>
  <c r="B2" i="7"/>
  <c r="B2" i="6"/>
  <c r="B1" i="6"/>
  <c r="C3" i="6" s="1"/>
  <c r="B5" i="5"/>
  <c r="B4" i="5"/>
  <c r="B2" i="4"/>
  <c r="E79" i="11" s="1"/>
  <c r="M538" i="15"/>
  <c r="L538" i="15"/>
  <c r="I538" i="15"/>
  <c r="H538" i="15"/>
  <c r="M522" i="15"/>
  <c r="L522" i="15"/>
  <c r="I522" i="15"/>
  <c r="H522" i="15"/>
  <c r="M276" i="15"/>
  <c r="L276" i="15"/>
  <c r="I276" i="15"/>
  <c r="H276" i="15"/>
  <c r="M533" i="15"/>
  <c r="L533" i="15"/>
  <c r="I533" i="15"/>
  <c r="H533" i="15"/>
  <c r="M531" i="15"/>
  <c r="L531" i="15"/>
  <c r="I531" i="15"/>
  <c r="H531" i="15"/>
  <c r="M529" i="15"/>
  <c r="L529" i="15"/>
  <c r="I529" i="15"/>
  <c r="H529" i="15"/>
  <c r="M518" i="15"/>
  <c r="L518" i="15"/>
  <c r="I518" i="15"/>
  <c r="H518" i="15"/>
  <c r="M115" i="15"/>
  <c r="L115" i="15"/>
  <c r="I115" i="15"/>
  <c r="H115" i="15"/>
  <c r="M504" i="15"/>
  <c r="L504" i="15"/>
  <c r="I504" i="15"/>
  <c r="H504" i="15"/>
  <c r="M484" i="15"/>
  <c r="L484" i="15"/>
  <c r="I484" i="15"/>
  <c r="H484" i="15"/>
  <c r="M456" i="15"/>
  <c r="L456" i="15"/>
  <c r="I456" i="15"/>
  <c r="H456" i="15"/>
  <c r="M440" i="15"/>
  <c r="L440" i="15"/>
  <c r="I440" i="15"/>
  <c r="H440" i="15"/>
  <c r="M503" i="15"/>
  <c r="L503" i="15"/>
  <c r="I503" i="15"/>
  <c r="H503" i="15"/>
  <c r="M362" i="15"/>
  <c r="L362" i="15"/>
  <c r="I362" i="15"/>
  <c r="H362" i="15"/>
  <c r="M332" i="15"/>
  <c r="L332" i="15"/>
  <c r="I332" i="15"/>
  <c r="H332" i="15"/>
  <c r="M324" i="15"/>
  <c r="L324" i="15"/>
  <c r="I324" i="15"/>
  <c r="H324" i="15"/>
  <c r="M300" i="15"/>
  <c r="L300" i="15"/>
  <c r="I300" i="15"/>
  <c r="H300" i="15"/>
  <c r="M150" i="15"/>
  <c r="L150" i="15"/>
  <c r="I150" i="15"/>
  <c r="H150" i="15"/>
  <c r="M66" i="15"/>
  <c r="L66" i="15"/>
  <c r="I66" i="15"/>
  <c r="H66" i="15"/>
  <c r="M494" i="15"/>
  <c r="L494" i="15"/>
  <c r="I494" i="15"/>
  <c r="H494" i="15"/>
  <c r="M464" i="15"/>
  <c r="L464" i="15"/>
  <c r="I464" i="15"/>
  <c r="H464" i="15"/>
  <c r="M530" i="15"/>
  <c r="L530" i="15"/>
  <c r="I530" i="15"/>
  <c r="H530" i="15"/>
  <c r="M508" i="15"/>
  <c r="L508" i="15"/>
  <c r="I508" i="15"/>
  <c r="M492" i="15"/>
  <c r="L492" i="15"/>
  <c r="I492" i="15"/>
  <c r="H492" i="15"/>
  <c r="M491" i="15"/>
  <c r="L491" i="15"/>
  <c r="I491" i="15"/>
  <c r="H491" i="15"/>
  <c r="M363" i="15"/>
  <c r="L363" i="15"/>
  <c r="I363" i="15"/>
  <c r="H363" i="15"/>
  <c r="M246" i="15"/>
  <c r="L246" i="15"/>
  <c r="I246" i="15"/>
  <c r="H246" i="15"/>
  <c r="M148" i="15"/>
  <c r="L148" i="15"/>
  <c r="I148" i="15"/>
  <c r="H148" i="15"/>
  <c r="M145" i="15"/>
  <c r="L145" i="15"/>
  <c r="I145" i="15"/>
  <c r="H145" i="15"/>
  <c r="M122" i="15"/>
  <c r="L122" i="15"/>
  <c r="I122" i="15"/>
  <c r="H122" i="15"/>
  <c r="M489" i="15"/>
  <c r="L489" i="15"/>
  <c r="I489" i="15"/>
  <c r="H489" i="15"/>
  <c r="M481" i="15"/>
  <c r="L481" i="15"/>
  <c r="I481" i="15"/>
  <c r="H481" i="15"/>
  <c r="M480" i="15"/>
  <c r="L480" i="15"/>
  <c r="I480" i="15"/>
  <c r="H480" i="15"/>
  <c r="M372" i="15"/>
  <c r="L372" i="15"/>
  <c r="I372" i="15"/>
  <c r="H372" i="15"/>
  <c r="M100" i="15"/>
  <c r="L100" i="15"/>
  <c r="I100" i="15"/>
  <c r="H100" i="15"/>
  <c r="M537" i="15"/>
  <c r="L537" i="15"/>
  <c r="I537" i="15"/>
  <c r="H537" i="15"/>
  <c r="M476" i="15"/>
  <c r="L476" i="15"/>
  <c r="I476" i="15"/>
  <c r="H476" i="15"/>
  <c r="M247" i="15"/>
  <c r="L247" i="15"/>
  <c r="I247" i="15"/>
  <c r="H247" i="15"/>
  <c r="M513" i="15"/>
  <c r="L513" i="15"/>
  <c r="I513" i="15"/>
  <c r="H513" i="15"/>
  <c r="M495" i="15"/>
  <c r="L495" i="15"/>
  <c r="I495" i="15"/>
  <c r="H495" i="15"/>
  <c r="M470" i="15"/>
  <c r="L470" i="15"/>
  <c r="I470" i="15"/>
  <c r="H470" i="15"/>
  <c r="M384" i="15"/>
  <c r="L384" i="15"/>
  <c r="I384" i="15"/>
  <c r="H384" i="15"/>
  <c r="M345" i="15"/>
  <c r="L345" i="15"/>
  <c r="I345" i="15"/>
  <c r="H345" i="15"/>
  <c r="M320" i="15"/>
  <c r="L320" i="15"/>
  <c r="I320" i="15"/>
  <c r="H320" i="15"/>
  <c r="M315" i="15"/>
  <c r="L315" i="15"/>
  <c r="I315" i="15"/>
  <c r="H315" i="15"/>
  <c r="M289" i="15"/>
  <c r="L289" i="15"/>
  <c r="I289" i="15"/>
  <c r="H289" i="15"/>
  <c r="M195" i="15"/>
  <c r="L195" i="15"/>
  <c r="I195" i="15"/>
  <c r="H195" i="15"/>
  <c r="M75" i="15"/>
  <c r="L75" i="15"/>
  <c r="I75" i="15"/>
  <c r="H75" i="15"/>
  <c r="M528" i="15"/>
  <c r="L528" i="15"/>
  <c r="I528" i="15"/>
  <c r="H528" i="15"/>
  <c r="M463" i="15"/>
  <c r="L463" i="15"/>
  <c r="I463" i="15"/>
  <c r="H463" i="15"/>
  <c r="M462" i="15"/>
  <c r="L462" i="15"/>
  <c r="I462" i="15"/>
  <c r="H462" i="15"/>
  <c r="M448" i="15"/>
  <c r="L448" i="15"/>
  <c r="I448" i="15"/>
  <c r="H448" i="15"/>
  <c r="M441" i="15"/>
  <c r="L441" i="15"/>
  <c r="I441" i="15"/>
  <c r="H441" i="15"/>
  <c r="M388" i="15"/>
  <c r="L388" i="15"/>
  <c r="I388" i="15"/>
  <c r="H388" i="15"/>
  <c r="M347" i="15"/>
  <c r="L347" i="15"/>
  <c r="I347" i="15"/>
  <c r="H347" i="15"/>
  <c r="M185" i="15"/>
  <c r="L185" i="15"/>
  <c r="I185" i="15"/>
  <c r="H185" i="15"/>
  <c r="M105" i="15"/>
  <c r="L105" i="15"/>
  <c r="I105" i="15"/>
  <c r="H105" i="15"/>
  <c r="M86" i="15"/>
  <c r="L86" i="15"/>
  <c r="I86" i="15"/>
  <c r="H86" i="15"/>
  <c r="M502" i="15"/>
  <c r="L502" i="15"/>
  <c r="I502" i="15"/>
  <c r="H502" i="15"/>
  <c r="M501" i="15"/>
  <c r="L501" i="15"/>
  <c r="I501" i="15"/>
  <c r="H501" i="15"/>
  <c r="M473" i="15"/>
  <c r="L473" i="15"/>
  <c r="I473" i="15"/>
  <c r="H473" i="15"/>
  <c r="M459" i="15"/>
  <c r="L459" i="15"/>
  <c r="I459" i="15"/>
  <c r="H459" i="15"/>
  <c r="M382" i="15"/>
  <c r="L382" i="15"/>
  <c r="I382" i="15"/>
  <c r="H382" i="15"/>
  <c r="M147" i="15"/>
  <c r="L147" i="15"/>
  <c r="I147" i="15"/>
  <c r="H147" i="15"/>
  <c r="M123" i="15"/>
  <c r="L123" i="15"/>
  <c r="I123" i="15"/>
  <c r="H123" i="15"/>
  <c r="M41" i="15"/>
  <c r="L41" i="15"/>
  <c r="I41" i="15"/>
  <c r="H41" i="15"/>
  <c r="M536" i="15"/>
  <c r="L536" i="15"/>
  <c r="I536" i="15"/>
  <c r="H536" i="15"/>
  <c r="M515" i="15"/>
  <c r="L515" i="15"/>
  <c r="I515" i="15"/>
  <c r="H515" i="15"/>
  <c r="M493" i="15"/>
  <c r="L493" i="15"/>
  <c r="I493" i="15"/>
  <c r="H493" i="15"/>
  <c r="M457" i="15"/>
  <c r="L457" i="15"/>
  <c r="I457" i="15"/>
  <c r="H457" i="15"/>
  <c r="M305" i="15"/>
  <c r="L305" i="15"/>
  <c r="I305" i="15"/>
  <c r="H305" i="15"/>
  <c r="M293" i="15"/>
  <c r="L293" i="15"/>
  <c r="I293" i="15"/>
  <c r="H293" i="15"/>
  <c r="M155" i="15"/>
  <c r="L155" i="15"/>
  <c r="I155" i="15"/>
  <c r="H155" i="15"/>
  <c r="M143" i="15"/>
  <c r="L143" i="15"/>
  <c r="I143" i="15"/>
  <c r="H143" i="15"/>
  <c r="M129" i="15"/>
  <c r="L129" i="15"/>
  <c r="I129" i="15"/>
  <c r="H129" i="15"/>
  <c r="M124" i="15"/>
  <c r="L124" i="15"/>
  <c r="I124" i="15"/>
  <c r="H124" i="15"/>
  <c r="M453" i="15"/>
  <c r="L453" i="15"/>
  <c r="I453" i="15"/>
  <c r="H453" i="15"/>
  <c r="M263" i="15"/>
  <c r="L263" i="15"/>
  <c r="I263" i="15"/>
  <c r="H263" i="15"/>
  <c r="M452" i="15"/>
  <c r="L452" i="15"/>
  <c r="I452" i="15"/>
  <c r="H452" i="15"/>
  <c r="M451" i="15"/>
  <c r="L451" i="15"/>
  <c r="I451" i="15"/>
  <c r="H451" i="15"/>
  <c r="M373" i="15"/>
  <c r="L373" i="15"/>
  <c r="I373" i="15"/>
  <c r="H373" i="15"/>
  <c r="M15" i="15"/>
  <c r="L15" i="15"/>
  <c r="I15" i="15"/>
  <c r="H15" i="15"/>
  <c r="M514" i="15"/>
  <c r="L514" i="15"/>
  <c r="I514" i="15"/>
  <c r="H514" i="15"/>
  <c r="M445" i="15"/>
  <c r="L445" i="15"/>
  <c r="I445" i="15"/>
  <c r="H445" i="15"/>
  <c r="M436" i="15"/>
  <c r="L436" i="15"/>
  <c r="I436" i="15"/>
  <c r="H436" i="15"/>
  <c r="M435" i="15"/>
  <c r="L435" i="15"/>
  <c r="I435" i="15"/>
  <c r="H435" i="15"/>
  <c r="M69" i="15"/>
  <c r="L69" i="15"/>
  <c r="I69" i="15"/>
  <c r="H69" i="15"/>
  <c r="M474" i="15"/>
  <c r="L474" i="15"/>
  <c r="I474" i="15"/>
  <c r="H474" i="15"/>
  <c r="M443" i="15"/>
  <c r="L443" i="15"/>
  <c r="I443" i="15"/>
  <c r="H443" i="15"/>
  <c r="M433" i="15"/>
  <c r="L433" i="15"/>
  <c r="I433" i="15"/>
  <c r="H433" i="15"/>
  <c r="M432" i="15"/>
  <c r="L432" i="15"/>
  <c r="I432" i="15"/>
  <c r="H432" i="15"/>
  <c r="M414" i="15"/>
  <c r="L414" i="15"/>
  <c r="I414" i="15"/>
  <c r="H414" i="15"/>
  <c r="M338" i="15"/>
  <c r="L338" i="15"/>
  <c r="I338" i="15"/>
  <c r="H338" i="15"/>
  <c r="M306" i="15"/>
  <c r="L306" i="15"/>
  <c r="I306" i="15"/>
  <c r="H306" i="15"/>
  <c r="M303" i="15"/>
  <c r="L303" i="15"/>
  <c r="I303" i="15"/>
  <c r="H303" i="15"/>
  <c r="M295" i="15"/>
  <c r="L295" i="15"/>
  <c r="I295" i="15"/>
  <c r="H295" i="15"/>
  <c r="M287" i="15"/>
  <c r="L287" i="15"/>
  <c r="I287" i="15"/>
  <c r="H287" i="15"/>
  <c r="M262" i="15"/>
  <c r="L262" i="15"/>
  <c r="I262" i="15"/>
  <c r="H262" i="15"/>
  <c r="M258" i="15"/>
  <c r="L258" i="15"/>
  <c r="I258" i="15"/>
  <c r="H258" i="15"/>
  <c r="M257" i="15"/>
  <c r="L257" i="15"/>
  <c r="I257" i="15"/>
  <c r="H257" i="15"/>
  <c r="M167" i="15"/>
  <c r="L167" i="15"/>
  <c r="I167" i="15"/>
  <c r="H167" i="15"/>
  <c r="M110" i="15"/>
  <c r="L110" i="15"/>
  <c r="I110" i="15"/>
  <c r="H110" i="15"/>
  <c r="M67" i="15"/>
  <c r="L67" i="15"/>
  <c r="I67" i="15"/>
  <c r="H67" i="15"/>
  <c r="M461" i="15"/>
  <c r="L461" i="15"/>
  <c r="I461" i="15"/>
  <c r="H461" i="15"/>
  <c r="M438" i="15"/>
  <c r="L438" i="15"/>
  <c r="I438" i="15"/>
  <c r="H438" i="15"/>
  <c r="M431" i="15"/>
  <c r="L431" i="15"/>
  <c r="I431" i="15"/>
  <c r="H431" i="15"/>
  <c r="M430" i="15"/>
  <c r="L430" i="15"/>
  <c r="I430" i="15"/>
  <c r="H430" i="15"/>
  <c r="M253" i="15"/>
  <c r="L253" i="15"/>
  <c r="I253" i="15"/>
  <c r="H253" i="15"/>
  <c r="M178" i="15"/>
  <c r="L178" i="15"/>
  <c r="I178" i="15"/>
  <c r="H178" i="15"/>
  <c r="M171" i="15"/>
  <c r="L171" i="15"/>
  <c r="I171" i="15"/>
  <c r="H171" i="15"/>
  <c r="M72" i="15"/>
  <c r="L72" i="15"/>
  <c r="I72" i="15"/>
  <c r="H72" i="15"/>
  <c r="M54" i="15"/>
  <c r="L54" i="15"/>
  <c r="I54" i="15"/>
  <c r="H54" i="15"/>
  <c r="M532" i="15"/>
  <c r="L532" i="15"/>
  <c r="I532" i="15"/>
  <c r="H532" i="15"/>
  <c r="M469" i="15"/>
  <c r="L469" i="15"/>
  <c r="I469" i="15"/>
  <c r="H469" i="15"/>
  <c r="M423" i="15"/>
  <c r="L423" i="15"/>
  <c r="I423" i="15"/>
  <c r="H423" i="15"/>
  <c r="M422" i="15"/>
  <c r="L422" i="15"/>
  <c r="I422" i="15"/>
  <c r="H422" i="15"/>
  <c r="M403" i="15"/>
  <c r="L403" i="15"/>
  <c r="I403" i="15"/>
  <c r="H403" i="15"/>
  <c r="M402" i="15"/>
  <c r="L402" i="15"/>
  <c r="I402" i="15"/>
  <c r="H402" i="15"/>
  <c r="M376" i="15"/>
  <c r="L376" i="15"/>
  <c r="I376" i="15"/>
  <c r="H376" i="15"/>
  <c r="M365" i="15"/>
  <c r="L365" i="15"/>
  <c r="I365" i="15"/>
  <c r="H365" i="15"/>
  <c r="M334" i="15"/>
  <c r="L334" i="15"/>
  <c r="I334" i="15"/>
  <c r="H334" i="15"/>
  <c r="M286" i="15"/>
  <c r="L286" i="15"/>
  <c r="I286" i="15"/>
  <c r="H286" i="15"/>
  <c r="M282" i="15"/>
  <c r="L282" i="15"/>
  <c r="I282" i="15"/>
  <c r="H282" i="15"/>
  <c r="M192" i="15"/>
  <c r="L192" i="15"/>
  <c r="I192" i="15"/>
  <c r="H192" i="15"/>
  <c r="M180" i="15"/>
  <c r="L180" i="15"/>
  <c r="I180" i="15"/>
  <c r="H180" i="15"/>
  <c r="M157" i="15"/>
  <c r="L157" i="15"/>
  <c r="I157" i="15"/>
  <c r="H157" i="15"/>
  <c r="M130" i="15"/>
  <c r="L130" i="15"/>
  <c r="I130" i="15"/>
  <c r="H130" i="15"/>
  <c r="M112" i="15"/>
  <c r="L112" i="15"/>
  <c r="I112" i="15"/>
  <c r="H112" i="15"/>
  <c r="M91" i="15"/>
  <c r="L91" i="15"/>
  <c r="I91" i="15"/>
  <c r="H91" i="15"/>
  <c r="M57" i="15"/>
  <c r="L57" i="15"/>
  <c r="I57" i="15"/>
  <c r="H57" i="15"/>
  <c r="M53" i="15"/>
  <c r="L53" i="15"/>
  <c r="I53" i="15"/>
  <c r="H53" i="15"/>
  <c r="M39" i="15"/>
  <c r="L39" i="15"/>
  <c r="I39" i="15"/>
  <c r="H39" i="15"/>
  <c r="M25" i="15"/>
  <c r="L25" i="15"/>
  <c r="I25" i="15"/>
  <c r="H25" i="15"/>
  <c r="M419" i="15"/>
  <c r="L419" i="15"/>
  <c r="I419" i="15"/>
  <c r="H419" i="15"/>
  <c r="M418" i="15"/>
  <c r="L418" i="15"/>
  <c r="I418" i="15"/>
  <c r="H418" i="15"/>
  <c r="M351" i="15"/>
  <c r="L351" i="15"/>
  <c r="I351" i="15"/>
  <c r="H351" i="15"/>
  <c r="M344" i="15"/>
  <c r="L344" i="15"/>
  <c r="I344" i="15"/>
  <c r="H344" i="15"/>
  <c r="M304" i="15"/>
  <c r="L304" i="15"/>
  <c r="I304" i="15"/>
  <c r="H304" i="15"/>
  <c r="M177" i="15"/>
  <c r="L177" i="15"/>
  <c r="I177" i="15"/>
  <c r="H177" i="15"/>
  <c r="M24" i="15"/>
  <c r="L24" i="15"/>
  <c r="I24" i="15"/>
  <c r="H24" i="15"/>
  <c r="M21" i="15"/>
  <c r="L21" i="15"/>
  <c r="I21" i="15"/>
  <c r="H21" i="15"/>
  <c r="M487" i="15"/>
  <c r="L487" i="15"/>
  <c r="I487" i="15"/>
  <c r="H487" i="15"/>
  <c r="M472" i="15"/>
  <c r="L472" i="15"/>
  <c r="I472" i="15"/>
  <c r="H472" i="15"/>
  <c r="M413" i="15"/>
  <c r="L413" i="15"/>
  <c r="I413" i="15"/>
  <c r="H413" i="15"/>
  <c r="M383" i="15"/>
  <c r="L383" i="15"/>
  <c r="I383" i="15"/>
  <c r="H383" i="15"/>
  <c r="M270" i="15"/>
  <c r="L270" i="15"/>
  <c r="I270" i="15"/>
  <c r="H270" i="15"/>
  <c r="M250" i="15"/>
  <c r="L250" i="15"/>
  <c r="I250" i="15"/>
  <c r="H250" i="15"/>
  <c r="M241" i="15"/>
  <c r="L241" i="15"/>
  <c r="I241" i="15"/>
  <c r="H241" i="15"/>
  <c r="M141" i="15"/>
  <c r="L141" i="15"/>
  <c r="I141" i="15"/>
  <c r="H141" i="15"/>
  <c r="M409" i="15"/>
  <c r="L409" i="15"/>
  <c r="I409" i="15"/>
  <c r="H409" i="15"/>
  <c r="M509" i="15"/>
  <c r="L509" i="15"/>
  <c r="I509" i="15"/>
  <c r="H509" i="15"/>
  <c r="M458" i="15"/>
  <c r="L458" i="15"/>
  <c r="I458" i="15"/>
  <c r="H458" i="15"/>
  <c r="M442" i="15"/>
  <c r="L442" i="15"/>
  <c r="I442" i="15"/>
  <c r="H442" i="15"/>
  <c r="M420" i="15"/>
  <c r="L420" i="15"/>
  <c r="I420" i="15"/>
  <c r="H420" i="15"/>
  <c r="M406" i="15"/>
  <c r="L406" i="15"/>
  <c r="I406" i="15"/>
  <c r="H406" i="15"/>
  <c r="M405" i="15"/>
  <c r="L405" i="15"/>
  <c r="I405" i="15"/>
  <c r="H405" i="15"/>
  <c r="M366" i="15"/>
  <c r="L366" i="15"/>
  <c r="I366" i="15"/>
  <c r="H366" i="15"/>
  <c r="M323" i="15"/>
  <c r="L323" i="15"/>
  <c r="I323" i="15"/>
  <c r="H323" i="15"/>
  <c r="M310" i="15"/>
  <c r="L310" i="15"/>
  <c r="I310" i="15"/>
  <c r="H310" i="15"/>
  <c r="M243" i="15"/>
  <c r="L243" i="15"/>
  <c r="I243" i="15"/>
  <c r="H243" i="15"/>
  <c r="M222" i="15"/>
  <c r="L222" i="15"/>
  <c r="I222" i="15"/>
  <c r="H222" i="15"/>
  <c r="M201" i="15"/>
  <c r="L201" i="15"/>
  <c r="I201" i="15"/>
  <c r="H201" i="15"/>
  <c r="M142" i="15"/>
  <c r="L142" i="15"/>
  <c r="I142" i="15"/>
  <c r="H142" i="15"/>
  <c r="M140" i="15"/>
  <c r="L140" i="15"/>
  <c r="I140" i="15"/>
  <c r="M132" i="15"/>
  <c r="L132" i="15"/>
  <c r="I132" i="15"/>
  <c r="H132" i="15"/>
  <c r="M116" i="15"/>
  <c r="L116" i="15"/>
  <c r="I116" i="15"/>
  <c r="H116" i="15"/>
  <c r="M102" i="15"/>
  <c r="L102" i="15"/>
  <c r="I102" i="15"/>
  <c r="H102" i="15"/>
  <c r="M81" i="15"/>
  <c r="L81" i="15"/>
  <c r="I81" i="15"/>
  <c r="H81" i="15"/>
  <c r="M70" i="15"/>
  <c r="L70" i="15"/>
  <c r="I70" i="15"/>
  <c r="H70" i="15"/>
  <c r="M540" i="15"/>
  <c r="L540" i="15"/>
  <c r="I540" i="15"/>
  <c r="H540" i="15"/>
  <c r="M539" i="15"/>
  <c r="L539" i="15"/>
  <c r="I539" i="15"/>
  <c r="H539" i="15"/>
  <c r="M506" i="15"/>
  <c r="L506" i="15"/>
  <c r="I506" i="15"/>
  <c r="H506" i="15"/>
  <c r="M500" i="15"/>
  <c r="L500" i="15"/>
  <c r="I500" i="15"/>
  <c r="H500" i="15"/>
  <c r="M497" i="15"/>
  <c r="L497" i="15"/>
  <c r="I497" i="15"/>
  <c r="H497" i="15"/>
  <c r="M401" i="15"/>
  <c r="L401" i="15"/>
  <c r="I401" i="15"/>
  <c r="H401" i="15"/>
  <c r="M400" i="15"/>
  <c r="L400" i="15"/>
  <c r="I400" i="15"/>
  <c r="H400" i="15"/>
  <c r="M378" i="15"/>
  <c r="L378" i="15"/>
  <c r="I378" i="15"/>
  <c r="H378" i="15"/>
  <c r="M374" i="15"/>
  <c r="L374" i="15"/>
  <c r="I374" i="15"/>
  <c r="H374" i="15"/>
  <c r="M368" i="15"/>
  <c r="L368" i="15"/>
  <c r="I368" i="15"/>
  <c r="H368" i="15"/>
  <c r="M325" i="15"/>
  <c r="L325" i="15"/>
  <c r="I325" i="15"/>
  <c r="H325" i="15"/>
  <c r="M311" i="15"/>
  <c r="L311" i="15"/>
  <c r="I311" i="15"/>
  <c r="H311" i="15"/>
  <c r="M294" i="15"/>
  <c r="L294" i="15"/>
  <c r="I294" i="15"/>
  <c r="H294" i="15"/>
  <c r="M251" i="15"/>
  <c r="L251" i="15"/>
  <c r="I251" i="15"/>
  <c r="H251" i="15"/>
  <c r="M191" i="15"/>
  <c r="L191" i="15"/>
  <c r="I191" i="15"/>
  <c r="H191" i="15"/>
  <c r="M189" i="15"/>
  <c r="L189" i="15"/>
  <c r="I189" i="15"/>
  <c r="H189" i="15"/>
  <c r="M173" i="15"/>
  <c r="L173" i="15"/>
  <c r="I173" i="15"/>
  <c r="H173" i="15"/>
  <c r="M153" i="15"/>
  <c r="L153" i="15"/>
  <c r="I153" i="15"/>
  <c r="H153" i="15"/>
  <c r="M92" i="15"/>
  <c r="L92" i="15"/>
  <c r="I92" i="15"/>
  <c r="H92" i="15"/>
  <c r="M79" i="15"/>
  <c r="L79" i="15"/>
  <c r="I79" i="15"/>
  <c r="H79" i="15"/>
  <c r="M78" i="15"/>
  <c r="L78" i="15"/>
  <c r="I78" i="15"/>
  <c r="H78" i="15"/>
  <c r="M44" i="15"/>
  <c r="L44" i="15"/>
  <c r="I44" i="15"/>
  <c r="H44" i="15"/>
  <c r="M34" i="15"/>
  <c r="L34" i="15"/>
  <c r="I34" i="15"/>
  <c r="H34" i="15"/>
  <c r="M18" i="15"/>
  <c r="L18" i="15"/>
  <c r="I18" i="15"/>
  <c r="H18" i="15"/>
  <c r="M2" i="15"/>
  <c r="L2" i="15"/>
  <c r="I2" i="15"/>
  <c r="H2" i="15"/>
  <c r="I415" i="15"/>
  <c r="H415" i="15"/>
  <c r="M399" i="15"/>
  <c r="L193" i="15"/>
  <c r="I193" i="15"/>
  <c r="H193" i="15"/>
  <c r="M395" i="15"/>
  <c r="L395" i="15"/>
  <c r="I395" i="15"/>
  <c r="H395" i="15"/>
  <c r="M394" i="15"/>
  <c r="L394" i="15"/>
  <c r="I394" i="15"/>
  <c r="H394" i="15"/>
  <c r="M367" i="15"/>
  <c r="L367" i="15"/>
  <c r="I367" i="15"/>
  <c r="H367" i="15"/>
  <c r="M211" i="15"/>
  <c r="L211" i="15"/>
  <c r="I211" i="15"/>
  <c r="H211" i="15"/>
  <c r="M164" i="15"/>
  <c r="L164" i="15"/>
  <c r="I164" i="15"/>
  <c r="H164" i="15"/>
  <c r="M152" i="15"/>
  <c r="L152" i="15"/>
  <c r="I152" i="15"/>
  <c r="H152" i="15"/>
  <c r="M138" i="15"/>
  <c r="L138" i="15"/>
  <c r="I138" i="15"/>
  <c r="H138" i="15"/>
  <c r="M82" i="15"/>
  <c r="L82" i="15"/>
  <c r="I82" i="15"/>
  <c r="H82" i="15"/>
  <c r="M524" i="15"/>
  <c r="L524" i="15"/>
  <c r="I524" i="15"/>
  <c r="H524" i="15"/>
  <c r="M482" i="15"/>
  <c r="L482" i="15"/>
  <c r="I482" i="15"/>
  <c r="H482" i="15"/>
  <c r="M411" i="15"/>
  <c r="L411" i="15"/>
  <c r="I411" i="15"/>
  <c r="H411" i="15"/>
  <c r="M386" i="15"/>
  <c r="L386" i="15"/>
  <c r="I386" i="15"/>
  <c r="H386" i="15"/>
  <c r="M385" i="15"/>
  <c r="L385" i="15"/>
  <c r="I385" i="15"/>
  <c r="H385" i="15"/>
  <c r="M369" i="15"/>
  <c r="L369" i="15"/>
  <c r="I369" i="15"/>
  <c r="H369" i="15"/>
  <c r="M346" i="15"/>
  <c r="L346" i="15"/>
  <c r="I346" i="15"/>
  <c r="H346" i="15"/>
  <c r="M336" i="15"/>
  <c r="L336" i="15"/>
  <c r="I336" i="15"/>
  <c r="H336" i="15"/>
  <c r="M335" i="15"/>
  <c r="L335" i="15"/>
  <c r="I335" i="15"/>
  <c r="H335" i="15"/>
  <c r="M317" i="15"/>
  <c r="L317" i="15"/>
  <c r="I317" i="15"/>
  <c r="H317" i="15"/>
  <c r="M307" i="15"/>
  <c r="L307" i="15"/>
  <c r="I307" i="15"/>
  <c r="H307" i="15"/>
  <c r="M302" i="15"/>
  <c r="L302" i="15"/>
  <c r="I302" i="15"/>
  <c r="H302" i="15"/>
  <c r="M281" i="15"/>
  <c r="L281" i="15"/>
  <c r="I281" i="15"/>
  <c r="H281" i="15"/>
  <c r="M234" i="15"/>
  <c r="L234" i="15"/>
  <c r="I234" i="15"/>
  <c r="H234" i="15"/>
  <c r="M226" i="15"/>
  <c r="L226" i="15"/>
  <c r="I226" i="15"/>
  <c r="H226" i="15"/>
  <c r="M213" i="15"/>
  <c r="L213" i="15"/>
  <c r="I213" i="15"/>
  <c r="H213" i="15"/>
  <c r="M204" i="15"/>
  <c r="L204" i="15"/>
  <c r="I204" i="15"/>
  <c r="H204" i="15"/>
  <c r="M203" i="15"/>
  <c r="L203" i="15"/>
  <c r="I203" i="15"/>
  <c r="H203" i="15"/>
  <c r="M186" i="15"/>
  <c r="L186" i="15"/>
  <c r="I186" i="15"/>
  <c r="H186" i="15"/>
  <c r="M131" i="15"/>
  <c r="L131" i="15"/>
  <c r="I131" i="15"/>
  <c r="H131" i="15"/>
  <c r="M120" i="15"/>
  <c r="L120" i="15"/>
  <c r="I120" i="15"/>
  <c r="H120" i="15"/>
  <c r="M101" i="15"/>
  <c r="L101" i="15"/>
  <c r="I101" i="15"/>
  <c r="H101" i="15"/>
  <c r="M88" i="15"/>
  <c r="L88" i="15"/>
  <c r="I88" i="15"/>
  <c r="H88" i="15"/>
  <c r="M74" i="15"/>
  <c r="L74" i="15"/>
  <c r="I74" i="15"/>
  <c r="H74" i="15"/>
  <c r="M68" i="15"/>
  <c r="L68" i="15"/>
  <c r="I68" i="15"/>
  <c r="H68" i="15"/>
  <c r="M63" i="15"/>
  <c r="L63" i="15"/>
  <c r="I63" i="15"/>
  <c r="H63" i="15"/>
  <c r="M48" i="15"/>
  <c r="L48" i="15"/>
  <c r="I48" i="15"/>
  <c r="H48" i="15"/>
  <c r="M35" i="15"/>
  <c r="L35" i="15"/>
  <c r="I35" i="15"/>
  <c r="H35" i="15"/>
  <c r="M33" i="15"/>
  <c r="L33" i="15"/>
  <c r="I33" i="15"/>
  <c r="H33" i="15"/>
  <c r="M364" i="15"/>
  <c r="L364" i="15"/>
  <c r="I364" i="15"/>
  <c r="H364" i="15"/>
  <c r="M358" i="15"/>
  <c r="L358" i="15"/>
  <c r="I358" i="15"/>
  <c r="H358" i="15"/>
  <c r="M392" i="15"/>
  <c r="L392" i="15"/>
  <c r="I392" i="15"/>
  <c r="H392" i="15"/>
  <c r="M387" i="15"/>
  <c r="L387" i="15"/>
  <c r="I387" i="15"/>
  <c r="H387" i="15"/>
  <c r="M354" i="15"/>
  <c r="L354" i="15"/>
  <c r="I354" i="15"/>
  <c r="H354" i="15"/>
  <c r="M255" i="15"/>
  <c r="L255" i="15"/>
  <c r="I255" i="15"/>
  <c r="H255" i="15"/>
  <c r="M245" i="15"/>
  <c r="L245" i="15"/>
  <c r="I245" i="15"/>
  <c r="H245" i="15"/>
  <c r="M90" i="15"/>
  <c r="L90" i="15"/>
  <c r="I90" i="15"/>
  <c r="H90" i="15"/>
  <c r="M27" i="15"/>
  <c r="L27" i="15"/>
  <c r="I27" i="15"/>
  <c r="H27" i="15"/>
  <c r="M534" i="15"/>
  <c r="L534" i="15"/>
  <c r="I534" i="15"/>
  <c r="H534" i="15"/>
  <c r="M520" i="15"/>
  <c r="L520" i="15"/>
  <c r="I520" i="15"/>
  <c r="H520" i="15"/>
  <c r="M507" i="15"/>
  <c r="L507" i="15"/>
  <c r="I507" i="15"/>
  <c r="H507" i="15"/>
  <c r="M496" i="15"/>
  <c r="L496" i="15"/>
  <c r="I496" i="15"/>
  <c r="H496" i="15"/>
  <c r="M471" i="15"/>
  <c r="L471" i="15"/>
  <c r="I471" i="15"/>
  <c r="H471" i="15"/>
  <c r="M446" i="15"/>
  <c r="L446" i="15"/>
  <c r="I446" i="15"/>
  <c r="H446" i="15"/>
  <c r="M429" i="15"/>
  <c r="L429" i="15"/>
  <c r="I429" i="15"/>
  <c r="H429" i="15"/>
  <c r="M416" i="15"/>
  <c r="L416" i="15"/>
  <c r="I416" i="15"/>
  <c r="H416" i="15"/>
  <c r="M404" i="15"/>
  <c r="L404" i="15"/>
  <c r="I404" i="15"/>
  <c r="H404" i="15"/>
  <c r="M371" i="15"/>
  <c r="L371" i="15"/>
  <c r="I371" i="15"/>
  <c r="H371" i="15"/>
  <c r="M353" i="15"/>
  <c r="L353" i="15"/>
  <c r="I353" i="15"/>
  <c r="H353" i="15"/>
  <c r="M327" i="15"/>
  <c r="L327" i="15"/>
  <c r="I327" i="15"/>
  <c r="H327" i="15"/>
  <c r="M326" i="15"/>
  <c r="L326" i="15"/>
  <c r="I326" i="15"/>
  <c r="H326" i="15"/>
  <c r="M316" i="15"/>
  <c r="L316" i="15"/>
  <c r="I316" i="15"/>
  <c r="H316" i="15"/>
  <c r="M288" i="15"/>
  <c r="L288" i="15"/>
  <c r="I288" i="15"/>
  <c r="H288" i="15"/>
  <c r="M256" i="15"/>
  <c r="L256" i="15"/>
  <c r="I256" i="15"/>
  <c r="H256" i="15"/>
  <c r="M235" i="15"/>
  <c r="L235" i="15"/>
  <c r="I235" i="15"/>
  <c r="H235" i="15"/>
  <c r="M232" i="15"/>
  <c r="L232" i="15"/>
  <c r="I232" i="15"/>
  <c r="H232" i="15"/>
  <c r="M231" i="15"/>
  <c r="L231" i="15"/>
  <c r="I231" i="15"/>
  <c r="H231" i="15"/>
  <c r="M230" i="15"/>
  <c r="L230" i="15"/>
  <c r="I230" i="15"/>
  <c r="H230" i="15"/>
  <c r="M229" i="15"/>
  <c r="L229" i="15"/>
  <c r="I229" i="15"/>
  <c r="H229" i="15"/>
  <c r="M224" i="15"/>
  <c r="L224" i="15"/>
  <c r="I224" i="15"/>
  <c r="H224" i="15"/>
  <c r="M220" i="15"/>
  <c r="L220" i="15"/>
  <c r="I220" i="15"/>
  <c r="H220" i="15"/>
  <c r="M209" i="15"/>
  <c r="L209" i="15"/>
  <c r="I209" i="15"/>
  <c r="H209" i="15"/>
  <c r="M197" i="15"/>
  <c r="L197" i="15"/>
  <c r="I197" i="15"/>
  <c r="H197" i="15"/>
  <c r="M165" i="15"/>
  <c r="L165" i="15"/>
  <c r="I165" i="15"/>
  <c r="H165" i="15"/>
  <c r="M163" i="15"/>
  <c r="L163" i="15"/>
  <c r="I163" i="15"/>
  <c r="H163" i="15"/>
  <c r="M158" i="15"/>
  <c r="L158" i="15"/>
  <c r="I158" i="15"/>
  <c r="H158" i="15"/>
  <c r="M113" i="15"/>
  <c r="L113" i="15"/>
  <c r="I113" i="15"/>
  <c r="H113" i="15"/>
  <c r="M111" i="15"/>
  <c r="L111" i="15"/>
  <c r="I111" i="15"/>
  <c r="H111" i="15"/>
  <c r="M104" i="15"/>
  <c r="L104" i="15"/>
  <c r="I104" i="15"/>
  <c r="H104" i="15"/>
  <c r="M55" i="15"/>
  <c r="L55" i="15"/>
  <c r="I55" i="15"/>
  <c r="H55" i="15"/>
  <c r="M51" i="15"/>
  <c r="L51" i="15"/>
  <c r="I51" i="15"/>
  <c r="H51" i="15"/>
  <c r="M14" i="15"/>
  <c r="L14" i="15"/>
  <c r="I14" i="15"/>
  <c r="H14" i="15"/>
  <c r="M8" i="15"/>
  <c r="L8" i="15"/>
  <c r="I8" i="15"/>
  <c r="H8" i="15"/>
  <c r="M490" i="15"/>
  <c r="L490" i="15"/>
  <c r="I490" i="15"/>
  <c r="H490" i="15"/>
  <c r="M313" i="15"/>
  <c r="L313" i="15"/>
  <c r="I313" i="15"/>
  <c r="H313" i="15"/>
  <c r="M312" i="15"/>
  <c r="L312" i="15"/>
  <c r="I312" i="15"/>
  <c r="H312" i="15"/>
  <c r="M174" i="15"/>
  <c r="L174" i="15"/>
  <c r="I174" i="15"/>
  <c r="H174" i="15"/>
  <c r="M535" i="15"/>
  <c r="L535" i="15"/>
  <c r="I535" i="15"/>
  <c r="H535" i="15"/>
  <c r="M396" i="15"/>
  <c r="L396" i="15"/>
  <c r="I396" i="15"/>
  <c r="H396" i="15"/>
  <c r="M309" i="15"/>
  <c r="L309" i="15"/>
  <c r="I309" i="15"/>
  <c r="H309" i="15"/>
  <c r="M308" i="15"/>
  <c r="L308" i="15"/>
  <c r="I308" i="15"/>
  <c r="H308" i="15"/>
  <c r="M65" i="15"/>
  <c r="L65" i="15"/>
  <c r="I65" i="15"/>
  <c r="H65" i="15"/>
  <c r="M13" i="15"/>
  <c r="L13" i="15"/>
  <c r="I13" i="15"/>
  <c r="H13" i="15"/>
  <c r="M460" i="15"/>
  <c r="L460" i="15"/>
  <c r="I460" i="15"/>
  <c r="H460" i="15"/>
  <c r="M447" i="15"/>
  <c r="L447" i="15"/>
  <c r="I447" i="15"/>
  <c r="H447" i="15"/>
  <c r="M427" i="15"/>
  <c r="L427" i="15"/>
  <c r="I427" i="15"/>
  <c r="H427" i="15"/>
  <c r="M397" i="15"/>
  <c r="L397" i="15"/>
  <c r="I397" i="15"/>
  <c r="H397" i="15"/>
  <c r="M333" i="15"/>
  <c r="L333" i="15"/>
  <c r="I333" i="15"/>
  <c r="H333" i="15"/>
  <c r="M298" i="15"/>
  <c r="L298" i="15"/>
  <c r="I298" i="15"/>
  <c r="H298" i="15"/>
  <c r="M297" i="15"/>
  <c r="L297" i="15"/>
  <c r="I297" i="15"/>
  <c r="H297" i="15"/>
  <c r="M273" i="15"/>
  <c r="L273" i="15"/>
  <c r="I273" i="15"/>
  <c r="H273" i="15"/>
  <c r="M216" i="15"/>
  <c r="L216" i="15"/>
  <c r="I216" i="15"/>
  <c r="H216" i="15"/>
  <c r="M175" i="15"/>
  <c r="L175" i="15"/>
  <c r="I175" i="15"/>
  <c r="H175" i="15"/>
  <c r="M172" i="15"/>
  <c r="L172" i="15"/>
  <c r="I172" i="15"/>
  <c r="H172" i="15"/>
  <c r="M118" i="15"/>
  <c r="L118" i="15"/>
  <c r="I118" i="15"/>
  <c r="H118" i="15"/>
  <c r="M71" i="15"/>
  <c r="L71" i="15"/>
  <c r="I71" i="15"/>
  <c r="H71" i="15"/>
  <c r="M291" i="15"/>
  <c r="L291" i="15"/>
  <c r="I291" i="15"/>
  <c r="H291" i="15"/>
  <c r="M268" i="15"/>
  <c r="L268" i="15"/>
  <c r="I268" i="15"/>
  <c r="H268" i="15"/>
  <c r="M290" i="15"/>
  <c r="L290" i="15"/>
  <c r="I290" i="15"/>
  <c r="H290" i="15"/>
  <c r="M10" i="15"/>
  <c r="L10" i="15"/>
  <c r="I10" i="15"/>
  <c r="H10" i="15"/>
  <c r="M284" i="15"/>
  <c r="L284" i="15"/>
  <c r="I284" i="15"/>
  <c r="H284" i="15"/>
  <c r="M283" i="15"/>
  <c r="L283" i="15"/>
  <c r="I283" i="15"/>
  <c r="H283" i="15"/>
  <c r="M261" i="15"/>
  <c r="L261" i="15"/>
  <c r="I261" i="15"/>
  <c r="H261" i="15"/>
  <c r="M249" i="15"/>
  <c r="L249" i="15"/>
  <c r="I249" i="15"/>
  <c r="H249" i="15"/>
  <c r="M179" i="15"/>
  <c r="L179" i="15"/>
  <c r="I179" i="15"/>
  <c r="H179" i="15"/>
  <c r="M125" i="15"/>
  <c r="L125" i="15"/>
  <c r="I125" i="15"/>
  <c r="H125" i="15"/>
  <c r="M26" i="15"/>
  <c r="L26" i="15"/>
  <c r="I26" i="15"/>
  <c r="H26" i="15"/>
  <c r="M526" i="15"/>
  <c r="L526" i="15"/>
  <c r="I526" i="15"/>
  <c r="H526" i="15"/>
  <c r="M498" i="15"/>
  <c r="L498" i="15"/>
  <c r="I498" i="15"/>
  <c r="H498" i="15"/>
  <c r="M360" i="15"/>
  <c r="L360" i="15"/>
  <c r="I360" i="15"/>
  <c r="H360" i="15"/>
  <c r="M279" i="15"/>
  <c r="L279" i="15"/>
  <c r="I279" i="15"/>
  <c r="H279" i="15"/>
  <c r="M154" i="15"/>
  <c r="L154" i="15"/>
  <c r="I154" i="15"/>
  <c r="H154" i="15"/>
  <c r="M274" i="15"/>
  <c r="L274" i="15"/>
  <c r="I274" i="15"/>
  <c r="H274" i="15"/>
  <c r="M485" i="15"/>
  <c r="L485" i="15"/>
  <c r="I485" i="15"/>
  <c r="H485" i="15"/>
  <c r="M444" i="15"/>
  <c r="L444" i="15"/>
  <c r="I444" i="15"/>
  <c r="H444" i="15"/>
  <c r="M425" i="15"/>
  <c r="L425" i="15"/>
  <c r="I425" i="15"/>
  <c r="H425" i="15"/>
  <c r="M398" i="15"/>
  <c r="L398" i="15"/>
  <c r="I398" i="15"/>
  <c r="H398" i="15"/>
  <c r="M393" i="15"/>
  <c r="L393" i="15"/>
  <c r="I393" i="15"/>
  <c r="H393" i="15"/>
  <c r="M319" i="15"/>
  <c r="L319" i="15"/>
  <c r="I319" i="15"/>
  <c r="H319" i="15"/>
  <c r="M285" i="15"/>
  <c r="L285" i="15"/>
  <c r="I285" i="15"/>
  <c r="H285" i="15"/>
  <c r="M272" i="15"/>
  <c r="L272" i="15"/>
  <c r="I272" i="15"/>
  <c r="H272" i="15"/>
  <c r="M239" i="15"/>
  <c r="L239" i="15"/>
  <c r="I239" i="15"/>
  <c r="H239" i="15"/>
  <c r="M146" i="15"/>
  <c r="L146" i="15"/>
  <c r="I146" i="15"/>
  <c r="H146" i="15"/>
  <c r="M103" i="15"/>
  <c r="L103" i="15"/>
  <c r="I103" i="15"/>
  <c r="H103" i="15"/>
  <c r="M40" i="15"/>
  <c r="L40" i="15"/>
  <c r="I40" i="15"/>
  <c r="H40" i="15"/>
  <c r="M266" i="15"/>
  <c r="L266" i="15"/>
  <c r="I266" i="15"/>
  <c r="H266" i="15"/>
  <c r="M265" i="15"/>
  <c r="L265" i="15"/>
  <c r="I265" i="15"/>
  <c r="H265" i="15"/>
  <c r="M80" i="15"/>
  <c r="L80" i="15"/>
  <c r="I80" i="15"/>
  <c r="H80" i="15"/>
  <c r="M523" i="15"/>
  <c r="L523" i="15"/>
  <c r="I523" i="15"/>
  <c r="H523" i="15"/>
  <c r="M519" i="15"/>
  <c r="L519" i="15"/>
  <c r="I519" i="15"/>
  <c r="H519" i="15"/>
  <c r="M517" i="15"/>
  <c r="L517" i="15"/>
  <c r="I517" i="15"/>
  <c r="H517" i="15"/>
  <c r="M516" i="15"/>
  <c r="L516" i="15"/>
  <c r="I516" i="15"/>
  <c r="H516" i="15"/>
  <c r="M510" i="15"/>
  <c r="L510" i="15"/>
  <c r="I510" i="15"/>
  <c r="H510" i="15"/>
  <c r="M505" i="15"/>
  <c r="L505" i="15"/>
  <c r="I505" i="15"/>
  <c r="H505" i="15"/>
  <c r="M486" i="15"/>
  <c r="L486" i="15"/>
  <c r="I486" i="15"/>
  <c r="H486" i="15"/>
  <c r="M483" i="15"/>
  <c r="L483" i="15"/>
  <c r="I483" i="15"/>
  <c r="H483" i="15"/>
  <c r="M468" i="15"/>
  <c r="L468" i="15"/>
  <c r="I468" i="15"/>
  <c r="H468" i="15"/>
  <c r="M466" i="15"/>
  <c r="L466" i="15"/>
  <c r="I466" i="15"/>
  <c r="H466" i="15"/>
  <c r="M465" i="15"/>
  <c r="L465" i="15"/>
  <c r="I465" i="15"/>
  <c r="H465" i="15"/>
  <c r="M455" i="15"/>
  <c r="L455" i="15"/>
  <c r="I455" i="15"/>
  <c r="H455" i="15"/>
  <c r="M454" i="15"/>
  <c r="L454" i="15"/>
  <c r="I454" i="15"/>
  <c r="H454" i="15"/>
  <c r="M439" i="15"/>
  <c r="L439" i="15"/>
  <c r="I439" i="15"/>
  <c r="H439" i="15"/>
  <c r="M437" i="15"/>
  <c r="L437" i="15"/>
  <c r="I437" i="15"/>
  <c r="H437" i="15"/>
  <c r="M434" i="15"/>
  <c r="L434" i="15"/>
  <c r="I434" i="15"/>
  <c r="H434" i="15"/>
  <c r="M421" i="15"/>
  <c r="L421" i="15"/>
  <c r="I421" i="15"/>
  <c r="H421" i="15"/>
  <c r="M410" i="15"/>
  <c r="L410" i="15"/>
  <c r="I410" i="15"/>
  <c r="H410" i="15"/>
  <c r="M408" i="15"/>
  <c r="L408" i="15"/>
  <c r="I408" i="15"/>
  <c r="H408" i="15"/>
  <c r="M407" i="15"/>
  <c r="L407" i="15"/>
  <c r="I407" i="15"/>
  <c r="H407" i="15"/>
  <c r="M391" i="15"/>
  <c r="L391" i="15"/>
  <c r="I391" i="15"/>
  <c r="H391" i="15"/>
  <c r="M390" i="15"/>
  <c r="L390" i="15"/>
  <c r="I390" i="15"/>
  <c r="H390" i="15"/>
  <c r="M389" i="15"/>
  <c r="L389" i="15"/>
  <c r="I389" i="15"/>
  <c r="H389" i="15"/>
  <c r="M375" i="15"/>
  <c r="L375" i="15"/>
  <c r="I375" i="15"/>
  <c r="H375" i="15"/>
  <c r="M370" i="15"/>
  <c r="L370" i="15"/>
  <c r="I370" i="15"/>
  <c r="H370" i="15"/>
  <c r="M361" i="15"/>
  <c r="L361" i="15"/>
  <c r="I361" i="15"/>
  <c r="H361" i="15"/>
  <c r="M348" i="15"/>
  <c r="L348" i="15"/>
  <c r="I348" i="15"/>
  <c r="H348" i="15"/>
  <c r="M343" i="15"/>
  <c r="L343" i="15"/>
  <c r="I343" i="15"/>
  <c r="H343" i="15"/>
  <c r="M341" i="15"/>
  <c r="L341" i="15"/>
  <c r="I341" i="15"/>
  <c r="H341" i="15"/>
  <c r="M339" i="15"/>
  <c r="L339" i="15"/>
  <c r="I339" i="15"/>
  <c r="H339" i="15"/>
  <c r="M337" i="15"/>
  <c r="L337" i="15"/>
  <c r="I337" i="15"/>
  <c r="H337" i="15"/>
  <c r="M318" i="15"/>
  <c r="L318" i="15"/>
  <c r="I318" i="15"/>
  <c r="H318" i="15"/>
  <c r="M299" i="15"/>
  <c r="L299" i="15"/>
  <c r="I299" i="15"/>
  <c r="H299" i="15"/>
  <c r="M296" i="15"/>
  <c r="L296" i="15"/>
  <c r="I296" i="15"/>
  <c r="H296" i="15"/>
  <c r="M292" i="15"/>
  <c r="L292" i="15"/>
  <c r="I292" i="15"/>
  <c r="H292" i="15"/>
  <c r="M277" i="15"/>
  <c r="L277" i="15"/>
  <c r="I277" i="15"/>
  <c r="H277" i="15"/>
  <c r="M269" i="15"/>
  <c r="L269" i="15"/>
  <c r="I269" i="15"/>
  <c r="H269" i="15"/>
  <c r="M267" i="15"/>
  <c r="L267" i="15"/>
  <c r="I267" i="15"/>
  <c r="H267" i="15"/>
  <c r="M264" i="15"/>
  <c r="L264" i="15"/>
  <c r="I264" i="15"/>
  <c r="H264" i="15"/>
  <c r="M260" i="15"/>
  <c r="L260" i="15"/>
  <c r="I260" i="15"/>
  <c r="H260" i="15"/>
  <c r="M259" i="15"/>
  <c r="L259" i="15"/>
  <c r="I259" i="15"/>
  <c r="H259" i="15"/>
  <c r="M254" i="15"/>
  <c r="L254" i="15"/>
  <c r="I254" i="15"/>
  <c r="H254" i="15"/>
  <c r="M252" i="15"/>
  <c r="L252" i="15"/>
  <c r="I252" i="15"/>
  <c r="H252" i="15"/>
  <c r="M242" i="15"/>
  <c r="L242" i="15"/>
  <c r="I242" i="15"/>
  <c r="H242" i="15"/>
  <c r="M238" i="15"/>
  <c r="L238" i="15"/>
  <c r="I238" i="15"/>
  <c r="H238" i="15"/>
  <c r="M237" i="15"/>
  <c r="L237" i="15"/>
  <c r="I237" i="15"/>
  <c r="H237" i="15"/>
  <c r="M227" i="15"/>
  <c r="L227" i="15"/>
  <c r="I227" i="15"/>
  <c r="H227" i="15"/>
  <c r="M225" i="15"/>
  <c r="L225" i="15"/>
  <c r="I225" i="15"/>
  <c r="H225" i="15"/>
  <c r="M223" i="15"/>
  <c r="L223" i="15"/>
  <c r="I223" i="15"/>
  <c r="H223" i="15"/>
  <c r="M221" i="15"/>
  <c r="L221" i="15"/>
  <c r="I221" i="15"/>
  <c r="H221" i="15"/>
  <c r="M219" i="15"/>
  <c r="L219" i="15"/>
  <c r="I219" i="15"/>
  <c r="H219" i="15"/>
  <c r="M210" i="15"/>
  <c r="L210" i="15"/>
  <c r="I210" i="15"/>
  <c r="H210" i="15"/>
  <c r="M206" i="15"/>
  <c r="L206" i="15"/>
  <c r="I206" i="15"/>
  <c r="H206" i="15"/>
  <c r="M205" i="15"/>
  <c r="L205" i="15"/>
  <c r="I205" i="15"/>
  <c r="H205" i="15"/>
  <c r="M198" i="15"/>
  <c r="L198" i="15"/>
  <c r="I198" i="15"/>
  <c r="H198" i="15"/>
  <c r="M190" i="15"/>
  <c r="L190" i="15"/>
  <c r="I190" i="15"/>
  <c r="H190" i="15"/>
  <c r="M188" i="15"/>
  <c r="L188" i="15"/>
  <c r="I188" i="15"/>
  <c r="H188" i="15"/>
  <c r="M183" i="15"/>
  <c r="L183" i="15"/>
  <c r="I183" i="15"/>
  <c r="H183" i="15"/>
  <c r="M182" i="15"/>
  <c r="L182" i="15"/>
  <c r="I182" i="15"/>
  <c r="H182" i="15"/>
  <c r="M169" i="15"/>
  <c r="L169" i="15"/>
  <c r="I169" i="15"/>
  <c r="H169" i="15"/>
  <c r="M168" i="15"/>
  <c r="L168" i="15"/>
  <c r="I168" i="15"/>
  <c r="H168" i="15"/>
  <c r="M166" i="15"/>
  <c r="L166" i="15"/>
  <c r="I166" i="15"/>
  <c r="H166" i="15"/>
  <c r="M137" i="15"/>
  <c r="L137" i="15"/>
  <c r="I137" i="15"/>
  <c r="H137" i="15"/>
  <c r="M136" i="15"/>
  <c r="L136" i="15"/>
  <c r="I136" i="15"/>
  <c r="H136" i="15"/>
  <c r="M127" i="15"/>
  <c r="L127" i="15"/>
  <c r="I127" i="15"/>
  <c r="H127" i="15"/>
  <c r="M126" i="15"/>
  <c r="L126" i="15"/>
  <c r="I126" i="15"/>
  <c r="H126" i="15"/>
  <c r="M121" i="15"/>
  <c r="L121" i="15"/>
  <c r="I121" i="15"/>
  <c r="H121" i="15"/>
  <c r="M109" i="15"/>
  <c r="L109" i="15"/>
  <c r="I109" i="15"/>
  <c r="H109" i="15"/>
  <c r="M108" i="15"/>
  <c r="L108" i="15"/>
  <c r="I108" i="15"/>
  <c r="H108" i="15"/>
  <c r="M106" i="15"/>
  <c r="L106" i="15"/>
  <c r="I106" i="15"/>
  <c r="H106" i="15"/>
  <c r="M96" i="15"/>
  <c r="L96" i="15"/>
  <c r="I96" i="15"/>
  <c r="H96" i="15"/>
  <c r="M95" i="15"/>
  <c r="L95" i="15"/>
  <c r="I95" i="15"/>
  <c r="H95" i="15"/>
  <c r="M83" i="15"/>
  <c r="L83" i="15"/>
  <c r="I83" i="15"/>
  <c r="H83" i="15"/>
  <c r="M76" i="15"/>
  <c r="L76" i="15"/>
  <c r="I76" i="15"/>
  <c r="H76" i="15"/>
  <c r="M73" i="15"/>
  <c r="L73" i="15"/>
  <c r="I73" i="15"/>
  <c r="H73" i="15"/>
  <c r="M59" i="15"/>
  <c r="L59" i="15"/>
  <c r="I59" i="15"/>
  <c r="H59" i="15"/>
  <c r="M56" i="15"/>
  <c r="L56" i="15"/>
  <c r="I56" i="15"/>
  <c r="H56" i="15"/>
  <c r="M49" i="15"/>
  <c r="L49" i="15"/>
  <c r="I49" i="15"/>
  <c r="H49" i="15"/>
  <c r="M43" i="15"/>
  <c r="L43" i="15"/>
  <c r="I43" i="15"/>
  <c r="H43" i="15"/>
  <c r="M38" i="15"/>
  <c r="L38" i="15"/>
  <c r="I38" i="15"/>
  <c r="H38" i="15"/>
  <c r="M37" i="15"/>
  <c r="L37" i="15"/>
  <c r="I37" i="15"/>
  <c r="H37" i="15"/>
  <c r="M36" i="15"/>
  <c r="L36" i="15"/>
  <c r="I36" i="15"/>
  <c r="H36" i="15"/>
  <c r="M32" i="15"/>
  <c r="L32" i="15"/>
  <c r="I32" i="15"/>
  <c r="H32" i="15"/>
  <c r="M30" i="15"/>
  <c r="L30" i="15"/>
  <c r="I30" i="15"/>
  <c r="H30" i="15"/>
  <c r="M28" i="15"/>
  <c r="L28" i="15"/>
  <c r="I28" i="15"/>
  <c r="H28" i="15"/>
  <c r="M22" i="15"/>
  <c r="L22" i="15"/>
  <c r="I22" i="15"/>
  <c r="H22" i="15"/>
  <c r="M19" i="15"/>
  <c r="L19" i="15"/>
  <c r="I19" i="15"/>
  <c r="H19" i="15"/>
  <c r="M7" i="15"/>
  <c r="L7" i="15"/>
  <c r="I7" i="15"/>
  <c r="H7" i="15"/>
  <c r="M3" i="15"/>
  <c r="L3" i="15"/>
  <c r="I3" i="15"/>
  <c r="H3" i="15"/>
  <c r="M475" i="15"/>
  <c r="L475" i="15"/>
  <c r="I475" i="15"/>
  <c r="H475" i="15"/>
  <c r="M240" i="15"/>
  <c r="L240" i="15"/>
  <c r="I240" i="15"/>
  <c r="H240" i="15"/>
  <c r="M236" i="15"/>
  <c r="L236" i="15"/>
  <c r="I236" i="15"/>
  <c r="H236" i="15"/>
  <c r="M233" i="15"/>
  <c r="L233" i="15"/>
  <c r="I233" i="15"/>
  <c r="H233" i="15"/>
  <c r="M85" i="15"/>
  <c r="L85" i="15"/>
  <c r="I85" i="15"/>
  <c r="H85" i="15"/>
  <c r="M244" i="15"/>
  <c r="L244" i="15"/>
  <c r="I244" i="15"/>
  <c r="H244" i="15"/>
  <c r="M217" i="15"/>
  <c r="L217" i="15"/>
  <c r="I217" i="15"/>
  <c r="H217" i="15"/>
  <c r="M181" i="15"/>
  <c r="L181" i="15"/>
  <c r="I181" i="15"/>
  <c r="H181" i="15"/>
  <c r="M99" i="15"/>
  <c r="L99" i="15"/>
  <c r="I99" i="15"/>
  <c r="H99" i="15"/>
  <c r="M29" i="15"/>
  <c r="L29" i="15"/>
  <c r="I29" i="15"/>
  <c r="H29" i="15"/>
  <c r="M512" i="15"/>
  <c r="L512" i="15"/>
  <c r="I512" i="15"/>
  <c r="H512" i="15"/>
  <c r="M479" i="15"/>
  <c r="L479" i="15"/>
  <c r="I479" i="15"/>
  <c r="H479" i="15"/>
  <c r="M478" i="15"/>
  <c r="L478" i="15"/>
  <c r="I478" i="15"/>
  <c r="H478" i="15"/>
  <c r="M450" i="15"/>
  <c r="L450" i="15"/>
  <c r="I450" i="15"/>
  <c r="H450" i="15"/>
  <c r="M380" i="15"/>
  <c r="L380" i="15"/>
  <c r="I380" i="15"/>
  <c r="H380" i="15"/>
  <c r="M278" i="15"/>
  <c r="L278" i="15"/>
  <c r="I278" i="15"/>
  <c r="H278" i="15"/>
  <c r="M271" i="15"/>
  <c r="L271" i="15"/>
  <c r="I271" i="15"/>
  <c r="H271" i="15"/>
  <c r="M215" i="15"/>
  <c r="L215" i="15"/>
  <c r="I215" i="15"/>
  <c r="H215" i="15"/>
  <c r="M119" i="15"/>
  <c r="L119" i="15"/>
  <c r="I119" i="15"/>
  <c r="H119" i="15"/>
  <c r="M62" i="15"/>
  <c r="L62" i="15"/>
  <c r="I62" i="15"/>
  <c r="H62" i="15"/>
  <c r="M31" i="15"/>
  <c r="L31" i="15"/>
  <c r="I31" i="15"/>
  <c r="H31" i="15"/>
  <c r="M23" i="15"/>
  <c r="L23" i="15"/>
  <c r="I23" i="15"/>
  <c r="H23" i="15"/>
  <c r="M207" i="15"/>
  <c r="L207" i="15"/>
  <c r="I207" i="15"/>
  <c r="H207" i="15"/>
  <c r="M46" i="15"/>
  <c r="L46" i="15"/>
  <c r="I46" i="15"/>
  <c r="H46" i="15"/>
  <c r="M521" i="15"/>
  <c r="L521" i="15"/>
  <c r="I521" i="15"/>
  <c r="H521" i="15"/>
  <c r="M202" i="15"/>
  <c r="L202" i="15"/>
  <c r="I202" i="15"/>
  <c r="H202" i="15"/>
  <c r="M200" i="15"/>
  <c r="L200" i="15"/>
  <c r="I200" i="15"/>
  <c r="H200" i="15"/>
  <c r="M194" i="15"/>
  <c r="L194" i="15"/>
  <c r="I194" i="15"/>
  <c r="H194" i="15"/>
  <c r="M133" i="15"/>
  <c r="L133" i="15"/>
  <c r="I133" i="15"/>
  <c r="H133" i="15"/>
  <c r="M64" i="15"/>
  <c r="L64" i="15"/>
  <c r="I64" i="15"/>
  <c r="H64" i="15"/>
  <c r="M61" i="15"/>
  <c r="L61" i="15"/>
  <c r="I61" i="15"/>
  <c r="H61" i="15"/>
  <c r="M50" i="15"/>
  <c r="L50" i="15"/>
  <c r="I50" i="15"/>
  <c r="H50" i="15"/>
  <c r="M488" i="15"/>
  <c r="L488" i="15"/>
  <c r="I488" i="15"/>
  <c r="H488" i="15"/>
  <c r="M381" i="15"/>
  <c r="L381" i="15"/>
  <c r="I381" i="15"/>
  <c r="H381" i="15"/>
  <c r="M196" i="15"/>
  <c r="L196" i="15"/>
  <c r="I196" i="15"/>
  <c r="H196" i="15"/>
  <c r="M156" i="15"/>
  <c r="L156" i="15"/>
  <c r="I156" i="15"/>
  <c r="H156" i="15"/>
  <c r="M149" i="15"/>
  <c r="L149" i="15"/>
  <c r="I149" i="15"/>
  <c r="H149" i="15"/>
  <c r="M144" i="15"/>
  <c r="L144" i="15"/>
  <c r="I144" i="15"/>
  <c r="H144" i="15"/>
  <c r="M47" i="15"/>
  <c r="L47" i="15"/>
  <c r="I47" i="15"/>
  <c r="H47" i="15"/>
  <c r="M20" i="15"/>
  <c r="L20" i="15"/>
  <c r="I20" i="15"/>
  <c r="H20" i="15"/>
  <c r="M527" i="15"/>
  <c r="L527" i="15"/>
  <c r="I527" i="15"/>
  <c r="H527" i="15"/>
  <c r="M330" i="15"/>
  <c r="L330" i="15"/>
  <c r="I330" i="15"/>
  <c r="H330" i="15"/>
  <c r="M170" i="15"/>
  <c r="L170" i="15"/>
  <c r="I170" i="15"/>
  <c r="H170" i="15"/>
  <c r="M449" i="15"/>
  <c r="L449" i="15"/>
  <c r="I449" i="15"/>
  <c r="H449" i="15"/>
  <c r="M428" i="15"/>
  <c r="L428" i="15"/>
  <c r="I428" i="15"/>
  <c r="H428" i="15"/>
  <c r="M412" i="15"/>
  <c r="L412" i="15"/>
  <c r="I412" i="15"/>
  <c r="H412" i="15"/>
  <c r="M377" i="15"/>
  <c r="L377" i="15"/>
  <c r="I377" i="15"/>
  <c r="H377" i="15"/>
  <c r="M342" i="15"/>
  <c r="L342" i="15"/>
  <c r="I342" i="15"/>
  <c r="H342" i="15"/>
  <c r="M328" i="15"/>
  <c r="L328" i="15"/>
  <c r="I328" i="15"/>
  <c r="H328" i="15"/>
  <c r="M280" i="15"/>
  <c r="L280" i="15"/>
  <c r="I280" i="15"/>
  <c r="H280" i="15"/>
  <c r="M218" i="15"/>
  <c r="L218" i="15"/>
  <c r="I218" i="15"/>
  <c r="H218" i="15"/>
  <c r="M214" i="15"/>
  <c r="L214" i="15"/>
  <c r="I214" i="15"/>
  <c r="H214" i="15"/>
  <c r="M199" i="15"/>
  <c r="L199" i="15"/>
  <c r="I199" i="15"/>
  <c r="H199" i="15"/>
  <c r="M162" i="15"/>
  <c r="L162" i="15"/>
  <c r="I162" i="15"/>
  <c r="H162" i="15"/>
  <c r="M161" i="15"/>
  <c r="L161" i="15"/>
  <c r="I161" i="15"/>
  <c r="H161" i="15"/>
  <c r="M159" i="15"/>
  <c r="L159" i="15"/>
  <c r="I159" i="15"/>
  <c r="H159" i="15"/>
  <c r="M151" i="15"/>
  <c r="L151" i="15"/>
  <c r="I151" i="15"/>
  <c r="H151" i="15"/>
  <c r="M89" i="15"/>
  <c r="L89" i="15"/>
  <c r="I89" i="15"/>
  <c r="H89" i="15"/>
  <c r="M87" i="15"/>
  <c r="L87" i="15"/>
  <c r="I87" i="15"/>
  <c r="H87" i="15"/>
  <c r="M467" i="15"/>
  <c r="L467" i="15"/>
  <c r="I467" i="15"/>
  <c r="H467" i="15"/>
  <c r="M355" i="15"/>
  <c r="L355" i="15"/>
  <c r="I355" i="15"/>
  <c r="H355" i="15"/>
  <c r="M135" i="15"/>
  <c r="L135" i="15"/>
  <c r="I135" i="15"/>
  <c r="H135" i="15"/>
  <c r="M117" i="15"/>
  <c r="L117" i="15"/>
  <c r="I117" i="15"/>
  <c r="H117" i="15"/>
  <c r="M107" i="15"/>
  <c r="L107" i="15"/>
  <c r="I107" i="15"/>
  <c r="H107" i="15"/>
  <c r="M511" i="15"/>
  <c r="L511" i="15"/>
  <c r="I511" i="15"/>
  <c r="H511" i="15"/>
  <c r="M426" i="15"/>
  <c r="L426" i="15"/>
  <c r="I426" i="15"/>
  <c r="H426" i="15"/>
  <c r="M424" i="15"/>
  <c r="L424" i="15"/>
  <c r="I424" i="15"/>
  <c r="H424" i="15"/>
  <c r="M379" i="15"/>
  <c r="L379" i="15"/>
  <c r="I379" i="15"/>
  <c r="H379" i="15"/>
  <c r="M356" i="15"/>
  <c r="L356" i="15"/>
  <c r="I356" i="15"/>
  <c r="H356" i="15"/>
  <c r="M352" i="15"/>
  <c r="L352" i="15"/>
  <c r="I352" i="15"/>
  <c r="H352" i="15"/>
  <c r="M350" i="15"/>
  <c r="L350" i="15"/>
  <c r="I350" i="15"/>
  <c r="H350" i="15"/>
  <c r="M329" i="15"/>
  <c r="L329" i="15"/>
  <c r="I329" i="15"/>
  <c r="H329" i="15"/>
  <c r="M322" i="15"/>
  <c r="L322" i="15"/>
  <c r="I322" i="15"/>
  <c r="H322" i="15"/>
  <c r="M301" i="15"/>
  <c r="L301" i="15"/>
  <c r="I301" i="15"/>
  <c r="H301" i="15"/>
  <c r="M275" i="15"/>
  <c r="L275" i="15"/>
  <c r="I275" i="15"/>
  <c r="H275" i="15"/>
  <c r="M228" i="15"/>
  <c r="L228" i="15"/>
  <c r="I228" i="15"/>
  <c r="H228" i="15"/>
  <c r="M187" i="15"/>
  <c r="L187" i="15"/>
  <c r="I187" i="15"/>
  <c r="H187" i="15"/>
  <c r="M134" i="15"/>
  <c r="L134" i="15"/>
  <c r="I134" i="15"/>
  <c r="H134" i="15"/>
  <c r="M114" i="15"/>
  <c r="L114" i="15"/>
  <c r="I114" i="15"/>
  <c r="H114" i="15"/>
  <c r="M98" i="15"/>
  <c r="L98" i="15"/>
  <c r="I98" i="15"/>
  <c r="H98" i="15"/>
  <c r="M97" i="15"/>
  <c r="L97" i="15"/>
  <c r="I97" i="15"/>
  <c r="H97" i="15"/>
  <c r="M84" i="15"/>
  <c r="L84" i="15"/>
  <c r="I84" i="15"/>
  <c r="H84" i="15"/>
  <c r="M52" i="15"/>
  <c r="L52" i="15"/>
  <c r="I52" i="15"/>
  <c r="H52" i="15"/>
  <c r="M17" i="15"/>
  <c r="L17" i="15"/>
  <c r="I17" i="15"/>
  <c r="H17" i="15"/>
  <c r="M525" i="15"/>
  <c r="L525" i="15"/>
  <c r="I525" i="15"/>
  <c r="H525" i="15"/>
  <c r="M94" i="15"/>
  <c r="L94" i="15"/>
  <c r="I94" i="15"/>
  <c r="H94" i="15"/>
  <c r="M93" i="15"/>
  <c r="L93" i="15"/>
  <c r="I93" i="15"/>
  <c r="H93" i="15"/>
  <c r="M60" i="15"/>
  <c r="L60" i="15"/>
  <c r="I60" i="15"/>
  <c r="H60" i="15"/>
  <c r="M16" i="15"/>
  <c r="L16" i="15"/>
  <c r="I16" i="15"/>
  <c r="H16" i="15"/>
  <c r="M340" i="15"/>
  <c r="L340" i="15"/>
  <c r="I340" i="15"/>
  <c r="H340" i="15"/>
  <c r="M331" i="15"/>
  <c r="L331" i="15"/>
  <c r="I331" i="15"/>
  <c r="H331" i="15"/>
  <c r="M176" i="15"/>
  <c r="L176" i="15"/>
  <c r="I176" i="15"/>
  <c r="H176" i="15"/>
  <c r="M77" i="15"/>
  <c r="L77" i="15"/>
  <c r="I77" i="15"/>
  <c r="H77" i="15"/>
  <c r="M58" i="15"/>
  <c r="L58" i="15"/>
  <c r="I58" i="15"/>
  <c r="H58" i="15"/>
  <c r="M45" i="15"/>
  <c r="L45" i="15"/>
  <c r="I45" i="15"/>
  <c r="H45" i="15"/>
  <c r="M477" i="15"/>
  <c r="L477" i="15"/>
  <c r="I477" i="15"/>
  <c r="H477" i="15"/>
  <c r="M359" i="15"/>
  <c r="L359" i="15"/>
  <c r="I359" i="15"/>
  <c r="H359" i="15"/>
  <c r="M212" i="15"/>
  <c r="L212" i="15"/>
  <c r="I212" i="15"/>
  <c r="H212" i="15"/>
  <c r="M208" i="15"/>
  <c r="L208" i="15"/>
  <c r="I208" i="15"/>
  <c r="H208" i="15"/>
  <c r="M12" i="15"/>
  <c r="L12" i="15"/>
  <c r="I12" i="15"/>
  <c r="H12" i="15"/>
  <c r="M11" i="15"/>
  <c r="L11" i="15"/>
  <c r="I11" i="15"/>
  <c r="H11" i="15"/>
  <c r="M9" i="15"/>
  <c r="L9" i="15"/>
  <c r="I9" i="15"/>
  <c r="H9" i="15"/>
  <c r="M499" i="15"/>
  <c r="L499" i="15"/>
  <c r="I499" i="15"/>
  <c r="H499" i="15"/>
  <c r="M417" i="15"/>
  <c r="L417" i="15"/>
  <c r="I417" i="15"/>
  <c r="H417" i="15"/>
  <c r="M357" i="15"/>
  <c r="L357" i="15"/>
  <c r="I357" i="15"/>
  <c r="H357" i="15"/>
  <c r="M349" i="15"/>
  <c r="L349" i="15"/>
  <c r="I349" i="15"/>
  <c r="H349" i="15"/>
  <c r="M321" i="15"/>
  <c r="L321" i="15"/>
  <c r="I321" i="15"/>
  <c r="H321" i="15"/>
  <c r="M314" i="15"/>
  <c r="L314" i="15"/>
  <c r="I314" i="15"/>
  <c r="H314" i="15"/>
  <c r="M248" i="15"/>
  <c r="L248" i="15"/>
  <c r="I248" i="15"/>
  <c r="H248" i="15"/>
  <c r="M184" i="15"/>
  <c r="L184" i="15"/>
  <c r="I184" i="15"/>
  <c r="H184" i="15"/>
  <c r="M160" i="15"/>
  <c r="L160" i="15"/>
  <c r="I160" i="15"/>
  <c r="H160" i="15"/>
  <c r="M139" i="15"/>
  <c r="L139" i="15"/>
  <c r="I139" i="15"/>
  <c r="H139" i="15"/>
  <c r="M128" i="15"/>
  <c r="L128" i="15"/>
  <c r="I128" i="15"/>
  <c r="H128" i="15"/>
  <c r="M42" i="15"/>
  <c r="L42" i="15"/>
  <c r="I42" i="15"/>
  <c r="H42" i="15"/>
  <c r="M6" i="15"/>
  <c r="L6" i="15"/>
  <c r="I6" i="15"/>
  <c r="H6" i="15"/>
  <c r="M5" i="15"/>
  <c r="L5" i="15"/>
  <c r="I5" i="15"/>
  <c r="H5" i="15"/>
  <c r="M4" i="15"/>
  <c r="L4" i="15"/>
  <c r="I4" i="15"/>
  <c r="H4" i="15"/>
  <c r="E39" i="11"/>
  <c r="B2" i="2"/>
  <c r="E44" i="11" l="1"/>
  <c r="E73" i="11"/>
  <c r="E72" i="11"/>
  <c r="D69" i="11"/>
  <c r="E68" i="11"/>
  <c r="D68" i="11"/>
  <c r="E75" i="11"/>
  <c r="D32" i="11"/>
  <c r="E33" i="11"/>
  <c r="D33" i="11"/>
  <c r="E32" i="11"/>
  <c r="C272" i="16"/>
  <c r="C462" i="16"/>
  <c r="C430" i="16"/>
  <c r="C458" i="16"/>
  <c r="C58" i="16"/>
  <c r="C456" i="16"/>
  <c r="C422" i="16"/>
  <c r="C135" i="16"/>
  <c r="C432" i="16"/>
  <c r="C309" i="16"/>
  <c r="C117" i="16"/>
  <c r="C5" i="16"/>
  <c r="C98" i="16"/>
  <c r="D65" i="11"/>
  <c r="E61" i="11"/>
  <c r="E74" i="11"/>
  <c r="D61" i="11"/>
  <c r="D62" i="11"/>
  <c r="E65" i="11"/>
  <c r="E64" i="11"/>
  <c r="E63" i="11"/>
  <c r="E62" i="11"/>
  <c r="D64" i="11"/>
  <c r="D63" i="11"/>
  <c r="C3" i="41"/>
  <c r="B5" i="18"/>
  <c r="E38" i="11"/>
  <c r="B11" i="18"/>
  <c r="B10" i="18"/>
  <c r="B15" i="18"/>
  <c r="B14" i="18"/>
  <c r="B13" i="18"/>
  <c r="B12" i="18"/>
  <c r="B3" i="1" l="1"/>
  <c r="B3" i="13"/>
  <c r="C13" i="13"/>
  <c r="C24" i="13" s="1"/>
  <c r="B1171" i="18"/>
  <c r="B2" i="18"/>
  <c r="B4" i="18"/>
  <c r="B3" i="18"/>
  <c r="B9" i="18"/>
  <c r="B6" i="18"/>
  <c r="B7" i="18"/>
  <c r="B8" i="18"/>
  <c r="I2" i="40"/>
  <c r="B3" i="46"/>
  <c r="B64" i="18"/>
  <c r="B155" i="18"/>
  <c r="B371" i="18"/>
  <c r="B517" i="18"/>
  <c r="B221" i="18"/>
  <c r="B74" i="18"/>
  <c r="B742" i="18"/>
  <c r="B583" i="18"/>
  <c r="B84" i="18"/>
  <c r="B43" i="18"/>
  <c r="B174" i="18"/>
  <c r="B470" i="18"/>
  <c r="B390" i="18"/>
  <c r="B710" i="18"/>
  <c r="B625" i="18"/>
  <c r="B975" i="18"/>
  <c r="B144" i="18"/>
  <c r="B683" i="18"/>
  <c r="B197" i="18"/>
  <c r="B388" i="18"/>
  <c r="B152" i="18"/>
  <c r="B572" i="18"/>
  <c r="B735" i="18"/>
  <c r="B87" i="18"/>
  <c r="B556" i="18"/>
  <c r="B135" i="18"/>
  <c r="B608" i="18"/>
  <c r="B1156" i="18"/>
  <c r="B23" i="18"/>
  <c r="B383" i="18"/>
  <c r="B36" i="18"/>
  <c r="B341" i="18"/>
  <c r="B770" i="18"/>
  <c r="B819" i="18"/>
  <c r="B360" i="18"/>
  <c r="B359" i="18"/>
  <c r="B461" i="18"/>
  <c r="B984" i="18"/>
  <c r="B322" i="18"/>
  <c r="B523" i="18"/>
  <c r="B1218" i="18"/>
  <c r="B566" i="18"/>
  <c r="B116" i="18"/>
  <c r="B499" i="18"/>
  <c r="B153" i="18"/>
  <c r="B628" i="18"/>
  <c r="B712" i="18"/>
  <c r="B33" i="18"/>
  <c r="B286" i="18"/>
  <c r="B245" i="18"/>
  <c r="B729" i="18"/>
  <c r="B45" i="18"/>
  <c r="B647" i="18"/>
  <c r="B451" i="18"/>
  <c r="B663" i="18"/>
  <c r="B61" i="18"/>
  <c r="B619" i="18"/>
  <c r="B513" i="18"/>
  <c r="B1138" i="18"/>
  <c r="B3" i="44"/>
  <c r="B68" i="18"/>
  <c r="B53" i="18"/>
  <c r="B95" i="18"/>
  <c r="B427" i="18"/>
  <c r="B94" i="18"/>
  <c r="B62" i="18"/>
  <c r="B133" i="18"/>
  <c r="B477" i="18"/>
  <c r="B189" i="18"/>
  <c r="B692" i="18"/>
  <c r="B584" i="18"/>
  <c r="B959" i="18"/>
  <c r="B336" i="18"/>
  <c r="B741" i="18"/>
  <c r="B1122" i="18"/>
  <c r="B206" i="18"/>
  <c r="B635" i="18"/>
  <c r="B179" i="18"/>
  <c r="B636" i="18"/>
  <c r="B728" i="18"/>
  <c r="B100" i="18"/>
  <c r="B521" i="18"/>
  <c r="B949" i="18"/>
  <c r="B432" i="18"/>
  <c r="B864" i="18"/>
  <c r="B279" i="18"/>
  <c r="B538" i="18"/>
  <c r="B884" i="18"/>
  <c r="B870" i="18"/>
  <c r="B85" i="18"/>
  <c r="B215" i="18"/>
  <c r="B1182" i="18"/>
  <c r="B120" i="18"/>
  <c r="B261" i="18"/>
  <c r="B1097" i="18"/>
  <c r="B18" i="18"/>
  <c r="B213" i="18"/>
  <c r="B260" i="18"/>
  <c r="B982" i="18"/>
  <c r="B184" i="18"/>
  <c r="B519" i="18"/>
  <c r="B919" i="18"/>
  <c r="B252" i="18"/>
  <c r="B332" i="18"/>
  <c r="B350" i="18"/>
  <c r="B54" i="18"/>
  <c r="B26" i="18"/>
  <c r="B223" i="18"/>
  <c r="B573" i="18"/>
  <c r="B305" i="18"/>
  <c r="B1060" i="18"/>
  <c r="B1069" i="18"/>
  <c r="B229" i="18"/>
  <c r="B642" i="18"/>
  <c r="B1048" i="18"/>
  <c r="B1014" i="18"/>
  <c r="B19" i="18"/>
  <c r="B192" i="18"/>
  <c r="B557" i="18"/>
  <c r="B549" i="18"/>
  <c r="B42" i="18"/>
  <c r="B240" i="18"/>
  <c r="B581" i="18"/>
  <c r="B313" i="18"/>
  <c r="B119" i="18"/>
  <c r="B317" i="18"/>
  <c r="B1002" i="18"/>
  <c r="B1176" i="18"/>
  <c r="B1160" i="18"/>
  <c r="B393" i="18"/>
  <c r="B540" i="18"/>
  <c r="B78" i="18"/>
  <c r="B50" i="18"/>
  <c r="B27" i="18"/>
  <c r="B276" i="18"/>
  <c r="B599" i="18"/>
  <c r="B358" i="18"/>
  <c r="B165" i="18"/>
  <c r="B200" i="18"/>
  <c r="B326" i="18"/>
  <c r="B1080" i="18"/>
  <c r="B1188" i="18"/>
  <c r="B1173" i="18"/>
  <c r="B983" i="18"/>
  <c r="B65" i="18"/>
  <c r="B304" i="18"/>
  <c r="B400" i="18"/>
  <c r="B334" i="18"/>
  <c r="B239" i="18"/>
  <c r="B871" i="18"/>
  <c r="B693" i="18"/>
  <c r="B24" i="18"/>
  <c r="B98" i="18"/>
  <c r="B67" i="18"/>
  <c r="B672" i="18"/>
  <c r="B217" i="18"/>
  <c r="B456" i="18"/>
  <c r="B865" i="18"/>
  <c r="B479" i="18"/>
  <c r="B32" i="18"/>
  <c r="B73" i="18"/>
  <c r="B306" i="18"/>
  <c r="B75" i="18"/>
  <c r="B330" i="18"/>
  <c r="B689" i="18"/>
  <c r="B435" i="18"/>
  <c r="B253" i="18"/>
  <c r="B378" i="18"/>
  <c r="B501" i="18"/>
  <c r="B364" i="18"/>
  <c r="B965" i="18"/>
  <c r="B1015" i="18"/>
  <c r="B46" i="18"/>
  <c r="B48" i="18"/>
  <c r="B376" i="18"/>
  <c r="B365" i="18"/>
  <c r="B289" i="18"/>
  <c r="B1009" i="18"/>
  <c r="B86" i="18"/>
  <c r="B89" i="18"/>
  <c r="B99" i="18"/>
  <c r="B867" i="18"/>
  <c r="B469" i="18"/>
  <c r="B386" i="18"/>
  <c r="B510" i="18"/>
  <c r="B373" i="18"/>
  <c r="B908" i="18"/>
  <c r="B102" i="18"/>
  <c r="B56" i="18"/>
  <c r="B97" i="18"/>
  <c r="B515" i="18"/>
  <c r="B243" i="18"/>
  <c r="B374" i="18"/>
  <c r="B903" i="18"/>
  <c r="B478" i="18"/>
  <c r="B315" i="18"/>
  <c r="B472" i="18"/>
  <c r="B613" i="18"/>
  <c r="B494" i="18"/>
  <c r="B1111" i="18"/>
  <c r="B1075" i="18"/>
  <c r="B21" i="18"/>
  <c r="B63" i="18"/>
  <c r="B72" i="18"/>
  <c r="B226" i="18"/>
  <c r="B876" i="18"/>
  <c r="B592" i="18"/>
  <c r="B425" i="18"/>
  <c r="B1088" i="18"/>
  <c r="B565" i="18"/>
  <c r="B445" i="18"/>
  <c r="B603" i="18"/>
  <c r="B1146" i="18"/>
  <c r="B668" i="18"/>
  <c r="B841" i="18"/>
  <c r="B37" i="18"/>
  <c r="B71" i="18"/>
  <c r="B104" i="18"/>
  <c r="B367" i="18"/>
  <c r="B1168" i="18"/>
  <c r="B913" i="18"/>
  <c r="B434" i="18"/>
  <c r="B134" i="18"/>
  <c r="B582" i="18"/>
  <c r="B454" i="18"/>
  <c r="B612" i="18"/>
  <c r="B1191" i="18"/>
  <c r="B686" i="18"/>
  <c r="B851" i="18"/>
  <c r="B181" i="18"/>
  <c r="B29" i="18"/>
  <c r="B610" i="18"/>
  <c r="B103" i="18"/>
  <c r="B40" i="18"/>
  <c r="B804" i="18"/>
  <c r="B110" i="18"/>
  <c r="B34" i="18"/>
  <c r="B660" i="18"/>
  <c r="B59" i="18"/>
  <c r="B108" i="18"/>
  <c r="B258" i="18"/>
  <c r="B416" i="18"/>
  <c r="B564" i="18"/>
  <c r="B830" i="18"/>
  <c r="B180" i="18"/>
  <c r="B349" i="18"/>
  <c r="B530" i="18"/>
  <c r="B912" i="18"/>
  <c r="B207" i="18"/>
  <c r="B437" i="18"/>
  <c r="B620" i="18"/>
  <c r="B183" i="18"/>
  <c r="B369" i="18"/>
  <c r="B594" i="18"/>
  <c r="B1105" i="18"/>
  <c r="B291" i="18"/>
  <c r="B492" i="18"/>
  <c r="B1112" i="18"/>
  <c r="B380" i="18"/>
  <c r="B822" i="18"/>
  <c r="B356" i="18"/>
  <c r="B655" i="18"/>
  <c r="B777" i="18"/>
  <c r="B1153" i="18"/>
  <c r="B910" i="18"/>
  <c r="B832" i="18"/>
  <c r="B695" i="18"/>
  <c r="B1141" i="18"/>
  <c r="B1005" i="18"/>
  <c r="B1056" i="18"/>
  <c r="B1074" i="18"/>
  <c r="B1101" i="18"/>
  <c r="B129" i="18"/>
  <c r="B297" i="18"/>
  <c r="B58" i="18"/>
  <c r="B91" i="18"/>
  <c r="B143" i="18"/>
  <c r="B295" i="18"/>
  <c r="B442" i="18"/>
  <c r="B590" i="18"/>
  <c r="B941" i="18"/>
  <c r="B205" i="18"/>
  <c r="B391" i="18"/>
  <c r="B574" i="18"/>
  <c r="B1022" i="18"/>
  <c r="B280" i="18"/>
  <c r="B462" i="18"/>
  <c r="B694" i="18"/>
  <c r="B208" i="18"/>
  <c r="B395" i="18"/>
  <c r="B621" i="18"/>
  <c r="B105" i="18"/>
  <c r="B335" i="18"/>
  <c r="B518" i="18"/>
  <c r="B106" i="18"/>
  <c r="B475" i="18"/>
  <c r="B1113" i="18"/>
  <c r="B381" i="18"/>
  <c r="B829" i="18"/>
  <c r="B882" i="18"/>
  <c r="B1200" i="18"/>
  <c r="B1030" i="18"/>
  <c r="B904" i="18"/>
  <c r="B737" i="18"/>
  <c r="B646" i="18"/>
  <c r="B1116" i="18"/>
  <c r="B1152" i="18"/>
  <c r="B471" i="18"/>
  <c r="B779" i="18"/>
  <c r="B218" i="18"/>
  <c r="B430" i="18"/>
  <c r="B629" i="18"/>
  <c r="B113" i="18"/>
  <c r="B344" i="18"/>
  <c r="B526" i="18"/>
  <c r="B150" i="18"/>
  <c r="B493" i="18"/>
  <c r="B1147" i="18"/>
  <c r="B389" i="18"/>
  <c r="B1010" i="18"/>
  <c r="B891" i="18"/>
  <c r="B1217" i="18"/>
  <c r="B1039" i="18"/>
  <c r="B951" i="18"/>
  <c r="B790" i="18"/>
  <c r="B688" i="18"/>
  <c r="B1132" i="18"/>
  <c r="B1211" i="18"/>
  <c r="B531" i="18"/>
  <c r="B409" i="18"/>
  <c r="B80" i="18"/>
  <c r="B507" i="18"/>
  <c r="B270" i="18"/>
  <c r="B162" i="18"/>
  <c r="B459" i="18"/>
  <c r="B607" i="18"/>
  <c r="B242" i="18"/>
  <c r="B417" i="18"/>
  <c r="B591" i="18"/>
  <c r="B1096" i="18"/>
  <c r="B298" i="18"/>
  <c r="B480" i="18"/>
  <c r="B811" i="18"/>
  <c r="B228" i="18"/>
  <c r="B455" i="18"/>
  <c r="B637" i="18"/>
  <c r="B149" i="18"/>
  <c r="B354" i="18"/>
  <c r="B570" i="18"/>
  <c r="B194" i="18"/>
  <c r="B502" i="18"/>
  <c r="B1192" i="18"/>
  <c r="B433" i="18"/>
  <c r="B1087" i="18"/>
  <c r="B900" i="18"/>
  <c r="B682" i="18"/>
  <c r="B1049" i="18"/>
  <c r="B968" i="18"/>
  <c r="B833" i="18"/>
  <c r="B704" i="18"/>
  <c r="B1151" i="18"/>
  <c r="B126" i="18"/>
  <c r="B20" i="18"/>
  <c r="B69" i="18"/>
  <c r="B418" i="18"/>
  <c r="B82" i="18"/>
  <c r="B118" i="18"/>
  <c r="B312" i="18"/>
  <c r="B1012" i="18"/>
  <c r="B28" i="18"/>
  <c r="B601" i="18"/>
  <c r="B77" i="18"/>
  <c r="B489" i="18"/>
  <c r="B88" i="18"/>
  <c r="B25" i="18"/>
  <c r="B575" i="18"/>
  <c r="B90" i="18"/>
  <c r="B1023" i="18"/>
  <c r="B173" i="18"/>
  <c r="B171" i="18"/>
  <c r="B320" i="18"/>
  <c r="B468" i="18"/>
  <c r="B617" i="18"/>
  <c r="B1052" i="18"/>
  <c r="B251" i="18"/>
  <c r="B426" i="18"/>
  <c r="B600" i="18"/>
  <c r="B111" i="18"/>
  <c r="B307" i="18"/>
  <c r="B490" i="18"/>
  <c r="B848" i="18"/>
  <c r="B236" i="18"/>
  <c r="B463" i="18"/>
  <c r="B651" i="18"/>
  <c r="B176" i="18"/>
  <c r="B362" i="18"/>
  <c r="B596" i="18"/>
  <c r="B211" i="18"/>
  <c r="B511" i="18"/>
  <c r="B107" i="18"/>
  <c r="B476" i="18"/>
  <c r="B1120" i="18"/>
  <c r="B909" i="18"/>
  <c r="B724" i="18"/>
  <c r="B1058" i="18"/>
  <c r="B976" i="18"/>
  <c r="B852" i="18"/>
  <c r="B721" i="18"/>
  <c r="B1162" i="18"/>
  <c r="B1212" i="18"/>
  <c r="B722" i="18"/>
  <c r="B44" i="18"/>
  <c r="B31" i="18"/>
  <c r="B41" i="18"/>
  <c r="B188" i="18"/>
  <c r="B486" i="18"/>
  <c r="B1205" i="18"/>
  <c r="B443" i="18"/>
  <c r="B137" i="18"/>
  <c r="B532" i="18"/>
  <c r="B254" i="18"/>
  <c r="B680" i="18"/>
  <c r="B193" i="18"/>
  <c r="B630" i="18"/>
  <c r="B230" i="18"/>
  <c r="B527" i="18"/>
  <c r="B195" i="18"/>
  <c r="B1202" i="18"/>
  <c r="B964" i="18"/>
  <c r="B751" i="18"/>
  <c r="B1155" i="18"/>
  <c r="B994" i="18"/>
  <c r="B878" i="18"/>
  <c r="B783" i="18"/>
  <c r="B767" i="18"/>
  <c r="B1214" i="18"/>
  <c r="B1187" i="18"/>
  <c r="B93" i="18"/>
  <c r="B145" i="18"/>
  <c r="B839" i="18"/>
  <c r="B314" i="18"/>
  <c r="B339" i="18"/>
  <c r="B633" i="18"/>
  <c r="B277" i="18"/>
  <c r="B618" i="18"/>
  <c r="B324" i="18"/>
  <c r="B922" i="18"/>
  <c r="B481" i="18"/>
  <c r="B379" i="18"/>
  <c r="B503" i="18"/>
  <c r="B52" i="18"/>
  <c r="B22" i="18"/>
  <c r="B101" i="18"/>
  <c r="B47" i="18"/>
  <c r="B1061" i="18"/>
  <c r="B216" i="18"/>
  <c r="B49" i="18"/>
  <c r="B1129" i="18"/>
  <c r="B164" i="18"/>
  <c r="B384" i="18"/>
  <c r="B196" i="18"/>
  <c r="B348" i="18"/>
  <c r="B495" i="18"/>
  <c r="B644" i="18"/>
  <c r="B109" i="18"/>
  <c r="B287" i="18"/>
  <c r="B452" i="18"/>
  <c r="B626" i="18"/>
  <c r="B147" i="18"/>
  <c r="B333" i="18"/>
  <c r="B558" i="18"/>
  <c r="B957" i="18"/>
  <c r="B290" i="18"/>
  <c r="B491" i="18"/>
  <c r="B697" i="18"/>
  <c r="B201" i="18"/>
  <c r="B387" i="18"/>
  <c r="B639" i="18"/>
  <c r="B238" i="18"/>
  <c r="B571" i="18"/>
  <c r="B212" i="18"/>
  <c r="B512" i="18"/>
  <c r="B640" i="18"/>
  <c r="B1008" i="18"/>
  <c r="B761" i="18"/>
  <c r="B1178" i="18"/>
  <c r="B1053" i="18"/>
  <c r="B934" i="18"/>
  <c r="B825" i="18"/>
  <c r="B784" i="18"/>
  <c r="B1154" i="18"/>
  <c r="B950" i="18"/>
  <c r="B771" i="18"/>
  <c r="B112" i="18"/>
  <c r="B60" i="18"/>
  <c r="B70" i="18"/>
  <c r="B190" i="18"/>
  <c r="B55" i="18"/>
  <c r="B30" i="18"/>
  <c r="B288" i="18"/>
  <c r="B57" i="18"/>
  <c r="B38" i="18"/>
  <c r="B234" i="18"/>
  <c r="B453" i="18"/>
  <c r="B204" i="18"/>
  <c r="B357" i="18"/>
  <c r="B504" i="18"/>
  <c r="B658" i="18"/>
  <c r="B117" i="18"/>
  <c r="B296" i="18"/>
  <c r="B460" i="18"/>
  <c r="B634" i="18"/>
  <c r="B156" i="18"/>
  <c r="B342" i="18"/>
  <c r="B567" i="18"/>
  <c r="B992" i="18"/>
  <c r="B316" i="18"/>
  <c r="B500" i="18"/>
  <c r="B812" i="18"/>
  <c r="B210" i="18"/>
  <c r="B396" i="18"/>
  <c r="B652" i="18"/>
  <c r="B248" i="18"/>
  <c r="B615" i="18"/>
  <c r="B222" i="18"/>
  <c r="B520" i="18"/>
  <c r="B681" i="18"/>
  <c r="B1029" i="18"/>
  <c r="B769" i="18"/>
  <c r="B1190" i="18"/>
  <c r="B1098" i="18"/>
  <c r="B977" i="18"/>
  <c r="B843" i="18"/>
  <c r="B808" i="18"/>
  <c r="B1181" i="18"/>
  <c r="B352" i="18"/>
  <c r="B576" i="18"/>
  <c r="B1031" i="18"/>
  <c r="B325" i="18"/>
  <c r="B509" i="18"/>
  <c r="B923" i="18"/>
  <c r="B220" i="18"/>
  <c r="B431" i="18"/>
  <c r="B666" i="18"/>
  <c r="B293" i="18"/>
  <c r="B631" i="18"/>
  <c r="B231" i="18"/>
  <c r="B528" i="18"/>
  <c r="B723" i="18"/>
  <c r="B1038" i="18"/>
  <c r="B820" i="18"/>
  <c r="B1201" i="18"/>
  <c r="B1114" i="18"/>
  <c r="B995" i="18"/>
  <c r="B862" i="18"/>
  <c r="B863" i="18"/>
  <c r="B161" i="18"/>
  <c r="B92" i="18"/>
  <c r="B401" i="18"/>
  <c r="B79" i="18"/>
  <c r="B16" i="18"/>
  <c r="B498" i="18"/>
  <c r="B81" i="18"/>
  <c r="B444" i="18"/>
  <c r="B35" i="18"/>
  <c r="B676" i="18"/>
  <c r="B232" i="18"/>
  <c r="B382" i="18"/>
  <c r="B529" i="18"/>
  <c r="B705" i="18"/>
  <c r="B154" i="18"/>
  <c r="B321" i="18"/>
  <c r="B488" i="18"/>
  <c r="B803" i="18"/>
  <c r="B182" i="18"/>
  <c r="B394" i="18"/>
  <c r="B593" i="18"/>
  <c r="B1104" i="18"/>
  <c r="B343" i="18"/>
  <c r="B525" i="18"/>
  <c r="B993" i="18"/>
  <c r="B237" i="18"/>
  <c r="B465" i="18"/>
  <c r="B821" i="18"/>
  <c r="B355" i="18"/>
  <c r="B653" i="18"/>
  <c r="B249" i="18"/>
  <c r="B616" i="18"/>
  <c r="B750" i="18"/>
  <c r="B1057" i="18"/>
  <c r="B883" i="18"/>
  <c r="B764" i="18"/>
  <c r="B1130" i="18"/>
  <c r="B1025" i="18"/>
  <c r="B927" i="18"/>
  <c r="B928" i="18"/>
  <c r="B763" i="18"/>
  <c r="B163" i="18"/>
  <c r="B331" i="18"/>
  <c r="B497" i="18"/>
  <c r="B838" i="18"/>
  <c r="B191" i="18"/>
  <c r="B419" i="18"/>
  <c r="B602" i="18"/>
  <c r="B148" i="18"/>
  <c r="B353" i="18"/>
  <c r="B533" i="18"/>
  <c r="B1032" i="18"/>
  <c r="B247" i="18"/>
  <c r="B474" i="18"/>
  <c r="B1001" i="18"/>
  <c r="B363" i="18"/>
  <c r="B667" i="18"/>
  <c r="B294" i="18"/>
  <c r="B632" i="18"/>
  <c r="B760" i="18"/>
  <c r="B1067" i="18"/>
  <c r="B892" i="18"/>
  <c r="B805" i="18"/>
  <c r="B1139" i="18"/>
  <c r="B1082" i="18"/>
  <c r="B970" i="18"/>
  <c r="B954" i="18"/>
  <c r="B51" i="18"/>
  <c r="B1220" i="18"/>
  <c r="B250" i="18"/>
  <c r="B399" i="18"/>
  <c r="B555" i="18"/>
  <c r="B796" i="18"/>
  <c r="B172" i="18"/>
  <c r="B340" i="18"/>
  <c r="B522" i="18"/>
  <c r="B875" i="18"/>
  <c r="B199" i="18"/>
  <c r="B428" i="18"/>
  <c r="B611" i="18"/>
  <c r="B175" i="18"/>
  <c r="B361" i="18"/>
  <c r="B569" i="18"/>
  <c r="B1070" i="18"/>
  <c r="B255" i="18"/>
  <c r="B483" i="18"/>
  <c r="B1079" i="18"/>
  <c r="B372" i="18"/>
  <c r="B684" i="18"/>
  <c r="B338" i="18"/>
  <c r="B643" i="18"/>
  <c r="B768" i="18"/>
  <c r="B1110" i="18"/>
  <c r="B901" i="18"/>
  <c r="B823" i="18"/>
  <c r="B1208" i="18"/>
  <c r="B1123" i="18"/>
  <c r="B987" i="18"/>
  <c r="B1007" i="18"/>
  <c r="B3" i="42"/>
  <c r="B641" i="18"/>
  <c r="B778" i="18"/>
  <c r="B920" i="18"/>
  <c r="B1068" i="18"/>
  <c r="B719" i="18"/>
  <c r="B860" i="18"/>
  <c r="B1003" i="18"/>
  <c r="B1148" i="18"/>
  <c r="B747" i="18"/>
  <c r="B888" i="18"/>
  <c r="B1034" i="18"/>
  <c r="B1184" i="18"/>
  <c r="B738" i="18"/>
  <c r="B879" i="18"/>
  <c r="B1027" i="18"/>
  <c r="B1174" i="18"/>
  <c r="B817" i="18"/>
  <c r="B963" i="18"/>
  <c r="B1109" i="18"/>
  <c r="B1221" i="18"/>
  <c r="B1189" i="18"/>
  <c r="B534" i="18"/>
  <c r="B700" i="18"/>
  <c r="B114" i="18"/>
  <c r="B256" i="18"/>
  <c r="B397" i="18"/>
  <c r="B535" i="18"/>
  <c r="B701" i="18"/>
  <c r="B115" i="18"/>
  <c r="B257" i="18"/>
  <c r="B398" i="18"/>
  <c r="B536" i="18"/>
  <c r="B702" i="18"/>
  <c r="B648" i="18"/>
  <c r="B785" i="18"/>
  <c r="B929" i="18"/>
  <c r="B1076" i="18"/>
  <c r="B649" i="18"/>
  <c r="B786" i="18"/>
  <c r="B930" i="18"/>
  <c r="B1077" i="18"/>
  <c r="B727" i="18"/>
  <c r="B869" i="18"/>
  <c r="B1013" i="18"/>
  <c r="B1158" i="18"/>
  <c r="B756" i="18"/>
  <c r="B897" i="18"/>
  <c r="B1044" i="18"/>
  <c r="B1195" i="18"/>
  <c r="B748" i="18"/>
  <c r="B889" i="18"/>
  <c r="B1036" i="18"/>
  <c r="B1185" i="18"/>
  <c r="B826" i="18"/>
  <c r="B971" i="18"/>
  <c r="B1117" i="18"/>
  <c r="B1229" i="18"/>
  <c r="B1198" i="18"/>
  <c r="B1121" i="18"/>
  <c r="B225" i="18"/>
  <c r="B366" i="18"/>
  <c r="B506" i="18"/>
  <c r="B645" i="18"/>
  <c r="B1128" i="18"/>
  <c r="B227" i="18"/>
  <c r="B368" i="18"/>
  <c r="B508" i="18"/>
  <c r="B650" i="18"/>
  <c r="B1137" i="18"/>
  <c r="B263" i="18"/>
  <c r="B403" i="18"/>
  <c r="B543" i="18"/>
  <c r="B714" i="18"/>
  <c r="B121" i="18"/>
  <c r="B264" i="18"/>
  <c r="B404" i="18"/>
  <c r="B544" i="18"/>
  <c r="B717" i="18"/>
  <c r="B122" i="18"/>
  <c r="B265" i="18"/>
  <c r="B405" i="18"/>
  <c r="B545" i="18"/>
  <c r="B718" i="18"/>
  <c r="B123" i="18"/>
  <c r="B266" i="18"/>
  <c r="B406" i="18"/>
  <c r="B546" i="18"/>
  <c r="B725" i="18"/>
  <c r="B656" i="18"/>
  <c r="B793" i="18"/>
  <c r="B937" i="18"/>
  <c r="B1085" i="18"/>
  <c r="B657" i="18"/>
  <c r="B794" i="18"/>
  <c r="B938" i="18"/>
  <c r="B1086" i="18"/>
  <c r="B736" i="18"/>
  <c r="B877" i="18"/>
  <c r="B1024" i="18"/>
  <c r="B1170" i="18"/>
  <c r="B765" i="18"/>
  <c r="B905" i="18"/>
  <c r="B1054" i="18"/>
  <c r="B1209" i="18"/>
  <c r="B757" i="18"/>
  <c r="B898" i="18"/>
  <c r="B1046" i="18"/>
  <c r="B1197" i="18"/>
  <c r="B835" i="18"/>
  <c r="B979" i="18"/>
  <c r="B1125" i="18"/>
  <c r="B1161" i="18"/>
  <c r="B1206" i="18"/>
  <c r="B1157" i="18"/>
  <c r="B233" i="18"/>
  <c r="B375" i="18"/>
  <c r="B514" i="18"/>
  <c r="B659" i="18"/>
  <c r="B1167" i="18"/>
  <c r="B235" i="18"/>
  <c r="B377" i="18"/>
  <c r="B516" i="18"/>
  <c r="B661" i="18"/>
  <c r="B1180" i="18"/>
  <c r="B272" i="18"/>
  <c r="B412" i="18"/>
  <c r="B551" i="18"/>
  <c r="B744" i="18"/>
  <c r="B130" i="18"/>
  <c r="B273" i="18"/>
  <c r="B413" i="18"/>
  <c r="B552" i="18"/>
  <c r="B752" i="18"/>
  <c r="B131" i="18"/>
  <c r="B274" i="18"/>
  <c r="B414" i="18"/>
  <c r="B553" i="18"/>
  <c r="B753" i="18"/>
  <c r="B132" i="18"/>
  <c r="B275" i="18"/>
  <c r="B415" i="18"/>
  <c r="B554" i="18"/>
  <c r="B762" i="18"/>
  <c r="B664" i="18"/>
  <c r="B801" i="18"/>
  <c r="B947" i="18"/>
  <c r="B1093" i="18"/>
  <c r="B665" i="18"/>
  <c r="B802" i="18"/>
  <c r="B948" i="18"/>
  <c r="B1094" i="18"/>
  <c r="B746" i="18"/>
  <c r="B887" i="18"/>
  <c r="B1033" i="18"/>
  <c r="B1183" i="18"/>
  <c r="B773" i="18"/>
  <c r="B915" i="18"/>
  <c r="B1063" i="18"/>
  <c r="B1226" i="18"/>
  <c r="B766" i="18"/>
  <c r="B907" i="18"/>
  <c r="B1055" i="18"/>
  <c r="B1210" i="18"/>
  <c r="B844" i="18"/>
  <c r="B988" i="18"/>
  <c r="B1133" i="18"/>
  <c r="B1169" i="18"/>
  <c r="B1215" i="18"/>
  <c r="B675" i="18"/>
  <c r="B1219" i="18"/>
  <c r="B244" i="18"/>
  <c r="B385" i="18"/>
  <c r="B524" i="18"/>
  <c r="B677" i="18"/>
  <c r="B138" i="18"/>
  <c r="B281" i="18"/>
  <c r="B420" i="18"/>
  <c r="B559" i="18"/>
  <c r="B780" i="18"/>
  <c r="B139" i="18"/>
  <c r="B282" i="18"/>
  <c r="B421" i="18"/>
  <c r="B560" i="18"/>
  <c r="B787" i="18"/>
  <c r="B140" i="18"/>
  <c r="B284" i="18"/>
  <c r="B422" i="18"/>
  <c r="B561" i="18"/>
  <c r="B788" i="18"/>
  <c r="B142" i="18"/>
  <c r="B285" i="18"/>
  <c r="B423" i="18"/>
  <c r="B562" i="18"/>
  <c r="B795" i="18"/>
  <c r="B673" i="18"/>
  <c r="B809" i="18"/>
  <c r="B955" i="18"/>
  <c r="B1102" i="18"/>
  <c r="B674" i="18"/>
  <c r="B810" i="18"/>
  <c r="B956" i="18"/>
  <c r="B1103" i="18"/>
  <c r="B755" i="18"/>
  <c r="B895" i="18"/>
  <c r="B1043" i="18"/>
  <c r="B1193" i="18"/>
  <c r="B782" i="18"/>
  <c r="B925" i="18"/>
  <c r="B1072" i="18"/>
  <c r="B638" i="18"/>
  <c r="B774" i="18"/>
  <c r="B917" i="18"/>
  <c r="B1065" i="18"/>
  <c r="B1227" i="18"/>
  <c r="B854" i="18"/>
  <c r="B998" i="18"/>
  <c r="B1143" i="18"/>
  <c r="B1179" i="18"/>
  <c r="B1224" i="18"/>
  <c r="B1784" i="18"/>
  <c r="B539" i="18"/>
  <c r="B709" i="18"/>
  <c r="B262" i="18"/>
  <c r="B402" i="18"/>
  <c r="B541" i="18"/>
  <c r="B711" i="18"/>
  <c r="B157" i="18"/>
  <c r="B299" i="18"/>
  <c r="B438" i="18"/>
  <c r="B577" i="18"/>
  <c r="B849" i="18"/>
  <c r="B158" i="18"/>
  <c r="B300" i="18"/>
  <c r="B439" i="18"/>
  <c r="B578" i="18"/>
  <c r="B858" i="18"/>
  <c r="B159" i="18"/>
  <c r="B302" i="18"/>
  <c r="B440" i="18"/>
  <c r="B579" i="18"/>
  <c r="B859" i="18"/>
  <c r="B160" i="18"/>
  <c r="B303" i="18"/>
  <c r="B441" i="18"/>
  <c r="B580" i="18"/>
  <c r="B866" i="18"/>
  <c r="B690" i="18"/>
  <c r="B827" i="18"/>
  <c r="B972" i="18"/>
  <c r="B1118" i="18"/>
  <c r="B691" i="18"/>
  <c r="B828" i="18"/>
  <c r="B973" i="18"/>
  <c r="B1119" i="18"/>
  <c r="B772" i="18"/>
  <c r="B914" i="18"/>
  <c r="B1062" i="18"/>
  <c r="B1225" i="18"/>
  <c r="B798" i="18"/>
  <c r="B943" i="18"/>
  <c r="B1090" i="18"/>
  <c r="B654" i="18"/>
  <c r="B791" i="18"/>
  <c r="B935" i="18"/>
  <c r="B1083" i="18"/>
  <c r="B731" i="18"/>
  <c r="B872" i="18"/>
  <c r="B1018" i="18"/>
  <c r="B1164" i="18"/>
  <c r="B1196" i="18"/>
  <c r="B151" i="18"/>
  <c r="B76" i="18"/>
  <c r="B198" i="18"/>
  <c r="B127" i="18"/>
  <c r="B39" i="18"/>
  <c r="B627" i="18"/>
  <c r="B96" i="18"/>
  <c r="B17" i="18"/>
  <c r="B436" i="18"/>
  <c r="B66" i="18"/>
  <c r="B83" i="18"/>
  <c r="B124" i="18"/>
  <c r="B267" i="18"/>
  <c r="B407" i="18"/>
  <c r="B547" i="18"/>
  <c r="B726" i="18"/>
  <c r="B125" i="18"/>
  <c r="B269" i="18"/>
  <c r="B408" i="18"/>
  <c r="B548" i="18"/>
  <c r="B734" i="18"/>
  <c r="B128" i="18"/>
  <c r="B271" i="18"/>
  <c r="B410" i="18"/>
  <c r="B550" i="18"/>
  <c r="B743" i="18"/>
  <c r="B167" i="18"/>
  <c r="B308" i="18"/>
  <c r="B446" i="18"/>
  <c r="B586" i="18"/>
  <c r="B885" i="18"/>
  <c r="B168" i="18"/>
  <c r="B309" i="18"/>
  <c r="B447" i="18"/>
  <c r="B587" i="18"/>
  <c r="B893" i="18"/>
  <c r="B169" i="18"/>
  <c r="B310" i="18"/>
  <c r="B448" i="18"/>
  <c r="B588" i="18"/>
  <c r="B894" i="18"/>
  <c r="B170" i="18"/>
  <c r="B311" i="18"/>
  <c r="B449" i="18"/>
  <c r="B589" i="18"/>
  <c r="B902" i="18"/>
  <c r="B698" i="18"/>
  <c r="B836" i="18"/>
  <c r="B980" i="18"/>
  <c r="B1126" i="18"/>
  <c r="B699" i="18"/>
  <c r="B837" i="18"/>
  <c r="B981" i="18"/>
  <c r="B1127" i="18"/>
  <c r="B781" i="18"/>
  <c r="B924" i="18"/>
  <c r="B1071" i="18"/>
  <c r="B669" i="18"/>
  <c r="B806" i="18"/>
  <c r="B952" i="18"/>
  <c r="B1099" i="18"/>
  <c r="B662" i="18"/>
  <c r="B799" i="18"/>
  <c r="B945" i="18"/>
  <c r="B1091" i="18"/>
  <c r="B739" i="18"/>
  <c r="B880" i="18"/>
  <c r="B1028" i="18"/>
  <c r="B1175" i="18"/>
  <c r="B1204" i="18"/>
  <c r="B146" i="18"/>
  <c r="B931" i="18"/>
  <c r="B177" i="18"/>
  <c r="B318" i="18"/>
  <c r="B457" i="18"/>
  <c r="B597" i="18"/>
  <c r="B932" i="18"/>
  <c r="B178" i="18"/>
  <c r="B319" i="18"/>
  <c r="B458" i="18"/>
  <c r="B598" i="18"/>
  <c r="B940" i="18"/>
  <c r="B707" i="18"/>
  <c r="B846" i="18"/>
  <c r="B989" i="18"/>
  <c r="B1134" i="18"/>
  <c r="B708" i="18"/>
  <c r="B847" i="18"/>
  <c r="B990" i="18"/>
  <c r="B1136" i="18"/>
  <c r="B789" i="18"/>
  <c r="B933" i="18"/>
  <c r="B1081" i="18"/>
  <c r="B678" i="18"/>
  <c r="B815" i="18"/>
  <c r="B961" i="18"/>
  <c r="B1107" i="18"/>
  <c r="B671" i="18"/>
  <c r="B807" i="18"/>
  <c r="B953" i="18"/>
  <c r="B1100" i="18"/>
  <c r="B749" i="18"/>
  <c r="B890" i="18"/>
  <c r="B1037" i="18"/>
  <c r="B1186" i="18"/>
  <c r="B1213" i="18"/>
  <c r="B141" i="18"/>
  <c r="B604" i="18"/>
  <c r="B966" i="18"/>
  <c r="B185" i="18"/>
  <c r="B327" i="18"/>
  <c r="B466" i="18"/>
  <c r="B605" i="18"/>
  <c r="B967" i="18"/>
  <c r="B186" i="18"/>
  <c r="B329" i="18"/>
  <c r="B467" i="18"/>
  <c r="B606" i="18"/>
  <c r="B974" i="18"/>
  <c r="B715" i="18"/>
  <c r="B856" i="18"/>
  <c r="B999" i="18"/>
  <c r="B1144" i="18"/>
  <c r="B716" i="18"/>
  <c r="B857" i="18"/>
  <c r="B1000" i="18"/>
  <c r="B1145" i="18"/>
  <c r="B797" i="18"/>
  <c r="B942" i="18"/>
  <c r="B1089" i="18"/>
  <c r="B687" i="18"/>
  <c r="B824" i="18"/>
  <c r="B969" i="18"/>
  <c r="B1115" i="18"/>
  <c r="B679" i="18"/>
  <c r="B816" i="18"/>
  <c r="B962" i="18"/>
  <c r="B1108" i="18"/>
  <c r="B758" i="18"/>
  <c r="B899" i="18"/>
  <c r="B1047" i="18"/>
  <c r="B1199" i="18"/>
  <c r="B1222" i="18"/>
  <c r="B136" i="18"/>
  <c r="B622" i="18"/>
  <c r="B1041" i="18"/>
  <c r="B202" i="18"/>
  <c r="B345" i="18"/>
  <c r="B484" i="18"/>
  <c r="B623" i="18"/>
  <c r="B1042" i="18"/>
  <c r="B203" i="18"/>
  <c r="B347" i="18"/>
  <c r="B485" i="18"/>
  <c r="B624" i="18"/>
  <c r="B1051" i="18"/>
  <c r="B732" i="18"/>
  <c r="B873" i="18"/>
  <c r="B1019" i="18"/>
  <c r="B1165" i="18"/>
  <c r="B733" i="18"/>
  <c r="B874" i="18"/>
  <c r="B1020" i="18"/>
  <c r="B1166" i="18"/>
  <c r="B814" i="18"/>
  <c r="B960" i="18"/>
  <c r="B1106" i="18"/>
  <c r="B703" i="18"/>
  <c r="B842" i="18"/>
  <c r="B985" i="18"/>
  <c r="B1131" i="18"/>
  <c r="B696" i="18"/>
  <c r="B834" i="18"/>
  <c r="B978" i="18"/>
  <c r="B1124" i="18"/>
  <c r="B775" i="18"/>
  <c r="B918" i="18"/>
  <c r="B1066" i="18"/>
  <c r="B1228" i="18"/>
  <c r="B1223" i="18"/>
  <c r="B720" i="18"/>
  <c r="B861" i="18"/>
  <c r="B1004" i="18"/>
  <c r="B1150" i="18"/>
  <c r="B713" i="18"/>
  <c r="B853" i="18"/>
  <c r="B997" i="18"/>
  <c r="B1142" i="18"/>
  <c r="B792" i="18"/>
  <c r="B936" i="18"/>
  <c r="B1084" i="18"/>
  <c r="B1017" i="18"/>
  <c r="B1163" i="18"/>
  <c r="B800" i="18"/>
  <c r="B946" i="18"/>
  <c r="B1092" i="18"/>
  <c r="B1203" i="18"/>
  <c r="B2301" i="18"/>
  <c r="B1259" i="18"/>
  <c r="B1502" i="18"/>
  <c r="B2059" i="18"/>
  <c r="B1863" i="18"/>
  <c r="B1364" i="18"/>
  <c r="B1868" i="18"/>
  <c r="B1252" i="18"/>
  <c r="B1284" i="18"/>
  <c r="B1449" i="18"/>
  <c r="B1511" i="18"/>
  <c r="B1278" i="18"/>
  <c r="B1353" i="18"/>
  <c r="B1481" i="18"/>
  <c r="B1625" i="18"/>
  <c r="B1546" i="18"/>
  <c r="B1941" i="18"/>
  <c r="B1360" i="18"/>
  <c r="B1396" i="18"/>
  <c r="B1632" i="18"/>
  <c r="B1304" i="18"/>
  <c r="B3" i="35"/>
  <c r="B1862" i="18"/>
  <c r="B1755" i="18"/>
  <c r="B1796" i="18"/>
  <c r="B1771" i="18"/>
  <c r="B1813" i="18"/>
  <c r="B2187" i="18"/>
  <c r="B2000" i="18"/>
  <c r="B1872" i="18"/>
  <c r="B1776" i="18"/>
  <c r="B2315" i="18"/>
  <c r="B2007" i="18"/>
  <c r="B1709" i="18"/>
  <c r="B1630" i="18"/>
  <c r="B1562" i="18"/>
  <c r="B1490" i="18"/>
  <c r="B1419" i="18"/>
  <c r="B1351" i="18"/>
  <c r="B1282" i="18"/>
  <c r="B2413" i="18"/>
  <c r="B2137" i="18"/>
  <c r="B1865" i="18"/>
  <c r="B1681" i="18"/>
  <c r="B1611" i="18"/>
  <c r="B1543" i="18"/>
  <c r="B1473" i="18"/>
  <c r="B1402" i="18"/>
  <c r="B1332" i="18"/>
  <c r="B1264" i="18"/>
  <c r="B2378" i="18"/>
  <c r="B2101" i="18"/>
  <c r="B1827" i="18"/>
  <c r="B1672" i="18"/>
  <c r="B1602" i="18"/>
  <c r="B1533" i="18"/>
  <c r="B1461" i="18"/>
  <c r="B1392" i="18"/>
  <c r="B1322" i="18"/>
  <c r="B1255" i="18"/>
  <c r="B2265" i="18"/>
  <c r="B1993" i="18"/>
  <c r="B1716" i="18"/>
  <c r="B1643" i="18"/>
  <c r="B1576" i="18"/>
  <c r="B1504" i="18"/>
  <c r="B1435" i="18"/>
  <c r="B1366" i="18"/>
  <c r="B1295" i="18"/>
  <c r="B2299" i="18"/>
  <c r="B2024" i="18"/>
  <c r="B2186" i="18"/>
  <c r="B1914" i="18"/>
  <c r="B1694" i="18"/>
  <c r="B1622" i="18"/>
  <c r="B1555" i="18"/>
  <c r="B1484" i="18"/>
  <c r="B2179" i="18"/>
  <c r="B1908" i="18"/>
  <c r="B1693" i="18"/>
  <c r="B1621" i="18"/>
  <c r="B1554" i="18"/>
  <c r="B1483" i="18"/>
  <c r="B1412" i="18"/>
  <c r="B1343" i="18"/>
  <c r="B1275" i="18"/>
  <c r="B1649" i="18"/>
  <c r="B1406" i="18"/>
  <c r="B1949" i="18"/>
  <c r="B1476" i="18"/>
  <c r="B1286" i="18"/>
  <c r="B1641" i="18"/>
  <c r="B1398" i="18"/>
  <c r="B1705" i="18"/>
  <c r="B1442" i="18"/>
  <c r="B1260" i="18"/>
  <c r="B1556" i="18"/>
  <c r="B1344" i="18"/>
  <c r="B1748" i="18"/>
  <c r="B1456" i="18"/>
  <c r="B1269" i="18"/>
  <c r="B1704" i="18"/>
  <c r="B1345" i="18"/>
  <c r="B1320" i="18"/>
  <c r="B1743" i="18"/>
  <c r="B2136" i="18"/>
  <c r="B1992" i="18"/>
  <c r="B1864" i="18"/>
  <c r="B1768" i="18"/>
  <c r="B2282" i="18"/>
  <c r="B1973" i="18"/>
  <c r="B1700" i="18"/>
  <c r="B1620" i="18"/>
  <c r="B1553" i="18"/>
  <c r="B1482" i="18"/>
  <c r="B1411" i="18"/>
  <c r="B1342" i="18"/>
  <c r="B1274" i="18"/>
  <c r="B2380" i="18"/>
  <c r="B2103" i="18"/>
  <c r="B1829" i="18"/>
  <c r="B1673" i="18"/>
  <c r="B1603" i="18"/>
  <c r="B1534" i="18"/>
  <c r="B1463" i="18"/>
  <c r="B1393" i="18"/>
  <c r="B1323" i="18"/>
  <c r="B1256" i="18"/>
  <c r="B2344" i="18"/>
  <c r="B2067" i="18"/>
  <c r="B1791" i="18"/>
  <c r="B1662" i="18"/>
  <c r="B1594" i="18"/>
  <c r="B1524" i="18"/>
  <c r="B1452" i="18"/>
  <c r="B1384" i="18"/>
  <c r="B1313" i="18"/>
  <c r="B1246" i="18"/>
  <c r="B2229" i="18"/>
  <c r="B1958" i="18"/>
  <c r="B1706" i="18"/>
  <c r="B1635" i="18"/>
  <c r="B1568" i="18"/>
  <c r="B1496" i="18"/>
  <c r="B1425" i="18"/>
  <c r="B1357" i="18"/>
  <c r="B1287" i="18"/>
  <c r="B2263" i="18"/>
  <c r="B1991" i="18"/>
  <c r="B2428" i="18"/>
  <c r="B2151" i="18"/>
  <c r="B1880" i="18"/>
  <c r="B1685" i="18"/>
  <c r="B1614" i="18"/>
  <c r="B1547" i="18"/>
  <c r="B2421" i="18"/>
  <c r="B2145" i="18"/>
  <c r="B1873" i="18"/>
  <c r="B1684" i="18"/>
  <c r="B2376" i="18"/>
  <c r="B2416" i="18"/>
  <c r="B2390" i="18"/>
  <c r="B2365" i="18"/>
  <c r="B2395" i="18"/>
  <c r="B2128" i="18"/>
  <c r="B1984" i="18"/>
  <c r="B1856" i="18"/>
  <c r="B1749" i="18"/>
  <c r="B2245" i="18"/>
  <c r="B1939" i="18"/>
  <c r="B1692" i="18"/>
  <c r="B1612" i="18"/>
  <c r="B1544" i="18"/>
  <c r="B1474" i="18"/>
  <c r="B1403" i="18"/>
  <c r="B1333" i="18"/>
  <c r="B1265" i="18"/>
  <c r="B2346" i="18"/>
  <c r="B2069" i="18"/>
  <c r="B1793" i="18"/>
  <c r="B1663" i="18"/>
  <c r="B1595" i="18"/>
  <c r="B1525" i="18"/>
  <c r="B1453" i="18"/>
  <c r="B1385" i="18"/>
  <c r="B1314" i="18"/>
  <c r="B1247" i="18"/>
  <c r="B2307" i="18"/>
  <c r="B2032" i="18"/>
  <c r="B1758" i="18"/>
  <c r="B1652" i="18"/>
  <c r="B1585" i="18"/>
  <c r="B1515" i="18"/>
  <c r="B1444" i="18"/>
  <c r="B1375" i="18"/>
  <c r="B1305" i="18"/>
  <c r="B1238" i="18"/>
  <c r="B2197" i="18"/>
  <c r="B1924" i="18"/>
  <c r="B1697" i="18"/>
  <c r="B1626" i="18"/>
  <c r="B1559" i="18"/>
  <c r="B1487" i="18"/>
  <c r="B1416" i="18"/>
  <c r="B1348" i="18"/>
  <c r="B1279" i="18"/>
  <c r="B2227" i="18"/>
  <c r="B1956" i="18"/>
  <c r="B2394" i="18"/>
  <c r="B2118" i="18"/>
  <c r="B1845" i="18"/>
  <c r="B1676" i="18"/>
  <c r="B1606" i="18"/>
  <c r="B1538" i="18"/>
  <c r="B2388" i="18"/>
  <c r="B2112" i="18"/>
  <c r="B1838" i="18"/>
  <c r="B1675" i="18"/>
  <c r="B1605" i="18"/>
  <c r="B1537" i="18"/>
  <c r="B1465" i="18"/>
  <c r="B1395" i="18"/>
  <c r="B1326" i="18"/>
  <c r="B1258" i="18"/>
  <c r="B1582" i="18"/>
  <c r="B1363" i="18"/>
  <c r="B1678" i="18"/>
  <c r="B1424" i="18"/>
  <c r="B1243" i="18"/>
  <c r="B1574" i="18"/>
  <c r="B1355" i="18"/>
  <c r="B1634" i="18"/>
  <c r="B1397" i="18"/>
  <c r="B2052" i="18"/>
  <c r="B1485" i="18"/>
  <c r="B1294" i="18"/>
  <c r="B1650" i="18"/>
  <c r="B1407" i="18"/>
  <c r="B1233" i="18"/>
  <c r="B1441" i="18"/>
  <c r="B2410" i="18"/>
  <c r="B2305" i="18"/>
  <c r="B2349" i="18"/>
  <c r="B2320" i="18"/>
  <c r="B2294" i="18"/>
  <c r="B2326" i="18"/>
  <c r="B2119" i="18"/>
  <c r="B1940" i="18"/>
  <c r="B1846" i="18"/>
  <c r="B1731" i="18"/>
  <c r="B2211" i="18"/>
  <c r="B1906" i="18"/>
  <c r="B1682" i="18"/>
  <c r="B1604" i="18"/>
  <c r="B1536" i="18"/>
  <c r="B1464" i="18"/>
  <c r="B1394" i="18"/>
  <c r="B1324" i="18"/>
  <c r="B1257" i="18"/>
  <c r="B2309" i="18"/>
  <c r="B2034" i="18"/>
  <c r="B1760" i="18"/>
  <c r="B1653" i="18"/>
  <c r="B1586" i="18"/>
  <c r="B1516" i="18"/>
  <c r="B1445" i="18"/>
  <c r="B1376" i="18"/>
  <c r="B1306" i="18"/>
  <c r="B1239" i="18"/>
  <c r="B2273" i="18"/>
  <c r="B1999" i="18"/>
  <c r="B1722" i="18"/>
  <c r="B1644" i="18"/>
  <c r="B1577" i="18"/>
  <c r="B1505" i="18"/>
  <c r="B1436" i="18"/>
  <c r="B1367" i="18"/>
  <c r="B1296" i="18"/>
  <c r="B1230" i="18"/>
  <c r="B2161" i="18"/>
  <c r="B1890" i="18"/>
  <c r="B1689" i="18"/>
  <c r="B1617" i="18"/>
  <c r="B1550" i="18"/>
  <c r="B1479" i="18"/>
  <c r="B1408" i="18"/>
  <c r="B1339" i="18"/>
  <c r="B1271" i="18"/>
  <c r="B2195" i="18"/>
  <c r="B1922" i="18"/>
  <c r="B2362" i="18"/>
  <c r="B2083" i="18"/>
  <c r="B1809" i="18"/>
  <c r="B1667" i="18"/>
  <c r="B1598" i="18"/>
  <c r="B1529" i="18"/>
  <c r="B2355" i="18"/>
  <c r="B2077" i="18"/>
  <c r="B1803" i="18"/>
  <c r="B1666" i="18"/>
  <c r="B1597" i="18"/>
  <c r="B1528" i="18"/>
  <c r="B1455" i="18"/>
  <c r="B1387" i="18"/>
  <c r="B1317" i="18"/>
  <c r="B1249" i="18"/>
  <c r="B1548" i="18"/>
  <c r="B1337" i="18"/>
  <c r="B1642" i="18"/>
  <c r="B1405" i="18"/>
  <c r="B1539" i="18"/>
  <c r="B1329" i="18"/>
  <c r="B1600" i="18"/>
  <c r="B1373" i="18"/>
  <c r="B1777" i="18"/>
  <c r="B1458" i="18"/>
  <c r="B1276" i="18"/>
  <c r="B2202" i="18"/>
  <c r="B2165" i="18"/>
  <c r="B2140" i="18"/>
  <c r="B2250" i="18"/>
  <c r="B2222" i="18"/>
  <c r="B2274" i="18"/>
  <c r="B2068" i="18"/>
  <c r="B1931" i="18"/>
  <c r="B1837" i="18"/>
  <c r="B1723" i="18"/>
  <c r="B2177" i="18"/>
  <c r="B1871" i="18"/>
  <c r="B1674" i="18"/>
  <c r="B1596" i="18"/>
  <c r="B1527" i="18"/>
  <c r="B1454" i="18"/>
  <c r="B1386" i="18"/>
  <c r="B1315" i="18"/>
  <c r="B1248" i="18"/>
  <c r="B2275" i="18"/>
  <c r="B2001" i="18"/>
  <c r="B1724" i="18"/>
  <c r="B1645" i="18"/>
  <c r="B1578" i="18"/>
  <c r="B1506" i="18"/>
  <c r="B1437" i="18"/>
  <c r="B1368" i="18"/>
  <c r="B1297" i="18"/>
  <c r="B1231" i="18"/>
  <c r="B2237" i="18"/>
  <c r="B1964" i="18"/>
  <c r="B1707" i="18"/>
  <c r="B1636" i="18"/>
  <c r="B1569" i="18"/>
  <c r="B1497" i="18"/>
  <c r="B1427" i="18"/>
  <c r="B1358" i="18"/>
  <c r="B1288" i="18"/>
  <c r="B2405" i="18"/>
  <c r="B2129" i="18"/>
  <c r="B1857" i="18"/>
  <c r="B1679" i="18"/>
  <c r="B1609" i="18"/>
  <c r="B1541" i="18"/>
  <c r="B1470" i="18"/>
  <c r="B1399" i="18"/>
  <c r="B1330" i="18"/>
  <c r="B1262" i="18"/>
  <c r="B2159" i="18"/>
  <c r="B1888" i="18"/>
  <c r="B2325" i="18"/>
  <c r="B2050" i="18"/>
  <c r="B2134" i="18"/>
  <c r="B2099" i="18"/>
  <c r="B2072" i="18"/>
  <c r="B2114" i="18"/>
  <c r="B2086" i="18"/>
  <c r="B2264" i="18"/>
  <c r="B2060" i="18"/>
  <c r="B1923" i="18"/>
  <c r="B1801" i="18"/>
  <c r="B1715" i="18"/>
  <c r="B2143" i="18"/>
  <c r="B1836" i="18"/>
  <c r="B1654" i="18"/>
  <c r="B1587" i="18"/>
  <c r="B1518" i="18"/>
  <c r="B1446" i="18"/>
  <c r="B1377" i="18"/>
  <c r="B1307" i="18"/>
  <c r="B1240" i="18"/>
  <c r="B2239" i="18"/>
  <c r="B1966" i="18"/>
  <c r="B1708" i="18"/>
  <c r="B1637" i="18"/>
  <c r="B1570" i="18"/>
  <c r="B1498" i="18"/>
  <c r="B1428" i="18"/>
  <c r="B1359" i="18"/>
  <c r="B1289" i="18"/>
  <c r="B2203" i="18"/>
  <c r="B1930" i="18"/>
  <c r="B1698" i="18"/>
  <c r="B1627" i="18"/>
  <c r="B1560" i="18"/>
  <c r="B1488" i="18"/>
  <c r="B1417" i="18"/>
  <c r="B1349" i="18"/>
  <c r="B1280" i="18"/>
  <c r="B2372" i="18"/>
  <c r="B2094" i="18"/>
  <c r="B1821" i="18"/>
  <c r="B1671" i="18"/>
  <c r="B1601" i="18"/>
  <c r="B1532" i="18"/>
  <c r="B1460" i="18"/>
  <c r="B1391" i="18"/>
  <c r="B1321" i="18"/>
  <c r="B1254" i="18"/>
  <c r="B2403" i="18"/>
  <c r="B2127" i="18"/>
  <c r="B1855" i="18"/>
  <c r="B2290" i="18"/>
  <c r="B2016" i="18"/>
  <c r="B1740" i="18"/>
  <c r="B1648" i="18"/>
  <c r="B1581" i="18"/>
  <c r="B1510" i="18"/>
  <c r="B2284" i="18"/>
  <c r="B2010" i="18"/>
  <c r="B1733" i="18"/>
  <c r="B1647" i="18"/>
  <c r="B1580" i="18"/>
  <c r="B1509" i="18"/>
  <c r="B1439" i="18"/>
  <c r="B1370" i="18"/>
  <c r="B1300" i="18"/>
  <c r="B1985" i="18"/>
  <c r="B1477" i="18"/>
  <c r="B1292" i="18"/>
  <c r="B1575" i="18"/>
  <c r="B1356" i="18"/>
  <c r="B1916" i="18"/>
  <c r="B1469" i="18"/>
  <c r="B1285" i="18"/>
  <c r="B2431" i="18"/>
  <c r="B1531" i="18"/>
  <c r="B1328" i="18"/>
  <c r="B1658" i="18"/>
  <c r="B1413" i="18"/>
  <c r="B1234" i="18"/>
  <c r="B1549" i="18"/>
  <c r="B1338" i="18"/>
  <c r="B1459" i="18"/>
  <c r="B1696" i="18"/>
  <c r="B1415" i="18"/>
  <c r="B1659" i="18"/>
  <c r="B2066" i="18"/>
  <c r="B1894" i="18"/>
  <c r="B2004" i="18"/>
  <c r="B2045" i="18"/>
  <c r="B2019" i="18"/>
  <c r="B2204" i="18"/>
  <c r="B2051" i="18"/>
  <c r="B1915" i="18"/>
  <c r="B1792" i="18"/>
  <c r="B2419" i="18"/>
  <c r="B2110" i="18"/>
  <c r="B1767" i="18"/>
  <c r="B1646" i="18"/>
  <c r="B1579" i="18"/>
  <c r="B1508" i="18"/>
  <c r="B1438" i="18"/>
  <c r="B1369" i="18"/>
  <c r="B1298" i="18"/>
  <c r="B1232" i="18"/>
  <c r="B2205" i="18"/>
  <c r="B1932" i="18"/>
  <c r="B1699" i="18"/>
  <c r="B1629" i="18"/>
  <c r="B1561" i="18"/>
  <c r="B1489" i="18"/>
  <c r="B1418" i="18"/>
  <c r="B1350" i="18"/>
  <c r="B1281" i="18"/>
  <c r="B2167" i="18"/>
  <c r="B1896" i="18"/>
  <c r="B1690" i="18"/>
  <c r="B1618" i="18"/>
  <c r="B1551" i="18"/>
  <c r="B1480" i="18"/>
  <c r="B1409" i="18"/>
  <c r="B1340" i="18"/>
  <c r="B1272" i="18"/>
  <c r="B2336" i="18"/>
  <c r="B2061" i="18"/>
  <c r="B1785" i="18"/>
  <c r="B1661" i="18"/>
  <c r="B1593" i="18"/>
  <c r="B1523" i="18"/>
  <c r="B1451" i="18"/>
  <c r="B1383" i="18"/>
  <c r="B1312" i="18"/>
  <c r="B1245" i="18"/>
  <c r="B2370" i="18"/>
  <c r="B2092" i="18"/>
  <c r="B1818" i="18"/>
  <c r="B2254" i="18"/>
  <c r="B1983" i="18"/>
  <c r="B1711" i="18"/>
  <c r="B1640" i="18"/>
  <c r="B1573" i="18"/>
  <c r="B1501" i="18"/>
  <c r="B2247" i="18"/>
  <c r="B1975" i="18"/>
  <c r="B1710" i="18"/>
  <c r="B1639" i="18"/>
  <c r="B1572" i="18"/>
  <c r="B1500" i="18"/>
  <c r="B1430" i="18"/>
  <c r="B1362" i="18"/>
  <c r="B1291" i="18"/>
  <c r="B1742" i="18"/>
  <c r="B1450" i="18"/>
  <c r="B1268" i="18"/>
  <c r="B1540" i="18"/>
  <c r="B1336" i="18"/>
  <c r="B1713" i="18"/>
  <c r="B1448" i="18"/>
  <c r="B1261" i="18"/>
  <c r="B2153" i="18"/>
  <c r="B1495" i="18"/>
  <c r="B1303" i="18"/>
  <c r="B1624" i="18"/>
  <c r="B1389" i="18"/>
  <c r="B2293" i="18"/>
  <c r="B1513" i="18"/>
  <c r="B1318" i="18"/>
  <c r="B1371" i="18"/>
  <c r="B1557" i="18"/>
  <c r="B1235" i="18"/>
  <c r="B1607" i="18"/>
  <c r="B1615" i="18"/>
  <c r="B1378" i="18"/>
  <c r="B2042" i="18"/>
  <c r="B2334" i="18"/>
  <c r="B1263" i="18"/>
  <c r="B1552" i="18"/>
  <c r="B1907" i="18"/>
  <c r="B1466" i="18"/>
  <c r="B1414" i="18"/>
  <c r="B1327" i="18"/>
  <c r="B1565" i="18"/>
  <c r="B1433" i="18"/>
  <c r="B1365" i="18"/>
  <c r="B1422" i="18"/>
  <c r="B1677" i="18"/>
  <c r="B1608" i="18"/>
  <c r="B1686" i="18"/>
  <c r="B1404" i="18"/>
  <c r="B1589" i="18"/>
  <c r="B2213" i="18"/>
  <c r="B1703" i="18"/>
  <c r="B1443" i="18"/>
  <c r="B1331" i="18"/>
  <c r="B2411" i="18"/>
  <c r="B1619" i="18"/>
  <c r="B1499" i="18"/>
  <c r="B2009" i="18"/>
  <c r="B1825" i="18"/>
  <c r="B1319" i="18"/>
  <c r="B1354" i="18"/>
  <c r="B1503" i="18"/>
  <c r="B1563" i="18"/>
  <c r="B1657" i="18"/>
  <c r="B1374" i="18"/>
  <c r="B2135" i="18"/>
  <c r="B1429" i="18"/>
  <c r="B1633" i="18"/>
  <c r="B1302" i="18"/>
  <c r="B1599" i="18"/>
  <c r="B1522" i="18"/>
  <c r="B1530" i="18"/>
  <c r="B1277" i="18"/>
  <c r="B1478" i="18"/>
  <c r="B1434" i="18"/>
  <c r="B1468" i="18"/>
  <c r="B2188" i="18"/>
  <c r="B1714" i="18"/>
  <c r="B2256" i="18"/>
  <c r="B1420" i="18"/>
  <c r="B1613" i="18"/>
  <c r="B2318" i="18"/>
  <c r="B1775" i="18"/>
  <c r="B1514" i="18"/>
  <c r="B1401" i="18"/>
  <c r="B1691" i="18"/>
  <c r="B1571" i="18"/>
  <c r="B2196" i="18"/>
  <c r="B1372" i="18"/>
  <c r="B1236" i="18"/>
  <c r="B1592" i="18"/>
  <c r="B1583" i="18"/>
  <c r="B1521" i="18"/>
  <c r="B1566" i="18"/>
  <c r="B1242" i="18"/>
  <c r="B2221" i="18"/>
  <c r="B1244" i="18"/>
  <c r="B1266" i="18"/>
  <c r="B1447" i="18"/>
  <c r="B1631" i="18"/>
  <c r="B1492" i="18"/>
  <c r="B1947" i="18"/>
  <c r="B1584" i="18"/>
  <c r="B1471" i="18"/>
  <c r="B1899" i="18"/>
  <c r="B1638" i="18"/>
  <c r="B1950" i="18"/>
  <c r="B1929" i="18"/>
  <c r="B1346" i="18"/>
  <c r="B1388" i="18"/>
  <c r="B2364" i="18"/>
  <c r="B1668" i="18"/>
  <c r="B2120" i="18"/>
  <c r="B1301" i="18"/>
  <c r="B2396" i="18"/>
  <c r="B1812" i="18"/>
  <c r="B1616" i="18"/>
  <c r="B1591" i="18"/>
  <c r="B1669" i="18"/>
  <c r="B1309" i="18"/>
  <c r="B1267" i="18"/>
  <c r="B1311" i="18"/>
  <c r="B1283" i="18"/>
  <c r="B1475" i="18"/>
  <c r="B1656" i="18"/>
  <c r="B1520" i="18"/>
  <c r="B2219" i="18"/>
  <c r="B1651" i="18"/>
  <c r="B1542" i="18"/>
  <c r="B1273" i="18"/>
  <c r="B2169" i="18"/>
  <c r="B1730" i="18"/>
  <c r="B1847" i="18"/>
  <c r="B1493" i="18"/>
  <c r="B1390" i="18"/>
  <c r="B1253" i="18"/>
  <c r="B1250" i="18"/>
  <c r="B1687" i="18"/>
  <c r="B1695" i="18"/>
  <c r="B1882" i="18"/>
  <c r="B1379" i="18"/>
  <c r="B1310" i="18"/>
  <c r="B1381" i="18"/>
  <c r="B1308" i="18"/>
  <c r="B1491" i="18"/>
  <c r="B1701" i="18"/>
  <c r="B1564" i="18"/>
  <c r="B1750" i="18"/>
  <c r="B1610" i="18"/>
  <c r="B1341" i="18"/>
  <c r="B2040" i="18"/>
  <c r="B1841" i="18"/>
  <c r="B2085" i="18"/>
  <c r="B1486" i="18"/>
  <c r="B1440" i="18"/>
  <c r="B1293" i="18"/>
  <c r="B2018" i="18"/>
  <c r="B2327" i="18"/>
  <c r="B1241" i="18"/>
  <c r="B1423" i="18"/>
  <c r="B1380" i="18"/>
  <c r="B1432" i="18"/>
  <c r="B1335" i="18"/>
  <c r="B1519" i="18"/>
  <c r="B1769" i="18"/>
  <c r="B1590" i="18"/>
  <c r="B1783" i="18"/>
  <c r="B1237" i="18"/>
  <c r="B2026" i="18"/>
  <c r="B1680" i="18"/>
  <c r="B1410" i="18"/>
  <c r="B1290" i="18"/>
  <c r="B2386" i="18"/>
  <c r="B2144" i="18"/>
  <c r="B2335" i="18"/>
  <c r="B2154" i="18"/>
  <c r="B1910" i="18"/>
  <c r="B2208" i="18"/>
  <c r="B1962" i="18"/>
  <c r="B1721" i="18"/>
  <c r="B2271" i="18"/>
  <c r="B1978" i="18"/>
  <c r="B1727" i="18"/>
  <c r="B2279" i="18"/>
  <c r="B2030" i="18"/>
  <c r="B1790" i="18"/>
  <c r="B2343" i="18"/>
  <c r="B2076" i="18"/>
  <c r="B2255" i="18"/>
  <c r="B1883" i="18"/>
  <c r="B2432" i="18"/>
  <c r="B2182" i="18"/>
  <c r="B1936" i="18"/>
  <c r="B2234" i="18"/>
  <c r="B1998" i="18"/>
  <c r="B1741" i="18"/>
  <c r="B1810" i="18"/>
  <c r="B1881" i="18"/>
  <c r="B1948" i="18"/>
  <c r="B2017" i="18"/>
  <c r="B2084" i="18"/>
  <c r="B2152" i="18"/>
  <c r="B2220" i="18"/>
  <c r="B2292" i="18"/>
  <c r="B2363" i="18"/>
  <c r="B2430" i="18"/>
  <c r="B1778" i="18"/>
  <c r="B1848" i="18"/>
  <c r="B1917" i="18"/>
  <c r="B1986" i="18"/>
  <c r="B2054" i="18"/>
  <c r="B2121" i="18"/>
  <c r="B2189" i="18"/>
  <c r="B2257" i="18"/>
  <c r="B2328" i="18"/>
  <c r="B2397" i="18"/>
  <c r="B1735" i="18"/>
  <c r="B1805" i="18"/>
  <c r="B1875" i="18"/>
  <c r="B1943" i="18"/>
  <c r="B2012" i="18"/>
  <c r="B2079" i="18"/>
  <c r="B2147" i="18"/>
  <c r="B2215" i="18"/>
  <c r="B2286" i="18"/>
  <c r="B2358" i="18"/>
  <c r="B2423" i="18"/>
  <c r="B1764" i="18"/>
  <c r="B1832" i="18"/>
  <c r="B1903" i="18"/>
  <c r="B1970" i="18"/>
  <c r="B2037" i="18"/>
  <c r="B2107" i="18"/>
  <c r="B2173" i="18"/>
  <c r="B2242" i="18"/>
  <c r="B2312" i="18"/>
  <c r="B2383" i="18"/>
  <c r="B1720" i="18"/>
  <c r="B1789" i="18"/>
  <c r="B1861" i="18"/>
  <c r="B1928" i="18"/>
  <c r="B1997" i="18"/>
  <c r="B2065" i="18"/>
  <c r="B2133" i="18"/>
  <c r="B2201" i="18"/>
  <c r="B2270" i="18"/>
  <c r="B2341" i="18"/>
  <c r="B2409" i="18"/>
  <c r="B1757" i="18"/>
  <c r="B1826" i="18"/>
  <c r="B1895" i="18"/>
  <c r="B1963" i="18"/>
  <c r="B2031" i="18"/>
  <c r="B2100" i="18"/>
  <c r="B2166" i="18"/>
  <c r="B2235" i="18"/>
  <c r="B2306" i="18"/>
  <c r="B2377" i="18"/>
  <c r="B2429" i="18"/>
  <c r="B1819" i="18"/>
  <c r="B1889" i="18"/>
  <c r="B1957" i="18"/>
  <c r="B2025" i="18"/>
  <c r="B2093" i="18"/>
  <c r="B2160" i="18"/>
  <c r="B2228" i="18"/>
  <c r="B2300" i="18"/>
  <c r="B2371" i="18"/>
  <c r="B1717" i="18"/>
  <c r="B1786" i="18"/>
  <c r="B1858" i="18"/>
  <c r="B1925" i="18"/>
  <c r="B1994" i="18"/>
  <c r="B2062" i="18"/>
  <c r="B2130" i="18"/>
  <c r="B2198" i="18"/>
  <c r="B2266" i="18"/>
  <c r="B2338" i="18"/>
  <c r="B2406" i="18"/>
  <c r="B1744" i="18"/>
  <c r="B1814" i="18"/>
  <c r="B1884" i="18"/>
  <c r="B1951" i="18"/>
  <c r="B2020" i="18"/>
  <c r="B2087" i="18"/>
  <c r="B2155" i="18"/>
  <c r="B2223" i="18"/>
  <c r="B2295" i="18"/>
  <c r="B2366" i="18"/>
  <c r="B2433" i="18"/>
  <c r="B1772" i="18"/>
  <c r="B1842" i="18"/>
  <c r="B1911" i="18"/>
  <c r="B1979" i="18"/>
  <c r="B2046" i="18"/>
  <c r="B2115" i="18"/>
  <c r="B2183" i="18"/>
  <c r="B2251" i="18"/>
  <c r="B2321" i="18"/>
  <c r="B2391" i="18"/>
  <c r="B1728" i="18"/>
  <c r="B1798" i="18"/>
  <c r="B1869" i="18"/>
  <c r="B1937" i="18"/>
  <c r="B2005" i="18"/>
  <c r="B2073" i="18"/>
  <c r="B2141" i="18"/>
  <c r="B2209" i="18"/>
  <c r="B2280" i="18"/>
  <c r="B2350" i="18"/>
  <c r="B2417" i="18"/>
  <c r="B1766" i="18"/>
  <c r="B1834" i="18"/>
  <c r="B1905" i="18"/>
  <c r="B1972" i="18"/>
  <c r="B2039" i="18"/>
  <c r="B2109" i="18"/>
  <c r="B2175" i="18"/>
  <c r="B2244" i="18"/>
  <c r="B2314" i="18"/>
  <c r="B2385" i="18"/>
  <c r="B1664" i="18"/>
  <c r="B1800" i="18"/>
  <c r="B2075" i="18"/>
  <c r="B2353" i="18"/>
  <c r="B1759" i="18"/>
  <c r="B1828" i="18"/>
  <c r="B1897" i="18"/>
  <c r="B1965" i="18"/>
  <c r="B2033" i="18"/>
  <c r="B2102" i="18"/>
  <c r="B2168" i="18"/>
  <c r="B2238" i="18"/>
  <c r="B2308" i="18"/>
  <c r="B2379" i="18"/>
  <c r="B1725" i="18"/>
  <c r="B1794" i="18"/>
  <c r="B1866" i="18"/>
  <c r="B1933" i="18"/>
  <c r="B2002" i="18"/>
  <c r="B2070" i="18"/>
  <c r="B2138" i="18"/>
  <c r="B2206" i="18"/>
  <c r="B2276" i="18"/>
  <c r="B2347" i="18"/>
  <c r="B2414" i="18"/>
  <c r="B1753" i="18"/>
  <c r="B1823" i="18"/>
  <c r="B1892" i="18"/>
  <c r="B1960" i="18"/>
  <c r="B2028" i="18"/>
  <c r="B2097" i="18"/>
  <c r="B2163" i="18"/>
  <c r="B2232" i="18"/>
  <c r="B2303" i="18"/>
  <c r="B2374" i="18"/>
  <c r="B1780" i="18"/>
  <c r="B1851" i="18"/>
  <c r="B1919" i="18"/>
  <c r="B1988" i="18"/>
  <c r="B2056" i="18"/>
  <c r="B2124" i="18"/>
  <c r="B2192" i="18"/>
  <c r="B2259" i="18"/>
  <c r="B2330" i="18"/>
  <c r="B2399" i="18"/>
  <c r="B1738" i="18"/>
  <c r="B1807" i="18"/>
  <c r="B1878" i="18"/>
  <c r="B1945" i="18"/>
  <c r="B2014" i="18"/>
  <c r="B2081" i="18"/>
  <c r="B2149" i="18"/>
  <c r="B2217" i="18"/>
  <c r="B2288" i="18"/>
  <c r="B2360" i="18"/>
  <c r="B2426" i="18"/>
  <c r="B1774" i="18"/>
  <c r="B1844" i="18"/>
  <c r="B1913" i="18"/>
  <c r="B1981" i="18"/>
  <c r="B2049" i="18"/>
  <c r="B2117" i="18"/>
  <c r="B2185" i="18"/>
  <c r="B2253" i="18"/>
  <c r="B2324" i="18"/>
  <c r="B2393" i="18"/>
  <c r="B1974" i="18"/>
  <c r="B2041" i="18"/>
  <c r="B2111" i="18"/>
  <c r="B2178" i="18"/>
  <c r="B2246" i="18"/>
  <c r="B2316" i="18"/>
  <c r="B2387" i="18"/>
  <c r="B1734" i="18"/>
  <c r="B1804" i="18"/>
  <c r="B1874" i="18"/>
  <c r="B1942" i="18"/>
  <c r="B2011" i="18"/>
  <c r="B2078" i="18"/>
  <c r="B2146" i="18"/>
  <c r="B2214" i="18"/>
  <c r="B2285" i="18"/>
  <c r="B2356" i="18"/>
  <c r="B2422" i="18"/>
  <c r="B1763" i="18"/>
  <c r="B1831" i="18"/>
  <c r="B1902" i="18"/>
  <c r="B1969" i="18"/>
  <c r="B2036" i="18"/>
  <c r="B2105" i="18"/>
  <c r="B2172" i="18"/>
  <c r="B2241" i="18"/>
  <c r="B2311" i="18"/>
  <c r="B2382" i="18"/>
  <c r="B1719" i="18"/>
  <c r="B1788" i="18"/>
  <c r="B1860" i="18"/>
  <c r="B1927" i="18"/>
  <c r="B1996" i="18"/>
  <c r="B2064" i="18"/>
  <c r="B2132" i="18"/>
  <c r="B2200" i="18"/>
  <c r="B2269" i="18"/>
  <c r="B2340" i="18"/>
  <c r="B2408" i="18"/>
  <c r="B1746" i="18"/>
  <c r="B1816" i="18"/>
  <c r="B1886" i="18"/>
  <c r="B1953" i="18"/>
  <c r="B2022" i="18"/>
  <c r="B2089" i="18"/>
  <c r="B2157" i="18"/>
  <c r="B2225" i="18"/>
  <c r="B2297" i="18"/>
  <c r="B2368" i="18"/>
  <c r="B1782" i="18"/>
  <c r="B1853" i="18"/>
  <c r="B1921" i="18"/>
  <c r="B1990" i="18"/>
  <c r="B2058" i="18"/>
  <c r="B2126" i="18"/>
  <c r="B2194" i="18"/>
  <c r="B2261" i="18"/>
  <c r="B2333" i="18"/>
  <c r="B2402" i="18"/>
  <c r="B3" i="6"/>
  <c r="B2404" i="18"/>
  <c r="B1752" i="18"/>
  <c r="B1822" i="18"/>
  <c r="B1891" i="18"/>
  <c r="B1959" i="18"/>
  <c r="B2027" i="18"/>
  <c r="B2095" i="18"/>
  <c r="B2162" i="18"/>
  <c r="B2230" i="18"/>
  <c r="B2302" i="18"/>
  <c r="B2373" i="18"/>
  <c r="B1779" i="18"/>
  <c r="B1850" i="18"/>
  <c r="B1918" i="18"/>
  <c r="B1987" i="18"/>
  <c r="B2055" i="18"/>
  <c r="B2122" i="18"/>
  <c r="B2191" i="18"/>
  <c r="B2258" i="18"/>
  <c r="B2329" i="18"/>
  <c r="B2398" i="18"/>
  <c r="B1736" i="18"/>
  <c r="B1806" i="18"/>
  <c r="B1877" i="18"/>
  <c r="B1944" i="18"/>
  <c r="B2013" i="18"/>
  <c r="B2080" i="18"/>
  <c r="B2148" i="18"/>
  <c r="B2216" i="18"/>
  <c r="B2287" i="18"/>
  <c r="B2359" i="18"/>
  <c r="B2425" i="18"/>
  <c r="B1765" i="18"/>
  <c r="B1833" i="18"/>
  <c r="B1904" i="18"/>
  <c r="B1971" i="18"/>
  <c r="B2038" i="18"/>
  <c r="B2108" i="18"/>
  <c r="B2174" i="18"/>
  <c r="B2243" i="18"/>
  <c r="B2313" i="18"/>
  <c r="B2384" i="18"/>
  <c r="B1729" i="18"/>
  <c r="B1799" i="18"/>
  <c r="B1870" i="18"/>
  <c r="B1938" i="18"/>
  <c r="B2006" i="18"/>
  <c r="B2074" i="18"/>
  <c r="B2142" i="18"/>
  <c r="B2210" i="18"/>
  <c r="B2281" i="18"/>
  <c r="B2351" i="18"/>
  <c r="B2418" i="18"/>
  <c r="C5" i="11"/>
  <c r="E11" i="13"/>
  <c r="B2345" i="18"/>
  <c r="B2412" i="18"/>
  <c r="B1762" i="18"/>
  <c r="B1830" i="18"/>
  <c r="B1901" i="18"/>
  <c r="B1967" i="18"/>
  <c r="B2035" i="18"/>
  <c r="B2104" i="18"/>
  <c r="B2170" i="18"/>
  <c r="B2240" i="18"/>
  <c r="B2310" i="18"/>
  <c r="B2381" i="18"/>
  <c r="B1718" i="18"/>
  <c r="B1787" i="18"/>
  <c r="B1859" i="18"/>
  <c r="B1926" i="18"/>
  <c r="B1995" i="18"/>
  <c r="B2063" i="18"/>
  <c r="B2131" i="18"/>
  <c r="B2199" i="18"/>
  <c r="B2268" i="18"/>
  <c r="B2339" i="18"/>
  <c r="B2407" i="18"/>
  <c r="B1745" i="18"/>
  <c r="B1815" i="18"/>
  <c r="B1885" i="18"/>
  <c r="B1952" i="18"/>
  <c r="B2021" i="18"/>
  <c r="B2088" i="18"/>
  <c r="B2156" i="18"/>
  <c r="B2224" i="18"/>
  <c r="B2296" i="18"/>
  <c r="B2367" i="18"/>
  <c r="B1773" i="18"/>
  <c r="B1843" i="18"/>
  <c r="B1912" i="18"/>
  <c r="B1980" i="18"/>
  <c r="B2047" i="18"/>
  <c r="B2116" i="18"/>
  <c r="B2184" i="18"/>
  <c r="B2252" i="18"/>
  <c r="B2323" i="18"/>
  <c r="B2392" i="18"/>
  <c r="B1739" i="18"/>
  <c r="B1808" i="18"/>
  <c r="B1879" i="18"/>
  <c r="B1946" i="18"/>
  <c r="B2015" i="18"/>
  <c r="B2082" i="18"/>
  <c r="B2150" i="18"/>
  <c r="B2218" i="18"/>
  <c r="B2289" i="18"/>
  <c r="B2361" i="18"/>
  <c r="B2427" i="18"/>
  <c r="B3" i="7"/>
  <c r="B3" i="41"/>
  <c r="B2212" i="18"/>
  <c r="B2283" i="18"/>
  <c r="B2354" i="18"/>
  <c r="B2420" i="18"/>
  <c r="B1770" i="18"/>
  <c r="B1839" i="18"/>
  <c r="B1909" i="18"/>
  <c r="B1976" i="18"/>
  <c r="B2044" i="18"/>
  <c r="B2113" i="18"/>
  <c r="B2180" i="18"/>
  <c r="B2248" i="18"/>
  <c r="B2319" i="18"/>
  <c r="B2389" i="18"/>
  <c r="B1726" i="18"/>
  <c r="B1795" i="18"/>
  <c r="B1867" i="18"/>
  <c r="B1935" i="18"/>
  <c r="B2003" i="18"/>
  <c r="B2071" i="18"/>
  <c r="B2139" i="18"/>
  <c r="B2207" i="18"/>
  <c r="B2278" i="18"/>
  <c r="B2348" i="18"/>
  <c r="B2415" i="18"/>
  <c r="B1754" i="18"/>
  <c r="B1824" i="18"/>
  <c r="B1893" i="18"/>
  <c r="B1961" i="18"/>
  <c r="B2029" i="18"/>
  <c r="B2098" i="18"/>
  <c r="B2164" i="18"/>
  <c r="B2233" i="18"/>
  <c r="B2304" i="18"/>
  <c r="B2375" i="18"/>
  <c r="B1712" i="18"/>
  <c r="B1781" i="18"/>
  <c r="B1852" i="18"/>
  <c r="B1920" i="18"/>
  <c r="B1989" i="18"/>
  <c r="B2057" i="18"/>
  <c r="B2125" i="18"/>
  <c r="B2193" i="18"/>
  <c r="B2260" i="18"/>
  <c r="B2331" i="18"/>
  <c r="B2400" i="18"/>
  <c r="B1747" i="18"/>
  <c r="B1817" i="18"/>
  <c r="B1887" i="18"/>
  <c r="B1954" i="18"/>
  <c r="B2023" i="18"/>
  <c r="B2090" i="18"/>
  <c r="B2158" i="18"/>
  <c r="B2226" i="18"/>
  <c r="B2298" i="18"/>
  <c r="B2369" i="18"/>
  <c r="B3" i="2"/>
  <c r="B3" i="4"/>
  <c r="D11" i="13"/>
  <c r="E40" i="11"/>
  <c r="D22" i="13" l="1" a="1"/>
  <c r="D22" i="13" s="1"/>
  <c r="E23" i="13" a="1"/>
  <c r="E23" i="13" s="1"/>
  <c r="E21" i="13" a="1"/>
  <c r="E21" i="13" s="1"/>
  <c r="D23" i="13" a="1"/>
  <c r="D23" i="13" s="1"/>
  <c r="D21" i="13" a="1"/>
  <c r="D21" i="13" s="1"/>
  <c r="E22" i="13" a="1"/>
  <c r="E22" i="13" s="1"/>
  <c r="E17" i="13" a="1"/>
  <c r="E17" i="13" s="1"/>
  <c r="E18" i="13" a="1"/>
  <c r="E18" i="13" s="1"/>
  <c r="E20" i="13" a="1"/>
  <c r="E20" i="13" s="1"/>
  <c r="E19" i="13" a="1"/>
  <c r="E19" i="13" s="1"/>
  <c r="E13" i="13" a="1"/>
  <c r="E13" i="13" s="1"/>
  <c r="E14" i="13" a="1"/>
  <c r="E14" i="13" s="1"/>
  <c r="E15" i="13" a="1"/>
  <c r="E15" i="13" s="1"/>
  <c r="E16" i="13" a="1"/>
  <c r="E16" i="13" s="1"/>
  <c r="D16" i="13" a="1"/>
  <c r="D16" i="13" s="1"/>
  <c r="D15" i="13" a="1"/>
  <c r="D15" i="13" s="1"/>
  <c r="D17" i="13" a="1"/>
  <c r="D17" i="13" s="1"/>
  <c r="D18" i="13" a="1"/>
  <c r="D18" i="13" s="1"/>
  <c r="D19" i="13" a="1"/>
  <c r="D19" i="13" s="1"/>
  <c r="D14" i="13" a="1"/>
  <c r="D14" i="13" s="1"/>
  <c r="D13" i="13" a="1"/>
  <c r="D13" i="13" s="1"/>
  <c r="D20" i="13" a="1"/>
  <c r="D20" i="13" s="1"/>
  <c r="J2" i="40"/>
  <c r="A7" i="36" s="1"/>
  <c r="F11" i="13"/>
  <c r="F21" i="13" l="1" a="1"/>
  <c r="F21" i="13" s="1"/>
  <c r="F23" i="13" a="1"/>
  <c r="F23" i="13" s="1"/>
  <c r="F22" i="13" a="1"/>
  <c r="F22" i="13" s="1"/>
  <c r="E25" i="13"/>
  <c r="D25" i="13"/>
  <c r="F17" i="13" a="1"/>
  <c r="F17" i="13" s="1"/>
  <c r="F18" i="13" a="1"/>
  <c r="F18" i="13" s="1"/>
  <c r="F20" i="13" a="1"/>
  <c r="F20" i="13" s="1"/>
  <c r="F19" i="13" a="1"/>
  <c r="F19" i="13" s="1"/>
  <c r="F13" i="13" a="1"/>
  <c r="F13" i="13" s="1"/>
  <c r="F14" i="13" a="1"/>
  <c r="F14" i="13" s="1"/>
  <c r="F15" i="13" a="1"/>
  <c r="F15" i="13" s="1"/>
  <c r="F16" i="13" a="1"/>
  <c r="F16" i="13" s="1"/>
  <c r="K2" i="40"/>
  <c r="A7" i="47"/>
  <c r="G11" i="13"/>
  <c r="G23" i="13" l="1" a="1"/>
  <c r="G23" i="13" s="1"/>
  <c r="G22" i="13" a="1"/>
  <c r="G22" i="13" s="1"/>
  <c r="G21" i="13" a="1"/>
  <c r="G21" i="13" s="1"/>
  <c r="F25" i="13"/>
  <c r="G17" i="13" a="1"/>
  <c r="G17" i="13" s="1"/>
  <c r="G18" i="13" a="1"/>
  <c r="G18" i="13" s="1"/>
  <c r="G20" i="13" a="1"/>
  <c r="G20" i="13" s="1"/>
  <c r="G19" i="13" a="1"/>
  <c r="G19" i="13" s="1"/>
  <c r="G13" i="13" a="1"/>
  <c r="G13" i="13" s="1"/>
  <c r="G14" i="13" a="1"/>
  <c r="G14" i="13" s="1"/>
  <c r="G15" i="13" a="1"/>
  <c r="G15" i="13" s="1"/>
  <c r="G16" i="13" a="1"/>
  <c r="G16" i="13" s="1"/>
  <c r="H11" i="13"/>
  <c r="H23" i="13" l="1" a="1"/>
  <c r="H23" i="13" s="1"/>
  <c r="H21" i="13" a="1"/>
  <c r="H21" i="13" s="1"/>
  <c r="H22" i="13" a="1"/>
  <c r="H22" i="13" s="1"/>
  <c r="G25" i="13"/>
  <c r="H20" i="13" a="1"/>
  <c r="H20" i="13" s="1"/>
  <c r="H19" i="13" a="1"/>
  <c r="H19" i="13" s="1"/>
  <c r="H13" i="13" a="1"/>
  <c r="H13" i="13" s="1"/>
  <c r="H14" i="13" a="1"/>
  <c r="H14" i="13" s="1"/>
  <c r="H18" i="13" a="1"/>
  <c r="H18" i="13" s="1"/>
  <c r="H17" i="13" a="1"/>
  <c r="H17" i="13" s="1"/>
  <c r="H16" i="13" a="1"/>
  <c r="H16" i="13" s="1"/>
  <c r="H15" i="13" a="1"/>
  <c r="H15" i="13" s="1"/>
  <c r="I11" i="13"/>
  <c r="I23" i="13" l="1" a="1"/>
  <c r="I23" i="13" s="1"/>
  <c r="I21" i="13" a="1"/>
  <c r="I21" i="13" s="1"/>
  <c r="I22" i="13" a="1"/>
  <c r="I22" i="13" s="1"/>
  <c r="H25" i="13"/>
  <c r="I15" i="13" a="1"/>
  <c r="I15" i="13" s="1"/>
  <c r="I16" i="13" a="1"/>
  <c r="I16" i="13" s="1"/>
  <c r="I19" i="13" a="1"/>
  <c r="I19" i="13" s="1"/>
  <c r="I13" i="13" a="1"/>
  <c r="I13" i="13" s="1"/>
  <c r="I14" i="13" a="1"/>
  <c r="I14" i="13" s="1"/>
  <c r="I17" i="13" a="1"/>
  <c r="I17" i="13" s="1"/>
  <c r="I18" i="13" a="1"/>
  <c r="I18" i="13" s="1"/>
  <c r="I20" i="13" a="1"/>
  <c r="I20" i="13" s="1"/>
  <c r="J11" i="13"/>
  <c r="J21" i="13" l="1" a="1"/>
  <c r="J21" i="13" s="1"/>
  <c r="J22" i="13" a="1"/>
  <c r="J22" i="13" s="1"/>
  <c r="J23" i="13" a="1"/>
  <c r="J23" i="13" s="1"/>
  <c r="I25" i="13"/>
  <c r="J17" i="13" a="1"/>
  <c r="J17" i="13" s="1"/>
  <c r="J18" i="13" a="1"/>
  <c r="J18" i="13" s="1"/>
  <c r="J20" i="13" a="1"/>
  <c r="J20" i="13" s="1"/>
  <c r="J19" i="13" a="1"/>
  <c r="J19" i="13" s="1"/>
  <c r="J13" i="13" a="1"/>
  <c r="J13" i="13" s="1"/>
  <c r="J14" i="13" a="1"/>
  <c r="J14" i="13" s="1"/>
  <c r="J15" i="13" a="1"/>
  <c r="J15" i="13" s="1"/>
  <c r="J16" i="13" a="1"/>
  <c r="J16" i="13" s="1"/>
  <c r="K11" i="13"/>
  <c r="K23" i="13" l="1" a="1"/>
  <c r="K23" i="13" s="1"/>
  <c r="K22" i="13" a="1"/>
  <c r="K22" i="13" s="1"/>
  <c r="K21" i="13" a="1"/>
  <c r="K21" i="13" s="1"/>
  <c r="J25" i="13"/>
  <c r="K17" i="13" a="1"/>
  <c r="K17" i="13" s="1"/>
  <c r="K18" i="13" a="1"/>
  <c r="K18" i="13" s="1"/>
  <c r="K20" i="13" a="1"/>
  <c r="K20" i="13" s="1"/>
  <c r="K19" i="13" a="1"/>
  <c r="K19" i="13" s="1"/>
  <c r="K13" i="13" a="1"/>
  <c r="K13" i="13" s="1"/>
  <c r="K14" i="13" a="1"/>
  <c r="K14" i="13" s="1"/>
  <c r="K15" i="13" a="1"/>
  <c r="K15" i="13" s="1"/>
  <c r="K16" i="13" a="1"/>
  <c r="K16" i="13" s="1"/>
  <c r="L11" i="13"/>
  <c r="L23" i="13" l="1" a="1"/>
  <c r="L23" i="13" s="1"/>
  <c r="L21" i="13" a="1"/>
  <c r="L21" i="13" s="1"/>
  <c r="L22" i="13" a="1"/>
  <c r="L22" i="13" s="1"/>
  <c r="K25" i="13"/>
  <c r="L17" i="13" a="1"/>
  <c r="L17" i="13" s="1"/>
  <c r="L18" i="13" a="1"/>
  <c r="L18" i="13" s="1"/>
  <c r="L20" i="13" a="1"/>
  <c r="L20" i="13" s="1"/>
  <c r="L19" i="13" a="1"/>
  <c r="L19" i="13" s="1"/>
  <c r="L13" i="13" a="1"/>
  <c r="L13" i="13" s="1"/>
  <c r="L14" i="13" a="1"/>
  <c r="L14" i="13" s="1"/>
  <c r="L15" i="13" a="1"/>
  <c r="L15" i="13" s="1"/>
  <c r="L16" i="13" a="1"/>
  <c r="L16" i="13" s="1"/>
  <c r="M11" i="13"/>
  <c r="M23" i="13" l="1" a="1"/>
  <c r="M23" i="13" s="1"/>
  <c r="N23" i="13" s="1"/>
  <c r="O23" i="13" s="1"/>
  <c r="M21" i="13" a="1"/>
  <c r="M21" i="13" s="1"/>
  <c r="M22" i="13" a="1"/>
  <c r="M22" i="13" s="1"/>
  <c r="L25" i="13"/>
  <c r="M20" i="13" a="1"/>
  <c r="M20" i="13" s="1"/>
  <c r="M19" i="13" a="1"/>
  <c r="M19" i="13" s="1"/>
  <c r="M13" i="13" a="1"/>
  <c r="M13" i="13" s="1"/>
  <c r="M14" i="13" a="1"/>
  <c r="M14" i="13" s="1"/>
  <c r="M15" i="13" a="1"/>
  <c r="M15" i="13" s="1"/>
  <c r="M16" i="13" a="1"/>
  <c r="M16" i="13" s="1"/>
  <c r="M17" i="13" a="1"/>
  <c r="M17" i="13" s="1"/>
  <c r="M18" i="13" a="1"/>
  <c r="M18" i="13" s="1"/>
  <c r="N17" i="13" l="1"/>
  <c r="M25" i="13"/>
  <c r="N15" i="13"/>
  <c r="O15" i="13" s="1"/>
  <c r="N13" i="13"/>
  <c r="N21" i="13"/>
  <c r="O21" i="13" s="1"/>
  <c r="N19" i="13"/>
  <c r="O19" i="13" s="1"/>
  <c r="C2" i="4"/>
  <c r="C2" i="6"/>
  <c r="C5" i="5"/>
  <c r="C2" i="7"/>
  <c r="C2" i="2"/>
  <c r="C2" i="13" s="1"/>
  <c r="N25" i="13" l="1"/>
  <c r="O17" i="13"/>
  <c r="O13" i="13"/>
  <c r="O25" i="13"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Brinkhuis, Tom@HCD</author>
    <author>Rolfness, Kevan@HCD</author>
  </authors>
  <commentList>
    <comment ref="M8" authorId="0" shapeId="0" xr:uid="{F624A887-13CF-4A1D-B7A7-894F87041316}">
      <text>
        <r>
          <rPr>
            <b/>
            <sz val="12"/>
            <color indexed="81"/>
            <rFont val="Tahoma"/>
            <family val="2"/>
          </rPr>
          <t>Report activities for the entire calendar year</t>
        </r>
        <r>
          <rPr>
            <sz val="9"/>
            <color indexed="81"/>
            <rFont val="Tahoma"/>
            <family val="2"/>
          </rPr>
          <t xml:space="preserve">
</t>
        </r>
      </text>
    </comment>
    <comment ref="M10" authorId="0" shapeId="0" xr:uid="{00000000-0006-0000-0500-000002000000}">
      <text>
        <r>
          <rPr>
            <sz val="12"/>
            <color indexed="81"/>
            <rFont val="Tahoma"/>
            <family val="2"/>
          </rPr>
          <t xml:space="preserve">Please enter the number of units in </t>
        </r>
        <r>
          <rPr>
            <b/>
            <sz val="12"/>
            <color indexed="81"/>
            <rFont val="Tahoma"/>
            <family val="2"/>
          </rPr>
          <t>at least one</t>
        </r>
        <r>
          <rPr>
            <sz val="12"/>
            <color indexed="81"/>
            <rFont val="Tahoma"/>
            <family val="2"/>
          </rPr>
          <t xml:space="preserve"> of the affordability categories. You may enter units in multiple affordability categories.</t>
        </r>
        <r>
          <rPr>
            <sz val="9"/>
            <color indexed="81"/>
            <rFont val="Tahoma"/>
            <family val="2"/>
          </rPr>
          <t xml:space="preserve">
</t>
        </r>
      </text>
    </comment>
    <comment ref="A11" authorId="0" shapeId="0" xr:uid="{00000000-0006-0000-0500-000003000000}">
      <text>
        <r>
          <rPr>
            <b/>
            <sz val="12"/>
            <color indexed="81"/>
            <rFont val="Tahoma"/>
            <family val="2"/>
          </rPr>
          <t>Prior APN</t>
        </r>
        <r>
          <rPr>
            <sz val="12"/>
            <color indexed="81"/>
            <rFont val="Tahoma"/>
            <family val="2"/>
          </rPr>
          <t xml:space="preserve"> – Enter an APN previously associated with the parcel if applicable (optional field). </t>
        </r>
        <r>
          <rPr>
            <b/>
            <sz val="12"/>
            <color indexed="81"/>
            <rFont val="Tahoma"/>
            <family val="2"/>
          </rPr>
          <t>Character Limit: 256</t>
        </r>
        <r>
          <rPr>
            <sz val="12"/>
            <color indexed="81"/>
            <rFont val="Tahoma"/>
            <family val="2"/>
          </rPr>
          <t xml:space="preserve">
</t>
        </r>
      </text>
    </comment>
    <comment ref="B11" authorId="0" shapeId="0" xr:uid="{00000000-0006-0000-0500-000004000000}">
      <text>
        <r>
          <rPr>
            <b/>
            <sz val="12"/>
            <color indexed="81"/>
            <rFont val="Tahoma"/>
            <family val="2"/>
          </rPr>
          <t>Current APN</t>
        </r>
        <r>
          <rPr>
            <sz val="12"/>
            <color indexed="81"/>
            <rFont val="Tahoma"/>
            <family val="2"/>
          </rPr>
          <t xml:space="preserve"> – Enter the current available APN.  If necessary, enter additional APNs in the notes field.
</t>
        </r>
        <r>
          <rPr>
            <b/>
            <sz val="12"/>
            <color indexed="81"/>
            <rFont val="Tahoma"/>
            <family val="2"/>
          </rPr>
          <t>Character Limit: 256</t>
        </r>
      </text>
    </comment>
    <comment ref="C11" authorId="0" shapeId="0" xr:uid="{00000000-0006-0000-0500-000005000000}">
      <text>
        <r>
          <rPr>
            <b/>
            <sz val="12"/>
            <color indexed="81"/>
            <rFont val="Tahoma"/>
            <family val="2"/>
          </rPr>
          <t>Street Address</t>
        </r>
        <r>
          <rPr>
            <sz val="12"/>
            <color indexed="81"/>
            <rFont val="Tahoma"/>
            <family val="2"/>
          </rPr>
          <t xml:space="preserve"> – Enter the number and name of street.
</t>
        </r>
        <r>
          <rPr>
            <b/>
            <sz val="12"/>
            <color indexed="81"/>
            <rFont val="Tahoma"/>
            <family val="2"/>
          </rPr>
          <t>Character Limit: 256</t>
        </r>
        <r>
          <rPr>
            <sz val="12"/>
            <color indexed="81"/>
            <rFont val="Tahoma"/>
            <family val="2"/>
          </rPr>
          <t xml:space="preserve">
</t>
        </r>
      </text>
    </comment>
    <comment ref="D11" authorId="0" shapeId="0" xr:uid="{00000000-0006-0000-0500-000006000000}">
      <text>
        <r>
          <rPr>
            <b/>
            <sz val="12"/>
            <color indexed="81"/>
            <rFont val="Tahoma"/>
            <family val="2"/>
          </rPr>
          <t>Project Name</t>
        </r>
        <r>
          <rPr>
            <sz val="12"/>
            <color indexed="81"/>
            <rFont val="Tahoma"/>
            <family val="2"/>
          </rPr>
          <t xml:space="preserve"> – Enter the project name, if available (optional field).
</t>
        </r>
        <r>
          <rPr>
            <b/>
            <sz val="12"/>
            <color indexed="81"/>
            <rFont val="Tahoma"/>
            <family val="2"/>
          </rPr>
          <t>Character Limit: 256</t>
        </r>
        <r>
          <rPr>
            <b/>
            <sz val="9"/>
            <color indexed="81"/>
            <rFont val="Tahoma"/>
            <family val="2"/>
          </rPr>
          <t xml:space="preserve">
</t>
        </r>
      </text>
    </comment>
    <comment ref="E11" authorId="0" shapeId="0" xr:uid="{00000000-0006-0000-0500-000007000000}">
      <text>
        <r>
          <rPr>
            <b/>
            <sz val="12"/>
            <color indexed="81"/>
            <rFont val="Tahoma"/>
            <family val="2"/>
          </rPr>
          <t>Local Jurisdiction Tracking ID</t>
        </r>
        <r>
          <rPr>
            <sz val="12"/>
            <color indexed="81"/>
            <rFont val="Tahoma"/>
            <family val="2"/>
          </rPr>
          <t xml:space="preserve"> – This may be the permit number or other identifier.
</t>
        </r>
        <r>
          <rPr>
            <b/>
            <sz val="12"/>
            <color indexed="81"/>
            <rFont val="Tahoma"/>
            <family val="2"/>
          </rPr>
          <t>Character Limit: 256</t>
        </r>
        <r>
          <rPr>
            <sz val="9"/>
            <color indexed="81"/>
            <rFont val="Tahoma"/>
            <family val="2"/>
          </rPr>
          <t xml:space="preserve">
</t>
        </r>
      </text>
    </comment>
    <comment ref="F11" authorId="0" shapeId="0" xr:uid="{00000000-0006-0000-0500-000008000000}">
      <text>
        <r>
          <rPr>
            <b/>
            <sz val="12"/>
            <color indexed="81"/>
            <rFont val="Tahoma"/>
            <family val="2"/>
          </rPr>
          <t>Unit Types</t>
        </r>
        <r>
          <rPr>
            <sz val="12"/>
            <color indexed="81"/>
            <rFont val="Tahoma"/>
            <family val="2"/>
          </rPr>
          <t xml:space="preserve">: Each development should be categorized by one of the following codes. Refer to “Unit Category” in the Definitions section for additional descriptions. Use the drop-down menu to select one of the following options:
</t>
        </r>
        <r>
          <rPr>
            <b/>
            <sz val="12"/>
            <color indexed="81"/>
            <rFont val="Tahoma"/>
            <family val="2"/>
          </rPr>
          <t>SFA</t>
        </r>
        <r>
          <rPr>
            <sz val="12"/>
            <color indexed="81"/>
            <rFont val="Tahoma"/>
            <family val="2"/>
          </rPr>
          <t xml:space="preserve"> (single-family attached unit)
</t>
        </r>
        <r>
          <rPr>
            <b/>
            <sz val="12"/>
            <color indexed="81"/>
            <rFont val="Tahoma"/>
            <family val="2"/>
          </rPr>
          <t xml:space="preserve">SFD </t>
        </r>
        <r>
          <rPr>
            <sz val="12"/>
            <color indexed="81"/>
            <rFont val="Tahoma"/>
            <family val="2"/>
          </rPr>
          <t xml:space="preserve">(single-family detached unit)
</t>
        </r>
        <r>
          <rPr>
            <b/>
            <sz val="12"/>
            <color indexed="81"/>
            <rFont val="Tahoma"/>
            <family val="2"/>
          </rPr>
          <t>2-4</t>
        </r>
        <r>
          <rPr>
            <sz val="12"/>
            <color indexed="81"/>
            <rFont val="Tahoma"/>
            <family val="2"/>
          </rPr>
          <t xml:space="preserve"> (two- to four-unit structures)
</t>
        </r>
        <r>
          <rPr>
            <b/>
            <sz val="12"/>
            <color indexed="81"/>
            <rFont val="Tahoma"/>
            <family val="2"/>
          </rPr>
          <t>5+</t>
        </r>
        <r>
          <rPr>
            <sz val="12"/>
            <color indexed="81"/>
            <rFont val="Tahoma"/>
            <family val="2"/>
          </rPr>
          <t xml:space="preserve"> (five or more unit structure, multifamily)
</t>
        </r>
        <r>
          <rPr>
            <b/>
            <sz val="12"/>
            <color indexed="81"/>
            <rFont val="Tahoma"/>
            <family val="2"/>
          </rPr>
          <t>ADU</t>
        </r>
        <r>
          <rPr>
            <sz val="12"/>
            <color indexed="81"/>
            <rFont val="Tahoma"/>
            <family val="2"/>
          </rPr>
          <t xml:space="preserve"> (accessory dwelling unit)
</t>
        </r>
        <r>
          <rPr>
            <b/>
            <sz val="12"/>
            <color indexed="81"/>
            <rFont val="Tahoma"/>
            <family val="2"/>
          </rPr>
          <t>MH</t>
        </r>
        <r>
          <rPr>
            <sz val="12"/>
            <color indexed="81"/>
            <rFont val="Tahoma"/>
            <family val="2"/>
          </rPr>
          <t xml:space="preserve"> (mobile home/manufactured home)
</t>
        </r>
        <r>
          <rPr>
            <sz val="9"/>
            <color indexed="81"/>
            <rFont val="Tahoma"/>
            <family val="2"/>
          </rPr>
          <t xml:space="preserve">
</t>
        </r>
      </text>
    </comment>
    <comment ref="G11" authorId="0" shapeId="0" xr:uid="{00000000-0006-0000-0500-000009000000}">
      <text>
        <r>
          <rPr>
            <b/>
            <sz val="12"/>
            <color indexed="81"/>
            <rFont val="Tahoma"/>
            <family val="2"/>
          </rPr>
          <t>Tenure:</t>
        </r>
        <r>
          <rPr>
            <sz val="12"/>
            <color indexed="81"/>
            <rFont val="Tahoma"/>
            <family val="2"/>
          </rPr>
          <t xml:space="preserve">   Identify whether the units within the development project are either proposed or planned at initial occupancy for either renters or owners. Use the drop-down menu to select one of the following options:
</t>
        </r>
        <r>
          <rPr>
            <b/>
            <sz val="12"/>
            <color indexed="81"/>
            <rFont val="Tahoma"/>
            <family val="2"/>
          </rPr>
          <t>R = Renter Occupied
O = Owner Occupied</t>
        </r>
      </text>
    </comment>
    <comment ref="H11" authorId="0" shapeId="0" xr:uid="{00000000-0006-0000-0500-00000A000000}">
      <text>
        <r>
          <rPr>
            <b/>
            <sz val="12"/>
            <color indexed="81"/>
            <rFont val="Tahoma"/>
            <family val="2"/>
          </rPr>
          <t>Date Application Submitted:</t>
        </r>
        <r>
          <rPr>
            <sz val="12"/>
            <color indexed="81"/>
            <rFont val="Tahoma"/>
            <family val="2"/>
          </rPr>
          <t xml:space="preserve"> Enter the date the housing development application was submitted. If the application was incomplete at the time of submittal, enter the date the application was determined complete by the local government (refer to “application submitted” under definitions). Enter date as month/day/year (e.g., 6/1/2025). If the application was not deemed complete during the reporting year (2025), this application should not be included in this report.
</t>
        </r>
        <r>
          <rPr>
            <b/>
            <sz val="12"/>
            <color indexed="81"/>
            <rFont val="Tahoma"/>
            <family val="2"/>
          </rPr>
          <t xml:space="preserve">PLEASE NOTE: </t>
        </r>
        <r>
          <rPr>
            <sz val="12"/>
            <color indexed="81"/>
            <rFont val="Tahoma"/>
            <family val="2"/>
          </rPr>
          <t xml:space="preserve">Dates cannot contain text. When pasting dates into this section, please use the "match destination formatting" option. If this is done, but the cells are highlighted red, they contain text and must be converted to a date value with the =datevalue function. Please open a new, blank workbook to convert to date values, and copy them. Paste the date values back into these cells, then change format of the cell to "short date".
</t>
        </r>
        <r>
          <rPr>
            <sz val="9"/>
            <color indexed="81"/>
            <rFont val="Tahoma"/>
            <family val="2"/>
          </rPr>
          <t xml:space="preserve">
</t>
        </r>
      </text>
    </comment>
    <comment ref="T11" authorId="0" shapeId="0" xr:uid="{00000000-0006-0000-0500-00000B000000}">
      <text>
        <r>
          <rPr>
            <b/>
            <sz val="12"/>
            <color indexed="81"/>
            <rFont val="Tahoma"/>
            <family val="2"/>
          </rPr>
          <t>Total Proposed Units by Project:</t>
        </r>
        <r>
          <rPr>
            <sz val="12"/>
            <color indexed="81"/>
            <rFont val="Tahoma"/>
            <family val="2"/>
          </rPr>
          <t xml:space="preserve"> This field auto-populates with the total number of units proposed, as entered in section 5 (total of deed restricted &amp; non-deed restricted units for Acutely Low-, Extremely Low-, Very Low-, Low-, Moderate- and Above Moderate- income households).</t>
        </r>
        <r>
          <rPr>
            <sz val="9"/>
            <color indexed="81"/>
            <rFont val="Tahoma"/>
            <family val="2"/>
          </rPr>
          <t xml:space="preserve">
</t>
        </r>
      </text>
    </comment>
    <comment ref="U11" authorId="0" shapeId="0" xr:uid="{00000000-0006-0000-0500-00000C000000}">
      <text>
        <r>
          <rPr>
            <b/>
            <sz val="12"/>
            <color indexed="81"/>
            <rFont val="Tahoma"/>
            <family val="2"/>
          </rPr>
          <t>Total Approved Units by Project:</t>
        </r>
        <r>
          <rPr>
            <sz val="12"/>
            <color indexed="81"/>
            <rFont val="Tahoma"/>
            <family val="2"/>
          </rPr>
          <t xml:space="preserve"> Enter the number of units that the jurisdiction approved for this project application. If the project has not yet been approved, you may leave this blank. 
</t>
        </r>
      </text>
    </comment>
    <comment ref="V11" authorId="0" shapeId="0" xr:uid="{00000000-0006-0000-0500-00000D000000}">
      <text>
        <r>
          <rPr>
            <b/>
            <sz val="12"/>
            <color indexed="81"/>
            <rFont val="Tahoma"/>
            <family val="2"/>
          </rPr>
          <t xml:space="preserve">Total Disapproved Units by Project </t>
        </r>
        <r>
          <rPr>
            <sz val="12"/>
            <color indexed="81"/>
            <rFont val="Tahoma"/>
            <family val="2"/>
          </rPr>
          <t>If project was reviewed and disapproved, please enter the number that were disapproved.</t>
        </r>
      </text>
    </comment>
    <comment ref="W11" authorId="0" shapeId="0" xr:uid="{00000000-0006-0000-0500-00000E000000}">
      <text>
        <r>
          <rPr>
            <b/>
            <sz val="12"/>
            <color indexed="81"/>
            <rFont val="Tahoma"/>
            <family val="2"/>
          </rPr>
          <t xml:space="preserve">Please select the state streamlining provision the project was submitted pursuant to, if applicable. Select NONE if none of the available options apply or if project was streamlined exclusively at local government discretion.
</t>
        </r>
        <r>
          <rPr>
            <sz val="12"/>
            <color indexed="81"/>
            <rFont val="Tahoma"/>
            <family val="2"/>
          </rPr>
          <t xml:space="preserve">• NONE
• SB 9 (2021) - Duplex in SF Zone
• SB 9 (2021) - Residential Lot Split
• AB 2011 (2022) - Residential Development in Commercially Zoned Area
• SB 6 (2022) - Residential Development in Commercially Zoned Area
• SB 423 (2023) - Streamlined Ministerial Approval Process
</t>
        </r>
      </text>
    </comment>
    <comment ref="X11" authorId="1" shapeId="0" xr:uid="{218824B9-2CB5-4AD8-9EAA-CAF1EBD0653F}">
      <text>
        <r>
          <rPr>
            <b/>
            <sz val="11"/>
            <color indexed="81"/>
            <rFont val="Tahoma"/>
            <family val="2"/>
          </rPr>
          <t>Is the project on a historical site? If so, at what level of government was the designation made?</t>
        </r>
      </text>
    </comment>
    <comment ref="Y11" authorId="0" shapeId="0" xr:uid="{2AC33751-DD13-46D3-9B6A-989B5324BB6A}">
      <text>
        <r>
          <rPr>
            <b/>
            <sz val="12"/>
            <color indexed="81"/>
            <rFont val="Tahoma"/>
            <family val="2"/>
          </rPr>
          <t xml:space="preserve">Was a Density Bonus requested for this housing development? </t>
        </r>
        <r>
          <rPr>
            <sz val="12"/>
            <color indexed="81"/>
            <rFont val="Tahoma"/>
            <family val="2"/>
          </rPr>
          <t>Answer yes or no.</t>
        </r>
        <r>
          <rPr>
            <sz val="9"/>
            <color indexed="81"/>
            <rFont val="Tahoma"/>
            <family val="2"/>
          </rPr>
          <t xml:space="preserve">
</t>
        </r>
      </text>
    </comment>
    <comment ref="Z11" authorId="0" shapeId="0" xr:uid="{5C545882-392C-4F63-B8DA-516D882BFDBD}">
      <text>
        <r>
          <rPr>
            <b/>
            <sz val="12"/>
            <color indexed="81"/>
            <rFont val="Tahoma"/>
            <family val="2"/>
          </rPr>
          <t xml:space="preserve">Was a Density Bonus approved for this housing development? </t>
        </r>
        <r>
          <rPr>
            <sz val="12"/>
            <color indexed="81"/>
            <rFont val="Tahoma"/>
            <family val="2"/>
          </rPr>
          <t>Answer yes, no, or N/A</t>
        </r>
        <r>
          <rPr>
            <sz val="9"/>
            <color indexed="81"/>
            <rFont val="Tahoma"/>
            <family val="2"/>
          </rPr>
          <t xml:space="preserve">
</t>
        </r>
      </text>
    </comment>
    <comment ref="AA11" authorId="0" shapeId="0" xr:uid="{B6A3653C-9F65-4942-95D5-9CCAC4D4AD35}">
      <text>
        <r>
          <rPr>
            <b/>
            <sz val="12"/>
            <color indexed="81"/>
            <rFont val="Tahoma"/>
            <family val="2"/>
          </rPr>
          <t xml:space="preserve">Please indicate the status of the application. </t>
        </r>
        <r>
          <rPr>
            <sz val="12"/>
            <color indexed="81"/>
            <rFont val="Tahoma"/>
            <family val="2"/>
          </rPr>
          <t xml:space="preserve">Use the drop drop-down menu to select one of the following options for each project.
• Approved
• Pending
• Disapproved
• Withdrawn
</t>
        </r>
        <r>
          <rPr>
            <sz val="9"/>
            <color indexed="81"/>
            <rFont val="Tahoma"/>
            <family val="2"/>
          </rPr>
          <t xml:space="preserve">
</t>
        </r>
      </text>
    </comment>
    <comment ref="AB11" authorId="0" shapeId="0" xr:uid="{EDB6DF53-C6AF-468D-8D9E-F9E30A0AAC76}">
      <text>
        <r>
          <rPr>
            <b/>
            <sz val="12"/>
            <color indexed="81"/>
            <rFont val="Tahoma"/>
            <family val="2"/>
          </rPr>
          <t>Ministerial Projects</t>
        </r>
        <r>
          <rPr>
            <sz val="12"/>
            <color indexed="81"/>
            <rFont val="Tahoma"/>
            <family val="2"/>
          </rPr>
          <t xml:space="preserve"> are defined in section 15268 of the 2024 CEQA Guidelines.
</t>
        </r>
        <r>
          <rPr>
            <b/>
            <sz val="12"/>
            <color indexed="81"/>
            <rFont val="Tahoma"/>
            <family val="2"/>
          </rPr>
          <t>Discretionary Projects</t>
        </r>
        <r>
          <rPr>
            <sz val="12"/>
            <color indexed="81"/>
            <rFont val="Tahoma"/>
            <family val="2"/>
          </rPr>
          <t xml:space="preserve"> are defined in section 15357 of the 2024 CEQA Guidelines</t>
        </r>
        <r>
          <rPr>
            <b/>
            <sz val="9"/>
            <color indexed="81"/>
            <rFont val="Tahoma"/>
            <family val="2"/>
          </rPr>
          <t xml:space="preserve">
</t>
        </r>
        <r>
          <rPr>
            <sz val="9"/>
            <color indexed="81"/>
            <rFont val="Tahoma"/>
            <family val="2"/>
          </rPr>
          <t>https://www.califaep.org/docs/2024_CEQA_Statute_and_Guidelines_Handbook.pdf</t>
        </r>
      </text>
    </comment>
    <comment ref="AC11" authorId="0" shapeId="0" xr:uid="{BB5BE981-5DA7-4817-A815-91D5AB79DFA0}">
      <text>
        <r>
          <rPr>
            <b/>
            <sz val="12"/>
            <color indexed="81"/>
            <rFont val="Tahoma"/>
            <family val="2"/>
          </rPr>
          <t xml:space="preserve">Notes: </t>
        </r>
        <r>
          <rPr>
            <sz val="12"/>
            <color indexed="81"/>
            <rFont val="Tahoma"/>
            <family val="2"/>
          </rPr>
          <t>Use this field to enter any applicable notes about the project or development.</t>
        </r>
        <r>
          <rPr>
            <b/>
            <sz val="12"/>
            <color indexed="81"/>
            <rFont val="Tahoma"/>
            <family val="2"/>
          </rPr>
          <t xml:space="preserve">
Character Limit: 4000</t>
        </r>
        <r>
          <rPr>
            <sz val="9"/>
            <color indexed="81"/>
            <rFont val="Tahoma"/>
            <family val="2"/>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tc={2073E9A5-08DA-4235-8AE6-A5893B992631}</author>
    <author>Brinkhuis, Tom@HCD</author>
  </authors>
  <commentList>
    <comment ref="E12" authorId="0" shapeId="0" xr:uid="{2073E9A5-08DA-4235-8AE6-A5893B992631}">
      <text>
        <t>[Threaded comment]
Your version of Excel allows you to read this threaded comment; however, any edits to it will get removed if the file is opened in a newer version of Excel. Learn more: https://go.microsoft.com/fwlink/?linkid=870924
[Tasks]
There is a task anchored to this comment that cannot be viewed in your client.
Comment:
    @Rolfness, Kevan@HCD After you update the Table H and G instructions based on SLA feedback, you might need to also update the note attached to the “Surplus Designation” cell below</t>
      </text>
    </comment>
    <comment ref="A13" authorId="1" shapeId="0" xr:uid="{D490B0E3-A56C-419F-ADF6-1BA3F8B0D45D}">
      <text>
        <r>
          <rPr>
            <b/>
            <sz val="9"/>
            <color indexed="81"/>
            <rFont val="Tahoma"/>
            <family val="2"/>
          </rPr>
          <t xml:space="preserve">APN: </t>
        </r>
        <r>
          <rPr>
            <sz val="9"/>
            <color indexed="81"/>
            <rFont val="Tahoma"/>
            <family val="2"/>
          </rPr>
          <t xml:space="preserve">Enter the parcel number of the identified property.
</t>
        </r>
        <r>
          <rPr>
            <b/>
            <sz val="9"/>
            <color indexed="81"/>
            <rFont val="Tahoma"/>
            <family val="2"/>
          </rPr>
          <t>Character Limit:</t>
        </r>
        <r>
          <rPr>
            <sz val="9"/>
            <color indexed="81"/>
            <rFont val="Tahoma"/>
            <family val="2"/>
          </rPr>
          <t xml:space="preserve"> 256
</t>
        </r>
      </text>
    </comment>
    <comment ref="B13" authorId="1" shapeId="0" xr:uid="{6AA35AAD-2398-4D62-91B4-09A6390D5F69}">
      <text>
        <r>
          <rPr>
            <b/>
            <sz val="9"/>
            <color indexed="81"/>
            <rFont val="Tahoma"/>
            <family val="2"/>
          </rPr>
          <t>Street Address/Intersection:</t>
        </r>
        <r>
          <rPr>
            <sz val="9"/>
            <color indexed="81"/>
            <rFont val="Tahoma"/>
            <family val="2"/>
          </rPr>
          <t xml:space="preserve"> Enter the street address of the property. If no street address is available, enter the closest known intersection.
</t>
        </r>
        <r>
          <rPr>
            <b/>
            <sz val="9"/>
            <color indexed="81"/>
            <rFont val="Tahoma"/>
            <family val="2"/>
          </rPr>
          <t>Character Limit:</t>
        </r>
        <r>
          <rPr>
            <sz val="9"/>
            <color indexed="81"/>
            <rFont val="Tahoma"/>
            <family val="2"/>
          </rPr>
          <t xml:space="preserve"> 256
</t>
        </r>
      </text>
    </comment>
    <comment ref="C13" authorId="1" shapeId="0" xr:uid="{7E8B7F57-9657-4EEC-8309-6D1ED5096829}">
      <text>
        <r>
          <rPr>
            <b/>
            <sz val="11"/>
            <color indexed="81"/>
            <rFont val="Tahoma"/>
            <family val="2"/>
          </rPr>
          <t>Existing Use:</t>
        </r>
        <r>
          <rPr>
            <sz val="11"/>
            <color indexed="81"/>
            <rFont val="Tahoma"/>
            <family val="2"/>
          </rPr>
          <t xml:space="preserve"> Select the existing use of the property. Use the drop-down menu to select one of the following options:
• Residential
• Commercial
• Industrial
• Public Facilities
• Vacant
• Air Rights
• Other</t>
        </r>
      </text>
    </comment>
    <comment ref="D13" authorId="1" shapeId="0" xr:uid="{D1EB3953-D256-4696-A127-AD063C02293D}">
      <text>
        <r>
          <rPr>
            <b/>
            <sz val="9"/>
            <color indexed="81"/>
            <rFont val="Tahoma"/>
            <family val="2"/>
          </rPr>
          <t>Number of Units:</t>
        </r>
        <r>
          <rPr>
            <sz val="9"/>
            <color indexed="81"/>
            <rFont val="Tahoma"/>
            <family val="2"/>
          </rPr>
          <t xml:space="preserve"> If existing use is residential, please indicate the number of units on the property.</t>
        </r>
      </text>
    </comment>
    <comment ref="E13" authorId="1" shapeId="0" xr:uid="{15C608FC-C70E-45E7-8B60-ADDA99AF7F71}">
      <text>
        <r>
          <rPr>
            <b/>
            <sz val="9"/>
            <color indexed="81"/>
            <rFont val="Tahoma"/>
            <family val="2"/>
          </rPr>
          <t>Designated Surplus Land, Exempt Surplus Land or Excess:</t>
        </r>
        <r>
          <rPr>
            <sz val="9"/>
            <color indexed="81"/>
            <rFont val="Tahoma"/>
            <family val="2"/>
          </rPr>
          <t xml:space="preserve"> Please identify if the property has been designated surplus or exempt surplus pursuant to Government Code section 54221, or excess pursuant to Government Code section 50569.
</t>
        </r>
      </text>
    </comment>
    <comment ref="F13" authorId="1" shapeId="0" xr:uid="{8C719605-B849-4BA8-9A9E-4D9CD12B5544}">
      <text>
        <r>
          <rPr>
            <b/>
            <sz val="9"/>
            <color indexed="81"/>
            <rFont val="Tahoma"/>
            <family val="2"/>
          </rPr>
          <t xml:space="preserve">Parcel Size (in acres): </t>
        </r>
        <r>
          <rPr>
            <sz val="9"/>
            <color indexed="81"/>
            <rFont val="Tahoma"/>
            <family val="2"/>
          </rPr>
          <t>Enter the parcel size in acres.
Character</t>
        </r>
        <r>
          <rPr>
            <b/>
            <sz val="9"/>
            <color indexed="81"/>
            <rFont val="Tahoma"/>
            <family val="2"/>
          </rPr>
          <t xml:space="preserve"> </t>
        </r>
        <r>
          <rPr>
            <sz val="9"/>
            <color indexed="81"/>
            <rFont val="Tahoma"/>
            <family val="2"/>
          </rPr>
          <t>Limit:</t>
        </r>
        <r>
          <rPr>
            <b/>
            <sz val="9"/>
            <color indexed="81"/>
            <rFont val="Tahoma"/>
            <family val="2"/>
          </rPr>
          <t xml:space="preserve"> </t>
        </r>
        <r>
          <rPr>
            <sz val="9"/>
            <color indexed="81"/>
            <rFont val="Tahoma"/>
            <family val="2"/>
          </rPr>
          <t>6</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Brinkhuis, Tom@HCD</author>
  </authors>
  <commentList>
    <comment ref="G9" authorId="0" shapeId="0" xr:uid="{470BF6D5-FB48-4785-B07D-3B3683F14078}">
      <text>
        <r>
          <rPr>
            <sz val="14"/>
            <color indexed="81"/>
            <rFont val="Tahoma"/>
            <family val="2"/>
          </rPr>
          <t>Only complete if you selected "Unit Constructed" in the Activity column.</t>
        </r>
        <r>
          <rPr>
            <sz val="9"/>
            <color indexed="81"/>
            <rFont val="Tahoma"/>
            <family val="2"/>
          </rPr>
          <t xml:space="preserve">
</t>
        </r>
      </text>
    </comment>
    <comment ref="A11" authorId="0" shapeId="0" xr:uid="{8684D2A1-412C-4722-9B2E-A4F7B73B50AD}">
      <text>
        <r>
          <rPr>
            <b/>
            <sz val="9"/>
            <color indexed="81"/>
            <rFont val="Tahoma"/>
            <family val="2"/>
          </rPr>
          <t>Character Limit: 40</t>
        </r>
        <r>
          <rPr>
            <sz val="9"/>
            <color indexed="81"/>
            <rFont val="Tahoma"/>
            <family val="2"/>
          </rPr>
          <t xml:space="preserve">
</t>
        </r>
      </text>
    </comment>
    <comment ref="B11" authorId="0" shapeId="0" xr:uid="{87C74CAE-357B-4B6C-A9D9-5D0F839176EE}">
      <text>
        <r>
          <rPr>
            <b/>
            <sz val="9"/>
            <color indexed="81"/>
            <rFont val="Tahoma"/>
            <family val="2"/>
          </rPr>
          <t>Character Limit: 256</t>
        </r>
        <r>
          <rPr>
            <sz val="9"/>
            <color indexed="81"/>
            <rFont val="Tahoma"/>
            <family val="2"/>
          </rPr>
          <t xml:space="preserve">
</t>
        </r>
      </text>
    </comment>
    <comment ref="C11" authorId="0" shapeId="0" xr:uid="{B5FBEA50-7592-42B2-A7D2-DAE64803DE1E}">
      <text>
        <r>
          <rPr>
            <b/>
            <sz val="9"/>
            <color indexed="81"/>
            <rFont val="Tahoma"/>
            <family val="2"/>
          </rPr>
          <t>Character Limit: 256</t>
        </r>
        <r>
          <rPr>
            <sz val="9"/>
            <color indexed="81"/>
            <rFont val="Tahoma"/>
            <family val="2"/>
          </rPr>
          <t xml:space="preserve">
</t>
        </r>
      </text>
    </comment>
    <comment ref="D11" authorId="0" shapeId="0" xr:uid="{2F7103BD-7254-464E-BC67-22B0BC11608A}">
      <text>
        <r>
          <rPr>
            <b/>
            <sz val="9"/>
            <color indexed="81"/>
            <rFont val="Tahoma"/>
            <family val="2"/>
          </rPr>
          <t>Character Limit: 256</t>
        </r>
        <r>
          <rPr>
            <sz val="9"/>
            <color indexed="81"/>
            <rFont val="Tahoma"/>
            <family val="2"/>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Brinkhuis, Tom@HCD</author>
  </authors>
  <commentList>
    <comment ref="G9" authorId="0" shapeId="0" xr:uid="{5A5B2035-BD5A-46E0-B513-2B41C5B42A15}">
      <text>
        <r>
          <rPr>
            <sz val="12"/>
            <color indexed="81"/>
            <rFont val="Tahoma"/>
            <family val="2"/>
          </rPr>
          <t>Enter total number of units in the project. Please refer to the definition of "unit" applicable to student housing in the next section.</t>
        </r>
      </text>
    </comment>
    <comment ref="N9" authorId="0" shapeId="0" xr:uid="{EF3062DE-9447-4485-B9C0-961968637B0C}">
      <text>
        <r>
          <rPr>
            <sz val="12"/>
            <color indexed="81"/>
            <rFont val="Tahoma"/>
            <family val="2"/>
          </rPr>
          <t>Enter units added to the project as a result of the approval of the density bonus. For purposes of calculating a density bonus granted  the term “unit” as used in this section means one rental bed and its pro rata share of associated common area facilities. The units entered in this section shall be subject to a recorded affordability restriction of 55 years.</t>
        </r>
        <r>
          <rPr>
            <sz val="9"/>
            <color indexed="81"/>
            <rFont val="Tahoma"/>
            <family val="2"/>
          </rPr>
          <t xml:space="preserve">
</t>
        </r>
      </text>
    </comment>
    <comment ref="A11" authorId="0" shapeId="0" xr:uid="{9FD04BAD-8DDD-494A-9D5A-CFF8A966A7F1}">
      <text>
        <r>
          <rPr>
            <b/>
            <sz val="9"/>
            <color indexed="81"/>
            <rFont val="Tahoma"/>
            <family val="2"/>
          </rPr>
          <t>Character Limit: 40</t>
        </r>
        <r>
          <rPr>
            <sz val="9"/>
            <color indexed="81"/>
            <rFont val="Tahoma"/>
            <family val="2"/>
          </rPr>
          <t xml:space="preserve">
</t>
        </r>
      </text>
    </comment>
    <comment ref="B11" authorId="0" shapeId="0" xr:uid="{3C81B886-8F25-48D1-9617-07F2A985E975}">
      <text>
        <r>
          <rPr>
            <b/>
            <sz val="9"/>
            <color indexed="81"/>
            <rFont val="Tahoma"/>
            <family val="2"/>
          </rPr>
          <t>Character Limit: 256</t>
        </r>
        <r>
          <rPr>
            <sz val="9"/>
            <color indexed="81"/>
            <rFont val="Tahoma"/>
            <family val="2"/>
          </rPr>
          <t xml:space="preserve">
</t>
        </r>
      </text>
    </comment>
    <comment ref="C11" authorId="0" shapeId="0" xr:uid="{A3D2EB26-1E41-443A-9E44-5DC22EA1A2E0}">
      <text>
        <r>
          <rPr>
            <b/>
            <sz val="9"/>
            <color indexed="81"/>
            <rFont val="Tahoma"/>
            <family val="2"/>
          </rPr>
          <t>Character Limit: 256</t>
        </r>
        <r>
          <rPr>
            <sz val="9"/>
            <color indexed="81"/>
            <rFont val="Tahoma"/>
            <family val="2"/>
          </rPr>
          <t xml:space="preserve">
</t>
        </r>
      </text>
    </comment>
    <comment ref="D11" authorId="0" shapeId="0" xr:uid="{5E4D4283-3640-4FC4-987A-36ECB731FAD3}">
      <text>
        <r>
          <rPr>
            <b/>
            <sz val="9"/>
            <color indexed="81"/>
            <rFont val="Tahoma"/>
            <family val="2"/>
          </rPr>
          <t>Character Limit: 256</t>
        </r>
        <r>
          <rPr>
            <sz val="9"/>
            <color indexed="81"/>
            <rFont val="Tahoma"/>
            <family val="2"/>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Brinkhuis, Tom@HCD</author>
    <author>Rolfness, Kevan@HCD</author>
  </authors>
  <commentList>
    <comment ref="A13" authorId="0" shapeId="0" xr:uid="{6C587576-179A-4AB7-A7F7-2D1F2F30BBA0}">
      <text>
        <r>
          <rPr>
            <b/>
            <sz val="9"/>
            <color indexed="81"/>
            <rFont val="Tahoma"/>
            <family val="2"/>
          </rPr>
          <t xml:space="preserve">APN: </t>
        </r>
        <r>
          <rPr>
            <sz val="9"/>
            <color indexed="81"/>
            <rFont val="Tahoma"/>
            <family val="2"/>
          </rPr>
          <t xml:space="preserve">Enter the parcel number of the identified property.
</t>
        </r>
        <r>
          <rPr>
            <b/>
            <sz val="9"/>
            <color indexed="81"/>
            <rFont val="Tahoma"/>
            <family val="2"/>
          </rPr>
          <t>Character Limit:</t>
        </r>
        <r>
          <rPr>
            <sz val="9"/>
            <color indexed="81"/>
            <rFont val="Tahoma"/>
            <family val="2"/>
          </rPr>
          <t xml:space="preserve"> 256
</t>
        </r>
      </text>
    </comment>
    <comment ref="B13" authorId="0" shapeId="0" xr:uid="{3CFA560C-36CD-4C05-9E23-E4C607D62824}">
      <text>
        <r>
          <rPr>
            <b/>
            <sz val="9"/>
            <color indexed="81"/>
            <rFont val="Tahoma"/>
            <family val="2"/>
          </rPr>
          <t>Street Address/Intersection:</t>
        </r>
        <r>
          <rPr>
            <sz val="9"/>
            <color indexed="81"/>
            <rFont val="Tahoma"/>
            <family val="2"/>
          </rPr>
          <t xml:space="preserve"> Enter the street address of the property. If no street address is available, enter the closest known intersection.
</t>
        </r>
        <r>
          <rPr>
            <b/>
            <sz val="9"/>
            <color indexed="81"/>
            <rFont val="Tahoma"/>
            <family val="2"/>
          </rPr>
          <t>Character Limit:</t>
        </r>
        <r>
          <rPr>
            <sz val="9"/>
            <color indexed="81"/>
            <rFont val="Tahoma"/>
            <family val="2"/>
          </rPr>
          <t xml:space="preserve"> 256
</t>
        </r>
      </text>
    </comment>
    <comment ref="C13" authorId="0" shapeId="0" xr:uid="{8192714A-F668-4457-9490-D5F13C7A25DD}">
      <text>
        <r>
          <rPr>
            <b/>
            <sz val="9"/>
            <color indexed="81"/>
            <rFont val="Tahoma"/>
            <family val="2"/>
          </rPr>
          <t xml:space="preserve">Date of Historical Resource Designation: </t>
        </r>
        <r>
          <rPr>
            <sz val="9"/>
            <color indexed="81"/>
            <rFont val="Tahoma"/>
            <family val="2"/>
          </rPr>
          <t>Enter the date of designation, as reported on the National Register of Historic Places, the California Register of Historical Resources, or a local register of historic places by the jurisdiction during the reporting period.</t>
        </r>
      </text>
    </comment>
    <comment ref="D13" authorId="0" shapeId="0" xr:uid="{26C7CBE9-9C9E-443E-A8C0-2392A8C1ADC6}">
      <text>
        <r>
          <rPr>
            <b/>
            <sz val="10"/>
            <color indexed="81"/>
            <rFont val="Tahoma"/>
            <family val="2"/>
          </rPr>
          <t>Designation Level:</t>
        </r>
        <r>
          <rPr>
            <sz val="10"/>
            <color indexed="81"/>
            <rFont val="Tahoma"/>
            <family val="2"/>
          </rPr>
          <t xml:space="preserve"> Using the dropdown, select the appropriate governmental designation (national, state, local) for the reported site.</t>
        </r>
      </text>
    </comment>
    <comment ref="E13" authorId="1" shapeId="0" xr:uid="{5700932D-2903-4037-885C-F6B6E3F91FBE}">
      <text>
        <r>
          <rPr>
            <b/>
            <sz val="10"/>
            <color indexed="81"/>
            <rFont val="Tahoma"/>
            <family val="2"/>
          </rPr>
          <t xml:space="preserve">Historic Site Period: </t>
        </r>
        <r>
          <rPr>
            <sz val="10"/>
            <color indexed="81"/>
            <rFont val="Tahoma"/>
            <family val="2"/>
          </rPr>
          <t>Using the dropdown, select the applicable time period for the area of significance</t>
        </r>
      </text>
    </comment>
    <comment ref="F13" authorId="1" shapeId="0" xr:uid="{A8B68671-E8F8-4E2D-BCEA-6259599C447E}">
      <text>
        <r>
          <rPr>
            <b/>
            <sz val="10"/>
            <color indexed="81"/>
            <rFont val="Tahoma"/>
            <family val="2"/>
          </rPr>
          <t xml:space="preserve">Areas of Significance: </t>
        </r>
        <r>
          <rPr>
            <sz val="10"/>
            <color indexed="81"/>
            <rFont val="Tahoma"/>
            <family val="2"/>
          </rPr>
          <t>Using the dropdown, select the appropriate area(s) of signifcance. Multiple selections can be made.
If you select</t>
        </r>
        <r>
          <rPr>
            <b/>
            <sz val="10"/>
            <color indexed="81"/>
            <rFont val="Tahoma"/>
            <family val="2"/>
          </rPr>
          <t xml:space="preserve"> Other</t>
        </r>
        <r>
          <rPr>
            <sz val="10"/>
            <color indexed="81"/>
            <rFont val="Tahoma"/>
            <family val="2"/>
          </rPr>
          <t>, please describe the are of significance in field 4.</t>
        </r>
      </text>
    </comment>
    <comment ref="G13" authorId="0" shapeId="0" xr:uid="{67F43278-1031-4BC7-9DE8-419586BC2386}">
      <text>
        <r>
          <rPr>
            <b/>
            <sz val="9"/>
            <color indexed="81"/>
            <rFont val="Tahoma"/>
            <family val="2"/>
          </rPr>
          <t xml:space="preserve">Parcel Size (in acres): </t>
        </r>
        <r>
          <rPr>
            <sz val="9"/>
            <color indexed="81"/>
            <rFont val="Tahoma"/>
            <family val="2"/>
          </rPr>
          <t xml:space="preserve">Enter the parcel size in acres.
</t>
        </r>
        <r>
          <rPr>
            <b/>
            <sz val="9"/>
            <color indexed="81"/>
            <rFont val="Tahoma"/>
            <family val="2"/>
          </rPr>
          <t xml:space="preserve">Character Limit: </t>
        </r>
        <r>
          <rPr>
            <sz val="9"/>
            <color indexed="81"/>
            <rFont val="Tahoma"/>
            <family val="2"/>
          </rPr>
          <t>6</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Brinkhuis, Tom@HCD</author>
    <author>Rolfness, Kevan@HCD</author>
  </authors>
  <commentList>
    <comment ref="F8" authorId="0" shapeId="0" xr:uid="{2322C868-580D-4D0C-83B0-557249351854}">
      <text>
        <r>
          <rPr>
            <sz val="14"/>
            <color indexed="81"/>
            <rFont val="Tahoma"/>
            <family val="2"/>
          </rPr>
          <t>Report activites for the entire calendar year</t>
        </r>
        <r>
          <rPr>
            <sz val="9"/>
            <color indexed="81"/>
            <rFont val="Tahoma"/>
            <family val="2"/>
          </rPr>
          <t xml:space="preserve">
</t>
        </r>
      </text>
    </comment>
    <comment ref="A9" authorId="0" shapeId="0" xr:uid="{4762B59C-9CCA-4DF5-80AE-D7BDDC54DBD4}">
      <text>
        <r>
          <rPr>
            <sz val="14"/>
            <color indexed="81"/>
            <rFont val="Tahoma"/>
            <family val="2"/>
          </rPr>
          <t>Project Identifier: Include the Current Assessor Parcel Number (APN) and street address. The prior APN, project name or local jurisdiction tracking ID are optional.</t>
        </r>
        <r>
          <rPr>
            <sz val="9"/>
            <color indexed="81"/>
            <rFont val="Tahoma"/>
            <family val="2"/>
          </rPr>
          <t xml:space="preserve">
</t>
        </r>
      </text>
    </comment>
    <comment ref="H9" authorId="0" shapeId="0" xr:uid="{EE8BF071-A525-4E64-8390-5C3CB7F40A84}">
      <text>
        <r>
          <rPr>
            <b/>
            <sz val="12"/>
            <color indexed="81"/>
            <rFont val="Tahoma"/>
            <family val="2"/>
          </rPr>
          <t>Affordability by Household Income – Completed Entitlement:</t>
        </r>
        <r>
          <rPr>
            <sz val="12"/>
            <color indexed="81"/>
            <rFont val="Tahoma"/>
            <family val="2"/>
          </rPr>
          <t xml:space="preserve"> For each development, list the number of units that have been issued a completed entitlement during the reporting year by affordability level and whether the units are deed restricted or non-deed restricted. Refer to the Definitions section for additional descriptions:  </t>
        </r>
        <r>
          <rPr>
            <sz val="9"/>
            <color indexed="81"/>
            <rFont val="Tahoma"/>
            <family val="2"/>
          </rPr>
          <t xml:space="preserve">
</t>
        </r>
      </text>
    </comment>
    <comment ref="U9" authorId="0" shapeId="0" xr:uid="{58863DE8-6F64-461E-BCC9-E0FE81A4F66D}">
      <text>
        <r>
          <rPr>
            <b/>
            <sz val="12"/>
            <color indexed="81"/>
            <rFont val="Tahoma"/>
            <family val="2"/>
          </rPr>
          <t xml:space="preserve">Affordability by Household Income – Building Permits: </t>
        </r>
        <r>
          <rPr>
            <sz val="12"/>
            <color indexed="81"/>
            <rFont val="Tahoma"/>
            <family val="2"/>
          </rPr>
          <t xml:space="preserve">For each development, list the number of units that have been issued a building permit during the reporting year by affordability level and whether the units are deed restricted or non-deed restricted. Refer to the Definitions section for additional descriptions:  </t>
        </r>
      </text>
    </comment>
    <comment ref="AH9" authorId="0" shapeId="0" xr:uid="{524589F5-162C-445C-8B69-A3AB08A969AD}">
      <text>
        <r>
          <rPr>
            <b/>
            <sz val="12"/>
            <color indexed="81"/>
            <rFont val="Tahoma"/>
            <family val="2"/>
          </rPr>
          <t>Affordability by Household Income – Certificates of Occupancy:</t>
        </r>
        <r>
          <rPr>
            <sz val="12"/>
            <color indexed="81"/>
            <rFont val="Tahoma"/>
            <family val="2"/>
          </rPr>
          <t xml:space="preserve"> For each development, list the number of units that issued certificates of occupancy or other form of readiness (e.g., final inspection, notice of completion) during the reporting year by affordability level and whether the units are deed restricted or non-deed restricted. Refer to the Definitions section for additional descriptions:  </t>
        </r>
        <r>
          <rPr>
            <sz val="9"/>
            <color indexed="81"/>
            <rFont val="Tahoma"/>
            <family val="2"/>
          </rPr>
          <t xml:space="preserve">
</t>
        </r>
      </text>
    </comment>
    <comment ref="AX9" authorId="0" shapeId="0" xr:uid="{7C56802B-D9FF-47AC-8484-C3CD2C88A172}">
      <text>
        <r>
          <rPr>
            <b/>
            <sz val="12"/>
            <color indexed="81"/>
            <rFont val="Tahoma"/>
            <family val="2"/>
          </rPr>
          <t xml:space="preserve">Fields 16, 17 &amp; 19: </t>
        </r>
        <r>
          <rPr>
            <sz val="12"/>
            <color indexed="81"/>
            <rFont val="Tahoma"/>
            <family val="2"/>
          </rPr>
          <t xml:space="preserve">Please note, if any units are reported as Acutely Low-, Extremely Low-, Very Low-, Low-, or moderate-income </t>
        </r>
        <r>
          <rPr>
            <i/>
            <sz val="12"/>
            <color indexed="81"/>
            <rFont val="Tahoma"/>
            <family val="2"/>
          </rPr>
          <t>deed-restricted</t>
        </r>
        <r>
          <rPr>
            <sz val="12"/>
            <color indexed="81"/>
            <rFont val="Tahoma"/>
            <family val="2"/>
          </rPr>
          <t xml:space="preserve"> units in fields 4, 7 or 10, then information in fields 16, 17, and 19 must be completed to demonstrate affordability.
</t>
        </r>
      </text>
    </comment>
    <comment ref="AZ9" authorId="0" shapeId="0" xr:uid="{AF7A43E7-4307-469A-8956-1F63BF3EB844}">
      <text>
        <r>
          <rPr>
            <b/>
            <sz val="12"/>
            <color indexed="81"/>
            <rFont val="Tahoma"/>
            <family val="2"/>
          </rPr>
          <t>Field 18:</t>
        </r>
        <r>
          <rPr>
            <sz val="12"/>
            <color indexed="81"/>
            <rFont val="Tahoma"/>
            <family val="2"/>
          </rPr>
          <t xml:space="preserve"> If any units are reported as acutely low-, extremely low-, very low-, low-, or moderate-income units </t>
        </r>
        <r>
          <rPr>
            <i/>
            <sz val="12"/>
            <color indexed="81"/>
            <rFont val="Tahoma"/>
            <family val="2"/>
          </rPr>
          <t>without deed-restriction</t>
        </r>
        <r>
          <rPr>
            <sz val="12"/>
            <color indexed="81"/>
            <rFont val="Tahoma"/>
            <family val="2"/>
          </rPr>
          <t xml:space="preserve"> in fields 4, 7 or 10, then field 18 must be completed to demonstrate affordability.
</t>
        </r>
      </text>
    </comment>
    <comment ref="BB9" authorId="0" shapeId="0" xr:uid="{DBD2D8DE-C13A-49D6-96BA-9D763698245A}">
      <text>
        <r>
          <rPr>
            <b/>
            <sz val="12"/>
            <color indexed="81"/>
            <rFont val="Tahoma"/>
            <family val="2"/>
          </rPr>
          <t>Demolished/Destroyed Units:</t>
        </r>
        <r>
          <rPr>
            <sz val="12"/>
            <color indexed="81"/>
            <rFont val="Tahoma"/>
            <family val="2"/>
          </rPr>
          <t xml:space="preserve"> This section is to report if the project and associated APN, has a permit, entitlement or certificate of occupancy in the reporting year, and the APN previously had demolished or destroyed units. </t>
        </r>
        <r>
          <rPr>
            <sz val="9"/>
            <color indexed="81"/>
            <rFont val="Tahoma"/>
            <family val="2"/>
          </rPr>
          <t xml:space="preserve">
</t>
        </r>
      </text>
    </comment>
    <comment ref="BE9" authorId="0" shapeId="0" xr:uid="{DF50A5D7-B7C1-46D2-BF44-E981EB2FBA22}">
      <text>
        <r>
          <rPr>
            <b/>
            <sz val="12"/>
            <color indexed="81"/>
            <rFont val="Tahoma"/>
            <family val="2"/>
          </rPr>
          <t xml:space="preserve">Fields 21 through 24 Density Bonus Detail: </t>
        </r>
        <r>
          <rPr>
            <sz val="12"/>
            <color indexed="81"/>
            <rFont val="Tahoma"/>
            <family val="2"/>
          </rPr>
          <t xml:space="preserve">The following fields must be completed for at least a sample of density bonus projects reported by the jurisdiction and should only be completed if “DB” is one of the selections in field 17. </t>
        </r>
        <r>
          <rPr>
            <sz val="9"/>
            <color indexed="81"/>
            <rFont val="Tahoma"/>
            <family val="2"/>
          </rPr>
          <t xml:space="preserve">
</t>
        </r>
      </text>
    </comment>
    <comment ref="H10" authorId="0" shapeId="0" xr:uid="{DCAEF684-F477-4719-A563-AB85054DDD47}">
      <text>
        <r>
          <rPr>
            <sz val="12"/>
            <color indexed="81"/>
            <rFont val="Tahoma"/>
            <family val="2"/>
          </rPr>
          <t>For each reported project with completed entitlements, please enter the number of units in</t>
        </r>
        <r>
          <rPr>
            <b/>
            <sz val="12"/>
            <color indexed="81"/>
            <rFont val="Tahoma"/>
            <family val="2"/>
          </rPr>
          <t xml:space="preserve"> at least</t>
        </r>
        <r>
          <rPr>
            <sz val="12"/>
            <color indexed="81"/>
            <rFont val="Tahoma"/>
            <family val="2"/>
          </rPr>
          <t xml:space="preserve"> one of the affordability categories. You may enter units in multiple affordability categories.</t>
        </r>
        <r>
          <rPr>
            <sz val="9"/>
            <color indexed="81"/>
            <rFont val="Tahoma"/>
            <family val="2"/>
          </rPr>
          <t xml:space="preserve">
</t>
        </r>
      </text>
    </comment>
    <comment ref="U10" authorId="0" shapeId="0" xr:uid="{1305F38A-1FBA-4075-A4EA-4AA9023BB5C7}">
      <text>
        <r>
          <rPr>
            <sz val="12"/>
            <color indexed="81"/>
            <rFont val="Tahoma"/>
            <family val="2"/>
          </rPr>
          <t xml:space="preserve">For each project being reported that was issued building permits, please enter the number of units in </t>
        </r>
        <r>
          <rPr>
            <b/>
            <sz val="12"/>
            <color indexed="81"/>
            <rFont val="Tahoma"/>
            <family val="2"/>
          </rPr>
          <t>at least</t>
        </r>
        <r>
          <rPr>
            <sz val="12"/>
            <color indexed="81"/>
            <rFont val="Tahoma"/>
            <family val="2"/>
          </rPr>
          <t xml:space="preserve"> one of the affordability categories. You may enter units in multiple affordability categories.</t>
        </r>
        <r>
          <rPr>
            <sz val="14"/>
            <color indexed="81"/>
            <rFont val="Tahoma"/>
            <family val="2"/>
          </rPr>
          <t xml:space="preserve">
</t>
        </r>
      </text>
    </comment>
    <comment ref="AH10" authorId="0" shapeId="0" xr:uid="{00E0B3E3-1410-4D20-BED6-45AEB4BF8525}">
      <text>
        <r>
          <rPr>
            <sz val="12"/>
            <color indexed="81"/>
            <rFont val="Tahoma"/>
            <family val="2"/>
          </rPr>
          <t xml:space="preserve">For each project reported where certificates of occupancy were issued, please enter the number of units in </t>
        </r>
        <r>
          <rPr>
            <b/>
            <sz val="12"/>
            <color indexed="81"/>
            <rFont val="Tahoma"/>
            <family val="2"/>
          </rPr>
          <t>at least</t>
        </r>
        <r>
          <rPr>
            <sz val="12"/>
            <color indexed="81"/>
            <rFont val="Tahoma"/>
            <family val="2"/>
          </rPr>
          <t xml:space="preserve"> one of the affordability categories. You may enter units in multiple affordability categories.</t>
        </r>
      </text>
    </comment>
    <comment ref="A11" authorId="0" shapeId="0" xr:uid="{01218F97-0DCC-4B8C-BB5B-C0203D4BE3B4}">
      <text>
        <r>
          <rPr>
            <b/>
            <sz val="12"/>
            <color indexed="81"/>
            <rFont val="Tahoma"/>
            <family val="2"/>
          </rPr>
          <t>Prior APN</t>
        </r>
        <r>
          <rPr>
            <sz val="12"/>
            <color indexed="81"/>
            <rFont val="Tahoma"/>
            <family val="2"/>
          </rPr>
          <t xml:space="preserve"> – Enter an APN previously associated with the parcel if applicable (optional field). 
</t>
        </r>
        <r>
          <rPr>
            <b/>
            <sz val="12"/>
            <color indexed="81"/>
            <rFont val="Tahoma"/>
            <family val="2"/>
          </rPr>
          <t>Character Limit: 256</t>
        </r>
        <r>
          <rPr>
            <b/>
            <sz val="9"/>
            <color indexed="81"/>
            <rFont val="Tahoma"/>
            <family val="2"/>
          </rPr>
          <t xml:space="preserve">
</t>
        </r>
        <r>
          <rPr>
            <sz val="9"/>
            <color indexed="81"/>
            <rFont val="Tahoma"/>
            <family val="2"/>
          </rPr>
          <t xml:space="preserve">
</t>
        </r>
      </text>
    </comment>
    <comment ref="B11" authorId="0" shapeId="0" xr:uid="{3AFF1FBC-429C-4361-8431-49349B080BEF}">
      <text>
        <r>
          <rPr>
            <b/>
            <sz val="12"/>
            <color indexed="81"/>
            <rFont val="Tahoma"/>
            <family val="2"/>
          </rPr>
          <t>Current APN</t>
        </r>
        <r>
          <rPr>
            <sz val="12"/>
            <color indexed="81"/>
            <rFont val="Tahoma"/>
            <family val="2"/>
          </rPr>
          <t xml:space="preserve"> – Enter the current available APN. If necessary enter additional APNs in the notes section field number 21.
</t>
        </r>
        <r>
          <rPr>
            <b/>
            <sz val="12"/>
            <color indexed="81"/>
            <rFont val="Tahoma"/>
            <family val="2"/>
          </rPr>
          <t>Character Limit: 256</t>
        </r>
      </text>
    </comment>
    <comment ref="C11" authorId="0" shapeId="0" xr:uid="{64FECB60-2339-40B9-B27E-09BDF13E8220}">
      <text>
        <r>
          <rPr>
            <b/>
            <sz val="12"/>
            <color indexed="81"/>
            <rFont val="Tahoma"/>
            <family val="2"/>
          </rPr>
          <t xml:space="preserve">Street Address </t>
        </r>
        <r>
          <rPr>
            <sz val="12"/>
            <color indexed="81"/>
            <rFont val="Tahoma"/>
            <family val="2"/>
          </rPr>
          <t xml:space="preserve">– Enter the number and name of street.
</t>
        </r>
        <r>
          <rPr>
            <b/>
            <sz val="12"/>
            <color indexed="81"/>
            <rFont val="Tahoma"/>
            <family val="2"/>
          </rPr>
          <t>Character Limit: 256</t>
        </r>
        <r>
          <rPr>
            <sz val="9"/>
            <color indexed="81"/>
            <rFont val="Tahoma"/>
            <family val="2"/>
          </rPr>
          <t xml:space="preserve">
</t>
        </r>
      </text>
    </comment>
    <comment ref="D11" authorId="0" shapeId="0" xr:uid="{44B37F2E-1DC2-48EC-AF57-CEA5EA55CBEB}">
      <text>
        <r>
          <rPr>
            <b/>
            <sz val="12"/>
            <color indexed="81"/>
            <rFont val="Tahoma"/>
            <family val="2"/>
          </rPr>
          <t>Project Name –</t>
        </r>
        <r>
          <rPr>
            <sz val="12"/>
            <color indexed="81"/>
            <rFont val="Tahoma"/>
            <family val="2"/>
          </rPr>
          <t xml:space="preserve"> Enter the project name, if available (optional field).
</t>
        </r>
        <r>
          <rPr>
            <b/>
            <sz val="12"/>
            <color indexed="81"/>
            <rFont val="Tahoma"/>
            <family val="2"/>
          </rPr>
          <t>Character Limit: 256</t>
        </r>
      </text>
    </comment>
    <comment ref="E11" authorId="0" shapeId="0" xr:uid="{BF3AEE54-BDFF-453A-ABC9-122C0A3E6E75}">
      <text>
        <r>
          <rPr>
            <b/>
            <sz val="12"/>
            <color indexed="81"/>
            <rFont val="Tahoma"/>
            <family val="2"/>
          </rPr>
          <t>Local Jurisdiction Tracking ID</t>
        </r>
        <r>
          <rPr>
            <sz val="12"/>
            <color indexed="81"/>
            <rFont val="Tahoma"/>
            <family val="2"/>
          </rPr>
          <t xml:space="preserve"> – Please use the same tracking ID that was reported on Table A for this housing development, either this year or in previous years. This may be the permit number or other identifier.
</t>
        </r>
        <r>
          <rPr>
            <b/>
            <sz val="12"/>
            <color indexed="81"/>
            <rFont val="Tahoma"/>
            <family val="2"/>
          </rPr>
          <t>Character Limit: 256</t>
        </r>
        <r>
          <rPr>
            <sz val="12"/>
            <color indexed="81"/>
            <rFont val="Tahoma"/>
            <family val="2"/>
          </rPr>
          <t xml:space="preserve">
</t>
        </r>
        <r>
          <rPr>
            <sz val="9"/>
            <color indexed="81"/>
            <rFont val="Tahoma"/>
            <family val="2"/>
          </rPr>
          <t xml:space="preserve">
</t>
        </r>
      </text>
    </comment>
    <comment ref="F11" authorId="0" shapeId="0" xr:uid="{5ABB2571-C85F-4DED-9C3D-94859B98DB56}">
      <text>
        <r>
          <rPr>
            <b/>
            <sz val="12"/>
            <color indexed="81"/>
            <rFont val="Tahoma"/>
            <family val="2"/>
          </rPr>
          <t>Unit Types:</t>
        </r>
        <r>
          <rPr>
            <sz val="12"/>
            <color indexed="81"/>
            <rFont val="Tahoma"/>
            <family val="2"/>
          </rPr>
          <t xml:space="preserve"> Each development should be categorized by one of the following codes. Refer to “Unit Category” in the Definitions section for additional descriptions. Use the drop-down menu to select one of the following options:
</t>
        </r>
        <r>
          <rPr>
            <b/>
            <sz val="12"/>
            <color indexed="81"/>
            <rFont val="Tahoma"/>
            <family val="2"/>
          </rPr>
          <t>SFA</t>
        </r>
        <r>
          <rPr>
            <sz val="12"/>
            <color indexed="81"/>
            <rFont val="Tahoma"/>
            <family val="2"/>
          </rPr>
          <t xml:space="preserve"> (single-family attached unit)
</t>
        </r>
        <r>
          <rPr>
            <b/>
            <sz val="12"/>
            <color indexed="81"/>
            <rFont val="Tahoma"/>
            <family val="2"/>
          </rPr>
          <t>SFD</t>
        </r>
        <r>
          <rPr>
            <sz val="12"/>
            <color indexed="81"/>
            <rFont val="Tahoma"/>
            <family val="2"/>
          </rPr>
          <t xml:space="preserve"> (single-family detached unit)
</t>
        </r>
        <r>
          <rPr>
            <b/>
            <sz val="12"/>
            <color indexed="81"/>
            <rFont val="Tahoma"/>
            <family val="2"/>
          </rPr>
          <t>2-4</t>
        </r>
        <r>
          <rPr>
            <sz val="12"/>
            <color indexed="81"/>
            <rFont val="Tahoma"/>
            <family val="2"/>
          </rPr>
          <t xml:space="preserve"> (two- to four-unit structures)
</t>
        </r>
        <r>
          <rPr>
            <b/>
            <sz val="12"/>
            <color indexed="81"/>
            <rFont val="Tahoma"/>
            <family val="2"/>
          </rPr>
          <t>5+</t>
        </r>
        <r>
          <rPr>
            <sz val="12"/>
            <color indexed="81"/>
            <rFont val="Tahoma"/>
            <family val="2"/>
          </rPr>
          <t xml:space="preserve"> (five or more unit structure, multifamily)
</t>
        </r>
        <r>
          <rPr>
            <b/>
            <sz val="12"/>
            <color indexed="81"/>
            <rFont val="Tahoma"/>
            <family val="2"/>
          </rPr>
          <t>ADU</t>
        </r>
        <r>
          <rPr>
            <sz val="12"/>
            <color indexed="81"/>
            <rFont val="Tahoma"/>
            <family val="2"/>
          </rPr>
          <t xml:space="preserve"> (accessory dwelling unit)
</t>
        </r>
        <r>
          <rPr>
            <b/>
            <sz val="12"/>
            <color indexed="81"/>
            <rFont val="Tahoma"/>
            <family val="2"/>
          </rPr>
          <t>MH</t>
        </r>
        <r>
          <rPr>
            <sz val="12"/>
            <color indexed="81"/>
            <rFont val="Tahoma"/>
            <family val="2"/>
          </rPr>
          <t xml:space="preserve"> (mobile home/manufactured home)</t>
        </r>
        <r>
          <rPr>
            <sz val="9"/>
            <color indexed="81"/>
            <rFont val="Tahoma"/>
            <family val="2"/>
          </rPr>
          <t xml:space="preserve">
</t>
        </r>
      </text>
    </comment>
    <comment ref="G11" authorId="0" shapeId="0" xr:uid="{2A0FE25F-EF3A-4348-B808-3DE15BCD2313}">
      <text>
        <r>
          <rPr>
            <b/>
            <sz val="12"/>
            <color indexed="81"/>
            <rFont val="Tahoma"/>
            <family val="2"/>
          </rPr>
          <t>Tenure:</t>
        </r>
        <r>
          <rPr>
            <sz val="12"/>
            <color indexed="81"/>
            <rFont val="Tahoma"/>
            <family val="2"/>
          </rPr>
          <t xml:space="preserve">   Identify whether the units within the development project are either proposed or planned at initial occupancy for either renters or owners. Use the drop-down menu to select one of the following options:
</t>
        </r>
        <r>
          <rPr>
            <b/>
            <sz val="12"/>
            <color indexed="81"/>
            <rFont val="Tahoma"/>
            <family val="2"/>
          </rPr>
          <t xml:space="preserve">
R = Renter Occupied
O = Owner Occupied</t>
        </r>
        <r>
          <rPr>
            <sz val="9"/>
            <color indexed="81"/>
            <rFont val="Tahoma"/>
            <family val="2"/>
          </rPr>
          <t xml:space="preserve">
</t>
        </r>
      </text>
    </comment>
    <comment ref="S11" authorId="0" shapeId="0" xr:uid="{7E1A7E59-4DC4-47FD-9BAB-F512AE515B52}">
      <text>
        <r>
          <rPr>
            <b/>
            <sz val="12"/>
            <color indexed="81"/>
            <rFont val="Tahoma"/>
            <family val="2"/>
          </rPr>
          <t>Entitlement Date Approved:</t>
        </r>
        <r>
          <rPr>
            <sz val="12"/>
            <color indexed="81"/>
            <rFont val="Tahoma"/>
            <family val="2"/>
          </rPr>
          <t xml:space="preserve"> Enter the date within the reporting year that all required land use approvals or entitlements were issued by the jurisdiction; leave blank if entitlement was approved outside the reporting year. Enter date as month/day/year (e.g., 6/1/2025). Refer to definition of “Completed Entitlement.” </t>
        </r>
        <r>
          <rPr>
            <b/>
            <sz val="12"/>
            <color indexed="81"/>
            <rFont val="Tahoma"/>
            <family val="2"/>
          </rPr>
          <t xml:space="preserve">Any activity listed in this report should have occured during the reporting year. </t>
        </r>
        <r>
          <rPr>
            <sz val="12"/>
            <color indexed="81"/>
            <rFont val="Tahoma"/>
            <family val="2"/>
          </rPr>
          <t xml:space="preserve">If the issuance of entitlements did not occur during the reporting year, please leave this section blank.
</t>
        </r>
        <r>
          <rPr>
            <b/>
            <sz val="12"/>
            <color indexed="81"/>
            <rFont val="Tahoma"/>
            <family val="2"/>
          </rPr>
          <t xml:space="preserve">PLEASE NOTE: </t>
        </r>
        <r>
          <rPr>
            <sz val="12"/>
            <color indexed="81"/>
            <rFont val="Tahoma"/>
            <family val="2"/>
          </rPr>
          <t xml:space="preserve">Dates cannot be formatted as text.  When pasting dates into this section, please use the "match destination formatting" option. If this is done, but the cells are highlighted red, they are formatted as text and must be converted to a date value with the =datevalue function. Please open a new, blank workbook to convert to date values, and copy them. Paste the date values back into these cells, then change format of the cell to "short date"
</t>
        </r>
        <r>
          <rPr>
            <sz val="9"/>
            <color indexed="81"/>
            <rFont val="Tahoma"/>
            <family val="2"/>
          </rPr>
          <t xml:space="preserve">
</t>
        </r>
      </text>
    </comment>
    <comment ref="T11" authorId="0" shapeId="0" xr:uid="{83C9DF27-F76D-47F9-88D7-1F26B38EA4E7}">
      <text>
        <r>
          <rPr>
            <b/>
            <sz val="12"/>
            <color indexed="81"/>
            <rFont val="Tahoma"/>
            <family val="2"/>
          </rPr>
          <t># of Units Issued Entitlements:</t>
        </r>
        <r>
          <rPr>
            <sz val="12"/>
            <color indexed="81"/>
            <rFont val="Tahoma"/>
            <family val="2"/>
          </rPr>
          <t xml:space="preserve"> This is an auto-populated field. This field reflects the total number of units that were entitled for all income levels, as entered in field 4 on this table.</t>
        </r>
        <r>
          <rPr>
            <sz val="9"/>
            <color indexed="81"/>
            <rFont val="Tahoma"/>
            <family val="2"/>
          </rPr>
          <t xml:space="preserve">
</t>
        </r>
      </text>
    </comment>
    <comment ref="AF11" authorId="0" shapeId="0" xr:uid="{69BEA6F3-38EF-43C7-9995-374C1D2C1B88}">
      <text>
        <r>
          <rPr>
            <b/>
            <sz val="12"/>
            <color indexed="81"/>
            <rFont val="Tahoma"/>
            <family val="2"/>
          </rPr>
          <t>Building Permits Date Issued:</t>
        </r>
        <r>
          <rPr>
            <sz val="12"/>
            <color indexed="81"/>
            <rFont val="Tahoma"/>
            <family val="2"/>
          </rPr>
          <t xml:space="preserve"> Enter the date within the reporting year that the building permit was issued by the jurisdiction; leave blank if building permit was issued outside the reporting year. Enter date as month/day/year (e.g., 6/1/2025). Refer to definition of “Permitted Units.”  </t>
        </r>
        <r>
          <rPr>
            <b/>
            <sz val="12"/>
            <color indexed="81"/>
            <rFont val="Tahoma"/>
            <family val="2"/>
          </rPr>
          <t>Any activity listed in this report should have occured during the reporting year.</t>
        </r>
        <r>
          <rPr>
            <sz val="12"/>
            <color indexed="81"/>
            <rFont val="Tahoma"/>
            <family val="2"/>
          </rPr>
          <t xml:space="preserve"> If the issuance of building permits did not occur during the reporting year, please leave this section blank.
</t>
        </r>
        <r>
          <rPr>
            <b/>
            <sz val="12"/>
            <color indexed="81"/>
            <rFont val="Tahoma"/>
            <family val="2"/>
          </rPr>
          <t>PLEASE NOTE:</t>
        </r>
        <r>
          <rPr>
            <sz val="12"/>
            <color indexed="81"/>
            <rFont val="Tahoma"/>
            <family val="2"/>
          </rPr>
          <t xml:space="preserve"> Dates cannot be formatted as text.  When pasting dates into this section, please use the "match destination formatting" option. If this is done, but the cells are highlighted red, they are formatted as text and must be converted to a date value with the =datevalue function. Please open a new, blank workbook to convert to date values, and copy them. Paste the date values back into these cells, then change format of the cell to "short date"</t>
        </r>
        <r>
          <rPr>
            <sz val="9"/>
            <color indexed="81"/>
            <rFont val="Tahoma"/>
            <family val="2"/>
          </rPr>
          <t xml:space="preserve">
</t>
        </r>
      </text>
    </comment>
    <comment ref="AG11" authorId="0" shapeId="0" xr:uid="{05D36EDC-283C-4F6C-AE31-5DB751CBC30E}">
      <text>
        <r>
          <rPr>
            <b/>
            <sz val="12"/>
            <color indexed="81"/>
            <rFont val="Tahoma"/>
            <family val="2"/>
          </rPr>
          <t># of Units Issued Building Permits:</t>
        </r>
        <r>
          <rPr>
            <sz val="12"/>
            <color indexed="81"/>
            <rFont val="Tahoma"/>
            <family val="2"/>
          </rPr>
          <t xml:space="preserve"> This is an auto-populated field. This field will sum units that were permitted for all income levels, as entered in field on this table.</t>
        </r>
        <r>
          <rPr>
            <sz val="9"/>
            <color indexed="81"/>
            <rFont val="Tahoma"/>
            <family val="2"/>
          </rPr>
          <t xml:space="preserve">
</t>
        </r>
      </text>
    </comment>
    <comment ref="AS11" authorId="0" shapeId="0" xr:uid="{DA6EE4EB-BF0B-4052-84E0-568F4B292188}">
      <text>
        <r>
          <rPr>
            <b/>
            <sz val="12"/>
            <color indexed="81"/>
            <rFont val="Tahoma"/>
            <family val="2"/>
          </rPr>
          <t>Certificates of Occupancy (or other forms of Readiness) Date Issued:</t>
        </r>
        <r>
          <rPr>
            <sz val="12"/>
            <color indexed="81"/>
            <rFont val="Tahoma"/>
            <family val="2"/>
          </rPr>
          <t xml:space="preserve"> Enter the date the certificate of occupancy or other form of readiness (e.g., final inspection, notice of completion) was issued for the project. For most jurisdictions, this is the final step before residents can occupy the unit. Leave blank if certificate of occupancy was not issued in the reporting year. Enter date as month/day/year (e.g., 6/1/2025). </t>
        </r>
        <r>
          <rPr>
            <b/>
            <sz val="12"/>
            <color indexed="81"/>
            <rFont val="Tahoma"/>
            <family val="2"/>
          </rPr>
          <t>Any activity listed in this report should have occured during the reporting year.</t>
        </r>
        <r>
          <rPr>
            <sz val="12"/>
            <color indexed="81"/>
            <rFont val="Tahoma"/>
            <family val="2"/>
          </rPr>
          <t xml:space="preserve"> If the issuance of certificates of occupancy did not occur during the reporting year, please leave this section blank.
</t>
        </r>
        <r>
          <rPr>
            <b/>
            <sz val="12"/>
            <color indexed="81"/>
            <rFont val="Tahoma"/>
            <family val="2"/>
          </rPr>
          <t>PLEASE NOTE:</t>
        </r>
        <r>
          <rPr>
            <sz val="12"/>
            <color indexed="81"/>
            <rFont val="Tahoma"/>
            <family val="2"/>
          </rPr>
          <t xml:space="preserve"> Dates cannot be formatted as text.  When pasting dates into this section, please use the "match destination formatting" option. If this is done, but the cells are highlighted red, they are formatted as text and must be converted to a date value with the =datevalue function. Please open a new, blank workbook to convert to date values, and copy them. Paste the date values back into these cells, then change format of the cell to "short date"</t>
        </r>
        <r>
          <rPr>
            <sz val="9"/>
            <color indexed="81"/>
            <rFont val="Tahoma"/>
            <family val="2"/>
          </rPr>
          <t xml:space="preserve">
</t>
        </r>
      </text>
    </comment>
    <comment ref="AT11" authorId="0" shapeId="0" xr:uid="{5597D8A5-45B6-443D-8D64-903F10806EF4}">
      <text>
        <r>
          <rPr>
            <b/>
            <sz val="12"/>
            <color indexed="81"/>
            <rFont val="Tahoma"/>
            <family val="2"/>
          </rPr>
          <t># of Units Issued Certificates of Occupancy or other forms of Readiness:</t>
        </r>
        <r>
          <rPr>
            <sz val="12"/>
            <color indexed="81"/>
            <rFont val="Tahoma"/>
            <family val="2"/>
          </rPr>
          <t xml:space="preserve"> This is an auto-populated field. This field will sum units that were issued a certificate of occupancy for all income levels, as entered in field 10 on this table.</t>
        </r>
        <r>
          <rPr>
            <sz val="9"/>
            <color indexed="81"/>
            <rFont val="Tahoma"/>
            <family val="2"/>
          </rPr>
          <t xml:space="preserve">
</t>
        </r>
      </text>
    </comment>
    <comment ref="AU11" authorId="0" shapeId="0" xr:uid="{2E50DE0E-EC08-4A53-9EC3-5A0FD0F8E650}">
      <text>
        <r>
          <rPr>
            <b/>
            <sz val="12"/>
            <color indexed="81"/>
            <rFont val="Tahoma"/>
            <family val="2"/>
          </rPr>
          <t xml:space="preserve">Please select the state streamlining provision the project was submitted pursuant to, if applicable. Select NONE if none of the available options apply or if project was streamlined exclusively at local government discretion.
</t>
        </r>
        <r>
          <rPr>
            <sz val="12"/>
            <color indexed="81"/>
            <rFont val="Tahoma"/>
            <family val="2"/>
          </rPr>
          <t>• NONE
• SB 9 (2021) - Duplex in SF Zone
• SB 9 (2021) - Residential Lot Split
• AB 2011 (2022) - Residential Development in Commercially Zoned Area
• SB 6 (2022) - Residential Development in Commercially Zoned Area
• SB 423 (2023) - Streamlined Ministerial Approval Process</t>
        </r>
      </text>
    </comment>
    <comment ref="AV11" authorId="1" shapeId="0" xr:uid="{8FD45BE1-3719-4470-8BDB-676ED39DA369}">
      <text>
        <r>
          <rPr>
            <sz val="12"/>
            <color indexed="81"/>
            <rFont val="Tahoma"/>
            <family val="2"/>
          </rPr>
          <t>Is the project on a historical site? If so, at what level of government was the designation made?</t>
        </r>
        <r>
          <rPr>
            <sz val="9"/>
            <color indexed="81"/>
            <rFont val="Tahoma"/>
            <family val="2"/>
          </rPr>
          <t xml:space="preserve">
</t>
        </r>
      </text>
    </comment>
    <comment ref="AW11" authorId="0" shapeId="0" xr:uid="{14E7BFE2-3132-4D1F-B508-8ABABAA5B870}">
      <text>
        <r>
          <rPr>
            <b/>
            <sz val="12"/>
            <color indexed="81"/>
            <rFont val="Tahoma"/>
            <family val="2"/>
          </rPr>
          <t xml:space="preserve">Are these infill units? </t>
        </r>
        <r>
          <rPr>
            <sz val="12"/>
            <color indexed="81"/>
            <rFont val="Tahoma"/>
            <family val="2"/>
          </rPr>
          <t>Please indicate if the housing units reported are infill by selecting “yes” or “no.” 
“Infill housing unit” is defined as being a unit located within an urbanized area on a site that has been previously developed for urban uses, or a vacant site where the properties adjoining at least two sides of the project site are, or previously have been, developed for urban uses.</t>
        </r>
        <r>
          <rPr>
            <sz val="9"/>
            <color indexed="81"/>
            <rFont val="Tahoma"/>
            <family val="2"/>
          </rPr>
          <t xml:space="preserve">
</t>
        </r>
      </text>
    </comment>
    <comment ref="AX11" authorId="0" shapeId="0" xr:uid="{F3315096-A6F3-4285-98D6-E1C2A9B5E641}">
      <text>
        <r>
          <rPr>
            <b/>
            <sz val="12"/>
            <color indexed="81"/>
            <rFont val="Tahoma"/>
            <family val="2"/>
          </rPr>
          <t xml:space="preserve">Assistance Programs Used for Each Development: </t>
        </r>
        <r>
          <rPr>
            <sz val="12"/>
            <color indexed="81"/>
            <rFont val="Tahoma"/>
            <family val="2"/>
          </rPr>
          <t xml:space="preserve"> Enter information here if units received financial assistance from the city or county and/or other subsidy sources, and have affordability restrictions or covenants, and/or recapture of public funds upon resale.</t>
        </r>
        <r>
          <rPr>
            <sz val="9"/>
            <color indexed="81"/>
            <rFont val="Tahoma"/>
            <family val="2"/>
          </rPr>
          <t xml:space="preserve">
</t>
        </r>
        <r>
          <rPr>
            <b/>
            <sz val="12"/>
            <color indexed="81"/>
            <rFont val="Tahoma"/>
            <family val="2"/>
          </rPr>
          <t xml:space="preserve">
Note:</t>
        </r>
        <r>
          <rPr>
            <sz val="12"/>
            <color indexed="81"/>
            <rFont val="Tahoma"/>
            <family val="2"/>
          </rPr>
          <t xml:space="preserve"> This field is required if there are any units entered as moderate or lower income deed restricted.
</t>
        </r>
        <r>
          <rPr>
            <b/>
            <sz val="12"/>
            <color indexed="81"/>
            <rFont val="Tahoma"/>
            <family val="2"/>
          </rPr>
          <t xml:space="preserve">“Other” </t>
        </r>
        <r>
          <rPr>
            <sz val="12"/>
            <color indexed="81"/>
            <rFont val="Tahoma"/>
            <family val="2"/>
          </rPr>
          <t>for any other program(s). Describe the source in notes section.</t>
        </r>
      </text>
    </comment>
    <comment ref="AY11" authorId="0" shapeId="0" xr:uid="{8A733913-5ABC-4BFE-A244-C1DAB8251192}">
      <text>
        <r>
          <rPr>
            <b/>
            <sz val="12"/>
            <color indexed="81"/>
            <rFont val="Tahoma"/>
            <family val="2"/>
          </rPr>
          <t xml:space="preserve">Deed Restriction Type: </t>
        </r>
        <r>
          <rPr>
            <sz val="12"/>
            <color indexed="81"/>
            <rFont val="Tahoma"/>
            <family val="2"/>
          </rPr>
          <t xml:space="preserve"> Enter information here if units in the project are considered affordable to very-low, low, and/or moderate income households due to a local program or policy, such as an inclusionary housing ordinance, regulatory agreement, or a density bonus. This field should not be used to enter the number of deed restricted units. Identify the mechanism used to restrict occupancy based on affordability to produce “deed restricted” units. Use the drop-down menu to select one of the following options:
</t>
        </r>
        <r>
          <rPr>
            <b/>
            <sz val="12"/>
            <color indexed="81"/>
            <rFont val="Tahoma"/>
            <family val="2"/>
          </rPr>
          <t>“INC”</t>
        </r>
        <r>
          <rPr>
            <sz val="12"/>
            <color indexed="81"/>
            <rFont val="Tahoma"/>
            <family val="2"/>
          </rPr>
          <t xml:space="preserve"> if the units were approved pursuant to a local inclusionary housing ordinance.
</t>
        </r>
        <r>
          <rPr>
            <b/>
            <sz val="12"/>
            <color indexed="81"/>
            <rFont val="Tahoma"/>
            <family val="2"/>
          </rPr>
          <t>“DB”</t>
        </r>
        <r>
          <rPr>
            <sz val="12"/>
            <color indexed="81"/>
            <rFont val="Tahoma"/>
            <family val="2"/>
          </rPr>
          <t xml:space="preserve"> if the units were approved using a density bonus.  
</t>
        </r>
        <r>
          <rPr>
            <b/>
            <sz val="12"/>
            <color indexed="81"/>
            <rFont val="Tahoma"/>
            <family val="2"/>
          </rPr>
          <t>“Other”</t>
        </r>
        <r>
          <rPr>
            <sz val="12"/>
            <color indexed="81"/>
            <rFont val="Tahoma"/>
            <family val="2"/>
          </rPr>
          <t xml:space="preserve"> for any other mechanism. Describe the source in notes section.
</t>
        </r>
        <r>
          <rPr>
            <b/>
            <sz val="12"/>
            <color indexed="81"/>
            <rFont val="Tahoma"/>
            <family val="2"/>
          </rPr>
          <t>Note:</t>
        </r>
        <r>
          <rPr>
            <sz val="12"/>
            <color indexed="81"/>
            <rFont val="Tahoma"/>
            <family val="2"/>
          </rPr>
          <t xml:space="preserve"> This field is required if there are any units entered as moderate or lower income deed restricted.</t>
        </r>
        <r>
          <rPr>
            <sz val="9"/>
            <color indexed="81"/>
            <rFont val="Tahoma"/>
            <family val="2"/>
          </rPr>
          <t xml:space="preserve">
</t>
        </r>
      </text>
    </comment>
    <comment ref="AZ11" authorId="0" shapeId="0" xr:uid="{D34ECB3B-2514-44BD-99B8-86E6405CEFF4}">
      <text>
        <r>
          <rPr>
            <b/>
            <sz val="12"/>
            <color indexed="81"/>
            <rFont val="Tahoma"/>
            <family val="2"/>
          </rPr>
          <t>Housing without Financial Assistance or Deed Restrictions:</t>
        </r>
        <r>
          <rPr>
            <sz val="12"/>
            <color indexed="81"/>
            <rFont val="Tahoma"/>
            <family val="2"/>
          </rPr>
          <t xml:space="preserve"> Enter information here if the units are affordable to very-low, low and moderate income households without financial assistance and/or deed restrictions. In these cases, affordability must be demonstrated by proposed sales price or rents. See instructions tab for more information.
</t>
        </r>
        <r>
          <rPr>
            <b/>
            <sz val="12"/>
            <color indexed="81"/>
            <rFont val="Tahoma"/>
            <family val="2"/>
          </rPr>
          <t xml:space="preserve">Note: </t>
        </r>
        <r>
          <rPr>
            <sz val="12"/>
            <color indexed="81"/>
            <rFont val="Tahoma"/>
            <family val="2"/>
          </rPr>
          <t xml:space="preserve">This field is required if there are any units listed as moderate or lower income, non-deed restricted.
</t>
        </r>
        <r>
          <rPr>
            <b/>
            <sz val="12"/>
            <color indexed="81"/>
            <rFont val="Tahoma"/>
            <family val="2"/>
          </rPr>
          <t>Character Limit: 256</t>
        </r>
        <r>
          <rPr>
            <sz val="14"/>
            <color indexed="81"/>
            <rFont val="Tahoma"/>
            <family val="2"/>
          </rPr>
          <t xml:space="preserve">
   </t>
        </r>
        <r>
          <rPr>
            <sz val="9"/>
            <color indexed="81"/>
            <rFont val="Tahoma"/>
            <family val="2"/>
          </rPr>
          <t xml:space="preserve">
</t>
        </r>
      </text>
    </comment>
    <comment ref="BA11" authorId="0" shapeId="0" xr:uid="{92AD6DFD-22C8-41C0-B6C0-6F23218181D0}">
      <text>
        <r>
          <rPr>
            <b/>
            <sz val="12"/>
            <color indexed="81"/>
            <rFont val="Tahoma"/>
            <family val="2"/>
          </rPr>
          <t>Term of Affordability or Deed Restriction:</t>
        </r>
        <r>
          <rPr>
            <sz val="12"/>
            <color indexed="81"/>
            <rFont val="Tahoma"/>
            <family val="2"/>
          </rPr>
          <t xml:space="preserve"> If units have committed financial assistance and/or are deed restricted, enter the duration of the affordability or deed restriction. If units are affordable in perpetuity, enter 1,000. If multiple funding sources or deed restrictions on the development have different terms of affordability, please enter the longest term of affordability. Although completion of this field is optional, your input would be greatly appreciated.  
</t>
        </r>
        <r>
          <rPr>
            <b/>
            <sz val="12"/>
            <color indexed="81"/>
            <rFont val="Tahoma"/>
            <family val="2"/>
          </rPr>
          <t>Character Limit: 256</t>
        </r>
        <r>
          <rPr>
            <sz val="9"/>
            <color indexed="81"/>
            <rFont val="Tahoma"/>
            <family val="2"/>
          </rPr>
          <t xml:space="preserve">
</t>
        </r>
      </text>
    </comment>
    <comment ref="BB11" authorId="0" shapeId="0" xr:uid="{B002D5CF-DDFA-43D7-B4EF-8D8391538FFF}">
      <text>
        <r>
          <rPr>
            <sz val="12"/>
            <color indexed="81"/>
            <rFont val="Tahoma"/>
            <family val="2"/>
          </rPr>
          <t>If existing units on the site were demolished in order to build this development, enter the “Number of Demolished or Destroyed Units” in the reporting calendar year.</t>
        </r>
        <r>
          <rPr>
            <sz val="9"/>
            <color indexed="81"/>
            <rFont val="Tahoma"/>
            <family val="2"/>
          </rPr>
          <t xml:space="preserve">
</t>
        </r>
      </text>
    </comment>
    <comment ref="BC11" authorId="0" shapeId="0" xr:uid="{E7AA0E81-587A-4806-AAA6-3975355ADF41}">
      <text>
        <r>
          <rPr>
            <sz val="12"/>
            <color indexed="81"/>
            <rFont val="Tahoma"/>
            <family val="2"/>
          </rPr>
          <t xml:space="preserve">From the drop-down menu select “demolished” if the units were torn down. Select “Destroyed” if the units were lost due to fire or other natural disaster. </t>
        </r>
        <r>
          <rPr>
            <sz val="9"/>
            <color indexed="81"/>
            <rFont val="Tahoma"/>
            <family val="2"/>
          </rPr>
          <t xml:space="preserve">
</t>
        </r>
      </text>
    </comment>
    <comment ref="BD11" authorId="0" shapeId="0" xr:uid="{966ADF63-1039-4C2D-B27D-2594E077765E}">
      <text>
        <r>
          <rPr>
            <sz val="12"/>
            <color indexed="81"/>
            <rFont val="Tahoma"/>
            <family val="2"/>
          </rPr>
          <t xml:space="preserve">From the drop-down menu “Demolished/Destroyed Units Owner or Renter” select “R” for renter or “O” for owner. 
</t>
        </r>
        <r>
          <rPr>
            <sz val="9"/>
            <color indexed="81"/>
            <rFont val="Tahoma"/>
            <family val="2"/>
          </rPr>
          <t xml:space="preserve">
</t>
        </r>
      </text>
    </comment>
    <comment ref="BE11" authorId="0" shapeId="0" xr:uid="{D9F5068C-0827-46EC-9AD3-4B55E6313D09}">
      <text>
        <r>
          <rPr>
            <b/>
            <sz val="12"/>
            <color indexed="81"/>
            <rFont val="Tahoma"/>
            <family val="2"/>
          </rPr>
          <t>Total Density Bonus Applied to the Project:</t>
        </r>
        <r>
          <rPr>
            <sz val="12"/>
            <color indexed="81"/>
            <rFont val="Tahoma"/>
            <family val="2"/>
          </rPr>
          <t xml:space="preserve"> Only complete if “DB” is selected in section 17. Please indicate the percentage of density bonus that was applied to the project. 
• If the planning area's maximum allowable density is calculated based on the allowable number of units, express your response as a percentage (New total number of units - Old total number of units)/(Old total number of units).
• Alternatively, if the planning area's maximum allowable density is form- or volume-based, express your response as a percentage (New maximum allowable residential gross floor area - Old maximum allowable residential gross floor area)/(Old maximum allowable residential gross floor area)</t>
        </r>
        <r>
          <rPr>
            <b/>
            <sz val="9"/>
            <color indexed="81"/>
            <rFont val="Tahoma"/>
            <family val="2"/>
          </rPr>
          <t xml:space="preserve">
</t>
        </r>
      </text>
    </comment>
    <comment ref="BF11" authorId="0" shapeId="0" xr:uid="{55B9CF3E-7579-4A44-BB69-DAD54452EA2B}">
      <text>
        <r>
          <rPr>
            <b/>
            <sz val="12"/>
            <color indexed="81"/>
            <rFont val="Tahoma"/>
            <family val="2"/>
          </rPr>
          <t xml:space="preserve">Number of incentives and other modifications: </t>
        </r>
        <r>
          <rPr>
            <sz val="12"/>
            <color indexed="81"/>
            <rFont val="Tahoma"/>
            <family val="2"/>
          </rPr>
          <t xml:space="preserve">Enter the total number of other incentives, concessions, waivers, or other modifications given to the project (exclude parking waivers or parking reductions). </t>
        </r>
        <r>
          <rPr>
            <sz val="9"/>
            <color indexed="81"/>
            <rFont val="Tahoma"/>
            <family val="2"/>
          </rPr>
          <t xml:space="preserve">
</t>
        </r>
      </text>
    </comment>
    <comment ref="BG11" authorId="0" shapeId="0" xr:uid="{4E62E942-2BCD-4A1D-BE74-F6BCA20FAAA9}">
      <text>
        <r>
          <rPr>
            <b/>
            <sz val="12"/>
            <color indexed="81"/>
            <rFont val="Tahoma"/>
            <family val="2"/>
          </rPr>
          <t>List the specific incentives, concessions, waivers, or other modifications given to the project using the drop-down menu.</t>
        </r>
        <r>
          <rPr>
            <sz val="12"/>
            <color indexed="81"/>
            <rFont val="Tahoma"/>
            <family val="2"/>
          </rPr>
          <t xml:space="preserve"> You may choose more than one.
• On-Site Improvements
• Off-site Improvements
• Development Standards
• Miscellaneous</t>
        </r>
        <r>
          <rPr>
            <b/>
            <sz val="9"/>
            <color indexed="81"/>
            <rFont val="Tahoma"/>
            <family val="2"/>
          </rPr>
          <t xml:space="preserve">
</t>
        </r>
        <r>
          <rPr>
            <sz val="9"/>
            <color indexed="81"/>
            <rFont val="Tahoma"/>
            <family val="2"/>
          </rPr>
          <t xml:space="preserve">
</t>
        </r>
      </text>
    </comment>
    <comment ref="BH11" authorId="0" shapeId="0" xr:uid="{F6068A76-6C2B-45BF-ADEE-9F91131BE0BA}">
      <text>
        <r>
          <rPr>
            <sz val="12"/>
            <color indexed="81"/>
            <rFont val="Tahoma"/>
            <family val="2"/>
          </rPr>
          <t>Did the project receive a reduction or waiver of parking standards? Answer Yes or No.</t>
        </r>
        <r>
          <rPr>
            <sz val="9"/>
            <color indexed="81"/>
            <rFont val="Tahoma"/>
            <family val="2"/>
          </rPr>
          <t xml:space="preserve">
</t>
        </r>
      </text>
    </comment>
    <comment ref="BI11" authorId="0" shapeId="0" xr:uid="{06D7A67E-DE37-497C-B134-0C7ADFCA8228}">
      <text>
        <r>
          <rPr>
            <b/>
            <sz val="12"/>
            <color indexed="81"/>
            <rFont val="Tahoma"/>
            <family val="2"/>
          </rPr>
          <t>Notes:</t>
        </r>
        <r>
          <rPr>
            <sz val="12"/>
            <color indexed="81"/>
            <rFont val="Tahoma"/>
            <family val="2"/>
          </rPr>
          <t xml:space="preserve"> Use this field to enter any applicable notes about the project or development.
</t>
        </r>
        <r>
          <rPr>
            <b/>
            <sz val="12"/>
            <color indexed="81"/>
            <rFont val="Tahoma"/>
            <family val="2"/>
          </rPr>
          <t>Character Limit: 4000</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Brinkhuis, Tom@HCD</author>
  </authors>
  <commentList>
    <comment ref="A8" authorId="0" shapeId="0" xr:uid="{00000000-0006-0000-0800-000001000000}">
      <text>
        <r>
          <rPr>
            <sz val="10"/>
            <color indexed="81"/>
            <rFont val="Tahoma"/>
            <family val="2"/>
          </rPr>
          <t xml:space="preserve">Table B is a summary of prior permitting activity in the current planning cycle, including permitting activity for the calendar year being reported. To assist jurisdictions in completing this form, HCD has pre-filled permit data as reported to HCD on prior APRs. Past unit information will auto-populate when the jurisdiction’s name in the general information section of the “Start Here” tab is entered. Current year permitted units will auto-populate from data reported in table A2. If permit activity for current year is inaccurate, jurisdictions should make adjustments on field 7, Affordability by Household Income – Building Permits in table A2. </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Brinkhuis, Tom@HCD</author>
  </authors>
  <commentList>
    <comment ref="A8" authorId="0" shapeId="0" xr:uid="{00000000-0006-0000-1800-000001000000}">
      <text>
        <r>
          <rPr>
            <b/>
            <sz val="12"/>
            <color indexed="81"/>
            <rFont val="Tahoma"/>
            <family val="2"/>
          </rPr>
          <t>Please note:</t>
        </r>
        <r>
          <rPr>
            <sz val="12"/>
            <color indexed="81"/>
            <rFont val="Tahoma"/>
            <family val="2"/>
          </rPr>
          <t xml:space="preserve"> This table should only be filled out when a city or county identified an unaccommodated need of sites from the previous planning period Government Code section 65584.09, has shortfall of sites as identified in the housing element Government Code section 65583, subdivision (c)(1); or is identifying additional sites required by no net loss law pursuant to Government Code section 65863. The data in this inventory serves as an addendum to the housing element sites inventory. This table should not include rezoning for a specific project. </t>
        </r>
      </text>
    </comment>
    <comment ref="A9" authorId="0" shapeId="0" xr:uid="{00000000-0006-0000-1800-000002000000}">
      <text>
        <r>
          <rPr>
            <sz val="9"/>
            <color indexed="81"/>
            <rFont val="Tahoma"/>
            <family val="2"/>
          </rPr>
          <t xml:space="preserve">Project Identifier: Include the Assessor Parcel Number (APN) and street address. The project name and local jurisdiction tracking ID are optional.
</t>
        </r>
      </text>
    </comment>
    <comment ref="F9" authorId="0" shapeId="0" xr:uid="{00000000-0006-0000-1800-000003000000}">
      <text>
        <r>
          <rPr>
            <sz val="14"/>
            <color indexed="81"/>
            <rFont val="Tahoma"/>
            <family val="2"/>
          </rPr>
          <t xml:space="preserve">This section applies only to sites rezoned pursant to the requirements of Government Code sections 65583.2 (h and i). Please identify the number of lower income units in the RHNA shortfall. You may include all lower income units one or both of the lower-income income categories (very low- and low-income), or split the shortfall between both. </t>
        </r>
      </text>
    </comment>
    <comment ref="A11" authorId="0" shapeId="0" xr:uid="{00000000-0006-0000-1800-000004000000}">
      <text>
        <r>
          <rPr>
            <sz val="14"/>
            <color indexed="81"/>
            <rFont val="Tahoma"/>
            <family val="2"/>
          </rPr>
          <t xml:space="preserve"> Include the Assessor Parcel Number (APN)
</t>
        </r>
        <r>
          <rPr>
            <b/>
            <sz val="14"/>
            <color indexed="81"/>
            <rFont val="Tahoma"/>
            <family val="2"/>
          </rPr>
          <t xml:space="preserve">Character Limit: 40 </t>
        </r>
        <r>
          <rPr>
            <sz val="9"/>
            <color indexed="81"/>
            <rFont val="Tahoma"/>
            <family val="2"/>
          </rPr>
          <t xml:space="preserve">
</t>
        </r>
      </text>
    </comment>
    <comment ref="B11" authorId="0" shapeId="0" xr:uid="{00000000-0006-0000-1800-000005000000}">
      <text>
        <r>
          <rPr>
            <sz val="14"/>
            <color indexed="81"/>
            <rFont val="Tahoma"/>
            <family val="2"/>
          </rPr>
          <t xml:space="preserve">Include the street address.
</t>
        </r>
        <r>
          <rPr>
            <b/>
            <sz val="14"/>
            <color indexed="81"/>
            <rFont val="Tahoma"/>
            <family val="2"/>
          </rPr>
          <t>Character Limit: 256</t>
        </r>
      </text>
    </comment>
    <comment ref="C11" authorId="0" shapeId="0" xr:uid="{00000000-0006-0000-1800-000006000000}">
      <text>
        <r>
          <rPr>
            <b/>
            <sz val="14"/>
            <color indexed="81"/>
            <rFont val="Tahoma"/>
            <family val="2"/>
          </rPr>
          <t>Character Limit: 256</t>
        </r>
        <r>
          <rPr>
            <sz val="9"/>
            <color indexed="81"/>
            <rFont val="Tahoma"/>
            <family val="2"/>
          </rPr>
          <t xml:space="preserve">
</t>
        </r>
      </text>
    </comment>
    <comment ref="D11" authorId="0" shapeId="0" xr:uid="{00000000-0006-0000-1800-000007000000}">
      <text>
        <r>
          <rPr>
            <b/>
            <sz val="14"/>
            <color indexed="81"/>
            <rFont val="Tahoma"/>
            <family val="2"/>
          </rPr>
          <t>Character Limit: 256</t>
        </r>
        <r>
          <rPr>
            <sz val="9"/>
            <color indexed="81"/>
            <rFont val="Tahoma"/>
            <family val="2"/>
          </rPr>
          <t xml:space="preserve">
</t>
        </r>
      </text>
    </comment>
    <comment ref="E11" authorId="0" shapeId="0" xr:uid="{00000000-0006-0000-1800-000008000000}">
      <text>
        <r>
          <rPr>
            <sz val="14"/>
            <color indexed="81"/>
            <rFont val="Tahoma"/>
            <family val="2"/>
          </rPr>
          <t xml:space="preserve"> Identify the date the rezone occurred. Enter date as day/month/year (e.g., 6/1/2025)</t>
        </r>
        <r>
          <rPr>
            <sz val="9"/>
            <color indexed="81"/>
            <rFont val="Tahoma"/>
            <family val="2"/>
          </rPr>
          <t xml:space="preserve">
</t>
        </r>
      </text>
    </comment>
    <comment ref="F11" authorId="0" shapeId="0" xr:uid="{00000000-0006-0000-1800-000009000000}">
      <text>
        <r>
          <rPr>
            <b/>
            <sz val="11"/>
            <color indexed="81"/>
            <rFont val="Tahoma"/>
            <family val="2"/>
          </rPr>
          <t>Note:</t>
        </r>
        <r>
          <rPr>
            <sz val="11"/>
            <color indexed="81"/>
            <rFont val="Tahoma"/>
            <family val="2"/>
          </rPr>
          <t xml:space="preserve"> Enter the shortfall of very low income units the rezoning was intended to accommodate.</t>
        </r>
      </text>
    </comment>
    <comment ref="G11" authorId="0" shapeId="0" xr:uid="{00000000-0006-0000-1800-00000A000000}">
      <text>
        <r>
          <rPr>
            <b/>
            <sz val="11"/>
            <color indexed="81"/>
            <rFont val="Tahoma"/>
            <family val="2"/>
          </rPr>
          <t xml:space="preserve">Note: </t>
        </r>
        <r>
          <rPr>
            <sz val="11"/>
            <color indexed="81"/>
            <rFont val="Tahoma"/>
            <family val="2"/>
          </rPr>
          <t xml:space="preserve"> Enter the shortfall of low income units the rezoning was intended to accommodate.</t>
        </r>
      </text>
    </comment>
    <comment ref="H11" authorId="0" shapeId="0" xr:uid="{00000000-0006-0000-1800-00000B000000}">
      <text>
        <r>
          <rPr>
            <b/>
            <sz val="12"/>
            <color indexed="81"/>
            <rFont val="Tahoma"/>
            <family val="2"/>
          </rPr>
          <t>Note:</t>
        </r>
        <r>
          <rPr>
            <sz val="12"/>
            <color indexed="81"/>
            <rFont val="Tahoma"/>
            <family val="2"/>
          </rPr>
          <t xml:space="preserve"> Enter the shortfall of moderate income units the rezoning was intended to accommodate.</t>
        </r>
      </text>
    </comment>
    <comment ref="I11" authorId="0" shapeId="0" xr:uid="{00000000-0006-0000-1800-00000C000000}">
      <text>
        <r>
          <rPr>
            <b/>
            <sz val="12"/>
            <color indexed="81"/>
            <rFont val="Tahoma"/>
            <family val="2"/>
          </rPr>
          <t xml:space="preserve">Note: </t>
        </r>
        <r>
          <rPr>
            <sz val="12"/>
            <color indexed="81"/>
            <rFont val="Tahoma"/>
            <family val="2"/>
          </rPr>
          <t xml:space="preserve">Enter the shortfall of above moderate income units the rezoning was intended to accommodate.
</t>
        </r>
      </text>
    </comment>
    <comment ref="J11" authorId="0" shapeId="0" xr:uid="{00000000-0006-0000-1800-00000D000000}">
      <text>
        <r>
          <rPr>
            <sz val="12"/>
            <color indexed="81"/>
            <rFont val="Tahoma"/>
            <family val="2"/>
          </rPr>
          <t xml:space="preserve">Rezone Type: From the dropdown list, select one of the following for each project:
</t>
        </r>
        <r>
          <rPr>
            <b/>
            <sz val="12"/>
            <color indexed="81"/>
            <rFont val="Tahoma"/>
            <family val="2"/>
          </rPr>
          <t>No net loss</t>
        </r>
        <r>
          <rPr>
            <sz val="12"/>
            <color indexed="81"/>
            <rFont val="Tahoma"/>
            <family val="2"/>
          </rPr>
          <t xml:space="preserve"> (Government Code section 65863) – When a jurisdiction permits or causes its housing element sites inventory site capacity to be insufficient to meet its remaining unmet RHNA for lower and moderate-income households. In general, a jurisdiction must demonstrate sufficient capacity on existing sites or make available adequate sites within 180 days of there being insufficient sites to meet the remaining RHNA.
</t>
        </r>
        <r>
          <rPr>
            <b/>
            <sz val="12"/>
            <color indexed="81"/>
            <rFont val="Tahoma"/>
            <family val="2"/>
          </rPr>
          <t>Unaccommodated need</t>
        </r>
        <r>
          <rPr>
            <sz val="12"/>
            <color indexed="81"/>
            <rFont val="Tahoma"/>
            <family val="2"/>
          </rPr>
          <t xml:space="preserve"> (Government Code section 65584.09) – When a jurisdiction failed to identify or make adequate sites available in the prior planning period to accommodate its RHNA by income category. Note: When this condition occurred, the housing element in the current planning period in most cases will have a program to make available adequate sites to address the unmet RHNA by income category in the first year of the planning period.
</t>
        </r>
        <r>
          <rPr>
            <b/>
            <sz val="12"/>
            <color indexed="81"/>
            <rFont val="Tahoma"/>
            <family val="2"/>
          </rPr>
          <t>Shortfall of sites</t>
        </r>
        <r>
          <rPr>
            <sz val="12"/>
            <color indexed="81"/>
            <rFont val="Tahoma"/>
            <family val="2"/>
          </rPr>
          <t xml:space="preserve"> (Government Code section 65583, subdivision (c)(1)) – When a jurisdiction does not identify adequate sites to accommodate its RHNA by income category in the current planning period. Note: When this condition occurred, the housing element for the current planning period must have included a program to make available adequate sites to address the unmet RHNA by income category. For jurisdictions on an eight year planning period, the rezones must be complete within the first three years of the planning period.</t>
        </r>
      </text>
    </comment>
    <comment ref="K11" authorId="0" shapeId="0" xr:uid="{00000000-0006-0000-1800-00000E000000}">
      <text>
        <r>
          <rPr>
            <b/>
            <sz val="14"/>
            <color indexed="81"/>
            <rFont val="Tahoma"/>
            <family val="2"/>
          </rPr>
          <t xml:space="preserve">Parcel Size (Acres): </t>
        </r>
        <r>
          <rPr>
            <sz val="14"/>
            <color indexed="81"/>
            <rFont val="Tahoma"/>
            <family val="2"/>
          </rPr>
          <t xml:space="preserve">Enter the size of the parcel in acres.
</t>
        </r>
      </text>
    </comment>
    <comment ref="L11" authorId="0" shapeId="0" xr:uid="{00000000-0006-0000-1800-00000F000000}">
      <text>
        <r>
          <rPr>
            <b/>
            <sz val="14"/>
            <color indexed="81"/>
            <rFont val="Tahoma"/>
            <family val="2"/>
          </rPr>
          <t>General Plan Designation:</t>
        </r>
        <r>
          <rPr>
            <sz val="14"/>
            <color indexed="81"/>
            <rFont val="Tahoma"/>
            <family val="2"/>
          </rPr>
          <t xml:space="preserve"> Enter the new General Plan Land Use designation. If no change was made, enter the current designation.</t>
        </r>
        <r>
          <rPr>
            <sz val="9"/>
            <color indexed="81"/>
            <rFont val="Tahoma"/>
            <family val="2"/>
          </rPr>
          <t xml:space="preserve">
</t>
        </r>
      </text>
    </comment>
    <comment ref="M11" authorId="0" shapeId="0" xr:uid="{00000000-0006-0000-1800-000010000000}">
      <text>
        <r>
          <rPr>
            <b/>
            <sz val="14"/>
            <color indexed="81"/>
            <rFont val="Tahoma"/>
            <family val="2"/>
          </rPr>
          <t>Zoning:</t>
        </r>
        <r>
          <rPr>
            <sz val="14"/>
            <color indexed="81"/>
            <rFont val="Tahoma"/>
            <family val="2"/>
          </rPr>
          <t xml:space="preserve"> Enter the new zoning designation for the parcel. If no change was made, enter the current zoning designation.</t>
        </r>
        <r>
          <rPr>
            <sz val="9"/>
            <color indexed="81"/>
            <rFont val="Tahoma"/>
            <family val="2"/>
          </rPr>
          <t xml:space="preserve">
</t>
        </r>
      </text>
    </comment>
    <comment ref="N11" authorId="0" shapeId="0" xr:uid="{00000000-0006-0000-1800-000011000000}">
      <text>
        <r>
          <rPr>
            <b/>
            <sz val="14"/>
            <color indexed="81"/>
            <rFont val="Tahoma"/>
            <family val="2"/>
          </rPr>
          <t>Density Allowed</t>
        </r>
        <r>
          <rPr>
            <sz val="14"/>
            <color indexed="81"/>
            <rFont val="Tahoma"/>
            <family val="2"/>
          </rPr>
          <t>: Enter the minimum density allowed on each parcel as dwelling units per acre (du/ac). Numerical values only. This is the density allowed after any zoning amendments are made.</t>
        </r>
      </text>
    </comment>
    <comment ref="O11" authorId="0" shapeId="0" xr:uid="{00000000-0006-0000-1800-000012000000}">
      <text>
        <r>
          <rPr>
            <b/>
            <sz val="14"/>
            <color indexed="81"/>
            <rFont val="Tahoma"/>
            <family val="2"/>
          </rPr>
          <t>Density Allowed:</t>
        </r>
        <r>
          <rPr>
            <sz val="14"/>
            <color indexed="81"/>
            <rFont val="Tahoma"/>
            <family val="2"/>
          </rPr>
          <t xml:space="preserve"> Enter the maximum density allowed on each parcel as dwelling units per acre (du/ac). Numerical values only. This is the density allowed after any zoning amendments are made. If no maximum density enter 9999</t>
        </r>
        <r>
          <rPr>
            <sz val="9"/>
            <color indexed="81"/>
            <rFont val="Tahoma"/>
            <family val="2"/>
          </rPr>
          <t xml:space="preserve">
</t>
        </r>
      </text>
    </comment>
    <comment ref="P11" authorId="0" shapeId="0" xr:uid="{00000000-0006-0000-1800-000013000000}">
      <text>
        <r>
          <rPr>
            <b/>
            <sz val="14"/>
            <color indexed="81"/>
            <rFont val="Tahoma"/>
            <family val="2"/>
          </rPr>
          <t xml:space="preserve">Realistic Capacity: </t>
        </r>
        <r>
          <rPr>
            <sz val="14"/>
            <color indexed="81"/>
            <rFont val="Tahoma"/>
            <family val="2"/>
          </rPr>
          <t>Enter the estimated realistic unit capacity for each parcel. Refer to Definitions for more information about “Realistic Capacity.”</t>
        </r>
        <r>
          <rPr>
            <sz val="9"/>
            <color indexed="81"/>
            <rFont val="Tahoma"/>
            <family val="2"/>
          </rPr>
          <t xml:space="preserve">
</t>
        </r>
      </text>
    </comment>
    <comment ref="Q11" authorId="0" shapeId="0" xr:uid="{00000000-0006-0000-1800-000014000000}">
      <text>
        <r>
          <rPr>
            <b/>
            <sz val="14"/>
            <color indexed="81"/>
            <rFont val="Tahoma"/>
            <family val="2"/>
          </rPr>
          <t>Vacant/Non-vacant:</t>
        </r>
        <r>
          <rPr>
            <sz val="14"/>
            <color indexed="81"/>
            <rFont val="Tahoma"/>
            <family val="2"/>
          </rPr>
          <t xml:space="preserve"> From the drop-down list, select if the parcel is vacant or non-vacant. If the parcel is non-vacant, then enter the description of existing uses in field 11.</t>
        </r>
        <r>
          <rPr>
            <sz val="9"/>
            <color indexed="81"/>
            <rFont val="Tahoma"/>
            <family val="2"/>
          </rPr>
          <t xml:space="preserve">
</t>
        </r>
      </text>
    </comment>
    <comment ref="R11" authorId="0" shapeId="0" xr:uid="{00000000-0006-0000-1800-000015000000}">
      <text>
        <r>
          <rPr>
            <b/>
            <sz val="12"/>
            <color indexed="81"/>
            <rFont val="Tahoma"/>
            <family val="2"/>
          </rPr>
          <t>Description of Existing Uses:</t>
        </r>
        <r>
          <rPr>
            <sz val="12"/>
            <color indexed="81"/>
            <rFont val="Tahoma"/>
            <family val="2"/>
          </rPr>
          <t xml:space="preserve"> Include a description of existing uses. Description must be specific (i.e. SFR, MF, surplus school site, operating business, vacant commercial building, parking lot). Classifications of uses (i.e. “commercial”, “retail”, “office”, or “residential”) are not sufficient.
</t>
        </r>
        <r>
          <rPr>
            <b/>
            <sz val="12"/>
            <color indexed="81"/>
            <rFont val="Tahoma"/>
            <family val="2"/>
          </rPr>
          <t>Character Limit: 256</t>
        </r>
        <r>
          <rPr>
            <sz val="9"/>
            <color indexed="81"/>
            <rFont val="Tahoma"/>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Brinkhuis, Tom@HCD</author>
    <author>Rolfness, Kevan@HCD</author>
  </authors>
  <commentList>
    <comment ref="A11" authorId="0" shapeId="0" xr:uid="{00000000-0006-0000-1900-000001000000}">
      <text>
        <r>
          <rPr>
            <b/>
            <sz val="12"/>
            <color indexed="81"/>
            <rFont val="Tahoma"/>
            <family val="2"/>
          </rPr>
          <t>Name of Program:</t>
        </r>
        <r>
          <rPr>
            <sz val="12"/>
            <color indexed="81"/>
            <rFont val="Tahoma"/>
            <family val="2"/>
          </rPr>
          <t xml:space="preserve"> List the name of the program as described in the element.
</t>
        </r>
        <r>
          <rPr>
            <b/>
            <sz val="12"/>
            <color indexed="81"/>
            <rFont val="Tahoma"/>
            <family val="2"/>
          </rPr>
          <t>Character Limit: 2000</t>
        </r>
        <r>
          <rPr>
            <sz val="9"/>
            <color indexed="81"/>
            <rFont val="Tahoma"/>
            <family val="2"/>
          </rPr>
          <t xml:space="preserve">
</t>
        </r>
      </text>
    </comment>
    <comment ref="B11" authorId="0" shapeId="0" xr:uid="{00000000-0006-0000-1900-000002000000}">
      <text>
        <r>
          <rPr>
            <b/>
            <sz val="12"/>
            <color indexed="81"/>
            <rFont val="Tahoma"/>
            <family val="2"/>
          </rPr>
          <t>Objective:</t>
        </r>
        <r>
          <rPr>
            <sz val="12"/>
            <color indexed="81"/>
            <rFont val="Tahoma"/>
            <family val="2"/>
          </rPr>
          <t xml:space="preserve"> List the program objective (for example, “Update the accessory dwelling unit ordinance”).
</t>
        </r>
        <r>
          <rPr>
            <b/>
            <sz val="12"/>
            <color indexed="81"/>
            <rFont val="Tahoma"/>
            <family val="2"/>
          </rPr>
          <t>Character Limit: 2000</t>
        </r>
      </text>
    </comment>
    <comment ref="C11" authorId="0" shapeId="0" xr:uid="{00000000-0006-0000-1900-000003000000}">
      <text>
        <r>
          <rPr>
            <b/>
            <sz val="12"/>
            <color indexed="81"/>
            <rFont val="Tahoma"/>
            <family val="2"/>
          </rPr>
          <t>Projected Completion Date / Timeline in Housing Element:</t>
        </r>
        <r>
          <rPr>
            <sz val="12"/>
            <color indexed="81"/>
            <rFont val="Tahoma"/>
            <family val="2"/>
          </rPr>
          <t xml:space="preserve"> Enter the date the objective is scheduled to be accomplished.</t>
        </r>
      </text>
    </comment>
    <comment ref="E11" authorId="1" shapeId="0" xr:uid="{B778CD99-6768-46CA-8E22-D74CA0770031}">
      <text>
        <r>
          <rPr>
            <b/>
            <sz val="12"/>
            <color indexed="81"/>
            <rFont val="Tahoma"/>
            <family val="2"/>
          </rPr>
          <t xml:space="preserve">Status of Program Implementation: </t>
        </r>
        <r>
          <rPr>
            <sz val="12"/>
            <color indexed="81"/>
            <rFont val="Tahoma"/>
            <family val="2"/>
          </rPr>
          <t>Using the dropdown options, provide the program implementation status</t>
        </r>
        <r>
          <rPr>
            <b/>
            <sz val="12"/>
            <color indexed="81"/>
            <rFont val="Tahoma"/>
            <family val="2"/>
          </rPr>
          <t xml:space="preserve"> </t>
        </r>
        <r>
          <rPr>
            <sz val="12"/>
            <color indexed="81"/>
            <rFont val="Tahoma"/>
            <family val="2"/>
          </rPr>
          <t>(not yet started; in progress; continuous; completed)</t>
        </r>
      </text>
    </comment>
    <comment ref="F11" authorId="0" shapeId="0" xr:uid="{12B00D06-51F2-41A4-B00F-FED10E7908EB}">
      <text>
        <r>
          <rPr>
            <b/>
            <sz val="12"/>
            <color indexed="81"/>
            <rFont val="Tahoma"/>
            <family val="2"/>
          </rPr>
          <t>Program Implementation Details:</t>
        </r>
        <r>
          <rPr>
            <sz val="12"/>
            <color indexed="81"/>
            <rFont val="Tahoma"/>
            <family val="2"/>
          </rPr>
          <t xml:space="preserve"> List the action or status of program implementation.
</t>
        </r>
        <r>
          <rPr>
            <b/>
            <sz val="12"/>
            <color indexed="81"/>
            <rFont val="Tahoma"/>
            <family val="2"/>
          </rPr>
          <t>Character Limit: 5000</t>
        </r>
      </text>
    </comment>
    <comment ref="G11" authorId="1" shapeId="0" xr:uid="{C0ADAED1-1F54-4A5A-9830-F340D85FDFC6}">
      <text>
        <r>
          <rPr>
            <b/>
            <sz val="12"/>
            <color indexed="81"/>
            <rFont val="Tahoma"/>
            <family val="2"/>
          </rPr>
          <t xml:space="preserve">Quantified Outcomes Category: </t>
        </r>
        <r>
          <rPr>
            <sz val="12"/>
            <color indexed="81"/>
            <rFont val="Tahoma"/>
            <family val="2"/>
          </rPr>
          <t>Identify the quantified outcome category using the dropdown options (units, households, persons, or meetings)</t>
        </r>
      </text>
    </comment>
    <comment ref="H11" authorId="1" shapeId="0" xr:uid="{787EFAC8-B519-4F42-AC9B-5044958EDD5A}">
      <text>
        <r>
          <rPr>
            <b/>
            <sz val="12"/>
            <color indexed="81"/>
            <rFont val="Tahoma"/>
            <family val="2"/>
          </rPr>
          <t xml:space="preserve">Quantified Outcomes Count: </t>
        </r>
        <r>
          <rPr>
            <sz val="12"/>
            <color indexed="81"/>
            <rFont val="Tahoma"/>
            <family val="2"/>
          </rPr>
          <t>Provide the number of quantified outcomes already achieved at the time of reporting, such as the # of units, # of households, # persons served, # of meetings)</t>
        </r>
      </text>
    </comment>
    <comment ref="I11" authorId="1" shapeId="0" xr:uid="{716E3ECF-0C6C-4293-AC02-126E2429928F}">
      <text>
        <r>
          <rPr>
            <b/>
            <sz val="11"/>
            <color indexed="81"/>
            <rFont val="Tahoma"/>
            <family val="2"/>
          </rPr>
          <t xml:space="preserve">Supporting Documents: </t>
        </r>
        <r>
          <rPr>
            <sz val="11"/>
            <color indexed="81"/>
            <rFont val="Tahoma"/>
            <family val="2"/>
          </rPr>
          <t>Provide live-links for supporting documents related to the progress of each HE program objective. If no link, provide an explanation for how documentation of the program's implementation can be viewed.</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Bushnell, Isaac@HCD</author>
    <author>Brinkhuis, Tom@HCD</author>
  </authors>
  <commentList>
    <comment ref="E10" authorId="0" shapeId="0" xr:uid="{CCA18333-9A9F-4185-801D-946C76F7EBB9}">
      <text>
        <r>
          <rPr>
            <sz val="10"/>
            <color indexed="81"/>
            <rFont val="Tahoma"/>
            <family val="2"/>
          </rPr>
          <t>NOTE: Report Acutely Low- and Extremely Low-Income units within the Very-Low Income category.</t>
        </r>
      </text>
    </comment>
    <comment ref="A11" authorId="1" shapeId="0" xr:uid="{00000000-0006-0000-1A00-000001000000}">
      <text>
        <r>
          <rPr>
            <b/>
            <sz val="9"/>
            <color indexed="81"/>
            <rFont val="Tahoma"/>
            <family val="2"/>
          </rPr>
          <t>Character Limit: 40</t>
        </r>
        <r>
          <rPr>
            <sz val="9"/>
            <color indexed="81"/>
            <rFont val="Tahoma"/>
            <family val="2"/>
          </rPr>
          <t xml:space="preserve">
</t>
        </r>
      </text>
    </comment>
    <comment ref="B11" authorId="1" shapeId="0" xr:uid="{00000000-0006-0000-1A00-000002000000}">
      <text>
        <r>
          <rPr>
            <b/>
            <sz val="9"/>
            <color indexed="81"/>
            <rFont val="Tahoma"/>
            <family val="2"/>
          </rPr>
          <t>Character Limit: 256</t>
        </r>
        <r>
          <rPr>
            <sz val="9"/>
            <color indexed="81"/>
            <rFont val="Tahoma"/>
            <family val="2"/>
          </rPr>
          <t xml:space="preserve">
</t>
        </r>
      </text>
    </comment>
    <comment ref="C11" authorId="1" shapeId="0" xr:uid="{00000000-0006-0000-1A00-000003000000}">
      <text>
        <r>
          <rPr>
            <b/>
            <sz val="9"/>
            <color indexed="81"/>
            <rFont val="Tahoma"/>
            <family val="2"/>
          </rPr>
          <t>Character Limit: 256</t>
        </r>
        <r>
          <rPr>
            <sz val="9"/>
            <color indexed="81"/>
            <rFont val="Tahoma"/>
            <family val="2"/>
          </rPr>
          <t xml:space="preserve">
</t>
        </r>
      </text>
    </comment>
    <comment ref="D11" authorId="1" shapeId="0" xr:uid="{00000000-0006-0000-1A00-000004000000}">
      <text>
        <r>
          <rPr>
            <b/>
            <sz val="9"/>
            <color indexed="81"/>
            <rFont val="Tahoma"/>
            <family val="2"/>
          </rPr>
          <t>Character Limit: 256</t>
        </r>
        <r>
          <rPr>
            <sz val="9"/>
            <color indexed="81"/>
            <rFont val="Tahoma"/>
            <family val="2"/>
          </rPr>
          <t xml:space="preserve">
</t>
        </r>
      </text>
    </comment>
    <comment ref="I11" authorId="1" shapeId="0" xr:uid="{00000000-0006-0000-1A00-000005000000}">
      <text>
        <r>
          <rPr>
            <b/>
            <sz val="9"/>
            <color indexed="81"/>
            <rFont val="Tahoma"/>
            <family val="2"/>
          </rPr>
          <t>Character Limit: 256</t>
        </r>
        <r>
          <rPr>
            <sz val="9"/>
            <color indexed="81"/>
            <rFont val="Tahoma"/>
            <family val="2"/>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Brinkhuis, Tom@HCD</author>
  </authors>
  <commentList>
    <comment ref="B10" authorId="0" shapeId="0" xr:uid="{6F675CE3-87E1-499A-B500-EBCD72C6D2BB}">
      <text>
        <r>
          <rPr>
            <b/>
            <sz val="12"/>
            <color indexed="81"/>
            <rFont val="Tahoma"/>
            <family val="2"/>
          </rPr>
          <t xml:space="preserve">Units that Do Not Count Toward RHNA: </t>
        </r>
        <r>
          <rPr>
            <sz val="12"/>
            <color indexed="81"/>
            <rFont val="Tahoma"/>
            <family val="2"/>
          </rPr>
          <t>The jurisdiction may list for informational purposes only, units that do not count toward RHNA but were substantially rehabilitated, acquired or preserved. Report Acutely Low-Income units in the Extremely Low-Income category.</t>
        </r>
        <r>
          <rPr>
            <sz val="9"/>
            <color indexed="81"/>
            <rFont val="Tahoma"/>
            <family val="2"/>
          </rPr>
          <t xml:space="preserve">
</t>
        </r>
      </text>
    </comment>
    <comment ref="F10" authorId="0" shapeId="0" xr:uid="{46E39111-8275-4B46-A6A0-235CE0DCE1D3}">
      <text>
        <r>
          <rPr>
            <b/>
            <sz val="11"/>
            <color indexed="81"/>
            <rFont val="Tahoma"/>
            <family val="2"/>
          </rPr>
          <t xml:space="preserve">Units that Count Toward RHNA: </t>
        </r>
        <r>
          <rPr>
            <sz val="11"/>
            <color indexed="81"/>
            <rFont val="Tahoma"/>
            <family val="2"/>
          </rPr>
          <t xml:space="preserve">To enter units in this table as progress toward RHNA, please contact HCD at APR@hcd.ca.gov and HCD will unlock the grey fields. 
In order to count units reported in this table as progress towards RHNA, the jurisdiction will need to provide information that demonstrate the units meet the standards set forth in Government Code section 65583.1, subdivision (c). These program requirements are summarized on the Alternative Adequate Sites Checklist.
If HCD finds that the units meet the standards set forth in Government Code section 65583.1, subdivision (c) these units may credit up to 25 percent of the jurisdiction’s adequate sites requirement per income category.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Brinkhuis, Tom@HCD</author>
  </authors>
  <commentList>
    <comment ref="A10" authorId="0" shapeId="0" xr:uid="{EBA648EB-8518-45DA-B89F-97AD3100BF5A}">
      <text>
        <r>
          <rPr>
            <sz val="12"/>
            <color indexed="81"/>
            <rFont val="Tahoma"/>
            <family val="2"/>
          </rPr>
          <t xml:space="preserve">Project Identifier: Include the Current Assessor Parcel Number (APN) and street address. The prior APN, project name or local jurisdiction tracking ID are optional.
</t>
        </r>
      </text>
    </comment>
    <comment ref="H10" authorId="0" shapeId="0" xr:uid="{154029E3-0F38-40C1-A5BB-4B786A3029E3}">
      <text>
        <r>
          <rPr>
            <b/>
            <sz val="12"/>
            <color indexed="81"/>
            <rFont val="Tahoma"/>
            <family val="2"/>
          </rPr>
          <t>Affordability by Household Income – Unit Constructed:</t>
        </r>
        <r>
          <rPr>
            <sz val="12"/>
            <color indexed="81"/>
            <rFont val="Tahoma"/>
            <family val="2"/>
          </rPr>
          <t xml:space="preserve"> For each development, list the number of units by affordability level and whether the units are deed restricted or non-deed restricted. Refer to the Definitions section for additional descriptions. </t>
        </r>
        <r>
          <rPr>
            <sz val="9"/>
            <color indexed="81"/>
            <rFont val="Tahoma"/>
            <family val="2"/>
          </rPr>
          <t xml:space="preserve">
</t>
        </r>
      </text>
    </comment>
    <comment ref="H11" authorId="0" shapeId="0" xr:uid="{80432897-D47C-42CE-BA2C-81622DCA42ED}">
      <text>
        <r>
          <rPr>
            <sz val="12"/>
            <color indexed="81"/>
            <rFont val="Tahoma"/>
            <family val="2"/>
          </rPr>
          <t>Please enter the number of units in</t>
        </r>
        <r>
          <rPr>
            <b/>
            <sz val="12"/>
            <color indexed="81"/>
            <rFont val="Tahoma"/>
            <family val="2"/>
          </rPr>
          <t xml:space="preserve"> at leas</t>
        </r>
        <r>
          <rPr>
            <sz val="12"/>
            <color indexed="81"/>
            <rFont val="Tahoma"/>
            <family val="2"/>
          </rPr>
          <t>t one of the affordability categories. You may enter units in multiple affordability categories. Please include Acutely Low- and Extremely Low-Income units within the Very Low-Income category on this table.</t>
        </r>
        <r>
          <rPr>
            <sz val="9"/>
            <color indexed="81"/>
            <rFont val="Tahoma"/>
            <family val="2"/>
          </rPr>
          <t xml:space="preserve">
</t>
        </r>
      </text>
    </comment>
    <comment ref="A12" authorId="0" shapeId="0" xr:uid="{D05BD152-57BB-49D7-AB48-65461D023202}">
      <text>
        <r>
          <rPr>
            <b/>
            <sz val="12"/>
            <color indexed="81"/>
            <rFont val="Tahoma"/>
            <family val="2"/>
          </rPr>
          <t>Prior APN</t>
        </r>
        <r>
          <rPr>
            <sz val="12"/>
            <color indexed="81"/>
            <rFont val="Tahoma"/>
            <family val="2"/>
          </rPr>
          <t xml:space="preserve"> – Enter an APN previously associated with the parcel if applicable (optional field). 
</t>
        </r>
        <r>
          <rPr>
            <b/>
            <sz val="12"/>
            <color indexed="81"/>
            <rFont val="Tahoma"/>
            <family val="2"/>
          </rPr>
          <t>Character Limit: 256</t>
        </r>
        <r>
          <rPr>
            <b/>
            <sz val="9"/>
            <color indexed="81"/>
            <rFont val="Tahoma"/>
            <family val="2"/>
          </rPr>
          <t xml:space="preserve">
</t>
        </r>
        <r>
          <rPr>
            <sz val="9"/>
            <color indexed="81"/>
            <rFont val="Tahoma"/>
            <family val="2"/>
          </rPr>
          <t xml:space="preserve">
</t>
        </r>
      </text>
    </comment>
    <comment ref="B12" authorId="0" shapeId="0" xr:uid="{6439C63C-432B-42E4-8285-EEB8CC8F192F}">
      <text>
        <r>
          <rPr>
            <b/>
            <sz val="12"/>
            <color indexed="81"/>
            <rFont val="Tahoma"/>
            <family val="2"/>
          </rPr>
          <t>Current APN</t>
        </r>
        <r>
          <rPr>
            <sz val="12"/>
            <color indexed="81"/>
            <rFont val="Tahoma"/>
            <family val="2"/>
          </rPr>
          <t xml:space="preserve"> – Enter the current available APN. If necessary enter additional APNs in the notes section field number 21.
</t>
        </r>
        <r>
          <rPr>
            <b/>
            <sz val="12"/>
            <color indexed="81"/>
            <rFont val="Tahoma"/>
            <family val="2"/>
          </rPr>
          <t>Character Limit: 256</t>
        </r>
      </text>
    </comment>
    <comment ref="C12" authorId="0" shapeId="0" xr:uid="{2B6861DE-53FF-4891-8D42-0B61B3105F25}">
      <text>
        <r>
          <rPr>
            <b/>
            <sz val="12"/>
            <color indexed="81"/>
            <rFont val="Tahoma"/>
            <family val="2"/>
          </rPr>
          <t xml:space="preserve">Street Address </t>
        </r>
        <r>
          <rPr>
            <sz val="12"/>
            <color indexed="81"/>
            <rFont val="Tahoma"/>
            <family val="2"/>
          </rPr>
          <t xml:space="preserve">– Enter the number and name of street.
</t>
        </r>
        <r>
          <rPr>
            <b/>
            <sz val="12"/>
            <color indexed="81"/>
            <rFont val="Tahoma"/>
            <family val="2"/>
          </rPr>
          <t>Character Limit: 256</t>
        </r>
        <r>
          <rPr>
            <sz val="9"/>
            <color indexed="81"/>
            <rFont val="Tahoma"/>
            <family val="2"/>
          </rPr>
          <t xml:space="preserve">
</t>
        </r>
      </text>
    </comment>
    <comment ref="D12" authorId="0" shapeId="0" xr:uid="{8C29A710-5AE3-4BBE-B8DF-A57835CFDDF0}">
      <text>
        <r>
          <rPr>
            <b/>
            <sz val="12"/>
            <color indexed="81"/>
            <rFont val="Tahoma"/>
            <family val="2"/>
          </rPr>
          <t>Project Name –</t>
        </r>
        <r>
          <rPr>
            <sz val="12"/>
            <color indexed="81"/>
            <rFont val="Tahoma"/>
            <family val="2"/>
          </rPr>
          <t xml:space="preserve"> Enter the project name, if available (optional field).
</t>
        </r>
        <r>
          <rPr>
            <b/>
            <sz val="12"/>
            <color indexed="81"/>
            <rFont val="Tahoma"/>
            <family val="2"/>
          </rPr>
          <t>Character Limit: 256</t>
        </r>
      </text>
    </comment>
    <comment ref="E12" authorId="0" shapeId="0" xr:uid="{26C7DA4C-52EE-4554-B0D6-E3F78016E688}">
      <text>
        <r>
          <rPr>
            <b/>
            <sz val="12"/>
            <color indexed="81"/>
            <rFont val="Tahoma"/>
            <family val="2"/>
          </rPr>
          <t>Local Jurisdiction Tracking ID</t>
        </r>
        <r>
          <rPr>
            <sz val="12"/>
            <color indexed="81"/>
            <rFont val="Tahoma"/>
            <family val="2"/>
          </rPr>
          <t xml:space="preserve"> – This may be the permit number or other identifier (optional field).
</t>
        </r>
        <r>
          <rPr>
            <b/>
            <sz val="12"/>
            <color indexed="81"/>
            <rFont val="Tahoma"/>
            <family val="2"/>
          </rPr>
          <t>Character Limit: 256</t>
        </r>
        <r>
          <rPr>
            <sz val="12"/>
            <color indexed="81"/>
            <rFont val="Tahoma"/>
            <family val="2"/>
          </rPr>
          <t xml:space="preserve">
</t>
        </r>
        <r>
          <rPr>
            <sz val="9"/>
            <color indexed="81"/>
            <rFont val="Tahoma"/>
            <family val="2"/>
          </rPr>
          <t xml:space="preserve">
</t>
        </r>
      </text>
    </comment>
    <comment ref="F12" authorId="0" shapeId="0" xr:uid="{953B1AA2-581D-4D7B-BF06-C7965497B96D}">
      <text>
        <r>
          <rPr>
            <b/>
            <sz val="12"/>
            <color indexed="81"/>
            <rFont val="Tahoma"/>
            <family val="2"/>
          </rPr>
          <t>Unit Types:</t>
        </r>
        <r>
          <rPr>
            <sz val="12"/>
            <color indexed="81"/>
            <rFont val="Tahoma"/>
            <family val="2"/>
          </rPr>
          <t xml:space="preserve"> Each development should be categorized by one of the following codes. Refer to “Unit Category” in the Definitions section for additional descriptions. Use the drop-down menu to select one of the following options:
</t>
        </r>
        <r>
          <rPr>
            <b/>
            <sz val="12"/>
            <color indexed="81"/>
            <rFont val="Tahoma"/>
            <family val="2"/>
          </rPr>
          <t>SFA</t>
        </r>
        <r>
          <rPr>
            <sz val="12"/>
            <color indexed="81"/>
            <rFont val="Tahoma"/>
            <family val="2"/>
          </rPr>
          <t xml:space="preserve"> (single-family attached unit)
</t>
        </r>
        <r>
          <rPr>
            <b/>
            <sz val="12"/>
            <color indexed="81"/>
            <rFont val="Tahoma"/>
            <family val="2"/>
          </rPr>
          <t>SFD</t>
        </r>
        <r>
          <rPr>
            <sz val="12"/>
            <color indexed="81"/>
            <rFont val="Tahoma"/>
            <family val="2"/>
          </rPr>
          <t xml:space="preserve"> (single-family detached unit)
</t>
        </r>
        <r>
          <rPr>
            <b/>
            <sz val="12"/>
            <color indexed="81"/>
            <rFont val="Tahoma"/>
            <family val="2"/>
          </rPr>
          <t>2-4</t>
        </r>
        <r>
          <rPr>
            <sz val="12"/>
            <color indexed="81"/>
            <rFont val="Tahoma"/>
            <family val="2"/>
          </rPr>
          <t xml:space="preserve"> (two- to four-unit structures)
</t>
        </r>
        <r>
          <rPr>
            <b/>
            <sz val="12"/>
            <color indexed="81"/>
            <rFont val="Tahoma"/>
            <family val="2"/>
          </rPr>
          <t>5+</t>
        </r>
        <r>
          <rPr>
            <sz val="12"/>
            <color indexed="81"/>
            <rFont val="Tahoma"/>
            <family val="2"/>
          </rPr>
          <t xml:space="preserve"> (five or more unit structure, multifamily)
</t>
        </r>
        <r>
          <rPr>
            <b/>
            <sz val="12"/>
            <color indexed="81"/>
            <rFont val="Tahoma"/>
            <family val="2"/>
          </rPr>
          <t>ADU</t>
        </r>
        <r>
          <rPr>
            <sz val="12"/>
            <color indexed="81"/>
            <rFont val="Tahoma"/>
            <family val="2"/>
          </rPr>
          <t xml:space="preserve"> (accessory dwelling unit)
</t>
        </r>
        <r>
          <rPr>
            <b/>
            <sz val="12"/>
            <color indexed="81"/>
            <rFont val="Tahoma"/>
            <family val="2"/>
          </rPr>
          <t>MH</t>
        </r>
        <r>
          <rPr>
            <sz val="12"/>
            <color indexed="81"/>
            <rFont val="Tahoma"/>
            <family val="2"/>
          </rPr>
          <t xml:space="preserve"> (mobile home/manufactured home)</t>
        </r>
        <r>
          <rPr>
            <sz val="9"/>
            <color indexed="81"/>
            <rFont val="Tahoma"/>
            <family val="2"/>
          </rPr>
          <t xml:space="preserve">
</t>
        </r>
      </text>
    </comment>
    <comment ref="G12" authorId="0" shapeId="0" xr:uid="{70A039AC-3068-485A-BC8D-4A96950634CD}">
      <text>
        <r>
          <rPr>
            <b/>
            <sz val="12"/>
            <color indexed="81"/>
            <rFont val="Tahoma"/>
            <family val="2"/>
          </rPr>
          <t>Tenure:</t>
        </r>
        <r>
          <rPr>
            <sz val="12"/>
            <color indexed="81"/>
            <rFont val="Tahoma"/>
            <family val="2"/>
          </rPr>
          <t xml:space="preserve">   Applicable develpments may only be made available as rental housing.
</t>
        </r>
        <r>
          <rPr>
            <b/>
            <sz val="12"/>
            <color indexed="81"/>
            <rFont val="Tahoma"/>
            <family val="2"/>
          </rPr>
          <t xml:space="preserve">
R = Renter Occupied
</t>
        </r>
        <r>
          <rPr>
            <sz val="9"/>
            <color indexed="81"/>
            <rFont val="Tahoma"/>
            <family val="2"/>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Brinkhuis, Tom@HCD</author>
  </authors>
  <commentList>
    <comment ref="A9" authorId="0" shapeId="0" xr:uid="{00000000-0006-0000-1C00-000001000000}">
      <text>
        <r>
          <rPr>
            <sz val="9"/>
            <color indexed="81"/>
            <rFont val="Tahoma"/>
            <family val="2"/>
          </rPr>
          <t xml:space="preserve">AB 1486 requires local jurisdictions to report on any parcels owned by the locality that were included in the housing element sites inventory if that site was sold, lease, or otherwise disposed of during the reporting year.
If you do not have any locally owned sites included in your housing element that have been disposed of during the reporting year, this table does not apply to you and you may leave it blank.
</t>
        </r>
      </text>
    </comment>
    <comment ref="A13" authorId="0" shapeId="0" xr:uid="{00000000-0006-0000-1C00-000002000000}">
      <text>
        <r>
          <rPr>
            <b/>
            <sz val="9"/>
            <color indexed="81"/>
            <rFont val="Tahoma"/>
            <family val="2"/>
          </rPr>
          <t>Character Limit: 40</t>
        </r>
        <r>
          <rPr>
            <sz val="9"/>
            <color indexed="81"/>
            <rFont val="Tahoma"/>
            <family val="2"/>
          </rPr>
          <t xml:space="preserve">
</t>
        </r>
      </text>
    </comment>
    <comment ref="B13" authorId="0" shapeId="0" xr:uid="{00000000-0006-0000-1C00-000003000000}">
      <text>
        <r>
          <rPr>
            <b/>
            <sz val="9"/>
            <color indexed="81"/>
            <rFont val="Tahoma"/>
            <family val="2"/>
          </rPr>
          <t>Character Limit: 256</t>
        </r>
        <r>
          <rPr>
            <sz val="9"/>
            <color indexed="81"/>
            <rFont val="Tahoma"/>
            <family val="2"/>
          </rPr>
          <t xml:space="preserve">
</t>
        </r>
      </text>
    </comment>
    <comment ref="C13" authorId="0" shapeId="0" xr:uid="{00000000-0006-0000-1C00-000004000000}">
      <text>
        <r>
          <rPr>
            <b/>
            <sz val="9"/>
            <color indexed="81"/>
            <rFont val="Tahoma"/>
            <family val="2"/>
          </rPr>
          <t>Character Limit: 256</t>
        </r>
        <r>
          <rPr>
            <sz val="9"/>
            <color indexed="81"/>
            <rFont val="Tahoma"/>
            <family val="2"/>
          </rPr>
          <t xml:space="preserve">
</t>
        </r>
      </text>
    </comment>
    <comment ref="D13" authorId="0" shapeId="0" xr:uid="{00000000-0006-0000-1C00-000005000000}">
      <text>
        <r>
          <rPr>
            <b/>
            <sz val="9"/>
            <color indexed="81"/>
            <rFont val="Tahoma"/>
            <family val="2"/>
          </rPr>
          <t>Character Limit: 256</t>
        </r>
        <r>
          <rPr>
            <sz val="9"/>
            <color indexed="81"/>
            <rFont val="Tahoma"/>
            <family val="2"/>
          </rPr>
          <t xml:space="preserve">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<sst xmlns="http://schemas.openxmlformats.org/spreadsheetml/2006/main" count="33447" uniqueCount="3197">
  <si>
    <t>MACROS ON</t>
  </si>
  <si>
    <t>Wish list</t>
  </si>
  <si>
    <t>Edits to summary tab</t>
  </si>
  <si>
    <t>More helpful hints</t>
  </si>
  <si>
    <t>A way to clear formatting when running though validator a second time</t>
  </si>
  <si>
    <t>FORMATTING ON</t>
  </si>
  <si>
    <t xml:space="preserve">            DEPARTMENT OF HOUSING AND COMMUNITY DEVELOPMENT</t>
  </si>
  <si>
    <t xml:space="preserve">HOUSING ELEMENT ANNUAL PROGRESS </t>
  </si>
  <si>
    <t>REPORT (APR) INSTRUCTIONS</t>
  </si>
  <si>
    <t>INTRODUCTION</t>
  </si>
  <si>
    <t>Note: Some instructions and definitions can be found in the column headers of the tables. (Cells with red markers)</t>
  </si>
  <si>
    <t>Government Code section 65400 requires that each city, county, or city and county, including charter cities, prepare an annual progress report (APR) on the status of the housing element of its general plan and progress in its implementation, using forms and definitions adopted by the Department of Housing and Community Development (HCD). The following form is to be used for satisfying the reporting requirements of Government Code section 65400, subdivision (a)(2).</t>
  </si>
  <si>
    <t>These forms and instructions, originally adopted March 27, 2010, have been updated to incorporate new Housing Element APR requirements pursuant to Chapter 374, Statutes of 2017 (Assembly Bill 879); Chapter 366, Statutes of 2017 (Senate Bill 35), Chapter 664, Statutes of 2019 (Assembly Bill 1486), Chapter 159, Statues of 2019 (Assembly Bill 101), Chapter 661, Statutes of 2020 (Assembly Bill 1255), Chapter 15, and Statutes of 2020 (Assembly Bill 83).</t>
  </si>
  <si>
    <t>How to submit the Housing Element Annual Progress Report (APR)</t>
  </si>
  <si>
    <t>The APR must be submitted to the Department of Housing and Community Development (HCD) and the Governor’s Office of Planning and Research (OPR) on or before April 1 of each year using the forms and tables specified by HCD.  The APR provides information for the previous calendar year and must be submitted separately to both HCD and OPR (Gov. Code, § 65400.). There are two methods available for submitting APRs:</t>
  </si>
  <si>
    <r>
      <t xml:space="preserve">1. </t>
    </r>
    <r>
      <rPr>
        <u/>
        <sz val="11"/>
        <color theme="1"/>
        <rFont val="Calibri"/>
        <family val="2"/>
        <scheme val="minor"/>
      </rPr>
      <t>Online Annual Progress Reporting System</t>
    </r>
    <r>
      <rPr>
        <sz val="11"/>
        <color theme="1"/>
        <rFont val="Calibri"/>
        <family val="2"/>
        <scheme val="minor"/>
      </rPr>
      <t xml:space="preserve"> - This allows jurisdictions to upload directly into HCD’s database, limiting the risk of errors. To use the online system, email</t>
    </r>
    <r>
      <rPr>
        <sz val="12"/>
        <color theme="1"/>
        <rFont val="Arial"/>
        <family val="2"/>
      </rPr>
      <t xml:space="preserve"> </t>
    </r>
    <r>
      <rPr>
        <sz val="11"/>
        <color theme="1"/>
        <rFont val="Calibri"/>
        <family val="2"/>
        <scheme val="minor"/>
      </rPr>
      <t xml:space="preserve">APR@hcd.ca.gov, and request login information for your jurisdiction. </t>
    </r>
    <r>
      <rPr>
        <i/>
        <sz val="11"/>
        <color theme="1"/>
        <rFont val="Calibri"/>
        <family val="2"/>
        <scheme val="minor"/>
      </rPr>
      <t>Please note: Using the online system only provides the information to HCD.  The APR must still be submitted to OPR. Their email address is opr.apr@opr.ca.gov.</t>
    </r>
  </si>
  <si>
    <r>
      <t xml:space="preserve">2. </t>
    </r>
    <r>
      <rPr>
        <u/>
        <sz val="11"/>
        <color theme="1"/>
        <rFont val="Calibri"/>
        <family val="2"/>
        <scheme val="minor"/>
      </rPr>
      <t>Email</t>
    </r>
    <r>
      <rPr>
        <sz val="11"/>
        <color theme="1"/>
        <rFont val="Calibri"/>
        <family val="2"/>
        <scheme val="minor"/>
      </rPr>
      <t xml:space="preserve"> - Jurisdictions complete the Excel APR forms and submit to HCD at</t>
    </r>
    <r>
      <rPr>
        <sz val="12"/>
        <color theme="1"/>
        <rFont val="Arial"/>
        <family val="2"/>
      </rPr>
      <t xml:space="preserve"> </t>
    </r>
    <r>
      <rPr>
        <sz val="11"/>
        <color theme="1"/>
        <rFont val="Calibri"/>
        <family val="2"/>
        <scheme val="minor"/>
      </rPr>
      <t>APR@hcd.ca.gov</t>
    </r>
    <r>
      <rPr>
        <u/>
        <sz val="11"/>
        <color rgb="FF0563C1"/>
        <rFont val="Calibri"/>
        <family val="2"/>
        <scheme val="minor"/>
      </rPr>
      <t xml:space="preserve"> and to OPR at </t>
    </r>
    <r>
      <rPr>
        <sz val="11"/>
        <color theme="1"/>
        <rFont val="Calibri"/>
        <family val="2"/>
        <scheme val="minor"/>
      </rPr>
      <t>opr.apr@opr.ca.gov. When using the email method, send the electronic version as an Excel workbook attachment. Do not send a scanned copy of the tables. In addition to submitting Housing Element APRs, jurisdictions must also submit General Plan Annual Progress Reports to both HCD and OPR. Please email these documents to APR@hcd.ca.gov and opr.apr@opr.ca.gov.</t>
    </r>
  </si>
  <si>
    <t>NOTE: When submitting successor entity reporting data as required pursuant to California Health and Safety Code 34176.1, the data must be identified as an addendum to the APR and emailed to APR@hcd.ca.gov concurrently with the APR submittal. When using the online system, this report should be sent separately to the APR email box to satisfy the Government Code section 65400 reporting requirement.</t>
  </si>
  <si>
    <t>TABLE OF CONTENTS</t>
  </si>
  <si>
    <t>DEFINITIONS</t>
  </si>
  <si>
    <t>FORM INSTRUCTIONS</t>
  </si>
  <si>
    <t>GENERAL INFORMATION</t>
  </si>
  <si>
    <t>START HERE</t>
  </si>
  <si>
    <t>TABLE A Housing Development Applications Submitted</t>
  </si>
  <si>
    <t>TABLE A2 Annual Building Activity Report Summary - New Construction, Entitled,     Permits and Completed Units</t>
  </si>
  <si>
    <t>TABLE B Regional Housing Needs Allocation Progress – Permitted Units Issued By Affordability</t>
  </si>
  <si>
    <t>TABLE C Sites Identified or Rezoned to Accommodate Shortfall Housing Need</t>
  </si>
  <si>
    <t>TABLE D Program Implementation Status pursuant to Government Code section 65583</t>
  </si>
  <si>
    <t>TABLE E Commercial Development Bonus Approved pursuant to Government Code section 65915.7</t>
  </si>
  <si>
    <t>TABLE F Units Rehabilitated, Preserved and Acquired for Alternative Adequate Sites pursuant to Government Code section 65583.1, subdivision (c)(2)</t>
  </si>
  <si>
    <t>TABLE G Locally Owned Lands Included in the Housing Element Sites Inventory that have been sold, leased, or otherwise disposed of, pursuant to Government Code section 65400.1</t>
  </si>
  <si>
    <t>Table H - Locally Owned or Controlled Lands Declared Surplus Pursuant to Government Code section 54221, or Identified as Excess Pursuant to Government Code section 50569</t>
  </si>
  <si>
    <r>
      <t>1.</t>
    </r>
    <r>
      <rPr>
        <sz val="7"/>
        <color theme="1"/>
        <rFont val="Times New Roman"/>
        <family val="1"/>
      </rPr>
      <t xml:space="preserve">                  </t>
    </r>
    <r>
      <rPr>
        <sz val="11"/>
        <color theme="1"/>
        <rFont val="Calibri"/>
        <family val="2"/>
        <scheme val="minor"/>
      </rPr>
      <t>“Above moderate income” means households earning more than 120 percent of area median income.</t>
    </r>
  </si>
  <si>
    <r>
      <t>2.</t>
    </r>
    <r>
      <rPr>
        <sz val="7"/>
        <color theme="1"/>
        <rFont val="Times New Roman"/>
        <family val="1"/>
      </rPr>
      <t xml:space="preserve">                  </t>
    </r>
    <r>
      <rPr>
        <sz val="11"/>
        <color theme="1"/>
        <rFont val="Calibri"/>
        <family val="2"/>
        <scheme val="minor"/>
      </rPr>
      <t>“Annual Progress Report (APR)” means the housing element annual progress report required by Government Code section 65400 and due to HCD by April 1 of each year reporting on the prior calendar year’s activities.</t>
    </r>
  </si>
  <si>
    <r>
      <t>3.</t>
    </r>
    <r>
      <rPr>
        <sz val="7"/>
        <color theme="1"/>
        <rFont val="Times New Roman"/>
        <family val="1"/>
      </rPr>
      <t xml:space="preserve">                  </t>
    </r>
    <r>
      <rPr>
        <sz val="11"/>
        <color theme="1"/>
        <rFont val="Calibri"/>
        <family val="2"/>
        <scheme val="minor"/>
      </rPr>
      <t>“Application submitted” means an application submittal that has been determined complete by the jurisdiction.</t>
    </r>
  </si>
  <si>
    <r>
      <t>4.</t>
    </r>
    <r>
      <rPr>
        <sz val="7"/>
        <color theme="1"/>
        <rFont val="Times New Roman"/>
        <family val="1"/>
      </rPr>
      <t xml:space="preserve">                  </t>
    </r>
    <r>
      <rPr>
        <sz val="11"/>
        <color theme="1"/>
        <rFont val="Calibri"/>
        <family val="2"/>
        <scheme val="minor"/>
      </rPr>
      <t>“Area Median Income (AMI)” means the median household income based on household size of a geographic area of the state, as annually updated by the California Department of Housing and Community Development (HCD), pursuant to Health and Safety Code section 50093.</t>
    </r>
  </si>
  <si>
    <r>
      <t>5.</t>
    </r>
    <r>
      <rPr>
        <sz val="7"/>
        <color theme="1"/>
        <rFont val="Times New Roman"/>
        <family val="1"/>
      </rPr>
      <t xml:space="preserve">                  </t>
    </r>
    <r>
      <rPr>
        <sz val="11"/>
        <color theme="1"/>
        <rFont val="Calibri"/>
        <family val="2"/>
        <scheme val="minor"/>
      </rPr>
      <t>“Certificate of occupancy date” is the date(s) the certificate(s) of occupancy, or other evidence of readiness for occupancy (e.g., final inspection, notice of completion), was/were issued.</t>
    </r>
  </si>
  <si>
    <r>
      <t>6.</t>
    </r>
    <r>
      <rPr>
        <sz val="7"/>
        <color theme="1"/>
        <rFont val="Times New Roman"/>
        <family val="1"/>
      </rPr>
      <t xml:space="preserve">                  </t>
    </r>
    <r>
      <rPr>
        <sz val="11"/>
        <color theme="1"/>
        <rFont val="Calibri"/>
        <family val="2"/>
        <scheme val="minor"/>
      </rPr>
      <t>“Committed Assistance” is when a local government has entered into a legally enforceable agreement within a specific timeframe spanning from the beginning of the RHNA projection and may be executed throughout the planning period. Committed Assistance includes obligating funds or other in-kind services for affordable units available for occupancy within two years of the agreement.</t>
    </r>
  </si>
  <si>
    <r>
      <t>7.</t>
    </r>
    <r>
      <rPr>
        <sz val="7"/>
        <color theme="1"/>
        <rFont val="Times New Roman"/>
        <family val="1"/>
      </rPr>
      <t xml:space="preserve">                  </t>
    </r>
    <r>
      <rPr>
        <sz val="11"/>
        <color theme="1"/>
        <rFont val="Calibri"/>
        <family val="2"/>
        <scheme val="minor"/>
      </rPr>
      <t>“Completed Entitlement” means a housing development or project which has received all the required land use approvals or entitlements necessary for the issuance of a building permit. This means that there is no additional action required to be eligible to apply and obtain a building permit.</t>
    </r>
  </si>
  <si>
    <r>
      <t>8.</t>
    </r>
    <r>
      <rPr>
        <sz val="7"/>
        <color theme="1"/>
        <rFont val="Times New Roman"/>
        <family val="1"/>
      </rPr>
      <t xml:space="preserve">                  </t>
    </r>
    <r>
      <rPr>
        <sz val="11"/>
        <color theme="1"/>
        <rFont val="Calibri"/>
        <family val="2"/>
        <scheme val="minor"/>
      </rPr>
      <t>“Density Bonus” as defined in Government Code section 65915.</t>
    </r>
  </si>
  <si>
    <r>
      <t>9.</t>
    </r>
    <r>
      <rPr>
        <sz val="7"/>
        <color theme="1"/>
        <rFont val="Times New Roman"/>
        <family val="1"/>
      </rPr>
      <t xml:space="preserve">                  </t>
    </r>
    <r>
      <rPr>
        <sz val="11"/>
        <color theme="1"/>
        <rFont val="Calibri"/>
        <family val="2"/>
        <scheme val="minor"/>
      </rPr>
      <t>“Extremely low-income” means a household earning less than 30 percent of area median income pursuant to Health and Safety Code, section 50105.</t>
    </r>
  </si>
  <si>
    <r>
      <t>10.</t>
    </r>
    <r>
      <rPr>
        <sz val="7"/>
        <color theme="1"/>
        <rFont val="Times New Roman"/>
        <family val="1"/>
      </rPr>
      <t xml:space="preserve">              </t>
    </r>
    <r>
      <rPr>
        <sz val="11"/>
        <color theme="1"/>
        <rFont val="Calibri"/>
        <family val="2"/>
        <scheme val="minor"/>
      </rPr>
      <t>“Infill housing unit” is defined as being a unit located within an urbanized area or within an urban cluster on a site that has been previously developed for urban uses, or a vacant site where the properties adjoining at least two sides of the project site are, or previously have been, developed for urban uses. For the purposes of this definition, an urbanized area or an urban cluster is as defined by the United States Census Bureau.</t>
    </r>
  </si>
  <si>
    <r>
      <t>11.</t>
    </r>
    <r>
      <rPr>
        <sz val="7"/>
        <color theme="1"/>
        <rFont val="Times New Roman"/>
        <family val="1"/>
      </rPr>
      <t xml:space="preserve">              </t>
    </r>
    <r>
      <rPr>
        <sz val="11"/>
        <color theme="1"/>
        <rFont val="Calibri"/>
        <family val="2"/>
        <scheme val="minor"/>
      </rPr>
      <t>“Locality” or “local government” means a city, including a charter city, a county, including a charter county, or a city and county, including a charter city and county.</t>
    </r>
  </si>
  <si>
    <r>
      <t>12.</t>
    </r>
    <r>
      <rPr>
        <sz val="7"/>
        <color theme="1"/>
        <rFont val="Times New Roman"/>
        <family val="1"/>
      </rPr>
      <t xml:space="preserve">              </t>
    </r>
    <r>
      <rPr>
        <sz val="11"/>
        <color theme="1"/>
        <rFont val="Calibri"/>
        <family val="2"/>
        <scheme val="minor"/>
      </rPr>
      <t>“Lower-income or Low-Income” means a household earning less than 80 percent of area median income pursuant to Health and Safety Code, section 50079.5.</t>
    </r>
  </si>
  <si>
    <r>
      <t>13.</t>
    </r>
    <r>
      <rPr>
        <sz val="7"/>
        <color theme="1"/>
        <rFont val="Times New Roman"/>
        <family val="1"/>
      </rPr>
      <t xml:space="preserve">              </t>
    </r>
    <r>
      <rPr>
        <sz val="11"/>
        <color theme="1"/>
        <rFont val="Calibri"/>
        <family val="2"/>
        <scheme val="minor"/>
      </rPr>
      <t>“Moderate income” means households whose income does not exceed 120 percent of area median income pursuant to Health and Safety Code, section 50093.</t>
    </r>
  </si>
  <si>
    <r>
      <t>14.</t>
    </r>
    <r>
      <rPr>
        <sz val="7"/>
        <color theme="1"/>
        <rFont val="Times New Roman"/>
        <family val="1"/>
      </rPr>
      <t xml:space="preserve">              </t>
    </r>
    <r>
      <rPr>
        <sz val="11"/>
        <color theme="1"/>
        <rFont val="Calibri"/>
        <family val="2"/>
        <scheme val="minor"/>
      </rPr>
      <t>“Permitted units” mean units for which building permits for new housing construction have been issued by the local government during the reporting calendar year. For this purpose, “new housing unit” means housing units as defined by the Department of Finance for inclusion in the Department of Finance’s annual “E-5 City/County Population and Housing Estimates” report, which is the same as the Census definition of a housing unit.</t>
    </r>
  </si>
  <si>
    <t>Note: Accessory dwelling units (ADU) and junior accessory dwelling units (JADU) pursuant to Government Code sections 65852.2 and 65852.22 meet the definition above.</t>
  </si>
  <si>
    <r>
      <t>15.</t>
    </r>
    <r>
      <rPr>
        <sz val="7"/>
        <color theme="1"/>
        <rFont val="Times New Roman"/>
        <family val="1"/>
      </rPr>
      <t xml:space="preserve">              </t>
    </r>
    <r>
      <rPr>
        <sz val="11"/>
        <color theme="1"/>
        <rFont val="Calibri"/>
        <family val="2"/>
        <scheme val="minor"/>
      </rPr>
      <t>“Production report” or “Annual Progress Report (APR)” means the information reported pursuant to subparagraph (D) of paragraph (2) of subdivision (a) of Section 65400 of Government Code.</t>
    </r>
  </si>
  <si>
    <r>
      <t>16.</t>
    </r>
    <r>
      <rPr>
        <sz val="7"/>
        <color theme="1"/>
        <rFont val="Times New Roman"/>
        <family val="1"/>
      </rPr>
      <t xml:space="preserve">              </t>
    </r>
    <r>
      <rPr>
        <sz val="11"/>
        <color theme="1"/>
        <rFont val="Calibri"/>
        <family val="2"/>
        <scheme val="minor"/>
      </rPr>
      <t>“Project” or “Development” refers to a housing related activity where new construction of a unit(s) is proposed or has had a building permit and/or certificate of occupancy issued during the reporting calendar year. This may include single family, mixed use, multifamily, accessory dwelling unit, or any other developments where housing units, as defined by the U.S. Census Bureau and the California Department of Finance, are a component of the project.</t>
    </r>
  </si>
  <si>
    <r>
      <t>17.</t>
    </r>
    <r>
      <rPr>
        <sz val="7"/>
        <color theme="1"/>
        <rFont val="Times New Roman"/>
        <family val="1"/>
      </rPr>
      <t xml:space="preserve">              </t>
    </r>
    <r>
      <rPr>
        <sz val="11"/>
        <color theme="1"/>
        <rFont val="Calibri"/>
        <family val="2"/>
        <scheme val="minor"/>
      </rPr>
      <t>“Realistic Capacity” means an estimate of the number of units that can be accommodated on each site in the inventory. The estimate must include adjustments to reflect land use controls and site improvement requirements but may rely on established minimum density standards.</t>
    </r>
  </si>
  <si>
    <r>
      <t>18.</t>
    </r>
    <r>
      <rPr>
        <sz val="7"/>
        <color theme="1"/>
        <rFont val="Times New Roman"/>
        <family val="1"/>
      </rPr>
      <t xml:space="preserve">              </t>
    </r>
    <r>
      <rPr>
        <sz val="11"/>
        <color theme="1"/>
        <rFont val="Calibri"/>
        <family val="2"/>
        <scheme val="minor"/>
      </rPr>
      <t xml:space="preserve">“Reporting period” means the prior calendar year’s activities for the housing element annual progress report required by Government Code section 65400 and due to HCD by April 1 of each year and utilized to create the determination for which locality is subject to the Streamlined Ministerial Approval (SB35 Streamlining) Provisions.  </t>
    </r>
  </si>
  <si>
    <r>
      <t>19.</t>
    </r>
    <r>
      <rPr>
        <sz val="7"/>
        <color theme="1"/>
        <rFont val="Times New Roman"/>
        <family val="1"/>
      </rPr>
      <t xml:space="preserve">              </t>
    </r>
    <r>
      <rPr>
        <sz val="11"/>
        <color theme="1"/>
        <rFont val="Calibri"/>
        <family val="2"/>
        <scheme val="minor"/>
      </rPr>
      <t>“RHNA” means the local government’s share of the regional housing need allocation pursuant to Government Code section 65584 et seq.</t>
    </r>
  </si>
  <si>
    <r>
      <t>20.</t>
    </r>
    <r>
      <rPr>
        <sz val="7"/>
        <color theme="1"/>
        <rFont val="Times New Roman"/>
        <family val="1"/>
      </rPr>
      <t xml:space="preserve">              </t>
    </r>
    <r>
      <rPr>
        <sz val="11"/>
        <color theme="1"/>
        <rFont val="Calibri"/>
        <family val="2"/>
        <scheme val="minor"/>
      </rPr>
      <t>Unit Category: type of units that are classified under the following categories:</t>
    </r>
  </si>
  <si>
    <r>
      <t>·</t>
    </r>
    <r>
      <rPr>
        <sz val="7"/>
        <color theme="1"/>
        <rFont val="Times New Roman"/>
        <family val="1"/>
      </rPr>
      <t xml:space="preserve">         </t>
    </r>
    <r>
      <rPr>
        <b/>
        <sz val="11"/>
        <color theme="1"/>
        <rFont val="Calibri"/>
        <family val="2"/>
        <scheme val="minor"/>
      </rPr>
      <t>Single Family-Detached Unit (SFD)</t>
    </r>
    <r>
      <rPr>
        <sz val="11"/>
        <color theme="1"/>
        <rFont val="Calibri"/>
        <family val="2"/>
        <scheme val="minor"/>
      </rPr>
      <t>- a one-unit structure with open space on all four sides. The unit often possesses an attached garage.</t>
    </r>
  </si>
  <si>
    <r>
      <t>·</t>
    </r>
    <r>
      <rPr>
        <sz val="7"/>
        <color theme="1"/>
        <rFont val="Times New Roman"/>
        <family val="1"/>
      </rPr>
      <t xml:space="preserve">         </t>
    </r>
    <r>
      <rPr>
        <b/>
        <sz val="11"/>
        <color theme="1"/>
        <rFont val="Calibri"/>
        <family val="2"/>
        <scheme val="minor"/>
      </rPr>
      <t>Single Family-Attached Unit (SFA)</t>
    </r>
    <r>
      <rPr>
        <sz val="11"/>
        <color theme="1"/>
        <rFont val="Calibri"/>
        <family val="2"/>
        <scheme val="minor"/>
      </rPr>
      <t>- a one-unit structure attached to another unit by a common wall, commonly referred to as a townhouse, half-plex, or row house. The shared wall or walls extend from the foundation to the roof with adjoining units to form a property line. Each unit has individual heating and plumbing systems.</t>
    </r>
  </si>
  <si>
    <r>
      <t>·</t>
    </r>
    <r>
      <rPr>
        <sz val="7"/>
        <color theme="1"/>
        <rFont val="Times New Roman"/>
        <family val="1"/>
      </rPr>
      <t xml:space="preserve">         </t>
    </r>
    <r>
      <rPr>
        <b/>
        <sz val="11"/>
        <color theme="1"/>
        <rFont val="Calibri"/>
        <family val="2"/>
        <scheme val="minor"/>
      </rPr>
      <t xml:space="preserve">2-, 3-, and 4-Plex Units per Structure (2-4)- </t>
    </r>
    <r>
      <rPr>
        <sz val="11"/>
        <color theme="1"/>
        <rFont val="Calibri"/>
        <family val="2"/>
        <scheme val="minor"/>
      </rPr>
      <t xml:space="preserve">a structure containing two, three, or four units and not classified as single-unit attached structure. </t>
    </r>
  </si>
  <si>
    <r>
      <t>·</t>
    </r>
    <r>
      <rPr>
        <sz val="7"/>
        <color theme="1"/>
        <rFont val="Times New Roman"/>
        <family val="1"/>
      </rPr>
      <t xml:space="preserve">         </t>
    </r>
    <r>
      <rPr>
        <b/>
        <sz val="11"/>
        <color theme="1"/>
        <rFont val="Calibri"/>
        <family val="2"/>
        <scheme val="minor"/>
      </rPr>
      <t xml:space="preserve">5 or More Units per Structure (5+)- </t>
    </r>
    <r>
      <rPr>
        <sz val="11"/>
        <color theme="1"/>
        <rFont val="Calibri"/>
        <family val="2"/>
        <scheme val="minor"/>
      </rPr>
      <t xml:space="preserve">a structure containing five or more housing units. </t>
    </r>
  </si>
  <si>
    <r>
      <t>·</t>
    </r>
    <r>
      <rPr>
        <sz val="7"/>
        <color theme="1"/>
        <rFont val="Times New Roman"/>
        <family val="1"/>
      </rPr>
      <t xml:space="preserve">         </t>
    </r>
    <r>
      <rPr>
        <b/>
        <sz val="11"/>
        <color theme="1"/>
        <rFont val="Calibri"/>
        <family val="2"/>
        <scheme val="minor"/>
      </rPr>
      <t xml:space="preserve">Accessory Dwelling Unit (ADU) - </t>
    </r>
    <r>
      <rPr>
        <sz val="11"/>
        <color theme="1"/>
        <rFont val="Calibri"/>
        <family val="2"/>
        <scheme val="minor"/>
      </rPr>
      <t>means a unit that is attached, detached or located within the living area of the existing dwelling or residential dwelling unit which provides complete independent living facilities for one or more persons. It shall include permanent provisions for living, sleeping, eating, cooking, and sanitation on the same parcel on which the single-family dwelling is situated pursuant to Government Code section 65852.2. An ADU also includes the following: an efficiency unit, as defined in Section 17958.1 of the Health and Safety Code or a manufactured home, as defined in Section 18007 of the Health and Safety Code.</t>
    </r>
  </si>
  <si>
    <r>
      <t>·</t>
    </r>
    <r>
      <rPr>
        <sz val="7"/>
        <color theme="1"/>
        <rFont val="Times New Roman"/>
        <family val="1"/>
      </rPr>
      <t xml:space="preserve">         </t>
    </r>
    <r>
      <rPr>
        <b/>
        <sz val="11"/>
        <color theme="1"/>
        <rFont val="Calibri"/>
        <family val="2"/>
        <scheme val="minor"/>
      </rPr>
      <t>Mobile Home Unit/Manufactured Home</t>
    </r>
    <r>
      <rPr>
        <sz val="11"/>
        <color theme="1"/>
        <rFont val="Calibri"/>
        <family val="2"/>
        <scheme val="minor"/>
      </rPr>
      <t xml:space="preserve"> – a one-unit structure that was originally constructed to be towed on its own chassis. </t>
    </r>
    <r>
      <rPr>
        <i/>
        <u/>
        <sz val="11"/>
        <color theme="1"/>
        <rFont val="Calibri"/>
        <family val="2"/>
        <scheme val="minor"/>
      </rPr>
      <t>Please note:</t>
    </r>
    <r>
      <rPr>
        <i/>
        <sz val="11"/>
        <color theme="1"/>
        <rFont val="Calibri"/>
        <family val="2"/>
        <scheme val="minor"/>
      </rPr>
      <t xml:space="preserve"> Spaces in a mobile home park can be counted towards RHNA, if the spaces counted are new hook-ups/spaces rather than new mobile home park residents moving onto existing lots. </t>
    </r>
  </si>
  <si>
    <r>
      <t>21.</t>
    </r>
    <r>
      <rPr>
        <sz val="7"/>
        <color theme="1"/>
        <rFont val="Times New Roman"/>
        <family val="1"/>
      </rPr>
      <t xml:space="preserve">              </t>
    </r>
    <r>
      <rPr>
        <sz val="11"/>
        <color theme="1"/>
        <rFont val="Calibri"/>
        <family val="2"/>
        <scheme val="minor"/>
      </rPr>
      <t>“Very low-income” means households earning less than 50 percent of area median income pursuant to Health and Safety Code, section 50105.</t>
    </r>
  </si>
  <si>
    <t>AUTHORITY CITED: Government Code section 65400.</t>
  </si>
  <si>
    <t>Fields in gray auto-populate. No data entry is needed.</t>
  </si>
  <si>
    <t>Some of the cells are locked to ensure data can be automatically uploaded to the online system.</t>
  </si>
  <si>
    <t>Tables A and A2 of the worksheet are currently configured to accept up to 1,000 lines of data. Insert rows if needed.</t>
  </si>
  <si>
    <t>Projects are now tracked at all stages of development, from initial application to final certificate of occupancy.</t>
  </si>
  <si>
    <t>All dates must be entered as month/date/year (e.g., 6/1/2018).</t>
  </si>
  <si>
    <t>The form works best with macros enabled in Excel.</t>
  </si>
  <si>
    <t>Begin with the “Start Here” tab, as previous years’ information will pre-populate in Table B after the  jurisdiction’s name is entered.</t>
  </si>
  <si>
    <t>Enter general contact and report information in the “Start Here” tab.</t>
  </si>
  <si>
    <t>It is important to start with this worksheet because the answers entered will affect how information is displayed (e.g. permit numbers from prior years are pre-populated when jurisdiction’s name is entered).</t>
  </si>
  <si>
    <t>Information to enter includes:</t>
  </si>
  <si>
    <r>
      <t>·</t>
    </r>
    <r>
      <rPr>
        <sz val="7"/>
        <color theme="1"/>
        <rFont val="Times New Roman"/>
        <family val="1"/>
      </rPr>
      <t xml:space="preserve">         </t>
    </r>
    <r>
      <rPr>
        <sz val="11"/>
        <color theme="1"/>
        <rFont val="Calibri"/>
        <family val="2"/>
        <scheme val="minor"/>
      </rPr>
      <t>City or County name</t>
    </r>
  </si>
  <si>
    <r>
      <t>·</t>
    </r>
    <r>
      <rPr>
        <sz val="7"/>
        <color theme="1"/>
        <rFont val="Times New Roman"/>
        <family val="1"/>
      </rPr>
      <t xml:space="preserve">         </t>
    </r>
    <r>
      <rPr>
        <sz val="11"/>
        <color theme="1"/>
        <rFont val="Calibri"/>
        <family val="2"/>
        <scheme val="minor"/>
      </rPr>
      <t xml:space="preserve">Reporting calendar year (e.g., 2019). </t>
    </r>
    <r>
      <rPr>
        <i/>
        <sz val="11"/>
        <color theme="1"/>
        <rFont val="Calibri"/>
        <family val="2"/>
        <scheme val="minor"/>
      </rPr>
      <t>Please note: The reporting year will always be from January 1 – December 31 of the previous year.</t>
    </r>
  </si>
  <si>
    <r>
      <t>·</t>
    </r>
    <r>
      <rPr>
        <sz val="7"/>
        <color theme="1"/>
        <rFont val="Times New Roman"/>
        <family val="1"/>
      </rPr>
      <t xml:space="preserve">         </t>
    </r>
    <r>
      <rPr>
        <sz val="11"/>
        <color theme="1"/>
        <rFont val="Calibri"/>
        <family val="2"/>
        <scheme val="minor"/>
      </rPr>
      <t>Contact person</t>
    </r>
  </si>
  <si>
    <r>
      <t>·</t>
    </r>
    <r>
      <rPr>
        <sz val="7"/>
        <color theme="1"/>
        <rFont val="Times New Roman"/>
        <family val="1"/>
      </rPr>
      <t xml:space="preserve">         </t>
    </r>
    <r>
      <rPr>
        <sz val="11"/>
        <color theme="1"/>
        <rFont val="Calibri"/>
        <family val="2"/>
        <scheme val="minor"/>
      </rPr>
      <t>Title</t>
    </r>
  </si>
  <si>
    <r>
      <t>·</t>
    </r>
    <r>
      <rPr>
        <sz val="7"/>
        <color theme="1"/>
        <rFont val="Times New Roman"/>
        <family val="1"/>
      </rPr>
      <t xml:space="preserve">         </t>
    </r>
    <r>
      <rPr>
        <sz val="11"/>
        <color theme="1"/>
        <rFont val="Calibri"/>
        <family val="2"/>
        <scheme val="minor"/>
      </rPr>
      <t>Email</t>
    </r>
  </si>
  <si>
    <r>
      <t>·</t>
    </r>
    <r>
      <rPr>
        <sz val="7"/>
        <color theme="1"/>
        <rFont val="Times New Roman"/>
        <family val="1"/>
      </rPr>
      <t xml:space="preserve">         </t>
    </r>
    <r>
      <rPr>
        <sz val="11"/>
        <color theme="1"/>
        <rFont val="Calibri"/>
        <family val="2"/>
        <scheme val="minor"/>
      </rPr>
      <t>Phone</t>
    </r>
  </si>
  <si>
    <r>
      <t>·</t>
    </r>
    <r>
      <rPr>
        <sz val="7"/>
        <color theme="1"/>
        <rFont val="Times New Roman"/>
        <family val="1"/>
      </rPr>
      <t xml:space="preserve">         </t>
    </r>
    <r>
      <rPr>
        <sz val="11"/>
        <color theme="1"/>
        <rFont val="Calibri"/>
        <family val="2"/>
        <scheme val="minor"/>
      </rPr>
      <t>Mailing address</t>
    </r>
  </si>
  <si>
    <t>This sheet includes instructions regarding submitting the Housing Element APR to HCD and OPR.</t>
  </si>
  <si>
    <t xml:space="preserve">                                                                                                                          </t>
  </si>
  <si>
    <t xml:space="preserve">TABLE A
Housing Development Applications Submitted </t>
  </si>
  <si>
    <r>
      <t>Only include data on housing units and developments for which an application was deemed complete between January 1</t>
    </r>
    <r>
      <rPr>
        <vertAlign val="superscript"/>
        <sz val="11"/>
        <color theme="1"/>
        <rFont val="Calibri"/>
        <family val="2"/>
        <scheme val="minor"/>
      </rPr>
      <t>st</t>
    </r>
    <r>
      <rPr>
        <sz val="11"/>
        <color theme="1"/>
        <rFont val="Calibri"/>
        <family val="2"/>
        <scheme val="minor"/>
      </rPr>
      <t xml:space="preserve"> and December 31</t>
    </r>
    <r>
      <rPr>
        <vertAlign val="superscript"/>
        <sz val="11"/>
        <color theme="1"/>
        <rFont val="Calibri"/>
        <family val="2"/>
        <scheme val="minor"/>
      </rPr>
      <t>st</t>
    </r>
    <r>
      <rPr>
        <sz val="11"/>
        <color theme="1"/>
        <rFont val="Calibri"/>
        <family val="2"/>
        <scheme val="minor"/>
      </rPr>
      <t xml:space="preserve"> of the reporting year identified on the “Start Here” tab.  In table A, an “application” is a formal submittal of a project for approval. This application is either an application for a discretionary entitlement, or where only a ministerial process is required (e.g., zoned by right).</t>
    </r>
  </si>
  <si>
    <r>
      <t>1. Project Identifier:</t>
    </r>
    <r>
      <rPr>
        <sz val="11"/>
        <color theme="1"/>
        <rFont val="Calibri"/>
        <family val="2"/>
        <scheme val="minor"/>
      </rPr>
      <t xml:space="preserve">  Include the Current Assessor Parcel Number (APN) and street address. The Prior APN, Project Name and Local Jurisdiction Tracking ID are optional.</t>
    </r>
  </si>
  <si>
    <r>
      <t>·</t>
    </r>
    <r>
      <rPr>
        <sz val="7"/>
        <color theme="1"/>
        <rFont val="Times New Roman"/>
        <family val="1"/>
      </rPr>
      <t xml:space="preserve">         </t>
    </r>
    <r>
      <rPr>
        <sz val="11"/>
        <color theme="1"/>
        <rFont val="Calibri"/>
        <family val="2"/>
        <scheme val="minor"/>
      </rPr>
      <t>Prior APN – Enter an APN previously associated with the parcel, if applicable (optional field).</t>
    </r>
  </si>
  <si>
    <r>
      <t>·</t>
    </r>
    <r>
      <rPr>
        <sz val="7"/>
        <color theme="1"/>
        <rFont val="Times New Roman"/>
        <family val="1"/>
      </rPr>
      <t xml:space="preserve">         </t>
    </r>
    <r>
      <rPr>
        <sz val="11"/>
        <color theme="1"/>
        <rFont val="Calibri"/>
        <family val="2"/>
        <scheme val="minor"/>
      </rPr>
      <t>Current APN – Enter the current available APN. If necessary, enter additional APNs in the notes section field number 10.</t>
    </r>
  </si>
  <si>
    <r>
      <t>·</t>
    </r>
    <r>
      <rPr>
        <sz val="7"/>
        <color theme="1"/>
        <rFont val="Times New Roman"/>
        <family val="1"/>
      </rPr>
      <t xml:space="preserve">         </t>
    </r>
    <r>
      <rPr>
        <sz val="11"/>
        <color theme="1"/>
        <rFont val="Calibri"/>
        <family val="2"/>
        <scheme val="minor"/>
      </rPr>
      <t>Street Address – Enter the number and name of street.</t>
    </r>
  </si>
  <si>
    <r>
      <t>·</t>
    </r>
    <r>
      <rPr>
        <sz val="7"/>
        <color theme="1"/>
        <rFont val="Times New Roman"/>
        <family val="1"/>
      </rPr>
      <t xml:space="preserve">         </t>
    </r>
    <r>
      <rPr>
        <sz val="11"/>
        <color theme="1"/>
        <rFont val="Calibri"/>
        <family val="2"/>
        <scheme val="minor"/>
      </rPr>
      <t>Project Name – Enter the project name, if available (optional field).</t>
    </r>
  </si>
  <si>
    <r>
      <t>·</t>
    </r>
    <r>
      <rPr>
        <sz val="7"/>
        <color theme="1"/>
        <rFont val="Times New Roman"/>
        <family val="1"/>
      </rPr>
      <t xml:space="preserve">         </t>
    </r>
    <r>
      <rPr>
        <sz val="11"/>
        <color theme="1"/>
        <rFont val="Calibri"/>
        <family val="2"/>
        <scheme val="minor"/>
      </rPr>
      <t>Local Jurisdiction Tracking ID – This may be the permit number or other identifier (optional field).</t>
    </r>
  </si>
  <si>
    <r>
      <t>2. Unit Types:</t>
    </r>
    <r>
      <rPr>
        <sz val="11"/>
        <color theme="1"/>
        <rFont val="Calibri"/>
        <family val="2"/>
        <scheme val="minor"/>
      </rPr>
      <t xml:space="preserve"> Each development should be categorized by one of the following codes. Refer to “Unit Category” in the Definitions section for additional descriptions. Use the drop-down menu to select one of the following options:</t>
    </r>
  </si>
  <si>
    <r>
      <t xml:space="preserve">     ·</t>
    </r>
    <r>
      <rPr>
        <sz val="7"/>
        <color theme="1"/>
        <rFont val="Times New Roman"/>
        <family val="1"/>
      </rPr>
      <t xml:space="preserve">         </t>
    </r>
    <r>
      <rPr>
        <sz val="11"/>
        <color theme="1"/>
        <rFont val="Calibri"/>
        <family val="2"/>
        <scheme val="minor"/>
      </rPr>
      <t>SFA (single-family attached unit)</t>
    </r>
  </si>
  <si>
    <r>
      <t xml:space="preserve">     ·</t>
    </r>
    <r>
      <rPr>
        <sz val="7"/>
        <color theme="1"/>
        <rFont val="Times New Roman"/>
        <family val="1"/>
      </rPr>
      <t xml:space="preserve">         </t>
    </r>
    <r>
      <rPr>
        <sz val="11"/>
        <color theme="1"/>
        <rFont val="Calibri"/>
        <family val="2"/>
        <scheme val="minor"/>
      </rPr>
      <t>SFD (single-family detached unit)</t>
    </r>
  </si>
  <si>
    <r>
      <t xml:space="preserve">     ·</t>
    </r>
    <r>
      <rPr>
        <sz val="7"/>
        <color theme="1"/>
        <rFont val="Times New Roman"/>
        <family val="1"/>
      </rPr>
      <t xml:space="preserve">         </t>
    </r>
    <r>
      <rPr>
        <sz val="11"/>
        <color theme="1"/>
        <rFont val="Calibri"/>
        <family val="2"/>
        <scheme val="minor"/>
      </rPr>
      <t>2-4 (two- to four-unit structures)</t>
    </r>
  </si>
  <si>
    <r>
      <t xml:space="preserve">     ·</t>
    </r>
    <r>
      <rPr>
        <sz val="7"/>
        <color theme="1"/>
        <rFont val="Times New Roman"/>
        <family val="1"/>
      </rPr>
      <t xml:space="preserve">         </t>
    </r>
    <r>
      <rPr>
        <sz val="11"/>
        <color theme="1"/>
        <rFont val="Calibri"/>
        <family val="2"/>
        <scheme val="minor"/>
      </rPr>
      <t>5+ (five or more unit structure, multifamily)</t>
    </r>
  </si>
  <si>
    <r>
      <t xml:space="preserve">     ·</t>
    </r>
    <r>
      <rPr>
        <sz val="7"/>
        <color theme="1"/>
        <rFont val="Times New Roman"/>
        <family val="1"/>
      </rPr>
      <t xml:space="preserve">         </t>
    </r>
    <r>
      <rPr>
        <sz val="11"/>
        <color theme="1"/>
        <rFont val="Calibri"/>
        <family val="2"/>
        <scheme val="minor"/>
      </rPr>
      <t>ADU (accessory dwelling unit)</t>
    </r>
  </si>
  <si>
    <r>
      <t xml:space="preserve">     ·</t>
    </r>
    <r>
      <rPr>
        <sz val="7"/>
        <color theme="1"/>
        <rFont val="Times New Roman"/>
        <family val="1"/>
      </rPr>
      <t xml:space="preserve">         </t>
    </r>
    <r>
      <rPr>
        <sz val="11"/>
        <color theme="1"/>
        <rFont val="Calibri"/>
        <family val="2"/>
        <scheme val="minor"/>
      </rPr>
      <t>MH (mobile home/manufactured home)</t>
    </r>
  </si>
  <si>
    <r>
      <t>3. Tenure:</t>
    </r>
    <r>
      <rPr>
        <sz val="11"/>
        <color theme="1"/>
        <rFont val="Calibri"/>
        <family val="2"/>
        <scheme val="minor"/>
      </rPr>
      <t xml:space="preserve"> </t>
    </r>
    <r>
      <rPr>
        <b/>
        <sz val="11"/>
        <color theme="1"/>
        <rFont val="Calibri"/>
        <family val="2"/>
        <scheme val="minor"/>
      </rPr>
      <t xml:space="preserve"> </t>
    </r>
    <r>
      <rPr>
        <sz val="11"/>
        <color theme="1"/>
        <rFont val="Calibri"/>
        <family val="2"/>
        <scheme val="minor"/>
      </rPr>
      <t xml:space="preserve"> Identify whether the units within the development project are either proposed or planned at initial occupancy for either renters or owners. Use the drop-down menu to select one of the following options:</t>
    </r>
  </si>
  <si>
    <r>
      <t>·</t>
    </r>
    <r>
      <rPr>
        <sz val="7"/>
        <color theme="1"/>
        <rFont val="Times New Roman"/>
        <family val="1"/>
      </rPr>
      <t xml:space="preserve">         </t>
    </r>
    <r>
      <rPr>
        <sz val="11"/>
        <color theme="1"/>
        <rFont val="Calibri"/>
        <family val="2"/>
        <scheme val="minor"/>
      </rPr>
      <t>Renter occupant (R) or</t>
    </r>
  </si>
  <si>
    <r>
      <t>·</t>
    </r>
    <r>
      <rPr>
        <sz val="7"/>
        <color theme="1"/>
        <rFont val="Times New Roman"/>
        <family val="1"/>
      </rPr>
      <t xml:space="preserve">         </t>
    </r>
    <r>
      <rPr>
        <sz val="11"/>
        <color theme="1"/>
        <rFont val="Calibri"/>
        <family val="2"/>
        <scheme val="minor"/>
      </rPr>
      <t xml:space="preserve">Owner occupant (O)  </t>
    </r>
  </si>
  <si>
    <r>
      <t>4. Date Application Submitted</t>
    </r>
    <r>
      <rPr>
        <sz val="11"/>
        <color theme="1"/>
        <rFont val="Calibri"/>
        <family val="2"/>
        <scheme val="minor"/>
      </rPr>
      <t>: Enter the date the housing development application was submitted. If the application was incomplete at the time of submittal, enter the date the application was determined complete by the local government (refer to “application submitted” under definitions). Enter date as month/day/year (e.g., 6/1/2020).</t>
    </r>
  </si>
  <si>
    <r>
      <t>5. Proposed Units Affordability by Household Incomes:</t>
    </r>
    <r>
      <rPr>
        <sz val="11"/>
        <color theme="1"/>
        <rFont val="Calibri"/>
        <family val="2"/>
        <scheme val="minor"/>
      </rPr>
      <t xml:space="preserve"> For each development, list the number of units proposed in the application by affordability level and whether the units are deed restricted or non-deed restricted. Refer to the Definitions section for additional descriptions:  </t>
    </r>
  </si>
  <si>
    <t>Very low-income households: 0-50% AMI</t>
  </si>
  <si>
    <t>Low-income households: 50-80% AMI</t>
  </si>
  <si>
    <t>Moderate-income households: 80-120% AMI</t>
  </si>
  <si>
    <t>Above-moderate households: above 120%</t>
  </si>
  <si>
    <t>To verify income levels, refer to the income limit charts on HCD’s website at http://www.hcd.ca.gov/grants-funding/income-limits/state-and-federal-income-limits.shtml                (see section for Official State Income Limits).</t>
  </si>
  <si>
    <r>
      <t>6. Total Proposed Units by Project:</t>
    </r>
    <r>
      <rPr>
        <sz val="11"/>
        <color theme="1"/>
        <rFont val="Calibri"/>
        <family val="2"/>
        <scheme val="minor"/>
      </rPr>
      <t xml:space="preserve"> This field auto-populates with the total number of units proposed, as entered in #5 (total of deed restricted &amp; non-deed restricted units for Very Low-, Low-, Moderate- and Above Moderate- income households).</t>
    </r>
  </si>
  <si>
    <r>
      <t xml:space="preserve">7. Total Approved Units by Project: </t>
    </r>
    <r>
      <rPr>
        <sz val="11"/>
        <color theme="1"/>
        <rFont val="Calibri"/>
        <family val="2"/>
        <scheme val="minor"/>
      </rPr>
      <t xml:space="preserve">Enter the number of units that the jurisdiction approved for this project application.  </t>
    </r>
  </si>
  <si>
    <r>
      <t xml:space="preserve">8. Total Disapproved Units by Project. </t>
    </r>
    <r>
      <rPr>
        <sz val="11"/>
        <color theme="1"/>
        <rFont val="Calibri"/>
        <family val="2"/>
        <scheme val="minor"/>
      </rPr>
      <t>If the project is denied or total number of units is reduced, please enter the number of units denied or reduced. This value should equal Total Proposed Units by Project minus “Total Approved Units by Project.”</t>
    </r>
  </si>
  <si>
    <r>
      <t xml:space="preserve">9. Was “Application Submitted” pursuant to Government Code section 65913.4, subdivision (b) (Streamlined Ministerial Approval Process (SB 35 Streamlining))? </t>
    </r>
    <r>
      <rPr>
        <sz val="11"/>
        <color theme="1"/>
        <rFont val="Calibri"/>
        <family val="2"/>
        <scheme val="minor"/>
      </rPr>
      <t>Use the drop-down menu to select one of the following options:</t>
    </r>
  </si>
  <si>
    <r>
      <t>·</t>
    </r>
    <r>
      <rPr>
        <sz val="7"/>
        <color theme="1"/>
        <rFont val="Times New Roman"/>
        <family val="1"/>
      </rPr>
      <t xml:space="preserve">         </t>
    </r>
    <r>
      <rPr>
        <sz val="11"/>
        <color theme="1"/>
        <rFont val="Calibri"/>
        <family val="2"/>
        <scheme val="minor"/>
      </rPr>
      <t>No</t>
    </r>
  </si>
  <si>
    <r>
      <t>·</t>
    </r>
    <r>
      <rPr>
        <sz val="7"/>
        <color theme="1"/>
        <rFont val="Times New Roman"/>
        <family val="1"/>
      </rPr>
      <t xml:space="preserve">         </t>
    </r>
    <r>
      <rPr>
        <sz val="11"/>
        <color theme="1"/>
        <rFont val="Calibri"/>
        <family val="2"/>
        <scheme val="minor"/>
      </rPr>
      <t>Yes – But no action taken</t>
    </r>
  </si>
  <si>
    <r>
      <t>·</t>
    </r>
    <r>
      <rPr>
        <sz val="7"/>
        <color theme="1"/>
        <rFont val="Times New Roman"/>
        <family val="1"/>
      </rPr>
      <t xml:space="preserve">         </t>
    </r>
    <r>
      <rPr>
        <sz val="11"/>
        <color theme="1"/>
        <rFont val="Calibri"/>
        <family val="2"/>
        <scheme val="minor"/>
      </rPr>
      <t>Yes – Approved</t>
    </r>
  </si>
  <si>
    <r>
      <t>·</t>
    </r>
    <r>
      <rPr>
        <sz val="7"/>
        <color theme="1"/>
        <rFont val="Times New Roman"/>
        <family val="1"/>
      </rPr>
      <t xml:space="preserve">         </t>
    </r>
    <r>
      <rPr>
        <sz val="11"/>
        <color theme="1"/>
        <rFont val="Calibri"/>
        <family val="2"/>
        <scheme val="minor"/>
      </rPr>
      <t>Yes – Denied</t>
    </r>
  </si>
  <si>
    <r>
      <rPr>
        <b/>
        <sz val="11"/>
        <color theme="1"/>
        <rFont val="Calibri"/>
        <family val="2"/>
        <scheme val="minor"/>
      </rPr>
      <t>10</t>
    </r>
    <r>
      <rPr>
        <sz val="11"/>
        <color theme="1"/>
        <rFont val="Calibri"/>
        <family val="2"/>
        <scheme val="minor"/>
      </rPr>
      <t xml:space="preserve">. </t>
    </r>
    <r>
      <rPr>
        <b/>
        <sz val="11"/>
        <color theme="1"/>
        <rFont val="Calibri"/>
        <family val="2"/>
        <scheme val="minor"/>
      </rPr>
      <t>Was a Density Bonus application received for this project?</t>
    </r>
    <r>
      <rPr>
        <sz val="11"/>
        <color theme="1"/>
        <rFont val="Calibri"/>
        <family val="2"/>
        <scheme val="minor"/>
      </rPr>
      <t xml:space="preserve"> Answer yes or no.</t>
    </r>
  </si>
  <si>
    <r>
      <rPr>
        <b/>
        <sz val="11"/>
        <color theme="1"/>
        <rFont val="Calibri"/>
        <family val="2"/>
        <scheme val="minor"/>
      </rPr>
      <t>11.</t>
    </r>
    <r>
      <rPr>
        <sz val="11"/>
        <color theme="1"/>
        <rFont val="Calibri"/>
        <family val="2"/>
        <scheme val="minor"/>
      </rPr>
      <t xml:space="preserve"> </t>
    </r>
    <r>
      <rPr>
        <b/>
        <sz val="11"/>
        <color theme="1"/>
        <rFont val="Calibri"/>
        <family val="2"/>
        <scheme val="minor"/>
      </rPr>
      <t>Was the Density Bonus application approved for this project?</t>
    </r>
    <r>
      <rPr>
        <sz val="11"/>
        <color theme="1"/>
        <rFont val="Calibri"/>
        <family val="2"/>
        <scheme val="minor"/>
      </rPr>
      <t xml:space="preserve"> Answer yes or no.</t>
    </r>
  </si>
  <si>
    <r>
      <rPr>
        <b/>
        <sz val="11"/>
        <color theme="1"/>
        <rFont val="Calibri"/>
        <family val="2"/>
        <scheme val="minor"/>
      </rPr>
      <t>12. Please indicate the status of the application.</t>
    </r>
    <r>
      <rPr>
        <sz val="11"/>
        <color theme="1"/>
        <rFont val="Calibri"/>
        <family val="2"/>
        <scheme val="minor"/>
      </rPr>
      <t xml:space="preserve"> Use the drop-down to select one of the following options:</t>
    </r>
  </si>
  <si>
    <r>
      <t>·</t>
    </r>
    <r>
      <rPr>
        <sz val="7"/>
        <color theme="1"/>
        <rFont val="Times New Roman"/>
        <family val="1"/>
      </rPr>
      <t xml:space="preserve">         </t>
    </r>
    <r>
      <rPr>
        <sz val="11"/>
        <color theme="1"/>
        <rFont val="Calibri"/>
        <family val="2"/>
        <scheme val="minor"/>
      </rPr>
      <t>Approved</t>
    </r>
  </si>
  <si>
    <r>
      <t>·</t>
    </r>
    <r>
      <rPr>
        <sz val="7"/>
        <color theme="1"/>
        <rFont val="Times New Roman"/>
        <family val="1"/>
      </rPr>
      <t xml:space="preserve">         </t>
    </r>
    <r>
      <rPr>
        <sz val="11"/>
        <color theme="1"/>
        <rFont val="Calibri"/>
        <family val="2"/>
        <scheme val="minor"/>
      </rPr>
      <t>Pending</t>
    </r>
  </si>
  <si>
    <r>
      <t>·</t>
    </r>
    <r>
      <rPr>
        <sz val="7"/>
        <color theme="1"/>
        <rFont val="Times New Roman"/>
        <family val="1"/>
      </rPr>
      <t xml:space="preserve">         </t>
    </r>
    <r>
      <rPr>
        <sz val="11"/>
        <color theme="1"/>
        <rFont val="Calibri"/>
        <family val="2"/>
        <scheme val="minor"/>
      </rPr>
      <t>Disapproved</t>
    </r>
  </si>
  <si>
    <r>
      <t xml:space="preserve">13. Notes: </t>
    </r>
    <r>
      <rPr>
        <sz val="11"/>
        <color theme="1"/>
        <rFont val="Calibri"/>
        <family val="2"/>
        <scheme val="minor"/>
      </rPr>
      <t>Use this field to enter any applicable notes about the project or development. Completion of this field is optional.</t>
    </r>
  </si>
  <si>
    <t>TABLE A2
Annual Building Activity Report Summary – New Construction, Entitled, Permits and Completed Units</t>
  </si>
  <si>
    <t>Fields 1 through 15 Housing Development Information</t>
  </si>
  <si>
    <t>This table requires information for very low, low, moderate and above moderate income housing affordability categories and for mixed-income projects.  Include data on net new housing units and developments that have received any one of the following:</t>
  </si>
  <si>
    <r>
      <t>·</t>
    </r>
    <r>
      <rPr>
        <sz val="7"/>
        <color theme="1"/>
        <rFont val="Times New Roman"/>
        <family val="1"/>
      </rPr>
      <t xml:space="preserve">         </t>
    </r>
    <r>
      <rPr>
        <sz val="11"/>
        <color theme="1"/>
        <rFont val="Calibri"/>
        <family val="2"/>
        <scheme val="minor"/>
      </rPr>
      <t>An entitlement</t>
    </r>
  </si>
  <si>
    <r>
      <t>·</t>
    </r>
    <r>
      <rPr>
        <sz val="7"/>
        <color theme="1"/>
        <rFont val="Times New Roman"/>
        <family val="1"/>
      </rPr>
      <t xml:space="preserve">         </t>
    </r>
    <r>
      <rPr>
        <sz val="11"/>
        <color theme="1"/>
        <rFont val="Calibri"/>
        <family val="2"/>
        <scheme val="minor"/>
      </rPr>
      <t xml:space="preserve">A building permit </t>
    </r>
  </si>
  <si>
    <r>
      <t>·</t>
    </r>
    <r>
      <rPr>
        <sz val="7"/>
        <color theme="1"/>
        <rFont val="Times New Roman"/>
        <family val="1"/>
      </rPr>
      <t xml:space="preserve">         </t>
    </r>
    <r>
      <rPr>
        <sz val="11"/>
        <color theme="1"/>
        <rFont val="Calibri"/>
        <family val="2"/>
        <scheme val="minor"/>
      </rPr>
      <t xml:space="preserve">A certificate of occupancy or other form of readiness that was issued during the reporting year. </t>
    </r>
  </si>
  <si>
    <t>Please note: Only building permits are used for the purposes of determining progress towards RHNA (fields 7, 8 and 9 of this table, described below).</t>
  </si>
  <si>
    <r>
      <t>New housing units</t>
    </r>
    <r>
      <rPr>
        <sz val="11"/>
        <color theme="1"/>
        <rFont val="Calibri"/>
        <family val="2"/>
        <scheme val="minor"/>
      </rPr>
      <t>: For the APR, “new housing unit” means housing units as defined by the Department of Finance for inclusion in the Department of Finance’s annual “E-5 City/County Population and Housing Estimates” report, which is the same as the census definition of a housing unit.</t>
    </r>
  </si>
  <si>
    <r>
      <t>Development activity spanning multiple years</t>
    </r>
    <r>
      <rPr>
        <sz val="11"/>
        <color theme="1"/>
        <rFont val="Calibri"/>
        <family val="2"/>
        <scheme val="minor"/>
      </rPr>
      <t>: It is highly likely that the same project will be reported in multiple years of APRs. For example, a project should be listed in three separate APRs if it is entitled in one year, receives the building permit next year, and the certificate of occupancy in the year following.</t>
    </r>
  </si>
  <si>
    <r>
      <t xml:space="preserve">In scenarios where development activity spans multiple years, the jurisdiction should only report activity that occurred within the reporting year. For example, if a project received building permits in </t>
    </r>
    <r>
      <rPr>
        <i/>
        <sz val="11"/>
        <color theme="1"/>
        <rFont val="Calibri"/>
        <family val="2"/>
        <scheme val="minor"/>
      </rPr>
      <t>2018</t>
    </r>
    <r>
      <rPr>
        <sz val="11"/>
        <color theme="1"/>
        <rFont val="Calibri"/>
        <family val="2"/>
        <scheme val="minor"/>
      </rPr>
      <t xml:space="preserve">, but received entitlements in </t>
    </r>
    <r>
      <rPr>
        <i/>
        <sz val="11"/>
        <color theme="1"/>
        <rFont val="Calibri"/>
        <family val="2"/>
        <scheme val="minor"/>
      </rPr>
      <t>2017</t>
    </r>
    <r>
      <rPr>
        <sz val="11"/>
        <color theme="1"/>
        <rFont val="Calibri"/>
        <family val="2"/>
        <scheme val="minor"/>
      </rPr>
      <t xml:space="preserve">, the </t>
    </r>
    <r>
      <rPr>
        <i/>
        <sz val="11"/>
        <color theme="1"/>
        <rFont val="Calibri"/>
        <family val="2"/>
        <scheme val="minor"/>
      </rPr>
      <t>2018 APR</t>
    </r>
    <r>
      <rPr>
        <sz val="11"/>
        <color theme="1"/>
        <rFont val="Calibri"/>
        <family val="2"/>
        <scheme val="minor"/>
      </rPr>
      <t xml:space="preserve"> should only report the building permit information (fields 7, 8 and 9), and not include entitlement information (fields 4, 5 and 6).</t>
    </r>
  </si>
  <si>
    <r>
      <t>Separate living quarters</t>
    </r>
    <r>
      <rPr>
        <sz val="11"/>
        <color theme="1"/>
        <rFont val="Calibri"/>
        <family val="2"/>
        <scheme val="minor"/>
      </rPr>
      <t>: A house, an apartment, a mobile home, a group of rooms, or a single room occupied as separate living quarters, or if vacant, intended for occupancy as separate living quarters. Separate living quarters are those in which the occupants live separately from any other individuals in the building and which have direct access from outside the building or through a common hall. For vacant units, the criteria of separateness and direct access are applied to the intended occupants whenever possible.</t>
    </r>
  </si>
  <si>
    <t>Please note: Group quarters facilities, such dormitories, student houisng, bunkhouses, and barracks cannot be counted as housing units.</t>
  </si>
  <si>
    <t xml:space="preserve">Net new units: If a building is being demolished to build the new units, the APR should report net new units. For example, if 10 units are being demolished on a site to build a 100-unit building, the APR should report 100 new units and 10 units in the demolished/destroyed column. In the case of new construction where fewer units are being built than were there previously, do not report negative permits. </t>
  </si>
  <si>
    <t>To assist in reporting demolished/destroyed units, refer to section number 20 below (Table A2, column 20).</t>
  </si>
  <si>
    <r>
      <t>All new unit information is to be listed in the following fields</t>
    </r>
    <r>
      <rPr>
        <sz val="11"/>
        <color theme="1"/>
        <rFont val="Calibri"/>
        <family val="2"/>
        <scheme val="minor"/>
      </rPr>
      <t>:</t>
    </r>
  </si>
  <si>
    <t>Fields 1 through 3 – Project Identifier and Unit Types</t>
  </si>
  <si>
    <r>
      <t>1. Project Identifier:</t>
    </r>
    <r>
      <rPr>
        <sz val="11"/>
        <color theme="1"/>
        <rFont val="Calibri"/>
        <family val="2"/>
        <scheme val="minor"/>
      </rPr>
      <t xml:space="preserve"> Include the Current Assessor Parcel Number (APN) and street address. The prior APN, project name or local jurisdiction tracking ID are optional.</t>
    </r>
  </si>
  <si>
    <r>
      <t>·</t>
    </r>
    <r>
      <rPr>
        <sz val="7"/>
        <color theme="1"/>
        <rFont val="Times New Roman"/>
        <family val="1"/>
      </rPr>
      <t xml:space="preserve">         </t>
    </r>
    <r>
      <rPr>
        <sz val="11"/>
        <color theme="1"/>
        <rFont val="Calibri"/>
        <family val="2"/>
        <scheme val="minor"/>
      </rPr>
      <t>Current APN – Enter the current available APN. This field allows a maximum of 40 characters. If necessary enter additional APNs in the notes section field number 21.</t>
    </r>
  </si>
  <si>
    <r>
      <t>2. Unit Category Codes:</t>
    </r>
    <r>
      <rPr>
        <sz val="11"/>
        <color theme="1"/>
        <rFont val="Calibri"/>
        <family val="2"/>
        <scheme val="minor"/>
      </rPr>
      <t xml:space="preserve"> Each development should be categorized by one of the following codes: Refer to “Unit Category” in the Definitions section for additional descriptions. Use the drop-down menu to select one of the following options:</t>
    </r>
  </si>
  <si>
    <r>
      <t>·</t>
    </r>
    <r>
      <rPr>
        <sz val="7"/>
        <color theme="1"/>
        <rFont val="Times New Roman"/>
        <family val="1"/>
      </rPr>
      <t xml:space="preserve">         </t>
    </r>
    <r>
      <rPr>
        <sz val="11"/>
        <color theme="1"/>
        <rFont val="Calibri"/>
        <family val="2"/>
        <scheme val="minor"/>
      </rPr>
      <t>SFA (single-family attached unit)</t>
    </r>
  </si>
  <si>
    <r>
      <t>·</t>
    </r>
    <r>
      <rPr>
        <sz val="7"/>
        <color theme="1"/>
        <rFont val="Times New Roman"/>
        <family val="1"/>
      </rPr>
      <t xml:space="preserve">         </t>
    </r>
    <r>
      <rPr>
        <sz val="11"/>
        <color theme="1"/>
        <rFont val="Calibri"/>
        <family val="2"/>
        <scheme val="minor"/>
      </rPr>
      <t>SFD (single-family detached unit)</t>
    </r>
  </si>
  <si>
    <r>
      <t>·</t>
    </r>
    <r>
      <rPr>
        <sz val="7"/>
        <color theme="1"/>
        <rFont val="Times New Roman"/>
        <family val="1"/>
      </rPr>
      <t xml:space="preserve">         </t>
    </r>
    <r>
      <rPr>
        <sz val="11"/>
        <color theme="1"/>
        <rFont val="Calibri"/>
        <family val="2"/>
        <scheme val="minor"/>
      </rPr>
      <t>2-4 (two- to four-unit structures)</t>
    </r>
  </si>
  <si>
    <r>
      <t>·</t>
    </r>
    <r>
      <rPr>
        <sz val="7"/>
        <color theme="1"/>
        <rFont val="Times New Roman"/>
        <family val="1"/>
      </rPr>
      <t xml:space="preserve">         </t>
    </r>
    <r>
      <rPr>
        <sz val="11"/>
        <color theme="1"/>
        <rFont val="Calibri"/>
        <family val="2"/>
        <scheme val="minor"/>
      </rPr>
      <t>5+ (five or more unit structure, multifamily)</t>
    </r>
  </si>
  <si>
    <r>
      <t>·</t>
    </r>
    <r>
      <rPr>
        <sz val="7"/>
        <color theme="1"/>
        <rFont val="Times New Roman"/>
        <family val="1"/>
      </rPr>
      <t xml:space="preserve">         </t>
    </r>
    <r>
      <rPr>
        <sz val="11"/>
        <color theme="1"/>
        <rFont val="Calibri"/>
        <family val="2"/>
        <scheme val="minor"/>
      </rPr>
      <t>ADU (accessory dwelling unit)</t>
    </r>
  </si>
  <si>
    <r>
      <t>·</t>
    </r>
    <r>
      <rPr>
        <sz val="7"/>
        <color theme="1"/>
        <rFont val="Times New Roman"/>
        <family val="1"/>
      </rPr>
      <t xml:space="preserve">         </t>
    </r>
    <r>
      <rPr>
        <sz val="11"/>
        <color theme="1"/>
        <rFont val="Calibri"/>
        <family val="2"/>
        <scheme val="minor"/>
      </rPr>
      <t>MH (mobile home/manufactured home)</t>
    </r>
  </si>
  <si>
    <r>
      <t>3. Tenure:</t>
    </r>
    <r>
      <rPr>
        <sz val="11"/>
        <color theme="1"/>
        <rFont val="Calibri"/>
        <family val="2"/>
        <scheme val="minor"/>
      </rPr>
      <t xml:space="preserve">  Identify whether the units within the development project are either proposed or planned at initial occupancy for either renters or owners. Use the drop-down menu to select one of the following options:</t>
    </r>
  </si>
  <si>
    <t>Fields 4 through 6 – Completed Entitlement</t>
  </si>
  <si>
    <r>
      <t>4.  Affordability by Household Income – Completed Entitlement:</t>
    </r>
    <r>
      <rPr>
        <sz val="11"/>
        <color theme="1"/>
        <rFont val="Calibri"/>
        <family val="2"/>
        <scheme val="minor"/>
      </rPr>
      <t xml:space="preserve"> For each development, list the number of units that have been issued a completed entitlement during the reporting year by affordability level and whether the units are deed restricted or non-deed restricted. Refer to the Definitions section for additional descriptions:  </t>
    </r>
  </si>
  <si>
    <r>
      <t>·</t>
    </r>
    <r>
      <rPr>
        <sz val="7"/>
        <color theme="1"/>
        <rFont val="Times New Roman"/>
        <family val="1"/>
      </rPr>
      <t xml:space="preserve">         </t>
    </r>
    <r>
      <rPr>
        <sz val="11"/>
        <color theme="1"/>
        <rFont val="Calibri"/>
        <family val="2"/>
        <scheme val="minor"/>
      </rPr>
      <t>Very low-income households: 0-50% AMI</t>
    </r>
  </si>
  <si>
    <r>
      <t>·</t>
    </r>
    <r>
      <rPr>
        <sz val="7"/>
        <color theme="1"/>
        <rFont val="Times New Roman"/>
        <family val="1"/>
      </rPr>
      <t xml:space="preserve">         </t>
    </r>
    <r>
      <rPr>
        <sz val="11"/>
        <color theme="1"/>
        <rFont val="Calibri"/>
        <family val="2"/>
        <scheme val="minor"/>
      </rPr>
      <t>Low-income households: 50-80% AMI</t>
    </r>
  </si>
  <si>
    <r>
      <t>·</t>
    </r>
    <r>
      <rPr>
        <sz val="7"/>
        <color theme="1"/>
        <rFont val="Times New Roman"/>
        <family val="1"/>
      </rPr>
      <t xml:space="preserve">         </t>
    </r>
    <r>
      <rPr>
        <sz val="11"/>
        <color theme="1"/>
        <rFont val="Calibri"/>
        <family val="2"/>
        <scheme val="minor"/>
      </rPr>
      <t>Moderate-income households: 80-120% AMI</t>
    </r>
  </si>
  <si>
    <r>
      <t>·</t>
    </r>
    <r>
      <rPr>
        <sz val="7"/>
        <color theme="1"/>
        <rFont val="Times New Roman"/>
        <family val="1"/>
      </rPr>
      <t xml:space="preserve">         </t>
    </r>
    <r>
      <rPr>
        <sz val="11"/>
        <color theme="1"/>
        <rFont val="Calibri"/>
        <family val="2"/>
        <scheme val="minor"/>
      </rPr>
      <t>Above-moderate households: above 120%</t>
    </r>
  </si>
  <si>
    <t>To verify income levels, refer to the income limit charts on HCDs website at http://www.hcd.ca.gov/grants-funding/income-limits/state-and-federal-income-limits.shtml                (see section for Official State Income Limits).</t>
  </si>
  <si>
    <r>
      <t xml:space="preserve">5. Entitlement Date Approved: </t>
    </r>
    <r>
      <rPr>
        <sz val="11"/>
        <color theme="1"/>
        <rFont val="Calibri"/>
        <family val="2"/>
        <scheme val="minor"/>
      </rPr>
      <t>Enter the date within the reporting year that all required land use approvals or entitlements were issued by the jurisdiction; leave blank if entitlement was approved outside the reporting year. Enter date as month/day/year (e.g., 6/1/2018). Refer to definition of “Completed Entitlement.”</t>
    </r>
  </si>
  <si>
    <r>
      <t xml:space="preserve">6. # of Units Issued Entitlements: </t>
    </r>
    <r>
      <rPr>
        <sz val="11"/>
        <color theme="1"/>
        <rFont val="Calibri"/>
        <family val="2"/>
        <scheme val="minor"/>
      </rPr>
      <t>This is an auto-populated field. This field reflects the total number of units that were entitled for very-low, low, moderate, and above moderate income, as entered in field 4 on this table.</t>
    </r>
  </si>
  <si>
    <t>Fields 7 through 9 – Building Permit</t>
  </si>
  <si>
    <r>
      <t>7. Affordability by Household Income – Building Permits:</t>
    </r>
    <r>
      <rPr>
        <sz val="11"/>
        <color theme="1"/>
        <rFont val="Calibri"/>
        <family val="2"/>
        <scheme val="minor"/>
      </rPr>
      <t xml:space="preserve"> For each development, list the number of units that have been issued a building permit during the reporting year by affordability level and whether the units are deed restricted or non-deed restricted. Refer to the Definitions section for additional descriptions:  </t>
    </r>
  </si>
  <si>
    <r>
      <t>8. Building Permits Date Issued:</t>
    </r>
    <r>
      <rPr>
        <sz val="11"/>
        <color theme="1"/>
        <rFont val="Calibri"/>
        <family val="2"/>
        <scheme val="minor"/>
      </rPr>
      <t xml:space="preserve"> Enter the date within the reporting year that the building permit was issued by the jurisdiction; leave blank if building permit was issued outside the reporting year. Enter date as month/day/year (e.g., 6/1/2018). Refer to definition of “Permitted Units.”  </t>
    </r>
  </si>
  <si>
    <r>
      <t xml:space="preserve">9. # of Units Issued Building Permits: </t>
    </r>
    <r>
      <rPr>
        <sz val="11"/>
        <color theme="1"/>
        <rFont val="Calibri"/>
        <family val="2"/>
        <scheme val="minor"/>
      </rPr>
      <t>This is an auto-populated field. This field will sum units that were permitted for very-low, low, moderate, and above moderate income, as entered in field 7 on this table.</t>
    </r>
  </si>
  <si>
    <t>Fields 10 through 12 – Certificates of Occupancy</t>
  </si>
  <si>
    <r>
      <t>10. Affordability by Household Income – Certificates of Occupancy:</t>
    </r>
    <r>
      <rPr>
        <sz val="11"/>
        <color theme="1"/>
        <rFont val="Calibri"/>
        <family val="2"/>
        <scheme val="minor"/>
      </rPr>
      <t xml:space="preserve"> For each development, list the number of units that issued certificates of occupancy or other form of readiness (e.g., final inspection, notice of completion) during the reporting year by affordability level and whether the units are deed restricted or non-deed restricted. Refer to the Definitions section for additional descriptions:  </t>
    </r>
  </si>
  <si>
    <r>
      <t>11. Certificates of Occupancy (or other forms of Readiness) Date Issued</t>
    </r>
    <r>
      <rPr>
        <sz val="11"/>
        <color theme="1"/>
        <rFont val="Calibri"/>
        <family val="2"/>
        <scheme val="minor"/>
      </rPr>
      <t>: Enter the date the certificate of occupancy or other form of readiness (e.g., final inspection, notice of completion) was issued for the project. For most jurisdictions, this is the final step before residents can occupy the unit. Leave blank if certificate of occupancy was not issued in the reporting year. Enter date as month/day/year (e.g., 6/1/2018).</t>
    </r>
  </si>
  <si>
    <r>
      <t xml:space="preserve">12. # of Units Issued Certificates of Occupancy or other forms of Readiness: </t>
    </r>
    <r>
      <rPr>
        <sz val="11"/>
        <color theme="1"/>
        <rFont val="Calibri"/>
        <family val="2"/>
        <scheme val="minor"/>
      </rPr>
      <t>This is an auto-populated field. This field will sum units that were issued a certificate of occupancy for very-low, low, moderate, and above moderate income, as entered in field 10 on this table.</t>
    </r>
  </si>
  <si>
    <r>
      <t xml:space="preserve">13. How many of the Units were Extremely-Low Income Units (Optional): </t>
    </r>
    <r>
      <rPr>
        <sz val="11"/>
        <color theme="1"/>
        <rFont val="Calibri"/>
        <family val="2"/>
        <scheme val="minor"/>
      </rPr>
      <t xml:space="preserve">To gain a greater understanding of the level of building activity to meet the needs of extremely low-income households in the state, HCD asks that you estimate, to the extent possible, the number of units affordable to extremely-low income households. This number will be a subset of the number of units affordable to very low-income households, as indicated in fields 4, 7 and 10 above. </t>
    </r>
    <r>
      <rPr>
        <i/>
        <sz val="11"/>
        <color theme="1"/>
        <rFont val="Calibri"/>
        <family val="2"/>
        <scheme val="minor"/>
      </rPr>
      <t>Please note: The number entered in the very low section will not be reduced by the number entered here. Although completion of this field is optional, your input would be greatly appreciated.</t>
    </r>
  </si>
  <si>
    <r>
      <t xml:space="preserve">14. Was Project approved using Government Code section 65913.4, subdivision (b) (Streamlined Ministerial Approval Process (SB 35 Streamlining))? </t>
    </r>
    <r>
      <rPr>
        <sz val="11"/>
        <color theme="1"/>
        <rFont val="Calibri"/>
        <family val="2"/>
        <scheme val="minor"/>
      </rPr>
      <t>Use</t>
    </r>
    <r>
      <rPr>
        <b/>
        <sz val="11"/>
        <color theme="1"/>
        <rFont val="Calibri"/>
        <family val="2"/>
        <scheme val="minor"/>
      </rPr>
      <t xml:space="preserve"> </t>
    </r>
    <r>
      <rPr>
        <sz val="11"/>
        <color theme="1"/>
        <rFont val="Calibri"/>
        <family val="2"/>
        <scheme val="minor"/>
      </rPr>
      <t>the drop-down menu to select one of the following options:</t>
    </r>
  </si>
  <si>
    <r>
      <t>·</t>
    </r>
    <r>
      <rPr>
        <sz val="7"/>
        <color theme="1"/>
        <rFont val="Times New Roman"/>
        <family val="1"/>
      </rPr>
      <t xml:space="preserve">         </t>
    </r>
    <r>
      <rPr>
        <sz val="11"/>
        <color theme="1"/>
        <rFont val="Calibri"/>
        <family val="2"/>
        <scheme val="minor"/>
      </rPr>
      <t>“Y” if jurisdiction approved the project application pursuant to the streamlined ministerial approval process (SB 35 Streamlining).</t>
    </r>
  </si>
  <si>
    <r>
      <t>·</t>
    </r>
    <r>
      <rPr>
        <sz val="7"/>
        <color theme="1"/>
        <rFont val="Times New Roman"/>
        <family val="1"/>
      </rPr>
      <t xml:space="preserve">         </t>
    </r>
    <r>
      <rPr>
        <sz val="11"/>
        <color theme="1"/>
        <rFont val="Calibri"/>
        <family val="2"/>
        <scheme val="minor"/>
      </rPr>
      <t>“N” for all other situations.</t>
    </r>
  </si>
  <si>
    <r>
      <t>15. Are these infill units?</t>
    </r>
    <r>
      <rPr>
        <sz val="11"/>
        <color theme="1"/>
        <rFont val="Calibri"/>
        <family val="2"/>
        <scheme val="minor"/>
      </rPr>
      <t xml:space="preserve"> To gain a greater understanding of the level of infill housing activity in the state, HCD asks that you clarify if the housing units reported are infill by selecting “Yes” or “No.” Although completion of this field is optional, your input would be greatly appreciated. See Definitions section for “infill housing units” definition.</t>
    </r>
  </si>
  <si>
    <t>Fields 16 through 18: Please note, if any units are reported as very-low, low, or moderate income in fields 4, 7 or 10 then information in fields 16, 17 and/or 18 must be completed to demonstrate affordability. In the absence of justification that the unit is affordable to a very- low, low, and moderate income household, the unit must be counted as above-moderate income.</t>
  </si>
  <si>
    <t>Fields 16 and 17 Housing with Financial Assistance and/or Deed Restrictions</t>
  </si>
  <si>
    <t xml:space="preserve">For all housing units developed or approved with public financial assistance and/or have recorded affordability deed restriction or covenants, identify funding sources and/or mechanisms that enable units to be affordable.  </t>
  </si>
  <si>
    <r>
      <t>16. Assistance Programs Used for Each Development:</t>
    </r>
    <r>
      <rPr>
        <sz val="11"/>
        <color theme="1"/>
        <rFont val="Calibri"/>
        <family val="2"/>
        <scheme val="minor"/>
      </rPr>
      <t xml:space="preserve">  Enter information here if units received financial assistance from the city or county and/or other subsidy sources, have affordability restrictions or covenants, and/or recapture of public funds upon resale.</t>
    </r>
  </si>
  <si>
    <t>Use the drop-down menu to select the acronym of the applicable funding program(s), as listed below. To select more than one funding source click once then select the cell again and click another source.</t>
  </si>
  <si>
    <r>
      <t>·</t>
    </r>
    <r>
      <rPr>
        <sz val="7"/>
        <color theme="1"/>
        <rFont val="Times New Roman"/>
        <family val="1"/>
      </rPr>
      <t xml:space="preserve">         </t>
    </r>
    <r>
      <rPr>
        <sz val="11"/>
        <color theme="1"/>
        <rFont val="Calibri"/>
        <family val="2"/>
        <scheme val="minor"/>
      </rPr>
      <t>Acq/Rehab: CalHFA Acquisition/Rehab Loan Program</t>
    </r>
  </si>
  <si>
    <r>
      <t>·</t>
    </r>
    <r>
      <rPr>
        <sz val="7"/>
        <color theme="1"/>
        <rFont val="Times New Roman"/>
        <family val="1"/>
      </rPr>
      <t xml:space="preserve">         </t>
    </r>
    <r>
      <rPr>
        <sz val="11"/>
        <color theme="1"/>
        <rFont val="Calibri"/>
        <family val="2"/>
        <scheme val="minor"/>
      </rPr>
      <t>AHP: Affordable Housing Program - Fed Home Loan</t>
    </r>
  </si>
  <si>
    <r>
      <t>·</t>
    </r>
    <r>
      <rPr>
        <sz val="7"/>
        <color theme="1"/>
        <rFont val="Times New Roman"/>
        <family val="1"/>
      </rPr>
      <t xml:space="preserve">         </t>
    </r>
    <r>
      <rPr>
        <sz val="11"/>
        <color theme="1"/>
        <rFont val="Calibri"/>
        <family val="2"/>
        <scheme val="minor"/>
      </rPr>
      <t>AHSC: Affordable Housing and Sustainable Communities</t>
    </r>
  </si>
  <si>
    <r>
      <t>·</t>
    </r>
    <r>
      <rPr>
        <sz val="7"/>
        <color theme="1"/>
        <rFont val="Times New Roman"/>
        <family val="1"/>
      </rPr>
      <t xml:space="preserve">         </t>
    </r>
    <r>
      <rPr>
        <sz val="11"/>
        <color theme="1"/>
        <rFont val="Calibri"/>
        <family val="2"/>
        <scheme val="minor"/>
      </rPr>
      <t>CalHOME: CalHOME</t>
    </r>
  </si>
  <si>
    <r>
      <t>·</t>
    </r>
    <r>
      <rPr>
        <sz val="7"/>
        <color theme="1"/>
        <rFont val="Times New Roman"/>
        <family val="1"/>
      </rPr>
      <t xml:space="preserve">         </t>
    </r>
    <r>
      <rPr>
        <sz val="11"/>
        <color theme="1"/>
        <rFont val="Calibri"/>
        <family val="2"/>
        <scheme val="minor"/>
      </rPr>
      <t>CDBG: Community Development Block Grant</t>
    </r>
  </si>
  <si>
    <r>
      <t>·</t>
    </r>
    <r>
      <rPr>
        <sz val="7"/>
        <color theme="1"/>
        <rFont val="Times New Roman"/>
        <family val="1"/>
      </rPr>
      <t xml:space="preserve">         </t>
    </r>
    <r>
      <rPr>
        <sz val="11"/>
        <color theme="1"/>
        <rFont val="Calibri"/>
        <family val="2"/>
        <scheme val="minor"/>
      </rPr>
      <t>CDLAC: CDLAC Bonds (CA Debt Limit Allocation Committee)</t>
    </r>
  </si>
  <si>
    <r>
      <t>·</t>
    </r>
    <r>
      <rPr>
        <sz val="7"/>
        <color theme="1"/>
        <rFont val="Times New Roman"/>
        <family val="1"/>
      </rPr>
      <t xml:space="preserve">         </t>
    </r>
    <r>
      <rPr>
        <sz val="11"/>
        <color theme="1"/>
        <rFont val="Calibri"/>
        <family val="2"/>
        <scheme val="minor"/>
      </rPr>
      <t>CESH: CA Emergency Solutions &amp; Housing</t>
    </r>
  </si>
  <si>
    <r>
      <t>·</t>
    </r>
    <r>
      <rPr>
        <sz val="7"/>
        <color theme="1"/>
        <rFont val="Times New Roman"/>
        <family val="1"/>
      </rPr>
      <t xml:space="preserve">         </t>
    </r>
    <r>
      <rPr>
        <sz val="11"/>
        <color theme="1"/>
        <rFont val="Calibri"/>
        <family val="2"/>
        <scheme val="minor"/>
      </rPr>
      <t>ESG: Emergency Solutions Grant</t>
    </r>
  </si>
  <si>
    <r>
      <t>·</t>
    </r>
    <r>
      <rPr>
        <sz val="7"/>
        <color theme="1"/>
        <rFont val="Times New Roman"/>
        <family val="1"/>
      </rPr>
      <t xml:space="preserve">         </t>
    </r>
    <r>
      <rPr>
        <sz val="11"/>
        <color theme="1"/>
        <rFont val="Calibri"/>
        <family val="2"/>
        <scheme val="minor"/>
      </rPr>
      <t>GSAF: Golden State Acquisition Fund</t>
    </r>
  </si>
  <si>
    <r>
      <t>·</t>
    </r>
    <r>
      <rPr>
        <sz val="7"/>
        <color theme="1"/>
        <rFont val="Times New Roman"/>
        <family val="1"/>
      </rPr>
      <t xml:space="preserve">         </t>
    </r>
    <r>
      <rPr>
        <sz val="11"/>
        <color theme="1"/>
        <rFont val="Calibri"/>
        <family val="2"/>
        <scheme val="minor"/>
      </rPr>
      <t>HEAP: Homeless Emergency Aid Program</t>
    </r>
  </si>
  <si>
    <r>
      <t>·</t>
    </r>
    <r>
      <rPr>
        <sz val="7"/>
        <color theme="1"/>
        <rFont val="Times New Roman"/>
        <family val="1"/>
      </rPr>
      <t xml:space="preserve">         </t>
    </r>
    <r>
      <rPr>
        <sz val="11"/>
        <color theme="1"/>
        <rFont val="Calibri"/>
        <family val="2"/>
        <scheme val="minor"/>
      </rPr>
      <t>HHAP: Homeless Housing, Assistance and Prevention Program</t>
    </r>
  </si>
  <si>
    <r>
      <t>·</t>
    </r>
    <r>
      <rPr>
        <sz val="7"/>
        <color theme="1"/>
        <rFont val="Times New Roman"/>
        <family val="1"/>
      </rPr>
      <t xml:space="preserve">         </t>
    </r>
    <r>
      <rPr>
        <sz val="11"/>
        <color theme="1"/>
        <rFont val="Calibri"/>
        <family val="2"/>
        <scheme val="minor"/>
      </rPr>
      <t>HKEY: Homekey</t>
    </r>
  </si>
  <si>
    <r>
      <t>·</t>
    </r>
    <r>
      <rPr>
        <sz val="7"/>
        <color theme="1"/>
        <rFont val="Times New Roman"/>
        <family val="1"/>
      </rPr>
      <t xml:space="preserve">         </t>
    </r>
    <r>
      <rPr>
        <sz val="11"/>
        <color theme="1"/>
        <rFont val="Calibri"/>
        <family val="2"/>
        <scheme val="minor"/>
      </rPr>
      <t>HOME: Housing Investment Partnership Program</t>
    </r>
  </si>
  <si>
    <r>
      <t>·</t>
    </r>
    <r>
      <rPr>
        <sz val="7"/>
        <color theme="1"/>
        <rFont val="Times New Roman"/>
        <family val="1"/>
      </rPr>
      <t xml:space="preserve">         </t>
    </r>
    <r>
      <rPr>
        <sz val="11"/>
        <color theme="1"/>
        <rFont val="Calibri"/>
        <family val="2"/>
        <scheme val="minor"/>
      </rPr>
      <t>HOPWA: Housing Opportunities for Persons with AIDS</t>
    </r>
  </si>
  <si>
    <r>
      <t>·</t>
    </r>
    <r>
      <rPr>
        <sz val="7"/>
        <color theme="1"/>
        <rFont val="Times New Roman"/>
        <family val="1"/>
      </rPr>
      <t xml:space="preserve">         </t>
    </r>
    <r>
      <rPr>
        <sz val="11"/>
        <color theme="1"/>
        <rFont val="Calibri"/>
        <family val="2"/>
        <scheme val="minor"/>
      </rPr>
      <t>IIG: Infill Infrastructure Grant </t>
    </r>
  </si>
  <si>
    <r>
      <t>·</t>
    </r>
    <r>
      <rPr>
        <sz val="7"/>
        <color theme="1"/>
        <rFont val="Times New Roman"/>
        <family val="1"/>
      </rPr>
      <t xml:space="preserve">         </t>
    </r>
    <r>
      <rPr>
        <sz val="11"/>
        <color theme="1"/>
        <rFont val="Calibri"/>
        <family val="2"/>
        <scheme val="minor"/>
      </rPr>
      <t>LHTF: Local Housing Trust Funds</t>
    </r>
  </si>
  <si>
    <r>
      <t>·</t>
    </r>
    <r>
      <rPr>
        <sz val="7"/>
        <color theme="1"/>
        <rFont val="Times New Roman"/>
        <family val="1"/>
      </rPr>
      <t xml:space="preserve">         </t>
    </r>
    <r>
      <rPr>
        <sz val="11"/>
        <color theme="1"/>
        <rFont val="Calibri"/>
        <family val="2"/>
        <scheme val="minor"/>
      </rPr>
      <t>LIHTC: CTCAC/Low Income Housing Tax Credits</t>
    </r>
  </si>
  <si>
    <r>
      <t>·</t>
    </r>
    <r>
      <rPr>
        <sz val="7"/>
        <color theme="1"/>
        <rFont val="Times New Roman"/>
        <family val="1"/>
      </rPr>
      <t xml:space="preserve">         </t>
    </r>
    <r>
      <rPr>
        <sz val="11"/>
        <color theme="1"/>
        <rFont val="Calibri"/>
        <family val="2"/>
        <scheme val="minor"/>
      </rPr>
      <t>MHP: Multifamily Housing Program - HCD</t>
    </r>
  </si>
  <si>
    <r>
      <t>·</t>
    </r>
    <r>
      <rPr>
        <sz val="7"/>
        <color theme="1"/>
        <rFont val="Times New Roman"/>
        <family val="1"/>
      </rPr>
      <t xml:space="preserve">         </t>
    </r>
    <r>
      <rPr>
        <sz val="11"/>
        <color theme="1"/>
        <rFont val="Calibri"/>
        <family val="2"/>
        <scheme val="minor"/>
      </rPr>
      <t>MHSA: Mental Health Services Act Funding</t>
    </r>
  </si>
  <si>
    <r>
      <t>·</t>
    </r>
    <r>
      <rPr>
        <sz val="7"/>
        <color theme="1"/>
        <rFont val="Times New Roman"/>
        <family val="1"/>
      </rPr>
      <t xml:space="preserve">         </t>
    </r>
    <r>
      <rPr>
        <sz val="11"/>
        <color theme="1"/>
        <rFont val="Calibri"/>
        <family val="2"/>
        <scheme val="minor"/>
      </rPr>
      <t>MPRROP: Mobilehome Park Rehab &amp; Resident Ownership Program</t>
    </r>
  </si>
  <si>
    <r>
      <t>·</t>
    </r>
    <r>
      <rPr>
        <sz val="7"/>
        <color theme="1"/>
        <rFont val="Times New Roman"/>
        <family val="1"/>
      </rPr>
      <t xml:space="preserve">         </t>
    </r>
    <r>
      <rPr>
        <sz val="11"/>
        <color theme="1"/>
        <rFont val="Calibri"/>
        <family val="2"/>
        <scheme val="minor"/>
      </rPr>
      <t>MRB: Mortgage Revenue Bonds</t>
    </r>
  </si>
  <si>
    <r>
      <t>·</t>
    </r>
    <r>
      <rPr>
        <sz val="7"/>
        <color theme="1"/>
        <rFont val="Times New Roman"/>
        <family val="1"/>
      </rPr>
      <t xml:space="preserve">         </t>
    </r>
    <r>
      <rPr>
        <sz val="11"/>
        <color theme="1"/>
        <rFont val="Calibri"/>
        <family val="2"/>
        <scheme val="minor"/>
      </rPr>
      <t>MyHOME: MyHome Down Payment Assistance</t>
    </r>
  </si>
  <si>
    <r>
      <t>·</t>
    </r>
    <r>
      <rPr>
        <sz val="7"/>
        <color theme="1"/>
        <rFont val="Times New Roman"/>
        <family val="1"/>
      </rPr>
      <t xml:space="preserve">         </t>
    </r>
    <r>
      <rPr>
        <sz val="11"/>
        <color theme="1"/>
        <rFont val="Calibri"/>
        <family val="2"/>
        <scheme val="minor"/>
      </rPr>
      <t>NHTF: National Housing Trust Fund</t>
    </r>
  </si>
  <si>
    <r>
      <t>·</t>
    </r>
    <r>
      <rPr>
        <sz val="7"/>
        <color theme="1"/>
        <rFont val="Times New Roman"/>
        <family val="1"/>
      </rPr>
      <t xml:space="preserve">         </t>
    </r>
    <r>
      <rPr>
        <sz val="11"/>
        <color theme="1"/>
        <rFont val="Calibri"/>
        <family val="2"/>
        <scheme val="minor"/>
      </rPr>
      <t>NPLH: No Place Like Home</t>
    </r>
  </si>
  <si>
    <r>
      <t>·</t>
    </r>
    <r>
      <rPr>
        <sz val="7"/>
        <color theme="1"/>
        <rFont val="Times New Roman"/>
        <family val="1"/>
      </rPr>
      <t xml:space="preserve">         </t>
    </r>
    <r>
      <rPr>
        <sz val="11"/>
        <color theme="1"/>
        <rFont val="Calibri"/>
        <family val="2"/>
        <scheme val="minor"/>
      </rPr>
      <t>PBS8: Section 8 Project-Based Rental Assistance</t>
    </r>
  </si>
  <si>
    <r>
      <t>·</t>
    </r>
    <r>
      <rPr>
        <sz val="7"/>
        <color theme="1"/>
        <rFont val="Times New Roman"/>
        <family val="1"/>
      </rPr>
      <t xml:space="preserve">         </t>
    </r>
    <r>
      <rPr>
        <sz val="11"/>
        <color theme="1"/>
        <rFont val="Calibri"/>
        <family val="2"/>
        <scheme val="minor"/>
      </rPr>
      <t>PDLP: Predevelopment Loan Program</t>
    </r>
  </si>
  <si>
    <r>
      <t>·</t>
    </r>
    <r>
      <rPr>
        <sz val="7"/>
        <color theme="1"/>
        <rFont val="Times New Roman"/>
        <family val="1"/>
      </rPr>
      <t xml:space="preserve">         </t>
    </r>
    <r>
      <rPr>
        <sz val="11"/>
        <color theme="1"/>
        <rFont val="Calibri"/>
        <family val="2"/>
        <scheme val="minor"/>
      </rPr>
      <t>RAD: Rental Assistance Demonstration Program</t>
    </r>
  </si>
  <si>
    <r>
      <t>·</t>
    </r>
    <r>
      <rPr>
        <sz val="7"/>
        <color theme="1"/>
        <rFont val="Times New Roman"/>
        <family val="1"/>
      </rPr>
      <t xml:space="preserve">         </t>
    </r>
    <r>
      <rPr>
        <sz val="11"/>
        <color theme="1"/>
        <rFont val="Calibri"/>
        <family val="2"/>
        <scheme val="minor"/>
      </rPr>
      <t>RDA: Redevelopment Agency or Successor Agency Funds</t>
    </r>
  </si>
  <si>
    <r>
      <t>·</t>
    </r>
    <r>
      <rPr>
        <sz val="7"/>
        <color theme="1"/>
        <rFont val="Times New Roman"/>
        <family val="1"/>
      </rPr>
      <t xml:space="preserve">         </t>
    </r>
    <r>
      <rPr>
        <sz val="11"/>
        <color theme="1"/>
        <rFont val="Calibri"/>
        <family val="2"/>
        <scheme val="minor"/>
      </rPr>
      <t>Sec 202: HUD Section 202 Housing for the Elderly</t>
    </r>
  </si>
  <si>
    <r>
      <t>·</t>
    </r>
    <r>
      <rPr>
        <sz val="7"/>
        <color theme="1"/>
        <rFont val="Times New Roman"/>
        <family val="1"/>
      </rPr>
      <t xml:space="preserve">         </t>
    </r>
    <r>
      <rPr>
        <sz val="11"/>
        <color theme="1"/>
        <rFont val="Calibri"/>
        <family val="2"/>
        <scheme val="minor"/>
      </rPr>
      <t>Sec 811: Section 811 Project Rental Assistance</t>
    </r>
  </si>
  <si>
    <r>
      <t>·</t>
    </r>
    <r>
      <rPr>
        <sz val="7"/>
        <color theme="1"/>
        <rFont val="Times New Roman"/>
        <family val="1"/>
      </rPr>
      <t xml:space="preserve">         </t>
    </r>
    <r>
      <rPr>
        <sz val="11"/>
        <color theme="1"/>
        <rFont val="Calibri"/>
        <family val="2"/>
        <scheme val="minor"/>
      </rPr>
      <t>SERNA: Joe Serna Jr Farmworker Housing Program</t>
    </r>
  </si>
  <si>
    <r>
      <t>·</t>
    </r>
    <r>
      <rPr>
        <sz val="7"/>
        <color theme="1"/>
        <rFont val="Times New Roman"/>
        <family val="1"/>
      </rPr>
      <t xml:space="preserve">         </t>
    </r>
    <r>
      <rPr>
        <sz val="11"/>
        <color theme="1"/>
        <rFont val="Calibri"/>
        <family val="2"/>
        <scheme val="minor"/>
      </rPr>
      <t>SHMHP: Supportive Housing MHP</t>
    </r>
  </si>
  <si>
    <r>
      <t>·</t>
    </r>
    <r>
      <rPr>
        <sz val="7"/>
        <color theme="1"/>
        <rFont val="Times New Roman"/>
        <family val="1"/>
      </rPr>
      <t xml:space="preserve">         </t>
    </r>
    <r>
      <rPr>
        <sz val="11"/>
        <color theme="1"/>
        <rFont val="Calibri"/>
        <family val="2"/>
        <scheme val="minor"/>
      </rPr>
      <t>SNHP: Special Needs Housing Program - CalHFA</t>
    </r>
  </si>
  <si>
    <r>
      <t>·</t>
    </r>
    <r>
      <rPr>
        <sz val="7"/>
        <color theme="1"/>
        <rFont val="Times New Roman"/>
        <family val="1"/>
      </rPr>
      <t xml:space="preserve">         </t>
    </r>
    <r>
      <rPr>
        <sz val="11"/>
        <color theme="1"/>
        <rFont val="Calibri"/>
        <family val="2"/>
        <scheme val="minor"/>
      </rPr>
      <t>TOD: Transit Oriented Development Program</t>
    </r>
  </si>
  <si>
    <r>
      <t>·</t>
    </r>
    <r>
      <rPr>
        <sz val="7"/>
        <color theme="1"/>
        <rFont val="Times New Roman"/>
        <family val="1"/>
      </rPr>
      <t xml:space="preserve">         </t>
    </r>
    <r>
      <rPr>
        <sz val="11"/>
        <color theme="1"/>
        <rFont val="Calibri"/>
        <family val="2"/>
        <scheme val="minor"/>
      </rPr>
      <t>USDA: USDA Rural Development Housing Programs</t>
    </r>
  </si>
  <si>
    <r>
      <t>·</t>
    </r>
    <r>
      <rPr>
        <sz val="7"/>
        <color theme="1"/>
        <rFont val="Times New Roman"/>
        <family val="1"/>
      </rPr>
      <t xml:space="preserve">         </t>
    </r>
    <r>
      <rPr>
        <sz val="11"/>
        <color theme="1"/>
        <rFont val="Calibri"/>
        <family val="2"/>
        <scheme val="minor"/>
      </rPr>
      <t>VHHP: Veterans Housing and Homeless Prevention Program</t>
    </r>
  </si>
  <si>
    <r>
      <t>·</t>
    </r>
    <r>
      <rPr>
        <sz val="7"/>
        <color theme="1"/>
        <rFont val="Times New Roman"/>
        <family val="1"/>
      </rPr>
      <t xml:space="preserve">         </t>
    </r>
    <r>
      <rPr>
        <sz val="11"/>
        <color theme="1"/>
        <rFont val="Calibri"/>
        <family val="2"/>
        <scheme val="minor"/>
      </rPr>
      <t>Other: Describe in Notes</t>
    </r>
  </si>
  <si>
    <r>
      <t>17.  Deed Restriction Type:</t>
    </r>
    <r>
      <rPr>
        <sz val="11"/>
        <color theme="1"/>
        <rFont val="Calibri"/>
        <family val="2"/>
        <scheme val="minor"/>
      </rPr>
      <t xml:space="preserve">  Enter information here if units in the project are considered affordable to very-low, low, and/or moderate income households due to a local program or policy, such as an inclusionary housing ordinance, regulatory agreement, or a density bonus. This field </t>
    </r>
    <r>
      <rPr>
        <u/>
        <sz val="11"/>
        <color theme="1"/>
        <rFont val="Calibri"/>
        <family val="2"/>
        <scheme val="minor"/>
      </rPr>
      <t>should not</t>
    </r>
    <r>
      <rPr>
        <sz val="11"/>
        <color theme="1"/>
        <rFont val="Calibri"/>
        <family val="2"/>
        <scheme val="minor"/>
      </rPr>
      <t xml:space="preserve"> be used to enter the number of deed restricted units. Identify the </t>
    </r>
    <r>
      <rPr>
        <u/>
        <sz val="11"/>
        <color theme="1"/>
        <rFont val="Calibri"/>
        <family val="2"/>
        <scheme val="minor"/>
      </rPr>
      <t>mechanism</t>
    </r>
    <r>
      <rPr>
        <sz val="11"/>
        <color theme="1"/>
        <rFont val="Calibri"/>
        <family val="2"/>
        <scheme val="minor"/>
      </rPr>
      <t xml:space="preserve"> used to restrict occupancy based on affordability to produce “deed restricted” units. Use the drop-down menu to select one of the following options</t>
    </r>
  </si>
  <si>
    <r>
      <t>·</t>
    </r>
    <r>
      <rPr>
        <sz val="7"/>
        <color theme="1"/>
        <rFont val="Times New Roman"/>
        <family val="1"/>
      </rPr>
      <t xml:space="preserve">         </t>
    </r>
    <r>
      <rPr>
        <sz val="11"/>
        <color theme="1"/>
        <rFont val="Calibri"/>
        <family val="2"/>
        <scheme val="minor"/>
      </rPr>
      <t>“INC” if the units were approved pursuant to a local inclusionary housing ordinance.</t>
    </r>
  </si>
  <si>
    <r>
      <t>·</t>
    </r>
    <r>
      <rPr>
        <sz val="7"/>
        <color theme="1"/>
        <rFont val="Times New Roman"/>
        <family val="1"/>
      </rPr>
      <t xml:space="preserve">         </t>
    </r>
    <r>
      <rPr>
        <sz val="11"/>
        <color theme="1"/>
        <rFont val="Calibri"/>
        <family val="2"/>
        <scheme val="minor"/>
      </rPr>
      <t xml:space="preserve">“DB” if the units were approved using a density bonus.  </t>
    </r>
  </si>
  <si>
    <r>
      <t>·</t>
    </r>
    <r>
      <rPr>
        <sz val="7"/>
        <color theme="1"/>
        <rFont val="Times New Roman"/>
        <family val="1"/>
      </rPr>
      <t xml:space="preserve">         </t>
    </r>
    <r>
      <rPr>
        <sz val="11"/>
        <color theme="1"/>
        <rFont val="Calibri"/>
        <family val="2"/>
        <scheme val="minor"/>
      </rPr>
      <t>“Other” for any other mechanism. Describe the source in notes section number 21.</t>
    </r>
  </si>
  <si>
    <r>
      <t>18. Housing without Financial Assistance or Deed Restrictions:</t>
    </r>
    <r>
      <rPr>
        <sz val="11"/>
        <color theme="1"/>
        <rFont val="Calibri"/>
        <family val="2"/>
        <scheme val="minor"/>
      </rPr>
      <t xml:space="preserve"> Enter information here if the units are affordable to very-low, low and moderate income households without financial assistance and/or deed restrictions. In these cases, affordability must be demonstrated by proposed sales price or rents.   </t>
    </r>
  </si>
  <si>
    <r>
      <t>·</t>
    </r>
    <r>
      <rPr>
        <sz val="7"/>
        <color theme="1"/>
        <rFont val="Times New Roman"/>
        <family val="1"/>
      </rPr>
      <t xml:space="preserve">         </t>
    </r>
    <r>
      <rPr>
        <sz val="11"/>
        <color theme="1"/>
        <rFont val="Calibri"/>
        <family val="2"/>
        <scheme val="minor"/>
      </rPr>
      <t>Sales prices and rents must meet the definition of affordable as defined in Health and Safety Code Section 50052.5 for owner-occupied units or Health and Safety Code section 50053 for renter-occupied units.</t>
    </r>
  </si>
  <si>
    <r>
      <t>·</t>
    </r>
    <r>
      <rPr>
        <sz val="7"/>
        <color theme="1"/>
        <rFont val="Times New Roman"/>
        <family val="1"/>
      </rPr>
      <t xml:space="preserve">         </t>
    </r>
    <r>
      <rPr>
        <sz val="11"/>
        <color theme="1"/>
        <rFont val="Calibri"/>
        <family val="2"/>
        <scheme val="minor"/>
      </rPr>
      <t>Describe how the newly constructed rental or ownership housing units were determined to be affordable to very- low, low, and moderate income households without either public subsidies or restrictive covenants. This may be based on various methods considering sales prices or rents relative to the income levels of households such as through a survey of comparable units in the area that show the unit would be affordable to very-low, low, or moderate income households.</t>
    </r>
  </si>
  <si>
    <r>
      <t>o</t>
    </r>
    <r>
      <rPr>
        <sz val="7"/>
        <color theme="1"/>
        <rFont val="Times New Roman"/>
        <family val="1"/>
      </rPr>
      <t xml:space="preserve">   </t>
    </r>
    <r>
      <rPr>
        <sz val="11"/>
        <color theme="1"/>
        <rFont val="Calibri"/>
        <family val="2"/>
        <scheme val="minor"/>
      </rPr>
      <t>The jurisdiction can consider comparable rental prices or new sales prices (actual or anticipated). The jurisdiction should consider costs for renters (i.e., 30% of household income for rent and utilities) or owners (e.g., 30% of household income for principal, interest, taxes, insurance and utilities, pursuant to Title 25 CCR Section 6920)</t>
    </r>
  </si>
  <si>
    <r>
      <t>·</t>
    </r>
    <r>
      <rPr>
        <sz val="7"/>
        <color theme="1"/>
        <rFont val="Times New Roman"/>
        <family val="1"/>
      </rPr>
      <t xml:space="preserve">         </t>
    </r>
    <r>
      <rPr>
        <sz val="11"/>
        <color theme="1"/>
        <rFont val="Calibri"/>
        <family val="2"/>
        <scheme val="minor"/>
      </rPr>
      <t>In the absence of justification that the unit is affordable to a very- low, low, and moderate income household, the unit must be counted as above-moderate income.</t>
    </r>
  </si>
  <si>
    <r>
      <t xml:space="preserve">19. Term of Affordability or Deed Restriction: </t>
    </r>
    <r>
      <rPr>
        <sz val="11"/>
        <color theme="1"/>
        <rFont val="Calibri"/>
        <family val="2"/>
        <scheme val="minor"/>
      </rPr>
      <t>If units have committed financial assistance and/or are deed restricted, enter the duration of the affordability or deed restriction. If units are affordable in perpetuity, enter 1,000. If multiple funding sources or deed restrictions on the development have different terms of affordability, please enter the longest term of affordability. Although completion of this field is optional, your input would be greatly appreciated.</t>
    </r>
    <r>
      <rPr>
        <b/>
        <sz val="11"/>
        <color theme="1"/>
        <rFont val="Calibri"/>
        <family val="2"/>
        <scheme val="minor"/>
      </rPr>
      <t xml:space="preserve">  </t>
    </r>
  </si>
  <si>
    <r>
      <t>20. Demolished/Destroyed Units</t>
    </r>
    <r>
      <rPr>
        <sz val="11"/>
        <color theme="1"/>
        <rFont val="Calibri"/>
        <family val="2"/>
        <scheme val="minor"/>
      </rPr>
      <t xml:space="preserve">: This section is to report if the project and associated APN, has a permit, entitlement or certificate of occupancy in the reporting year, and the APN previously had demolished or destroyed units.  </t>
    </r>
  </si>
  <si>
    <r>
      <t>·</t>
    </r>
    <r>
      <rPr>
        <sz val="7"/>
        <color theme="1"/>
        <rFont val="Times New Roman"/>
        <family val="1"/>
      </rPr>
      <t xml:space="preserve">         </t>
    </r>
    <r>
      <rPr>
        <sz val="11"/>
        <color theme="1"/>
        <rFont val="Calibri"/>
        <family val="2"/>
        <scheme val="minor"/>
      </rPr>
      <t>Enter the “Number of Demolished or Destroyed Units” in the reporting calendar year.</t>
    </r>
  </si>
  <si>
    <r>
      <t>·</t>
    </r>
    <r>
      <rPr>
        <sz val="7"/>
        <color theme="1"/>
        <rFont val="Times New Roman"/>
        <family val="1"/>
      </rPr>
      <t xml:space="preserve">         </t>
    </r>
    <r>
      <rPr>
        <sz val="11"/>
        <color theme="1"/>
        <rFont val="Calibri"/>
        <family val="2"/>
        <scheme val="minor"/>
      </rPr>
      <t>From the drop down menu select “demolished” if the units were torn down. Select “Destroyed” if the units were lost due to fire or other natural disaster.</t>
    </r>
  </si>
  <si>
    <r>
      <t>·</t>
    </r>
    <r>
      <rPr>
        <sz val="7"/>
        <color theme="1"/>
        <rFont val="Times New Roman"/>
        <family val="1"/>
      </rPr>
      <t xml:space="preserve">         </t>
    </r>
    <r>
      <rPr>
        <sz val="11"/>
        <color theme="1"/>
        <rFont val="Calibri"/>
        <family val="2"/>
        <scheme val="minor"/>
      </rPr>
      <t>From the drop down menu “Demolished/Destroyed Units Owner or Renter” select “R” for renter or “O” for owner.</t>
    </r>
  </si>
  <si>
    <r>
      <t>Fields 21 through 24 Density Bonus Detail</t>
    </r>
    <r>
      <rPr>
        <b/>
        <sz val="11"/>
        <color theme="1"/>
        <rFont val="Calibri"/>
        <family val="2"/>
        <scheme val="minor"/>
      </rPr>
      <t>:</t>
    </r>
    <r>
      <rPr>
        <sz val="11"/>
        <color theme="1"/>
        <rFont val="Calibri"/>
        <family val="2"/>
        <scheme val="minor"/>
      </rPr>
      <t xml:space="preserve"> The following fields must be completed for at least a sample of density bonus projects reported by the jurisdiction and should only be completed if “DB” is one of the selections in section 17.</t>
    </r>
  </si>
  <si>
    <r>
      <rPr>
        <b/>
        <sz val="11"/>
        <color theme="1"/>
        <rFont val="Calibri"/>
        <family val="2"/>
      </rPr>
      <t>21. Density bonus:</t>
    </r>
    <r>
      <rPr>
        <sz val="11"/>
        <color theme="1"/>
        <rFont val="Calibri"/>
        <family val="2"/>
      </rPr>
      <t xml:space="preserve"> This section and the sections to follow are for reporting if the project received a density bonus, including concessions, incentives, waivers, or other modifications. The first field asks for the percentage of density bonus that was applied to the project.</t>
    </r>
  </si>
  <si>
    <r>
      <t>·</t>
    </r>
    <r>
      <rPr>
        <sz val="7"/>
        <color theme="1"/>
        <rFont val="Times New Roman"/>
        <family val="1"/>
      </rPr>
      <t xml:space="preserve">         </t>
    </r>
    <r>
      <rPr>
        <sz val="11"/>
        <color theme="1"/>
        <rFont val="Calibri"/>
        <family val="2"/>
        <scheme val="minor"/>
      </rPr>
      <t>If the planning area's maximum allowable density is calculated based on the allowable number of units, express your response as a percentage (New total number of units - Old total number of units)/(Old total number of units); NOTE THAT WE ARE NOT PROPOSING TO EXPRESS THE DENSITY AS UNITS PER ACRE.</t>
    </r>
  </si>
  <si>
    <r>
      <t>·</t>
    </r>
    <r>
      <rPr>
        <sz val="7"/>
        <color theme="1"/>
        <rFont val="Times New Roman"/>
        <family val="1"/>
      </rPr>
      <t xml:space="preserve">         </t>
    </r>
    <r>
      <rPr>
        <sz val="11"/>
        <color theme="1"/>
        <rFont val="Calibri"/>
        <family val="2"/>
        <scheme val="minor"/>
      </rPr>
      <t>Alternatively, if the planning area's maximum allowable density is form- or volume-based, express your response as a percentage (New maximum allowable residential gross floor area - Old maximum allowable residential gross floor area)/(Old maximum allowable residential gross floor area)</t>
    </r>
  </si>
  <si>
    <r>
      <rPr>
        <b/>
        <sz val="11"/>
        <color theme="1"/>
        <rFont val="Calibri"/>
        <family val="2"/>
      </rPr>
      <t xml:space="preserve">22. Percentage of deed-restricted units: </t>
    </r>
    <r>
      <rPr>
        <sz val="11"/>
        <color theme="1"/>
        <rFont val="Calibri"/>
        <family val="2"/>
      </rPr>
      <t>Enter the percentage of deed-restricted units in the project expressed as (percentage of deed-restricted units) / (total number of units) NOTE THAT THIS CALCULATION MIGHT ALSO BE PROBLEMATIC IF THERE ARE DEED-RESTRICTED UNITS MANDATED BY ANOTHER SUBSIDY PROGRAM</t>
    </r>
  </si>
  <si>
    <r>
      <rPr>
        <b/>
        <sz val="11"/>
        <color theme="1"/>
        <rFont val="Calibri"/>
        <family val="2"/>
        <scheme val="minor"/>
      </rPr>
      <t xml:space="preserve">23. Number of incentives and other modifications: </t>
    </r>
    <r>
      <rPr>
        <sz val="11"/>
        <color theme="1"/>
        <rFont val="Calibri"/>
        <family val="2"/>
        <scheme val="minor"/>
      </rPr>
      <t>Enter the total number of other incentives, concessions, waivers, or other modifications given to the project (exclude parking waivers or parking reductions).</t>
    </r>
    <r>
      <rPr>
        <sz val="11"/>
        <color theme="1"/>
        <rFont val="Calibri"/>
        <family val="1"/>
        <charset val="2"/>
        <scheme val="minor"/>
      </rPr>
      <t xml:space="preserve"> List the specific incentives, concessions, waivers, or other modifications given to the project using the drop-down menu.</t>
    </r>
  </si>
  <si>
    <r>
      <t>·</t>
    </r>
    <r>
      <rPr>
        <sz val="7"/>
        <color theme="1"/>
        <rFont val="Times New Roman"/>
        <family val="1"/>
      </rPr>
      <t xml:space="preserve">         </t>
    </r>
    <r>
      <rPr>
        <sz val="11"/>
        <color theme="1"/>
        <rFont val="Calibri"/>
        <family val="2"/>
        <scheme val="minor"/>
      </rPr>
      <t>On-Site Improvements</t>
    </r>
  </si>
  <si>
    <r>
      <t>·</t>
    </r>
    <r>
      <rPr>
        <sz val="7"/>
        <color theme="1"/>
        <rFont val="Times New Roman"/>
        <family val="1"/>
      </rPr>
      <t xml:space="preserve">         </t>
    </r>
    <r>
      <rPr>
        <sz val="11"/>
        <color theme="1"/>
        <rFont val="Calibri"/>
        <family val="2"/>
        <scheme val="minor"/>
      </rPr>
      <t>Off-Site Improvements</t>
    </r>
  </si>
  <si>
    <r>
      <t>·</t>
    </r>
    <r>
      <rPr>
        <sz val="7"/>
        <color theme="1"/>
        <rFont val="Times New Roman"/>
        <family val="1"/>
      </rPr>
      <t xml:space="preserve">         </t>
    </r>
    <r>
      <rPr>
        <sz val="11"/>
        <color theme="1"/>
        <rFont val="Calibri"/>
        <family val="2"/>
        <scheme val="minor"/>
      </rPr>
      <t>Development Standards Modification</t>
    </r>
  </si>
  <si>
    <r>
      <t>·</t>
    </r>
    <r>
      <rPr>
        <sz val="7"/>
        <color theme="1"/>
        <rFont val="Times New Roman"/>
        <family val="1"/>
      </rPr>
      <t xml:space="preserve">         </t>
    </r>
    <r>
      <rPr>
        <sz val="11"/>
        <color theme="1"/>
        <rFont val="Calibri"/>
        <family val="2"/>
        <scheme val="minor"/>
      </rPr>
      <t>Other</t>
    </r>
  </si>
  <si>
    <t>24. Reductions or waivers of parking standards:</t>
  </si>
  <si>
    <r>
      <t>·</t>
    </r>
    <r>
      <rPr>
        <sz val="7"/>
        <color theme="1"/>
        <rFont val="Times New Roman"/>
        <family val="1"/>
      </rPr>
      <t xml:space="preserve">         </t>
    </r>
    <r>
      <rPr>
        <sz val="11"/>
        <color theme="1"/>
        <rFont val="Calibri"/>
        <family val="2"/>
        <scheme val="minor"/>
      </rPr>
      <t>Did the project receive a reduction or waiver of parking standards? Answer Yes or No.</t>
    </r>
  </si>
  <si>
    <r>
      <t xml:space="preserve">25. Notes: </t>
    </r>
    <r>
      <rPr>
        <sz val="11"/>
        <color theme="1"/>
        <rFont val="Calibri"/>
        <family val="2"/>
        <scheme val="minor"/>
      </rPr>
      <t>Use this field to enter any applicable notes about the project or development.</t>
    </r>
  </si>
  <si>
    <t>TABLE B
Regional Housing Needs Allocation Progress – Permitted Units Issued By Affordability</t>
  </si>
  <si>
    <t xml:space="preserve">Table B is a summary of prior permitting activity in the current planning cycle, including permitting activity for the calendar year being reported. Please note, the last year of the 5th cycle will only contain units with permit dates that occurred before the end of the cycle. The first year of the 6th cycle will only contain units with permits that occurred on or after the beginning of the cycle. To assist jurisdictions in completing this form, HCD has pre-filled permit data as reported to HCD on prior APRs. Past unit information will auto-populate when the jurisdiction’s name in the general information section of the “Start Here” tab is entered. Current year permitted units will auto-populate from data reported in table A2. If permit activity for current year is inaccurate, jurisdictions should make adjustments on field number 7, Affordability by Household Income – Building Permits in table A2. </t>
  </si>
  <si>
    <t xml:space="preserve">Please contact HCD at APR@hcd.ca.gov if data from previous years does not populate or if different than the information supplied in Table B. Any changes made by localities to previous years’ data in Table B will not update prior APR records maintained by HCD. </t>
  </si>
  <si>
    <t xml:space="preserve">Table B reports the number of units for which permits were issued to demonstrate progress in meeting the jurisdiction’s share of regional housing need for the planning period. </t>
  </si>
  <si>
    <r>
      <t>1. Regional Housing Needs Allocation by Income Level:</t>
    </r>
    <r>
      <rPr>
        <sz val="11"/>
        <color theme="1"/>
        <rFont val="Calibri"/>
        <family val="2"/>
        <scheme val="minor"/>
      </rPr>
      <t xml:space="preserve"> Lists the jurisdiction’s assigned RHNA for the planning cycle by income group. This field will be auto-populated once the jurisdiction’s name is entered in the “Start Here” tab.</t>
    </r>
  </si>
  <si>
    <r>
      <t>2. Year:</t>
    </r>
    <r>
      <rPr>
        <sz val="11"/>
        <color theme="1"/>
        <rFont val="Calibri"/>
        <family val="2"/>
        <scheme val="minor"/>
      </rPr>
      <t xml:space="preserve"> Lists the building </t>
    </r>
    <r>
      <rPr>
        <u/>
        <sz val="11"/>
        <color theme="1"/>
        <rFont val="Calibri"/>
        <family val="2"/>
        <scheme val="minor"/>
      </rPr>
      <t>permit data</t>
    </r>
    <r>
      <rPr>
        <sz val="11"/>
        <color theme="1"/>
        <rFont val="Calibri"/>
        <family val="2"/>
        <scheme val="minor"/>
      </rPr>
      <t xml:space="preserve"> for each year of the RHNA planning cycle beginning in the first year and ending with the data from the current reporting year which can be found in Table A2.</t>
    </r>
  </si>
  <si>
    <r>
      <t>3. Total Units to Date (all years):</t>
    </r>
    <r>
      <rPr>
        <sz val="11"/>
        <color theme="1"/>
        <rFont val="Calibri"/>
        <family val="2"/>
        <scheme val="minor"/>
      </rPr>
      <t xml:space="preserve"> Totals the number of units permitted in each income category.</t>
    </r>
  </si>
  <si>
    <r>
      <t>4. Total Remaining RHNA by Income Level:</t>
    </r>
    <r>
      <rPr>
        <sz val="11"/>
        <color theme="1"/>
        <rFont val="Calibri"/>
        <family val="2"/>
        <scheme val="minor"/>
      </rPr>
      <t xml:space="preserve"> This field uses the information from the “Total Units to Date” category and deducts the units by income category from the jurisdiction’s assigned RHNA number. Note: The total units remaining to meet the RHNA allocation is in the bottom right hand corner.</t>
    </r>
  </si>
  <si>
    <r>
      <t>TABLE</t>
    </r>
    <r>
      <rPr>
        <b/>
        <sz val="14"/>
        <color rgb="FF2E74B5"/>
        <rFont val="Calibri Light"/>
        <family val="2"/>
      </rPr>
      <t xml:space="preserve"> </t>
    </r>
    <r>
      <rPr>
        <b/>
        <sz val="14"/>
        <rFont val="Calibri"/>
        <family val="2"/>
      </rPr>
      <t>C
Sites Identified or Rezoned to Accommodate Shortfall Housing Need</t>
    </r>
  </si>
  <si>
    <t xml:space="preserve">Please note: This table should only be filled out when a city or county identified an Unaccommodated Need of sites from the previous planning period Government Code section 65584.09, has Shortfall of Sites as identified in the housing element Government Code section 65583, subdivision (c)(1); or is identifying additional sites required by No Net Loss law pursuant to Government Code section 65863. The data in this inventory serves as an addendum to the housing element sites inventory. This table should not include rezoning for a specific project. </t>
  </si>
  <si>
    <r>
      <t>1. Project Identifier:</t>
    </r>
    <r>
      <rPr>
        <sz val="11"/>
        <color theme="1"/>
        <rFont val="Calibri"/>
        <family val="2"/>
        <scheme val="minor"/>
      </rPr>
      <t xml:space="preserve"> Include the Assessor Parcel Number (APN) and street address. The project name and local jurisdiction tracking ID are optional.</t>
    </r>
  </si>
  <si>
    <r>
      <t xml:space="preserve">2. Date of Rezone: </t>
    </r>
    <r>
      <rPr>
        <sz val="11"/>
        <color theme="1"/>
        <rFont val="Calibri"/>
        <family val="2"/>
        <scheme val="minor"/>
      </rPr>
      <t>If rezone was required, identify the date the rezone occurred. Enter date as month/day/year (e.g., 6/1/2018).</t>
    </r>
  </si>
  <si>
    <r>
      <t xml:space="preserve">3. RHNA Shortfall by Household Income Category: </t>
    </r>
    <r>
      <rPr>
        <sz val="11"/>
        <color theme="1"/>
        <rFont val="Calibri"/>
        <family val="2"/>
        <scheme val="minor"/>
      </rPr>
      <t xml:space="preserve">For each development or site, list the number of units that are affordable to the following income levels (refer to Definitions section for more detail):  </t>
    </r>
  </si>
  <si>
    <r>
      <t>Note: rezoning is not required to accommodate moderate or above moderate RHNA shortfall.</t>
    </r>
    <r>
      <rPr>
        <b/>
        <i/>
        <sz val="11"/>
        <color theme="1"/>
        <rFont val="Calibri"/>
        <family val="2"/>
        <scheme val="minor"/>
      </rPr>
      <t xml:space="preserve"> </t>
    </r>
  </si>
  <si>
    <r>
      <t xml:space="preserve">4. Rezone Type: </t>
    </r>
    <r>
      <rPr>
        <sz val="11"/>
        <color theme="1"/>
        <rFont val="Calibri"/>
        <family val="2"/>
        <scheme val="minor"/>
      </rPr>
      <t>From the dropdown list, select one of the following for each project:</t>
    </r>
  </si>
  <si>
    <r>
      <t>·</t>
    </r>
    <r>
      <rPr>
        <sz val="7"/>
        <color theme="1"/>
        <rFont val="Times New Roman"/>
        <family val="1"/>
      </rPr>
      <t xml:space="preserve">         </t>
    </r>
    <r>
      <rPr>
        <b/>
        <sz val="11"/>
        <color theme="1"/>
        <rFont val="Calibri"/>
        <family val="2"/>
        <scheme val="minor"/>
      </rPr>
      <t>No Net Loss</t>
    </r>
    <r>
      <rPr>
        <sz val="11"/>
        <color theme="1"/>
        <rFont val="Calibri"/>
        <family val="2"/>
        <scheme val="minor"/>
      </rPr>
      <t xml:space="preserve"> (Government Code section 65863): When a jurisdiction permits or causes its housing element sites inventory site capacity to be insufficient to meet its remaining unmet RHNA for lower and moderate-income households. In general, a jurisdiction must demonstrate sufficient capacity on existing sites or make available adequate sites within 180 days of there being insufficient sites to meet the remaining RHNA.</t>
    </r>
  </si>
  <si>
    <r>
      <t>·</t>
    </r>
    <r>
      <rPr>
        <sz val="7"/>
        <color theme="1"/>
        <rFont val="Times New Roman"/>
        <family val="1"/>
      </rPr>
      <t xml:space="preserve">         </t>
    </r>
    <r>
      <rPr>
        <b/>
        <sz val="11"/>
        <color theme="1"/>
        <rFont val="Calibri"/>
        <family val="2"/>
        <scheme val="minor"/>
      </rPr>
      <t>Unaccommodated Need</t>
    </r>
    <r>
      <rPr>
        <sz val="11"/>
        <color theme="1"/>
        <rFont val="Calibri"/>
        <family val="2"/>
        <scheme val="minor"/>
      </rPr>
      <t xml:space="preserve"> (Government Code section 65584.09): When a jurisdiction failed to identify or make adequate sites available in the prior planning period to accommodate its RHNA by income category. Note: When this condition occurred, the housing element in the current planning period in most cases will have a program to make available adequate sites to address the unmet RHNA by income category in the first year of the planning period.</t>
    </r>
  </si>
  <si>
    <r>
      <t>·</t>
    </r>
    <r>
      <rPr>
        <sz val="7"/>
        <color theme="1"/>
        <rFont val="Times New Roman"/>
        <family val="1"/>
      </rPr>
      <t xml:space="preserve">         </t>
    </r>
    <r>
      <rPr>
        <b/>
        <sz val="11"/>
        <color theme="1"/>
        <rFont val="Calibri"/>
        <family val="2"/>
        <scheme val="minor"/>
      </rPr>
      <t xml:space="preserve">Shortfall of Sites </t>
    </r>
    <r>
      <rPr>
        <sz val="11"/>
        <color theme="1"/>
        <rFont val="Calibri"/>
        <family val="2"/>
        <scheme val="minor"/>
      </rPr>
      <t>(Government Code section 65583, subdivision (c)(1)): When a jurisdiction does not identify adequate sites to accommodate its RHNA by income category in the current planning period. Note: When this condition occurred, the housing element for the current planning period must have included a program to make available adequate sites to address the unmet RHNA by income category. For jurisdictions on an eight year planning period, the rezones must be complete within the first three years of the planning period.</t>
    </r>
  </si>
  <si>
    <r>
      <t xml:space="preserve">5. Parcel Size (Acres): </t>
    </r>
    <r>
      <rPr>
        <sz val="11"/>
        <color theme="1"/>
        <rFont val="Calibri"/>
        <family val="2"/>
        <scheme val="minor"/>
      </rPr>
      <t>Enter the size of the parcel in acres.</t>
    </r>
  </si>
  <si>
    <r>
      <t xml:space="preserve">6. General Plan Designation: </t>
    </r>
    <r>
      <rPr>
        <sz val="11"/>
        <color theme="1"/>
        <rFont val="Calibri"/>
        <family val="2"/>
        <scheme val="minor"/>
      </rPr>
      <t>Enter the new General Plan Land Use designation. If no change was made, enter the current designation.</t>
    </r>
  </si>
  <si>
    <r>
      <t xml:space="preserve">7. Zoning: </t>
    </r>
    <r>
      <rPr>
        <sz val="11"/>
        <color theme="1"/>
        <rFont val="Calibri"/>
        <family val="2"/>
        <scheme val="minor"/>
      </rPr>
      <t>Enter the new zoning designation for the parcel. If no change was made, enter the current zoning designation.</t>
    </r>
  </si>
  <si>
    <r>
      <t xml:space="preserve">8. Density Allowed: </t>
    </r>
    <r>
      <rPr>
        <sz val="11"/>
        <color theme="1"/>
        <rFont val="Calibri"/>
        <family val="2"/>
        <scheme val="minor"/>
      </rPr>
      <t>Enter the minimum and maximum density allowed on each parcel. This is the density allowed after any zoning amendments are made. If no maximum density enter N/A.</t>
    </r>
  </si>
  <si>
    <r>
      <t xml:space="preserve">9. Realistic Capacity: </t>
    </r>
    <r>
      <rPr>
        <sz val="11"/>
        <color theme="1"/>
        <rFont val="Calibri"/>
        <family val="2"/>
        <scheme val="minor"/>
      </rPr>
      <t>Enter the estimated realistic unit capacity for each parcel. Refer to Definitions for more information about “Realistic Capacity.”</t>
    </r>
  </si>
  <si>
    <r>
      <t xml:space="preserve">10. Vacant/Non-vacant: </t>
    </r>
    <r>
      <rPr>
        <sz val="8"/>
        <color theme="1"/>
        <rFont val="Calibri"/>
        <family val="2"/>
        <scheme val="minor"/>
      </rPr>
      <t> </t>
    </r>
    <r>
      <rPr>
        <sz val="11"/>
        <color theme="1"/>
        <rFont val="Calibri"/>
        <family val="2"/>
        <scheme val="minor"/>
      </rPr>
      <t>From the drop-down list, select if the parcel is vacant or non-vacant. If the parcel is non-vacant, then enter the description of existing uses in Field 11.</t>
    </r>
  </si>
  <si>
    <r>
      <t xml:space="preserve">11. Description of Existing Uses: </t>
    </r>
    <r>
      <rPr>
        <sz val="11"/>
        <color theme="1"/>
        <rFont val="Calibri"/>
        <family val="2"/>
        <scheme val="minor"/>
      </rPr>
      <t>Include a description of existing uses. Description must be specific (i.e. SFR, MF, surplus school site, operating business, vacant commercial building, parking lot). Classifications of uses (i.e. “commercial”, “retail”, “office”, or “residential”) are not sufficient.</t>
    </r>
  </si>
  <si>
    <t>TABLE D 
 Program Implementation Status pursuant to Government Code section 65583</t>
  </si>
  <si>
    <r>
      <t xml:space="preserve">Report the status/progress of housing element program and policy implementation for </t>
    </r>
    <r>
      <rPr>
        <b/>
        <sz val="11"/>
        <color theme="1"/>
        <rFont val="Calibri"/>
        <family val="2"/>
        <scheme val="minor"/>
      </rPr>
      <t>all</t>
    </r>
    <r>
      <rPr>
        <sz val="11"/>
        <color theme="1"/>
        <rFont val="Calibri"/>
        <family val="2"/>
        <scheme val="minor"/>
      </rPr>
      <t xml:space="preserve"> programs described in the housing element:</t>
    </r>
  </si>
  <si>
    <r>
      <t>1.</t>
    </r>
    <r>
      <rPr>
        <b/>
        <sz val="7"/>
        <color theme="1"/>
        <rFont val="Times New Roman"/>
        <family val="1"/>
      </rPr>
      <t xml:space="preserve">       </t>
    </r>
    <r>
      <rPr>
        <b/>
        <sz val="11"/>
        <color theme="1"/>
        <rFont val="Calibri"/>
        <family val="2"/>
        <scheme val="minor"/>
      </rPr>
      <t>Name of Program:</t>
    </r>
    <r>
      <rPr>
        <sz val="11"/>
        <color theme="1"/>
        <rFont val="Calibri"/>
        <family val="2"/>
        <scheme val="minor"/>
      </rPr>
      <t xml:space="preserve"> List the name of the program as described in the element.</t>
    </r>
  </si>
  <si>
    <r>
      <t>2.</t>
    </r>
    <r>
      <rPr>
        <b/>
        <sz val="7"/>
        <color theme="1"/>
        <rFont val="Times New Roman"/>
        <family val="1"/>
      </rPr>
      <t xml:space="preserve">       </t>
    </r>
    <r>
      <rPr>
        <b/>
        <sz val="11"/>
        <color theme="1"/>
        <rFont val="Calibri"/>
        <family val="2"/>
        <scheme val="minor"/>
      </rPr>
      <t>Objective</t>
    </r>
    <r>
      <rPr>
        <sz val="11"/>
        <color theme="1"/>
        <rFont val="Calibri"/>
        <family val="2"/>
        <scheme val="minor"/>
      </rPr>
      <t>: List the program objective (for example, “Update the accessory dwelling unit ordinance”).</t>
    </r>
  </si>
  <si>
    <r>
      <t>3.</t>
    </r>
    <r>
      <rPr>
        <b/>
        <sz val="7"/>
        <color theme="1"/>
        <rFont val="Times New Roman"/>
        <family val="1"/>
      </rPr>
      <t xml:space="preserve">       </t>
    </r>
    <r>
      <rPr>
        <b/>
        <sz val="11"/>
        <color theme="1"/>
        <rFont val="Calibri"/>
        <family val="2"/>
        <scheme val="minor"/>
      </rPr>
      <t>Timeframe in Housing Element</t>
    </r>
    <r>
      <rPr>
        <sz val="11"/>
        <color theme="1"/>
        <rFont val="Calibri"/>
        <family val="2"/>
        <scheme val="minor"/>
      </rPr>
      <t>: Enter the date the objective is scheduled to be accomplished.</t>
    </r>
  </si>
  <si>
    <r>
      <t>4.</t>
    </r>
    <r>
      <rPr>
        <b/>
        <sz val="7"/>
        <color theme="1"/>
        <rFont val="Times New Roman"/>
        <family val="1"/>
      </rPr>
      <t xml:space="preserve">       </t>
    </r>
    <r>
      <rPr>
        <b/>
        <sz val="11"/>
        <color theme="1"/>
        <rFont val="Calibri"/>
        <family val="2"/>
        <scheme val="minor"/>
      </rPr>
      <t>Status of Program Implementation</t>
    </r>
    <r>
      <rPr>
        <sz val="11"/>
        <color theme="1"/>
        <rFont val="Calibri"/>
        <family val="2"/>
        <scheme val="minor"/>
      </rPr>
      <t>: List the action or status of program implementation.</t>
    </r>
  </si>
  <si>
    <t>For your information, the following list includes the statutory requirements for housing element programs:</t>
  </si>
  <si>
    <r>
      <t>·</t>
    </r>
    <r>
      <rPr>
        <sz val="7"/>
        <color theme="1"/>
        <rFont val="Times New Roman"/>
        <family val="1"/>
      </rPr>
      <t xml:space="preserve">         </t>
    </r>
    <r>
      <rPr>
        <sz val="11"/>
        <color theme="1"/>
        <rFont val="Calibri"/>
        <family val="2"/>
        <scheme val="minor"/>
      </rPr>
      <t xml:space="preserve">Adequate sites (Gov. Code, § 65583, subd. (c)(1)). </t>
    </r>
    <r>
      <rPr>
        <i/>
        <sz val="11"/>
        <color theme="1"/>
        <rFont val="Calibri"/>
        <family val="2"/>
        <scheme val="minor"/>
      </rPr>
      <t>Please note: Where a jurisdiction has included a rezone program pursuant to Government Code section 65583.2, subdivision (h) to address a shortfall of capacity to accommodate its RHNA, Table C must include specific information demonstrating progress in implementation including total acres, brief description of sites, date of rezone, and compliance with by-right approval and density requirements.</t>
    </r>
  </si>
  <si>
    <r>
      <t>·</t>
    </r>
    <r>
      <rPr>
        <sz val="7"/>
        <color theme="1"/>
        <rFont val="Times New Roman"/>
        <family val="1"/>
      </rPr>
      <t xml:space="preserve">         </t>
    </r>
    <r>
      <rPr>
        <sz val="11"/>
        <color theme="1"/>
        <rFont val="Calibri"/>
        <family val="2"/>
        <scheme val="minor"/>
      </rPr>
      <t>Assist in the development of low- and moderate-income housing (Gov. Code, § 65583, subd. (c)(2)).</t>
    </r>
  </si>
  <si>
    <r>
      <t>·</t>
    </r>
    <r>
      <rPr>
        <sz val="7"/>
        <color theme="1"/>
        <rFont val="Times New Roman"/>
        <family val="1"/>
      </rPr>
      <t xml:space="preserve">         </t>
    </r>
    <r>
      <rPr>
        <sz val="11"/>
        <color theme="1"/>
        <rFont val="Calibri"/>
        <family val="2"/>
        <scheme val="minor"/>
      </rPr>
      <t xml:space="preserve">Remove or mitigate constraints (Gov. Code, § 65583, subd. (c)(3)). </t>
    </r>
  </si>
  <si>
    <r>
      <t>·</t>
    </r>
    <r>
      <rPr>
        <sz val="7"/>
        <color theme="1"/>
        <rFont val="Times New Roman"/>
        <family val="1"/>
      </rPr>
      <t xml:space="preserve">         </t>
    </r>
    <r>
      <rPr>
        <sz val="11"/>
        <color theme="1"/>
        <rFont val="Calibri"/>
        <family val="2"/>
        <scheme val="minor"/>
      </rPr>
      <t>Conserve and improve existing affordable housing (Gov. Code, § 65583, subd. (c)(4)).</t>
    </r>
  </si>
  <si>
    <t>Promote and affirmatively further fair housing opportunities (Gov. Code, § 65583, subd. (c)(5)).</t>
  </si>
  <si>
    <r>
      <t>·</t>
    </r>
    <r>
      <rPr>
        <sz val="7"/>
        <color theme="1"/>
        <rFont val="Times New Roman"/>
        <family val="1"/>
      </rPr>
      <t xml:space="preserve">         </t>
    </r>
    <r>
      <rPr>
        <sz val="11"/>
        <color theme="1"/>
        <rFont val="Calibri"/>
        <family val="2"/>
        <scheme val="minor"/>
      </rPr>
      <t>Preserve units at-risk of conversion from low-income use (Gov. Code, § 65583, subd. (c)(6).</t>
    </r>
  </si>
  <si>
    <t>Please note: Jurisdictions may add additional rows in Table D to include all Housing Element programs, or to provide clarification or information relevant to demonstrating progress towards meeting RHNA objectives.</t>
  </si>
  <si>
    <t>TABLE E
Commercial Development Bonus Approved pursuant to Government Code section 65915.7</t>
  </si>
  <si>
    <t>Government Code section 65915.7 states: </t>
  </si>
  <si>
    <r>
      <t>“(a) When an applicant for approval of a commercial development has entered into an agreement for partnered housing described in subdivision (c) to contribute affordable housing through a joint project or two separate projects encompassing affordable housing, the city, county, or city and county shall grant to the commercial developer a development bonus as prescribed in subdivision (b). Housing shall be constructed on the site of the commercial development or on a site that…”</t>
    </r>
    <r>
      <rPr>
        <sz val="11"/>
        <color theme="1"/>
        <rFont val="Calibri"/>
        <family val="2"/>
        <scheme val="minor"/>
      </rPr>
      <t xml:space="preserve"> meets several criteria.</t>
    </r>
  </si>
  <si>
    <t>If the jurisdiction has approved any commercial development bonuses during the reporting year, enter the following information:</t>
  </si>
  <si>
    <r>
      <t>1. Project Identifier:</t>
    </r>
    <r>
      <rPr>
        <sz val="11"/>
        <color theme="1"/>
        <rFont val="Calibri"/>
        <family val="2"/>
        <scheme val="minor"/>
      </rPr>
      <t xml:space="preserve">  Include the parcel’s APN number and street address. The project name and local jurisdiction tracking ID are optional.</t>
    </r>
  </si>
  <si>
    <r>
      <t xml:space="preserve">2. Units Constructed as Part of the Agreement: </t>
    </r>
    <r>
      <rPr>
        <sz val="11"/>
        <color theme="1"/>
        <rFont val="Calibri"/>
        <family val="2"/>
        <scheme val="minor"/>
      </rPr>
      <t xml:space="preserve">For each development, list the number of units that are affordable to the following income levels (refer to definitions for more detail):  </t>
    </r>
  </si>
  <si>
    <r>
      <t xml:space="preserve">3. Description of Commercial Development Bonus: </t>
    </r>
    <r>
      <rPr>
        <sz val="8"/>
        <color theme="1"/>
        <rFont val="Calibri"/>
        <family val="2"/>
        <scheme val="minor"/>
      </rPr>
      <t> </t>
    </r>
    <r>
      <rPr>
        <sz val="11"/>
        <color theme="1"/>
        <rFont val="Calibri"/>
        <family val="2"/>
        <scheme val="minor"/>
      </rPr>
      <t>Include a description of the commercial development bonus approved by the jurisdiction.</t>
    </r>
  </si>
  <si>
    <r>
      <t xml:space="preserve">4. Commercial Development Bonus Date Approved: </t>
    </r>
    <r>
      <rPr>
        <sz val="11"/>
        <color theme="1"/>
        <rFont val="Calibri"/>
        <family val="2"/>
        <scheme val="minor"/>
      </rPr>
      <t>Enter the date that the jurisdiction approved the commercial development bonus. Enter date as month/day/year (e.g., 6/1/2018).</t>
    </r>
  </si>
  <si>
    <t>TABLE F
Units Rehabilitated, Preserved and Acquired for Alternative Adequate Sites pursuant to Government Code section 65583.1, subdivision (c)</t>
  </si>
  <si>
    <r>
      <t xml:space="preserve">Please note this table is optional: </t>
    </r>
    <r>
      <rPr>
        <i/>
        <sz val="11"/>
        <color theme="1"/>
        <rFont val="Calibri"/>
        <family val="2"/>
        <scheme val="minor"/>
      </rPr>
      <t>The jurisdiction can use this table to report units that have been substantially rehabilitated, converted from non-affordable to affordable by acquisition, and preserved, including mobilehome park preservation, consistent with the standards set forth in Government Code section 65583.1, subdivision (c). Please note, motel, hotel, hostel rooms or other structures that are converted from non-residential to residential units pursuant to Government Code section 65583.1(c)(1)(D) are considered net-new housing units and must be reported in Table A2 and not reported in Table F.</t>
    </r>
  </si>
  <si>
    <r>
      <t>Units that Do Not Count Toward RHNA</t>
    </r>
    <r>
      <rPr>
        <sz val="11"/>
        <color theme="1"/>
        <rFont val="Calibri"/>
        <family val="2"/>
        <scheme val="minor"/>
      </rPr>
      <t>: The jurisdiction may list for informational purposes only, units that do not count toward RHNA but were substantially rehabilitated, acquired or preserved.</t>
    </r>
  </si>
  <si>
    <t>Units that Count Toward RHNA: To enter units in this table as progress toward RHNA, please contact HCD at APR@hcd.ca.gov. HCD will provide a password to unlock the grey fields.</t>
  </si>
  <si>
    <t>In order to count units reported in this table as progress towards RHNA, the jurisdiction will need to provide information that demonstrate the units meet the standards set forth in Government Code section 65583.1, subdivision (c). These program requirements are summarized on the Alternative Adequate Sites Checklist.</t>
  </si>
  <si>
    <t xml:space="preserve">If HCD finds that the units meet the standards set forth in Government Code section 65583.1, subdivision (c) these units may credit up to 25 percent of the jurisdiction’s adequate sites requirement per income category. </t>
  </si>
  <si>
    <t>Table G</t>
  </si>
  <si>
    <t>Locally Owned Lands Included in the Housing Element Sites Inventory that have been sold, leased, or otherwise disposed of, pursuant to Government Code section 65400.1</t>
  </si>
  <si>
    <t>Chapter 664, Statutes of 2019 (AB 1486) added to the Government code section 65400.1, which requires jurisdictions to include in this APR a listing of sites owned by the locality that were included in the housing element sites inventory and were sold, leased, or otherwise disposed of during the reporting year.</t>
  </si>
  <si>
    <t xml:space="preserve">The listing of sites must include the entity to whom the site was transferred, and the intended use of the site. </t>
  </si>
  <si>
    <t>Table H</t>
  </si>
  <si>
    <t>Locally Owned or Controlled Lands Declared Surplus Pursuant to Government Code section 54221, or Identified as Excess Pursuant to Government Code section 50569</t>
  </si>
  <si>
    <r>
      <t xml:space="preserve">Chapter 661, Statutes of 2019 (AB 1255) amended Government Code section 54230 to require cities and counties to create an inventory of surplus lands defined in subdivision (b) of Section 54221, and all lands in excess of its foreseeable needs, if any, identified pursuant to Section 50569, located in all urbanized areas and urban clusters, as designated by the United States Census Bureau, within the jurisdiction of the county or city that the county or city or any of its departments, agencies, or authorities owns or controls. Please note: </t>
    </r>
    <r>
      <rPr>
        <b/>
        <sz val="11"/>
        <color theme="1"/>
        <rFont val="Calibri"/>
        <family val="2"/>
        <scheme val="minor"/>
      </rPr>
      <t>Jurisdictions are only required to report on property located in an urban area or urbanized cluster.</t>
    </r>
    <r>
      <rPr>
        <sz val="11"/>
        <color theme="1"/>
        <rFont val="Calibri"/>
        <family val="2"/>
        <scheme val="minor"/>
      </rPr>
      <t xml:space="preserve"> For a map of urban areas and urban clusters, please see HCD website here: </t>
    </r>
  </si>
  <si>
    <t>https://cahcd.maps.arcgis.com/apps/webappviewer/index.html?id=5a63b04d7c494a6ebb2aa38a2c3576f5</t>
  </si>
  <si>
    <t>Cities and counties must make a description of each parcel described in paragraph (1) of Government Code section 54230 and the present use of the parcel a matter of public record and shall report this information to the Department of Housing and Community Development no later than April 1 of each year, beginning April 1, 2021, in a form prescribed by the department, as part of its annual progress report submitted pursuant to paragraph (2) of subdivision (a) of Section 65400.</t>
  </si>
  <si>
    <t>“Surplus land” means land owned in fee simple by any local agency for which the local agency’s governing body takes formal action in a regular public meeting declaring that the land is surplus and is not necessary for the agency’s use. Land shall be declared either “surplus land” or “exempt surplus land,” as supported by written findings, before a local agency may take any action to dispose of it consistent with an agency’s policies or procedures. A local agency, on an annual basis, may declare multiple parcels as “surplus land” or “exempt surplus land.”
“Surplus land” includes land held in the Community Redevelopment Property Trust Fund pursuant to Section 34191.4 of the Health and Safety Code and land that has been designated in the long-range property management plan approved by the Department of Finance pursuant to Section 34191.5 of the Health and Safety Code, either for sale or for future development, but does not include any specific disposal of land to an identified entity described in the plan.</t>
  </si>
  <si>
    <t>Parcel Description must include the following:</t>
  </si>
  <si>
    <r>
      <t xml:space="preserve">1. APN: </t>
    </r>
    <r>
      <rPr>
        <sz val="11"/>
        <color theme="1"/>
        <rFont val="Calibri"/>
        <family val="2"/>
        <scheme val="minor"/>
      </rPr>
      <t>Enter the parcel number of the identified property</t>
    </r>
    <r>
      <rPr>
        <b/>
        <sz val="11"/>
        <color theme="1"/>
        <rFont val="Calibri"/>
        <family val="2"/>
        <scheme val="minor"/>
      </rPr>
      <t>.</t>
    </r>
  </si>
  <si>
    <r>
      <t xml:space="preserve">2. Street Address/Intersection: </t>
    </r>
    <r>
      <rPr>
        <sz val="11"/>
        <color theme="1"/>
        <rFont val="Calibri"/>
        <family val="2"/>
        <scheme val="minor"/>
      </rPr>
      <t>Enter the street address of the property. If no street address is available, enter the closest known intersection.</t>
    </r>
  </si>
  <si>
    <r>
      <t>3. Existing Use:</t>
    </r>
    <r>
      <rPr>
        <sz val="11"/>
        <color theme="1"/>
        <rFont val="Calibri"/>
        <family val="2"/>
        <scheme val="minor"/>
      </rPr>
      <t xml:space="preserve"> Select the existing use of the property. Use the drop-down menu to select one of the following options:</t>
    </r>
  </si>
  <si>
    <r>
      <t>·</t>
    </r>
    <r>
      <rPr>
        <sz val="7"/>
        <color theme="1"/>
        <rFont val="Times New Roman"/>
        <family val="1"/>
      </rPr>
      <t xml:space="preserve">        </t>
    </r>
    <r>
      <rPr>
        <sz val="11"/>
        <color theme="1"/>
        <rFont val="Calibri"/>
        <family val="2"/>
        <scheme val="minor"/>
      </rPr>
      <t>Residential</t>
    </r>
  </si>
  <si>
    <r>
      <t>·</t>
    </r>
    <r>
      <rPr>
        <sz val="7"/>
        <color theme="1"/>
        <rFont val="Times New Roman"/>
        <family val="1"/>
      </rPr>
      <t xml:space="preserve">        </t>
    </r>
    <r>
      <rPr>
        <sz val="11"/>
        <color theme="1"/>
        <rFont val="Calibri"/>
        <family val="2"/>
        <scheme val="minor"/>
      </rPr>
      <t>Commercial</t>
    </r>
  </si>
  <si>
    <r>
      <t>·</t>
    </r>
    <r>
      <rPr>
        <sz val="7"/>
        <color theme="1"/>
        <rFont val="Times New Roman"/>
        <family val="1"/>
      </rPr>
      <t xml:space="preserve">        </t>
    </r>
    <r>
      <rPr>
        <sz val="11"/>
        <color theme="1"/>
        <rFont val="Calibri"/>
        <family val="2"/>
        <scheme val="minor"/>
      </rPr>
      <t>Industrial</t>
    </r>
  </si>
  <si>
    <r>
      <t>·</t>
    </r>
    <r>
      <rPr>
        <sz val="7"/>
        <color theme="1"/>
        <rFont val="Times New Roman"/>
        <family val="1"/>
      </rPr>
      <t xml:space="preserve">        </t>
    </r>
    <r>
      <rPr>
        <sz val="11"/>
        <color theme="1"/>
        <rFont val="Calibri"/>
        <family val="2"/>
        <scheme val="minor"/>
      </rPr>
      <t>Public Facilities</t>
    </r>
  </si>
  <si>
    <r>
      <t>·</t>
    </r>
    <r>
      <rPr>
        <sz val="7"/>
        <color theme="1"/>
        <rFont val="Times New Roman"/>
        <family val="1"/>
      </rPr>
      <t xml:space="preserve">        </t>
    </r>
    <r>
      <rPr>
        <sz val="11"/>
        <color theme="1"/>
        <rFont val="Calibri"/>
        <family val="2"/>
        <scheme val="minor"/>
      </rPr>
      <t>Vacant</t>
    </r>
  </si>
  <si>
    <r>
      <t>·</t>
    </r>
    <r>
      <rPr>
        <sz val="7"/>
        <color theme="1"/>
        <rFont val="Times New Roman"/>
        <family val="1"/>
      </rPr>
      <t xml:space="preserve">        </t>
    </r>
    <r>
      <rPr>
        <sz val="11"/>
        <color theme="1"/>
        <rFont val="Calibri"/>
        <family val="2"/>
        <scheme val="minor"/>
      </rPr>
      <t>Air Rights</t>
    </r>
  </si>
  <si>
    <r>
      <t>·</t>
    </r>
    <r>
      <rPr>
        <sz val="7"/>
        <color theme="1"/>
        <rFont val="Times New Roman"/>
        <family val="1"/>
      </rPr>
      <t xml:space="preserve">        </t>
    </r>
    <r>
      <rPr>
        <sz val="11"/>
        <color theme="1"/>
        <rFont val="Calibri"/>
        <family val="2"/>
        <scheme val="minor"/>
      </rPr>
      <t>Other</t>
    </r>
  </si>
  <si>
    <r>
      <t xml:space="preserve">4. Number of Units: </t>
    </r>
    <r>
      <rPr>
        <sz val="11"/>
        <color theme="1"/>
        <rFont val="Calibri"/>
        <family val="2"/>
        <scheme val="minor"/>
      </rPr>
      <t>If the existing use is residential, enter the number of units on the property.</t>
    </r>
  </si>
  <si>
    <r>
      <t xml:space="preserve">5. Surplus Designation: </t>
    </r>
    <r>
      <rPr>
        <sz val="11"/>
        <color theme="1"/>
        <rFont val="Calibri"/>
        <family val="2"/>
        <scheme val="minor"/>
      </rPr>
      <t>Please identify if the property has been designated surplus or exempt surplus pursuant to Government Code section 54221, or excess pursuant to Government Code section 50569.</t>
    </r>
  </si>
  <si>
    <r>
      <t xml:space="preserve">6. Parcel Size (in acres): </t>
    </r>
    <r>
      <rPr>
        <sz val="11"/>
        <color theme="1"/>
        <rFont val="Calibri"/>
        <family val="2"/>
        <scheme val="minor"/>
      </rPr>
      <t>Enter the parcel size in acres.</t>
    </r>
  </si>
  <si>
    <r>
      <t xml:space="preserve">7. Notes (Optional): </t>
    </r>
    <r>
      <rPr>
        <sz val="11"/>
        <color theme="1"/>
        <rFont val="Calibri"/>
        <family val="2"/>
        <scheme val="minor"/>
      </rPr>
      <t>Please include any applicable notes providing additional property description. This could include description of any characteristics of the property.</t>
    </r>
  </si>
  <si>
    <t>Local Early Action Planning (LEAP) Grant Reporting</t>
  </si>
  <si>
    <t>Pursuant to Health and Safety Code section 50515.04, recipients of Local Early Action Planning (LEAP) grants shall annually report by April 1 of the year following receipt of those funds on the status of proposed uses in the application. The report shall address the housing impact within the jurisdiction, including a summary of building permits, certificates of occupancy or other completed entitlements. Data sources may include the LEAP application (e.g., Attachment 1: Project Timeline and Budget), re-imbursement requests, other portions of the annual progress reports and other summary records of program activities.</t>
  </si>
  <si>
    <r>
      <rPr>
        <b/>
        <sz val="11"/>
        <color theme="1"/>
        <rFont val="Calibri"/>
        <family val="2"/>
        <scheme val="minor"/>
      </rPr>
      <t>1.    Total Award Amount</t>
    </r>
    <r>
      <rPr>
        <sz val="11"/>
        <color theme="1"/>
        <rFont val="Calibri"/>
        <family val="2"/>
        <scheme val="minor"/>
      </rPr>
      <t xml:space="preserve">:  Utilizing the LEAP application and award letter, fill in the total award amount for all proposed LEAP activities.   </t>
    </r>
  </si>
  <si>
    <r>
      <rPr>
        <b/>
        <sz val="11"/>
        <color theme="1"/>
        <rFont val="Calibri"/>
        <family val="2"/>
        <scheme val="minor"/>
      </rPr>
      <t>2.    Task</t>
    </r>
    <r>
      <rPr>
        <sz val="11"/>
        <color theme="1"/>
        <rFont val="Calibri"/>
        <family val="2"/>
        <scheme val="minor"/>
      </rPr>
      <t xml:space="preserve">: Utilizing Attachment 1: Project Timeline and Budget from the LEAP application, fill in all project level tasks. Do not fill in sub-tasks. For example, an application might include a project level task to prepare and adopt a downtown specific plan. In this case, simply fill in downtown specific plan and do not fill in sub-tasks such as outreach, traffic studies, drafting and adoption.  </t>
    </r>
  </si>
  <si>
    <r>
      <rPr>
        <b/>
        <sz val="11"/>
        <color theme="1"/>
        <rFont val="Calibri"/>
        <family val="2"/>
        <scheme val="minor"/>
      </rPr>
      <t>3.    $ Amount Awarded</t>
    </r>
    <r>
      <rPr>
        <sz val="11"/>
        <color theme="1"/>
        <rFont val="Calibri"/>
        <family val="2"/>
        <scheme val="minor"/>
      </rPr>
      <t xml:space="preserve">: Utilizing Attachment 1: Project Timeline and Budget from the LEAP application, fill in the total amount awarded for each project level task.  </t>
    </r>
  </si>
  <si>
    <r>
      <rPr>
        <b/>
        <sz val="11"/>
        <color theme="1"/>
        <rFont val="Calibri"/>
        <family val="2"/>
        <scheme val="minor"/>
      </rPr>
      <t>4.    $ Cumulative Reimbursement Requested</t>
    </r>
    <r>
      <rPr>
        <sz val="11"/>
        <color theme="1"/>
        <rFont val="Calibri"/>
        <family val="2"/>
        <scheme val="minor"/>
      </rPr>
      <t xml:space="preserve">: Utilizing reimbursement requests sent to the Department, add up all requested amounts for each project level task. Note, this is reimbursement “requested” and not reimbursement “received”. At the time of reporting, some reimbursement requests may be in process. The table does not need to address reimbursements in process.   </t>
    </r>
  </si>
  <si>
    <r>
      <rPr>
        <b/>
        <sz val="11"/>
        <color theme="1"/>
        <rFont val="Calibri"/>
        <family val="2"/>
        <scheme val="minor"/>
      </rPr>
      <t>5.    Task Status</t>
    </r>
    <r>
      <rPr>
        <sz val="11"/>
        <color theme="1"/>
        <rFont val="Calibri"/>
        <family val="2"/>
        <scheme val="minor"/>
      </rPr>
      <t>: Provide a brief description of the status of project level tasks. This description should address recently completed, upcoming milestones, anticipated completion dates and any schedule slippage.  In addition, task status may express progress as a percentage of completion (e.g., 50% complete).</t>
    </r>
  </si>
  <si>
    <r>
      <rPr>
        <b/>
        <sz val="11"/>
        <color theme="1"/>
        <rFont val="Calibri"/>
        <family val="2"/>
        <scheme val="minor"/>
      </rPr>
      <t>6.    Other Funding</t>
    </r>
    <r>
      <rPr>
        <sz val="11"/>
        <color theme="1"/>
        <rFont val="Calibri"/>
        <family val="2"/>
        <scheme val="minor"/>
      </rPr>
      <t xml:space="preserve">: Note any other funding sources by amount being utilized to complete each project level task. If no other funding sources are being utilized, enter N/A.  Examples of other funding includes SB 2 planning grants program, SB 1 sustainability planning grants program and local general funds. </t>
    </r>
  </si>
  <si>
    <r>
      <rPr>
        <b/>
        <sz val="11"/>
        <color theme="1"/>
        <rFont val="Calibri"/>
        <family val="2"/>
        <scheme val="minor"/>
      </rPr>
      <t>7.    Notes</t>
    </r>
    <r>
      <rPr>
        <sz val="11"/>
        <color theme="1"/>
        <rFont val="Calibri"/>
        <family val="2"/>
        <scheme val="minor"/>
      </rPr>
      <t>: Enter any other relevant information related to progress and impacts such as reasons for delays, anticipated numerical outcomes, etc.</t>
    </r>
  </si>
  <si>
    <r>
      <rPr>
        <b/>
        <sz val="11"/>
        <color theme="1"/>
        <rFont val="Calibri"/>
        <family val="2"/>
        <scheme val="minor"/>
      </rPr>
      <t>8.    Summary of Entitlements, Building Permits and Certificates of Occupancy</t>
    </r>
    <r>
      <rPr>
        <sz val="11"/>
        <color theme="1"/>
        <rFont val="Calibri"/>
        <family val="2"/>
        <scheme val="minor"/>
      </rPr>
      <t xml:space="preserve">: These tables will auto-populate from Table A2.  </t>
    </r>
  </si>
  <si>
    <t>Frequently Asked Questions</t>
  </si>
  <si>
    <t>Can I leave a row blank?</t>
  </si>
  <si>
    <t xml:space="preserve">
Yes, you may leave blank rows in between rows that have information. However, you may not leave more than 10 rows in a row blank in between rows with information.
</t>
  </si>
  <si>
    <t>How do I delete rows?</t>
  </si>
  <si>
    <r>
      <t xml:space="preserve">
Click on a cell in the row(s) and type </t>
    </r>
    <r>
      <rPr>
        <b/>
        <sz val="11"/>
        <color theme="1"/>
        <rFont val="Calibri"/>
        <family val="2"/>
        <scheme val="minor"/>
      </rPr>
      <t>Ctrl-d</t>
    </r>
    <r>
      <rPr>
        <sz val="11"/>
        <color theme="1"/>
        <rFont val="Calibri"/>
        <family val="2"/>
        <scheme val="minor"/>
      </rPr>
      <t xml:space="preserve">.
Note: Macros must be enabled
</t>
    </r>
  </si>
  <si>
    <t>Why are the rows not summing correctly?</t>
  </si>
  <si>
    <r>
      <t xml:space="preserve">
The summary tab and sum rows only include activities that occurred during the </t>
    </r>
    <r>
      <rPr>
        <b/>
        <sz val="11"/>
        <color theme="1"/>
        <rFont val="Calibri"/>
        <family val="2"/>
        <scheme val="minor"/>
      </rPr>
      <t>reporting year</t>
    </r>
    <r>
      <rPr>
        <sz val="11"/>
        <color theme="1"/>
        <rFont val="Calibri"/>
        <family val="2"/>
        <scheme val="minor"/>
      </rPr>
      <t xml:space="preserve">, according to the year entered in the "Start Here" tab.
</t>
    </r>
  </si>
  <si>
    <t>Why are some cells highlighted yellow or green?</t>
  </si>
  <si>
    <r>
      <t xml:space="preserve">
</t>
    </r>
    <r>
      <rPr>
        <b/>
        <sz val="11"/>
        <color theme="1"/>
        <rFont val="Calibri"/>
        <family val="2"/>
        <scheme val="minor"/>
      </rPr>
      <t>Yellow Cells:</t>
    </r>
    <r>
      <rPr>
        <sz val="11"/>
        <color theme="1"/>
        <rFont val="Calibri"/>
        <family val="2"/>
        <scheme val="minor"/>
      </rPr>
      <t xml:space="preserve"> Required cells for each row become highlighted yellow once any cell in the row contains a character. The affordability descriptions  become highlighted and required once any lower or moderate income units are entered into the form.
</t>
    </r>
    <r>
      <rPr>
        <b/>
        <sz val="11"/>
        <color theme="1"/>
        <rFont val="Calibri"/>
        <family val="2"/>
        <scheme val="minor"/>
      </rPr>
      <t>Green Cells:</t>
    </r>
    <r>
      <rPr>
        <sz val="11"/>
        <color theme="1"/>
        <rFont val="Calibri"/>
        <family val="2"/>
        <scheme val="minor"/>
      </rPr>
      <t xml:space="preserve"> Cells highlighted green are where you indicate the number of units by affordability. This is required for any project in Table A. This is also required for the </t>
    </r>
    <r>
      <rPr>
        <b/>
        <sz val="11"/>
        <color theme="1"/>
        <rFont val="Calibri"/>
        <family val="2"/>
        <scheme val="minor"/>
      </rPr>
      <t>applicable</t>
    </r>
    <r>
      <rPr>
        <sz val="11"/>
        <color theme="1"/>
        <rFont val="Calibri"/>
        <family val="2"/>
        <scheme val="minor"/>
      </rPr>
      <t xml:space="preserve"> sections (completed entitlement, issued building permits, issued certificates of occupancy) of Table A2.  For example, if a project in Table A2 was issued a building permit, but not an entitlement or certificate of occupancy during the reporting year, you would enter the unit count in one of the green cells in the building permit section only. You may leave the other sections blank even though they are highlighted green, since they wouldn't apply to this example. Once a value is entered into this range, the range will no longer be highlighted green. 
</t>
    </r>
  </si>
  <si>
    <t>Why are the date cells highlighted red?</t>
  </si>
  <si>
    <r>
      <t xml:space="preserve">
Cells can be highlighted red for two reasons:
</t>
    </r>
    <r>
      <rPr>
        <b/>
        <sz val="11"/>
        <color theme="1"/>
        <rFont val="Calibri"/>
        <family val="2"/>
        <scheme val="minor"/>
      </rPr>
      <t>Date cells:</t>
    </r>
    <r>
      <rPr>
        <sz val="11"/>
        <color theme="1"/>
        <rFont val="Calibri"/>
        <family val="2"/>
        <scheme val="minor"/>
      </rPr>
      <t xml:space="preserve"> Sometimes, dates that are copied and pasted into this form are formatted as text. When pasting dates into the form please paste with the "match destination formatting" option. If the date cells are still highlighted red, they contain text. These must be converted to dates. To do so, open a blank workbook and paste in the dates that are formatted as text. In an adjacent column, enter the function =DATEVALUE and refer the function to the cell with date formatted as text. This will result in a 5-digit number. Copy and paste these 5-digit numbers back into the APR form, then change the format of the cells to "Short Date" (i.e., 3/4/2012).
</t>
    </r>
    <r>
      <rPr>
        <b/>
        <sz val="11"/>
        <color theme="1"/>
        <rFont val="Calibri"/>
        <family val="2"/>
        <scheme val="minor"/>
      </rPr>
      <t>Text cells:</t>
    </r>
    <r>
      <rPr>
        <sz val="11"/>
        <color theme="1"/>
        <rFont val="Calibri"/>
        <family val="2"/>
        <scheme val="minor"/>
      </rPr>
      <t xml:space="preserve"> Cells can also be highlighted red if the length of the text entered into the cell exceeds the character limit.
</t>
    </r>
  </si>
  <si>
    <t>Can the same project be included in both Table A and Table A2?</t>
  </si>
  <si>
    <r>
      <t xml:space="preserve">
Yes. Table A tracks all </t>
    </r>
    <r>
      <rPr>
        <b/>
        <sz val="11"/>
        <color theme="1"/>
        <rFont val="Calibri"/>
        <family val="2"/>
        <scheme val="minor"/>
      </rPr>
      <t>applications</t>
    </r>
    <r>
      <rPr>
        <sz val="11"/>
        <color theme="1"/>
        <rFont val="Calibri"/>
        <family val="2"/>
        <scheme val="minor"/>
      </rPr>
      <t xml:space="preserve"> for residential development that were received and deemed complete during the reporting year. Table A2 tracks all </t>
    </r>
    <r>
      <rPr>
        <b/>
        <sz val="11"/>
        <color theme="1"/>
        <rFont val="Calibri"/>
        <family val="2"/>
        <scheme val="minor"/>
      </rPr>
      <t>entitlements, building permits, and certificates of occupancy</t>
    </r>
    <r>
      <rPr>
        <sz val="11"/>
        <color theme="1"/>
        <rFont val="Calibri"/>
        <family val="2"/>
        <scheme val="minor"/>
      </rPr>
      <t xml:space="preserve"> for residential development that were issued in the reporting year. If a project was applied for and received entitlements, building permits, and/or certificates of occupancy during the reporting year, that project would be listed in both Table A and Table A2.
</t>
    </r>
  </si>
  <si>
    <t>What if I have nothing to report?</t>
  </si>
  <si>
    <r>
      <t xml:space="preserve">
At minimum, the "Start Here" tab and Table D must be completed. If you have nothing to report in any of the other tables, please leave them blank, do </t>
    </r>
    <r>
      <rPr>
        <b/>
        <sz val="11"/>
        <color theme="1"/>
        <rFont val="Calibri"/>
        <family val="2"/>
        <scheme val="minor"/>
      </rPr>
      <t>NOT</t>
    </r>
    <r>
      <rPr>
        <sz val="11"/>
        <color theme="1"/>
        <rFont val="Calibri"/>
        <family val="2"/>
        <scheme val="minor"/>
      </rPr>
      <t xml:space="preserve"> put N/A or something similar.
</t>
    </r>
  </si>
  <si>
    <t>How do I correct or update the values in Table B?</t>
  </si>
  <si>
    <t xml:space="preserve">
Table B contains data HCD has received from prior APR submittals as of October 6, 2020. If the numbers do not match your records, please contact HCD.
</t>
  </si>
  <si>
    <t>Do I need to take the form to my Council or Board prior to submitting the APR?</t>
  </si>
  <si>
    <t xml:space="preserve">
Government Code section 65400 requires the planning agency to provide this report to the legislative body (i.e. local Council or Board), HCD, and OPR by April 1 of each year. The statute does not specify in which order they be provided, and HCD does not require the report to be submitted to the legislative body prior to submitting it to HCD.
</t>
  </si>
  <si>
    <t>Can I use this form for a prior year?</t>
  </si>
  <si>
    <t xml:space="preserve">
You can use this form for 2018 -2020. Make sure to change the reporting year in row 5 of the "Start Here" tab. Table G is not required for 2018. Table H and LEAP are not required for 2018-2019.
For the years 2017 and prior, you must use the old version of the APR. Please contact HCD at apr@hcd.ca.gov to obtain.
</t>
  </si>
  <si>
    <t>Does submitting the Housing Element APR fulfill the requirements of submitting a General Plan APR?</t>
  </si>
  <si>
    <t>No. Government Code section 65400 requires jurisdictions to also submit a General Plan Annual Progress Report to OPR and HCD. These can be emailed to opr.apr@hcd.ca.gov and APR@hcd.ca.gov</t>
  </si>
  <si>
    <t>Version Number</t>
  </si>
  <si>
    <t>Description of changes</t>
  </si>
  <si>
    <t>Date</t>
  </si>
  <si>
    <t>User</t>
  </si>
  <si>
    <t xml:space="preserve">AB 3093 (ALI/ELI RHNA): Added Deed Restricted and Non-Deed Restricted columns for ALI and ELI to Tables A and A2
</t>
  </si>
  <si>
    <t xml:space="preserve">Added version number tab and version number 6.0 in cell A2 of that tab
AB 1743 (Ministerial vs. Discretionary): Added column before the Notes column on Table A
Replaced SB 35 columns in Table A and Table A2 with streamlinining column - new data validation added
AB 2011 - Housing in commercial
SB 6 - Housing in commercial
Summary tab - Changed formula in Summary tab so SB35 still calculates correctly, created additional summary tables
SB 649 - Tenant preference policy reporting - Created Table K
Updated Table B
Fixed table B projection period formula
Added changes to validator to accommodate new columns in Table A and Table A2
Added additional data validation to ELI column in Table A2
Improved funtionality of addRows, validator, and Importer macros
Fixed validator, added data validation for remediation purposes
</t>
  </si>
  <si>
    <t>Please Start Here</t>
  </si>
  <si>
    <t xml:space="preserve">General Information </t>
  </si>
  <si>
    <t>Jurisidiction Name</t>
  </si>
  <si>
    <t>shJurName</t>
  </si>
  <si>
    <r>
      <rPr>
        <b/>
        <sz val="12"/>
        <color theme="1"/>
        <rFont val="Arial"/>
        <family val="2"/>
      </rPr>
      <t>Optional:</t>
    </r>
    <r>
      <rPr>
        <sz val="12"/>
        <color theme="1"/>
        <rFont val="Arial"/>
        <family val="2"/>
      </rPr>
      <t xml:space="preserve"> Click here to import last year's data. This is best used when the workbook is new and empty. You will be prompted to pick an old workbook to import from.  Project and program data will be copied exactly how it was entered in last year's form and must be updated. If a project is no longer has any reportable activity, you may delete the project by selecting a cell in the row and typing ctrl + d.</t>
    </r>
  </si>
  <si>
    <t>Reporting Calendar Year</t>
  </si>
  <si>
    <t>shRepYear</t>
  </si>
  <si>
    <t>Contact Information</t>
  </si>
  <si>
    <t>First Name</t>
  </si>
  <si>
    <t>shFName</t>
  </si>
  <si>
    <t>Last Name</t>
  </si>
  <si>
    <t>shLName</t>
  </si>
  <si>
    <t>Title</t>
  </si>
  <si>
    <t>shTitle</t>
  </si>
  <si>
    <t>Click here to download APR Instructions</t>
  </si>
  <si>
    <t>Email</t>
  </si>
  <si>
    <t>shEmail</t>
  </si>
  <si>
    <t>Phone</t>
  </si>
  <si>
    <t>shPhone</t>
  </si>
  <si>
    <t>Mailing Address</t>
  </si>
  <si>
    <t>Street Address</t>
  </si>
  <si>
    <t>shAddress</t>
  </si>
  <si>
    <t>Click here to add rows to a table. If you add too many rows, you may select a cell in the row you wish to remove and type ctrl + d.</t>
  </si>
  <si>
    <t>City</t>
  </si>
  <si>
    <t>shCity</t>
  </si>
  <si>
    <t>Zipcode</t>
  </si>
  <si>
    <t>shZip</t>
  </si>
  <si>
    <r>
      <rPr>
        <b/>
        <sz val="12"/>
        <color theme="1"/>
        <rFont val="Calibri"/>
        <family val="2"/>
        <scheme val="minor"/>
      </rPr>
      <t>Optional:</t>
    </r>
    <r>
      <rPr>
        <sz val="12"/>
        <color theme="1"/>
        <rFont val="Calibri"/>
        <family val="2"/>
        <scheme val="minor"/>
      </rPr>
      <t xml:space="preserve"> This runs a macro which checks to ensure all required fields are filled out. The macro will create two files saved in the same directory this APR file is saved in. One file will be a copy of the APR with highlighted cells which require information. The other file will be list of the problematic  cells, along with a description of the nature of the error.</t>
    </r>
  </si>
  <si>
    <t>Submittal Instructions</t>
  </si>
  <si>
    <r>
      <rPr>
        <b/>
        <sz val="12"/>
        <color theme="1"/>
        <rFont val="Calibri"/>
        <family val="2"/>
        <scheme val="minor"/>
      </rPr>
      <t>Optional:</t>
    </r>
    <r>
      <rPr>
        <sz val="12"/>
        <color theme="1"/>
        <rFont val="Calibri"/>
        <family val="2"/>
        <scheme val="minor"/>
      </rPr>
      <t xml:space="preserve"> Save before running. This copies data on Table A2, and creates another workbook with the table split across 4 tabs, each of which can fit onto a single page for easier printing. Running this macro will remove the comments on the column headers, which contain the instructions. Do not save the APR file after running in order to preserve comments once it is reopened.</t>
    </r>
  </si>
  <si>
    <r>
      <rPr>
        <b/>
        <sz val="12"/>
        <color theme="1"/>
        <rFont val="Arial"/>
        <family val="2"/>
      </rPr>
      <t xml:space="preserve">Please save your file as Jurisdictionname2025 (no spaces). </t>
    </r>
    <r>
      <rPr>
        <sz val="12"/>
        <color theme="1"/>
        <rFont val="Arial"/>
        <family val="2"/>
      </rPr>
      <t>Example: the City of San Luis Obispo would save their file as SanLuisObispo2025</t>
    </r>
    <r>
      <rPr>
        <b/>
        <sz val="12"/>
        <color theme="1"/>
        <rFont val="Arial"/>
        <family val="2"/>
      </rPr>
      <t xml:space="preserve">
</t>
    </r>
    <r>
      <rPr>
        <sz val="12"/>
        <color theme="1"/>
        <rFont val="Arial"/>
        <family val="2"/>
      </rPr>
      <t xml:space="preserve">Housing Element Annual Progress Reports (APRs) forms and tables must be submitted to HCD and the Governor's Office of Planning and Research (OPR) on or before April 1 of each year for the prior calendar year; submit separate reports directly to both HCD and OPR pursuant to Government Code section 65400.  There are two options for submitting APRs: 
1. </t>
    </r>
    <r>
      <rPr>
        <b/>
        <sz val="12"/>
        <color theme="1"/>
        <rFont val="Arial"/>
        <family val="2"/>
      </rPr>
      <t xml:space="preserve">Online Annual Progress Reporting System -  Please see the link to the online system to the left. </t>
    </r>
    <r>
      <rPr>
        <sz val="12"/>
        <color theme="1"/>
        <rFont val="Arial"/>
        <family val="2"/>
      </rPr>
      <t xml:space="preserve">This allows you to upload the completed APR form into directly into HCD’s database limiting the risk of errors. If you would like to use the online system, email </t>
    </r>
    <r>
      <rPr>
        <u/>
        <sz val="12"/>
        <color theme="1"/>
        <rFont val="Arial"/>
        <family val="2"/>
      </rPr>
      <t>APR@hcd.ca.gov</t>
    </r>
    <r>
      <rPr>
        <sz val="12"/>
        <color theme="1"/>
        <rFont val="Arial"/>
        <family val="2"/>
      </rPr>
      <t xml:space="preserve"> and HCD will send you the login information for your jurisdiction. </t>
    </r>
    <r>
      <rPr>
        <i/>
        <sz val="12"/>
        <color theme="1"/>
        <rFont val="Arial"/>
        <family val="2"/>
      </rPr>
      <t>Please note: Using the online system only provides the information to HCD.  The APR must still be submitted to OPR. Their email address is opr.apr@opr.ca.gov.</t>
    </r>
    <r>
      <rPr>
        <sz val="12"/>
        <color theme="1"/>
        <rFont val="Arial"/>
        <family val="2"/>
      </rPr>
      <t xml:space="preserve">
2. </t>
    </r>
    <r>
      <rPr>
        <b/>
        <sz val="12"/>
        <color theme="1"/>
        <rFont val="Arial"/>
        <family val="2"/>
      </rPr>
      <t xml:space="preserve">Email - </t>
    </r>
    <r>
      <rPr>
        <sz val="12"/>
        <color theme="1"/>
        <rFont val="Arial"/>
        <family val="2"/>
      </rPr>
      <t xml:space="preserve">If you prefer to submit via email, you can complete the excel Annual Progress Report forms and submit to HCD at </t>
    </r>
    <r>
      <rPr>
        <u/>
        <sz val="12"/>
        <color theme="1"/>
        <rFont val="Arial"/>
        <family val="2"/>
      </rPr>
      <t>APR@hcd.ca.gov</t>
    </r>
    <r>
      <rPr>
        <sz val="12"/>
        <color theme="1"/>
        <rFont val="Arial"/>
        <family val="2"/>
      </rPr>
      <t xml:space="preserve"> and to OPR at </t>
    </r>
    <r>
      <rPr>
        <u/>
        <sz val="12"/>
        <color theme="1"/>
        <rFont val="Arial"/>
        <family val="2"/>
      </rPr>
      <t>opr.apr@opr.ca.gov</t>
    </r>
    <r>
      <rPr>
        <sz val="12"/>
        <color theme="1"/>
        <rFont val="Arial"/>
        <family val="2"/>
      </rPr>
      <t>.  Please send the Excel workbook, not a scanned or PDF copy of the tables.</t>
    </r>
  </si>
  <si>
    <r>
      <rPr>
        <b/>
        <sz val="12"/>
        <color theme="1"/>
        <rFont val="Calibri"/>
        <family val="2"/>
        <scheme val="minor"/>
      </rPr>
      <t>Optional:</t>
    </r>
    <r>
      <rPr>
        <sz val="12"/>
        <color theme="1"/>
        <rFont val="Calibri"/>
        <family val="2"/>
        <scheme val="minor"/>
      </rPr>
      <t xml:space="preserve"> This macro identifies dates entered that occurred outside of the reporting year. RHNA credit is only given for building permits issued during the reporting year.</t>
    </r>
  </si>
  <si>
    <t>Link to the online system:</t>
  </si>
  <si>
    <t>https://hcd.my.site.com/hcdconnect</t>
  </si>
  <si>
    <t>Toggles formatting that turns cells green/yellow/red based on data validation rules.</t>
  </si>
  <si>
    <t>Data is auto-populated based on data entered in Tables A, A2, C, and D</t>
  </si>
  <si>
    <t>Jurisdiction</t>
  </si>
  <si>
    <t>Reporting Year</t>
  </si>
  <si>
    <t>(Jan. 1 - Dec. 31)</t>
  </si>
  <si>
    <t>Housing Element Planning Period</t>
  </si>
  <si>
    <t>Building Permits Issued by Affordability Summary</t>
  </si>
  <si>
    <t>Income Level</t>
  </si>
  <si>
    <t>Current Year</t>
  </si>
  <si>
    <t>Acutely Low</t>
  </si>
  <si>
    <t>Deed Restricted</t>
  </si>
  <si>
    <t>sum_vLow_Deed</t>
  </si>
  <si>
    <t>Non-Deed Restricted</t>
  </si>
  <si>
    <t>sum_vLow_None</t>
  </si>
  <si>
    <t>Extremely Low</t>
  </si>
  <si>
    <t>sum_low_Deed</t>
  </si>
  <si>
    <t>sum_low_None</t>
  </si>
  <si>
    <t>Very Low</t>
  </si>
  <si>
    <t>Low</t>
  </si>
  <si>
    <t>Moderate</t>
  </si>
  <si>
    <t>sum_Mod_Deed</t>
  </si>
  <si>
    <t>sum_mod_None</t>
  </si>
  <si>
    <t>Above Moderate</t>
  </si>
  <si>
    <t>sum_Above</t>
  </si>
  <si>
    <t>Total Units</t>
  </si>
  <si>
    <t>sum_Total</t>
  </si>
  <si>
    <t>Units by Structure Type</t>
  </si>
  <si>
    <t>Entitled</t>
  </si>
  <si>
    <t>Permitted</t>
  </si>
  <si>
    <t>Completed</t>
  </si>
  <si>
    <t>SFA</t>
  </si>
  <si>
    <t>Single-family Attached</t>
  </si>
  <si>
    <t>SFD</t>
  </si>
  <si>
    <t>Single-family Detached</t>
  </si>
  <si>
    <t>2 to 4</t>
  </si>
  <si>
    <t>2 to 4 units per structure</t>
  </si>
  <si>
    <t>5+</t>
  </si>
  <si>
    <t>5+ units per structure</t>
  </si>
  <si>
    <t>ADU</t>
  </si>
  <si>
    <t>Accessory Dwelling Unit</t>
  </si>
  <si>
    <t>MH</t>
  </si>
  <si>
    <t>Mobile/Manufactured Home</t>
  </si>
  <si>
    <t>Total</t>
  </si>
  <si>
    <t>Infill Housing Developments and Infill Units Permitted</t>
  </si>
  <si>
    <t># of Projects</t>
  </si>
  <si>
    <t>Units</t>
  </si>
  <si>
    <t>Y</t>
  </si>
  <si>
    <t>Indicated as Infill</t>
  </si>
  <si>
    <t>N</t>
  </si>
  <si>
    <t>Not Indicated as Infill</t>
  </si>
  <si>
    <t>Housing Applications Summary</t>
  </si>
  <si>
    <t>Total Housing Applications Submitted:</t>
  </si>
  <si>
    <t>sumSubmitted</t>
  </si>
  <si>
    <t>Number of Proposed Units in All Applications Received:</t>
  </si>
  <si>
    <t>sumReceived</t>
  </si>
  <si>
    <t>Total Housing Units Approved:</t>
  </si>
  <si>
    <t>sumApproved</t>
  </si>
  <si>
    <t>Total Housing Units Disapproved:</t>
  </si>
  <si>
    <t>sumDisapproved</t>
  </si>
  <si>
    <t>Use of SB 423 Streamlining Provisions - Applications</t>
  </si>
  <si>
    <t>Number of SB 423 Streamlining Applications</t>
  </si>
  <si>
    <t>sumStream</t>
  </si>
  <si>
    <t>Number of SB 423 Streamlining Applications Approved</t>
  </si>
  <si>
    <t>sumStreamApproved</t>
  </si>
  <si>
    <t>Total Units Constructed with SB 35 Streamlining</t>
  </si>
  <si>
    <t>sumStreamUnits</t>
  </si>
  <si>
    <t>sum_Table_Rental</t>
  </si>
  <si>
    <t>sum_Table_Owner</t>
  </si>
  <si>
    <t>sum_Table_Total</t>
  </si>
  <si>
    <t>Units Constructed - SB 423 Streamlining Permits</t>
  </si>
  <si>
    <t xml:space="preserve">Income </t>
  </si>
  <si>
    <t>Rental</t>
  </si>
  <si>
    <t>Ownership</t>
  </si>
  <si>
    <t>sum_Table_Vlow</t>
  </si>
  <si>
    <t>sum_Table_Low</t>
  </si>
  <si>
    <t>sum_Table_Mod</t>
  </si>
  <si>
    <t>sum_Table_Above</t>
  </si>
  <si>
    <t>Streamlining Provisions Used - Permitted Units</t>
  </si>
  <si>
    <t>SB 9 (2021) - Duplex in SF Zone</t>
  </si>
  <si>
    <t>SB 9 (2021) - Residential Lot Split</t>
  </si>
  <si>
    <t>AB 2011 (2022)</t>
  </si>
  <si>
    <t>SB 6 (2022)</t>
  </si>
  <si>
    <t>SB 423 (2023)</t>
  </si>
  <si>
    <t>Ministerial and Discretionary Applications</t>
  </si>
  <si>
    <t># of Applications</t>
  </si>
  <si>
    <t>Ministerial</t>
  </si>
  <si>
    <t>Discretionary</t>
  </si>
  <si>
    <t>Density Bonus Applications and Units Permitted</t>
  </si>
  <si>
    <t>Number of Applications Submitted Requesting a Density Bonus</t>
  </si>
  <si>
    <t>Number of Units in Applications Submitted Requesting a Density Bonus</t>
  </si>
  <si>
    <t>Number of Projects Permitted with a Density Bonus</t>
  </si>
  <si>
    <t>Number of Units in Projects Permitted with a Density Bonus</t>
  </si>
  <si>
    <t>Housing Element Programs Implemented and Sites Rezoned</t>
  </si>
  <si>
    <t>Count</t>
  </si>
  <si>
    <t>Programs Implemented</t>
  </si>
  <si>
    <t>Sites Rezoned to Accommodate the RHNA</t>
  </si>
  <si>
    <t>Cells in grey contain auto-calculation formulas</t>
  </si>
  <si>
    <t>ANNUAL ELEMENT PROGRESS REPORT</t>
  </si>
  <si>
    <t>Note: "+" indicates an optional field</t>
  </si>
  <si>
    <t>Housing Element Implementation</t>
  </si>
  <si>
    <t>Planning Period</t>
  </si>
  <si>
    <t>A_1_Prior</t>
  </si>
  <si>
    <t>A_1_Current</t>
  </si>
  <si>
    <t>A_1_Address</t>
  </si>
  <si>
    <t>A_1_Name</t>
  </si>
  <si>
    <t>A_1_ID</t>
  </si>
  <si>
    <t>A_2_Unit</t>
  </si>
  <si>
    <t>A_3_Tenure</t>
  </si>
  <si>
    <t>A_4_Date</t>
  </si>
  <si>
    <t>A_5_aLowDeed</t>
  </si>
  <si>
    <t>A_5_aLowNon</t>
  </si>
  <si>
    <t>A_5_eLowDeed</t>
  </si>
  <si>
    <t>A_5_eLowNone</t>
  </si>
  <si>
    <t>A_5_vLowDeed</t>
  </si>
  <si>
    <t>A_5_vLowNone</t>
  </si>
  <si>
    <t>A_5_LowDeed</t>
  </si>
  <si>
    <t>A_5_LowNone</t>
  </si>
  <si>
    <t>A_5_ModDeed</t>
  </si>
  <si>
    <t>A_5_ModNone</t>
  </si>
  <si>
    <t>A_5_Above</t>
  </si>
  <si>
    <t>A_6_Total</t>
  </si>
  <si>
    <t>A_7_Total</t>
  </si>
  <si>
    <t>A_8_Total</t>
  </si>
  <si>
    <t>A_9_Stream</t>
  </si>
  <si>
    <t>A_15_Historic</t>
  </si>
  <si>
    <t>A_11_DB</t>
  </si>
  <si>
    <t>A_12_DB</t>
  </si>
  <si>
    <t>A_13_Status</t>
  </si>
  <si>
    <t>A_14_Project</t>
  </si>
  <si>
    <t>A_10_Notes</t>
  </si>
  <si>
    <t>Table A</t>
  </si>
  <si>
    <t>Housing Development Applications Submitted</t>
  </si>
  <si>
    <t>Project Identifier</t>
  </si>
  <si>
    <t>Unit Types</t>
  </si>
  <si>
    <t>Date Application Submitted</t>
  </si>
  <si>
    <t xml:space="preserve">Proposed Units - Affordability by Household Incomes </t>
  </si>
  <si>
    <t>Total Approved Units by Project</t>
  </si>
  <si>
    <t>Total Disapproved Units by Project</t>
  </si>
  <si>
    <t>Streamlining</t>
  </si>
  <si>
    <t>Historic Sites</t>
  </si>
  <si>
    <t>Density Bonus Law Applications</t>
  </si>
  <si>
    <t>Application Status</t>
  </si>
  <si>
    <t>Project Type</t>
  </si>
  <si>
    <t>Notes</t>
  </si>
  <si>
    <r>
      <t>Prior APN</t>
    </r>
    <r>
      <rPr>
        <b/>
        <vertAlign val="superscript"/>
        <sz val="12"/>
        <color theme="1"/>
        <rFont val="Arial"/>
        <family val="2"/>
      </rPr>
      <t>+</t>
    </r>
  </si>
  <si>
    <t>Current APN</t>
  </si>
  <si>
    <r>
      <t>Project Name</t>
    </r>
    <r>
      <rPr>
        <b/>
        <vertAlign val="superscript"/>
        <sz val="12"/>
        <color theme="1"/>
        <rFont val="Arial"/>
        <family val="2"/>
      </rPr>
      <t>+</t>
    </r>
  </si>
  <si>
    <t>Local Jurisdiction Tracking ID</t>
  </si>
  <si>
    <r>
      <t xml:space="preserve">Unit Category
</t>
    </r>
    <r>
      <rPr>
        <sz val="12"/>
        <color theme="1"/>
        <rFont val="Arial"/>
        <family val="2"/>
      </rPr>
      <t>(SFA,SFD,2 to 4,5+,ADU,MH)</t>
    </r>
  </si>
  <si>
    <t>Tenure
R=Renter
O=Owner</t>
  </si>
  <si>
    <t>Date Application Submitted
(see instructions)</t>
  </si>
  <si>
    <t>Acutely Low-Income Deed Restricted</t>
  </si>
  <si>
    <t>Acutely Low-Income Non Deed Restricted</t>
  </si>
  <si>
    <t>Extremely Low-Income Deed Restricted</t>
  </si>
  <si>
    <t>Extremely Low-Income Non Deed Restricted</t>
  </si>
  <si>
    <t>Very Low-Income Deed Restricted</t>
  </si>
  <si>
    <t>Very Low-Income Non Deed Restricted</t>
  </si>
  <si>
    <t>Low-Income Deed Restricted</t>
  </si>
  <si>
    <t>Low-Income Non Deed Restricted</t>
  </si>
  <si>
    <t>Moderate-Income Deed Restricted</t>
  </si>
  <si>
    <t>Moderate- Income   Non Deed Restricted</t>
  </si>
  <si>
    <t>Above
Moderate-
Income</t>
  </si>
  <si>
    <r>
      <t xml:space="preserve">Total </t>
    </r>
    <r>
      <rPr>
        <b/>
        <u/>
        <sz val="12"/>
        <color theme="1"/>
        <rFont val="Arial"/>
        <family val="2"/>
      </rPr>
      <t>PROPOSED</t>
    </r>
    <r>
      <rPr>
        <b/>
        <sz val="12"/>
        <color theme="1"/>
        <rFont val="Arial"/>
        <family val="2"/>
      </rPr>
      <t xml:space="preserve"> Units by Project</t>
    </r>
  </si>
  <si>
    <r>
      <t xml:space="preserve">Total </t>
    </r>
    <r>
      <rPr>
        <b/>
        <u/>
        <sz val="12"/>
        <rFont val="Arial"/>
        <family val="2"/>
      </rPr>
      <t>APPROVED</t>
    </r>
    <r>
      <rPr>
        <b/>
        <sz val="12"/>
        <rFont val="Arial"/>
        <family val="2"/>
      </rPr>
      <t xml:space="preserve"> Units by project</t>
    </r>
  </si>
  <si>
    <r>
      <t xml:space="preserve">Total </t>
    </r>
    <r>
      <rPr>
        <b/>
        <u/>
        <sz val="12"/>
        <rFont val="Arial"/>
        <family val="2"/>
      </rPr>
      <t>DISAPPROVED</t>
    </r>
    <r>
      <rPr>
        <b/>
        <sz val="12"/>
        <rFont val="Arial"/>
        <family val="2"/>
      </rPr>
      <t xml:space="preserve"> Units by Project</t>
    </r>
  </si>
  <si>
    <t>Please select state streamlining provision/s the application was submitted pursuant to.</t>
  </si>
  <si>
    <t>Is this project located on a site with an associated historical designation as outlined in Government Code Section 65400(a)(2)(N) and reported on Table L?</t>
  </si>
  <si>
    <t>Did the housing development application seek incentives or concessions pursuant to Government Code section 65915?</t>
  </si>
  <si>
    <t>Were incentives or concessions requested pursuant to Government Code section 65915 approved?</t>
  </si>
  <si>
    <t>Please indicate the status of the application.</t>
  </si>
  <si>
    <t>Is the project considered a ministerial project or discretionary project?</t>
  </si>
  <si>
    <r>
      <t>Notes</t>
    </r>
    <r>
      <rPr>
        <b/>
        <vertAlign val="superscript"/>
        <sz val="12"/>
        <color theme="1"/>
        <rFont val="Arial"/>
        <family val="2"/>
      </rPr>
      <t>+</t>
    </r>
  </si>
  <si>
    <t>Summary Row: Start Data Entry Below</t>
  </si>
  <si>
    <t>A2_1_Prior</t>
  </si>
  <si>
    <t>A2_1_Current</t>
  </si>
  <si>
    <t>A2_1_Address</t>
  </si>
  <si>
    <t>A2_1_Name</t>
  </si>
  <si>
    <t>A2_1_ID</t>
  </si>
  <si>
    <t>A2_2_Unit</t>
  </si>
  <si>
    <t>A2_3_Tenure</t>
  </si>
  <si>
    <t>A2_4_aLowDeed</t>
  </si>
  <si>
    <t>A2_4_aLowNone</t>
  </si>
  <si>
    <t>A2_4_eLowDeed</t>
  </si>
  <si>
    <t>A2_4_eLowNone</t>
  </si>
  <si>
    <t>A2_4_vLowDeed</t>
  </si>
  <si>
    <t>A2_4_vLowNone</t>
  </si>
  <si>
    <t>A2_4_LowDeed</t>
  </si>
  <si>
    <t>A2_4_LowNone</t>
  </si>
  <si>
    <t>A2_4_ModDeed</t>
  </si>
  <si>
    <t>A2_4_ModNone</t>
  </si>
  <si>
    <t>A2_4_Above</t>
  </si>
  <si>
    <t>A2_5_Date</t>
  </si>
  <si>
    <t>A2_6_Units</t>
  </si>
  <si>
    <t>A2_7_aLowDeed</t>
  </si>
  <si>
    <t>A2_7_aLowNone</t>
  </si>
  <si>
    <t>A2_7_eLowDeed</t>
  </si>
  <si>
    <t>A2_7_eLowNone</t>
  </si>
  <si>
    <t>A2_7_vLowDeed</t>
  </si>
  <si>
    <t>A2_7_vLowNone</t>
  </si>
  <si>
    <t>A2_7_LowDeed</t>
  </si>
  <si>
    <t>A2_7_LowNone</t>
  </si>
  <si>
    <t>A2_7_ModDeed</t>
  </si>
  <si>
    <t>A2_7_ModNone</t>
  </si>
  <si>
    <t>A2_7_Above</t>
  </si>
  <si>
    <t>A2_8_Date</t>
  </si>
  <si>
    <t>A2_9_Units</t>
  </si>
  <si>
    <t>A2_10_aLowDeed</t>
  </si>
  <si>
    <t>A2_10_aLowNone</t>
  </si>
  <si>
    <t>A2_10_eLowDeed</t>
  </si>
  <si>
    <t>A2_10_eLowNone</t>
  </si>
  <si>
    <t>A2_10_vLowDeed</t>
  </si>
  <si>
    <t>A2_10_vLowNone</t>
  </si>
  <si>
    <t>A2_10_LowDeed</t>
  </si>
  <si>
    <t>A2_10_LowNone</t>
  </si>
  <si>
    <t>A2_10_ModDeed</t>
  </si>
  <si>
    <t>A2_10_ModNone</t>
  </si>
  <si>
    <t>A2_10_Above</t>
  </si>
  <si>
    <t>A2_10_Date</t>
  </si>
  <si>
    <t>A2_10_Units</t>
  </si>
  <si>
    <t>A2_14_Stream</t>
  </si>
  <si>
    <t>A2_26_Hist</t>
  </si>
  <si>
    <t>A2_15_Infill</t>
  </si>
  <si>
    <t>A2_16_Assist</t>
  </si>
  <si>
    <t>A2_17_Deed</t>
  </si>
  <si>
    <t>A2_18_Affordable</t>
  </si>
  <si>
    <t>A2_19_Terms</t>
  </si>
  <si>
    <t>A2_20_Units</t>
  </si>
  <si>
    <t>A2_20_Dest</t>
  </si>
  <si>
    <t>A2_20_Demo</t>
  </si>
  <si>
    <t>A2_22_DB</t>
  </si>
  <si>
    <t>A2_23_DB</t>
  </si>
  <si>
    <t>A2_24_DB</t>
  </si>
  <si>
    <t>A2_25_DB</t>
  </si>
  <si>
    <t>A2_21_Notes</t>
  </si>
  <si>
    <t>Table A2</t>
  </si>
  <si>
    <t>Annual Building Activity Report Summary - New Construction, Entitled, Permits and Completed Units</t>
  </si>
  <si>
    <t>Affordability by Household Incomes - Completed Entitlement</t>
  </si>
  <si>
    <t>Affordability by Household Incomes - Building Permits</t>
  </si>
  <si>
    <t>Affordability by Household Incomes - Certificates of Occupancy</t>
  </si>
  <si>
    <t>Infill</t>
  </si>
  <si>
    <t>Housing with Financial Assistance and/or Deed Restrictions</t>
  </si>
  <si>
    <t>Housing without Financial Assistance or Deed Restrictions</t>
  </si>
  <si>
    <t>Term of Affordability or Deed Restriction</t>
  </si>
  <si>
    <t>Demolished/Destroyed Units</t>
  </si>
  <si>
    <t>Density Bonus</t>
  </si>
  <si>
    <r>
      <t xml:space="preserve">Unit Category               </t>
    </r>
    <r>
      <rPr>
        <sz val="12"/>
        <color theme="1"/>
        <rFont val="Arial"/>
        <family val="2"/>
      </rPr>
      <t>(SFA,SFD,2 to 4,5+,ADU,MH)</t>
    </r>
  </si>
  <si>
    <t>Acutely Low- Income Deed Restricted</t>
  </si>
  <si>
    <t>Acutely Low- Income Non Deed Restricted</t>
  </si>
  <si>
    <t>Extremely Low- Income Deed Restricted</t>
  </si>
  <si>
    <t>Extremely Low- Income Non Deed Restricted</t>
  </si>
  <si>
    <t>Very Low- Income Deed Restricted</t>
  </si>
  <si>
    <t>Very Low- Income   Non Deed Restricted</t>
  </si>
  <si>
    <t>Low- Income Deed Restricted</t>
  </si>
  <si>
    <t>Low- Income   Non Deed Restricted</t>
  </si>
  <si>
    <t>Moderate- Income Deed Restricted</t>
  </si>
  <si>
    <t>Moderate- Income Non Deed Restricted</t>
  </si>
  <si>
    <r>
      <t xml:space="preserve">Entitlement
</t>
    </r>
    <r>
      <rPr>
        <b/>
        <u/>
        <sz val="12"/>
        <color theme="1"/>
        <rFont val="Arial"/>
        <family val="2"/>
      </rPr>
      <t>Date Approved</t>
    </r>
    <r>
      <rPr>
        <b/>
        <sz val="12"/>
        <color theme="1"/>
        <rFont val="Arial"/>
        <family val="2"/>
      </rPr>
      <t xml:space="preserve">
</t>
    </r>
  </si>
  <si>
    <t># of Units issued Entitlements</t>
  </si>
  <si>
    <r>
      <t xml:space="preserve">Building Permits </t>
    </r>
    <r>
      <rPr>
        <b/>
        <u/>
        <sz val="12"/>
        <color theme="1"/>
        <rFont val="Arial"/>
        <family val="2"/>
      </rPr>
      <t>Date Issued</t>
    </r>
  </si>
  <si>
    <t xml:space="preserve"># of Units Issued Building Permits </t>
  </si>
  <si>
    <r>
      <t xml:space="preserve">Certificates of Occupancy or other forms of readiness          (see instructions)    </t>
    </r>
    <r>
      <rPr>
        <b/>
        <u/>
        <sz val="12"/>
        <color theme="1"/>
        <rFont val="Arial"/>
        <family val="2"/>
      </rPr>
      <t>Date Issued</t>
    </r>
  </si>
  <si>
    <t># of  Units issued Certificates of Occupancy or other forms of readiness</t>
  </si>
  <si>
    <t>Please select the state streamlining provision the project was APPROVED pursuant to. (may select multiple)</t>
  </si>
  <si>
    <r>
      <t>Infill Units?
Y/N</t>
    </r>
    <r>
      <rPr>
        <b/>
        <vertAlign val="superscript"/>
        <sz val="12"/>
        <color theme="1"/>
        <rFont val="Arial"/>
        <family val="2"/>
      </rPr>
      <t>+</t>
    </r>
  </si>
  <si>
    <t>Assistance Programs for Each Development
(may select multiple - see instructions)</t>
  </si>
  <si>
    <t>Deed Restriction Type
(may select multiple - see instructions)</t>
  </si>
  <si>
    <t xml:space="preserve">For units affordable without financial assistance or deed restrictions, explain how the locality determined the units were affordable
(see instructions)
  </t>
  </si>
  <si>
    <r>
      <t xml:space="preserve">Term of Affordability or Deed Restriction (years) </t>
    </r>
    <r>
      <rPr>
        <sz val="12"/>
        <color theme="1"/>
        <rFont val="Arial"/>
        <family val="2"/>
      </rPr>
      <t>(if affordable in perpetuity enter 1000)</t>
    </r>
    <r>
      <rPr>
        <b/>
        <vertAlign val="superscript"/>
        <sz val="12"/>
        <color theme="1"/>
        <rFont val="Arial"/>
        <family val="2"/>
      </rPr>
      <t xml:space="preserve">+ </t>
    </r>
  </si>
  <si>
    <t>Number of Demolished/Destroyed Units</t>
  </si>
  <si>
    <t>Demolished or Destroyed Units</t>
  </si>
  <si>
    <t>Demolished/Destroyed Units    Owner or Renter</t>
  </si>
  <si>
    <t>Total Density Bonus Applied to the Project (Percentage Increase in Total Allowable Units or Total Maximum Allowable Residential Gross Floor Area)</t>
  </si>
  <si>
    <t>Number of Other Incentives, Concessions, Waivers, or Other Modifications Given to the Project (Excluding Parking Waivers or Parking Reductions)</t>
  </si>
  <si>
    <t>List the incentives, concessions, waivers, and modifications (Excluding Parking Waivers or Parking Modifications)</t>
  </si>
  <si>
    <t>Did the project receive a reduction or waiver of parking standards? (Y/N)</t>
  </si>
  <si>
    <t>Assistance Program Types</t>
  </si>
  <si>
    <t>Deed Restriction Types</t>
  </si>
  <si>
    <t>Density Bonus Incentive Dropdown</t>
  </si>
  <si>
    <t>Yes/No</t>
  </si>
  <si>
    <t>SB 35 Table A</t>
  </si>
  <si>
    <t>Unit Category</t>
  </si>
  <si>
    <t>SB9</t>
  </si>
  <si>
    <t>Tenure</t>
  </si>
  <si>
    <t>Table A SB35</t>
  </si>
  <si>
    <t>Table A2 SB 35</t>
  </si>
  <si>
    <t>Table Ad Demo</t>
  </si>
  <si>
    <t>Table C Shortfall</t>
  </si>
  <si>
    <t>Table C Vacant</t>
  </si>
  <si>
    <t>Streamlining Programs</t>
  </si>
  <si>
    <t>Project Type (Pursuant to CEQA Guidelines)</t>
  </si>
  <si>
    <t>Table D Cycle</t>
  </si>
  <si>
    <t>Table D Status of Implementation</t>
  </si>
  <si>
    <t>Table L Designation Level</t>
  </si>
  <si>
    <t>Table L Historic Period</t>
  </si>
  <si>
    <t>Table L Areas of Significance</t>
  </si>
  <si>
    <t>Table A Historic Sites</t>
  </si>
  <si>
    <t>Table D Quantified Outcomes</t>
  </si>
  <si>
    <t>Acq/Rehab</t>
  </si>
  <si>
    <t>DB</t>
  </si>
  <si>
    <t>On-Site Improvements</t>
  </si>
  <si>
    <t>Yes</t>
  </si>
  <si>
    <t>Approved</t>
  </si>
  <si>
    <t>No</t>
  </si>
  <si>
    <t>Unit Constructed</t>
  </si>
  <si>
    <t>R</t>
  </si>
  <si>
    <t>Demolished</t>
  </si>
  <si>
    <t>No Net Loss</t>
  </si>
  <si>
    <t>Vacant</t>
  </si>
  <si>
    <t>NONE</t>
  </si>
  <si>
    <t>6th Cycle</t>
  </si>
  <si>
    <t>Not Yet Started</t>
  </si>
  <si>
    <t>National</t>
  </si>
  <si>
    <t>Prehistoric</t>
  </si>
  <si>
    <t>Archeology-Prehistoric</t>
  </si>
  <si>
    <t>Yes - National</t>
  </si>
  <si>
    <t>AHP</t>
  </si>
  <si>
    <t>INC</t>
  </si>
  <si>
    <t>Off-site Improvements</t>
  </si>
  <si>
    <t>Pending</t>
  </si>
  <si>
    <t>Yes-But no action taken</t>
  </si>
  <si>
    <t>Application for Parcel Map for Lot Split</t>
  </si>
  <si>
    <t>O</t>
  </si>
  <si>
    <t>Destroyed</t>
  </si>
  <si>
    <t>Unaccommodated Need</t>
  </si>
  <si>
    <t>Non-Vacant</t>
  </si>
  <si>
    <t>7th Cycle</t>
  </si>
  <si>
    <t>In Progress</t>
  </si>
  <si>
    <t>State</t>
  </si>
  <si>
    <t>1400 to 1499</t>
  </si>
  <si>
    <t>Archeology-Historic</t>
  </si>
  <si>
    <t>Yes - State</t>
  </si>
  <si>
    <t>Households</t>
  </si>
  <si>
    <t>AHSC</t>
  </si>
  <si>
    <t>Other</t>
  </si>
  <si>
    <t>Development Standards Modification</t>
  </si>
  <si>
    <t>N/A</t>
  </si>
  <si>
    <t>Disapproved</t>
  </si>
  <si>
    <t>Yes-Approved</t>
  </si>
  <si>
    <t>Shortfall of Sites</t>
  </si>
  <si>
    <t>Continuous</t>
  </si>
  <si>
    <t>Local</t>
  </si>
  <si>
    <t>1500 to 1599</t>
  </si>
  <si>
    <t>Agriculture</t>
  </si>
  <si>
    <t>Yes - Local</t>
  </si>
  <si>
    <t>Persons</t>
  </si>
  <si>
    <t>CalHOME</t>
  </si>
  <si>
    <t>Withdrawn</t>
  </si>
  <si>
    <t>Yes-Denied</t>
  </si>
  <si>
    <t>1600 to 1699</t>
  </si>
  <si>
    <t>Architecture</t>
  </si>
  <si>
    <t>Meetings</t>
  </si>
  <si>
    <t>CDBG</t>
  </si>
  <si>
    <t>1700 to 1799</t>
  </si>
  <si>
    <t>Art</t>
  </si>
  <si>
    <t>CDLAC</t>
  </si>
  <si>
    <t>SMAP</t>
  </si>
  <si>
    <t>1800 to 1899</t>
  </si>
  <si>
    <t>Commerce</t>
  </si>
  <si>
    <t>CESH</t>
  </si>
  <si>
    <t>SH</t>
  </si>
  <si>
    <t>SB 4 (2023)</t>
  </si>
  <si>
    <t>1900 to Present</t>
  </si>
  <si>
    <t>Communications</t>
  </si>
  <si>
    <t>ESG</t>
  </si>
  <si>
    <t>Community</t>
  </si>
  <si>
    <t>GSAF</t>
  </si>
  <si>
    <t>Planning</t>
  </si>
  <si>
    <t>HEAP</t>
  </si>
  <si>
    <t>Conservation</t>
  </si>
  <si>
    <t>HHAP</t>
  </si>
  <si>
    <t>Economics</t>
  </si>
  <si>
    <t>HKEY</t>
  </si>
  <si>
    <t>Education</t>
  </si>
  <si>
    <t>HOME</t>
  </si>
  <si>
    <t>Engineering</t>
  </si>
  <si>
    <t>HOPWA</t>
  </si>
  <si>
    <t>Exploration/Settlement</t>
  </si>
  <si>
    <t>IIG</t>
  </si>
  <si>
    <t>Industry</t>
  </si>
  <si>
    <t>LHTF</t>
  </si>
  <si>
    <t>Invention</t>
  </si>
  <si>
    <t>LIHTC</t>
  </si>
  <si>
    <t>Landscape</t>
  </si>
  <si>
    <t>MHP</t>
  </si>
  <si>
    <t>MHSA</t>
  </si>
  <si>
    <t>Law</t>
  </si>
  <si>
    <t>MPRROP</t>
  </si>
  <si>
    <t>Literature</t>
  </si>
  <si>
    <t>MRB</t>
  </si>
  <si>
    <t>Military</t>
  </si>
  <si>
    <t>MyHOME</t>
  </si>
  <si>
    <t>Music</t>
  </si>
  <si>
    <t>NHTF</t>
  </si>
  <si>
    <t>Philosophy</t>
  </si>
  <si>
    <t>NPLH</t>
  </si>
  <si>
    <t>Politics/Government</t>
  </si>
  <si>
    <t>PBS8</t>
  </si>
  <si>
    <t>Religion</t>
  </si>
  <si>
    <t>PDLP</t>
  </si>
  <si>
    <t>Science</t>
  </si>
  <si>
    <t>RAD</t>
  </si>
  <si>
    <t>Sculpture</t>
  </si>
  <si>
    <t>RDA</t>
  </si>
  <si>
    <t>Social/Humanitarian</t>
  </si>
  <si>
    <t>Sec 202</t>
  </si>
  <si>
    <t>Theater</t>
  </si>
  <si>
    <t>Sec 811</t>
  </si>
  <si>
    <t>Transportation</t>
  </si>
  <si>
    <t>SERNA</t>
  </si>
  <si>
    <t>Other (Specify in Notes Column)</t>
  </si>
  <si>
    <t>SHMHP</t>
  </si>
  <si>
    <t>SNHP</t>
  </si>
  <si>
    <t>TOD</t>
  </si>
  <si>
    <t>USDA</t>
  </si>
  <si>
    <t>VHHP</t>
  </si>
  <si>
    <t>This table is auto-populated once you enter your jurisdiction name and current year data. Past year information comes from previous APRs.</t>
  </si>
  <si>
    <t>Please contact HCD if your data is different than the material supplied here</t>
  </si>
  <si>
    <t>B_Table_Level</t>
  </si>
  <si>
    <t>B_Table_Dlevel</t>
  </si>
  <si>
    <t>B_Table_1_Allocation</t>
  </si>
  <si>
    <t>B_Table_2_Y1</t>
  </si>
  <si>
    <t>B_Table_2_Y2</t>
  </si>
  <si>
    <t>B_Table_2_Y3</t>
  </si>
  <si>
    <t>B_Table_2_Y4</t>
  </si>
  <si>
    <t>B_Table_2_Y5</t>
  </si>
  <si>
    <t>B_Table_2_Y6</t>
  </si>
  <si>
    <t>B_Table_2_Y7</t>
  </si>
  <si>
    <t>B_Table_2_Y8</t>
  </si>
  <si>
    <t>B_Table_2_Y9</t>
  </si>
  <si>
    <t>B_Table_3_Total</t>
  </si>
  <si>
    <t>B_Table_4_Remain</t>
  </si>
  <si>
    <t>Table B</t>
  </si>
  <si>
    <t>Regional Housing Needs Allocation Progress</t>
  </si>
  <si>
    <t>Permitted Units Issued by Affordability</t>
  </si>
  <si>
    <t>Projection Period</t>
  </si>
  <si>
    <t>RHNA Allocation by Income Level</t>
  </si>
  <si>
    <t>Total Units to Date (all years)</t>
  </si>
  <si>
    <t>Total Remaining RHNA by Income Level</t>
  </si>
  <si>
    <t>B_Table_Vlow_Deed</t>
  </si>
  <si>
    <t>B_Table_Vlow_None</t>
  </si>
  <si>
    <t>Extremeley Low</t>
  </si>
  <si>
    <t>B_Table_Low_Deed</t>
  </si>
  <si>
    <t>B_Table_Low_None</t>
  </si>
  <si>
    <t>B_Table_Mod_Deed</t>
  </si>
  <si>
    <t>B_Table_Mod_None</t>
  </si>
  <si>
    <t>B_Table_Above</t>
  </si>
  <si>
    <t>Total RHNA</t>
  </si>
  <si>
    <t>B_Table_RHNA</t>
  </si>
  <si>
    <t>B_Table_Units</t>
  </si>
  <si>
    <t>*For years prior to 2025, Acutely Low-Income units are reported within the Extremely Low-Income category</t>
  </si>
  <si>
    <t>*For jurisdictions that received RHNA determinations for the current cycle prior to the passage of AB 3093 (September 19, 2024):
- You were not allocated Acutely Low-Income and Extremely Low-Income RHNA targets, therefore the allocations in Field 1 are listed as "0"
      - If you wish to set your own targets in these income categories for informational purposes, contact HCD staff at apr@hcd.ca.gov.
- All Acutely Low-Income and Extremely Low-Income units reported during the cycle are counted towards Very-Low Income RHNA progress</t>
  </si>
  <si>
    <t>*For years prior to 2025, data on deed-restricted vs. non-deed restricted Extremely Low-Income units is approximated from whether the projects reported any deed-restricted Very Low-Income Units. If you wish to edit this historical data for accuracy or have any questions about the data, you may login to HCD's online APR system, or contact HCD staff at apr@hcd.ca.gov.</t>
  </si>
  <si>
    <t>Please Note: Table B does not currently contain data from Table F or Table F2 for prior years. You may login to the APR system to see Table B that contains this data.</t>
  </si>
  <si>
    <t>Please note: The APR form can only display data for one planning period. To view progress for a different planning period, you may login to HCD's online APR system, or contact HCD staff at apr@hcd.ca.gov.</t>
  </si>
  <si>
    <t>ALI Deed Restricted</t>
  </si>
  <si>
    <t>ALI Non Deed Restricted</t>
  </si>
  <si>
    <t>ELI Deed Restricted</t>
  </si>
  <si>
    <t>ELI Non Deed Restricted</t>
  </si>
  <si>
    <t>VLI Deed Restricted</t>
  </si>
  <si>
    <t>VLI Non Deed Restricted</t>
  </si>
  <si>
    <t>LI Deed Restricted</t>
  </si>
  <si>
    <t>LI Non Deed Restricted</t>
  </si>
  <si>
    <t>MI Deed Restricted</t>
  </si>
  <si>
    <t>MI Non Deed Restricted</t>
  </si>
  <si>
    <t>Above Mod Income</t>
  </si>
  <si>
    <t>Year</t>
  </si>
  <si>
    <t>Adelanto</t>
  </si>
  <si>
    <t>5th Cycle</t>
  </si>
  <si>
    <t>Agoura Hills</t>
  </si>
  <si>
    <t>Alameda</t>
  </si>
  <si>
    <t>Alameda County - Unincorporated</t>
  </si>
  <si>
    <t>Albany</t>
  </si>
  <si>
    <t>Alhambra</t>
  </si>
  <si>
    <t>Aliso Viejo</t>
  </si>
  <si>
    <t>Alpine County - Unincorporated</t>
  </si>
  <si>
    <t>Alturas</t>
  </si>
  <si>
    <t>Amador</t>
  </si>
  <si>
    <t>Amador County - Unincorporated</t>
  </si>
  <si>
    <t>American Canyon</t>
  </si>
  <si>
    <t>Anaheim</t>
  </si>
  <si>
    <t>Anderson</t>
  </si>
  <si>
    <t>Angels Camp</t>
  </si>
  <si>
    <t>Antioch</t>
  </si>
  <si>
    <t>Apple Valley</t>
  </si>
  <si>
    <t>Arcadia</t>
  </si>
  <si>
    <t>Arcata</t>
  </si>
  <si>
    <t>Arroyo Grande</t>
  </si>
  <si>
    <t>Artesia</t>
  </si>
  <si>
    <t>Arvin</t>
  </si>
  <si>
    <t>Atascadero</t>
  </si>
  <si>
    <t>Atherton</t>
  </si>
  <si>
    <t>Atwater</t>
  </si>
  <si>
    <t>Auburn</t>
  </si>
  <si>
    <t>Avalon</t>
  </si>
  <si>
    <t>Avenal</t>
  </si>
  <si>
    <t>Azusa</t>
  </si>
  <si>
    <t>Bakersfield</t>
  </si>
  <si>
    <t>Baldwin Park</t>
  </si>
  <si>
    <t>Banning</t>
  </si>
  <si>
    <t>Barstow</t>
  </si>
  <si>
    <t>Beaumont</t>
  </si>
  <si>
    <t>Bell</t>
  </si>
  <si>
    <t>Bell Gardens</t>
  </si>
  <si>
    <t>Bellflower</t>
  </si>
  <si>
    <t>Belmont</t>
  </si>
  <si>
    <t>Belvedere</t>
  </si>
  <si>
    <t>Benicia</t>
  </si>
  <si>
    <t>Berkeley</t>
  </si>
  <si>
    <t>Beverly Hills</t>
  </si>
  <si>
    <t>Big Bear Lake</t>
  </si>
  <si>
    <t>Bishop</t>
  </si>
  <si>
    <t>Blue Lake</t>
  </si>
  <si>
    <t>Blythe</t>
  </si>
  <si>
    <t>Bradbury</t>
  </si>
  <si>
    <t>Brawley</t>
  </si>
  <si>
    <t>Brea</t>
  </si>
  <si>
    <t>Brentwood</t>
  </si>
  <si>
    <t>Brisbane</t>
  </si>
  <si>
    <t>Buellton</t>
  </si>
  <si>
    <t>Buena Park</t>
  </si>
  <si>
    <t>Burbank</t>
  </si>
  <si>
    <t>Burlingame</t>
  </si>
  <si>
    <t>Butte County - Unincorporated</t>
  </si>
  <si>
    <t>Calabasas</t>
  </si>
  <si>
    <t>Calaveras County - Unincorporated</t>
  </si>
  <si>
    <t>Calexico</t>
  </si>
  <si>
    <t>California City</t>
  </si>
  <si>
    <t>Calimesa</t>
  </si>
  <si>
    <t>Calipatria</t>
  </si>
  <si>
    <t>Calistoga</t>
  </si>
  <si>
    <t>Camarillo</t>
  </si>
  <si>
    <t>Campbell</t>
  </si>
  <si>
    <t>Canyon Lake</t>
  </si>
  <si>
    <t>Capitola</t>
  </si>
  <si>
    <t>Carlsbad</t>
  </si>
  <si>
    <t>Carmel</t>
  </si>
  <si>
    <t>Carpinteria</t>
  </si>
  <si>
    <t>Carson</t>
  </si>
  <si>
    <t>Cathedral</t>
  </si>
  <si>
    <t>Ceres</t>
  </si>
  <si>
    <t>Cerritos</t>
  </si>
  <si>
    <t>Chico</t>
  </si>
  <si>
    <t>Chino</t>
  </si>
  <si>
    <t>Chino Hills</t>
  </si>
  <si>
    <t>Chowchilla</t>
  </si>
  <si>
    <t>Chula Vista</t>
  </si>
  <si>
    <t>Citrus Heights</t>
  </si>
  <si>
    <t>Claremont</t>
  </si>
  <si>
    <t>Clayton</t>
  </si>
  <si>
    <t>Clearlake</t>
  </si>
  <si>
    <t>Cloverdale</t>
  </si>
  <si>
    <t>Clovis</t>
  </si>
  <si>
    <t>Coachella</t>
  </si>
  <si>
    <t>Coalinga</t>
  </si>
  <si>
    <t>Colfax</t>
  </si>
  <si>
    <t>Colton</t>
  </si>
  <si>
    <t>Colusa</t>
  </si>
  <si>
    <t>Colusa County - Unincorporated</t>
  </si>
  <si>
    <t>Compton</t>
  </si>
  <si>
    <t>Concord</t>
  </si>
  <si>
    <t>Contra Costa County - Unincorporated</t>
  </si>
  <si>
    <t>Corcoran</t>
  </si>
  <si>
    <t>Corning</t>
  </si>
  <si>
    <t>Corona</t>
  </si>
  <si>
    <t>Coronado</t>
  </si>
  <si>
    <t>Corte Madera</t>
  </si>
  <si>
    <t>Costa Mesa</t>
  </si>
  <si>
    <t>Cotati</t>
  </si>
  <si>
    <t>Covina</t>
  </si>
  <si>
    <t>Crescent City</t>
  </si>
  <si>
    <t>Cudahy</t>
  </si>
  <si>
    <t>Culver City</t>
  </si>
  <si>
    <t>Cupertino</t>
  </si>
  <si>
    <t>Cypress</t>
  </si>
  <si>
    <t>Daly City</t>
  </si>
  <si>
    <t>Dana Point</t>
  </si>
  <si>
    <t>Danville</t>
  </si>
  <si>
    <t>Davis</t>
  </si>
  <si>
    <t>Del Mar</t>
  </si>
  <si>
    <t>Del Norte County - Unincorporated</t>
  </si>
  <si>
    <t>Del Rey Oaks</t>
  </si>
  <si>
    <t>Delano</t>
  </si>
  <si>
    <t>Desert Hot Springs</t>
  </si>
  <si>
    <t>Diamond Bar</t>
  </si>
  <si>
    <t>Dinuba</t>
  </si>
  <si>
    <t>Dixon</t>
  </si>
  <si>
    <t>Dorris</t>
  </si>
  <si>
    <t>Downey</t>
  </si>
  <si>
    <t>Duarte</t>
  </si>
  <si>
    <t>Dublin</t>
  </si>
  <si>
    <t>Dunsmuir</t>
  </si>
  <si>
    <t>East Palo Alto</t>
  </si>
  <si>
    <t>Eastvale</t>
  </si>
  <si>
    <t>El Cajon</t>
  </si>
  <si>
    <t>El Centro</t>
  </si>
  <si>
    <t>El Cerrito</t>
  </si>
  <si>
    <t>El Dorado County - Unincorporated</t>
  </si>
  <si>
    <t>El Monte</t>
  </si>
  <si>
    <t>El Segundo</t>
  </si>
  <si>
    <t>Elk Grove</t>
  </si>
  <si>
    <t>Emeryville</t>
  </si>
  <si>
    <t>Encinitas</t>
  </si>
  <si>
    <t>Escalon</t>
  </si>
  <si>
    <t>Escondido</t>
  </si>
  <si>
    <t>Etna</t>
  </si>
  <si>
    <t>Eureka</t>
  </si>
  <si>
    <t>Exeter</t>
  </si>
  <si>
    <t>Fairfax</t>
  </si>
  <si>
    <t>Fairfield</t>
  </si>
  <si>
    <t>Farmersville</t>
  </si>
  <si>
    <t>Ferndale</t>
  </si>
  <si>
    <t>Fillmore</t>
  </si>
  <si>
    <t>Firebaugh</t>
  </si>
  <si>
    <t>Folsom</t>
  </si>
  <si>
    <t>Fontana</t>
  </si>
  <si>
    <t>Fort Bragg</t>
  </si>
  <si>
    <t>Fort Jones</t>
  </si>
  <si>
    <t>Fortuna</t>
  </si>
  <si>
    <t>Foster City</t>
  </si>
  <si>
    <t>Fountain Valley</t>
  </si>
  <si>
    <t>Fowler</t>
  </si>
  <si>
    <t>Fremont</t>
  </si>
  <si>
    <t>Fresno</t>
  </si>
  <si>
    <t>Fresno County - Unincorporated</t>
  </si>
  <si>
    <t>Fullerton</t>
  </si>
  <si>
    <t>Galt</t>
  </si>
  <si>
    <t>Garden Grove</t>
  </si>
  <si>
    <t>Gardena</t>
  </si>
  <si>
    <t>Gilroy</t>
  </si>
  <si>
    <t>Glendale</t>
  </si>
  <si>
    <t>Glendora</t>
  </si>
  <si>
    <t>Glenn County - Unincorporated</t>
  </si>
  <si>
    <t>Goleta</t>
  </si>
  <si>
    <t>Gonzales</t>
  </si>
  <si>
    <t>Grand Terrace</t>
  </si>
  <si>
    <t>Grass Valley</t>
  </si>
  <si>
    <t>Greenfield</t>
  </si>
  <si>
    <t>Gridley</t>
  </si>
  <si>
    <t>Grover Beach</t>
  </si>
  <si>
    <t>Guadalupe</t>
  </si>
  <si>
    <t>Gustine</t>
  </si>
  <si>
    <t>Half Moon Bay</t>
  </si>
  <si>
    <t>Hanford</t>
  </si>
  <si>
    <t>Hawaiian Gardens</t>
  </si>
  <si>
    <t>Hawthorne</t>
  </si>
  <si>
    <t>Hayward</t>
  </si>
  <si>
    <t>Healdsburg</t>
  </si>
  <si>
    <t>Hemet</t>
  </si>
  <si>
    <t>Hercules</t>
  </si>
  <si>
    <t>Hermosa Beach</t>
  </si>
  <si>
    <t>Hesperia</t>
  </si>
  <si>
    <t>Hidden Hills</t>
  </si>
  <si>
    <t>Highland</t>
  </si>
  <si>
    <t>Hillsborough</t>
  </si>
  <si>
    <t>Hollister</t>
  </si>
  <si>
    <t>Holtville</t>
  </si>
  <si>
    <t>Hughson</t>
  </si>
  <si>
    <t>Humboldt County - Unincorporated</t>
  </si>
  <si>
    <t>Huntington Beach</t>
  </si>
  <si>
    <t>Huntington Park</t>
  </si>
  <si>
    <t>Huron</t>
  </si>
  <si>
    <t>Imperial</t>
  </si>
  <si>
    <t>Imperial Beach</t>
  </si>
  <si>
    <t>Imperial County - Unincorporated</t>
  </si>
  <si>
    <t>Indian Wells</t>
  </si>
  <si>
    <t>Indio</t>
  </si>
  <si>
    <t>Inglewood</t>
  </si>
  <si>
    <t>Inyo County - Unincorporated</t>
  </si>
  <si>
    <t>Ione</t>
  </si>
  <si>
    <t>Irvine</t>
  </si>
  <si>
    <t>Irwindale</t>
  </si>
  <si>
    <t>Jackson</t>
  </si>
  <si>
    <t>Jurupa Valley</t>
  </si>
  <si>
    <t>Kerman</t>
  </si>
  <si>
    <t>Kern County - Unincorporated</t>
  </si>
  <si>
    <t>King City</t>
  </si>
  <si>
    <t>Kings County - Unincorporated</t>
  </si>
  <si>
    <t>Kingsburg</t>
  </si>
  <si>
    <t>La Canada Flintridge</t>
  </si>
  <si>
    <t>La Habra</t>
  </si>
  <si>
    <t>La Habra Heights</t>
  </si>
  <si>
    <t>La Mesa</t>
  </si>
  <si>
    <t>La Mirada</t>
  </si>
  <si>
    <t>La Palma</t>
  </si>
  <si>
    <t>La Puente</t>
  </si>
  <si>
    <t>La Quinta</t>
  </si>
  <si>
    <t>La Verne</t>
  </si>
  <si>
    <t>Lafayette</t>
  </si>
  <si>
    <t>Laguna Beach</t>
  </si>
  <si>
    <t>Laguna Hills</t>
  </si>
  <si>
    <t>Laguna Niguel</t>
  </si>
  <si>
    <t>Lake County - Unincorporated</t>
  </si>
  <si>
    <t>Lake Elsinore</t>
  </si>
  <si>
    <t>Lake Forest</t>
  </si>
  <si>
    <t>Lakeport</t>
  </si>
  <si>
    <t>Lakewood</t>
  </si>
  <si>
    <t>Lancaster</t>
  </si>
  <si>
    <t>Larkspur</t>
  </si>
  <si>
    <t>Lassen County - Unincorporated</t>
  </si>
  <si>
    <t>Lathrop</t>
  </si>
  <si>
    <t>Lawndale</t>
  </si>
  <si>
    <t>Lemon Grove</t>
  </si>
  <si>
    <t>Lemoore</t>
  </si>
  <si>
    <t>Lincoln</t>
  </si>
  <si>
    <t>Lindsay</t>
  </si>
  <si>
    <t>Live Oak</t>
  </si>
  <si>
    <t>Livermore</t>
  </si>
  <si>
    <t>Livingston</t>
  </si>
  <si>
    <t>Lodi</t>
  </si>
  <si>
    <t>Loma Linda</t>
  </si>
  <si>
    <t>Lomita</t>
  </si>
  <si>
    <t>Lompoc</t>
  </si>
  <si>
    <t>Long Beach</t>
  </si>
  <si>
    <t>Loomis</t>
  </si>
  <si>
    <t>Los Alamitos</t>
  </si>
  <si>
    <t>Los Altos</t>
  </si>
  <si>
    <t>Los Altos Hills</t>
  </si>
  <si>
    <t>Los Angeles</t>
  </si>
  <si>
    <t>Los Angeles County - Unincorporated</t>
  </si>
  <si>
    <t>Los Banos</t>
  </si>
  <si>
    <t>Los Gatos</t>
  </si>
  <si>
    <t>Lynwood</t>
  </si>
  <si>
    <t>Madera</t>
  </si>
  <si>
    <t>Madera County - Unincorporated</t>
  </si>
  <si>
    <t>Malibu</t>
  </si>
  <si>
    <t>Manhattan Beach</t>
  </si>
  <si>
    <t>Manteca</t>
  </si>
  <si>
    <t>Marin County - Unincorporated</t>
  </si>
  <si>
    <t>Marina</t>
  </si>
  <si>
    <t>Mariposa County - Unincorporated</t>
  </si>
  <si>
    <t>Martinez</t>
  </si>
  <si>
    <t>Marysville</t>
  </si>
  <si>
    <t>Maywood</t>
  </si>
  <si>
    <t>Mcfarland</t>
  </si>
  <si>
    <t>Mendocino County - Unincorporated</t>
  </si>
  <si>
    <t>Mendota</t>
  </si>
  <si>
    <t>Menifee</t>
  </si>
  <si>
    <t>Menlo Park</t>
  </si>
  <si>
    <t>Merced</t>
  </si>
  <si>
    <t>Merced County - Unincorporated</t>
  </si>
  <si>
    <t>Mill Valley</t>
  </si>
  <si>
    <t>Millbrae</t>
  </si>
  <si>
    <t>Milpitas</t>
  </si>
  <si>
    <t>Mission Viejo</t>
  </si>
  <si>
    <t>Modesto</t>
  </si>
  <si>
    <t>Modoc County - Unincorporated</t>
  </si>
  <si>
    <t>Monrovia</t>
  </si>
  <si>
    <t>Montague</t>
  </si>
  <si>
    <t>Montclair</t>
  </si>
  <si>
    <t>Monte Sereno</t>
  </si>
  <si>
    <t>Montebello</t>
  </si>
  <si>
    <t>Monterey</t>
  </si>
  <si>
    <t>Monterey County - Unincorporated</t>
  </si>
  <si>
    <t>Monterey Park</t>
  </si>
  <si>
    <t>Moorpark</t>
  </si>
  <si>
    <t>Moraga</t>
  </si>
  <si>
    <t>Moreno Valley</t>
  </si>
  <si>
    <t>Morgan Hill</t>
  </si>
  <si>
    <t>Morro Bay</t>
  </si>
  <si>
    <t>Mount Shasta</t>
  </si>
  <si>
    <t>Mountain View</t>
  </si>
  <si>
    <t>Murrieta</t>
  </si>
  <si>
    <t>Napa</t>
  </si>
  <si>
    <t>Napa County - Unincorporated</t>
  </si>
  <si>
    <t>National City</t>
  </si>
  <si>
    <t>Needles</t>
  </si>
  <si>
    <t>Nevada City</t>
  </si>
  <si>
    <t>Nevada County - Unincorporated</t>
  </si>
  <si>
    <t>Newark</t>
  </si>
  <si>
    <t>Newman</t>
  </si>
  <si>
    <t>Newport Beach</t>
  </si>
  <si>
    <t>Norco</t>
  </si>
  <si>
    <t>Norwalk</t>
  </si>
  <si>
    <t>Novato</t>
  </si>
  <si>
    <t>Oakdale</t>
  </si>
  <si>
    <t>Oakland</t>
  </si>
  <si>
    <t>Oakley</t>
  </si>
  <si>
    <t>Oceanside</t>
  </si>
  <si>
    <t>Ojai</t>
  </si>
  <si>
    <t>Ontario</t>
  </si>
  <si>
    <t>Orange</t>
  </si>
  <si>
    <t>Orange County - Unincorporated</t>
  </si>
  <si>
    <t>Orange Cove</t>
  </si>
  <si>
    <t>Orinda</t>
  </si>
  <si>
    <t>Orland</t>
  </si>
  <si>
    <t>Oroville</t>
  </si>
  <si>
    <t>Oxnard</t>
  </si>
  <si>
    <t>Pacific Grove</t>
  </si>
  <si>
    <t>Pacifica</t>
  </si>
  <si>
    <t>Palm Desert</t>
  </si>
  <si>
    <t>Palm Springs</t>
  </si>
  <si>
    <t>Palmdale</t>
  </si>
  <si>
    <t>Palo Alto</t>
  </si>
  <si>
    <t>Palos Verdes Estates</t>
  </si>
  <si>
    <t>Paradise</t>
  </si>
  <si>
    <t>Paramount</t>
  </si>
  <si>
    <t>Parlier</t>
  </si>
  <si>
    <t>Pasadena</t>
  </si>
  <si>
    <t>Paso Robles</t>
  </si>
  <si>
    <t>Perris</t>
  </si>
  <si>
    <t>Petaluma</t>
  </si>
  <si>
    <t>Pico Rivera</t>
  </si>
  <si>
    <t>Piedmont</t>
  </si>
  <si>
    <t>Pinole</t>
  </si>
  <si>
    <t>Pismo Beach</t>
  </si>
  <si>
    <t>Pittsburg</t>
  </si>
  <si>
    <t>Placentia</t>
  </si>
  <si>
    <t>Placer County - Unincorporated</t>
  </si>
  <si>
    <t>Placerville</t>
  </si>
  <si>
    <t>Pleasant Hill</t>
  </si>
  <si>
    <t>Pleasanton</t>
  </si>
  <si>
    <t>Plumas County - Unincorporated</t>
  </si>
  <si>
    <t>Plymouth</t>
  </si>
  <si>
    <t>Pomona</t>
  </si>
  <si>
    <t>Port Hueneme</t>
  </si>
  <si>
    <t>Porterville</t>
  </si>
  <si>
    <t>Portola</t>
  </si>
  <si>
    <t>Portola Valley</t>
  </si>
  <si>
    <t>Poway</t>
  </si>
  <si>
    <t>Rancho Cordova</t>
  </si>
  <si>
    <t>Rancho Cucamonga</t>
  </si>
  <si>
    <t>Rancho Mirage</t>
  </si>
  <si>
    <t>Rancho Palos Verdes</t>
  </si>
  <si>
    <t>Rancho Santa Margarita</t>
  </si>
  <si>
    <t>Red Bluff</t>
  </si>
  <si>
    <t>Redding</t>
  </si>
  <si>
    <t>Redlands</t>
  </si>
  <si>
    <t>Redondo Beach</t>
  </si>
  <si>
    <t>Redwood City</t>
  </si>
  <si>
    <t>Reedley</t>
  </si>
  <si>
    <t>Rialto</t>
  </si>
  <si>
    <t>Richmond</t>
  </si>
  <si>
    <t>Ridgecrest</t>
  </si>
  <si>
    <t>Rio Dell</t>
  </si>
  <si>
    <t>Rio Vista</t>
  </si>
  <si>
    <t>Ripon</t>
  </si>
  <si>
    <t>Riverbank</t>
  </si>
  <si>
    <t>Riverside</t>
  </si>
  <si>
    <t>Riverside County - Unincorporated</t>
  </si>
  <si>
    <t>Rocklin</t>
  </si>
  <si>
    <t>Rohnert Park</t>
  </si>
  <si>
    <t>Rolling Hills</t>
  </si>
  <si>
    <t>Rolling Hills Estates</t>
  </si>
  <si>
    <t>Rosemead</t>
  </si>
  <si>
    <t>Roseville</t>
  </si>
  <si>
    <t>Ross</t>
  </si>
  <si>
    <t>Sacramento</t>
  </si>
  <si>
    <t>Sacramento County - Unincorporated</t>
  </si>
  <si>
    <t>Saint Helena</t>
  </si>
  <si>
    <t>Salinas</t>
  </si>
  <si>
    <t>San Anselmo</t>
  </si>
  <si>
    <t>San Benito County - Unincorporated</t>
  </si>
  <si>
    <t>San Bernardino</t>
  </si>
  <si>
    <t>San Bernardino County - Unincorporated</t>
  </si>
  <si>
    <t>San Bruno</t>
  </si>
  <si>
    <t>San Carlos</t>
  </si>
  <si>
    <t>San Clemente</t>
  </si>
  <si>
    <t>San Diego</t>
  </si>
  <si>
    <t>San Diego County - Unincorporated</t>
  </si>
  <si>
    <t>San Dimas</t>
  </si>
  <si>
    <t>San Fernando</t>
  </si>
  <si>
    <t>San Francisco</t>
  </si>
  <si>
    <t>San Gabriel</t>
  </si>
  <si>
    <t>San Jacinto</t>
  </si>
  <si>
    <t>San Joaquin</t>
  </si>
  <si>
    <t>San Joaquin County - Unincorporated</t>
  </si>
  <si>
    <t>San Jose</t>
  </si>
  <si>
    <t>San Juan Bautista</t>
  </si>
  <si>
    <t>San Juan Capistrano</t>
  </si>
  <si>
    <t>San Leandro</t>
  </si>
  <si>
    <t>San Luis Obispo</t>
  </si>
  <si>
    <t>San Luis Obispo County - Unincorporated</t>
  </si>
  <si>
    <t>San Marcos</t>
  </si>
  <si>
    <t>San Marino</t>
  </si>
  <si>
    <t>San Mateo</t>
  </si>
  <si>
    <t>San Mateo County - Unincorporated</t>
  </si>
  <si>
    <t>San Pablo</t>
  </si>
  <si>
    <t>San Rafael</t>
  </si>
  <si>
    <t>San Ramon</t>
  </si>
  <si>
    <t>Sand City</t>
  </si>
  <si>
    <t>Sanger</t>
  </si>
  <si>
    <t>Santa Ana</t>
  </si>
  <si>
    <t>Santa Barbara</t>
  </si>
  <si>
    <t>Santa Barbara County - Unincorporated</t>
  </si>
  <si>
    <t>Santa Clara</t>
  </si>
  <si>
    <t>Santa Clara County - Unincorporated</t>
  </si>
  <si>
    <t>Santa Clarita</t>
  </si>
  <si>
    <t>Santa Cruz</t>
  </si>
  <si>
    <t>Santa Cruz County - Unincorporated</t>
  </si>
  <si>
    <t>Santa Fe Springs</t>
  </si>
  <si>
    <t>Santa Maria</t>
  </si>
  <si>
    <t>Santa Monica</t>
  </si>
  <si>
    <t>Santa Rosa</t>
  </si>
  <si>
    <t>Santee</t>
  </si>
  <si>
    <t>Saratoga</t>
  </si>
  <si>
    <t>Sausalito</t>
  </si>
  <si>
    <t>Scotts Valley</t>
  </si>
  <si>
    <t>Seal Beach</t>
  </si>
  <si>
    <t>Seaside</t>
  </si>
  <si>
    <t>Sebastopol</t>
  </si>
  <si>
    <t>Selma</t>
  </si>
  <si>
    <t>Shafter</t>
  </si>
  <si>
    <t>Shasta County - Unincorporated</t>
  </si>
  <si>
    <t>Shasta Lake</t>
  </si>
  <si>
    <t>Sierra County - Unincorporated</t>
  </si>
  <si>
    <t>Sierra Madre</t>
  </si>
  <si>
    <t>Signal Hill</t>
  </si>
  <si>
    <t>Simi Valley</t>
  </si>
  <si>
    <t>Siskiyou County - Unincorporated</t>
  </si>
  <si>
    <t>Solana Beach</t>
  </si>
  <si>
    <t>Solano County - Unincorporated</t>
  </si>
  <si>
    <t>Soledad</t>
  </si>
  <si>
    <t>Solvang</t>
  </si>
  <si>
    <t>Sonoma</t>
  </si>
  <si>
    <t>Sonoma County - Unincorporated</t>
  </si>
  <si>
    <t>Sonora</t>
  </si>
  <si>
    <t>South El Monte</t>
  </si>
  <si>
    <t>South Gate</t>
  </si>
  <si>
    <t>South Lake Tahoe</t>
  </si>
  <si>
    <t>South Pasadena</t>
  </si>
  <si>
    <t>South San Francisco</t>
  </si>
  <si>
    <t>Stanislaus County - Unincorporated</t>
  </si>
  <si>
    <t>Stanton</t>
  </si>
  <si>
    <t>Stockton</t>
  </si>
  <si>
    <t>Suisun City</t>
  </si>
  <si>
    <t>Sunnyvale</t>
  </si>
  <si>
    <t>Susanville</t>
  </si>
  <si>
    <t>Sutter County - Unincorporated</t>
  </si>
  <si>
    <t>Sutter Creek</t>
  </si>
  <si>
    <t>Taft</t>
  </si>
  <si>
    <t>Tehachapi</t>
  </si>
  <si>
    <t>Tehama County - Unincorporated</t>
  </si>
  <si>
    <t>Temecula</t>
  </si>
  <si>
    <t>Temple City</t>
  </si>
  <si>
    <t>Thousand Oaks</t>
  </si>
  <si>
    <t>Tiburon</t>
  </si>
  <si>
    <t>Torrance</t>
  </si>
  <si>
    <t>Tracy</t>
  </si>
  <si>
    <t>Trinidad</t>
  </si>
  <si>
    <t>Trinity County - Unincorporated</t>
  </si>
  <si>
    <t>Truckee</t>
  </si>
  <si>
    <t>Tulare</t>
  </si>
  <si>
    <t>Tulare County - Unincorporated</t>
  </si>
  <si>
    <t>Tuolumne County - Unincorporated</t>
  </si>
  <si>
    <t>Turlock</t>
  </si>
  <si>
    <t>Tustin</t>
  </si>
  <si>
    <t>Twentynine Palms</t>
  </si>
  <si>
    <t>Ukiah</t>
  </si>
  <si>
    <t>Union City</t>
  </si>
  <si>
    <t>Upland</t>
  </si>
  <si>
    <t>Vacaville</t>
  </si>
  <si>
    <t>Vallejo</t>
  </si>
  <si>
    <t>Ventura</t>
  </si>
  <si>
    <t>Ventura County - Unincorporated</t>
  </si>
  <si>
    <t>Victorville</t>
  </si>
  <si>
    <t>Villa Park</t>
  </si>
  <si>
    <t>Visalia</t>
  </si>
  <si>
    <t>Vista</t>
  </si>
  <si>
    <t>Walnut</t>
  </si>
  <si>
    <t>Walnut Creek</t>
  </si>
  <si>
    <t>Wasco</t>
  </si>
  <si>
    <t>Waterford</t>
  </si>
  <si>
    <t>Watsonville</t>
  </si>
  <si>
    <t>Weed</t>
  </si>
  <si>
    <t>West Covina</t>
  </si>
  <si>
    <t>West Hollywood</t>
  </si>
  <si>
    <t>West Sacramento</t>
  </si>
  <si>
    <t>Westlake Village</t>
  </si>
  <si>
    <t>Westminster</t>
  </si>
  <si>
    <t/>
  </si>
  <si>
    <t>Westmorland</t>
  </si>
  <si>
    <t>Wheatland</t>
  </si>
  <si>
    <t>Whittier</t>
  </si>
  <si>
    <t>Wildomar</t>
  </si>
  <si>
    <t>Williams</t>
  </si>
  <si>
    <t>Willits</t>
  </si>
  <si>
    <t>Willows</t>
  </si>
  <si>
    <t>Windsor</t>
  </si>
  <si>
    <t>Winters</t>
  </si>
  <si>
    <t>Woodlake</t>
  </si>
  <si>
    <t>Woodland</t>
  </si>
  <si>
    <t>Woodside</t>
  </si>
  <si>
    <t>Yolo County - Unincorporated</t>
  </si>
  <si>
    <t>Yorba Linda</t>
  </si>
  <si>
    <t>Yountville</t>
  </si>
  <si>
    <t>Yreka</t>
  </si>
  <si>
    <t>Yuba City</t>
  </si>
  <si>
    <t>Yuba County - Unincorporated</t>
  </si>
  <si>
    <t>Yucaipa</t>
  </si>
  <si>
    <t>Yucca Valley</t>
  </si>
  <si>
    <t>Beginning of Projection Period</t>
  </si>
  <si>
    <t>End of Projection Period</t>
  </si>
  <si>
    <t>Beginning of Projection Period (Year Only)</t>
  </si>
  <si>
    <t>End of Projection Period (Year Only)</t>
  </si>
  <si>
    <t>Beginning of Planning Period</t>
  </si>
  <si>
    <t>End of planning Period</t>
  </si>
  <si>
    <t>Beginning of Planning Period (Year Only)</t>
  </si>
  <si>
    <t>End of planning Period (Year Only)</t>
  </si>
  <si>
    <t>County</t>
  </si>
  <si>
    <t>Cycle</t>
  </si>
  <si>
    <t>Projection Period Colum</t>
  </si>
  <si>
    <t>San Bernardino County</t>
  </si>
  <si>
    <t>Los Angeles County</t>
  </si>
  <si>
    <t>Alameda County</t>
  </si>
  <si>
    <t>Orange County</t>
  </si>
  <si>
    <t>Alpine County</t>
  </si>
  <si>
    <t>None</t>
  </si>
  <si>
    <t>Modoc County</t>
  </si>
  <si>
    <t>Amador City</t>
  </si>
  <si>
    <t>Amador County</t>
  </si>
  <si>
    <t>Napa County</t>
  </si>
  <si>
    <t>Shasta County</t>
  </si>
  <si>
    <t>Calaveras County</t>
  </si>
  <si>
    <t>Contra Costa County</t>
  </si>
  <si>
    <t>Humboldt County</t>
  </si>
  <si>
    <t>San Luis Obispo County</t>
  </si>
  <si>
    <t>Kern County</t>
  </si>
  <si>
    <t>San Mateo County</t>
  </si>
  <si>
    <t>Merced County</t>
  </si>
  <si>
    <t>Placer County</t>
  </si>
  <si>
    <t>Kings County</t>
  </si>
  <si>
    <t>Riverside County</t>
  </si>
  <si>
    <t>Marin County</t>
  </si>
  <si>
    <t>Solano County</t>
  </si>
  <si>
    <t>Biggs</t>
  </si>
  <si>
    <t>Butte County</t>
  </si>
  <si>
    <t>Inyo County</t>
  </si>
  <si>
    <t>Imperial County</t>
  </si>
  <si>
    <t>Santa Barbara County</t>
  </si>
  <si>
    <t>Ventura County</t>
  </si>
  <si>
    <t>Santa Clara County</t>
  </si>
  <si>
    <t>Santa Cruz County</t>
  </si>
  <si>
    <t>San Diego County</t>
  </si>
  <si>
    <t>Carmel-By-The-Sea</t>
  </si>
  <si>
    <t>Monterey County</t>
  </si>
  <si>
    <t>Stanislaus County</t>
  </si>
  <si>
    <t>Madera County</t>
  </si>
  <si>
    <t>Sacramento County</t>
  </si>
  <si>
    <t>Lake County</t>
  </si>
  <si>
    <t>Sonoma County</t>
  </si>
  <si>
    <t>Fresno County</t>
  </si>
  <si>
    <t>Colma</t>
  </si>
  <si>
    <t>Colusa County</t>
  </si>
  <si>
    <t>Tehama County</t>
  </si>
  <si>
    <t>Del Norte County</t>
  </si>
  <si>
    <t>Yolo County</t>
  </si>
  <si>
    <t>Tulare County</t>
  </si>
  <si>
    <t>Siskiyou County</t>
  </si>
  <si>
    <t>Dos Palos</t>
  </si>
  <si>
    <t>El Dorado County</t>
  </si>
  <si>
    <t>San Joaquin County</t>
  </si>
  <si>
    <t>Mendocino County</t>
  </si>
  <si>
    <t>Glenn County</t>
  </si>
  <si>
    <t>Nevada County</t>
  </si>
  <si>
    <t>San Benito County</t>
  </si>
  <si>
    <t>Isleton</t>
  </si>
  <si>
    <t>Laguna Woods</t>
  </si>
  <si>
    <t>Lassen County</t>
  </si>
  <si>
    <t>Sutter County</t>
  </si>
  <si>
    <t>Loyalton</t>
  </si>
  <si>
    <t>Sierra County</t>
  </si>
  <si>
    <t>Mammoth Lakes</t>
  </si>
  <si>
    <t>Mono County</t>
  </si>
  <si>
    <t>Maricopa</t>
  </si>
  <si>
    <t>Mariposa County</t>
  </si>
  <si>
    <t>Yuba County</t>
  </si>
  <si>
    <t>Mono County - Unincorporated</t>
  </si>
  <si>
    <t>Patterson</t>
  </si>
  <si>
    <t>Plumas County</t>
  </si>
  <si>
    <t>Point Arena</t>
  </si>
  <si>
    <t>San Francisco County</t>
  </si>
  <si>
    <t>Santa Paula</t>
  </si>
  <si>
    <t>Tuolumne County</t>
  </si>
  <si>
    <t>Tehama</t>
  </si>
  <si>
    <t>Trinity County</t>
  </si>
  <si>
    <t>Tulelake</t>
  </si>
  <si>
    <t>Vernon</t>
  </si>
  <si>
    <t xml:space="preserve">Jurisdiction </t>
  </si>
  <si>
    <t>PLANNING PERIOD</t>
  </si>
  <si>
    <t>APR YEAR</t>
  </si>
  <si>
    <t>Lookup value</t>
  </si>
  <si>
    <t>MIN VLI RHNA</t>
  </si>
  <si>
    <t>SUM VLI PERMITS</t>
  </si>
  <si>
    <t>SUM VLI (DR) UNITS</t>
  </si>
  <si>
    <t>SUM VLI (NDR) UNITS</t>
  </si>
  <si>
    <t>VLI REMAIN UNITS</t>
  </si>
  <si>
    <t>MIN LI RHNA</t>
  </si>
  <si>
    <t>SUM LI PERMITS</t>
  </si>
  <si>
    <t>SUM LI (DR) UNITS</t>
  </si>
  <si>
    <t>SUM LI (NDR) UNITS</t>
  </si>
  <si>
    <t>LI  REMAIN UNITS</t>
  </si>
  <si>
    <t>MIN MOD RHNA</t>
  </si>
  <si>
    <t>SUM MOD PERMITS</t>
  </si>
  <si>
    <t>MOD REMAIN UNITS</t>
  </si>
  <si>
    <t>MIN ABOVE MOD RHNA</t>
  </si>
  <si>
    <t>SUM ABOVE MOD PERMITS</t>
  </si>
  <si>
    <t>ABOVE MOD REMAIN UNITS</t>
  </si>
  <si>
    <t>MIN RHNA TOTAL</t>
  </si>
  <si>
    <t>SUM TOTAL PERMITS</t>
  </si>
  <si>
    <t>Carmel-by-the-Sea</t>
  </si>
  <si>
    <t>San Buenaventura</t>
  </si>
  <si>
    <t>St. Helena</t>
  </si>
  <si>
    <t>Trinity County - unincorporated</t>
  </si>
  <si>
    <t>Name ID</t>
  </si>
  <si>
    <t>Mod</t>
  </si>
  <si>
    <t>Above Mod</t>
  </si>
  <si>
    <t>TOTAL</t>
  </si>
  <si>
    <t>Modoc</t>
  </si>
  <si>
    <t>Shasta</t>
  </si>
  <si>
    <t>Calaveras</t>
  </si>
  <si>
    <t>Contra Costa</t>
  </si>
  <si>
    <t>Humboldt</t>
  </si>
  <si>
    <t>Kern</t>
  </si>
  <si>
    <t>Placer</t>
  </si>
  <si>
    <t>Kings</t>
  </si>
  <si>
    <t>Marin</t>
  </si>
  <si>
    <t>Solano</t>
  </si>
  <si>
    <t>Butte</t>
  </si>
  <si>
    <t>Inyo</t>
  </si>
  <si>
    <t>Stanislaus</t>
  </si>
  <si>
    <t>Lake</t>
  </si>
  <si>
    <t>Del Norte</t>
  </si>
  <si>
    <t>Yolo</t>
  </si>
  <si>
    <t>Siskiyou</t>
  </si>
  <si>
    <t>Mendocino</t>
  </si>
  <si>
    <t>Nevada</t>
  </si>
  <si>
    <t>San Benito</t>
  </si>
  <si>
    <t>Sutter</t>
  </si>
  <si>
    <t>Sierra</t>
  </si>
  <si>
    <t>Mono</t>
  </si>
  <si>
    <t>Yuba</t>
  </si>
  <si>
    <t>McFarland</t>
  </si>
  <si>
    <t>Glenn</t>
  </si>
  <si>
    <t>El Dorado</t>
  </si>
  <si>
    <t>Plumas</t>
  </si>
  <si>
    <t>Tuolumne</t>
  </si>
  <si>
    <t>Lassen</t>
  </si>
  <si>
    <t>C_1_APN</t>
  </si>
  <si>
    <t>C_1_Address</t>
  </si>
  <si>
    <t>C_1_Name</t>
  </si>
  <si>
    <t>C_1_ID</t>
  </si>
  <si>
    <t>C_2_Date</t>
  </si>
  <si>
    <t>C_3_Vlow</t>
  </si>
  <si>
    <t>C_3_Low</t>
  </si>
  <si>
    <t>C_3_Mod</t>
  </si>
  <si>
    <t>C_3_Above</t>
  </si>
  <si>
    <t>C_4_Short</t>
  </si>
  <si>
    <t>C_5_Parcel</t>
  </si>
  <si>
    <t>C_6_Plan</t>
  </si>
  <si>
    <t>C_7_Zone</t>
  </si>
  <si>
    <t>C_8_Min</t>
  </si>
  <si>
    <t>C_8_Max</t>
  </si>
  <si>
    <t>C_9_Cap</t>
  </si>
  <si>
    <t>C_10_Vacancy</t>
  </si>
  <si>
    <t>C_11_Uses</t>
  </si>
  <si>
    <t>Table C</t>
  </si>
  <si>
    <t>Sites Identified or Rezoned to Accommodate Shortfall Housing Need and No Net-Loss Law</t>
  </si>
  <si>
    <t>Date of Rezone</t>
  </si>
  <si>
    <t>RHNA Shortfall by Household Income Category</t>
  </si>
  <si>
    <t>Rezone Type</t>
  </si>
  <si>
    <t>Sites Description</t>
  </si>
  <si>
    <t>APN</t>
  </si>
  <si>
    <r>
      <t>Local Jurisdiction Tracking ID</t>
    </r>
    <r>
      <rPr>
        <b/>
        <vertAlign val="superscript"/>
        <sz val="12"/>
        <color theme="1"/>
        <rFont val="Arial"/>
        <family val="2"/>
      </rPr>
      <t>+</t>
    </r>
  </si>
  <si>
    <t>Very Low-Income</t>
  </si>
  <si>
    <t>Low-Income</t>
  </si>
  <si>
    <t>Moderate-Income</t>
  </si>
  <si>
    <t>Above Moderate-Income</t>
  </si>
  <si>
    <t xml:space="preserve">Rezone Type
</t>
  </si>
  <si>
    <t>Parcel Size
(Acres)</t>
  </si>
  <si>
    <t>General Plan Designation</t>
  </si>
  <si>
    <t>Zoning</t>
  </si>
  <si>
    <t xml:space="preserve">Minimum    Density Allowed </t>
  </si>
  <si>
    <t>Maximum    Density Allowed</t>
  </si>
  <si>
    <t>Realistic Capacity</t>
  </si>
  <si>
    <t>Vacant/Nonvacant</t>
  </si>
  <si>
    <t>Description of Existing Uses</t>
  </si>
  <si>
    <t>D_1_Name</t>
  </si>
  <si>
    <t>D_2_Objective</t>
  </si>
  <si>
    <t>D_3_Time</t>
  </si>
  <si>
    <t>D_5_Cycle</t>
  </si>
  <si>
    <t>D_4_Status</t>
  </si>
  <si>
    <t>D_6_Details</t>
  </si>
  <si>
    <t>D_7_CatOutcomes</t>
  </si>
  <si>
    <t>D_8_CountOutcomes</t>
  </si>
  <si>
    <t>D_9_Documents</t>
  </si>
  <si>
    <t>Table D</t>
  </si>
  <si>
    <t>Program Implementation Status pursuant to GC Section 65583</t>
  </si>
  <si>
    <r>
      <rPr>
        <b/>
        <sz val="13"/>
        <color theme="1"/>
        <rFont val="Arial"/>
        <family val="2"/>
      </rPr>
      <t xml:space="preserve">Housing Programs Progress Report  </t>
    </r>
    <r>
      <rPr>
        <sz val="13"/>
        <color theme="1"/>
        <rFont val="Arial"/>
        <family val="2"/>
      </rPr>
      <t xml:space="preserve">
Describe progress of all programs including local efforts to remove governmental constraints to the maintenance, improvement, and development of housing as identified in the housing element.</t>
    </r>
  </si>
  <si>
    <t>Name of Program</t>
  </si>
  <si>
    <t>Objective</t>
  </si>
  <si>
    <t>Projected Completion Date in Housing Element</t>
  </si>
  <si>
    <t>Applicable Cycle</t>
  </si>
  <si>
    <t>Status of Program Implementation</t>
  </si>
  <si>
    <t>Program Implementation Details</t>
  </si>
  <si>
    <t>Quantified Outcomes: Category</t>
  </si>
  <si>
    <t>Quantified Outcomes: Count</t>
  </si>
  <si>
    <t>Supporting Documents</t>
  </si>
  <si>
    <t>D_1_General</t>
  </si>
  <si>
    <t>Reporting Period</t>
  </si>
  <si>
    <t>(CCR Title 25 §6202)</t>
  </si>
  <si>
    <t>E_1_APN</t>
  </si>
  <si>
    <t>E_1_Address</t>
  </si>
  <si>
    <t>E_1_Name</t>
  </si>
  <si>
    <t>E_1_ID</t>
  </si>
  <si>
    <t>E_2_Vlow</t>
  </si>
  <si>
    <t>E_2_Low</t>
  </si>
  <si>
    <t>E_2_Mod</t>
  </si>
  <si>
    <t>E_2_Above</t>
  </si>
  <si>
    <t>E_3_Description</t>
  </si>
  <si>
    <t>E_4_Date</t>
  </si>
  <si>
    <t>Table E</t>
  </si>
  <si>
    <t xml:space="preserve"> Commercial Development Bonus Approved pursuant to GC Section 65915.7</t>
  </si>
  <si>
    <t>Units Constructed as Part of Agreement</t>
  </si>
  <si>
    <t>Description of Commercial Development Bonus</t>
  </si>
  <si>
    <t>Commercial Development Bonus Date Approved</t>
  </si>
  <si>
    <t>Very Low
Income</t>
  </si>
  <si>
    <t>Low
Income</t>
  </si>
  <si>
    <t>Moderate
Income</t>
  </si>
  <si>
    <t>Above Moderate
Income</t>
  </si>
  <si>
    <t>F_Table_Activity</t>
  </si>
  <si>
    <t>F_Table_xLowNo</t>
  </si>
  <si>
    <t>F_Table_VlowNo</t>
  </si>
  <si>
    <t>F_Table_LowNo</t>
  </si>
  <si>
    <t>F_Table_TotalsNo</t>
  </si>
  <si>
    <t>F_Table_xLow</t>
  </si>
  <si>
    <t>F_Table_Vlow</t>
  </si>
  <si>
    <t>F_Table_Low</t>
  </si>
  <si>
    <t>F_Table_Totals</t>
  </si>
  <si>
    <t>F_Table_Desription</t>
  </si>
  <si>
    <t xml:space="preserve">Table F </t>
  </si>
  <si>
    <t xml:space="preserve">Units Rehabilitated, Preserved and Acquired for Alternative Adequate Sites pursuant to Government Code section 65583.1(c) </t>
  </si>
  <si>
    <t>Please note this table is optional: The jurisdiction can use this table to report units that have been substantially rehabilitated, converted from non-affordable to affordable by acquisition, and preserved, including mobilehome park preservation, consistent with the standards set forth in Government Code section 65583.1, subdivision (c). Please note, motel, hotel, hostel rooms or other structures that are converted from non-residential to residential units pursuant to Government Code section 65583.1(c)(1)(D) are considered net-new housing units and must be reported in Table A2 and not reported in Table F.</t>
  </si>
  <si>
    <t>Activity Type</t>
  </si>
  <si>
    <r>
      <t>Units that Do Not Count Towards RHNA</t>
    </r>
    <r>
      <rPr>
        <b/>
        <vertAlign val="superscript"/>
        <sz val="12"/>
        <color theme="1"/>
        <rFont val="Arial"/>
        <family val="2"/>
      </rPr>
      <t>+</t>
    </r>
    <r>
      <rPr>
        <b/>
        <sz val="12"/>
        <color theme="1"/>
        <rFont val="Arial"/>
        <family val="2"/>
      </rPr>
      <t xml:space="preserve">
</t>
    </r>
    <r>
      <rPr>
        <sz val="12"/>
        <color theme="1"/>
        <rFont val="Arial"/>
        <family val="2"/>
      </rPr>
      <t>Listed for Informational Purposes Only</t>
    </r>
  </si>
  <si>
    <r>
      <t xml:space="preserve">Units that Count Towards RHNA </t>
    </r>
    <r>
      <rPr>
        <b/>
        <vertAlign val="superscript"/>
        <sz val="12"/>
        <color theme="1"/>
        <rFont val="Arial"/>
        <family val="2"/>
      </rPr>
      <t>+</t>
    </r>
    <r>
      <rPr>
        <b/>
        <sz val="12"/>
        <color theme="1"/>
        <rFont val="Arial"/>
        <family val="2"/>
      </rPr>
      <t xml:space="preserve">
</t>
    </r>
    <r>
      <rPr>
        <sz val="12"/>
        <color theme="1"/>
        <rFont val="Arial"/>
        <family val="2"/>
      </rPr>
      <t>Note - Because the statutory requirements severely limit what can be counted, please contact HCD at apr@hcd.ca.gov  and we will unlock the form which enable you to populate these fields.</t>
    </r>
    <r>
      <rPr>
        <b/>
        <sz val="12"/>
        <color theme="1"/>
        <rFont val="Arial"/>
        <family val="2"/>
      </rPr>
      <t xml:space="preserve">
</t>
    </r>
  </si>
  <si>
    <r>
      <t>The description should adequately document how each unit complies with subsection (c) of Government Code Section 65583.1</t>
    </r>
    <r>
      <rPr>
        <b/>
        <vertAlign val="superscript"/>
        <sz val="12"/>
        <color theme="1"/>
        <rFont val="Arial"/>
        <family val="2"/>
      </rPr>
      <t>+</t>
    </r>
    <r>
      <rPr>
        <b/>
        <sz val="12"/>
        <color theme="1"/>
        <rFont val="Arial"/>
        <family val="2"/>
      </rPr>
      <t xml:space="preserve">. 
For detailed reporting requirements, see the chcklist here: </t>
    </r>
  </si>
  <si>
    <r>
      <t>Extremely Low-Income</t>
    </r>
    <r>
      <rPr>
        <b/>
        <vertAlign val="superscript"/>
        <sz val="12"/>
        <color theme="1"/>
        <rFont val="Arial"/>
        <family val="2"/>
      </rPr>
      <t>+</t>
    </r>
  </si>
  <si>
    <r>
      <t>Very Low-Income</t>
    </r>
    <r>
      <rPr>
        <b/>
        <vertAlign val="superscript"/>
        <sz val="12"/>
        <color theme="1"/>
        <rFont val="Arial"/>
        <family val="2"/>
      </rPr>
      <t>+</t>
    </r>
  </si>
  <si>
    <r>
      <t>Low-Income</t>
    </r>
    <r>
      <rPr>
        <b/>
        <vertAlign val="superscript"/>
        <sz val="12"/>
        <color theme="1"/>
        <rFont val="Arial"/>
        <family val="2"/>
      </rPr>
      <t>+</t>
    </r>
  </si>
  <si>
    <r>
      <t>TOTAL UNITS</t>
    </r>
    <r>
      <rPr>
        <b/>
        <vertAlign val="superscript"/>
        <sz val="12"/>
        <color theme="1"/>
        <rFont val="Arial"/>
        <family val="2"/>
      </rPr>
      <t>+</t>
    </r>
  </si>
  <si>
    <t>https://www.hcd.ca.gov/community-development/docs/adequate-sites-checklist.pdf</t>
  </si>
  <si>
    <t>Rehabilitation Activity</t>
  </si>
  <si>
    <t>F_Table_RA</t>
  </si>
  <si>
    <t>Preservation of Units At-Risk</t>
  </si>
  <si>
    <t>F_Table_Preservation</t>
  </si>
  <si>
    <t>Acquisition of Units</t>
  </si>
  <si>
    <t>F_Table_Acquisition</t>
  </si>
  <si>
    <t>Mobilehome Park Preservation</t>
  </si>
  <si>
    <t>Total Units by Income</t>
  </si>
  <si>
    <t>F_Table_Units</t>
  </si>
  <si>
    <t>F2_Prior</t>
  </si>
  <si>
    <t>F2_Current</t>
  </si>
  <si>
    <t>F2_Street</t>
  </si>
  <si>
    <t>F2_Name</t>
  </si>
  <si>
    <t>F2_ID</t>
  </si>
  <si>
    <t>F2_Unit</t>
  </si>
  <si>
    <t>F2_Tenure</t>
  </si>
  <si>
    <t>F2_VLI_DR</t>
  </si>
  <si>
    <t>F2_VLI_NDR</t>
  </si>
  <si>
    <t>F2_LI_DR</t>
  </si>
  <si>
    <t>F2_LI_NDR</t>
  </si>
  <si>
    <t>F2_Mod_DR</t>
  </si>
  <si>
    <t>F2_Mod_NDR</t>
  </si>
  <si>
    <t>F2_Above</t>
  </si>
  <si>
    <t>F2_Converted</t>
  </si>
  <si>
    <t>F2_Date</t>
  </si>
  <si>
    <t>F2_Notes</t>
  </si>
  <si>
    <t xml:space="preserve">Table F2 </t>
  </si>
  <si>
    <t>Above Moderate Income Units Converted to Moderate Income Pursuant to Government Code section 65400.2</t>
  </si>
  <si>
    <t>For up to 25 percent of a jurisdiction’s moderate-income regional housing need allocation, the planning agency may include the number of units in an existing multifamily building that were converted to deed-restricted rental housing for moderate-income households by the imposition of affordability covenants and restrictions for the unit. Before adding information to this table, please ensure housing developments meet the requirements described in Government Code 65400.2(b).</t>
  </si>
  <si>
    <t>Affordability by Household Incomes After Conversion</t>
  </si>
  <si>
    <t>Units credited toward Moderate Income RHNA</t>
  </si>
  <si>
    <t xml:space="preserve">Notes
</t>
  </si>
  <si>
    <r>
      <t xml:space="preserve">Unit Category               </t>
    </r>
    <r>
      <rPr>
        <sz val="12"/>
        <color theme="1"/>
        <rFont val="Arial"/>
        <family val="2"/>
      </rPr>
      <t>(2 to 4,5+)</t>
    </r>
  </si>
  <si>
    <t xml:space="preserve">Tenure
R=Renter
</t>
  </si>
  <si>
    <t>Total Moderate Income Units Converted from Above Moderate</t>
  </si>
  <si>
    <r>
      <rPr>
        <b/>
        <u/>
        <sz val="12"/>
        <color theme="1"/>
        <rFont val="Arial"/>
        <family val="2"/>
      </rPr>
      <t>Date Converted</t>
    </r>
    <r>
      <rPr>
        <b/>
        <sz val="12"/>
        <color theme="1"/>
        <rFont val="Arial"/>
        <family val="2"/>
      </rPr>
      <t xml:space="preserve">
</t>
    </r>
  </si>
  <si>
    <r>
      <rPr>
        <b/>
        <u/>
        <sz val="12"/>
        <color theme="1"/>
        <rFont val="Arial"/>
        <family val="2"/>
      </rPr>
      <t>Notes</t>
    </r>
    <r>
      <rPr>
        <b/>
        <sz val="12"/>
        <color theme="1"/>
        <rFont val="Arial"/>
        <family val="2"/>
      </rPr>
      <t xml:space="preserve">
</t>
    </r>
  </si>
  <si>
    <t>NOTE: This table must only be filled out if the housing element sites inventory contains a site which is or was owned by the reporting jurisdiction, and has been sold, leased, or otherwise disposed of during the reporting year.</t>
  </si>
  <si>
    <t>G_1_APN</t>
  </si>
  <si>
    <t>G_1_Address</t>
  </si>
  <si>
    <t>G_1_Name</t>
  </si>
  <si>
    <t>G_1_ID</t>
  </si>
  <si>
    <t>G_2_Capacity</t>
  </si>
  <si>
    <t>G_3_Entity</t>
  </si>
  <si>
    <t>G_4_Use</t>
  </si>
  <si>
    <t>Locally Owned Lands Included in the Housing Element Sites Inventory that have been sold, leased, or otherwise disposed of</t>
  </si>
  <si>
    <t>Realistic Capacity Identified in the Housing Element</t>
  </si>
  <si>
    <t>Entity to whom the site transferred</t>
  </si>
  <si>
    <t>Intended Use for Site</t>
  </si>
  <si>
    <t>NOTE: This table must contain an inventory of ALL surplus/excess lands the reporting jurisdiction owns</t>
  </si>
  <si>
    <t>H_1_APN</t>
  </si>
  <si>
    <t>H_2_Address</t>
  </si>
  <si>
    <t>H_3_Use</t>
  </si>
  <si>
    <t>H_4_Units</t>
  </si>
  <si>
    <t>H_5_Designation</t>
  </si>
  <si>
    <t>H_6_Size</t>
  </si>
  <si>
    <t>H_7_Notes</t>
  </si>
  <si>
    <t>Locally Owned Surplus Sites</t>
  </si>
  <si>
    <t>Parcel Identifier</t>
  </si>
  <si>
    <t>Designation</t>
  </si>
  <si>
    <t>Size</t>
  </si>
  <si>
    <t>Street Address/Intersection</t>
  </si>
  <si>
    <t>Existing Use</t>
  </si>
  <si>
    <t>Number of Units</t>
  </si>
  <si>
    <t>Surplus Designation</t>
  </si>
  <si>
    <t>Parcel Size (in acres)</t>
  </si>
  <si>
    <t>Surplus Land</t>
  </si>
  <si>
    <t>Residential</t>
  </si>
  <si>
    <t>Exempt Surplus Land</t>
  </si>
  <si>
    <t>Commercial</t>
  </si>
  <si>
    <t>Excess</t>
  </si>
  <si>
    <t>Industrial</t>
  </si>
  <si>
    <t>Public Facilities</t>
  </si>
  <si>
    <t>Air Rights</t>
  </si>
  <si>
    <r>
      <t xml:space="preserve">NOTE: SB 9 PROJECTS ONLY. This table only needs to be completed if there were lot splits applied for pursuant to Government Code 66411.7 OR units constructed pursuant to 65852.21. 
</t>
    </r>
    <r>
      <rPr>
        <b/>
        <sz val="9"/>
        <color rgb="FFFF0000"/>
        <rFont val="Arial"/>
        <family val="2"/>
      </rPr>
      <t>Units entitled/permitted/constructed must also be reported in Table A2. Applications for these units must be reported in Table A.</t>
    </r>
  </si>
  <si>
    <t>Table I</t>
  </si>
  <si>
    <t>Units Constructed Pursuant to Government Code 65852.21 and Applications for Lot Splits Pursuant to Government Code 66411.7 (SB9)</t>
  </si>
  <si>
    <r>
      <t>Project Name</t>
    </r>
    <r>
      <rPr>
        <b/>
        <vertAlign val="superscript"/>
        <sz val="10"/>
        <color theme="1"/>
        <rFont val="Arial"/>
        <family val="2"/>
      </rPr>
      <t>+</t>
    </r>
  </si>
  <si>
    <r>
      <t>Local Jurisdiction Tracking ID</t>
    </r>
    <r>
      <rPr>
        <b/>
        <vertAlign val="superscript"/>
        <sz val="10"/>
        <color theme="1"/>
        <rFont val="Arial"/>
        <family val="2"/>
      </rPr>
      <t>+</t>
    </r>
  </si>
  <si>
    <t>Activity</t>
  </si>
  <si>
    <t>NOTE: STUDENT HOUSING WITH DENSITY BONUS ONLY. This table only needs to be completed if there were student housing projects WITH a density bonus approved pursuant to Government Code65915(b)(1)(F)</t>
  </si>
  <si>
    <t>Table J</t>
  </si>
  <si>
    <t>Student housing development for lower income students for which was granted a density bonus pursuant to subparagraph (F) of paragraph (1) of subdivision (b) of Section 65915</t>
  </si>
  <si>
    <t>Units (Beds/Student Capacity) Approved</t>
  </si>
  <si>
    <t>Units (Beds/Student Capacity) Granted Density Bonus</t>
  </si>
  <si>
    <r>
      <t xml:space="preserve">Unit Category
</t>
    </r>
    <r>
      <rPr>
        <sz val="12"/>
        <color theme="1"/>
        <rFont val="Arial"/>
        <family val="2"/>
      </rPr>
      <t>(SH - Student Housing)</t>
    </r>
  </si>
  <si>
    <t>Total Additional Beds Created Due to Density Bonus</t>
  </si>
  <si>
    <t>Table K</t>
  </si>
  <si>
    <t>Tenant Preference Policy</t>
  </si>
  <si>
    <t>Local governments are required to inform HCD about any local tenant preference ordinance the local government maintains when the jurisdiction submits their annual progress report on housing approvals and production, per Government Code 7061 (SB 649, 2022, Cortese). Effective January 1, 2023, local governments adopting a tenant preference are required to create a webpage on their internet website containing authorizing local ordinance and supporting materials, no more than 90 days after the ordinance becomes operational.</t>
  </si>
  <si>
    <t xml:space="preserve">Does the Jurisdiction have a local tenant preference policy? </t>
  </si>
  <si>
    <t>K_1_Pol</t>
  </si>
  <si>
    <t>If the jurisdiction has a local tenant preference policy, provide a link to the jurisdiction's webpage containing authorizing local ordinance and supporting materials.</t>
  </si>
  <si>
    <t>K_1_Web</t>
  </si>
  <si>
    <t>K_1_Notes</t>
  </si>
  <si>
    <t>NOTE: This table needs to be completed with any sites within your jurisdiction that were newly added to a National, State, or Local register of historic places within the reporting year. If none, leave blank.</t>
  </si>
  <si>
    <t>L_1_APN</t>
  </si>
  <si>
    <t>L_1_Address</t>
  </si>
  <si>
    <t>L_2_Date</t>
  </si>
  <si>
    <t>L_2_Level</t>
  </si>
  <si>
    <t>L_2_Period</t>
  </si>
  <si>
    <t>L_2_Area</t>
  </si>
  <si>
    <t>L_3_Size</t>
  </si>
  <si>
    <t>L_4_Notes</t>
  </si>
  <si>
    <t>Table L</t>
  </si>
  <si>
    <t>Historical Resources</t>
  </si>
  <si>
    <t>Date of Designation</t>
  </si>
  <si>
    <t>Designation Level</t>
  </si>
  <si>
    <t>Historic Site Period</t>
  </si>
  <si>
    <t>Areas of Significance</t>
  </si>
  <si>
    <t>Local Early Action Planning (LEAP) Reporting</t>
  </si>
  <si>
    <t>Please update the status of the proposed uses listed in the entity’s application for funding and the corresponding impact on housing within the region or jurisdiction, as applicable, categorized based on the eligible uses specified in Section 50515.02 or 50515.03, as applicable.</t>
  </si>
  <si>
    <t>Total Award Amount</t>
  </si>
  <si>
    <t>Total award amount is auto-populated based on amounts entered in rows 15-26.</t>
  </si>
  <si>
    <t>Task</t>
  </si>
  <si>
    <t xml:space="preserve"> $ Amount Awarded</t>
  </si>
  <si>
    <t>$ Cumulative Reimbursement Requested</t>
  </si>
  <si>
    <t>Task Status</t>
  </si>
  <si>
    <t>Other Funding</t>
  </si>
  <si>
    <t>Local General Fund</t>
  </si>
  <si>
    <t>CalTrans SB1</t>
  </si>
  <si>
    <t>REAP</t>
  </si>
  <si>
    <t>Other (Please Specify in Notes)</t>
  </si>
  <si>
    <t>Summary of entitlements, building permits, and certificates of occupancy (auto-populated from Table A2)</t>
  </si>
  <si>
    <t>Completed Entitlement Issued by Affordability Summary</t>
  </si>
  <si>
    <t>Certificate of Occupancy Issued by Affordability Summary</t>
  </si>
  <si>
    <t>ApnFormat</t>
  </si>
  <si>
    <t>OtherFormat</t>
  </si>
  <si>
    <t>Book</t>
  </si>
  <si>
    <t>Format</t>
  </si>
  <si>
    <t>Length</t>
  </si>
  <si>
    <t>999A-9999-999-99</t>
  </si>
  <si>
    <t>Alpine</t>
  </si>
  <si>
    <t>999-999-999-999</t>
  </si>
  <si>
    <t>999-999-999-9</t>
  </si>
  <si>
    <t>999-999-99XX</t>
  </si>
  <si>
    <t>999-999-99-99</t>
  </si>
  <si>
    <t>999-999-99-99-9</t>
  </si>
  <si>
    <t>9999-999-999</t>
  </si>
  <si>
    <t>999-999-99</t>
  </si>
  <si>
    <t>Mariposa</t>
  </si>
  <si>
    <t>999-99-999</t>
  </si>
  <si>
    <t>895-939</t>
  </si>
  <si>
    <t>999-999-999</t>
  </si>
  <si>
    <t>999-9999-999-9999</t>
  </si>
  <si>
    <t>9999-999-99-9999</t>
  </si>
  <si>
    <t>9999A-999A</t>
  </si>
  <si>
    <t>999-999-99-9999</t>
  </si>
  <si>
    <t>99-999-999-A-A</t>
  </si>
  <si>
    <t>Trinity</t>
  </si>
  <si>
    <t>999-9-999-999</t>
  </si>
  <si>
    <t>v_12_10_25</t>
  </si>
  <si>
    <t xml:space="preserve">Melinda </t>
  </si>
  <si>
    <t>Assistant Planner</t>
  </si>
  <si>
    <t xml:space="preserve">mwhelan@newportbeachca.gov </t>
  </si>
  <si>
    <t xml:space="preserve">Whelan </t>
  </si>
  <si>
    <t xml:space="preserve">100 Civic Center Drive </t>
  </si>
  <si>
    <t xml:space="preserve">Newport Beach </t>
  </si>
  <si>
    <t>440 082 24</t>
  </si>
  <si>
    <t>442 321 67</t>
  </si>
  <si>
    <t>427 111 09</t>
  </si>
  <si>
    <t>427 332  04</t>
  </si>
  <si>
    <t>427 332 02</t>
  </si>
  <si>
    <t>1401 Quail St</t>
  </si>
  <si>
    <t>Residences at 1401 Quail Street</t>
  </si>
  <si>
    <t>Residences at 1400 Bristol St</t>
  </si>
  <si>
    <t>Used State provided guidelines to determine affordability of ADUs</t>
  </si>
  <si>
    <t>439-241-20</t>
  </si>
  <si>
    <t>427-121-24</t>
  </si>
  <si>
    <t>445-121-17</t>
  </si>
  <si>
    <t>445-161-03</t>
  </si>
  <si>
    <t>119-300-17</t>
  </si>
  <si>
    <t>119-310-04</t>
  </si>
  <si>
    <t>119-300-15</t>
  </si>
  <si>
    <t>119-300-16</t>
  </si>
  <si>
    <t>427-131-16</t>
  </si>
  <si>
    <t>427-121-01</t>
  </si>
  <si>
    <t>427-131-14</t>
  </si>
  <si>
    <t>427-121-02</t>
  </si>
  <si>
    <t>427-131-15</t>
  </si>
  <si>
    <t>445-131-26</t>
  </si>
  <si>
    <t>445-122-13</t>
  </si>
  <si>
    <t>445-133-06</t>
  </si>
  <si>
    <t>445-131-21</t>
  </si>
  <si>
    <t>445-121-11</t>
  </si>
  <si>
    <t>445-131-23</t>
  </si>
  <si>
    <t>445-131-15</t>
  </si>
  <si>
    <t>445-122-05</t>
  </si>
  <si>
    <t>445-131-18</t>
  </si>
  <si>
    <t>445-131-19</t>
  </si>
  <si>
    <t>445-122-12</t>
  </si>
  <si>
    <t>445-151-09</t>
  </si>
  <si>
    <t>445-122-09</t>
  </si>
  <si>
    <t>445-131-31</t>
  </si>
  <si>
    <t>445-121-05</t>
  </si>
  <si>
    <t>445-131-09</t>
  </si>
  <si>
    <t>445-151-01</t>
  </si>
  <si>
    <t>445-121-14</t>
  </si>
  <si>
    <t>445-121-18</t>
  </si>
  <si>
    <t>445-161-04</t>
  </si>
  <si>
    <t>445-141-04</t>
  </si>
  <si>
    <t>445-122-17</t>
  </si>
  <si>
    <t>445-121-09</t>
  </si>
  <si>
    <t>445-122-19</t>
  </si>
  <si>
    <t>427-121-27</t>
  </si>
  <si>
    <t>427-173-01</t>
  </si>
  <si>
    <t>427-332-02</t>
  </si>
  <si>
    <t>427-332-04</t>
  </si>
  <si>
    <t>427-332-03</t>
  </si>
  <si>
    <t>427-221-14</t>
  </si>
  <si>
    <t>427-181-01</t>
  </si>
  <si>
    <t>427-241-13</t>
  </si>
  <si>
    <t>427-221-13</t>
  </si>
  <si>
    <t>427-174-04</t>
  </si>
  <si>
    <t>427-221-01</t>
  </si>
  <si>
    <t>427-181-08</t>
  </si>
  <si>
    <t>427-222-05</t>
  </si>
  <si>
    <t>427-222-06</t>
  </si>
  <si>
    <t>427-221-10</t>
  </si>
  <si>
    <t>427-221-11</t>
  </si>
  <si>
    <t>427-221-06</t>
  </si>
  <si>
    <t>427-174-06</t>
  </si>
  <si>
    <t>427-181-07</t>
  </si>
  <si>
    <t>427-181-03</t>
  </si>
  <si>
    <t>427-221-09</t>
  </si>
  <si>
    <t>427-221-02</t>
  </si>
  <si>
    <t>427-174-05</t>
  </si>
  <si>
    <t>427-342-02</t>
  </si>
  <si>
    <t>427-342-01</t>
  </si>
  <si>
    <t>427-221-16</t>
  </si>
  <si>
    <t>439-401-01</t>
  </si>
  <si>
    <t>427-221-07</t>
  </si>
  <si>
    <t>427-221-15</t>
  </si>
  <si>
    <t>427-141-14</t>
  </si>
  <si>
    <t>936-790-44</t>
  </si>
  <si>
    <t>936-790-50</t>
  </si>
  <si>
    <t>427-141-04</t>
  </si>
  <si>
    <t>427-141-11</t>
  </si>
  <si>
    <t>936-790-48</t>
  </si>
  <si>
    <t>427-141-07</t>
  </si>
  <si>
    <t>427-141-08</t>
  </si>
  <si>
    <t>427-141-16</t>
  </si>
  <si>
    <t>445-134-22</t>
  </si>
  <si>
    <t>445-134-14</t>
  </si>
  <si>
    <t>445-141-11</t>
  </si>
  <si>
    <t>445-141-12</t>
  </si>
  <si>
    <t>445-141-13</t>
  </si>
  <si>
    <t>427-171-02</t>
  </si>
  <si>
    <t>427-221-03</t>
  </si>
  <si>
    <t>427-171-03</t>
  </si>
  <si>
    <t>936-790-46</t>
  </si>
  <si>
    <t>120-571-12</t>
  </si>
  <si>
    <t>049-122-03</t>
  </si>
  <si>
    <t>047-041-05</t>
  </si>
  <si>
    <t>047-041-25</t>
  </si>
  <si>
    <t>117-631-12</t>
  </si>
  <si>
    <t>117-631-22</t>
  </si>
  <si>
    <t>117-631-17</t>
  </si>
  <si>
    <t>117-631-18</t>
  </si>
  <si>
    <t>117-631-11</t>
  </si>
  <si>
    <t>458-361-10</t>
  </si>
  <si>
    <t>117-811-18</t>
  </si>
  <si>
    <t>117-811-19</t>
  </si>
  <si>
    <t>049-271-30</t>
  </si>
  <si>
    <t>440-281-02</t>
  </si>
  <si>
    <t>458-341-02</t>
  </si>
  <si>
    <t>458-341-01</t>
  </si>
  <si>
    <t>442-271-30</t>
  </si>
  <si>
    <t>442-091-16</t>
  </si>
  <si>
    <t>442-021-47</t>
  </si>
  <si>
    <t>440-132-40</t>
  </si>
  <si>
    <t>442-231-08</t>
  </si>
  <si>
    <t>442-082-11</t>
  </si>
  <si>
    <t>442-082-14</t>
  </si>
  <si>
    <t>442-082-08</t>
  </si>
  <si>
    <t>442-082-12</t>
  </si>
  <si>
    <t>442-271-17</t>
  </si>
  <si>
    <t>442-271-23</t>
  </si>
  <si>
    <t>442-271-12</t>
  </si>
  <si>
    <t>442-271-05</t>
  </si>
  <si>
    <t>442-271-03</t>
  </si>
  <si>
    <t>442-271-32</t>
  </si>
  <si>
    <t>442-271-16</t>
  </si>
  <si>
    <t>442-271-15</t>
  </si>
  <si>
    <t>442-271-01</t>
  </si>
  <si>
    <t>442-271-34</t>
  </si>
  <si>
    <t>442-271-14</t>
  </si>
  <si>
    <t>442-271-04</t>
  </si>
  <si>
    <t>442-271-13</t>
  </si>
  <si>
    <t>442-271-19</t>
  </si>
  <si>
    <t>442-271-31</t>
  </si>
  <si>
    <t>442-271-33</t>
  </si>
  <si>
    <t>442-271-24</t>
  </si>
  <si>
    <t>442-011-53</t>
  </si>
  <si>
    <t>442-011-64</t>
  </si>
  <si>
    <t>440-132-48</t>
  </si>
  <si>
    <t>442-231-09</t>
  </si>
  <si>
    <t>442-161-17</t>
  </si>
  <si>
    <t>442-231-13</t>
  </si>
  <si>
    <t>442-491-02</t>
  </si>
  <si>
    <t>442-082-05</t>
  </si>
  <si>
    <t>442-021-28</t>
  </si>
  <si>
    <t>442-021-26</t>
  </si>
  <si>
    <t>442-231-11</t>
  </si>
  <si>
    <t>442-021-13</t>
  </si>
  <si>
    <t>442-021-08</t>
  </si>
  <si>
    <t>442-021-32</t>
  </si>
  <si>
    <t>442-021-29</t>
  </si>
  <si>
    <t>442-021-30</t>
  </si>
  <si>
    <t>442-021-27</t>
  </si>
  <si>
    <t>442-021-40</t>
  </si>
  <si>
    <t>442-021-46</t>
  </si>
  <si>
    <t>442-021-35</t>
  </si>
  <si>
    <t>442-021-33</t>
  </si>
  <si>
    <t>442-231-14</t>
  </si>
  <si>
    <t>442-101-27</t>
  </si>
  <si>
    <t>442-021-31</t>
  </si>
  <si>
    <t>442-021-11</t>
  </si>
  <si>
    <t>442-021-17</t>
  </si>
  <si>
    <t>442-021-43</t>
  </si>
  <si>
    <t>442-021-45</t>
  </si>
  <si>
    <t>442-021-44</t>
  </si>
  <si>
    <t>442-021-42</t>
  </si>
  <si>
    <t>442-411-01</t>
  </si>
  <si>
    <t>442-261-21</t>
  </si>
  <si>
    <t>114-170-51</t>
  </si>
  <si>
    <t>424-141-17</t>
  </si>
  <si>
    <t>892-080-02</t>
  </si>
  <si>
    <t>424-151-01</t>
  </si>
  <si>
    <t>892-090-55</t>
  </si>
  <si>
    <t>892-109-03</t>
  </si>
  <si>
    <t>114-170-82</t>
  </si>
  <si>
    <t>424-401-12</t>
  </si>
  <si>
    <t>425-171-01</t>
  </si>
  <si>
    <t>424-111-05</t>
  </si>
  <si>
    <t>424-141-06</t>
  </si>
  <si>
    <t>424-111-06</t>
  </si>
  <si>
    <t>424-401-04</t>
  </si>
  <si>
    <t>424-141-01</t>
  </si>
  <si>
    <t>424-142-14</t>
  </si>
  <si>
    <t>424-141-04</t>
  </si>
  <si>
    <t>424-141-05</t>
  </si>
  <si>
    <t>424-131-16</t>
  </si>
  <si>
    <t>424-141-03</t>
  </si>
  <si>
    <t>424-142-11</t>
  </si>
  <si>
    <t>424-401-06</t>
  </si>
  <si>
    <t>424-141-02</t>
  </si>
  <si>
    <t>424-401-08</t>
  </si>
  <si>
    <t>424-141-09</t>
  </si>
  <si>
    <t>442-011-65</t>
  </si>
  <si>
    <t>423-111-01</t>
  </si>
  <si>
    <t>427-221-17</t>
  </si>
  <si>
    <t>478-031-56</t>
  </si>
  <si>
    <t>050-391-12</t>
  </si>
  <si>
    <t>445-141-31</t>
  </si>
  <si>
    <t>442-011-37</t>
  </si>
  <si>
    <t>442-161-06</t>
  </si>
  <si>
    <t>442-161-07</t>
  </si>
  <si>
    <t>424-141-10</t>
  </si>
  <si>
    <t>427-181-09</t>
  </si>
  <si>
    <t>427-141-13</t>
  </si>
  <si>
    <t>442-091-06</t>
  </si>
  <si>
    <t>442-091-01</t>
  </si>
  <si>
    <t>442-091-08</t>
  </si>
  <si>
    <t>442-091-02</t>
  </si>
  <si>
    <t>442-091-15</t>
  </si>
  <si>
    <t>442-091-04</t>
  </si>
  <si>
    <t>442-091-03</t>
  </si>
  <si>
    <t>442-091-07</t>
  </si>
  <si>
    <t>442-011-52</t>
  </si>
  <si>
    <t>117-631-21</t>
  </si>
  <si>
    <t>427-131-09</t>
  </si>
  <si>
    <t>442-282-02</t>
  </si>
  <si>
    <t>439-021-13</t>
  </si>
  <si>
    <t>439-021-12</t>
  </si>
  <si>
    <t>439-021-03</t>
  </si>
  <si>
    <t>049-191-30</t>
  </si>
  <si>
    <t>442-261-07</t>
  </si>
  <si>
    <t>439-352-21</t>
  </si>
  <si>
    <t>439-341-01</t>
  </si>
  <si>
    <t>439-352-17</t>
  </si>
  <si>
    <t>439-352-20</t>
  </si>
  <si>
    <t>439-352-22</t>
  </si>
  <si>
    <t>442-014-22</t>
  </si>
  <si>
    <t>1561 MESA DR</t>
  </si>
  <si>
    <t>4242 CAMPUS DR</t>
  </si>
  <si>
    <t>4680 MACARTHUR CT</t>
  </si>
  <si>
    <t>4501 JAMBOREE RD</t>
  </si>
  <si>
    <t>MESA DR &amp; SW ACACIA ST</t>
  </si>
  <si>
    <t>MESA DR &amp; IRVINE AVE</t>
  </si>
  <si>
    <t>3955 BIRCH ST</t>
  </si>
  <si>
    <t>4200 CAMPUS DR</t>
  </si>
  <si>
    <t>4001 BIRCH ST </t>
  </si>
  <si>
    <t>4201 BIRCH ST</t>
  </si>
  <si>
    <t>3975 BIRCH ST</t>
  </si>
  <si>
    <t>4101 JAMBOREE RD</t>
  </si>
  <si>
    <t>4400 MACARTHUR BLVD</t>
  </si>
  <si>
    <t>4300 VON KARMAN AVE</t>
  </si>
  <si>
    <t>4490 VON KARMAN AVE </t>
  </si>
  <si>
    <t>4880 CAMPUS DR</t>
  </si>
  <si>
    <t>4220 VON KARMAN AVE</t>
  </si>
  <si>
    <t>4000 MACARTHUR BLVD</t>
  </si>
  <si>
    <t>4100 MACARTHUR BLVD </t>
  </si>
  <si>
    <t>BIRCH ST AND JAMBOREE RD</t>
  </si>
  <si>
    <t>5000 BIRCH ST </t>
  </si>
  <si>
    <t>BIRCH ST AND VON KARMAN AVE</t>
  </si>
  <si>
    <t>4699 JAMBOREE RD</t>
  </si>
  <si>
    <t>4590 MACARTHUR BLVD</t>
  </si>
  <si>
    <t>BIRCH ST AND MACARTHUR BLVD</t>
  </si>
  <si>
    <t>4770 CAMPUS DR</t>
  </si>
  <si>
    <t>4440 VON KARMAN AVE</t>
  </si>
  <si>
    <t>4601 JAMBOREE RD</t>
  </si>
  <si>
    <t>4665 MACARTHUR CT</t>
  </si>
  <si>
    <t>4881 BIRCH ST</t>
  </si>
  <si>
    <t>4425 JAMBOREE RD</t>
  </si>
  <si>
    <t>4750 VON KARMAN AVE</t>
  </si>
  <si>
    <t>4110 MACARTHUR BLVD</t>
  </si>
  <si>
    <t>4701 VON KARMAN AVE</t>
  </si>
  <si>
    <t>4450 MACARTHUR BLVD</t>
  </si>
  <si>
    <t>4301 MARTINGALE DR</t>
  </si>
  <si>
    <t>1400 N BRISTOL ST </t>
  </si>
  <si>
    <t>1401 QUAIL ST</t>
  </si>
  <si>
    <t>1451 QUAIL ST</t>
  </si>
  <si>
    <t>1300 QUAIL ST</t>
  </si>
  <si>
    <t>4299 MACARTHUR BLVD </t>
  </si>
  <si>
    <t>895 DOVE ST</t>
  </si>
  <si>
    <t>1200 QUAIL ST</t>
  </si>
  <si>
    <t>4545 MACARTHUR BLVD</t>
  </si>
  <si>
    <t>1601 DOVE ST</t>
  </si>
  <si>
    <t>4241 MACARTHUR BLVD</t>
  </si>
  <si>
    <t>1000 DOVE ST</t>
  </si>
  <si>
    <t>4001 MACARTHUR BLVD</t>
  </si>
  <si>
    <t>901 DOVE ST</t>
  </si>
  <si>
    <t>1000 QUAIL ST</t>
  </si>
  <si>
    <t>1201 DOVE ST</t>
  </si>
  <si>
    <t>4341 MACARTHUR BLVD</t>
  </si>
  <si>
    <t>4221 DOLPHIN STRIKER WAY</t>
  </si>
  <si>
    <t>1600 DOVE ST</t>
  </si>
  <si>
    <t>1001 DOVE ST</t>
  </si>
  <si>
    <t>4000 WESTERLY PL</t>
  </si>
  <si>
    <t>4343 MACARTHUR BLVD</t>
  </si>
  <si>
    <t>1301 QUAIL ST</t>
  </si>
  <si>
    <t>3600 SPRUCE AVE</t>
  </si>
  <si>
    <t>1500 QUAIL ST</t>
  </si>
  <si>
    <t>2300 UNIVERSITY DR </t>
  </si>
  <si>
    <t>1151 DOVE ST</t>
  </si>
  <si>
    <t>1400 QUAIL ST</t>
  </si>
  <si>
    <t>3901 WESTERLY PL</t>
  </si>
  <si>
    <t>3920 BIRCH ST</t>
  </si>
  <si>
    <t>4001 WESTERLY PL</t>
  </si>
  <si>
    <t>4000 BIRCH ST</t>
  </si>
  <si>
    <t>4029 WESTERLY PL</t>
  </si>
  <si>
    <t>4030 BIRCH ST</t>
  </si>
  <si>
    <t>4120 BIRCH ST</t>
  </si>
  <si>
    <t>1901 DOVE ST</t>
  </si>
  <si>
    <t>BIRCH ST AND DOVE ST</t>
  </si>
  <si>
    <t>JAMBOREE RD AND UPTOWN NEWPORT DR</t>
  </si>
  <si>
    <t>EASEMENT ON JAMBOREE RD</t>
  </si>
  <si>
    <t>4650 VON KARMAN AVE</t>
  </si>
  <si>
    <t>4901 BIRCH ST</t>
  </si>
  <si>
    <t>4911 BIRCH ST</t>
  </si>
  <si>
    <t>4200 BIRCH ST</t>
  </si>
  <si>
    <t>3990 WESTERLY PL</t>
  </si>
  <si>
    <t>1801 CORINTHIAN WAY</t>
  </si>
  <si>
    <t>4101 WESTERLY PL</t>
  </si>
  <si>
    <t>OPEN SPACE SOUTH OF CA SR 73</t>
  </si>
  <si>
    <t>2600 AVON ST</t>
  </si>
  <si>
    <t>414 32ND ST</t>
  </si>
  <si>
    <t>427 31ST ST</t>
  </si>
  <si>
    <t>801 DOVER DR</t>
  </si>
  <si>
    <t>1501 WESTCLIFF DR</t>
  </si>
  <si>
    <t>881 DOVER DR</t>
  </si>
  <si>
    <t>901 DOVER DR</t>
  </si>
  <si>
    <t>833 DOVER DR </t>
  </si>
  <si>
    <t>NA</t>
  </si>
  <si>
    <t>1501 E 16TH ST</t>
  </si>
  <si>
    <t>E 16TH AND DOVER DR</t>
  </si>
  <si>
    <t>601 DOVER DR</t>
  </si>
  <si>
    <t>2601 EASTBLUFF DR</t>
  </si>
  <si>
    <t>1601 MARGUERITE AVE</t>
  </si>
  <si>
    <t>3233 PACIFIC VIEW DR</t>
  </si>
  <si>
    <t>PCH AND AVOCADO AVE</t>
  </si>
  <si>
    <t>101 NEWPORT CENTER DR</t>
  </si>
  <si>
    <t>1171 JAMBOREE RD</t>
  </si>
  <si>
    <t>180 NEWPORT CENTER DR</t>
  </si>
  <si>
    <t>400 NEWPORT CENTER DR</t>
  </si>
  <si>
    <t>1401 AVOCADO AVE</t>
  </si>
  <si>
    <t>1441 AVOCADO AVE</t>
  </si>
  <si>
    <t>SAN MIGUEL DR AND NEWPORT CENTER DR</t>
  </si>
  <si>
    <t>17 CORPORATE PLAZA DR</t>
  </si>
  <si>
    <t>19 CORPORATE PLAZA DR</t>
  </si>
  <si>
    <t>12 CORPORATE PLAZA DR</t>
  </si>
  <si>
    <t>5 CORPORATE PLAZA DR</t>
  </si>
  <si>
    <t>3 CORPORATE PLAZA DR</t>
  </si>
  <si>
    <t>26 CORPORATE PLAZA DR</t>
  </si>
  <si>
    <t>16 CORPORATE PLAZA DR</t>
  </si>
  <si>
    <t>15 CORPORATE PLAZA DR</t>
  </si>
  <si>
    <t>1 CORPORATE PLAZA DR</t>
  </si>
  <si>
    <t>18 CORPORATE PLAZA DR</t>
  </si>
  <si>
    <t>14 CORPORATE PLAZA DR</t>
  </si>
  <si>
    <t>4 CORPORATE PLAZA DR</t>
  </si>
  <si>
    <t>13 CORPORATE PLAZA DR</t>
  </si>
  <si>
    <t>22 CORPORATE PLAZA DR</t>
  </si>
  <si>
    <t>23 CORPORATE PLAZA DR</t>
  </si>
  <si>
    <t>24 CORPORATE PLAZA DR</t>
  </si>
  <si>
    <t>20 CORPORATE PLAZA DR</t>
  </si>
  <si>
    <t>1 CLUBHOUSE DR</t>
  </si>
  <si>
    <t>1602 E COAST HWY</t>
  </si>
  <si>
    <t>190 NEWPORT CENTER DR</t>
  </si>
  <si>
    <t>CIVIC CENTER DR AND AVOCADO AVE</t>
  </si>
  <si>
    <t>100 NEWPORT CENTER DR</t>
  </si>
  <si>
    <t>900 NEWPORT CENTER DR</t>
  </si>
  <si>
    <t>450 NEWPORT CENTER DR</t>
  </si>
  <si>
    <t>513 NEWPORT CENTER DR</t>
  </si>
  <si>
    <t>47 FASHION ST</t>
  </si>
  <si>
    <t>CIVIC CENTER DR AND NEWPORT CENTER DR</t>
  </si>
  <si>
    <t>601 NEWPORT CENTER DR</t>
  </si>
  <si>
    <t>451 NEWPORT CENTER DR</t>
  </si>
  <si>
    <t>1103 NEWPORT CENTER DR</t>
  </si>
  <si>
    <t>10 FASHION IS</t>
  </si>
  <si>
    <t>311 NEWPORT CENTER DR 367</t>
  </si>
  <si>
    <t>701 NEWPORT CENTER DR</t>
  </si>
  <si>
    <t>NEWPORT CENTER DR</t>
  </si>
  <si>
    <t>1105 NEWPORT CENTER DR</t>
  </si>
  <si>
    <t>690 NEWPORT CENTER DR</t>
  </si>
  <si>
    <t>903 NEWPORT CENTER DR 957</t>
  </si>
  <si>
    <t>951 NEWPORT CENTER DR</t>
  </si>
  <si>
    <t>901 NEWPORT CENTER DR </t>
  </si>
  <si>
    <t>NEWPORT CENTER DR AND SAN MIGUEL DR</t>
  </si>
  <si>
    <t>143 NEWPORT CENTER DR</t>
  </si>
  <si>
    <t>151 NEWPORT CENTER DR</t>
  </si>
  <si>
    <t>1500 E COAST HWY</t>
  </si>
  <si>
    <t>800 SAN CLEMENTE DR</t>
  </si>
  <si>
    <t>OPEN SPACE WEST OF WHITTIER ST</t>
  </si>
  <si>
    <t>882 PRODUCTION PL</t>
  </si>
  <si>
    <t>890 W 15TH ST 2</t>
  </si>
  <si>
    <t>890 W 15TH ST</t>
  </si>
  <si>
    <t>824 W 15TH ST 55</t>
  </si>
  <si>
    <t>1535 SUPERIOR AVE 40</t>
  </si>
  <si>
    <t>949 W 16TH ST</t>
  </si>
  <si>
    <t>492 NEWPORTER WAY</t>
  </si>
  <si>
    <t>864 W 16TH ST</t>
  </si>
  <si>
    <t>823 W 16TH ST</t>
  </si>
  <si>
    <t>876 W 16TH ST</t>
  </si>
  <si>
    <t>911 W 16TH ST</t>
  </si>
  <si>
    <t>1580 MONROVIA AVE</t>
  </si>
  <si>
    <t>881 PRODUCTION PL</t>
  </si>
  <si>
    <t>833 W 16TH ST</t>
  </si>
  <si>
    <t>825 W 16TH ST</t>
  </si>
  <si>
    <t>501 SUPERIOR AVE</t>
  </si>
  <si>
    <t>845 W 16TH ST</t>
  </si>
  <si>
    <t>816 PRODUCTION PL</t>
  </si>
  <si>
    <t>1539 MONROVIA AVE</t>
  </si>
  <si>
    <t>875 W 16TH ST</t>
  </si>
  <si>
    <t>1537 MONROVIA AVE</t>
  </si>
  <si>
    <t>1577 PLACENTIA AVE</t>
  </si>
  <si>
    <t>3415 VIA LIDO</t>
  </si>
  <si>
    <t>1301 DOVE ST</t>
  </si>
  <si>
    <t>20402 NEWPORT COAST DR</t>
  </si>
  <si>
    <t>1101 BAYSIDE DR</t>
  </si>
  <si>
    <t>4621 TELLER AVE</t>
  </si>
  <si>
    <t>1470 JAMBOREE RD</t>
  </si>
  <si>
    <t>250 NEWPORT CENTER DR</t>
  </si>
  <si>
    <t>260 NEWPORT CENTER DR</t>
  </si>
  <si>
    <t>1571 PLACENTIA AVE</t>
  </si>
  <si>
    <t>4251 MACARTHUR BLVD</t>
  </si>
  <si>
    <t>3919 WESTERLY PL</t>
  </si>
  <si>
    <t>1367 AVOCADO AVE</t>
  </si>
  <si>
    <t>359 SAN MIGUEL DR</t>
  </si>
  <si>
    <t>1303 AVOCADO AVE</t>
  </si>
  <si>
    <t>363 SAN MIGUEL DR</t>
  </si>
  <si>
    <t>369 SAN MIGUEL DR</t>
  </si>
  <si>
    <t>366 SAN MIGUEL DR</t>
  </si>
  <si>
    <t>1333 AVOCADO AVE</t>
  </si>
  <si>
    <t>ONE UPPER NEWPORT PLZ</t>
  </si>
  <si>
    <t>1600 DOVE ST #480 </t>
  </si>
  <si>
    <t>250 NEWPORT CENTER DR STE 300</t>
  </si>
  <si>
    <t>3501 JAMBOREE RD STE 550</t>
  </si>
  <si>
    <t>19782 MACARTHUR BLVD STE 100</t>
  </si>
  <si>
    <t>PO BOX 7099</t>
  </si>
  <si>
    <t>P O BOX 1768 </t>
  </si>
  <si>
    <t>20202 SW BIRCH ST</t>
  </si>
  <si>
    <t>2173 ORCHARD DR</t>
  </si>
  <si>
    <t>PO BOX 1627</t>
  </si>
  <si>
    <t>Pending Coastal Commission</t>
  </si>
  <si>
    <t>RM</t>
  </si>
  <si>
    <t>AO</t>
  </si>
  <si>
    <t>CO-G</t>
  </si>
  <si>
    <t>MU-H2</t>
  </si>
  <si>
    <t>PR</t>
  </si>
  <si>
    <t>CG</t>
  </si>
  <si>
    <t>PF</t>
  </si>
  <si>
    <t>MU-H1</t>
  </si>
  <si>
    <t>MU-H4</t>
  </si>
  <si>
    <t>PI</t>
  </si>
  <si>
    <t>CO-R</t>
  </si>
  <si>
    <t>CR</t>
  </si>
  <si>
    <t>CO-M</t>
  </si>
  <si>
    <t>MU-H3/PR</t>
  </si>
  <si>
    <t>CV</t>
  </si>
  <si>
    <t>MU-H3</t>
  </si>
  <si>
    <t>IG</t>
  </si>
  <si>
    <t>CM</t>
  </si>
  <si>
    <t>RS-D</t>
  </si>
  <si>
    <t>SP-7</t>
  </si>
  <si>
    <t>OA</t>
  </si>
  <si>
    <t>PC</t>
  </si>
  <si>
    <t>MU-MM</t>
  </si>
  <si>
    <t>MU-CV/15TH ST</t>
  </si>
  <si>
    <t>MU-DW</t>
  </si>
  <si>
    <t>OG</t>
  </si>
  <si>
    <t>OR</t>
  </si>
  <si>
    <t>OM</t>
  </si>
  <si>
    <t>Parking</t>
  </si>
  <si>
    <t>Agricultural/open space</t>
  </si>
  <si>
    <t>Hotel/motel</t>
  </si>
  <si>
    <t>Educational/institutional/religious</t>
  </si>
  <si>
    <t>Public facilities</t>
  </si>
  <si>
    <t>1A: Airport Environs Sub Area</t>
  </si>
  <si>
    <t>1B: West Newport Mesa</t>
  </si>
  <si>
    <t>1C: Newport Center</t>
  </si>
  <si>
    <t>1D: Dover/Westcliff</t>
  </si>
  <si>
    <t>1E: Banning Ranch</t>
  </si>
  <si>
    <t>1F: Coyote Canyon</t>
  </si>
  <si>
    <t>1G: 5th Cycle Housing Element Sites</t>
  </si>
  <si>
    <t>1H: Accessory Dwelling Unit Construction</t>
  </si>
  <si>
    <t>1I: Accessory Dwelling Units Monitoring Program</t>
  </si>
  <si>
    <t>1J: Accessory Dwelling Units Amnesty Program</t>
  </si>
  <si>
    <t>1K: Inclusionary Housing Policy</t>
  </si>
  <si>
    <t>2A: Neighborhood Preservation</t>
  </si>
  <si>
    <t>2B: Residential Building Record Program</t>
  </si>
  <si>
    <t>2C: Preservation of At-Risk Units</t>
  </si>
  <si>
    <t>3A: Objective Design Standards</t>
  </si>
  <si>
    <t>3B: SB 35 Streamlining</t>
  </si>
  <si>
    <t>3C: Preservation of Rental Opportunities</t>
  </si>
  <si>
    <t>3D: Priority of Affordable Housing</t>
  </si>
  <si>
    <t>3E: Mortgage Revenue Bonds</t>
  </si>
  <si>
    <t>3F: Annual Reporting Program</t>
  </si>
  <si>
    <t>3G: Entitlement Assistance</t>
  </si>
  <si>
    <t>3H: Prioritization of Affordable Housing Funds</t>
  </si>
  <si>
    <t>3I: Public Information About Affordable Housing</t>
  </si>
  <si>
    <t>3J: Priority in Kind Assistance for Affordability</t>
  </si>
  <si>
    <t>3K: Coastal Zone Development Affordability</t>
  </si>
  <si>
    <t>3L: Proactive Education and Outreach to Prospective Developers</t>
  </si>
  <si>
    <t>3M: Regional Coordination of Housing Issues</t>
  </si>
  <si>
    <t>3N: Housing Impact Studies</t>
  </si>
  <si>
    <t>3O: Single Resident Occupancies (SROs)</t>
  </si>
  <si>
    <t>3P: Residential Care Facilities</t>
  </si>
  <si>
    <t>4A: Affirmatively Furthering Fair Housing</t>
  </si>
  <si>
    <t>4B: Streamlined Project Review</t>
  </si>
  <si>
    <t>4C: Density Bonus and Incentives for Affordable Housing</t>
  </si>
  <si>
    <t>4D: List of Pre-Approved Development Incentives</t>
  </si>
  <si>
    <t>4E: Airport Area Policy Exceptions for Affordable Housing</t>
  </si>
  <si>
    <t>4F: Encourage Development of Opportunity Sites</t>
  </si>
  <si>
    <t>4G: Annual RHNA Sites Inventory Monitoring</t>
  </si>
  <si>
    <t>4H: Review Mixed-Use Zones</t>
  </si>
  <si>
    <t>4I: Establish Mixed-Use Resort Opportunities</t>
  </si>
  <si>
    <t>4J: Airport Environs Sub Area Environmental Constraints</t>
  </si>
  <si>
    <t>4K: West Newport Mesa Environmental Constraints</t>
  </si>
  <si>
    <t>4L: Coyote Canyon Environmental Constraints</t>
  </si>
  <si>
    <t>5A: Preservation of Affordability Covenants</t>
  </si>
  <si>
    <t>5B: Section 8 Participation</t>
  </si>
  <si>
    <t>5C: Incentivize for Preserving of Affordability Covenants</t>
  </si>
  <si>
    <t>5D: Mobile Home Park Conversions</t>
  </si>
  <si>
    <t>5E: Orange County Housing Authority Advisory Committee</t>
  </si>
  <si>
    <t>5F: Water Efficiency for Residential Projects</t>
  </si>
  <si>
    <t>5G: Energy Efficiency in Residential Projects</t>
  </si>
  <si>
    <t>6A: Homeless Program Assistance</t>
  </si>
  <si>
    <t>6B: Repair Loans and Grant Programs for Seniors, Persons with Physical and Developmental Disabilities and Lower-Income Households</t>
  </si>
  <si>
    <t>6C: Leverage CDGB and other Federal Formula Grant Funding</t>
  </si>
  <si>
    <t>6D: Child Daycare Facilities</t>
  </si>
  <si>
    <t>6E: Housing Assistance for Seniors</t>
  </si>
  <si>
    <t>6F: Emergency Shelters, Transitional and Supportive Housing</t>
  </si>
  <si>
    <t>6G: Senior Housing Priority Program</t>
  </si>
  <si>
    <t>7A: Supportive Housing/ Low Barrier Navigation Centers</t>
  </si>
  <si>
    <t>7B: Transitional and Supportive Housing</t>
  </si>
  <si>
    <t>7C: Housing for Persons with Developmental Disabilities</t>
  </si>
  <si>
    <t>7D: Fair Housing Services</t>
  </si>
  <si>
    <t>8A: Annual Reporting Program</t>
  </si>
  <si>
    <t>8B: Water and Sewer Service Providers</t>
  </si>
  <si>
    <t>The City will establish a housing opportunity overlay district, or similar rezoning strategy, in the Airport Environs area for 172 acres of land to provide for the accommodation of at least 2,577 housing units in the Very Low, Low, Moderate and Above Moderate-income categories.</t>
  </si>
  <si>
    <t>The City will establish a housing opportunity overlay, or similar rezoning strategy, in the West Newport Mesa area for 47 acres of land to provide for the accommodation of at least 1,107 housing units in the Very Low, Low, Moderate and Above Moderate-income categories.</t>
  </si>
  <si>
    <t>The City will establish a housing opportunity overlay, or similar rezoning strategy, in the Newport Center area for 163 acres of land to provide for the accommodation of at least 2,439 housing units in the Very Low, Low, Moderate and Above Moderate-income categories.</t>
  </si>
  <si>
    <t>The City will establish an overlay, or similar rezoning strategy, in the Dover / Westcliff area for 20 acres of land to provide for the accommodation of at least 521 housing units in the Very Low, Low, Moderate and Above Moderate-income categories.</t>
  </si>
  <si>
    <t>The City will continue to pursue residential opportunities on a portion of the Banning Ranch site, consistent with existing General Plan policies to provide opportunities for up to 1,475 residential units at an average density of 50 dwelling units per acre.</t>
  </si>
  <si>
    <t>The City will rezone at least 34 acres of land on the Coyote Canyon site, as shown in Appendix B, to accommodate up to 1,530 housing units at an average density of 60 dwelling units per acre.</t>
  </si>
  <si>
    <t xml:space="preserve">To comply with State law, the City will amend Title 20 of the Newport Beach Municipal Code (NBMC) to permit residential uses by-right for housing development projects in which at least 20-percent of the units are affordable to lower-income households. </t>
  </si>
  <si>
    <t>The City will aggressively support and accommodate the construction of at least 240 ADUs by a variety of methods.</t>
  </si>
  <si>
    <t>The City will annually monitor its progress in permitting an average of 30 ADUs annually, for a total of 240 ADUs during the planning period, in conjunction with Annual Housing Element Progress Report.</t>
  </si>
  <si>
    <t>The City will establish a program to allow owners with existing unpermitted ADUs to obtain permits to legalize the ADUs during the 2021-2029 planning period.</t>
  </si>
  <si>
    <t>The City will investigate inclusionary housing policy options as an additional means to provide a variety of housing types and opportunities for very low, low- and moderate-income households in Newport Beach.</t>
  </si>
  <si>
    <t>The City will continue to improve housing quality and prevent deterioration of existing neighborhoods by strictly enforcing applicable Building Code, Fire Code, and Zoning Code regulations and abating Code violations and nuisances.</t>
  </si>
  <si>
    <t>The City will maintain and continue to implement the Residential Building Records (RBR) program to reduce and prevent violations of building and zoning ordinances</t>
  </si>
  <si>
    <t>The city will proactively seek to preserve as many affordable units as possible by reaching out to owners that want to opt out of Section 8 contracts and work with them to incentivize keeping the units as affordable.</t>
  </si>
  <si>
    <t>The City of Newport Beach will review existing entitlement processes for housing development and will eliminate discretionary review for all housing development proposals that include a minimum affordable housing component.</t>
  </si>
  <si>
    <t>The City will establish written procedures to comply with California Government Code Section 65913.4 and publish those procedures for the public, as appropriate, to comply with the requirements of SB 35, Chapter 366 Statues 2017.</t>
  </si>
  <si>
    <t>The City will continue to maintain rental housing opportunities by restricting conversions of rental units to condominiums in a development containing 15 or more units unless the rental housing vacancy rate in Newport Beach is 5 percent or higher, and unless the property owner complies with condominium conversion regulations contained in Newport Beach Municipal Code Chapter 19.64.</t>
  </si>
  <si>
    <t>The City will continue to take all feasible actions to ensure expedient construction and occupancy for projects approved with lower- and moderate-income housing requirements.</t>
  </si>
  <si>
    <t>The City will continue to participate with the County of Orange in the issuance of tax-exempt mortgage revenue bonds to facilitate and assist in financing, development, and construction of housing affordable to low and moderate-income households.</t>
  </si>
  <si>
    <t>The City will conduct an annual compliance-monitoring program for units required to be occupied by very low-, low-, and moderate-income households.</t>
  </si>
  <si>
    <t>The City will provide entitlement assistance, expedited entitlement processing, and waive application processing fees for developments in which 5 percent of units are affordable to extremely low-income households.</t>
  </si>
  <si>
    <t>The City will give highest priority for use of Affordable Housing Fund monies to affordable housing developments providing units affordable to extremely-low-income households and senior households.</t>
  </si>
  <si>
    <t xml:space="preserve">The City will continue to maintain a brochure of incentives offered by the City for the development of affordable housing including fee waivers, expedited processing, density bonuses, and other incentives. </t>
  </si>
  <si>
    <t>The City shall provide more assistance for projects that provide a higher number of affordable units or a greater level of affordability.</t>
  </si>
  <si>
    <t>The City shall follow Government Code Section 65590 and implement Municipal Code Titles 20.34 and 2134 “Conversion or Demolition of Affordable Housing” for new developments proposed in the Coastal Zone areas of the City.</t>
  </si>
  <si>
    <t>The City will continue to advise and educate existing landowners and prospective developers of affordable housing development opportunities available within Banning Ranch, the Airport Area, West Newport Mesa, Dover-Westcliff, Newport Center, Mariners’ Mile, and Balboa Peninsula areas.</t>
  </si>
  <si>
    <t>The City will continue to participate in other programs that assist production of housing.</t>
  </si>
  <si>
    <t>The City will continue to study housing impacts of proposed larger-scale, significant commercial/industrial projects during the development review process.</t>
  </si>
  <si>
    <t>The City will continue to study housing impacts of proposed larger-scale, significant commercial/industrial. Use State and federal funding to continue to provide assistance and make provisions for development of single-room occupancy (SRO) housing and other forms of housing for people experiencing homelessness in the City.</t>
  </si>
  <si>
    <t>The City will review and amend the permitting procedures, application requirements, and development standards applicable to residential care facilities for persons of 7 or more to ensure consistency with state and federal laws to promote objectivity and greater approval certainty.</t>
  </si>
  <si>
    <t>The City will affirmatively further fair housing by taking meaningful actions in addition to resisting discrimination, that overcomes patterns of segregation and fosters inclusive communities free from barriers that restrict access to opportunity based on protected classes, as defined by State law.</t>
  </si>
  <si>
    <t>The City will provide a streamlined “fast-track” development review process for proposed affordable housing developments.</t>
  </si>
  <si>
    <t>The City will update its Density Bonus Ordinance (Newport Beach Municipal Code Chapter 20.32) to be consistent with State Law, as amended.</t>
  </si>
  <si>
    <t>The City will develop a pre-approved list of incentives and qualifications for such incentives to promote the development of affordable housing.</t>
  </si>
  <si>
    <t>The City shall maintain an exception to the minimum 10-acre village requirement for projects that include a minimum of 30 percent of the units affordable to lower-income households in the Airport Area.</t>
  </si>
  <si>
    <t>The City will continue to encourage and facilitate residential and/or mixed-use development on sites listed in Appendix B by providing technical assistance to interested developers with site identification and entitlement processing.</t>
  </si>
  <si>
    <t>The City will monitor and evaluate the development of vacant and underdeveloped parcels on an annual basis and report the success of strategies to encourage residential development in its Annual Progress Reports required pursuant to Government Code 65400.</t>
  </si>
  <si>
    <t>The City will review established mixed-use land use categories and corresponding zoning regulations in the City and recommend policy or code changes to the City Council that reduce regulatory barriers and incentivize mixed-use residential development.</t>
  </si>
  <si>
    <t>The City will consider policies, regulations and/or interpretations to establish mixed-use resort opportunities.</t>
  </si>
  <si>
    <t>The City will take actions to address potential environmental constraints in the Airport Environs Sub Area and ensure continued feasibility of sites, particularly for lower-income RHNA.</t>
  </si>
  <si>
    <t>The City will take actions to address environmental constraints and ensure feasibility of sites, particularly for lower-income RHNA, in the West Newport Mesa Area with regards to noise and pollutants.</t>
  </si>
  <si>
    <t>The City will take actions to address environmental constraints on the Coyote Canyon landfill site.</t>
  </si>
  <si>
    <t>The City will contact owners of 19 affordable units approaching the expiration of affordability covenants to obtain information regarding their plans for continuing affordability on their properties, inform them of financial resources available, and to encourage the extension of the affordability agreements for the developments listed beyond the years noted.</t>
  </si>
  <si>
    <t>The City shall maintain information on the City’s website and prepare written communication for tenants and other interested parties about Orange County Housing Authority Section 8 opportunities and to assist tenants and prospective tenants acquire additional understanding of housing law and related policy issues</t>
  </si>
  <si>
    <t>The City will investigate the potential for providing additional incentives or modify its current policy to incentivize property owners to maintain the affordability of units on their property during the 6th Cycle.</t>
  </si>
  <si>
    <t>The City will continue to employ the provisions of NBMC Title 20 provision of the Mobile Home Park Overlay to maintain and protect mobile home parks in a stable environment with a desirable residential character.</t>
  </si>
  <si>
    <t>The City of Newport Beach will continue to participate as a member of the Orange County Housing Authority (OCHA) Advisory Committee and work in cooperation with the OCHA to provide Section 8 Rental Housing Assistance to residents of the community.</t>
  </si>
  <si>
    <t>The City will continue to implement and enforce the Water Efficient Landscape Ordinance and Landscape and Irrigation Design Standards in compliance with AB 1881 (Chapter 559 Statutes 2006).</t>
  </si>
  <si>
    <t>The City of Newport Beach will continue to require that any affordable housing developments that receive City assistance from Community Development Block Grant (CDBG) funds or from the City’s Affordable Housing Fund shall be required, to the extent feasible, to include installation of energy efficient appliances and devices that will contribute to reduced housing costs for future occupants of the units.</t>
  </si>
  <si>
    <t>The City will continue to apply annually for United States Department of Urban Development Community Development Block Grant (CDBG) funds and allocate a portion of such funds to sub-recipients who provide shelter and other services for the homeless as well as submit Annual Action Plan to HUD in May of each year.</t>
  </si>
  <si>
    <t>The City, in partnership with OASIS Senior Center and Habitat for Humanity Orange County, has developed a Senior Home Repair Assistance Program (SHARP). Additionally, the City will continue to cooperate with the Orange County Housing Authority to pursue</t>
  </si>
  <si>
    <t>establishment of a Senior/Disabled or Limited Income Repair Loan and Grant Program to underwrite all or part of the cost of necessary housing modifications and repairs. Cooperation with the Orange County Housing Authority will include continuing City of Newport Beach participation in the Orange County Continuum of Care and continuing to provide CDBG funding.</t>
  </si>
  <si>
    <t xml:space="preserve">The City shall make every effort to leverage CDBG and Federal formula grant annual funds from various agencies to further the City’s housing goals; these include, but are not limited to, State, Regional and private resources. The City of Newport Beach will continue to maintain a list of “Public and Private Resources Available for Housing and Community Development Activities” and maintain a list of resources on City website and update as necessary in the 6th Cycle. </t>
  </si>
  <si>
    <t>The City will continue to encourage the development of daycare centers as a component of new affordable housing developments and grant additional incentives in conjunction with the review and approval of density bonus projects pursuant to NBMC Chapter 20.32 (Density Bonus).</t>
  </si>
  <si>
    <t>The City of Newport Beach will amend certain sections of its Municipal Code in order to comply with State law to address: 'Supportive Housing Streamlined Approvals', 'Emergency and Transitional Housing Act of 2019', amending NBMC definitions to comply with California Government Code, and amending NBMC to ensure proper zoning of emergency, transitional, and supportive housing according to State law.</t>
  </si>
  <si>
    <t>The City seeks to develop explore the feasibility and appropriateness of proactive policies and programs to address and prioritize the needs of its senior population.</t>
  </si>
  <si>
    <t xml:space="preserve">To comply with State law, the City of Newport Beach will adopt policies, procedures, and regulations for processing this type of use to establish a non-discretionary local permit approval process that must be provided to accommodate supportive housing and lower barrier navigation centers per State law. </t>
  </si>
  <si>
    <t>In compliance with Senate Bill 2 (Chapter 364, Statutes 2017) and SB 745 Chapter 185, Statutes 2013) the City will ensure the Zoning Code is amended to encourage and facilitates emergency shelters and limits the denial of emergency shelters and transitional and supportive housing under the Housing Accountability Act.</t>
  </si>
  <si>
    <t>To accommodate residents with developmental disabilities, the City will review and prioritize housing construction and rehabilitation including supportive services targeted for persons with developmental disabilities.</t>
  </si>
  <si>
    <t>The City of Newport Beach will continue to contract with an appropriate fair housing service agency for the provision of fair housing services for Newport Beach residents.</t>
  </si>
  <si>
    <t>The City of Newport Beach shall report on the status of all housing programs as part of its annual General Plan Review and Annual Progress Report (APR).</t>
  </si>
  <si>
    <t xml:space="preserve">Pursuant to SB 1087, Chapter 727, Statues of 2005, the City of Newport Beach is required to deliver its adopted housing element and any amendments thereto to local water and sewer service providers. </t>
  </si>
  <si>
    <t>36 months</t>
  </si>
  <si>
    <t>12 months</t>
  </si>
  <si>
    <t>6 months</t>
  </si>
  <si>
    <t xml:space="preserve">24 months                  </t>
  </si>
  <si>
    <t>Ongoing, Semi-Annual</t>
  </si>
  <si>
    <t>Ongoing</t>
  </si>
  <si>
    <t>24 months</t>
  </si>
  <si>
    <t>Within 1st year</t>
  </si>
  <si>
    <t xml:space="preserve">Ongoing </t>
  </si>
  <si>
    <t>Annual</t>
  </si>
  <si>
    <t xml:space="preserve">12 months </t>
  </si>
  <si>
    <t>Within 12 months</t>
  </si>
  <si>
    <t>Within 24 months</t>
  </si>
  <si>
    <t>Upon adoption of future amendment</t>
  </si>
  <si>
    <t xml:space="preserve">Pending </t>
  </si>
  <si>
    <t>050-210-02</t>
  </si>
  <si>
    <t xml:space="preserve">829 Harbor island Drive </t>
  </si>
  <si>
    <t xml:space="preserve">Effective August 22, 2024, the City entered into an Exclusive Negotiating Agreement which establishes a period of time during which the City will cooperate with a selected developer to refine the scope and terms of a lease agreement for a proposed project to redevelop a portion of the City-owned property located at 829 Harbor Island Drive, Newport Beach [APN 050-210-02]. The anticipated lease premises contains approximately 17,500 square feet of land and was therefore declared “exempt surplus land” by the City Council of the City of Newport Beach at its regular meeting on July 23, 2024, in compliance with SS 54221(b)(4) of the California Surplus Land Act (Government Code SS54222). </t>
  </si>
  <si>
    <t>Energov LMS Implementation</t>
  </si>
  <si>
    <t>6th Cycle Housing Element Update</t>
  </si>
  <si>
    <t>XR2025-1381</t>
  </si>
  <si>
    <t>XR2025-1508</t>
  </si>
  <si>
    <t>XR2025-1989</t>
  </si>
  <si>
    <t>XR2025-0524</t>
  </si>
  <si>
    <t>XR2025-1872</t>
  </si>
  <si>
    <t>XR2025-0539</t>
  </si>
  <si>
    <t>7 CHADBOURNE CT_x000D_
NEWPORT BEACH, CA 92660</t>
  </si>
  <si>
    <t>600 SEAWARD RD_x000D_
NEWPORT BEACH, CA 92625</t>
  </si>
  <si>
    <t>113 CORAL AVE_x000D_
NEWPORT BEACH, CA 92662</t>
  </si>
  <si>
    <t>510 35TH ST_x000D_
NEWPORT BEACH, CA 92663</t>
  </si>
  <si>
    <t>800 SAN CLEMENTE DR_x000D_
NEWPORT BEACH, CA 92660</t>
  </si>
  <si>
    <t>201 MORNING CANYON RD_x000D_
NEWPORT BEACH, CA 92625</t>
  </si>
  <si>
    <t>459 141 48</t>
  </si>
  <si>
    <t>050 111 19</t>
  </si>
  <si>
    <t>423 091 03</t>
  </si>
  <si>
    <t>427 332 04</t>
  </si>
  <si>
    <t>442 261 21</t>
  </si>
  <si>
    <t>052 201 01</t>
  </si>
  <si>
    <t>1400 Bristol</t>
  </si>
  <si>
    <t>1300 Bristol</t>
  </si>
  <si>
    <t>4525 MacArthur</t>
  </si>
  <si>
    <t>2222 DONNIE RD_x000D_
NEWPORT BEACH, CA 92660</t>
  </si>
  <si>
    <t>202 VIA PALERMO_x000D_
NEWPORT BEACH, CA 92663</t>
  </si>
  <si>
    <t>3910 RIVER AVE_x000D_
NEWPORT BEACH, CA 92663</t>
  </si>
  <si>
    <t>424 REDLANDS AVE_x000D_
NEWPORT BEACH, CA 92663</t>
  </si>
  <si>
    <t>2100 BALBOA BLVD E_x000D_
NEWPORT BEACH, CA 92661</t>
  </si>
  <si>
    <t>15 LOCHMOOR LN_x000D_
NEWPORT BEACH, CA 92660</t>
  </si>
  <si>
    <t>336 POPPY AVE_x000D_
NEWPORT BEACH, CA 92625</t>
  </si>
  <si>
    <t>3509 SEASHORE DR_x000D_
NEWPORT BEACH, CA 92663</t>
  </si>
  <si>
    <t>1523 DOLPHIN TER_x000D_
NEWPORT BEACH, CA 92625</t>
  </si>
  <si>
    <t>119 37TH ST_x000D_
NEWPORT BEACH, CA 92663</t>
  </si>
  <si>
    <t>1207 BAY AVE W_x000D_
NEWPORT BEACH, CA 92661</t>
  </si>
  <si>
    <t>618 HELIOTROPE AVE_x000D_
NEWPORT BEACH, CA 92625</t>
  </si>
  <si>
    <t>212 MARIGOLD AVE_x000D_
NEWPORT BEACH, CA 92625</t>
  </si>
  <si>
    <t>2854 CAROB ST_x000D_
NEWPORT BEACH, CA 92660</t>
  </si>
  <si>
    <t>2501 SEAVIEW AVE_x000D_
NEWPORT BEACH, CA 92625</t>
  </si>
  <si>
    <t>127 SHORECLIFF RD_x000D_
NEWPORT BEACH, CA 92625</t>
  </si>
  <si>
    <t>601 JASMINE AVE_x000D_
NEWPORT BEACH, CA 92625</t>
  </si>
  <si>
    <t>2057 OCEAN BLVD_x000D_
NEWPORT BEACH, CA 92661</t>
  </si>
  <si>
    <t>3601 SEABREEZE LN_x000D_
NEWPORT BEACH, CA 92625</t>
  </si>
  <si>
    <t>427 HARBOR ISLAND DR_x000D_
NEWPORT BEACH, CA 92660</t>
  </si>
  <si>
    <t>38 ROYAL SAINT GEORGE RD_x000D_
NEWPORT BEACH, CA 92660</t>
  </si>
  <si>
    <t>4633 TREMONT LN_x000D_
NEWPORT BEACH, CA 92625</t>
  </si>
  <si>
    <t>1507 DOROTHY LN_x000D_
NEWPORT BEACH, CA 92660</t>
  </si>
  <si>
    <t>3235 OCEAN BLVD_x000D_
NEWPORT BEACH, CA 92625</t>
  </si>
  <si>
    <t>1501 16TH ST_x000D_
NEWPORT BEACH, CA 92663</t>
  </si>
  <si>
    <t>1717 PORT MANLEIGH CIR_x000D_
NEWPORT BEACH, CA 92660</t>
  </si>
  <si>
    <t>251 DRIFTWOOD RD_x000D_
NEWPORT BEACH, CA 92625</t>
  </si>
  <si>
    <t>312 MORNING CANYON RD_x000D_
NEWPORT BEACH, CA 92625</t>
  </si>
  <si>
    <t>1959 PORT LOCKSLEIGH PL_x000D_
NEWPORT BEACH, CA 92660</t>
  </si>
  <si>
    <t>629 ST JAMES RD_x000D_
NEWPORT BEACH, CA 92663</t>
  </si>
  <si>
    <t>306 MARGUERITE AVE_x000D_
NEWPORT BEACH, CA 92625</t>
  </si>
  <si>
    <t>1607 WARWICK LN_x000D_
NEWPORT BEACH, CA 92660</t>
  </si>
  <si>
    <t>704 ORCHID AVE_x000D_
NEWPORT BEACH, CA 92625</t>
  </si>
  <si>
    <t>111 CORAL AVE_x000D_
NEWPORT BEACH, CA 92662</t>
  </si>
  <si>
    <t>209 VIA DIJON_x000D_
NEWPORT BEACH, CA 92663</t>
  </si>
  <si>
    <t>211 VIA DIJON_x000D_
NEWPORT BEACH, CA 92663</t>
  </si>
  <si>
    <t>1721 PALOMA DR_x000D_
NEWPORT BEACH, CA 92660</t>
  </si>
  <si>
    <t>1624 OCEAN FRONT W_x000D_
NEWPORT BEACH, CA 92663</t>
  </si>
  <si>
    <t>614 MARGUERITE AVE_x000D_
NEWPORT BEACH, CA 92625</t>
  </si>
  <si>
    <t>1501 CLIFF DR_x000D_
NEWPORT BEACH, CA 92663</t>
  </si>
  <si>
    <t>1212 OCEAN FRONT W_x000D_
NEWPORT BEACH, CA 92661</t>
  </si>
  <si>
    <t>610 MARGUERITE AVE_x000D_
NEWPORT BEACH, CA 92625</t>
  </si>
  <si>
    <t>1722 PEGASUS ST_x000D_
NEWPORT BEACH, CA 92660</t>
  </si>
  <si>
    <t>1000 FORD RD_x000D_
NEWPORT BEACH, CA 92660</t>
  </si>
  <si>
    <t>1206 SAND KEY_x000D_
NEWPORT BEACH, CA 92625</t>
  </si>
  <si>
    <t>2356 REDLANDS DR_x000D_
NEWPORT BEACH, CA 92660</t>
  </si>
  <si>
    <t>1743 MIRAMAR DR_x000D_
NEWPORT BEACH, CA 92661</t>
  </si>
  <si>
    <t>1206 MARINERS DR_x000D_
NEWPORT BEACH, CA 92660</t>
  </si>
  <si>
    <t>2039 SHIPWAY LN_x000D_
NEWPORT BEACH, CA 92660</t>
  </si>
  <si>
    <t>112 24TH ST_x000D_
NEWPORT BEACH, CA 92663</t>
  </si>
  <si>
    <t>6 TORREY PINES LN_x000D_
NEWPORT BEACH, CA 92660</t>
  </si>
  <si>
    <t>1900 ALTURA DR_x000D_
NEWPORT BEACH, CA 92625</t>
  </si>
  <si>
    <t>225 MARGUERITE AVE_x000D_
NEWPORT BEACH, CA 92625</t>
  </si>
  <si>
    <t>2421 BUCKEYE ST_x000D_
NEWPORT BEACH, CA 92660</t>
  </si>
  <si>
    <t>110 CORAL AVE_x000D_
NEWPORT BEACH, CA 92662</t>
  </si>
  <si>
    <t>221 VIA MENTONE_x000D_
NEWPORT BEACH, CA 92663</t>
  </si>
  <si>
    <t>1715 BALBOA BLVD W_x000D_
NEWPORT BEACH, CA 92663</t>
  </si>
  <si>
    <t>211 NARCISSUS AVE_x000D_
NEWPORT BEACH, CA 92625</t>
  </si>
  <si>
    <t>1223 GOLDENROD AVE_x000D_
NEWPORT BEACH, CA 92625</t>
  </si>
  <si>
    <t>322 LINDO AVE_x000D_
NEWPORT BEACH, CA 92661</t>
  </si>
  <si>
    <t>119 VIA SAN REMO_x000D_
NEWPORT BEACH, CA 92663</t>
  </si>
  <si>
    <t>110 SONORA ST_x000D_
NEWPORT BEACH, CA 92663</t>
  </si>
  <si>
    <t>122 29TH ST_x000D_
NEWPORT BEACH, CA 92663</t>
  </si>
  <si>
    <t>614 NARCISSUS AVE_x000D_
NEWPORT BEACH, CA 92625</t>
  </si>
  <si>
    <t>1204 BALBOA BLVD E_x000D_
NEWPORT BEACH, CA 92661</t>
  </si>
  <si>
    <t>620 HELIOTROPE AVE_x000D_
NEWPORT BEACH, CA 92625</t>
  </si>
  <si>
    <t>309 KINGS PL_x000D_
NEWPORT BEACH, CA 92663</t>
  </si>
  <si>
    <t>112 40TH ST Unit: A_x000D_
NEWPORT BEACH, CA 92663</t>
  </si>
  <si>
    <t>504 MARIGOLD AVE_x000D_
NEWPORT BEACH, CA 92625</t>
  </si>
  <si>
    <t>1620 LINCOLN LN_x000D_
NEWPORT BEACH, CA 92660</t>
  </si>
  <si>
    <t>421 MARIGOLD AVE_x000D_
NEWPORT BEACH, CA 92625</t>
  </si>
  <si>
    <t>436 DE SOLA TER_x000D_
NEWPORT BEACH, CA 92625</t>
  </si>
  <si>
    <t>1500 MARINERS DR_x000D_
NEWPORT BEACH, CA 92660</t>
  </si>
  <si>
    <t>212 VIA KORON_x000D_
NEWPORT BEACH, CA 92663</t>
  </si>
  <si>
    <t>1206 BERKSHIRE LN_x000D_
NEWPORT BEACH, CA 92660</t>
  </si>
  <si>
    <t>2400 SANTIAGO DR_x000D_
NEWPORT BEACH, CA 92660</t>
  </si>
  <si>
    <t>1000 NEWPORT CENTER DR W_x000D_
NEWPORT BEACH, CA 92660</t>
  </si>
  <si>
    <t>25 LINDA ISLE_x000D_
NEWPORT BEACH, CA 92660</t>
  </si>
  <si>
    <t>1228 SAND POINT WAY_x000D_
NEWPORT BEACH, CA 92625</t>
  </si>
  <si>
    <t>402 GOLDENROD AVE_x000D_
NEWPORT BEACH, CA 92625</t>
  </si>
  <si>
    <t>503 LARKSPUR AVE_x000D_
NEWPORT BEACH, CA 92625</t>
  </si>
  <si>
    <t>3021 CAROB ST_x000D_
NEWPORT BEACH, CA 92660</t>
  </si>
  <si>
    <t>1621 ANITA LN_x000D_
NEWPORT BEACH, CA 92660</t>
  </si>
  <si>
    <t>1412 ANTIGUA WAY_x000D_
NEWPORT BEACH, CA 92660</t>
  </si>
  <si>
    <t>398 22ND ST_x000D_
NEWPORT BEACH, CA 92660</t>
  </si>
  <si>
    <t>2212 HOLIDAY RD_x000D_
NEWPORT BEACH, CA 92660</t>
  </si>
  <si>
    <t>152 VIA UNDINE_x000D_
NEWPORT BEACH, CA 92663</t>
  </si>
  <si>
    <t>311 RUBY AVE_x000D_
NEWPORT BEACH, CA 92662</t>
  </si>
  <si>
    <t>2360 REDLANDS DR_x000D_
NEWPORT BEACH, CA 92660</t>
  </si>
  <si>
    <t>2608 COVE ST_x000D_
NEWPORT BEACH, CA 92625</t>
  </si>
  <si>
    <t>600 OCEAN FRONT W_x000D_
NEWPORT BEACH, CA 92661</t>
  </si>
  <si>
    <t>301 NARCISSUS AVE_x000D_
NEWPORT BEACH, CA 92625</t>
  </si>
  <si>
    <t>20152 ORCHID ST_x000D_
NEWPORT BEACH, CA 92660</t>
  </si>
  <si>
    <t>2316 PORT DURNESS PL_x000D_
NEWPORT BEACH, CA 92660</t>
  </si>
  <si>
    <t>1 JADE COVE_x000D_
NEWPORT BEACH, CA 92625</t>
  </si>
  <si>
    <t>306 OCEAN FRONT E_x000D_
NEWPORT BEACH, CA 92661</t>
  </si>
  <si>
    <t>6601 SEASHORE DR_x000D_
NEWPORT BEACH, CA 92663</t>
  </si>
  <si>
    <t>2104 BALBOA BLVD E_x000D_
NEWPORT BEACH, CA 92661</t>
  </si>
  <si>
    <t>1023 BAY AVE W_x000D_
NEWPORT BEACH, CA 92661</t>
  </si>
  <si>
    <t>3001 HARBOR VIEW DR_x000D_
NEWPORT BEACH, CA 92625</t>
  </si>
  <si>
    <t>2283 REDLANDS DR_x000D_
NEWPORT BEACH, CA 92660</t>
  </si>
  <si>
    <t>5109 SEASHORE DR_x000D_
NEWPORT BEACH, CA 92663</t>
  </si>
  <si>
    <t>460 VIA LIDO SOUD_x000D_
NEWPORT BEACH, CA 92663</t>
  </si>
  <si>
    <t>1569 OCEAN BLVD_x000D_
NEWPORT BEACH, CA 92661</t>
  </si>
  <si>
    <t>2427 MARGARET DR_x000D_
NEWPORT BEACH, CA 92663</t>
  </si>
  <si>
    <t>437 HELIOTROPE AVE_x000D_
NEWPORT BEACH, CA 92625</t>
  </si>
  <si>
    <t>3300 SEAVIEW AVE_x000D_
NEWPORT BEACH, CA 92625</t>
  </si>
  <si>
    <t>304 DAHLIA PL_x000D_
NEWPORT BEACH, CA 92625</t>
  </si>
  <si>
    <t>421 MARGUERITE AVE_x000D_
NEWPORT BEACH, CA 92625</t>
  </si>
  <si>
    <t>515 GOLDENROD AVE_x000D_
NEWPORT BEACH, CA 92625</t>
  </si>
  <si>
    <t>1232 KEEL DR_x000D_
NEWPORT BEACH, CA 92625</t>
  </si>
  <si>
    <t>1402 OCEAN FRONT W_x000D_
NEWPORT BEACH, CA 92661</t>
  </si>
  <si>
    <t>5 CLUBHOUSE DR_x000D_
NEWPORT BEACH, CA 92660</t>
  </si>
  <si>
    <t>4501 TREMONT LN_x000D_
NEWPORT BEACH, CA 92625</t>
  </si>
  <si>
    <t>6 CLUBHOUSE DR_x000D_
NEWPORT BEACH, CA 92660</t>
  </si>
  <si>
    <t>707 NARCISSUS AVE_x000D_
NEWPORT BEACH, CA 92625</t>
  </si>
  <si>
    <t>4601 HAMPDEN RD_x000D_
NEWPORT BEACH, CA 92625</t>
  </si>
  <si>
    <t>614 IRIS AVE_x000D_
NEWPORT BEACH, CA 92625</t>
  </si>
  <si>
    <t>1606 REEF VIEW CIR_x000D_
NEWPORT BEACH, CA 92625</t>
  </si>
  <si>
    <t>836 VIA LIDO NORD_x000D_
NEWPORT BEACH, CA 92663</t>
  </si>
  <si>
    <t>11 SAN SEBASTIAN_x000D_
NEWPORT BEACH, CA 92660</t>
  </si>
  <si>
    <t>427 IRVINE AVE_x000D_
NEWPORT BEACH, CA 92663</t>
  </si>
  <si>
    <t>355 VIA LIDO SOUD_x000D_
NEWPORT BEACH, CA 92663</t>
  </si>
  <si>
    <t>1947 PORT LAURENT PL_x000D_
NEWPORT BEACH, CA 92660</t>
  </si>
  <si>
    <t>20416 CYPRESS ST_x000D_
NEWPORT BEACH, CA 92660</t>
  </si>
  <si>
    <t>3412 QUIET COVE_x000D_
NEWPORT BEACH, CA 92625</t>
  </si>
  <si>
    <t>615 ACACIA AVE_x000D_
NEWPORT BEACH, CA 92625</t>
  </si>
  <si>
    <t>125 43RD ST_x000D_
NEWPORT BEACH, CA 92663</t>
  </si>
  <si>
    <t>2430 HOLLY LN_x000D_
NEWPORT BEACH, CA 92663</t>
  </si>
  <si>
    <t>1300 DOLPHIN TER_x000D_
NEWPORT BEACH, CA 92625</t>
  </si>
  <si>
    <t>1427 SERENADE TER_x000D_
NEWPORT BEACH, CA 92625</t>
  </si>
  <si>
    <t>1526 PLACENTIA AVE_x000D_
NEWPORT BEACH, CA 92663</t>
  </si>
  <si>
    <t>1730 PORT WESTBOURNE PL_x000D_
NEWPORT BEACH, CA 92660</t>
  </si>
  <si>
    <t>1901 DEBORAH LN_x000D_
NEWPORT BEACH, CA 92660</t>
  </si>
  <si>
    <t>1529 DOLPHIN TER_x000D_
NEWPORT BEACH, CA 92625</t>
  </si>
  <si>
    <t>115 26TH ST_x000D_
NEWPORT BEACH, CA 92663</t>
  </si>
  <si>
    <t>1929 WINDWARD LN_x000D_
NEWPORT BEACH, CA 92660</t>
  </si>
  <si>
    <t>809 BALBOA BLVD W_x000D_
NEWPORT BEACH, CA 92661</t>
  </si>
  <si>
    <t>2312 PACIFIC DR_x000D_
NEWPORT BEACH, CA 92625</t>
  </si>
  <si>
    <t>107 VIA LIDO SOUD_x000D_
NEWPORT BEACH, CA 92663</t>
  </si>
  <si>
    <t>404 CLUBHOUSE AVE_x000D_
NEWPORT BEACH, CA 92663</t>
  </si>
  <si>
    <t>2927 CATALPA ST_x000D_
NEWPORT BEACH, CA 92660</t>
  </si>
  <si>
    <t>20261 ORCHID ST_x000D_
NEWPORT BEACH, CA 92660</t>
  </si>
  <si>
    <t>407 DAHLIA AVE_x000D_
NEWPORT BEACH, CA 92625</t>
  </si>
  <si>
    <t>1580 MONROVIA AVE_x000D_
NEWPORT BEACH, CA 92663</t>
  </si>
  <si>
    <t>700 ST JAMES RD_x000D_
NEWPORT BEACH, CA 92663</t>
  </si>
  <si>
    <t>2008 CENTELLA PL_x000D_
NEWPORT BEACH, CA 92660</t>
  </si>
  <si>
    <t>521 KINGS RD_x000D_
NEWPORT BEACH, CA 92663</t>
  </si>
  <si>
    <t>4600 CORTLAND DR_x000D_
NEWPORT BEACH, CA 92625</t>
  </si>
  <si>
    <t>519 POPPY AVE_x000D_
NEWPORT BEACH, CA 92625</t>
  </si>
  <si>
    <t>4518 ROXBURY RD_x000D_
NEWPORT BEACH, CA 92625</t>
  </si>
  <si>
    <t>601 DOVER DR_x000D_
NEWPORT BEACH, CA 92663</t>
  </si>
  <si>
    <t>3612 OCEAN BLVD_x000D_
NEWPORT BEACH, CA 92625</t>
  </si>
  <si>
    <t>4521 ORRINGTON RD_x000D_
NEWPORT BEACH, CA 92625</t>
  </si>
  <si>
    <t>1453 GALAXY DR_x000D_
NEWPORT BEACH, CA 92660</t>
  </si>
  <si>
    <t>1232 OCEAN FRONT W_x000D_
NEWPORT BEACH, CA 92661</t>
  </si>
  <si>
    <t>1901 MARINERS DR_x000D_
NEWPORT BEACH, CA 92660</t>
  </si>
  <si>
    <t>119 APOLENA AVE_x000D_
NEWPORT BEACH, CA 92662</t>
  </si>
  <si>
    <t>415 NORTH STAR LN_x000D_
NEWPORT BEACH, CA</t>
  </si>
  <si>
    <t>421 HARDING ST_x000D_
NEWPORT BEACH, CA 92661</t>
  </si>
  <si>
    <t>2302 FAIRHILL DR_x000D_
NEWPORT BEACH, CA 92660</t>
  </si>
  <si>
    <t>606 BEGONIA AVE_x000D_
NEWPORT BEACH, CA 92625</t>
  </si>
  <si>
    <t>241 POPPY AVE_x000D_
NEWPORT BEACH, CA 92625</t>
  </si>
  <si>
    <t>2007 DIANA LN_x000D_
NEWPORT BEACH, CA 92660</t>
  </si>
  <si>
    <t>521 FULLERTON AVE_x000D_
NEWPORT BEACH, CA 92663</t>
  </si>
  <si>
    <t>1903 BALBOA BLVD E_x000D_
NEWPORT BEACH, CA 92661</t>
  </si>
  <si>
    <t>107 JADE AVE_x000D_
NEWPORT BEACH, CA 92662</t>
  </si>
  <si>
    <t>2701 SHELL ST_x000D_
NEWPORT BEACH, CA 92625</t>
  </si>
  <si>
    <t>1837 PORT KIMBERLY PL_x000D_
NEWPORT BEACH, CA 92660</t>
  </si>
  <si>
    <t>309 HELIOTROPE AVE_x000D_
NEWPORT BEACH, CA 92625</t>
  </si>
  <si>
    <t>110 CRYSTAL AVE_x000D_
NEWPORT BEACH, CA 92662</t>
  </si>
  <si>
    <t>7 DEERWOOD LN_x000D_
NEWPORT BEACH, CA 92660</t>
  </si>
  <si>
    <t>2607 HARBOR VIEW DR_x000D_
NEWPORT BEACH, CA 92625</t>
  </si>
  <si>
    <t>1507 SEACREST DR_x000D_
NEWPORT BEACH, CA 92625</t>
  </si>
  <si>
    <t>1504 BAY FRONT S_x000D_
NEWPORT BEACH, CA 92662</t>
  </si>
  <si>
    <t>1540 OCEAN FRONT E_x000D_
NEWPORT BEACH, CA 92661</t>
  </si>
  <si>
    <t>1843 NEWPORT HILLS DR E_x000D_
NEWPORT BEACH, CA 92660</t>
  </si>
  <si>
    <t>25 POINT LOMA DR_x000D_
NEWPORT BEACH, CA 92625</t>
  </si>
  <si>
    <t>2232 PORT ABERDEEN PL_x000D_
NEWPORT BEACH, CA 92660</t>
  </si>
  <si>
    <t>201 DIAMOND AVE_x000D_
NEWPORT BEACH, CA 92662</t>
  </si>
  <si>
    <t>2307 WINDWARD LN_x000D_
NEWPORT BEACH, CA 92660</t>
  </si>
  <si>
    <t>1212 DEVON LN_x000D_
NEWPORT BEACH, CA 92660</t>
  </si>
  <si>
    <t>426 091 12</t>
  </si>
  <si>
    <t>423 233 08</t>
  </si>
  <si>
    <t>423 303 02</t>
  </si>
  <si>
    <t>049 031 15</t>
  </si>
  <si>
    <t>048 240 38</t>
  </si>
  <si>
    <t>442 121 22</t>
  </si>
  <si>
    <t>052 181 18</t>
  </si>
  <si>
    <t>423 335 03</t>
  </si>
  <si>
    <t>050 281 14</t>
  </si>
  <si>
    <t>423 323 19</t>
  </si>
  <si>
    <t>047 234 08</t>
  </si>
  <si>
    <t>459 052 02</t>
  </si>
  <si>
    <t>052 141 04</t>
  </si>
  <si>
    <t>440 074 02</t>
  </si>
  <si>
    <t>052 031 29</t>
  </si>
  <si>
    <t>052 210 10</t>
  </si>
  <si>
    <t>459 053 11</t>
  </si>
  <si>
    <t>048 262 14</t>
  </si>
  <si>
    <t>458 042 12</t>
  </si>
  <si>
    <t>050 471 81</t>
  </si>
  <si>
    <t>442 111 19</t>
  </si>
  <si>
    <t>475 045 07</t>
  </si>
  <si>
    <t>117 504 09</t>
  </si>
  <si>
    <t>052 120 54</t>
  </si>
  <si>
    <t>117 811 18</t>
  </si>
  <si>
    <t>458 412 04</t>
  </si>
  <si>
    <t>052 192 16</t>
  </si>
  <si>
    <t>052 203 17</t>
  </si>
  <si>
    <t>458 274 08</t>
  </si>
  <si>
    <t>049 261 04</t>
  </si>
  <si>
    <t>052 103 17</t>
  </si>
  <si>
    <t>117 505 03</t>
  </si>
  <si>
    <t>459 073 09</t>
  </si>
  <si>
    <t>050 111 18</t>
  </si>
  <si>
    <t>423 143 19</t>
  </si>
  <si>
    <t>426 251 24</t>
  </si>
  <si>
    <t>047 202 27</t>
  </si>
  <si>
    <t>459 064 04</t>
  </si>
  <si>
    <t>049 221 11</t>
  </si>
  <si>
    <t>047 241 16</t>
  </si>
  <si>
    <t>459 064 05</t>
  </si>
  <si>
    <t>119 351 15</t>
  </si>
  <si>
    <t>458 361 10</t>
  </si>
  <si>
    <t>458 171 11</t>
  </si>
  <si>
    <t>439 232 08</t>
  </si>
  <si>
    <t>048 211 28</t>
  </si>
  <si>
    <t>117 611 18</t>
  </si>
  <si>
    <t>117 443 04</t>
  </si>
  <si>
    <t>047 142 08</t>
  </si>
  <si>
    <t>442 221 38</t>
  </si>
  <si>
    <t>050 346 05</t>
  </si>
  <si>
    <t>052 112 20</t>
  </si>
  <si>
    <t>440 045 04</t>
  </si>
  <si>
    <t>050 112 09</t>
  </si>
  <si>
    <t>423 225 03</t>
  </si>
  <si>
    <t>047 201 05</t>
  </si>
  <si>
    <t>052 141 20</t>
  </si>
  <si>
    <t>458 373 02</t>
  </si>
  <si>
    <t>048 052 08</t>
  </si>
  <si>
    <t>423 246 01</t>
  </si>
  <si>
    <t>045 023 11</t>
  </si>
  <si>
    <t>047 091 04</t>
  </si>
  <si>
    <t>459 075 04</t>
  </si>
  <si>
    <t>048 161 36</t>
  </si>
  <si>
    <t>459 052 01</t>
  </si>
  <si>
    <t>049 263 08</t>
  </si>
  <si>
    <t>423 321 08</t>
  </si>
  <si>
    <t>459 206 03</t>
  </si>
  <si>
    <t>117 784 09</t>
  </si>
  <si>
    <t>459 202 14</t>
  </si>
  <si>
    <t>459 131 26</t>
  </si>
  <si>
    <t>117 422 04</t>
  </si>
  <si>
    <t>423 192 08</t>
  </si>
  <si>
    <t>117 464 08</t>
  </si>
  <si>
    <t>426 101 61</t>
  </si>
  <si>
    <t>442 491 06</t>
  </si>
  <si>
    <t>050 461 37</t>
  </si>
  <si>
    <t>458 371 32</t>
  </si>
  <si>
    <t>459 172 02</t>
  </si>
  <si>
    <t>459 193 21</t>
  </si>
  <si>
    <t>117 595 03</t>
  </si>
  <si>
    <t>117 771 02</t>
  </si>
  <si>
    <t>426 091 21</t>
  </si>
  <si>
    <t>426 011 07</t>
  </si>
  <si>
    <t>423 264 02</t>
  </si>
  <si>
    <t>050 081 16</t>
  </si>
  <si>
    <t>439 232 07</t>
  </si>
  <si>
    <t>052 042 23</t>
  </si>
  <si>
    <t>048 024 11</t>
  </si>
  <si>
    <t>052 131 29</t>
  </si>
  <si>
    <t>439 022 01</t>
  </si>
  <si>
    <t>458 523 05</t>
  </si>
  <si>
    <t>461 021 10</t>
  </si>
  <si>
    <t>048 082 08</t>
  </si>
  <si>
    <t>045 091 04</t>
  </si>
  <si>
    <t>048 240 36</t>
  </si>
  <si>
    <t>047 264 02</t>
  </si>
  <si>
    <t>458 664 12</t>
  </si>
  <si>
    <t>426 091 66</t>
  </si>
  <si>
    <t>424 494 02</t>
  </si>
  <si>
    <t>423 202 12</t>
  </si>
  <si>
    <t>048 202 14</t>
  </si>
  <si>
    <t>425 101 11</t>
  </si>
  <si>
    <t>459 173 13</t>
  </si>
  <si>
    <t>052 103 26</t>
  </si>
  <si>
    <t>052 021 12</t>
  </si>
  <si>
    <t>459 195 11</t>
  </si>
  <si>
    <t>459 171 28</t>
  </si>
  <si>
    <t>458 162 37</t>
  </si>
  <si>
    <t>047 212 10</t>
  </si>
  <si>
    <t>442 011 65</t>
  </si>
  <si>
    <t>475 015 01</t>
  </si>
  <si>
    <t>459 071 14</t>
  </si>
  <si>
    <t>475 054 14</t>
  </si>
  <si>
    <t>459 053 04</t>
  </si>
  <si>
    <t>458 391 22</t>
  </si>
  <si>
    <t>423 271 03</t>
  </si>
  <si>
    <t>461 111 20</t>
  </si>
  <si>
    <t>049 054 17</t>
  </si>
  <si>
    <t>423 167 02</t>
  </si>
  <si>
    <t>458 451 05</t>
  </si>
  <si>
    <t>439 372 06</t>
  </si>
  <si>
    <t>458 032 18</t>
  </si>
  <si>
    <t>459 084 16</t>
  </si>
  <si>
    <t>423 022 17</t>
  </si>
  <si>
    <t>425 103 05</t>
  </si>
  <si>
    <t>050 272 11</t>
  </si>
  <si>
    <t>050 273 02</t>
  </si>
  <si>
    <t>424 161 08</t>
  </si>
  <si>
    <t>458 131 01</t>
  </si>
  <si>
    <t>117 402 05</t>
  </si>
  <si>
    <t>050 281 15</t>
  </si>
  <si>
    <t>047 093 22</t>
  </si>
  <si>
    <t>117 733 04</t>
  </si>
  <si>
    <t>047 282 10</t>
  </si>
  <si>
    <t>459 102 09</t>
  </si>
  <si>
    <t>423 131 17</t>
  </si>
  <si>
    <t>423 102 08</t>
  </si>
  <si>
    <t>440 071 06</t>
  </si>
  <si>
    <t>439 032 01</t>
  </si>
  <si>
    <t>459 114 12</t>
  </si>
  <si>
    <t>424 141 01</t>
  </si>
  <si>
    <t>049 272 03</t>
  </si>
  <si>
    <t>426 111 07</t>
  </si>
  <si>
    <t>049 202 25</t>
  </si>
  <si>
    <t>475 032 03</t>
  </si>
  <si>
    <t>459 222 12</t>
  </si>
  <si>
    <t>475 025 03</t>
  </si>
  <si>
    <t>049 271 30</t>
  </si>
  <si>
    <t>052 143 08</t>
  </si>
  <si>
    <t>475 022 04</t>
  </si>
  <si>
    <t>117 672 11</t>
  </si>
  <si>
    <t>047 241 21</t>
  </si>
  <si>
    <t>425 051 19</t>
  </si>
  <si>
    <t>050 112 21</t>
  </si>
  <si>
    <t>117 711 13</t>
  </si>
  <si>
    <t>048 114 06</t>
  </si>
  <si>
    <t>119 333 27</t>
  </si>
  <si>
    <t>459 086 08</t>
  </si>
  <si>
    <t>052 172 23</t>
  </si>
  <si>
    <t>117 391 19</t>
  </si>
  <si>
    <t>049 043 29</t>
  </si>
  <si>
    <t>048 221 12</t>
  </si>
  <si>
    <t>050 183 15</t>
  </si>
  <si>
    <t>052 050 28</t>
  </si>
  <si>
    <t>458 263 07</t>
  </si>
  <si>
    <t>052 082 11</t>
  </si>
  <si>
    <t>050 183 08</t>
  </si>
  <si>
    <t>442 191 27</t>
  </si>
  <si>
    <t>458 673 02</t>
  </si>
  <si>
    <t>458 222 09</t>
  </si>
  <si>
    <t>050 181 12</t>
  </si>
  <si>
    <t>048 202 47</t>
  </si>
  <si>
    <t>458 451 13</t>
  </si>
  <si>
    <t>458 493 02</t>
  </si>
  <si>
    <t>458 513 11</t>
  </si>
  <si>
    <t>050 092 15</t>
  </si>
  <si>
    <t>426 012 31</t>
  </si>
  <si>
    <t>117 452 07</t>
  </si>
  <si>
    <t>XR2025-1552</t>
  </si>
  <si>
    <t>XR2025-2380</t>
  </si>
  <si>
    <t>XR2025-2704</t>
  </si>
  <si>
    <t>XR2025-0134</t>
  </si>
  <si>
    <t>XR2025-1670</t>
  </si>
  <si>
    <t>XR2025-0629</t>
  </si>
  <si>
    <t>XR2025-0649</t>
  </si>
  <si>
    <t>XR2025-1867</t>
  </si>
  <si>
    <t>XR2025-2592</t>
  </si>
  <si>
    <t>XR2025-2397</t>
  </si>
  <si>
    <t>XR2025-1674</t>
  </si>
  <si>
    <t>XR2025-2352</t>
  </si>
  <si>
    <t>XR2025-0192</t>
  </si>
  <si>
    <t>XR2025-2513</t>
  </si>
  <si>
    <t>XR2025-2508</t>
  </si>
  <si>
    <t>XR2025-2507</t>
  </si>
  <si>
    <t>XR2025-2510</t>
  </si>
  <si>
    <t>XR2025-1130</t>
  </si>
  <si>
    <t>XR2025-2019</t>
  </si>
  <si>
    <t>XR2025-0525</t>
  </si>
  <si>
    <t>XR2025-2729</t>
  </si>
  <si>
    <t>XR2025-2708</t>
  </si>
  <si>
    <t>XR2025-0973</t>
  </si>
  <si>
    <t>XR2025-0170</t>
  </si>
  <si>
    <t>XR2025-2944</t>
  </si>
  <si>
    <t>XR2025-1563</t>
  </si>
  <si>
    <t>XR2025-1666</t>
  </si>
  <si>
    <t>XR2025-0209</t>
  </si>
  <si>
    <t>XR2025-2807</t>
  </si>
  <si>
    <t>XR2025-2793</t>
  </si>
  <si>
    <t>XR2025-0308</t>
  </si>
  <si>
    <t>XR2025-0712</t>
  </si>
  <si>
    <t>XR2025-2738</t>
  </si>
  <si>
    <t>XR2025-0431</t>
  </si>
  <si>
    <t>XR2025-0387</t>
  </si>
  <si>
    <t>XR2025-1906</t>
  </si>
  <si>
    <t>XR2025-1949</t>
  </si>
  <si>
    <t>XR2025-1398</t>
  </si>
  <si>
    <t>XR2025-1399</t>
  </si>
  <si>
    <t>XR2025-2501</t>
  </si>
  <si>
    <t>XR2025-2432</t>
  </si>
  <si>
    <t>XR2025-0897</t>
  </si>
  <si>
    <t>XR2025-2787</t>
  </si>
  <si>
    <t>XR2025-2053</t>
  </si>
  <si>
    <t>XR2025-0896</t>
  </si>
  <si>
    <t>XR2025-0211</t>
  </si>
  <si>
    <t>XR2025-2065</t>
  </si>
  <si>
    <t>XR2025-2874</t>
  </si>
  <si>
    <t>XR2025-1719</t>
  </si>
  <si>
    <t>XR2025-1575</t>
  </si>
  <si>
    <t>XR2025-3100</t>
  </si>
  <si>
    <t>XR2025-3000</t>
  </si>
  <si>
    <t>XR2025-1987</t>
  </si>
  <si>
    <t>XR2025-3425</t>
  </si>
  <si>
    <t>XR2025-2354</t>
  </si>
  <si>
    <t>XR2025-0382</t>
  </si>
  <si>
    <t>XR2025-0423</t>
  </si>
  <si>
    <t>XR2025-1517</t>
  </si>
  <si>
    <t>XR2025-0955</t>
  </si>
  <si>
    <t>XR2025-3092</t>
  </si>
  <si>
    <t>XR2025-1753</t>
  </si>
  <si>
    <t>XR2025-0064</t>
  </si>
  <si>
    <t>XR2025-0291</t>
  </si>
  <si>
    <t>XR2025-0469</t>
  </si>
  <si>
    <t>XR2025-0473</t>
  </si>
  <si>
    <t>XR2025-0557</t>
  </si>
  <si>
    <t>XR2025-2409</t>
  </si>
  <si>
    <t>XR2025-1509</t>
  </si>
  <si>
    <t>XR2025-3016</t>
  </si>
  <si>
    <t>XR2025-2403</t>
  </si>
  <si>
    <t>XR2025-2710</t>
  </si>
  <si>
    <t>XR2025-2916</t>
  </si>
  <si>
    <t>XR2025-2333</t>
  </si>
  <si>
    <t>XR2025-2961</t>
  </si>
  <si>
    <t>XR2025-2937</t>
  </si>
  <si>
    <t>XR2025-2820</t>
  </si>
  <si>
    <t>XR2025-1819</t>
  </si>
  <si>
    <t>XR2025-1440</t>
  </si>
  <si>
    <t>XR2025-2273</t>
  </si>
  <si>
    <t>XR2025-2440</t>
  </si>
  <si>
    <t>XR2025-3021</t>
  </si>
  <si>
    <t>XR2025-1768</t>
  </si>
  <si>
    <t>XR2025-1742</t>
  </si>
  <si>
    <t>XR2025-3399</t>
  </si>
  <si>
    <t>XR2025-1062</t>
  </si>
  <si>
    <t>XR2025-2985</t>
  </si>
  <si>
    <t>XR2025-3275</t>
  </si>
  <si>
    <t>XR2025-1539</t>
  </si>
  <si>
    <t>XR2025-0869</t>
  </si>
  <si>
    <t>XR2025-2971</t>
  </si>
  <si>
    <t>XR2025-1996</t>
  </si>
  <si>
    <t>XR2025-1404</t>
  </si>
  <si>
    <t>XR2025-1220</t>
  </si>
  <si>
    <t>XR2025-2875</t>
  </si>
  <si>
    <t>XR2025-1992</t>
  </si>
  <si>
    <t>XR2025-2466</t>
  </si>
  <si>
    <t>XR2025-0904</t>
  </si>
  <si>
    <t>XR2025-0272</t>
  </si>
  <si>
    <t>XR2025-0299</t>
  </si>
  <si>
    <t>XR2025-3370</t>
  </si>
  <si>
    <t>XR2025-0940</t>
  </si>
  <si>
    <t>XR2025-0165</t>
  </si>
  <si>
    <t>XR2025-1868</t>
  </si>
  <si>
    <t>XR2025-1720</t>
  </si>
  <si>
    <t>XR2025-1111</t>
  </si>
  <si>
    <t>XR2025-2431</t>
  </si>
  <si>
    <t>XR2025-0939</t>
  </si>
  <si>
    <t>XR2025-2702</t>
  </si>
  <si>
    <t>XR2025-2182</t>
  </si>
  <si>
    <t>XR2025-3372</t>
  </si>
  <si>
    <t>XR2025-3377</t>
  </si>
  <si>
    <t>XR2025-3466</t>
  </si>
  <si>
    <t>XR2025-3464</t>
  </si>
  <si>
    <t>XR2025-3465</t>
  </si>
  <si>
    <t>XR2025-3462</t>
  </si>
  <si>
    <t>XR2025-3170</t>
  </si>
  <si>
    <t>XR2025-2001</t>
  </si>
  <si>
    <t>XR2025-3457</t>
  </si>
  <si>
    <t>XR2025-3459</t>
  </si>
  <si>
    <t>XR2025-3455</t>
  </si>
  <si>
    <t>XR2025-0555</t>
  </si>
  <si>
    <t>XR2025-3460</t>
  </si>
  <si>
    <t>XR2025-3463</t>
  </si>
  <si>
    <t>XR2025-3278</t>
  </si>
  <si>
    <t>XR2025-2339</t>
  </si>
  <si>
    <t>XR2025-3283</t>
  </si>
  <si>
    <t>XR2025-3284</t>
  </si>
  <si>
    <t>XR2025-3358</t>
  </si>
  <si>
    <t>XR2025-1039</t>
  </si>
  <si>
    <t>XR2025-1660</t>
  </si>
  <si>
    <t>XR2025-2806</t>
  </si>
  <si>
    <t>XR2025-3443</t>
  </si>
  <si>
    <t>XR2025-2275</t>
  </si>
  <si>
    <t>XR2025-3441</t>
  </si>
  <si>
    <t>XR2025-0196</t>
  </si>
  <si>
    <t>XR2025-3295</t>
  </si>
  <si>
    <t>XR2025-0390</t>
  </si>
  <si>
    <t>XR2025-0383</t>
  </si>
  <si>
    <t>XR2025-1199</t>
  </si>
  <si>
    <t>XR2025-0653</t>
  </si>
  <si>
    <t>XR2025-3395</t>
  </si>
  <si>
    <t>XR2025-3363</t>
  </si>
  <si>
    <t>XR2025-3461</t>
  </si>
  <si>
    <t>XR2025-3186</t>
  </si>
  <si>
    <t>XR2025-1257</t>
  </si>
  <si>
    <t>XR2025-3438</t>
  </si>
  <si>
    <t>XR2025-3351</t>
  </si>
  <si>
    <t>XR2025-1113</t>
  </si>
  <si>
    <t>XR2025-2550</t>
  </si>
  <si>
    <t>XR2025-2644</t>
  </si>
  <si>
    <t>XR2025-3426</t>
  </si>
  <si>
    <t>XR2025-1804</t>
  </si>
  <si>
    <t>XR2025-1177</t>
  </si>
  <si>
    <t>XR2025-1255</t>
  </si>
  <si>
    <t>XR2025-1607</t>
  </si>
  <si>
    <t>XR2025-2429</t>
  </si>
  <si>
    <t>XR2025-0111</t>
  </si>
  <si>
    <t>XR2025-0138</t>
  </si>
  <si>
    <t>XR2025-3449</t>
  </si>
  <si>
    <t>XR2025-3422</t>
  </si>
  <si>
    <t>XR2025-0862</t>
  </si>
  <si>
    <t>XR2025-3376</t>
  </si>
  <si>
    <t>XR2025-3410</t>
  </si>
  <si>
    <t>XR2025-2218</t>
  </si>
  <si>
    <t>XR2025-1095</t>
  </si>
  <si>
    <t>XR2025-2682</t>
  </si>
  <si>
    <t>XR2025-3440</t>
  </si>
  <si>
    <t>XR2025-1422</t>
  </si>
  <si>
    <t>XR2025-3369</t>
  </si>
  <si>
    <t>XR2025-1725</t>
  </si>
  <si>
    <t>XR2025-2910</t>
  </si>
  <si>
    <t>XR2025-2732</t>
  </si>
  <si>
    <t>XR2025-2414</t>
  </si>
  <si>
    <t>XR2025-2518</t>
  </si>
  <si>
    <t>XR2025-3445</t>
  </si>
  <si>
    <t>XR2025-0895</t>
  </si>
  <si>
    <t>XR2025-1990</t>
  </si>
  <si>
    <t>XR2025-3228</t>
  </si>
  <si>
    <t>XR2025-3407</t>
  </si>
  <si>
    <t>XR2025-3355</t>
  </si>
  <si>
    <t>XR2025-0922</t>
  </si>
  <si>
    <t>XR2025-1484</t>
  </si>
  <si>
    <t>XR2025-2350</t>
  </si>
  <si>
    <t>XR2025-1741</t>
  </si>
  <si>
    <t>XR2025-0456</t>
  </si>
  <si>
    <t>XR2025-2081</t>
  </si>
  <si>
    <t>XR2025-3450</t>
  </si>
  <si>
    <t>XR2025-0549</t>
  </si>
  <si>
    <t>XR2025-3444</t>
  </si>
  <si>
    <t>XR2025-1271</t>
  </si>
  <si>
    <t>XR2025-1713</t>
  </si>
  <si>
    <t>PA2025-0135</t>
  </si>
  <si>
    <t>20051 ORCHID ST_x000D_
NEWPORT BEACH, CA 92660</t>
  </si>
  <si>
    <t>XR2025-2494</t>
  </si>
  <si>
    <t>439 021 14</t>
  </si>
  <si>
    <t>2828 OCEAN BLVD
NEWPORT BEACH, CA 92625</t>
  </si>
  <si>
    <t>4005 SEASHORE DR Unit: A_x000D_
NEWPORT BEACH, CA 92663</t>
  </si>
  <si>
    <t>433 MORNING CANYON RD_x000D_
NEWPORT BEACH, CA 92625</t>
  </si>
  <si>
    <t>121 TOPAZ AVE_x000D_
NEWPORT BEACH, CA 92662</t>
  </si>
  <si>
    <t>825 HIBISCUS CT_x000D_
NEWPORT BEACH, CA 92625</t>
  </si>
  <si>
    <t>2418 HOLLY LN_x000D_
NEWPORT BEACH, CA 92663</t>
  </si>
  <si>
    <t>1700 PORT ASHLEY PL_x000D_
NEWPORT BEACH, CA 92660</t>
  </si>
  <si>
    <t>16 RIEZ_x000D_
NEWPORT BEACH, CA 92657</t>
  </si>
  <si>
    <t>16 BURNING TREE RD
NEWPORT BEACH, CA 92660</t>
  </si>
  <si>
    <t>1706 PARK AVE
NEWPORT BEACH, CA 92662</t>
  </si>
  <si>
    <t>1621 CASTLE COVE CIR_x000D_
NEWPORT BEACH, CA 92625</t>
  </si>
  <si>
    <t>5204 NEPTUNE AVE
NEWPORT BEACH, CA 92663</t>
  </si>
  <si>
    <t>20141 KLINE DR_x000D_
NEWPORT BEACH, CA 92660</t>
  </si>
  <si>
    <t>231 POPPY AVE_x000D_
NEWPORT BEACH, CA 92625</t>
  </si>
  <si>
    <t>434 HARBOR ISLAND DR_x000D_
NEWPORT BEACH, CA 92660</t>
  </si>
  <si>
    <t>423 EL MODENA AVE_x000D_
NEWPORT BEACH, CA 92663</t>
  </si>
  <si>
    <t>1218 HIGHLAND DR Unit: B_x000D_
NEWPORT BEACH, CA 92660</t>
  </si>
  <si>
    <t>2353 IRVINE AVE Unit: 1/2_x000D_
NEWPORT BEACH, CA 92660</t>
  </si>
  <si>
    <t>808 BALBOA BLVD W_x000D_
NEWPORT BEACH, CA 92661</t>
  </si>
  <si>
    <t>052 061 17</t>
  </si>
  <si>
    <t>423 313 03</t>
  </si>
  <si>
    <t>459 162 26</t>
  </si>
  <si>
    <t>050 051 09</t>
  </si>
  <si>
    <t>458 691 30</t>
  </si>
  <si>
    <t>425 103 07</t>
  </si>
  <si>
    <t>458 191 05</t>
  </si>
  <si>
    <t>461 331 16</t>
  </si>
  <si>
    <t>442 191 37</t>
  </si>
  <si>
    <t>050 193 11</t>
  </si>
  <si>
    <t>458 391 10</t>
  </si>
  <si>
    <t>424 503 09</t>
  </si>
  <si>
    <t>119 352 03</t>
  </si>
  <si>
    <t>052 172 20</t>
  </si>
  <si>
    <t>050 421 40</t>
  </si>
  <si>
    <t>049 062 14</t>
  </si>
  <si>
    <t>117 461 22</t>
  </si>
  <si>
    <t>119 321 29</t>
  </si>
  <si>
    <t>047 274 11</t>
  </si>
  <si>
    <t>121 DIAMOND AVE_x000D_
NEWPORT BEACH, CA 92662</t>
  </si>
  <si>
    <t>23 HILLSBOROUGH_x000D_
NEWPORT BEACH, CA 92660</t>
  </si>
  <si>
    <t>6 VIA CORALLE_x000D_
NEWPORT BEACH, CA 92657</t>
  </si>
  <si>
    <t>210 ABALONE AVE_x000D_
NEWPORT BEACH, CA 92662</t>
  </si>
  <si>
    <t>11 LOCHMOOR LN_x000D_
NEWPORT BEACH, CA 92660</t>
  </si>
  <si>
    <t>115 MARINE AVE_x000D_
NEWPORT BEACH, CA 92662</t>
  </si>
  <si>
    <t>217 35TH ST_x000D_
NEWPORT BEACH, CA 92663</t>
  </si>
  <si>
    <t>XR2024-6117</t>
  </si>
  <si>
    <t>XR2025-0533</t>
  </si>
  <si>
    <t>XR2024-7024</t>
  </si>
  <si>
    <t>XR2024-6755</t>
  </si>
  <si>
    <t>XR2024-7078</t>
  </si>
  <si>
    <t>PC2024-0464</t>
  </si>
  <si>
    <t>XR2024-0741</t>
  </si>
  <si>
    <t>XR2024-6399</t>
  </si>
  <si>
    <t>XR2024-0580</t>
  </si>
  <si>
    <t>XR2025-1102</t>
  </si>
  <si>
    <t>XR2023-2496</t>
  </si>
  <si>
    <t>XR2024-5559</t>
  </si>
  <si>
    <t>XR2025-0284</t>
  </si>
  <si>
    <t>XR2024-6898</t>
  </si>
  <si>
    <t>XR2024-6894</t>
  </si>
  <si>
    <t>XR2025-0280</t>
  </si>
  <si>
    <t>XR2024-5410</t>
  </si>
  <si>
    <t>XR2024-6881</t>
  </si>
  <si>
    <t>XR2025-0362</t>
  </si>
  <si>
    <t>XR2025-3053</t>
  </si>
  <si>
    <t>XR2024-6890</t>
  </si>
  <si>
    <t>XR2025-0595</t>
  </si>
  <si>
    <t>XR2024-5663</t>
  </si>
  <si>
    <t>XR2025-2077</t>
  </si>
  <si>
    <t>XR2024-6150</t>
  </si>
  <si>
    <t>XR2024-7001</t>
  </si>
  <si>
    <t>XR2025-1417</t>
  </si>
  <si>
    <t>XR2024-5218</t>
  </si>
  <si>
    <t>XR2025-0007</t>
  </si>
  <si>
    <t>510 35TH ST</t>
  </si>
  <si>
    <t>1401 Quail  Street</t>
  </si>
  <si>
    <t>XR2024-6265</t>
  </si>
  <si>
    <t>611 POPPY AVE</t>
  </si>
  <si>
    <t>XR2022-3345</t>
  </si>
  <si>
    <t>459 231 17</t>
  </si>
  <si>
    <t>512 GOLDENROD AVE</t>
  </si>
  <si>
    <t>XR2024-0181</t>
  </si>
  <si>
    <t>459 174 04</t>
  </si>
  <si>
    <t>3601 LAKE AVE</t>
  </si>
  <si>
    <t>XR2024-6038</t>
  </si>
  <si>
    <t>423 362 04</t>
  </si>
  <si>
    <t>2222 Donnie Road</t>
  </si>
  <si>
    <t>2441 CRESTVIEW DR_x000D_
NEWPORT BEACH, CA 92663</t>
  </si>
  <si>
    <t>1530 GALAXY DR_x000D_
NEWPORT BEACH, CA 92660</t>
  </si>
  <si>
    <t>701 POINSETTIA AVE_x000D_
NEWPORT BEACH, CA 92625</t>
  </si>
  <si>
    <t>2828 OCEAN BLVD_x000D_
NEWPORT BEACH, CA 92625</t>
  </si>
  <si>
    <t>1508 SANTIAGO DR_x000D_
NEWPORT BEACH, CA 92660</t>
  </si>
  <si>
    <t>419 EL MODENA AVE_x000D_
NEWPORT BEACH, CA 92663</t>
  </si>
  <si>
    <t>2061 OCEAN BLVD_x000D_
NEWPORT BEACH, CA 92661</t>
  </si>
  <si>
    <t>1706 PARK AVE_x000D_
NEWPORT BEACH, CA 92662</t>
  </si>
  <si>
    <t>911 CLIFF DR_x000D_
NEWPORT BEACH, CA 92663</t>
  </si>
  <si>
    <t>339 PEACH TREE LN_x000D_
NEWPORT BEACH, CA 92660</t>
  </si>
  <si>
    <t>5204 NEPTUNE AVE_x000D_
NEWPORT BEACH, CA 92663</t>
  </si>
  <si>
    <t>450 SANTA ANA AVE_x000D_
NEWPORT BEACH, CA 92663</t>
  </si>
  <si>
    <t>1746 CENTELLA PL_x000D_
NEWPORT BEACH, CA 92660</t>
  </si>
  <si>
    <t>2 SEABLUFF_x000D_
NEWPORT BEACH, CA 92660</t>
  </si>
  <si>
    <t>948 GARDENIA WAY_x000D_
NEWPORT BEACH, CA 92625</t>
  </si>
  <si>
    <t>210 LA JOLLA DR_x000D_
NEWPORT BEACH, CA 92663</t>
  </si>
  <si>
    <t>2839 CAROB ST_x000D_
NEWPORT BEACH, CA 92660</t>
  </si>
  <si>
    <t>1924 BERYL LN_x000D_
NEWPORT BEACH, CA 92660</t>
  </si>
  <si>
    <t>1811 BAY AVE W_x000D_
NEWPORT BEACH, CA 92663</t>
  </si>
  <si>
    <t>3605 LAKE AVE_x000D_
NEWPORT BEACH, CA 92663</t>
  </si>
  <si>
    <t>355 VISTA BAYA_x000D_
NEWPORT BEACH, CA 92660</t>
  </si>
  <si>
    <t>XR2025-2382</t>
  </si>
  <si>
    <t>XR2025-1495</t>
  </si>
  <si>
    <t>XR2025-2357</t>
  </si>
  <si>
    <t>XR2025-2177</t>
  </si>
  <si>
    <t>XR2025-2557</t>
  </si>
  <si>
    <t>XR2025-3229</t>
  </si>
  <si>
    <t>XR2025-3208</t>
  </si>
  <si>
    <t>XR2025-3423</t>
  </si>
  <si>
    <t>XR2025-1921</t>
  </si>
  <si>
    <t>XR2025-3437</t>
  </si>
  <si>
    <t>XR2025-0267</t>
  </si>
  <si>
    <t>XR2025-2154</t>
  </si>
  <si>
    <t>XR2025-2070</t>
  </si>
  <si>
    <t>XR2025-1993</t>
  </si>
  <si>
    <t>XR2025-3421</t>
  </si>
  <si>
    <t>XR2025-2969</t>
  </si>
  <si>
    <t>XR2025-0508</t>
  </si>
  <si>
    <t>XR2025-2027</t>
  </si>
  <si>
    <t>XR2025-2259</t>
  </si>
  <si>
    <t>XR2025-2336</t>
  </si>
  <si>
    <t>049 171 05</t>
  </si>
  <si>
    <t>117 663 10</t>
  </si>
  <si>
    <t>939 820 39</t>
  </si>
  <si>
    <t>117 785 01</t>
  </si>
  <si>
    <t>049 062 15</t>
  </si>
  <si>
    <t>048 262 15</t>
  </si>
  <si>
    <t>049 211 09</t>
  </si>
  <si>
    <t>439 231 26</t>
  </si>
  <si>
    <t>049 021 01</t>
  </si>
  <si>
    <t>426 251 17</t>
  </si>
  <si>
    <t>458 722 52</t>
  </si>
  <si>
    <t>458 691 13</t>
  </si>
  <si>
    <t>425 383 03</t>
  </si>
  <si>
    <t>440 066 07</t>
  </si>
  <si>
    <t>117 411 04</t>
  </si>
  <si>
    <t>047 181 11</t>
  </si>
  <si>
    <t>423 362 03</t>
  </si>
  <si>
    <t>426 091 41</t>
  </si>
  <si>
    <t>33 MARISOL_x000D_
NEWPORT BEACH, CA 92657</t>
  </si>
  <si>
    <t>22 TASMAN SEA_x000D_
NEWPORT BEACH, CA 92657</t>
  </si>
  <si>
    <t>XR2025-0998</t>
  </si>
  <si>
    <t>XR2025-1973</t>
  </si>
  <si>
    <t>478 111 25</t>
  </si>
  <si>
    <t>477 191 21</t>
  </si>
  <si>
    <t>458 612 52</t>
  </si>
  <si>
    <t>214 ABALONE AVE</t>
  </si>
  <si>
    <t>XR2024-0116</t>
  </si>
  <si>
    <t>050 192 06</t>
  </si>
  <si>
    <t xml:space="preserve">adu </t>
  </si>
  <si>
    <t>049 230 26</t>
  </si>
  <si>
    <t>312 ST ANDREWS RD</t>
  </si>
  <si>
    <t>XR2023-2510</t>
  </si>
  <si>
    <t>117 391 13</t>
  </si>
  <si>
    <t>1409 PRISCILLA LN</t>
  </si>
  <si>
    <t>XR2023-3231</t>
  </si>
  <si>
    <t>110 SAPPHIRE AVE</t>
  </si>
  <si>
    <t>050 111 09</t>
  </si>
  <si>
    <t>XR2023-3394</t>
  </si>
  <si>
    <t xml:space="preserve">4665, 4675, 4680, 4685 and 4695 MacArthur Court, and 4770 Campus Drive </t>
  </si>
  <si>
    <t>1000 Ford Road</t>
  </si>
  <si>
    <t>PA2025-0049</t>
  </si>
  <si>
    <t>XR2025-2609</t>
  </si>
  <si>
    <t>XR2025-3291</t>
  </si>
  <si>
    <t>427 342 01</t>
  </si>
  <si>
    <t>Other, DB</t>
  </si>
  <si>
    <t>Please refer to the status listed for Policy Action 1A. These amendments included adding Housing Overlays into the Zoning Code (Section 20.28.050) The following map is of the West Newport Mesa of the Overlay Areas: HO-2 West Newport Mesa Area</t>
  </si>
  <si>
    <r>
      <t>Please refer to the Status listed for Policy Action 1A. These amendments included adding Housing Overlays into the Zoning Code (Section 20.28.050) The following map is of the Coyote Canyon area of the Overlay Areas:</t>
    </r>
    <r>
      <rPr>
        <sz val="12"/>
        <color theme="1"/>
        <rFont val="Arial"/>
        <family val="2"/>
      </rPr>
      <t xml:space="preserve"> </t>
    </r>
    <r>
      <rPr>
        <sz val="11"/>
        <color theme="1"/>
        <rFont val="Arial"/>
        <family val="2"/>
      </rPr>
      <t xml:space="preserve">HO-5 Coyote Canyon Area </t>
    </r>
  </si>
  <si>
    <t xml:space="preserve">Pending LCPA Approval Please refer to the Status listed for Policy Action 1A. These amendments included adding Housing Overlays into the Zoning Code (Section 20.28.050) The following map is of the Newport Center of the Overlay Areas: HO-4 Newport Center Area </t>
  </si>
  <si>
    <t>Pending LCPA Approval - Immediately after the Housing Element’s adoption in September 2022, the City began efforts to implement the housing strategy. This predominantly included analyzing the General Plan Land Use Element for necessary amendments needed for consistency, drafting an overlay zoning text for the various focus areas, and creating objective design standards. The goal was to rezone the housing opportunity sites appropriately for housing development. The City worked with the General Plan Update Steering Committee and the General Plan Advisory Committee on this effort, held study sessions with the Planning Commission and City Council, and made draft documents available for public review and input to ensure a transparent process that is representative of the community’s values. In July 2024, the City Council adopted an amendment to the Land Use Element to revise the necessary goals and policies to support housing production in the focus areas identified by the Housing Element. The Land Use Element’s revised policies and goals can be found in Exhibit A of Resolution 2024-51.
On September 24, 2024, the City Council adopted Zoning Code Amendments to implement the Housing Element by providing the necessary zoning. These amendments included adding a Housing Opportunity (HO) Overlay Zoning District (Overlay) to the NBMC , Section 20.28.050, which provides procedures and development standards for future housing projects. The Overlay provides allowed uses, maximum dwelling unit limits for each subarea, and appropriate development standards such as height, parking, setbacks, and open space requirements. The Overlay also provides a streamlined review process for projects that include a minimum of 20 percent of units reserved for very-low- and low-income residents, which serves to incentive the provision of affordable housing. The Zoning Code Amendment also added Section 20.48.185 (Multi-Unit Objective Design Standards to provide a baseline standard for all new multi-unit development (See the Status listed for Policy Action 3A).
These amendments included adding Housing Overlays into the Zoning Code (Section 20.28.050) The following map is of the Airport Environs Area of the Overlay Areas: HO-1 Airport Area Environs Area The City Council also authorized the submittal of a Local Coastal Program Amendment to the California Coastal Commission (CCC) to amend the City’s Coastal Land Use Plan and Title 21 (Local Coast Program Implementation Plan) to apply the new Overlay to applicable properties in the coastal zone. The amendment was deemed complete in January 2025 and remains under review by the CCC. Additionally, in furtherance of Housing Element Policy Actions 1A (Airport Environs Sub Area), 4E (Airport Area Policy Exceptions for Affordable Housing), and 4J (Airport Environs Sub Area Environmental Constraints) the City initiated the preparation of a Specific Plan for the Airport Area in 2025. In May 2025, the City released a request for proposals for consulting services to prepare the specific plan. After completing the evaluation, the City selected Kimley Horn and Associates as the consultant most qualified to perform the services and scheduled the contract for approval by the City Council in early 2026. The City anticipates completion of the specific plan by early 2028.</t>
  </si>
  <si>
    <t xml:space="preserve"> Please refer to the Status listed for Policy Action 1A. These amendments included adding Housing Overlays into the Zoning Code (Section 20.28.050) The following map is of the Dover-Westcliff area of the Overlay Areas: HO-3 Dover-Westcliff Area</t>
  </si>
  <si>
    <t>on hold - In late 2022, the City began working with a consultant and the community to update the Land Use Element to support the adoption of an overlay zoning with objective design standards for the housing opportunity sites in accordance with the Implementation Actions of Subsection B in Section 4 (Housing Plan) of the Housing Element. In 2023, the majority of Banning Ranch was acquired by a private party for conservation purposes. While it remains a housing opportunity site due to pre-existing development intensity authorized by the current General Plan, it is not considered a site for the purpose of satisfying the City’s RHNA allocation.</t>
  </si>
  <si>
    <t>pending LCPA approval - Please refer to the Status listed for Policy Action 1A. These amendments included adding Housing Overlays into the Zoning Code (Section 20.28.050) The following map is of the Existing 5th Cycle Sites of the Overlay Areas: HO-6 Existing_5th_Cycle_Sites</t>
  </si>
  <si>
    <t>In 2025, the City pursued several efforts related to revising its regulations pertaining to accessory dwelling units (ADUs) and incentivizing their development. The City adopted revisions to its ADU Ordinance to comply with SB 477, AB 2533, and SB 1211 which went into effect in 2024 and at the beginning of 2025.  Among other things, these bills amended Government Code Section 66310 through 66342 to impose new limits on the City to regulate ADUs and JADUs. A summary of those updates and the bills that were addressed through the code amendment can be found below:  o	SB 477 made changes to the numbering of the sections of Government Code for State ADU and JADU Laws. 
o	AB 2533 made various changes to State ADU Law (Gov. Code, § 66332) regarding unpermitted ADUs, which the City currently implements through its existing SAFE ADU Program. The City’s SAFE ADU program is an initiative designed to help homeowners legalize existing unpermitted ADUs constructed before January 1, 2020. The program helps homeowners address potential code enforcement issues, liability concerns, and safety risks associated with unpermitted units. This bill went into effect on January 1, 2025, and the City’s SAFE ADU program has already been updated to comply with the provisions. 
o	SB 1211 made various changes to State ADU Law (Gov. Code, §§ 66313, 66314, 66323) with regard to replacement parking and special streamlined units referred to as “66323 Units” (described below) on lots with existing or proposed multifamily dwellings. SB 1211 went into effect on January 1, 2025. This bill:
	Defines “livable space” as a space in a dwelling intended for human habitation, as the term appears in Government Code sections 66313, subdivision (e), and 66323, subdivision (a)(3)(A). 
	Specifies that uncovered, off-street parking spaces demolished in conjunction with the construction of an ADU do not need to be replaced. 
	Authorizes up to eight detached ADUs on a lot with an existing multifamily dwelling (previously limited to two), provided that the number of ADUs does not exceed the number of existing units on the lot. 
	Prohibits a local agency from imposing any objective development standards on 66323 Units that are not authorized by the provisions of Government Code section 66323, subdivision (a).
o	SB 1211 also established “66323 Units” under Government Code Section 66323 and clarifies four categories of ADUs (and JADUs) that must be approved ministerially and are not subject to standards set forth in Government Code Sections 66314 through 66322 or the NBMC (i.e. “66323 Units”). These 66323 Units do not have to comply with the City’s objective development and design standards, such as height, setbacks, and size limits. These ADUs must still comply with building code and health and safety requirements. Subsequent to the City Council adopting a revised ADU ordinance to comply with the bills outlined above, the City Council authorized city staff to submit a Local Coastal Program Amendment to its implementation plan to ensure that the revisions made to the city zoning code (Title 20) are also reflected in the coastal zone through the implementation plan (Title 21) and that it conforms with State Law Updates. City staff submitted a Local Coastal Program Amendment at the end of 2025 to the California Coastal Commission. The application is currently under review and City staff anticipates that the amendment will be approved by the California Coastal Commission before the end of 2026.
In addition to the items mentioned above, city staff are preparing new code updates to comply with State Law that was signed into Law in 2025 and went into effect in 2026 (SB477, AB435, AB2533, and SB1211). City staff anticipate processing these code amendments in 2026 and sharing the updates with the CCC to ensure that the ADU regulations in the coastal zone are consistent with State Law.
Website Enhancements: In Spring of 2023, the Community Development Department launched a comprehensive update to the Newport Beach ADU webpage. The webpage is intended to supplement the City’s outreach and foster interest in constructing ADUs. The website continues to include a downloadable guidebook, interactive activities and exercises to help homeowners plan their ADU, an online calculator to estimate costs, and standard plans.  The website also includes resources to help the homeowner understand the different types of ADUs by providing links to development standards and processes. External resources are available for potential finance and grant opportunities for homeowners. Users can look up their property attributes including zoning and approximate lot size. An interactive mapping application is also included for residents to see the ADUs that are being constructed in their neighborhoods. The website is updated on a regular basis. For example in 2025, updates were made regarding the revisions to the ADU code to ensure that the website provides members of the public with the most accurate information consistent with state law. City staff is currently working on updates to the ADU standard plans to reflect the recent building code cycle update. Those plans are anticipated to be available on the website in spring of 2026. The Newport Beach ADU website can be found at https://www.newportbeachca.gov/adu.</t>
  </si>
  <si>
    <r>
      <t xml:space="preserve">In 2025, 61 ADUs were submitted for review. There were 38 ADUs that received building permits, including two Safe ADUs; and ten that received final inspections including 1 Safe ADU. </t>
    </r>
    <r>
      <rPr>
        <sz val="11"/>
        <color theme="1"/>
        <rFont val="Arial"/>
        <family val="2"/>
      </rPr>
      <t>The ADUs that received permits in 2025 will be counted towards the 6</t>
    </r>
    <r>
      <rPr>
        <vertAlign val="superscript"/>
        <sz val="11"/>
        <color theme="1"/>
        <rFont val="Arial"/>
        <family val="2"/>
      </rPr>
      <t>th</t>
    </r>
    <r>
      <rPr>
        <sz val="11"/>
        <color theme="1"/>
        <rFont val="Arial"/>
        <family val="2"/>
      </rPr>
      <t xml:space="preserve"> Cycle RHNA. </t>
    </r>
  </si>
  <si>
    <t xml:space="preserve">In 2024, the City rolled out its Safe ADU program consisting of informational materials (i.e. webpage and public handout) advising property owners of the benefits of legalizing unpermitted units and the new opportunities (i.e., SB 897) and incentives (i.e., current fee waiver) available to them. The City’s ADU webpage now includes a dedicated page to this effort where the attached flyer can also be obtained: https://www.newportbeachadu.org/safeadu. The flyer was also distributed in City water bills to notify property owners of the program. </t>
  </si>
  <si>
    <t>In 2022, the City retained Keyser Marston Associates, Inc. (KMA) to prepare a financial evaluation for prospective inclusionary housing program options in the City. The City Council has held study sessions and continues to explore the appropriate policy choice that will encourage and not hinder affordable housing development. As a related action in 2023, the City Council revised the inclusionary requirement for the Residential Overlay in the Airport Area, reducing it from 30% to 15%. KMA’s report showed that the 30% requirement could hinder housing production altogether. The City continued to study inclusionary housing in 2025 with technical support from KMA, including a study of inclusionary housing for a for-sale product in the Airport Area.</t>
  </si>
  <si>
    <t>Building Inspectors and Code Enforcement Officers continually enforce code regulations, abatement violations, and nuisances. A quarterly report on code enforcement activities is available and kept on file at the City. The City Council awarded funding for the Senior Home Assistance Repair Program. (See Program 6B.)</t>
  </si>
  <si>
    <t>During the fourth quarter of 2023, the City Council opted to streamline real estate transactions through removal of the Residential Building Record (RBR) Program requirement. However, the Program remains available on a voluntary basis. This report allows the City to verify that its residential buildings meet zoning, building code, and life safety requirements as set forth by the City's Municipal Code and fulfill the State's requirement that all homes have both smoke detectors and seismic strapping of water heaters (California Health and Safety Code, Section 19211). In 2025, there were 111 RBRs processed.</t>
  </si>
  <si>
    <t xml:space="preserve">The City registered as a Qualified Preservation Entity with HCD as of 2012. When notification is received, City staff will evaluate the potential use of monies to preserve the affordable units. In December 2025, the City re-registered as a Qualified Preservation Entity with HCD. </t>
  </si>
  <si>
    <t>The Zoning Code Amendment that approved the Housing Overlays also added Section 20.48.185 (Multi-Unit Objective Design Standards to provide a minimum baseline design standard for all new multi-unit development. The objective design standards are intended to result in quality design of multi-unit residential and mixed-use development. Review under the standards supports development that builds on context, contributes to the public realm, and provides high quality and resilient buildings and public spaces. These standards shall be applied uniformly and without discretion to enhance the built environment for both affordable and market-rate multi-unit residential development. The standards would apply to housing throughout the City that consists of a density of 30 dwelling units per acre or greater.</t>
  </si>
  <si>
    <t>The City has not yet created written procedures; however, inquiries related to SB 35 are promptly and consistently responded to. According to HCD’s online determination, City is currently exempt from the streamlining provisions of SB35.</t>
  </si>
  <si>
    <t>A vacancy rate survey is completed upon receiving an application for the conversion of 15 or more rental units to condominiums. No such projects of 15 or more units were submitted in 2025.</t>
  </si>
  <si>
    <t>In 2025, the City received and expeditiously processed nine different preliminary applications for residential development. The City also continues to offer multi-departmental preliminary application meetings (Development Review Committee[DRC]) to assist in streamlining entitlement processes. DRC is a service that is offered free of charge to the development community.</t>
  </si>
  <si>
    <t>The City has continued its coordination with the County of Orange.</t>
  </si>
  <si>
    <t xml:space="preserve">Annual compliance monitoring has been conducted for 2025 and the report for the City’s income- and rent-restricted units by Michael Baker International (consultant) found all units in compliance. The consultant also worked with landlords on compliance with rents and approving eligible rent increases under their agreements. </t>
  </si>
  <si>
    <t>The City provides strong staffing presence at the public counter to expeditiously field any development inquiries. The City also continues to offer multi-departmental preliminary application meetings (Development Review Committee) to assist in streamlining entitlement processes and to facilitate an easier entitlement review. Development Review Committee is a service that is offered free of charge to the development community. In 2025, the City did not receive any applications for multi- unit developments that include extremely low-income households.</t>
  </si>
  <si>
    <t>The City did not receive any applications in 2025 related to this Policy Action.</t>
  </si>
  <si>
    <t xml:space="preserve">A brochure is maintained and provided on the City website and in the public lobby. Additionally, during 2025, several developers took advantage of the City’s various incentives for affordable housing including through the granting of density bonus, parking reductions, development standard waivers, and fee waivers. </t>
  </si>
  <si>
    <t>No projects proposed a larger number of affordable units than the minimum nor at greater affordability levels during the 2025 reporting period. However, in late 2024, the City adopted the Housing Opportunity (HO) Overlay Zoning District (Section 20.28.050 of the NBMC), which includes a provision to allow significant streamlining opportunities for housing development applications that include a higher proportion of affordable housing. Since adoption nine projects have submitted under the Overlay Zoning Districts and two project have been approved.</t>
  </si>
  <si>
    <t xml:space="preserve">On October 29, 2019, the Community Development Director determined that Newport Beach Municipal Code (NBMC) Chapters 20.34 and 21.34 (Conversion of Demolition of Affordable Housing) are no longer required. These chapters of the NBMC implement the Mello Act (Government Code Sections 65590 - 65590.1 Low- and Moderate-Income Housing Within the Coastal Zone). The regulations require the replacement of housing units lost within the coastal zone that are occupied by low- and moderate-income households under certain circumstances when feasible. Both the NBMC and the Mello Act provide when there is less than 50 acres in aggregate, of privately owned, vacant land available for residential use within the City’s coastal zone, and three miles therefrom, the replacement requirement is not required. </t>
  </si>
  <si>
    <t>City Community Development staff provides information to landowners and developers about affordable housing opportunities and staff encourage the inclusion of affordable housing units in new projects. There has been significant interest from landowners and developers within the various focus areas, including the submittal of development applications and preliminary applications, demonstrating that the City has provided effective outreach.</t>
  </si>
  <si>
    <t>The City of Newport Beach is a participating member of the Orange County Housing Authority (OCHA). OCHA receives, distributes and monitors the Section 8 Vouchers for the City. OCHA has many housing programs that are offered and available to City residentsand promote housing production. City Planning staff participate in in communication with the OCHA to stay up to date on all the programs, projects, and vouchers. 
City staff also actively participates on the Orange County Council of Governments (OCCOG) Technical Advisory Committee (TAC), which undertakes issue of regional importance, including housing production and affordability.</t>
  </si>
  <si>
    <t>The City rarely sees large commercial or industrial development that could significantly affect housing. The City will conduct a housing impact analysis when preparing an environmental impact report for a significant large-scale commercial or industrial project that includes a significant number of employees.</t>
  </si>
  <si>
    <t>In December 2024, the City Council authorized the City Manager and City Clerk to execute the Affordable Housing Loan Agreement between the City of Newport Beach and American Family Housing, LLC, (AFH) to loan $3,000,000 to convert an existing Travelodge North Motel property at 1400 Bristol Street, Costa Mesa to permanent supportive housing for those experiencing or at risk of homelessness. AFH’s project to convert an existing 120-unit motel property into 78 total units of housing - 76 units of permanent supportive housing and two manager’s units (Project) is under construction with an expected completion date in the third quarter of 2026. Twelve studio units at the Project will be leased to eligible tenants with a connection to Newport Beach.</t>
  </si>
  <si>
    <t>City staff has continued to coordinate with HCD on this Policy Action. A relevant update to the Municipal Code is anticipated by the middle of 2026.</t>
  </si>
  <si>
    <t>The City intends to emphasize meaningful actions to overcome patterns of segregation and to foster inclusive communities free from barriers that restrict access to opportunity based on protective classes, as defined by State law. The City continues to maintain a contract for fair housing services with the Fair Housing Foundation and will participate in an update to the Orange County Regional Analysis of Impediments to Fair Housing when the next update occurs. The City is also collaborating with neighboring jurisdictions through the Orange County Council of Government (OCCOG) and its Regional Early Action Planning (REAP) on-call services bench, as there is an effort to streamline various housing element implementation program actions, including AFFH efforts, regionally.</t>
  </si>
  <si>
    <t xml:space="preserve">The City provides a prioritized and expedited development review process for all affordable housing projects. In 2025, this included entitlement approval of the following project that included affordable units: 
•	Placentia Avenue Apartments – 1 very low-income affordable unit.
The following projects were also provided with an expedited review of development rights for future housing projects that include affordable units:•	MacArthur Court Mixed-Use - 49 affordable units (off-site)
•	120 Newport Center Drive - Development Agreement and Affordable Housing Implementation Plan for the future development of affordable units in the North Newport Center Planned Community (PC-56) Additionally, three projects submitted preliminary applications under the City adopted the Housing Opportunity (HO) Overlay Zoning District (Section 20.28.050 of the NBMC). The Overlay also includes a provision to allow significant streamlining opportunities for housing development applications that include a higher proportion of affordable housing (i.e., 20%) which applies to the St. Michael’s Multi-Family:
•	1470 Jamboree Road Mixed Use – 9 very low affordable units and 9 moderate affordable units (subsequently expired).
•	St. Michael’s Multi-Family – 18 affordable units in senior housing development (now a full application in process).
•	12 Corporate Plaza Residences – 6 very low affordable units and 6 moderate affordable units (subsequently expired). </t>
  </si>
  <si>
    <t>and ongoing - The City continuously monitors changes to state density bonus law. The most recent amendment was to the Implementation Plan (IP) of the City’s certified Local Coastal Program to incorporate standards and establish an approval process for considering density bonuses with housing development projects in the coastal zone. These amendments are required to ensure the City’s regulations are in compliance with State law. The California Coastal Commission approved the amendment with suggested modifications on April 12, 2024. The City Council adopted the amendment on September 25, 2024. Additionally, monitoring efforts for compliance and consistency will continue in 2026.</t>
  </si>
  <si>
    <t>The City established a permit and plan check fee waiver program to incentivize the development of accessory dwelling units that continued through the end of 2024. Other potential incentives for affordable housing development, including ADUs, is in progress.</t>
  </si>
  <si>
    <t>In 2023, the Newport Place Planned Community (PC-11) Development Plan was amended to modify the inclusionary requirement from 30% to 15% for residential projects. A report from KMA demonstrated that a 30% inclusionary requirement may hinder housing development. Therefore, the City maintained the exception to the minimum 10-acre village requirement for projects with affordable units. 
In furtherance of Housing Element Policy Actions 1A (Airport Environs Sub Area), 4E (Airport Area Policy Exceptions for Affordable Housing), and 4J (Airport Environs Sub Area Environmental Constraints) the City initiated the preparation of a Specific Plan for the Airport Area in 2025. In May 2025, the City released a request for proposals for consulting services to prepare the specific plan. After completing the evaluation, the City selected Kimley Horn and Associates as the consultant most qualified to perform the services and scheduled the contract for approval by the City Council in early 2026. The City anticipates completion of the specific plan by early 2028.</t>
  </si>
  <si>
    <t>Since adoption of the Housing Opportunity (HO) Overlay Zoning District (Overlay), City staff has met with several property owners, prospective developers, and real estate brokers or agents to provide assistance and explanation of the overlay, including the development review process.</t>
  </si>
  <si>
    <t>The Southern California Association of Governments (SCAG) previously issued grant funds to the Orange County Council of Governments (OCCOG) to establish a technical consultant bench that would support OCCOG member agencies in completing Housing Element Implementation Programs. The partnership is referred to as the “Subregional Partnership Program 2.0.” In March 2025, the City applied to OCCOG for technical assistance to complete Housing Element Policy Action 4H: Review Mixed-Use Zones (Project), which is intended to review and identify opportunities to improve existing zoning regulations related to Mixed-Use zoning districts.
In May 2025, OCCOG selected the City to receive technical assistance to complete the project. The City Council formally accepted assistance from OCCOG in January 2026 and will complete this study by mid-2026.</t>
  </si>
  <si>
    <t>In 2021, the Community Development Director issued Director’s Determination No. DD2021-001 Interpreting Accessory Residential as an Allowed Use within Resort Hotels (PA2021-096). DD2021-001 determined that residential uses are permitted as an accessory use to hotels subject to certain conditions.</t>
  </si>
  <si>
    <t>In 2023, the City adopted amendments to the Zoning Code and General Plan related to noise in the airport area, which were necessary to implement the 6th Cycle Housing Element. The amendments included adding regulations to Section 20.30.080 (Noise) of the NBMC that would serve to protect sensitive noise receptors from potential airport noise.
In furtherance of Housing Element Policy Actions 1A (Airport Environs Sub Area), 4E (Airport Area Policy Exceptions for Affordable Housing), and 4J (Airport Environs Sub Area Environmental Constraints) the City initiated the preparation of a Specific Plan for the Airport Area in 2025. In May 2025, the City released a request for proposals for consulting services to prepare the specific plan. After completing the evaluation, the City selected Kimley Horn and Associates as the consultant most qualified to perform the services and scheduled the contract for approval by the City Council in early 2026. The City anticipates completion of the specific plan by early 2028.</t>
  </si>
  <si>
    <t xml:space="preserve">Monrovia Townhomes were approved in 2025 under the Housing Overlay HO-2, for 89 residential townhomes within a predominately industrial area. The following conditions of approval were included in the adopted Resolution to mitigate potential noise issues with the existing surrounding uses:•	Residential structures shall be sound attenuated to provide interior noise levels acceptable for residential uses including a acoustic study. 
•	A disclosure required to be provided to each prospective and future buyer of each residential unit on the site advising of the potential noxious characteristics including but not limited to increased ambient noise
levels, odors, operations, deliveries, etc., of the nearby industrial uses which could adversely affect the prospective owner' s enjoyment of the property. The disclosure statement shall be included and recorded with the Conditions, Covenants and Restrictions
(CC&amp;Rs). </t>
  </si>
  <si>
    <t>The City has been actively supporting the County and it prospective developer on an as-needed basis while they have considered development potential on the closed Coyote Canyon Landfill.</t>
  </si>
  <si>
    <t>Refer to the discussion under 2C above. The City will continue outreach efforts in 2025 to preserve affordability covenants.</t>
  </si>
  <si>
    <t>The City continues to maintain a contract for fair housing services with the Fair Housing Foundation. The City maintains a robust housing webpage with information regarding housing opportunities and contact information for affordable housing providers and the Fair Housing Foundation.</t>
  </si>
  <si>
    <t xml:space="preserve">City Community Development staff continues to inform property owners and developers of the provisions of the City’s MHP overlay. The City has used and will continue to make available the Senior Housing Assistance Repair Program (SHARP) funds to help senior residents repair their mobile homes if it is necessary to abate substandard living conditions. </t>
  </si>
  <si>
    <t xml:space="preserve">Staff attends and maintains active communication with the OCHA Cities Advisory Committee. Staff continually works in cooperation with the County to provide Section 8 rental housing assistance to residents. A link to the Orange County Housing Authority website has been placed on the City website to provide information on the Section 8 program. </t>
  </si>
  <si>
    <t>All new development projects are reviewed for compliance with the City’s Water Efficient Landscape Ordinance. The annual report on the City’s Water Efficient Landscape Ordinance for 2025 was submitted to California Department of Water Resources on January 30, 2026.</t>
  </si>
  <si>
    <t>No affordable housing projects received funding via CDBG or the City’s Affordable Housing Fund during the 2025 reporting period.</t>
  </si>
  <si>
    <t xml:space="preserve">The City applied for a grant allocation for the 2025 reporting period. The City submitted its Action Plan in May of 2025 and allocated a portion of the grant for the provision of homeless services – Families Forward and the Newport Beach Police Department Motel Voucher Program.  </t>
  </si>
  <si>
    <t>The City’s Senior Housing Assistance Repair Program (SHARP) continues to successfully assist low-income seniors. In 2025, Habitat for Humanity and OASIS staff worked on two new projects and expended a total of $51,126.80. The projects involved demolition and replacement of the roof, porch, and steps, as well as exterior/foundation repairs. To date, the program has used $527,349.76 for a total of 22 projects.</t>
  </si>
  <si>
    <t>City Community Development Department staff requests developers include child daycare facilities in developments that include affordable housing.</t>
  </si>
  <si>
    <t>•	A multi-purpose center owned and operated by the City in partnership with the Friends of OASIS nonprofit dedicated to meeting needs of senior citizens and their families. 
•	Classes in art, health &amp; fitness, music &amp; dance, foreign languages, technology, enrichment, and much more. 
•	A state-of-the-art fitness center for those age 50 and older which provides a safe, comfortable, senior-friendly exercise environment for the active older adult including access to hire a personal trainer for individualized programs. Separate membership is required to join.
•	Regularly scheduled low-cost special events/socials such as luncheons, concerts, barbecues, and holiday parties.
•	Travel department coordination of day and overnight trips.
•	Curb-to-curb transportation program for residents of Newport Beach age 60 and older who are no longer driving to use for medical appointments, grocery shopping, banking, and to attend OASIS classes (fee required). 
•	Social services information and referral for seniors and their families dealing with a need for caregiver services, housing, transportation, legal matters, and more. Informational and supportive counseling is available to seniors and their family members on an individual basis.
•	Various health resources and screenings for seniors, including flu shots, blood pressure, memory screenings, medication review, and health insurance counseling services. 
•	Regularly scheduled support group meetings at the Center to help senior citizens and their families cope with stress, illness, life transitions, and crises.
•	Congregate lunch program for seniors age 60 and older that is funded by the federal government through the Older Americans Act. A donation is requested for meals, which are provided by Meals on Wheels OC.</t>
  </si>
  <si>
    <t>City staff has continued to coordinate with HCD on this Policy Action. A relevant update to the Municipal Code is anticipated by the middle of 2026. Staff intends to implement this Policy Action in conjunction with the amendments necessary to implement Policy Action 3P: Residential Care Facilities.</t>
  </si>
  <si>
    <t>During the 2025 reporting period, no projects were proposed that targeted the provision of housing or services for persons with developmental disabilities.</t>
  </si>
  <si>
    <t>The City contracted with the Fair Housing Foundation (FHF) to provide these services. The Fair Housing Foundation provided the following trainings, seminars, and outreach activities for the City in 2025: 
•	Fair Housing Workshops – 2/6/25 &amp; 9/3/25
•	Contacts regarding FHF Services – 2/6/25 Newport Beach Police Department &amp; Coastline College-Newport Beach Campus, 9/3/25 Boys &amp; Girls Club of Newport Beach 
•	Public Service Announcement – City of Newport Beach TV – 5/15/25
•	Literature Distribution – 2,559
•	Booths-5/17/25 Oasis Senior Center, 6/17/25 Newport Beach Public Library
The City maintains flyers provided by the FHF at the permit counter in the Civic Center. Additionally, the City’s housing website includes links and contact information for the FHF.</t>
  </si>
  <si>
    <t xml:space="preserve">This report is intended to satisfy this Policy Action for the 2025 reporting period. </t>
  </si>
  <si>
    <t>The City received notice from HCD of the certification of the City’s 6th Cycle Housing Element in October of 2022. Copies of the certified Housing Element were sent to all local water and sewer utility providers that supply the City.
The Residences at 120 Newport Center development vesting rights approved by City Council in April 2025, included an amended Development Agreement and Affordable Housing Implementation Plan for future residential units and also approved a Water Supply Assessment (WSA) to evaluate the water supply availability for a project including more than 500 dwelling units pursuant to Section 21151.9 of the Public Resources Code (PRC) and Section 10910 et seq. of the Water Code and as contemplated in the City’s Housing Implementation Program Final Program EIR.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</si>
</sst>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4" formatCode="_(&quot;$&quot;* #,##0.00_);_(&quot;$&quot;* \(#,##0.00\);_(&quot;$&quot;* &quot;-&quot;??_);_(@_)"/>
    <numFmt numFmtId="43" formatCode="_(* #,##0.00_);_(* \(#,##0.00\);_(* &quot;-&quot;??_);_(@_)"/>
    <numFmt numFmtId="164" formatCode="m/d/yy;@"/>
    <numFmt numFmtId="165" formatCode="_(* #,##0_);_(* \(#,##0\);_(* &quot;-&quot;??_);_(@_)"/>
    <numFmt numFmtId="166" formatCode="[&lt;=9999999]###\-####;\(###\)\ ###\-####"/>
    <numFmt numFmtId="167" formatCode="00000"/>
    <numFmt numFmtId="168" formatCode="&quot;$&quot;#,##0.00"/>
    <numFmt numFmtId="169" formatCode="0.0%"/>
    <numFmt numFmtId="170" formatCode="0.0"/>
  </numFmts>
  <fonts count="103">
    <font>
      <sz val="11"/>
      <color theme="1"/>
      <name val="Calibri"/>
      <family val="2"/>
      <scheme val="minor"/>
    </font>
    <font>
      <sz val="12"/>
      <color theme="1"/>
      <name val="Calibri"/>
      <family val="2"/>
      <scheme val="minor"/>
    </font>
    <font>
      <b/>
      <sz val="8"/>
      <color theme="1"/>
      <name val="Arial"/>
      <family val="2"/>
    </font>
    <font>
      <b/>
      <sz val="10"/>
      <color theme="1"/>
      <name val="Arial"/>
      <family val="2"/>
    </font>
    <font>
      <sz val="10"/>
      <color theme="1"/>
      <name val="Arial"/>
      <family val="2"/>
    </font>
    <font>
      <sz val="8"/>
      <color theme="1"/>
      <name val="Arial"/>
      <family val="2"/>
    </font>
    <font>
      <b/>
      <sz val="12"/>
      <color theme="1"/>
      <name val="Arial"/>
      <family val="2"/>
    </font>
    <font>
      <b/>
      <sz val="16"/>
      <color theme="1"/>
      <name val="Arial"/>
      <family val="2"/>
    </font>
    <font>
      <b/>
      <i/>
      <sz val="16"/>
      <color theme="1"/>
      <name val="Arial"/>
      <family val="2"/>
    </font>
    <font>
      <sz val="12"/>
      <color theme="1"/>
      <name val="Arial"/>
      <family val="2"/>
    </font>
    <font>
      <sz val="8"/>
      <name val="Arial"/>
      <family val="2"/>
    </font>
    <font>
      <sz val="11"/>
      <color theme="1"/>
      <name val="Arial"/>
      <family val="2"/>
    </font>
    <font>
      <sz val="16"/>
      <color theme="1"/>
      <name val="Arial"/>
      <family val="2"/>
    </font>
    <font>
      <sz val="14"/>
      <color theme="1"/>
      <name val="Arial"/>
      <family val="2"/>
    </font>
    <font>
      <u/>
      <sz val="14"/>
      <color theme="1"/>
      <name val="Arial"/>
      <family val="2"/>
    </font>
    <font>
      <b/>
      <sz val="11"/>
      <color theme="1"/>
      <name val="Arial"/>
      <family val="2"/>
    </font>
    <font>
      <b/>
      <sz val="14"/>
      <color theme="1"/>
      <name val="Arial"/>
      <family val="2"/>
    </font>
    <font>
      <b/>
      <vertAlign val="superscript"/>
      <sz val="10"/>
      <color theme="1"/>
      <name val="Arial"/>
      <family val="2"/>
    </font>
    <font>
      <b/>
      <sz val="15"/>
      <color theme="3"/>
      <name val="Calibri"/>
      <family val="2"/>
      <scheme val="minor"/>
    </font>
    <font>
      <sz val="11"/>
      <name val="Arial"/>
      <family val="2"/>
    </font>
    <font>
      <b/>
      <sz val="13"/>
      <name val="Arial"/>
      <family val="2"/>
    </font>
    <font>
      <sz val="10"/>
      <color indexed="8"/>
      <name val="Arial"/>
      <family val="2"/>
    </font>
    <font>
      <b/>
      <sz val="9"/>
      <color rgb="FFFF0000"/>
      <name val="Arial"/>
      <family val="2"/>
    </font>
    <font>
      <sz val="10"/>
      <color indexed="8"/>
      <name val="Arial"/>
      <family val="2"/>
    </font>
    <font>
      <sz val="9"/>
      <name val="Arial"/>
      <family val="2"/>
    </font>
    <font>
      <sz val="9"/>
      <color theme="1"/>
      <name val="Arial"/>
      <family val="2"/>
    </font>
    <font>
      <b/>
      <sz val="9"/>
      <name val="Arial"/>
      <family val="2"/>
    </font>
    <font>
      <b/>
      <sz val="18"/>
      <color theme="1"/>
      <name val="Arial"/>
      <family val="2"/>
    </font>
    <font>
      <sz val="28"/>
      <name val="Arial"/>
      <family val="2"/>
    </font>
    <font>
      <sz val="10"/>
      <color indexed="8"/>
      <name val="Arial"/>
      <family val="2"/>
    </font>
    <font>
      <sz val="10"/>
      <name val="Arial"/>
      <family val="2"/>
    </font>
    <font>
      <i/>
      <sz val="10"/>
      <color theme="1"/>
      <name val="Arial"/>
      <family val="2"/>
    </font>
    <font>
      <sz val="10"/>
      <color theme="0"/>
      <name val="Arial"/>
      <family val="2"/>
    </font>
    <font>
      <u/>
      <sz val="11"/>
      <color theme="10"/>
      <name val="Calibri"/>
      <family val="2"/>
      <scheme val="minor"/>
    </font>
    <font>
      <b/>
      <sz val="12"/>
      <color rgb="FF2F5496"/>
      <name val="Arial"/>
      <family val="2"/>
    </font>
    <font>
      <i/>
      <sz val="8"/>
      <color theme="1"/>
      <name val="Arial"/>
      <family val="2"/>
    </font>
    <font>
      <sz val="11"/>
      <color rgb="FFFF0000"/>
      <name val="Arial"/>
      <family val="2"/>
    </font>
    <font>
      <b/>
      <sz val="22"/>
      <color theme="1"/>
      <name val="Calibri"/>
      <family val="2"/>
      <scheme val="minor"/>
    </font>
    <font>
      <b/>
      <sz val="11"/>
      <color theme="1"/>
      <name val="Calibri"/>
      <family val="2"/>
      <scheme val="minor"/>
    </font>
    <font>
      <sz val="14"/>
      <color rgb="FF2F5496"/>
      <name val="Arial"/>
      <family val="2"/>
    </font>
    <font>
      <b/>
      <sz val="14"/>
      <name val="Calibri"/>
      <family val="2"/>
    </font>
    <font>
      <b/>
      <u/>
      <sz val="11"/>
      <color theme="1"/>
      <name val="Calibri"/>
      <family val="2"/>
      <scheme val="minor"/>
    </font>
    <font>
      <u/>
      <sz val="11"/>
      <color theme="1"/>
      <name val="Calibri"/>
      <family val="2"/>
      <scheme val="minor"/>
    </font>
    <font>
      <i/>
      <sz val="11"/>
      <color theme="1"/>
      <name val="Calibri"/>
      <family val="2"/>
      <scheme val="minor"/>
    </font>
    <font>
      <u/>
      <sz val="11"/>
      <color rgb="FF0563C1"/>
      <name val="Calibri"/>
      <family val="2"/>
      <scheme val="minor"/>
    </font>
    <font>
      <b/>
      <u/>
      <sz val="14"/>
      <color theme="1"/>
      <name val="Calibri"/>
      <family val="2"/>
      <scheme val="minor"/>
    </font>
    <font>
      <b/>
      <sz val="14"/>
      <color rgb="FF2E74B5"/>
      <name val="Calibri Light"/>
      <family val="2"/>
    </font>
    <font>
      <sz val="12"/>
      <color theme="1"/>
      <name val="Calibri"/>
      <family val="2"/>
      <scheme val="minor"/>
    </font>
    <font>
      <sz val="7"/>
      <color theme="1"/>
      <name val="Times New Roman"/>
      <family val="1"/>
    </font>
    <font>
      <sz val="11"/>
      <color theme="1"/>
      <name val="Symbol"/>
      <family val="1"/>
      <charset val="2"/>
    </font>
    <font>
      <i/>
      <u/>
      <sz val="11"/>
      <color theme="1"/>
      <name val="Calibri"/>
      <family val="2"/>
      <scheme val="minor"/>
    </font>
    <font>
      <b/>
      <i/>
      <sz val="11"/>
      <color theme="1"/>
      <name val="Calibri"/>
      <family val="2"/>
      <scheme val="minor"/>
    </font>
    <font>
      <vertAlign val="superscript"/>
      <sz val="11"/>
      <color theme="1"/>
      <name val="Calibri"/>
      <family val="2"/>
      <scheme val="minor"/>
    </font>
    <font>
      <sz val="11"/>
      <color theme="1"/>
      <name val="Courier New"/>
      <family val="3"/>
    </font>
    <font>
      <b/>
      <sz val="7"/>
      <color theme="1"/>
      <name val="Times New Roman"/>
      <family val="1"/>
    </font>
    <font>
      <sz val="9"/>
      <color indexed="81"/>
      <name val="Tahoma"/>
      <family val="2"/>
    </font>
    <font>
      <b/>
      <sz val="9"/>
      <color indexed="81"/>
      <name val="Tahoma"/>
      <family val="2"/>
    </font>
    <font>
      <sz val="12"/>
      <color indexed="81"/>
      <name val="Tahoma"/>
      <family val="2"/>
    </font>
    <font>
      <sz val="14"/>
      <color indexed="81"/>
      <name val="Tahoma"/>
      <family val="2"/>
    </font>
    <font>
      <b/>
      <sz val="12"/>
      <color indexed="81"/>
      <name val="Tahoma"/>
      <family val="2"/>
    </font>
    <font>
      <b/>
      <sz val="14"/>
      <color indexed="81"/>
      <name val="Tahoma"/>
      <family val="2"/>
    </font>
    <font>
      <b/>
      <sz val="11"/>
      <color indexed="81"/>
      <name val="Tahoma"/>
      <family val="2"/>
    </font>
    <font>
      <sz val="11"/>
      <color indexed="81"/>
      <name val="Tahoma"/>
      <family val="2"/>
    </font>
    <font>
      <b/>
      <u/>
      <sz val="14"/>
      <color rgb="FF2F5496"/>
      <name val="Arial"/>
      <family val="2"/>
    </font>
    <font>
      <b/>
      <sz val="14"/>
      <color theme="1"/>
      <name val="Calibri"/>
      <family val="2"/>
      <scheme val="minor"/>
    </font>
    <font>
      <sz val="8"/>
      <color theme="1"/>
      <name val="Calibri"/>
      <family val="2"/>
      <scheme val="minor"/>
    </font>
    <font>
      <sz val="11"/>
      <color theme="1"/>
      <name val="Calibri"/>
      <family val="2"/>
      <scheme val="minor"/>
    </font>
    <font>
      <sz val="11"/>
      <color theme="1"/>
      <name val="Calibri"/>
      <family val="2"/>
    </font>
    <font>
      <b/>
      <sz val="11"/>
      <color theme="1"/>
      <name val="Calibri"/>
      <family val="2"/>
    </font>
    <font>
      <sz val="11"/>
      <color theme="1"/>
      <name val="Calibri"/>
      <family val="1"/>
      <charset val="2"/>
      <scheme val="minor"/>
    </font>
    <font>
      <sz val="8"/>
      <name val="Calibri"/>
      <family val="2"/>
      <scheme val="minor"/>
    </font>
    <font>
      <b/>
      <sz val="9"/>
      <color theme="1"/>
      <name val="Arial"/>
      <family val="2"/>
    </font>
    <font>
      <sz val="10"/>
      <color rgb="FF000000"/>
      <name val="Arial"/>
      <family val="2"/>
    </font>
    <font>
      <b/>
      <sz val="18"/>
      <color rgb="FF000000"/>
      <name val="Arial"/>
      <family val="2"/>
    </font>
    <font>
      <b/>
      <sz val="16"/>
      <color rgb="FF000000"/>
      <name val="Arial"/>
      <family val="2"/>
    </font>
    <font>
      <sz val="12"/>
      <color rgb="FF000000"/>
      <name val="Arial"/>
      <family val="2"/>
    </font>
    <font>
      <b/>
      <sz val="22"/>
      <color theme="1"/>
      <name val="Arial"/>
      <family val="2"/>
    </font>
    <font>
      <sz val="22"/>
      <color theme="1"/>
      <name val="Arial"/>
      <family val="2"/>
    </font>
    <font>
      <i/>
      <sz val="8"/>
      <color theme="1"/>
      <name val="Calibri"/>
      <family val="2"/>
      <scheme val="minor"/>
    </font>
    <font>
      <b/>
      <sz val="12"/>
      <color theme="1"/>
      <name val="Calibri"/>
      <family val="2"/>
      <scheme val="minor"/>
    </font>
    <font>
      <u/>
      <sz val="12"/>
      <color theme="10"/>
      <name val="Calibri"/>
      <family val="2"/>
      <scheme val="minor"/>
    </font>
    <font>
      <u/>
      <sz val="12"/>
      <color theme="1"/>
      <name val="Arial"/>
      <family val="2"/>
    </font>
    <font>
      <i/>
      <sz val="12"/>
      <color theme="1"/>
      <name val="Arial"/>
      <family val="2"/>
    </font>
    <font>
      <b/>
      <vertAlign val="superscript"/>
      <sz val="12"/>
      <color theme="1"/>
      <name val="Arial"/>
      <family val="2"/>
    </font>
    <font>
      <b/>
      <u/>
      <sz val="12"/>
      <color theme="1"/>
      <name val="Arial"/>
      <family val="2"/>
    </font>
    <font>
      <b/>
      <sz val="12"/>
      <name val="Arial"/>
      <family val="2"/>
    </font>
    <font>
      <b/>
      <u/>
      <sz val="12"/>
      <name val="Arial"/>
      <family val="2"/>
    </font>
    <font>
      <b/>
      <sz val="13"/>
      <color theme="1"/>
      <name val="Arial"/>
      <family val="2"/>
    </font>
    <font>
      <sz val="13"/>
      <color theme="1"/>
      <name val="Arial"/>
      <family val="2"/>
    </font>
    <font>
      <b/>
      <sz val="12"/>
      <color rgb="FF000000"/>
      <name val="Arial"/>
      <family val="2"/>
    </font>
    <font>
      <sz val="18"/>
      <color theme="1"/>
      <name val="Arial"/>
      <family val="2"/>
    </font>
    <font>
      <sz val="12"/>
      <name val="Arial"/>
      <family val="2"/>
    </font>
    <font>
      <sz val="12"/>
      <color rgb="FFC00000"/>
      <name val="Arial"/>
      <family val="2"/>
    </font>
    <font>
      <u/>
      <sz val="12"/>
      <color theme="3" tint="-0.249977111117893"/>
      <name val="Arial"/>
      <family val="2"/>
    </font>
    <font>
      <b/>
      <sz val="10"/>
      <color indexed="81"/>
      <name val="Tahoma"/>
      <family val="2"/>
    </font>
    <font>
      <sz val="10"/>
      <color indexed="81"/>
      <name val="Tahoma"/>
      <family val="2"/>
    </font>
    <font>
      <i/>
      <sz val="12"/>
      <color indexed="81"/>
      <name val="Tahoma"/>
      <family val="2"/>
    </font>
    <font>
      <u/>
      <sz val="12"/>
      <color theme="10"/>
      <name val="Arial"/>
      <family val="2"/>
    </font>
    <font>
      <sz val="12"/>
      <color theme="9" tint="-0.249977111117893"/>
      <name val="Arial"/>
      <family val="2"/>
    </font>
    <font>
      <sz val="11"/>
      <color rgb="FF000000"/>
      <name val="Calibri"/>
      <family val="2"/>
    </font>
    <font>
      <b/>
      <sz val="11"/>
      <color rgb="FF000000"/>
      <name val="Calibri"/>
      <family val="2"/>
    </font>
    <font>
      <vertAlign val="superscript"/>
      <sz val="11"/>
      <color theme="1"/>
      <name val="Arial"/>
      <family val="2"/>
    </font>
    <font>
      <sz val="11"/>
      <color rgb="FF000000"/>
      <name val="Arial"/>
      <family val="2"/>
    </font>
  </fonts>
  <fills count="25">
    <fill>
      <patternFill patternType="none"/>
    </fill>
    <fill>
      <patternFill patternType="gray125"/>
    </fill>
    <fill>
      <patternFill patternType="solid">
        <fgColor theme="4" tint="0.39997558519241921"/>
        <bgColor indexed="64"/>
      </patternFill>
    </fill>
    <fill>
      <patternFill patternType="solid">
        <fgColor theme="0" tint="-0.249977111117893"/>
        <bgColor indexed="64"/>
      </patternFill>
    </fill>
    <fill>
      <patternFill patternType="solid">
        <fgColor theme="0"/>
        <bgColor indexed="64"/>
      </patternFill>
    </fill>
    <fill>
      <patternFill patternType="solid">
        <fgColor theme="9" tint="0.39997558519241921"/>
        <bgColor indexed="64"/>
      </patternFill>
    </fill>
    <fill>
      <patternFill patternType="solid">
        <fgColor rgb="FFFFFF99"/>
        <bgColor indexed="64"/>
      </patternFill>
    </fill>
    <fill>
      <patternFill patternType="solid">
        <fgColor rgb="FFFFCC66"/>
        <bgColor indexed="64"/>
      </patternFill>
    </fill>
    <fill>
      <patternFill patternType="solid">
        <fgColor theme="2"/>
        <bgColor indexed="64"/>
      </patternFill>
    </fill>
    <fill>
      <patternFill patternType="solid">
        <fgColor theme="4" tint="0.79998168889431442"/>
        <bgColor indexed="64"/>
      </patternFill>
    </fill>
    <fill>
      <patternFill patternType="solid">
        <fgColor theme="8" tint="0.39997558519241921"/>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theme="5" tint="0.79998168889431442"/>
        <bgColor indexed="64"/>
      </patternFill>
    </fill>
    <fill>
      <patternFill patternType="solid">
        <fgColor theme="2" tint="-9.9978637043366805E-2"/>
        <bgColor indexed="64"/>
      </patternFill>
    </fill>
    <fill>
      <patternFill patternType="solid">
        <fgColor theme="7"/>
        <bgColor indexed="64"/>
      </patternFill>
    </fill>
    <fill>
      <patternFill patternType="solid">
        <fgColor theme="0" tint="-0.24994659260841701"/>
        <bgColor indexed="64"/>
      </patternFill>
    </fill>
    <fill>
      <patternFill patternType="solid">
        <fgColor theme="4" tint="0.59996337778862885"/>
        <bgColor indexed="64"/>
      </patternFill>
    </fill>
    <fill>
      <patternFill patternType="solid">
        <fgColor theme="4"/>
        <bgColor indexed="64"/>
      </patternFill>
    </fill>
    <fill>
      <patternFill patternType="solid">
        <fgColor rgb="FFFFC000"/>
        <bgColor indexed="64"/>
      </patternFill>
    </fill>
    <fill>
      <patternFill patternType="gray0625">
        <fgColor auto="1"/>
      </patternFill>
    </fill>
    <fill>
      <patternFill patternType="gray0625">
        <bgColor theme="2" tint="-9.9978637043366805E-2"/>
      </patternFill>
    </fill>
    <fill>
      <patternFill patternType="solid">
        <fgColor rgb="FFFFFF00"/>
        <bgColor indexed="64"/>
      </patternFill>
    </fill>
    <fill>
      <patternFill patternType="solid">
        <fgColor rgb="FFBFBFBF"/>
        <bgColor rgb="FF000000"/>
      </patternFill>
    </fill>
    <fill>
      <patternFill patternType="solid">
        <fgColor theme="0" tint="-0.14999847407452621"/>
        <bgColor indexed="64"/>
      </patternFill>
    </fill>
  </fills>
  <borders count="75">
    <border>
      <left/>
      <right/>
      <top/>
      <bottom/>
      <diagonal/>
    </border>
    <border>
      <left style="thin">
        <color auto="1"/>
      </left>
      <right style="thin">
        <color auto="1"/>
      </right>
      <top style="thin">
        <color auto="1"/>
      </top>
      <bottom style="thin">
        <color auto="1"/>
      </bottom>
      <diagonal/>
    </border>
    <border>
      <left/>
      <right/>
      <top style="thin">
        <color auto="1"/>
      </top>
      <bottom/>
      <diagonal/>
    </border>
    <border>
      <left style="thin">
        <color auto="1"/>
      </left>
      <right style="thin">
        <color auto="1"/>
      </right>
      <top style="thin">
        <color auto="1"/>
      </top>
      <bottom style="double">
        <color auto="1"/>
      </bottom>
      <diagonal/>
    </border>
    <border>
      <left style="thin">
        <color auto="1"/>
      </left>
      <right style="thin">
        <color auto="1"/>
      </right>
      <top/>
      <bottom style="thin">
        <color auto="1"/>
      </bottom>
      <diagonal/>
    </border>
    <border>
      <left/>
      <right/>
      <top/>
      <bottom style="thin">
        <color auto="1"/>
      </bottom>
      <diagonal/>
    </border>
    <border>
      <left style="thin">
        <color auto="1"/>
      </left>
      <right style="thin">
        <color auto="1"/>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bottom/>
      <diagonal/>
    </border>
    <border>
      <left style="thin">
        <color auto="1"/>
      </left>
      <right/>
      <top/>
      <bottom/>
      <diagonal/>
    </border>
    <border>
      <left/>
      <right style="thin">
        <color auto="1"/>
      </right>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style="thin">
        <color auto="1"/>
      </right>
      <top style="double">
        <color auto="1"/>
      </top>
      <bottom style="thin">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medium">
        <color auto="1"/>
      </left>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style="thin">
        <color auto="1"/>
      </top>
      <bottom style="medium">
        <color auto="1"/>
      </bottom>
      <diagonal/>
    </border>
    <border>
      <left/>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medium">
        <color auto="1"/>
      </right>
      <top/>
      <bottom style="thin">
        <color auto="1"/>
      </bottom>
      <diagonal/>
    </border>
    <border>
      <left/>
      <right style="thin">
        <color auto="1"/>
      </right>
      <top style="thin">
        <color auto="1"/>
      </top>
      <bottom style="medium">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double">
        <color auto="1"/>
      </bottom>
      <diagonal/>
    </border>
    <border>
      <left style="medium">
        <color auto="1"/>
      </left>
      <right/>
      <top style="double">
        <color auto="1"/>
      </top>
      <bottom style="medium">
        <color auto="1"/>
      </bottom>
      <diagonal/>
    </border>
    <border>
      <left/>
      <right style="thin">
        <color auto="1"/>
      </right>
      <top style="double">
        <color auto="1"/>
      </top>
      <bottom style="medium">
        <color auto="1"/>
      </bottom>
      <diagonal/>
    </border>
    <border>
      <left style="thin">
        <color auto="1"/>
      </left>
      <right style="medium">
        <color auto="1"/>
      </right>
      <top/>
      <bottom style="medium">
        <color auto="1"/>
      </bottom>
      <diagonal/>
    </border>
    <border>
      <left/>
      <right/>
      <top/>
      <bottom style="medium">
        <color auto="1"/>
      </bottom>
      <diagonal/>
    </border>
    <border>
      <left style="medium">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style="medium">
        <color auto="1"/>
      </right>
      <top/>
      <bottom style="medium">
        <color auto="1"/>
      </bottom>
      <diagonal/>
    </border>
    <border>
      <left style="medium">
        <color auto="1"/>
      </left>
      <right/>
      <top/>
      <bottom/>
      <diagonal/>
    </border>
    <border>
      <left/>
      <right style="medium">
        <color auto="1"/>
      </right>
      <top/>
      <bottom/>
      <diagonal/>
    </border>
    <border>
      <left/>
      <right/>
      <top style="medium">
        <color auto="1"/>
      </top>
      <bottom/>
      <diagonal/>
    </border>
    <border>
      <left style="thin">
        <color auto="1"/>
      </left>
      <right style="thin">
        <color auto="1"/>
      </right>
      <top style="medium">
        <color auto="1"/>
      </top>
      <bottom style="thin">
        <color auto="1"/>
      </bottom>
      <diagonal/>
    </border>
    <border>
      <left style="thin">
        <color auto="1"/>
      </left>
      <right style="thin">
        <color auto="1"/>
      </right>
      <top style="thin">
        <color auto="1"/>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top/>
      <bottom style="thick">
        <color theme="4"/>
      </bottom>
      <diagonal/>
    </border>
    <border>
      <left/>
      <right/>
      <top/>
      <bottom style="thick">
        <color auto="1"/>
      </bottom>
      <diagonal/>
    </border>
    <border>
      <left style="thin">
        <color auto="1"/>
      </left>
      <right style="thin">
        <color auto="1"/>
      </right>
      <top style="double">
        <color indexed="64"/>
      </top>
      <bottom style="medium">
        <color indexed="64"/>
      </bottom>
      <diagonal/>
    </border>
    <border>
      <left/>
      <right style="thin">
        <color auto="1"/>
      </right>
      <top/>
      <bottom style="double">
        <color auto="1"/>
      </bottom>
      <diagonal/>
    </border>
    <border>
      <left style="thin">
        <color auto="1"/>
      </left>
      <right/>
      <top/>
      <bottom style="double">
        <color auto="1"/>
      </bottom>
      <diagonal/>
    </border>
    <border>
      <left style="thin">
        <color auto="1"/>
      </left>
      <right style="thin">
        <color auto="1"/>
      </right>
      <top style="double">
        <color auto="1"/>
      </top>
      <bottom style="thin">
        <color auto="1"/>
      </bottom>
      <diagonal/>
    </border>
    <border>
      <left/>
      <right style="medium">
        <color auto="1"/>
      </right>
      <top style="thin">
        <color auto="1"/>
      </top>
      <bottom style="thin">
        <color auto="1"/>
      </bottom>
      <diagonal/>
    </border>
    <border>
      <left style="medium">
        <color indexed="64"/>
      </left>
      <right style="thin">
        <color auto="1"/>
      </right>
      <top style="medium">
        <color indexed="64"/>
      </top>
      <bottom/>
      <diagonal/>
    </border>
    <border>
      <left style="thin">
        <color auto="1"/>
      </left>
      <right style="thin">
        <color auto="1"/>
      </right>
      <top style="medium">
        <color indexed="64"/>
      </top>
      <bottom/>
      <diagonal/>
    </border>
    <border>
      <left style="thin">
        <color auto="1"/>
      </left>
      <right/>
      <top style="medium">
        <color indexed="64"/>
      </top>
      <bottom/>
      <diagonal/>
    </border>
    <border>
      <left style="medium">
        <color indexed="64"/>
      </left>
      <right style="medium">
        <color indexed="64"/>
      </right>
      <top style="medium">
        <color indexed="64"/>
      </top>
      <bottom/>
      <diagonal/>
    </border>
    <border>
      <left/>
      <right/>
      <top style="double">
        <color auto="1"/>
      </top>
      <bottom style="medium">
        <color auto="1"/>
      </bottom>
      <diagonal/>
    </border>
    <border>
      <left style="thin">
        <color auto="1"/>
      </left>
      <right/>
      <top style="thin">
        <color auto="1"/>
      </top>
      <bottom style="medium">
        <color indexed="64"/>
      </bottom>
      <diagonal/>
    </border>
    <border>
      <left style="thin">
        <color indexed="64"/>
      </left>
      <right/>
      <top style="thin">
        <color rgb="FF000000"/>
      </top>
      <bottom style="thin">
        <color indexed="64"/>
      </bottom>
      <diagonal/>
    </border>
    <border>
      <left/>
      <right style="thin">
        <color rgb="FF000000"/>
      </right>
      <top style="thin">
        <color rgb="FF000000"/>
      </top>
      <bottom/>
      <diagonal/>
    </border>
    <border>
      <left style="medium">
        <color indexed="64"/>
      </left>
      <right/>
      <top style="thin">
        <color auto="1"/>
      </top>
      <bottom/>
      <diagonal/>
    </border>
    <border>
      <left style="medium">
        <color indexed="64"/>
      </left>
      <right/>
      <top/>
      <bottom style="thin">
        <color auto="1"/>
      </bottom>
      <diagonal/>
    </border>
    <border>
      <left style="medium">
        <color indexed="64"/>
      </left>
      <right style="thin">
        <color auto="1"/>
      </right>
      <top style="thin">
        <color auto="1"/>
      </top>
      <bottom/>
      <diagonal/>
    </border>
    <border>
      <left/>
      <right style="medium">
        <color indexed="64"/>
      </right>
      <top style="double">
        <color auto="1"/>
      </top>
      <bottom style="medium">
        <color indexed="64"/>
      </bottom>
      <diagonal/>
    </border>
    <border>
      <left/>
      <right style="medium">
        <color auto="1"/>
      </right>
      <top/>
      <bottom style="thin">
        <color auto="1"/>
      </bottom>
      <diagonal/>
    </border>
    <border>
      <left style="thin">
        <color auto="1"/>
      </left>
      <right style="medium">
        <color auto="1"/>
      </right>
      <top style="thin">
        <color auto="1"/>
      </top>
      <bottom/>
      <diagonal/>
    </border>
    <border>
      <left style="medium">
        <color auto="1"/>
      </left>
      <right style="thin">
        <color auto="1"/>
      </right>
      <top style="thin">
        <color auto="1"/>
      </top>
      <bottom style="double">
        <color auto="1"/>
      </bottom>
      <diagonal/>
    </border>
    <border>
      <left style="medium">
        <color auto="1"/>
      </left>
      <right style="thin">
        <color auto="1"/>
      </right>
      <top/>
      <bottom/>
      <diagonal/>
    </border>
    <border>
      <left style="medium">
        <color indexed="64"/>
      </left>
      <right/>
      <top style="thin">
        <color auto="1"/>
      </top>
      <bottom style="double">
        <color auto="1"/>
      </bottom>
      <diagonal/>
    </border>
    <border>
      <left/>
      <right style="thin">
        <color auto="1"/>
      </right>
      <top style="thin">
        <color auto="1"/>
      </top>
      <bottom style="double">
        <color auto="1"/>
      </bottom>
      <diagonal/>
    </border>
    <border>
      <left/>
      <right style="medium">
        <color auto="1"/>
      </right>
      <top style="thin">
        <color auto="1"/>
      </top>
      <bottom style="medium">
        <color auto="1"/>
      </bottom>
      <diagonal/>
    </border>
  </borders>
  <cellStyleXfs count="12">
    <xf numFmtId="0" fontId="0" fillId="0" borderId="0"/>
    <xf numFmtId="0" fontId="18" fillId="0" borderId="49" applyNumberFormat="0" applyFill="0" applyAlignment="0" applyProtection="0"/>
    <xf numFmtId="0" fontId="21" fillId="0" borderId="0">
      <alignment vertical="top"/>
    </xf>
    <xf numFmtId="43" fontId="23" fillId="0" borderId="0" applyFont="0" applyFill="0" applyBorder="0" applyAlignment="0" applyProtection="0">
      <alignment vertical="top"/>
    </xf>
    <xf numFmtId="0" fontId="29" fillId="0" borderId="0">
      <alignment vertical="top"/>
    </xf>
    <xf numFmtId="43" fontId="21" fillId="0" borderId="0" applyFont="0" applyFill="0" applyBorder="0" applyAlignment="0" applyProtection="0">
      <alignment vertical="top"/>
    </xf>
    <xf numFmtId="9" fontId="21" fillId="0" borderId="0" applyFont="0" applyFill="0" applyBorder="0" applyAlignment="0" applyProtection="0">
      <alignment vertical="top"/>
    </xf>
    <xf numFmtId="0" fontId="33" fillId="0" borderId="0" applyNumberFormat="0" applyFill="0" applyBorder="0" applyAlignment="0" applyProtection="0"/>
    <xf numFmtId="43" fontId="21" fillId="0" borderId="0" applyFont="0" applyFill="0" applyBorder="0" applyAlignment="0" applyProtection="0">
      <alignment vertical="top"/>
    </xf>
    <xf numFmtId="0" fontId="21" fillId="0" borderId="0">
      <alignment vertical="top"/>
    </xf>
    <xf numFmtId="9" fontId="66" fillId="0" borderId="0" applyFont="0" applyFill="0" applyBorder="0" applyAlignment="0" applyProtection="0"/>
    <xf numFmtId="43" fontId="66" fillId="0" borderId="0" applyFont="0" applyFill="0" applyBorder="0" applyAlignment="0" applyProtection="0"/>
  </cellStyleXfs>
  <cellXfs count="761">
    <xf numFmtId="0" fontId="0" fillId="0" borderId="0" xfId="0"/>
    <xf numFmtId="0" fontId="4" fillId="0" borderId="0" xfId="0" applyFont="1" applyAlignment="1">
      <alignment wrapText="1"/>
    </xf>
    <xf numFmtId="0" fontId="7" fillId="0" borderId="0" xfId="0" applyFont="1" applyAlignment="1">
      <alignment wrapText="1"/>
    </xf>
    <xf numFmtId="0" fontId="8" fillId="0" borderId="0" xfId="0" applyFont="1" applyAlignment="1">
      <alignment wrapText="1"/>
    </xf>
    <xf numFmtId="0" fontId="6" fillId="0" borderId="0" xfId="0" applyFont="1" applyAlignment="1">
      <alignment wrapText="1"/>
    </xf>
    <xf numFmtId="14" fontId="4" fillId="0" borderId="0" xfId="0" applyNumberFormat="1" applyFont="1" applyAlignment="1">
      <alignment horizontal="center" wrapText="1"/>
    </xf>
    <xf numFmtId="2" fontId="4" fillId="0" borderId="0" xfId="0" applyNumberFormat="1" applyFont="1" applyAlignment="1">
      <alignment horizontal="center" wrapText="1"/>
    </xf>
    <xf numFmtId="14" fontId="4" fillId="0" borderId="0" xfId="0" applyNumberFormat="1" applyFont="1" applyAlignment="1">
      <alignment wrapText="1"/>
    </xf>
    <xf numFmtId="0" fontId="3" fillId="0" borderId="0" xfId="0" applyFont="1" applyAlignment="1">
      <alignment horizontal="center" vertical="center" wrapText="1"/>
    </xf>
    <xf numFmtId="0" fontId="0" fillId="0" borderId="0" xfId="0" applyAlignment="1">
      <alignment wrapText="1"/>
    </xf>
    <xf numFmtId="0" fontId="11" fillId="0" borderId="0" xfId="0" applyFont="1"/>
    <xf numFmtId="0" fontId="4" fillId="0" borderId="0" xfId="0" applyFont="1"/>
    <xf numFmtId="0" fontId="9" fillId="0" borderId="0" xfId="0" applyFont="1" applyAlignment="1">
      <alignment wrapText="1"/>
    </xf>
    <xf numFmtId="14" fontId="0" fillId="0" borderId="0" xfId="0" applyNumberFormat="1"/>
    <xf numFmtId="0" fontId="19" fillId="0" borderId="0" xfId="0" applyFont="1" applyAlignment="1">
      <alignment wrapText="1"/>
    </xf>
    <xf numFmtId="0" fontId="19" fillId="9" borderId="14" xfId="0" applyFont="1" applyFill="1" applyBorder="1" applyAlignment="1">
      <alignment wrapText="1"/>
    </xf>
    <xf numFmtId="0" fontId="20" fillId="0" borderId="0" xfId="1" applyFont="1" applyFill="1" applyBorder="1" applyAlignment="1">
      <alignment wrapText="1"/>
    </xf>
    <xf numFmtId="0" fontId="20" fillId="9" borderId="14" xfId="1" applyFont="1" applyFill="1" applyBorder="1" applyAlignment="1">
      <alignment wrapText="1"/>
    </xf>
    <xf numFmtId="0" fontId="21" fillId="0" borderId="0" xfId="2" applyAlignment="1"/>
    <xf numFmtId="0" fontId="24" fillId="0" borderId="0" xfId="2" applyFont="1" applyAlignment="1"/>
    <xf numFmtId="0" fontId="22" fillId="0" borderId="0" xfId="2" applyFont="1" applyAlignment="1"/>
    <xf numFmtId="3" fontId="24" fillId="10" borderId="1" xfId="2" applyNumberFormat="1" applyFont="1" applyFill="1" applyBorder="1" applyAlignment="1">
      <alignment wrapText="1"/>
    </xf>
    <xf numFmtId="165" fontId="24" fillId="0" borderId="1" xfId="3" applyNumberFormat="1" applyFont="1" applyFill="1" applyBorder="1" applyAlignment="1"/>
    <xf numFmtId="0" fontId="21" fillId="0" borderId="1" xfId="2" applyBorder="1" applyAlignment="1">
      <alignment wrapText="1"/>
    </xf>
    <xf numFmtId="0" fontId="21" fillId="0" borderId="1" xfId="2" applyBorder="1" applyAlignment="1"/>
    <xf numFmtId="0" fontId="24" fillId="4" borderId="0" xfId="2" applyFont="1" applyFill="1" applyAlignment="1"/>
    <xf numFmtId="3" fontId="24" fillId="0" borderId="1" xfId="2" applyNumberFormat="1" applyFont="1" applyBorder="1" applyAlignment="1">
      <alignment wrapText="1"/>
    </xf>
    <xf numFmtId="3" fontId="25" fillId="0" borderId="1" xfId="2" applyNumberFormat="1" applyFont="1" applyBorder="1" applyAlignment="1">
      <alignment horizontal="center" vertical="center" wrapText="1"/>
    </xf>
    <xf numFmtId="0" fontId="25" fillId="0" borderId="1" xfId="2" applyFont="1" applyBorder="1" applyAlignment="1">
      <alignment horizontal="center" vertical="center" wrapText="1"/>
    </xf>
    <xf numFmtId="3" fontId="21" fillId="0" borderId="1" xfId="2" applyNumberFormat="1" applyBorder="1" applyAlignment="1"/>
    <xf numFmtId="3" fontId="26" fillId="10" borderId="14" xfId="2" applyNumberFormat="1" applyFont="1" applyFill="1" applyBorder="1" applyAlignment="1">
      <alignment horizontal="center" wrapText="1"/>
    </xf>
    <xf numFmtId="3" fontId="26" fillId="10" borderId="1" xfId="2" applyNumberFormat="1" applyFont="1" applyFill="1" applyBorder="1" applyAlignment="1">
      <alignment horizontal="center" wrapText="1"/>
    </xf>
    <xf numFmtId="0" fontId="26" fillId="0" borderId="0" xfId="2" applyFont="1" applyAlignment="1"/>
    <xf numFmtId="0" fontId="26" fillId="0" borderId="50" xfId="2" applyFont="1" applyBorder="1" applyAlignment="1"/>
    <xf numFmtId="0" fontId="4" fillId="0" borderId="0" xfId="0" applyFont="1" applyAlignment="1">
      <alignment horizontal="center" vertical="center" wrapText="1"/>
    </xf>
    <xf numFmtId="0" fontId="4" fillId="0" borderId="0" xfId="0" applyFont="1" applyAlignment="1" applyProtection="1">
      <alignment wrapText="1"/>
      <protection locked="0"/>
    </xf>
    <xf numFmtId="0" fontId="4" fillId="4" borderId="9" xfId="0" applyFont="1" applyFill="1" applyBorder="1"/>
    <xf numFmtId="0" fontId="3" fillId="4" borderId="1" xfId="0" applyFont="1" applyFill="1" applyBorder="1" applyAlignment="1" applyProtection="1">
      <alignment horizontal="center" vertical="center" wrapText="1"/>
      <protection locked="0"/>
    </xf>
    <xf numFmtId="0" fontId="6" fillId="0" borderId="0" xfId="0" applyFont="1" applyAlignment="1" applyProtection="1">
      <alignment wrapText="1"/>
      <protection locked="0"/>
    </xf>
    <xf numFmtId="0" fontId="5" fillId="0" borderId="0" xfId="0" applyFont="1" applyAlignment="1" applyProtection="1">
      <alignment wrapText="1"/>
      <protection locked="0"/>
    </xf>
    <xf numFmtId="0" fontId="2" fillId="0" borderId="0" xfId="0" applyFont="1" applyAlignment="1" applyProtection="1">
      <alignment wrapText="1"/>
      <protection locked="0"/>
    </xf>
    <xf numFmtId="0" fontId="6" fillId="0" borderId="0" xfId="0" applyFont="1" applyAlignment="1" applyProtection="1">
      <alignment vertical="center" wrapText="1"/>
      <protection locked="0"/>
    </xf>
    <xf numFmtId="0" fontId="2" fillId="0" borderId="0" xfId="0" applyFont="1" applyAlignment="1" applyProtection="1">
      <alignment horizontal="center" vertical="center" wrapText="1"/>
      <protection locked="0"/>
    </xf>
    <xf numFmtId="0" fontId="0" fillId="0" borderId="0" xfId="0" applyAlignment="1">
      <alignment vertical="center"/>
    </xf>
    <xf numFmtId="49" fontId="10" fillId="0" borderId="0" xfId="0" applyNumberFormat="1" applyFont="1" applyAlignment="1">
      <alignment horizontal="center" vertical="center" wrapText="1"/>
    </xf>
    <xf numFmtId="0" fontId="12" fillId="0" borderId="0" xfId="0" applyFont="1" applyAlignment="1">
      <alignment horizontal="center" wrapText="1"/>
    </xf>
    <xf numFmtId="0" fontId="3" fillId="0" borderId="1" xfId="0" applyFont="1" applyBorder="1" applyAlignment="1">
      <alignment wrapText="1"/>
    </xf>
    <xf numFmtId="0" fontId="9" fillId="0" borderId="0" xfId="0" applyFont="1" applyAlignment="1" applyProtection="1">
      <alignment horizontal="center" wrapText="1"/>
      <protection locked="0"/>
    </xf>
    <xf numFmtId="0" fontId="29" fillId="0" borderId="0" xfId="4">
      <alignment vertical="top"/>
    </xf>
    <xf numFmtId="0" fontId="29" fillId="8" borderId="1" xfId="4" applyFill="1" applyBorder="1" applyAlignment="1">
      <alignment horizontal="center" vertical="center" wrapText="1"/>
    </xf>
    <xf numFmtId="0" fontId="29" fillId="11" borderId="1" xfId="4" applyFill="1" applyBorder="1" applyAlignment="1">
      <alignment horizontal="center" vertical="center" wrapText="1"/>
    </xf>
    <xf numFmtId="0" fontId="29" fillId="9" borderId="1" xfId="4" applyFill="1" applyBorder="1" applyAlignment="1">
      <alignment horizontal="center" vertical="center" wrapText="1"/>
    </xf>
    <xf numFmtId="0" fontId="29" fillId="12" borderId="1" xfId="4" applyFill="1" applyBorder="1" applyAlignment="1">
      <alignment horizontal="center" vertical="center" wrapText="1"/>
    </xf>
    <xf numFmtId="0" fontId="29" fillId="13" borderId="1" xfId="4" applyFill="1" applyBorder="1" applyAlignment="1">
      <alignment horizontal="center" vertical="center" wrapText="1"/>
    </xf>
    <xf numFmtId="0" fontId="21" fillId="8" borderId="1" xfId="4" applyFont="1" applyFill="1" applyBorder="1" applyAlignment="1">
      <alignment horizontal="center" vertical="center" wrapText="1"/>
    </xf>
    <xf numFmtId="3" fontId="30" fillId="11" borderId="1" xfId="4" applyNumberFormat="1" applyFont="1" applyFill="1" applyBorder="1" applyAlignment="1">
      <alignment horizontal="center" vertical="center" wrapText="1"/>
    </xf>
    <xf numFmtId="0" fontId="30" fillId="9" borderId="1" xfId="4" applyFont="1" applyFill="1" applyBorder="1" applyAlignment="1">
      <alignment horizontal="center" vertical="center" wrapText="1"/>
    </xf>
    <xf numFmtId="0" fontId="30" fillId="12" borderId="1" xfId="4" applyFont="1" applyFill="1" applyBorder="1" applyAlignment="1">
      <alignment horizontal="center" vertical="center" wrapText="1"/>
    </xf>
    <xf numFmtId="0" fontId="30" fillId="13" borderId="1" xfId="4" applyFont="1" applyFill="1" applyBorder="1" applyAlignment="1">
      <alignment horizontal="center" vertical="center" wrapText="1"/>
    </xf>
    <xf numFmtId="1" fontId="21" fillId="0" borderId="0" xfId="4" applyNumberFormat="1" applyFont="1">
      <alignment vertical="top"/>
    </xf>
    <xf numFmtId="0" fontId="21" fillId="0" borderId="0" xfId="4" applyFont="1">
      <alignment vertical="top"/>
    </xf>
    <xf numFmtId="0" fontId="21" fillId="0" borderId="0" xfId="0" applyFont="1" applyAlignment="1">
      <alignment vertical="top"/>
    </xf>
    <xf numFmtId="1" fontId="21" fillId="0" borderId="0" xfId="0" applyNumberFormat="1" applyFont="1" applyAlignment="1">
      <alignment vertical="top"/>
    </xf>
    <xf numFmtId="3" fontId="0" fillId="0" borderId="0" xfId="5" applyNumberFormat="1" applyFont="1" applyFill="1">
      <alignment vertical="top"/>
    </xf>
    <xf numFmtId="0" fontId="0" fillId="0" borderId="0" xfId="0" applyAlignment="1">
      <alignment vertical="top"/>
    </xf>
    <xf numFmtId="0" fontId="31" fillId="0" borderId="0" xfId="0" applyFont="1" applyAlignment="1">
      <alignment horizontal="left" wrapText="1"/>
    </xf>
    <xf numFmtId="0" fontId="21" fillId="8" borderId="0" xfId="4" applyFont="1" applyFill="1" applyAlignment="1">
      <alignment horizontal="center" vertical="center" wrapText="1"/>
    </xf>
    <xf numFmtId="0" fontId="29" fillId="8" borderId="0" xfId="4" applyFill="1" applyAlignment="1">
      <alignment horizontal="center" vertical="center" wrapText="1"/>
    </xf>
    <xf numFmtId="0" fontId="29" fillId="11" borderId="0" xfId="4" applyFill="1" applyAlignment="1">
      <alignment horizontal="center" vertical="center" wrapText="1"/>
    </xf>
    <xf numFmtId="3" fontId="30" fillId="11" borderId="0" xfId="4" applyNumberFormat="1" applyFont="1" applyFill="1" applyAlignment="1">
      <alignment horizontal="center" vertical="center" wrapText="1"/>
    </xf>
    <xf numFmtId="0" fontId="29" fillId="9" borderId="0" xfId="4" applyFill="1" applyAlignment="1">
      <alignment horizontal="center" vertical="center" wrapText="1"/>
    </xf>
    <xf numFmtId="0" fontId="30" fillId="9" borderId="0" xfId="4" applyFont="1" applyFill="1" applyAlignment="1">
      <alignment horizontal="center" vertical="center" wrapText="1"/>
    </xf>
    <xf numFmtId="0" fontId="29" fillId="12" borderId="0" xfId="4" applyFill="1" applyAlignment="1">
      <alignment horizontal="center" vertical="center" wrapText="1"/>
    </xf>
    <xf numFmtId="0" fontId="30" fillId="12" borderId="0" xfId="4" applyFont="1" applyFill="1" applyAlignment="1">
      <alignment horizontal="center" vertical="center" wrapText="1"/>
    </xf>
    <xf numFmtId="0" fontId="29" fillId="13" borderId="0" xfId="4" applyFill="1" applyAlignment="1">
      <alignment horizontal="center" vertical="center" wrapText="1"/>
    </xf>
    <xf numFmtId="0" fontId="30" fillId="13" borderId="0" xfId="4" applyFont="1" applyFill="1" applyAlignment="1">
      <alignment horizontal="center" vertical="center" wrapText="1"/>
    </xf>
    <xf numFmtId="0" fontId="0" fillId="0" borderId="1" xfId="0" applyBorder="1"/>
    <xf numFmtId="0" fontId="4" fillId="0" borderId="1" xfId="0" applyFont="1" applyBorder="1" applyAlignment="1" applyProtection="1">
      <alignment vertical="top" wrapText="1"/>
      <protection locked="0"/>
    </xf>
    <xf numFmtId="0" fontId="4" fillId="14" borderId="1" xfId="0" applyFont="1" applyFill="1" applyBorder="1" applyAlignment="1">
      <alignment horizontal="right" vertical="top" wrapText="1"/>
    </xf>
    <xf numFmtId="0" fontId="3" fillId="3" borderId="4" xfId="0" applyFont="1" applyFill="1" applyBorder="1" applyAlignment="1" applyProtection="1">
      <alignment horizontal="right" wrapText="1"/>
      <protection locked="0"/>
    </xf>
    <xf numFmtId="0" fontId="3" fillId="3" borderId="4" xfId="0" applyFont="1" applyFill="1" applyBorder="1" applyAlignment="1">
      <alignment horizontal="right" wrapText="1"/>
    </xf>
    <xf numFmtId="0" fontId="4" fillId="0" borderId="0" xfId="0" applyFont="1" applyAlignment="1">
      <alignment horizontal="right" wrapText="1"/>
    </xf>
    <xf numFmtId="0" fontId="4" fillId="3" borderId="10" xfId="0" applyFont="1" applyFill="1" applyBorder="1" applyAlignment="1">
      <alignment horizontal="right" vertical="center" wrapText="1"/>
    </xf>
    <xf numFmtId="0" fontId="4" fillId="3" borderId="17" xfId="0" applyFont="1" applyFill="1" applyBorder="1" applyAlignment="1" applyProtection="1">
      <alignment horizontal="left" vertical="top" wrapText="1"/>
      <protection locked="0"/>
    </xf>
    <xf numFmtId="0" fontId="3" fillId="3" borderId="4" xfId="0" applyFont="1" applyFill="1" applyBorder="1" applyAlignment="1">
      <alignment horizontal="right" vertical="top" wrapText="1"/>
    </xf>
    <xf numFmtId="0" fontId="7" fillId="0" borderId="0" xfId="0" applyFont="1" applyAlignment="1">
      <alignment horizontal="center" wrapText="1"/>
    </xf>
    <xf numFmtId="0" fontId="8" fillId="0" borderId="0" xfId="0" applyFont="1" applyAlignment="1">
      <alignment horizontal="center" wrapText="1"/>
    </xf>
    <xf numFmtId="0" fontId="16" fillId="0" borderId="16" xfId="0" applyFont="1" applyBorder="1" applyAlignment="1">
      <alignment horizontal="center" wrapText="1"/>
    </xf>
    <xf numFmtId="0" fontId="6" fillId="0" borderId="9" xfId="0" applyFont="1" applyBorder="1" applyAlignment="1">
      <alignment horizontal="left" vertical="center"/>
    </xf>
    <xf numFmtId="0" fontId="6" fillId="0" borderId="5" xfId="0" applyFont="1" applyBorder="1" applyAlignment="1">
      <alignment horizontal="center" vertical="center" wrapText="1"/>
    </xf>
    <xf numFmtId="0" fontId="6" fillId="0" borderId="10" xfId="0" applyFont="1" applyBorder="1" applyAlignment="1">
      <alignment horizontal="center" vertical="center" wrapText="1"/>
    </xf>
    <xf numFmtId="0" fontId="6" fillId="0" borderId="15" xfId="0" applyFont="1" applyBorder="1" applyAlignment="1">
      <alignment wrapText="1"/>
    </xf>
    <xf numFmtId="0" fontId="16" fillId="0" borderId="15" xfId="0" applyFont="1" applyBorder="1" applyAlignment="1">
      <alignment horizontal="left" wrapText="1"/>
    </xf>
    <xf numFmtId="0" fontId="4" fillId="0" borderId="10" xfId="0" applyFont="1" applyBorder="1" applyAlignment="1">
      <alignment wrapText="1"/>
    </xf>
    <xf numFmtId="1" fontId="4" fillId="3" borderId="15" xfId="0" applyNumberFormat="1" applyFont="1" applyFill="1" applyBorder="1" applyAlignment="1">
      <alignment horizontal="center" wrapText="1"/>
    </xf>
    <xf numFmtId="0" fontId="4" fillId="3" borderId="15" xfId="0" applyFont="1" applyFill="1" applyBorder="1" applyAlignment="1">
      <alignment horizontal="center" wrapText="1"/>
    </xf>
    <xf numFmtId="0" fontId="11" fillId="0" borderId="0" xfId="0" applyFont="1" applyAlignment="1">
      <alignment wrapText="1"/>
    </xf>
    <xf numFmtId="0" fontId="11" fillId="3" borderId="10" xfId="0" applyFont="1" applyFill="1" applyBorder="1" applyAlignment="1">
      <alignment wrapText="1"/>
    </xf>
    <xf numFmtId="0" fontId="11" fillId="0" borderId="0" xfId="0" applyFont="1" applyProtection="1">
      <protection locked="0"/>
    </xf>
    <xf numFmtId="0" fontId="11" fillId="0" borderId="0" xfId="0" applyFont="1" applyAlignment="1">
      <alignment horizontal="center" wrapText="1"/>
    </xf>
    <xf numFmtId="0" fontId="11" fillId="0" borderId="0" xfId="0" applyFont="1" applyAlignment="1" applyProtection="1">
      <alignment wrapText="1"/>
      <protection locked="0"/>
    </xf>
    <xf numFmtId="0" fontId="11" fillId="4" borderId="5" xfId="0" applyFont="1" applyFill="1" applyBorder="1"/>
    <xf numFmtId="0" fontId="11" fillId="4" borderId="10" xfId="0" applyFont="1" applyFill="1" applyBorder="1"/>
    <xf numFmtId="0" fontId="9" fillId="0" borderId="1" xfId="0" applyFont="1" applyBorder="1" applyAlignment="1" applyProtection="1">
      <alignment horizontal="center" vertical="center" wrapText="1"/>
      <protection locked="0"/>
    </xf>
    <xf numFmtId="0" fontId="11" fillId="3" borderId="5" xfId="0" applyFont="1" applyFill="1" applyBorder="1" applyAlignment="1">
      <alignment horizontal="right" wrapText="1"/>
    </xf>
    <xf numFmtId="0" fontId="11" fillId="3" borderId="10" xfId="0" applyFont="1" applyFill="1" applyBorder="1" applyAlignment="1">
      <alignment horizontal="right" wrapText="1"/>
    </xf>
    <xf numFmtId="0" fontId="11" fillId="3" borderId="9" xfId="0" applyFont="1" applyFill="1" applyBorder="1" applyAlignment="1">
      <alignment horizontal="right" wrapText="1"/>
    </xf>
    <xf numFmtId="14" fontId="4" fillId="0" borderId="1" xfId="0" applyNumberFormat="1" applyFont="1" applyBorder="1" applyAlignment="1" applyProtection="1">
      <alignment horizontal="center" vertical="center" wrapText="1"/>
      <protection locked="0"/>
    </xf>
    <xf numFmtId="0" fontId="4" fillId="0" borderId="1" xfId="0" applyFont="1" applyBorder="1" applyAlignment="1" applyProtection="1">
      <alignment horizontal="left" vertical="top" wrapText="1"/>
      <protection locked="0"/>
    </xf>
    <xf numFmtId="0" fontId="4" fillId="0" borderId="1" xfId="0" applyFont="1" applyBorder="1" applyAlignment="1" applyProtection="1">
      <alignment wrapText="1"/>
      <protection locked="0"/>
    </xf>
    <xf numFmtId="0" fontId="11" fillId="0" borderId="0" xfId="0" applyFont="1" applyAlignment="1">
      <alignment vertical="center"/>
    </xf>
    <xf numFmtId="0" fontId="4" fillId="0" borderId="0" xfId="0" applyFont="1" applyProtection="1">
      <protection locked="0"/>
    </xf>
    <xf numFmtId="0" fontId="4" fillId="0" borderId="0" xfId="0" applyFont="1" applyAlignment="1">
      <alignment horizontal="left" vertical="top"/>
    </xf>
    <xf numFmtId="0" fontId="4" fillId="3" borderId="4" xfId="0" applyFont="1" applyFill="1" applyBorder="1" applyAlignment="1">
      <alignment horizontal="right" wrapText="1"/>
    </xf>
    <xf numFmtId="0" fontId="4" fillId="3" borderId="13" xfId="0" applyFont="1" applyFill="1" applyBorder="1" applyAlignment="1">
      <alignment horizontal="right" wrapText="1"/>
    </xf>
    <xf numFmtId="0" fontId="11" fillId="0" borderId="0" xfId="0" applyFont="1" applyAlignment="1">
      <alignment horizontal="right"/>
    </xf>
    <xf numFmtId="14" fontId="4" fillId="0" borderId="1" xfId="0" applyNumberFormat="1" applyFont="1" applyBorder="1" applyAlignment="1" applyProtection="1">
      <alignment horizontal="left" vertical="top" wrapText="1"/>
      <protection locked="0"/>
    </xf>
    <xf numFmtId="14" fontId="4" fillId="0" borderId="0" xfId="0" applyNumberFormat="1" applyFont="1" applyAlignment="1" applyProtection="1">
      <alignment wrapText="1"/>
      <protection locked="0"/>
    </xf>
    <xf numFmtId="0" fontId="11" fillId="3" borderId="9" xfId="0" applyFont="1" applyFill="1" applyBorder="1" applyAlignment="1">
      <alignment horizontal="left"/>
    </xf>
    <xf numFmtId="0" fontId="6" fillId="0" borderId="14" xfId="0" applyFont="1" applyBorder="1" applyAlignment="1">
      <alignment wrapText="1"/>
    </xf>
    <xf numFmtId="0" fontId="4" fillId="3" borderId="0" xfId="0" applyFont="1" applyFill="1" applyAlignment="1">
      <alignment horizontal="right" wrapText="1"/>
    </xf>
    <xf numFmtId="0" fontId="4" fillId="0" borderId="0" xfId="0" quotePrefix="1" applyFont="1" applyAlignment="1">
      <alignment wrapText="1"/>
    </xf>
    <xf numFmtId="0" fontId="3" fillId="3" borderId="14" xfId="0" applyFont="1" applyFill="1" applyBorder="1" applyAlignment="1">
      <alignment wrapText="1"/>
    </xf>
    <xf numFmtId="0" fontId="4" fillId="3" borderId="16" xfId="0" applyFont="1" applyFill="1" applyBorder="1" applyAlignment="1">
      <alignment wrapText="1"/>
    </xf>
    <xf numFmtId="0" fontId="4" fillId="3" borderId="16" xfId="0" applyFont="1" applyFill="1" applyBorder="1" applyAlignment="1">
      <alignment horizontal="center" wrapText="1"/>
    </xf>
    <xf numFmtId="0" fontId="3" fillId="3" borderId="14" xfId="0" applyFont="1" applyFill="1" applyBorder="1" applyAlignment="1">
      <alignment horizontal="left" wrapText="1"/>
    </xf>
    <xf numFmtId="0" fontId="35" fillId="0" borderId="0" xfId="0" applyFont="1" applyAlignment="1">
      <alignment horizontal="left"/>
    </xf>
    <xf numFmtId="0" fontId="35" fillId="0" borderId="0" xfId="0" applyFont="1" applyAlignment="1">
      <alignment horizontal="center" wrapText="1"/>
    </xf>
    <xf numFmtId="0" fontId="35" fillId="0" borderId="42" xfId="0" applyFont="1" applyBorder="1" applyAlignment="1">
      <alignment horizontal="left"/>
    </xf>
    <xf numFmtId="0" fontId="4" fillId="0" borderId="4" xfId="0" applyFont="1" applyBorder="1" applyAlignment="1">
      <alignment horizontal="left" wrapText="1"/>
    </xf>
    <xf numFmtId="0" fontId="7" fillId="0" borderId="0" xfId="0" applyFont="1" applyAlignment="1">
      <alignment horizontal="center" vertical="center" wrapText="1"/>
    </xf>
    <xf numFmtId="0" fontId="13" fillId="0" borderId="28" xfId="0" applyFont="1" applyBorder="1"/>
    <xf numFmtId="0" fontId="13" fillId="0" borderId="0" xfId="0" applyFont="1"/>
    <xf numFmtId="0" fontId="13" fillId="0" borderId="36" xfId="0" applyFont="1" applyBorder="1"/>
    <xf numFmtId="0" fontId="13" fillId="0" borderId="28" xfId="0" applyFont="1" applyBorder="1" applyAlignment="1">
      <alignment vertical="center"/>
    </xf>
    <xf numFmtId="0" fontId="13" fillId="0" borderId="36" xfId="0" applyFont="1" applyBorder="1" applyAlignment="1">
      <alignment vertical="center"/>
    </xf>
    <xf numFmtId="0" fontId="13" fillId="0" borderId="1" xfId="0" applyFont="1" applyBorder="1" applyAlignment="1">
      <alignment vertical="center"/>
    </xf>
    <xf numFmtId="0" fontId="14" fillId="0" borderId="0" xfId="0" applyFont="1" applyAlignment="1">
      <alignment wrapText="1"/>
    </xf>
    <xf numFmtId="0" fontId="13" fillId="0" borderId="1" xfId="0" applyFont="1" applyBorder="1"/>
    <xf numFmtId="0" fontId="13" fillId="0" borderId="0" xfId="0" applyFont="1" applyAlignment="1">
      <alignment wrapText="1"/>
    </xf>
    <xf numFmtId="0" fontId="9" fillId="0" borderId="0" xfId="0" applyFont="1" applyAlignment="1">
      <alignment vertical="center" wrapText="1"/>
    </xf>
    <xf numFmtId="0" fontId="13" fillId="0" borderId="0" xfId="0" applyFont="1" applyAlignment="1">
      <alignment horizontal="left" wrapText="1"/>
    </xf>
    <xf numFmtId="0" fontId="9" fillId="0" borderId="0" xfId="0" applyFont="1"/>
    <xf numFmtId="0" fontId="9" fillId="0" borderId="0" xfId="0" applyFont="1" applyAlignment="1">
      <alignment vertical="top" wrapText="1"/>
    </xf>
    <xf numFmtId="0" fontId="28" fillId="0" borderId="0" xfId="0" applyFont="1"/>
    <xf numFmtId="0" fontId="34" fillId="0" borderId="0" xfId="0" applyFont="1" applyAlignment="1">
      <alignment vertical="center" wrapText="1"/>
    </xf>
    <xf numFmtId="0" fontId="0" fillId="4" borderId="0" xfId="0" applyFill="1"/>
    <xf numFmtId="0" fontId="4" fillId="0" borderId="0" xfId="0" applyFont="1" applyAlignment="1" applyProtection="1">
      <alignment horizontal="left" vertical="top" wrapText="1"/>
      <protection locked="0"/>
    </xf>
    <xf numFmtId="0" fontId="31" fillId="0" borderId="0" xfId="0" applyFont="1" applyAlignment="1" applyProtection="1">
      <alignment horizontal="left"/>
      <protection locked="0"/>
    </xf>
    <xf numFmtId="0" fontId="16" fillId="0" borderId="0" xfId="0" applyFont="1" applyAlignment="1">
      <alignment horizontal="center" vertical="center"/>
    </xf>
    <xf numFmtId="0" fontId="0" fillId="0" borderId="0" xfId="0" applyAlignment="1">
      <alignment horizontal="center"/>
    </xf>
    <xf numFmtId="0" fontId="4" fillId="0" borderId="0" xfId="0" quotePrefix="1" applyFont="1"/>
    <xf numFmtId="0" fontId="6" fillId="0" borderId="7" xfId="0" applyFont="1" applyBorder="1" applyAlignment="1">
      <alignment horizontal="left"/>
    </xf>
    <xf numFmtId="0" fontId="27" fillId="0" borderId="2" xfId="0" applyFont="1" applyBorder="1" applyAlignment="1">
      <alignment horizontal="center" wrapText="1"/>
    </xf>
    <xf numFmtId="0" fontId="27" fillId="0" borderId="8" xfId="0" applyFont="1" applyBorder="1" applyAlignment="1">
      <alignment horizontal="center" wrapText="1"/>
    </xf>
    <xf numFmtId="0" fontId="27" fillId="0" borderId="0" xfId="0" applyFont="1"/>
    <xf numFmtId="0" fontId="7" fillId="0" borderId="0" xfId="0" applyFont="1"/>
    <xf numFmtId="0" fontId="12" fillId="0" borderId="0" xfId="0" applyFont="1"/>
    <xf numFmtId="0" fontId="3" fillId="4" borderId="1" xfId="0" applyFont="1" applyFill="1" applyBorder="1" applyAlignment="1" applyProtection="1">
      <alignment horizontal="left" vertical="center" wrapText="1"/>
      <protection locked="0"/>
    </xf>
    <xf numFmtId="0" fontId="36" fillId="0" borderId="0" xfId="0" applyFont="1"/>
    <xf numFmtId="0" fontId="4" fillId="0" borderId="8" xfId="0" quotePrefix="1" applyFont="1" applyBorder="1" applyAlignment="1">
      <alignment wrapText="1"/>
    </xf>
    <xf numFmtId="0" fontId="37" fillId="0" borderId="0" xfId="0" applyFont="1"/>
    <xf numFmtId="0" fontId="0" fillId="0" borderId="0" xfId="0" applyAlignment="1">
      <alignment vertical="center" wrapText="1"/>
    </xf>
    <xf numFmtId="0" fontId="41" fillId="0" borderId="0" xfId="0" applyFont="1" applyAlignment="1">
      <alignment vertical="center" wrapText="1"/>
    </xf>
    <xf numFmtId="0" fontId="33" fillId="0" borderId="0" xfId="7" applyAlignment="1">
      <alignment vertical="center" wrapText="1"/>
    </xf>
    <xf numFmtId="0" fontId="40" fillId="0" borderId="0" xfId="0" applyFont="1" applyAlignment="1">
      <alignment horizontal="center" vertical="center" wrapText="1"/>
    </xf>
    <xf numFmtId="0" fontId="47" fillId="0" borderId="0" xfId="0" applyFont="1" applyAlignment="1">
      <alignment horizontal="left" vertical="center" wrapText="1"/>
    </xf>
    <xf numFmtId="0" fontId="0" fillId="0" borderId="0" xfId="0" applyAlignment="1">
      <alignment horizontal="left" vertical="center" wrapText="1"/>
    </xf>
    <xf numFmtId="0" fontId="49" fillId="0" borderId="0" xfId="0" applyFont="1" applyAlignment="1">
      <alignment horizontal="left" vertical="center" wrapText="1"/>
    </xf>
    <xf numFmtId="0" fontId="38" fillId="0" borderId="0" xfId="0" applyFont="1" applyAlignment="1">
      <alignment vertical="center" wrapText="1"/>
    </xf>
    <xf numFmtId="0" fontId="51" fillId="0" borderId="0" xfId="0" applyFont="1" applyAlignment="1">
      <alignment vertical="center" wrapText="1"/>
    </xf>
    <xf numFmtId="0" fontId="43" fillId="0" borderId="0" xfId="0" applyFont="1" applyAlignment="1">
      <alignment vertical="center" wrapText="1"/>
    </xf>
    <xf numFmtId="0" fontId="53" fillId="0" borderId="0" xfId="0" applyFont="1" applyAlignment="1">
      <alignment horizontal="left" vertical="center" wrapText="1"/>
    </xf>
    <xf numFmtId="0" fontId="38" fillId="0" borderId="0" xfId="0" applyFont="1" applyAlignment="1">
      <alignment horizontal="left" vertical="center" wrapText="1"/>
    </xf>
    <xf numFmtId="0" fontId="43" fillId="0" borderId="0" xfId="0" applyFont="1" applyAlignment="1">
      <alignment horizontal="left" vertical="center" wrapText="1"/>
    </xf>
    <xf numFmtId="14" fontId="4" fillId="0" borderId="0" xfId="0" applyNumberFormat="1" applyFont="1" applyProtection="1">
      <protection locked="0"/>
    </xf>
    <xf numFmtId="0" fontId="38" fillId="0" borderId="0" xfId="0" applyFont="1"/>
    <xf numFmtId="0" fontId="4" fillId="0" borderId="1" xfId="0" applyFont="1" applyBorder="1" applyAlignment="1" applyProtection="1">
      <alignment horizontal="center" vertical="center" wrapText="1"/>
      <protection locked="0"/>
    </xf>
    <xf numFmtId="0" fontId="4" fillId="0" borderId="1" xfId="0" applyFont="1" applyBorder="1" applyAlignment="1" applyProtection="1">
      <alignment horizontal="right" vertical="top" wrapText="1"/>
      <protection locked="0"/>
    </xf>
    <xf numFmtId="0" fontId="0" fillId="0" borderId="1" xfId="0" applyBorder="1" applyAlignment="1">
      <alignment vertical="center"/>
    </xf>
    <xf numFmtId="0" fontId="0" fillId="0" borderId="1" xfId="0" applyBorder="1" applyAlignment="1">
      <alignment wrapText="1"/>
    </xf>
    <xf numFmtId="0" fontId="0" fillId="0" borderId="1" xfId="0" applyBorder="1" applyAlignment="1">
      <alignment horizontal="left" vertical="center" wrapText="1"/>
    </xf>
    <xf numFmtId="0" fontId="3" fillId="0" borderId="0" xfId="0" applyFont="1" applyAlignment="1">
      <alignment wrapText="1"/>
    </xf>
    <xf numFmtId="1" fontId="4" fillId="0" borderId="0" xfId="0" applyNumberFormat="1" applyFont="1" applyAlignment="1">
      <alignment horizontal="center" wrapText="1"/>
    </xf>
    <xf numFmtId="0" fontId="4" fillId="0" borderId="13" xfId="0" applyFont="1" applyBorder="1" applyAlignment="1">
      <alignment horizontal="left" wrapText="1"/>
    </xf>
    <xf numFmtId="0" fontId="4" fillId="0" borderId="13" xfId="0" applyFont="1" applyBorder="1" applyAlignment="1">
      <alignment wrapText="1"/>
    </xf>
    <xf numFmtId="0" fontId="35" fillId="0" borderId="13" xfId="0" applyFont="1" applyBorder="1" applyAlignment="1">
      <alignment horizontal="center" wrapText="1"/>
    </xf>
    <xf numFmtId="14" fontId="4" fillId="0" borderId="13" xfId="0" applyNumberFormat="1" applyFont="1" applyBorder="1" applyAlignment="1" applyProtection="1">
      <alignment wrapText="1"/>
      <protection locked="0"/>
    </xf>
    <xf numFmtId="0" fontId="11" fillId="0" borderId="13" xfId="0" applyFont="1" applyBorder="1" applyProtection="1">
      <protection locked="0"/>
    </xf>
    <xf numFmtId="0" fontId="11" fillId="0" borderId="13" xfId="0" applyFont="1" applyBorder="1"/>
    <xf numFmtId="0" fontId="63" fillId="0" borderId="0" xfId="0" applyFont="1" applyAlignment="1">
      <alignment horizontal="center" vertical="center" wrapText="1"/>
    </xf>
    <xf numFmtId="0" fontId="45" fillId="0" borderId="0" xfId="0" applyFont="1" applyAlignment="1">
      <alignment horizontal="center" vertical="center" wrapText="1"/>
    </xf>
    <xf numFmtId="0" fontId="39" fillId="0" borderId="0" xfId="0" applyFont="1" applyAlignment="1">
      <alignment horizontal="center" vertical="center" wrapText="1"/>
    </xf>
    <xf numFmtId="0" fontId="64" fillId="3" borderId="0" xfId="0" applyFont="1" applyFill="1" applyAlignment="1">
      <alignment vertical="center" wrapText="1"/>
    </xf>
    <xf numFmtId="0" fontId="33" fillId="0" borderId="0" xfId="7" applyFill="1"/>
    <xf numFmtId="0" fontId="33" fillId="0" borderId="0" xfId="7" applyFill="1" applyAlignment="1">
      <alignment wrapText="1"/>
    </xf>
    <xf numFmtId="0" fontId="0" fillId="3" borderId="0" xfId="0" applyFill="1" applyAlignment="1">
      <alignment horizontal="center" vertical="center" wrapText="1"/>
    </xf>
    <xf numFmtId="0" fontId="40" fillId="3" borderId="0" xfId="0" applyFont="1" applyFill="1" applyAlignment="1">
      <alignment horizontal="center" vertical="center" wrapText="1"/>
    </xf>
    <xf numFmtId="0" fontId="64" fillId="0" borderId="0" xfId="0" applyFont="1" applyAlignment="1">
      <alignment horizontal="center" wrapText="1"/>
    </xf>
    <xf numFmtId="0" fontId="38" fillId="3" borderId="0" xfId="0" applyFont="1" applyFill="1" applyAlignment="1">
      <alignment vertical="center" wrapText="1"/>
    </xf>
    <xf numFmtId="0" fontId="43" fillId="3" borderId="0" xfId="0" applyFont="1" applyFill="1" applyAlignment="1">
      <alignment vertical="center" wrapText="1"/>
    </xf>
    <xf numFmtId="0" fontId="33" fillId="3" borderId="0" xfId="7" applyFill="1" applyAlignment="1">
      <alignment vertical="center" wrapText="1"/>
    </xf>
    <xf numFmtId="0" fontId="0" fillId="0" borderId="1" xfId="0" applyBorder="1" applyAlignment="1">
      <alignment vertical="center" wrapText="1"/>
    </xf>
    <xf numFmtId="0" fontId="4" fillId="0" borderId="6" xfId="0" applyFont="1" applyBorder="1" applyAlignment="1" applyProtection="1">
      <alignment horizontal="right" vertical="top" wrapText="1"/>
      <protection locked="0"/>
    </xf>
    <xf numFmtId="0" fontId="4" fillId="14" borderId="6" xfId="0" applyFont="1" applyFill="1" applyBorder="1" applyAlignment="1">
      <alignment horizontal="right" vertical="top" wrapText="1"/>
    </xf>
    <xf numFmtId="0" fontId="4" fillId="0" borderId="6" xfId="0" applyFont="1" applyBorder="1" applyAlignment="1" applyProtection="1">
      <alignment vertical="top" wrapText="1"/>
      <protection locked="0"/>
    </xf>
    <xf numFmtId="0" fontId="35" fillId="0" borderId="2" xfId="0" applyFont="1" applyBorder="1" applyAlignment="1">
      <alignment horizontal="left"/>
    </xf>
    <xf numFmtId="0" fontId="11" fillId="0" borderId="2" xfId="0" applyFont="1" applyBorder="1"/>
    <xf numFmtId="0" fontId="32" fillId="0" borderId="0" xfId="0" applyFont="1" applyAlignment="1">
      <alignment wrapText="1"/>
    </xf>
    <xf numFmtId="0" fontId="4" fillId="14" borderId="54" xfId="0" applyFont="1" applyFill="1" applyBorder="1" applyAlignment="1">
      <alignment horizontal="right" vertical="top" wrapText="1"/>
    </xf>
    <xf numFmtId="0" fontId="4" fillId="0" borderId="54" xfId="0" applyFont="1" applyBorder="1" applyAlignment="1" applyProtection="1">
      <alignment vertical="top" wrapText="1"/>
      <protection locked="0"/>
    </xf>
    <xf numFmtId="0" fontId="11" fillId="0" borderId="10" xfId="0" applyFont="1" applyBorder="1"/>
    <xf numFmtId="0" fontId="4" fillId="0" borderId="0" xfId="0" applyFont="1" applyAlignment="1">
      <alignment horizontal="left" wrapText="1"/>
    </xf>
    <xf numFmtId="0" fontId="38" fillId="0" borderId="0" xfId="0" applyFont="1" applyAlignment="1">
      <alignment wrapText="1"/>
    </xf>
    <xf numFmtId="0" fontId="33" fillId="0" borderId="0" xfId="7" applyAlignment="1">
      <alignment wrapText="1"/>
    </xf>
    <xf numFmtId="0" fontId="4" fillId="0" borderId="2" xfId="0" quotePrefix="1" applyFont="1" applyBorder="1" applyAlignment="1">
      <alignment wrapText="1"/>
    </xf>
    <xf numFmtId="0" fontId="4" fillId="0" borderId="12" xfId="0" applyFont="1" applyBorder="1" applyAlignment="1">
      <alignment wrapText="1"/>
    </xf>
    <xf numFmtId="0" fontId="15" fillId="0" borderId="16" xfId="0" applyFont="1" applyBorder="1" applyAlignment="1">
      <alignment horizontal="center" vertical="center" wrapText="1"/>
    </xf>
    <xf numFmtId="0" fontId="64" fillId="0" borderId="0" xfId="0" applyFont="1" applyAlignment="1">
      <alignment horizontal="center"/>
    </xf>
    <xf numFmtId="0" fontId="38" fillId="0" borderId="0" xfId="0" applyFont="1" applyAlignment="1">
      <alignment vertical="center"/>
    </xf>
    <xf numFmtId="0" fontId="49" fillId="0" borderId="0" xfId="0" applyFont="1" applyAlignment="1">
      <alignment horizontal="left" vertical="center" indent="5"/>
    </xf>
    <xf numFmtId="0" fontId="0" fillId="0" borderId="22" xfId="0" applyBorder="1" applyAlignment="1" applyProtection="1">
      <alignment wrapText="1"/>
      <protection locked="0"/>
    </xf>
    <xf numFmtId="0" fontId="0" fillId="0" borderId="25" xfId="0" applyBorder="1" applyAlignment="1" applyProtection="1">
      <alignment wrapText="1"/>
      <protection locked="0"/>
    </xf>
    <xf numFmtId="168" fontId="4" fillId="0" borderId="1" xfId="0" applyNumberFormat="1" applyFont="1" applyBorder="1" applyAlignment="1" applyProtection="1">
      <alignment horizontal="center" vertical="center" wrapText="1"/>
      <protection locked="0"/>
    </xf>
    <xf numFmtId="0" fontId="4" fillId="4" borderId="1" xfId="0" applyFont="1" applyFill="1" applyBorder="1" applyAlignment="1" applyProtection="1">
      <alignment horizontal="right" vertical="top" wrapText="1"/>
      <protection locked="0"/>
    </xf>
    <xf numFmtId="0" fontId="11" fillId="0" borderId="15" xfId="0" applyFont="1" applyBorder="1" applyAlignment="1">
      <alignment wrapText="1"/>
    </xf>
    <xf numFmtId="0" fontId="67" fillId="0" borderId="0" xfId="0" applyFont="1" applyAlignment="1">
      <alignment horizontal="left" vertical="center" wrapText="1"/>
    </xf>
    <xf numFmtId="0" fontId="68" fillId="0" borderId="0" xfId="0" applyFont="1" applyAlignment="1">
      <alignment horizontal="left" vertical="center" wrapText="1"/>
    </xf>
    <xf numFmtId="169" fontId="4" fillId="4" borderId="1" xfId="10" applyNumberFormat="1" applyFont="1" applyFill="1" applyBorder="1" applyAlignment="1" applyProtection="1">
      <alignment vertical="center" wrapText="1"/>
      <protection locked="0"/>
    </xf>
    <xf numFmtId="0" fontId="4" fillId="4" borderId="1" xfId="10" applyNumberFormat="1" applyFont="1" applyFill="1" applyBorder="1" applyAlignment="1" applyProtection="1">
      <alignment vertical="center" wrapText="1"/>
      <protection locked="0"/>
    </xf>
    <xf numFmtId="0" fontId="11" fillId="0" borderId="1" xfId="0" applyFont="1" applyBorder="1"/>
    <xf numFmtId="3" fontId="0" fillId="0" borderId="0" xfId="0" applyNumberFormat="1"/>
    <xf numFmtId="0" fontId="9" fillId="16" borderId="16" xfId="0" applyFont="1" applyFill="1" applyBorder="1" applyAlignment="1">
      <alignment shrinkToFit="1"/>
    </xf>
    <xf numFmtId="3" fontId="21" fillId="0" borderId="0" xfId="5" applyNumberFormat="1" applyFont="1" applyFill="1">
      <alignment vertical="top"/>
    </xf>
    <xf numFmtId="0" fontId="19" fillId="0" borderId="0" xfId="0" applyFont="1"/>
    <xf numFmtId="14" fontId="11" fillId="0" borderId="0" xfId="0" applyNumberFormat="1" applyFont="1"/>
    <xf numFmtId="0" fontId="0" fillId="17" borderId="1" xfId="0" applyFill="1" applyBorder="1"/>
    <xf numFmtId="0" fontId="0" fillId="0" borderId="1" xfId="0" applyBorder="1" applyProtection="1">
      <protection locked="0"/>
    </xf>
    <xf numFmtId="0" fontId="4" fillId="0" borderId="6" xfId="0" quotePrefix="1" applyFont="1" applyBorder="1" applyAlignment="1">
      <alignment horizontal="left" wrapText="1"/>
    </xf>
    <xf numFmtId="0" fontId="15" fillId="0" borderId="1" xfId="0" applyFont="1" applyBorder="1" applyAlignment="1">
      <alignment horizontal="center" vertical="center"/>
    </xf>
    <xf numFmtId="0" fontId="15" fillId="0" borderId="1" xfId="0" applyFont="1" applyBorder="1" applyAlignment="1">
      <alignment horizontal="center" vertical="center" wrapText="1"/>
    </xf>
    <xf numFmtId="0" fontId="11" fillId="0" borderId="1" xfId="0" applyFont="1" applyBorder="1" applyAlignment="1">
      <alignment horizontal="center" vertical="center" wrapText="1"/>
    </xf>
    <xf numFmtId="0" fontId="4" fillId="3" borderId="54" xfId="0" applyFont="1" applyFill="1" applyBorder="1" applyAlignment="1">
      <alignment horizontal="right" wrapText="1"/>
    </xf>
    <xf numFmtId="0" fontId="3" fillId="19" borderId="1" xfId="0" applyFont="1" applyFill="1" applyBorder="1" applyAlignment="1">
      <alignment horizontal="center" vertical="center" wrapText="1"/>
    </xf>
    <xf numFmtId="0" fontId="4" fillId="20" borderId="1" xfId="0" applyFont="1" applyFill="1" applyBorder="1" applyAlignment="1">
      <alignment horizontal="right" vertical="top" wrapText="1"/>
    </xf>
    <xf numFmtId="0" fontId="4" fillId="21" borderId="1" xfId="0" applyFont="1" applyFill="1" applyBorder="1" applyAlignment="1">
      <alignment horizontal="right" vertical="top" wrapText="1"/>
    </xf>
    <xf numFmtId="0" fontId="4" fillId="20" borderId="6" xfId="0" applyFont="1" applyFill="1" applyBorder="1" applyAlignment="1">
      <alignment horizontal="right" vertical="top" wrapText="1"/>
    </xf>
    <xf numFmtId="0" fontId="4" fillId="21" borderId="6" xfId="0" applyFont="1" applyFill="1" applyBorder="1" applyAlignment="1">
      <alignment horizontal="right" vertical="top" wrapText="1"/>
    </xf>
    <xf numFmtId="0" fontId="4" fillId="20" borderId="54" xfId="0" applyFont="1" applyFill="1" applyBorder="1" applyAlignment="1">
      <alignment horizontal="right" vertical="top" wrapText="1"/>
    </xf>
    <xf numFmtId="0" fontId="4" fillId="21" borderId="54" xfId="0" applyFont="1" applyFill="1" applyBorder="1" applyAlignment="1">
      <alignment horizontal="right" vertical="top" wrapText="1"/>
    </xf>
    <xf numFmtId="0" fontId="3" fillId="4" borderId="1" xfId="0" applyFont="1" applyFill="1" applyBorder="1" applyAlignment="1">
      <alignment horizontal="center" vertical="center" wrapText="1"/>
    </xf>
    <xf numFmtId="0" fontId="3" fillId="4" borderId="14" xfId="0" applyFont="1" applyFill="1" applyBorder="1" applyAlignment="1">
      <alignment horizontal="center" vertical="center" wrapText="1"/>
    </xf>
    <xf numFmtId="0" fontId="15" fillId="0" borderId="15" xfId="0" applyFont="1" applyBorder="1" applyAlignment="1">
      <alignment horizontal="center" vertical="center" wrapText="1"/>
    </xf>
    <xf numFmtId="0" fontId="4" fillId="0" borderId="28" xfId="0" applyFont="1" applyBorder="1" applyAlignment="1" applyProtection="1">
      <alignment horizontal="center" vertical="center" wrapText="1"/>
      <protection locked="0"/>
    </xf>
    <xf numFmtId="0" fontId="4" fillId="0" borderId="36" xfId="0" applyFont="1" applyBorder="1" applyAlignment="1" applyProtection="1">
      <alignment horizontal="center" vertical="center" wrapText="1"/>
      <protection locked="0"/>
    </xf>
    <xf numFmtId="168" fontId="4" fillId="0" borderId="45" xfId="0" applyNumberFormat="1" applyFont="1" applyBorder="1" applyAlignment="1" applyProtection="1">
      <alignment horizontal="center" vertical="center" wrapText="1"/>
      <protection locked="0"/>
    </xf>
    <xf numFmtId="0" fontId="4" fillId="0" borderId="45" xfId="0" applyFont="1" applyBorder="1" applyAlignment="1" applyProtection="1">
      <alignment horizontal="center" vertical="center" wrapText="1"/>
      <protection locked="0"/>
    </xf>
    <xf numFmtId="0" fontId="73" fillId="0" borderId="0" xfId="0" applyFont="1"/>
    <xf numFmtId="0" fontId="74" fillId="0" borderId="0" xfId="0" applyFont="1"/>
    <xf numFmtId="0" fontId="72" fillId="0" borderId="7" xfId="0" applyFont="1" applyBorder="1" applyAlignment="1">
      <alignment wrapText="1"/>
    </xf>
    <xf numFmtId="0" fontId="72" fillId="0" borderId="9" xfId="0" applyFont="1" applyBorder="1" applyAlignment="1">
      <alignment horizontal="left"/>
    </xf>
    <xf numFmtId="0" fontId="75" fillId="0" borderId="0" xfId="0" applyFont="1"/>
    <xf numFmtId="0" fontId="72" fillId="0" borderId="0" xfId="0" applyFont="1" applyAlignment="1">
      <alignment wrapText="1"/>
    </xf>
    <xf numFmtId="0" fontId="72" fillId="0" borderId="0" xfId="0" applyFont="1" applyAlignment="1">
      <alignment horizontal="center" wrapText="1"/>
    </xf>
    <xf numFmtId="0" fontId="6" fillId="0" borderId="15" xfId="0" applyFont="1" applyBorder="1" applyAlignment="1">
      <alignment vertical="center" wrapText="1"/>
    </xf>
    <xf numFmtId="0" fontId="6" fillId="0" borderId="16" xfId="0" applyFont="1" applyBorder="1" applyAlignment="1">
      <alignment vertical="center" wrapText="1"/>
    </xf>
    <xf numFmtId="0" fontId="72" fillId="0" borderId="0" xfId="0" applyFont="1" applyAlignment="1">
      <alignment vertical="top" wrapText="1"/>
    </xf>
    <xf numFmtId="0" fontId="77" fillId="0" borderId="0" xfId="0" applyFont="1"/>
    <xf numFmtId="0" fontId="76" fillId="0" borderId="5" xfId="0" applyFont="1" applyBorder="1" applyAlignment="1">
      <alignment vertical="center" wrapText="1"/>
    </xf>
    <xf numFmtId="0" fontId="9" fillId="3" borderId="9" xfId="0" applyFont="1" applyFill="1" applyBorder="1" applyAlignment="1">
      <alignment horizontal="left"/>
    </xf>
    <xf numFmtId="0" fontId="9" fillId="3" borderId="5" xfId="0" applyFont="1" applyFill="1" applyBorder="1" applyAlignment="1">
      <alignment wrapText="1"/>
    </xf>
    <xf numFmtId="0" fontId="9" fillId="3" borderId="10" xfId="0" applyFont="1" applyFill="1" applyBorder="1" applyAlignment="1">
      <alignment wrapText="1"/>
    </xf>
    <xf numFmtId="0" fontId="9" fillId="3" borderId="9" xfId="0" applyFont="1" applyFill="1" applyBorder="1" applyAlignment="1">
      <alignment wrapText="1"/>
    </xf>
    <xf numFmtId="0" fontId="6" fillId="3" borderId="4" xfId="0" applyFont="1" applyFill="1" applyBorder="1" applyAlignment="1">
      <alignment horizontal="right" vertical="top" wrapText="1"/>
    </xf>
    <xf numFmtId="0" fontId="6" fillId="3" borderId="4" xfId="0" applyFont="1" applyFill="1" applyBorder="1" applyAlignment="1">
      <alignment horizontal="center" vertical="top" wrapText="1"/>
    </xf>
    <xf numFmtId="0" fontId="9" fillId="3" borderId="10" xfId="0" applyFont="1" applyFill="1" applyBorder="1" applyAlignment="1">
      <alignment horizontal="right" wrapText="1"/>
    </xf>
    <xf numFmtId="0" fontId="9" fillId="3" borderId="4" xfId="0" applyFont="1" applyFill="1" applyBorder="1"/>
    <xf numFmtId="0" fontId="9" fillId="0" borderId="1" xfId="0" applyFont="1" applyBorder="1" applyAlignment="1" applyProtection="1">
      <alignment horizontal="right" vertical="top" wrapText="1"/>
      <protection locked="0"/>
    </xf>
    <xf numFmtId="14" fontId="9" fillId="0" borderId="1" xfId="0" applyNumberFormat="1" applyFont="1" applyBorder="1" applyProtection="1">
      <protection locked="0"/>
    </xf>
    <xf numFmtId="0" fontId="9" fillId="0" borderId="1" xfId="0" applyFont="1" applyBorder="1" applyProtection="1">
      <protection locked="0"/>
    </xf>
    <xf numFmtId="0" fontId="9" fillId="0" borderId="0" xfId="0" applyFont="1" applyProtection="1">
      <protection locked="0"/>
    </xf>
    <xf numFmtId="0" fontId="3" fillId="0" borderId="28" xfId="0" applyFont="1" applyBorder="1" applyAlignment="1">
      <alignment wrapText="1"/>
    </xf>
    <xf numFmtId="0" fontId="11" fillId="3" borderId="65" xfId="0" applyFont="1" applyFill="1" applyBorder="1" applyAlignment="1">
      <alignment horizontal="right" wrapText="1"/>
    </xf>
    <xf numFmtId="0" fontId="11" fillId="3" borderId="68" xfId="0" applyFont="1" applyFill="1" applyBorder="1" applyAlignment="1">
      <alignment horizontal="right" wrapText="1"/>
    </xf>
    <xf numFmtId="0" fontId="9" fillId="0" borderId="0" xfId="0" applyFont="1" applyAlignment="1">
      <alignment shrinkToFit="1"/>
    </xf>
    <xf numFmtId="0" fontId="11" fillId="0" borderId="43" xfId="0" applyFont="1" applyBorder="1"/>
    <xf numFmtId="0" fontId="35" fillId="0" borderId="43" xfId="0" applyFont="1" applyBorder="1" applyAlignment="1">
      <alignment horizontal="left"/>
    </xf>
    <xf numFmtId="0" fontId="0" fillId="0" borderId="43" xfId="0" applyBorder="1"/>
    <xf numFmtId="0" fontId="35" fillId="0" borderId="33" xfId="0" applyFont="1" applyBorder="1" applyAlignment="1">
      <alignment horizontal="left"/>
    </xf>
    <xf numFmtId="0" fontId="0" fillId="0" borderId="33" xfId="0" applyBorder="1"/>
    <xf numFmtId="0" fontId="11" fillId="0" borderId="33" xfId="0" applyFont="1" applyBorder="1"/>
    <xf numFmtId="14" fontId="4" fillId="0" borderId="1" xfId="0" applyNumberFormat="1" applyFont="1" applyBorder="1" applyAlignment="1" applyProtection="1">
      <alignment horizontal="right" vertical="top" wrapText="1"/>
      <protection locked="0"/>
    </xf>
    <xf numFmtId="0" fontId="78" fillId="0" borderId="0" xfId="0" applyFont="1"/>
    <xf numFmtId="0" fontId="0" fillId="0" borderId="12" xfId="0" applyBorder="1"/>
    <xf numFmtId="0" fontId="27" fillId="0" borderId="0" xfId="0" applyFont="1" applyAlignment="1">
      <alignment wrapText="1"/>
    </xf>
    <xf numFmtId="0" fontId="9" fillId="0" borderId="0" xfId="0" applyFont="1" applyAlignment="1">
      <alignment horizontal="center"/>
    </xf>
    <xf numFmtId="166" fontId="9" fillId="0" borderId="0" xfId="0" applyNumberFormat="1" applyFont="1" applyAlignment="1">
      <alignment horizontal="center"/>
    </xf>
    <xf numFmtId="167" fontId="9" fillId="0" borderId="0" xfId="0" applyNumberFormat="1" applyFont="1" applyAlignment="1">
      <alignment horizontal="center" wrapText="1"/>
    </xf>
    <xf numFmtId="0" fontId="11" fillId="0" borderId="0" xfId="0" applyFont="1" applyAlignment="1">
      <alignment horizontal="left" wrapText="1"/>
    </xf>
    <xf numFmtId="0" fontId="3" fillId="2" borderId="1" xfId="0" applyFont="1" applyFill="1" applyBorder="1" applyAlignment="1">
      <alignment horizontal="center" vertical="center" wrapText="1"/>
    </xf>
    <xf numFmtId="0" fontId="47" fillId="4" borderId="0" xfId="0" applyFont="1" applyFill="1"/>
    <xf numFmtId="0" fontId="47" fillId="4" borderId="0" xfId="0" applyFont="1" applyFill="1" applyAlignment="1">
      <alignment horizontal="left" wrapText="1"/>
    </xf>
    <xf numFmtId="0" fontId="79" fillId="4" borderId="0" xfId="0" applyFont="1" applyFill="1" applyAlignment="1">
      <alignment horizontal="right"/>
    </xf>
    <xf numFmtId="0" fontId="80" fillId="4" borderId="0" xfId="7" applyFont="1" applyFill="1"/>
    <xf numFmtId="0" fontId="47" fillId="4" borderId="0" xfId="0" applyFont="1" applyFill="1" applyAlignment="1">
      <alignment wrapText="1"/>
    </xf>
    <xf numFmtId="0" fontId="47" fillId="4" borderId="0" xfId="0" applyFont="1" applyFill="1" applyAlignment="1">
      <alignment vertical="center"/>
    </xf>
    <xf numFmtId="0" fontId="6" fillId="3" borderId="14" xfId="0" applyFont="1" applyFill="1" applyBorder="1"/>
    <xf numFmtId="0" fontId="6" fillId="3" borderId="9" xfId="0" applyFont="1" applyFill="1" applyBorder="1"/>
    <xf numFmtId="0" fontId="9" fillId="3" borderId="5" xfId="0" applyFont="1" applyFill="1" applyBorder="1" applyAlignment="1">
      <alignment horizontal="center"/>
    </xf>
    <xf numFmtId="0" fontId="6" fillId="3" borderId="14" xfId="0" applyFont="1" applyFill="1" applyBorder="1" applyAlignment="1">
      <alignment horizontal="left" wrapText="1"/>
    </xf>
    <xf numFmtId="1" fontId="9" fillId="3" borderId="15" xfId="0" applyNumberFormat="1" applyFont="1" applyFill="1" applyBorder="1" applyAlignment="1">
      <alignment horizontal="center" wrapText="1"/>
    </xf>
    <xf numFmtId="0" fontId="6" fillId="2" borderId="22" xfId="0" applyFont="1" applyFill="1" applyBorder="1" applyAlignment="1">
      <alignment horizontal="center" vertical="center" wrapText="1"/>
    </xf>
    <xf numFmtId="0" fontId="9" fillId="0" borderId="4" xfId="0" applyFont="1" applyBorder="1" applyAlignment="1">
      <alignment horizontal="left" wrapText="1"/>
    </xf>
    <xf numFmtId="0" fontId="9" fillId="3" borderId="22" xfId="0" applyFont="1" applyFill="1" applyBorder="1" applyAlignment="1">
      <alignment vertical="center" wrapText="1"/>
    </xf>
    <xf numFmtId="0" fontId="9" fillId="0" borderId="1" xfId="0" applyFont="1" applyBorder="1" applyAlignment="1">
      <alignment horizontal="left" wrapText="1"/>
    </xf>
    <xf numFmtId="0" fontId="9" fillId="0" borderId="3" xfId="0" applyFont="1" applyBorder="1" applyAlignment="1">
      <alignment wrapText="1"/>
    </xf>
    <xf numFmtId="0" fontId="9" fillId="3" borderId="29" xfId="0" applyFont="1" applyFill="1" applyBorder="1" applyAlignment="1">
      <alignment vertical="center" wrapText="1"/>
    </xf>
    <xf numFmtId="0" fontId="9" fillId="0" borderId="51" xfId="0" applyFont="1" applyBorder="1"/>
    <xf numFmtId="0" fontId="6" fillId="3" borderId="32" xfId="0" applyFont="1" applyFill="1" applyBorder="1" applyAlignment="1">
      <alignment vertical="center" wrapText="1"/>
    </xf>
    <xf numFmtId="0" fontId="6" fillId="2" borderId="37" xfId="0" applyFont="1" applyFill="1" applyBorder="1"/>
    <xf numFmtId="0" fontId="6" fillId="2" borderId="43" xfId="0" applyFont="1" applyFill="1" applyBorder="1"/>
    <xf numFmtId="0" fontId="6" fillId="2" borderId="38" xfId="0" applyFont="1" applyFill="1" applyBorder="1"/>
    <xf numFmtId="0" fontId="9" fillId="0" borderId="28" xfId="0" applyFont="1" applyBorder="1"/>
    <xf numFmtId="0" fontId="9" fillId="3" borderId="1" xfId="0" applyFont="1" applyFill="1" applyBorder="1"/>
    <xf numFmtId="0" fontId="9" fillId="3" borderId="22" xfId="0" applyFont="1" applyFill="1" applyBorder="1"/>
    <xf numFmtId="0" fontId="9" fillId="0" borderId="66" xfId="0" applyFont="1" applyBorder="1"/>
    <xf numFmtId="0" fontId="6" fillId="0" borderId="30" xfId="0" applyFont="1" applyBorder="1"/>
    <xf numFmtId="0" fontId="6" fillId="3" borderId="60" xfId="0" applyFont="1" applyFill="1" applyBorder="1"/>
    <xf numFmtId="0" fontId="6" fillId="3" borderId="67" xfId="0" applyFont="1" applyFill="1" applyBorder="1"/>
    <xf numFmtId="0" fontId="6" fillId="0" borderId="0" xfId="0" applyFont="1"/>
    <xf numFmtId="0" fontId="6" fillId="2" borderId="59" xfId="0" applyFont="1" applyFill="1" applyBorder="1"/>
    <xf numFmtId="3" fontId="9" fillId="3" borderId="1" xfId="0" applyNumberFormat="1" applyFont="1" applyFill="1" applyBorder="1" applyAlignment="1">
      <alignment vertical="center"/>
    </xf>
    <xf numFmtId="3" fontId="9" fillId="3" borderId="55" xfId="0" applyNumberFormat="1" applyFont="1" applyFill="1" applyBorder="1" applyAlignment="1">
      <alignment vertical="center"/>
    </xf>
    <xf numFmtId="3" fontId="9" fillId="3" borderId="45" xfId="0" applyNumberFormat="1" applyFont="1" applyFill="1" applyBorder="1" applyAlignment="1">
      <alignment vertical="center"/>
    </xf>
    <xf numFmtId="3" fontId="9" fillId="3" borderId="74" xfId="0" applyNumberFormat="1" applyFont="1" applyFill="1" applyBorder="1" applyAlignment="1">
      <alignment vertical="center"/>
    </xf>
    <xf numFmtId="3" fontId="9" fillId="3" borderId="22" xfId="0" applyNumberFormat="1" applyFont="1" applyFill="1" applyBorder="1" applyAlignment="1">
      <alignment vertical="center"/>
    </xf>
    <xf numFmtId="3" fontId="9" fillId="3" borderId="25" xfId="0" applyNumberFormat="1" applyFont="1" applyFill="1" applyBorder="1" applyAlignment="1">
      <alignment vertical="center"/>
    </xf>
    <xf numFmtId="164" fontId="6" fillId="0" borderId="43" xfId="0" applyNumberFormat="1" applyFont="1" applyBorder="1" applyAlignment="1">
      <alignment horizontal="left"/>
    </xf>
    <xf numFmtId="0" fontId="9" fillId="0" borderId="43" xfId="0" applyFont="1" applyBorder="1"/>
    <xf numFmtId="164" fontId="6" fillId="0" borderId="0" xfId="0" applyNumberFormat="1" applyFont="1" applyAlignment="1">
      <alignment horizontal="left"/>
    </xf>
    <xf numFmtId="3" fontId="9" fillId="3" borderId="26" xfId="0" applyNumberFormat="1" applyFont="1" applyFill="1" applyBorder="1" applyAlignment="1">
      <alignment vertical="center" wrapText="1"/>
    </xf>
    <xf numFmtId="3" fontId="9" fillId="3" borderId="32" xfId="0" applyNumberFormat="1" applyFont="1" applyFill="1" applyBorder="1" applyAlignment="1">
      <alignment vertical="center" wrapText="1"/>
    </xf>
    <xf numFmtId="3" fontId="9" fillId="3" borderId="32" xfId="0" applyNumberFormat="1" applyFont="1" applyFill="1" applyBorder="1" applyAlignment="1">
      <alignment horizontal="center" vertical="center"/>
    </xf>
    <xf numFmtId="164" fontId="9" fillId="0" borderId="0" xfId="0" applyNumberFormat="1" applyFont="1" applyAlignment="1">
      <alignment horizontal="left" wrapText="1"/>
    </xf>
    <xf numFmtId="3" fontId="9" fillId="0" borderId="0" xfId="0" applyNumberFormat="1" applyFont="1" applyAlignment="1">
      <alignment horizontal="center" vertical="center"/>
    </xf>
    <xf numFmtId="0" fontId="82" fillId="0" borderId="0" xfId="0" applyFont="1" applyAlignment="1">
      <alignment horizontal="left"/>
    </xf>
    <xf numFmtId="0" fontId="9" fillId="0" borderId="28" xfId="0" applyFont="1" applyBorder="1" applyAlignment="1">
      <alignment horizontal="left" wrapText="1"/>
    </xf>
    <xf numFmtId="0" fontId="9" fillId="3" borderId="1" xfId="0" applyFont="1" applyFill="1" applyBorder="1" applyAlignment="1">
      <alignment vertical="center" wrapText="1"/>
    </xf>
    <xf numFmtId="0" fontId="9" fillId="0" borderId="0" xfId="0" applyFont="1" applyAlignment="1">
      <alignment horizontal="center" vertical="center"/>
    </xf>
    <xf numFmtId="0" fontId="6" fillId="2" borderId="18" xfId="0" applyFont="1" applyFill="1" applyBorder="1"/>
    <xf numFmtId="0" fontId="6" fillId="2" borderId="19" xfId="0" applyFont="1" applyFill="1" applyBorder="1" applyAlignment="1">
      <alignment horizontal="centerContinuous" wrapText="1"/>
    </xf>
    <xf numFmtId="0" fontId="6" fillId="2" borderId="44" xfId="0" applyFont="1" applyFill="1" applyBorder="1" applyAlignment="1">
      <alignment horizontal="center" wrapText="1"/>
    </xf>
    <xf numFmtId="0" fontId="6" fillId="2" borderId="35" xfId="0" applyFont="1" applyFill="1" applyBorder="1" applyAlignment="1">
      <alignment horizontal="center" wrapText="1"/>
    </xf>
    <xf numFmtId="0" fontId="9" fillId="3" borderId="45" xfId="0" applyFont="1" applyFill="1" applyBorder="1" applyAlignment="1">
      <alignment vertical="center" wrapText="1"/>
    </xf>
    <xf numFmtId="0" fontId="9" fillId="3" borderId="25" xfId="0" applyFont="1" applyFill="1" applyBorder="1" applyAlignment="1">
      <alignment vertical="center" wrapText="1"/>
    </xf>
    <xf numFmtId="0" fontId="6" fillId="2" borderId="19" xfId="0" applyFont="1" applyFill="1" applyBorder="1" applyAlignment="1">
      <alignment horizontal="center" wrapText="1"/>
    </xf>
    <xf numFmtId="0" fontId="6" fillId="2" borderId="20" xfId="0" applyFont="1" applyFill="1" applyBorder="1" applyAlignment="1">
      <alignment horizontal="center" wrapText="1"/>
    </xf>
    <xf numFmtId="0" fontId="9" fillId="0" borderId="21" xfId="0" applyFont="1" applyBorder="1"/>
    <xf numFmtId="0" fontId="9" fillId="0" borderId="15" xfId="0" applyFont="1" applyBorder="1" applyAlignment="1">
      <alignment horizontal="center" vertical="center"/>
    </xf>
    <xf numFmtId="0" fontId="9" fillId="0" borderId="16" xfId="0" applyFont="1" applyBorder="1" applyAlignment="1">
      <alignment horizontal="center" vertical="center"/>
    </xf>
    <xf numFmtId="0" fontId="9" fillId="0" borderId="23" xfId="0" applyFont="1" applyBorder="1"/>
    <xf numFmtId="0" fontId="9" fillId="0" borderId="24" xfId="0" applyFont="1" applyBorder="1" applyAlignment="1">
      <alignment horizontal="center" vertical="center"/>
    </xf>
    <xf numFmtId="0" fontId="9" fillId="0" borderId="27" xfId="0" applyFont="1" applyBorder="1" applyAlignment="1">
      <alignment horizontal="center" vertical="center"/>
    </xf>
    <xf numFmtId="0" fontId="6" fillId="2" borderId="19" xfId="0" applyFont="1" applyFill="1" applyBorder="1"/>
    <xf numFmtId="0" fontId="6" fillId="2" borderId="35" xfId="0" applyFont="1" applyFill="1" applyBorder="1" applyAlignment="1">
      <alignment horizontal="center"/>
    </xf>
    <xf numFmtId="0" fontId="6" fillId="3" borderId="7" xfId="0" applyFont="1" applyFill="1" applyBorder="1" applyAlignment="1">
      <alignment wrapText="1"/>
    </xf>
    <xf numFmtId="0" fontId="9" fillId="3" borderId="2" xfId="0" applyFont="1" applyFill="1" applyBorder="1" applyAlignment="1">
      <alignment horizontal="center" wrapText="1"/>
    </xf>
    <xf numFmtId="0" fontId="9" fillId="3" borderId="8" xfId="0" applyFont="1" applyFill="1" applyBorder="1" applyAlignment="1">
      <alignment wrapText="1"/>
    </xf>
    <xf numFmtId="0" fontId="6" fillId="3" borderId="14" xfId="0" applyFont="1" applyFill="1" applyBorder="1" applyAlignment="1">
      <alignment wrapText="1"/>
    </xf>
    <xf numFmtId="0" fontId="9" fillId="3" borderId="16" xfId="0" applyFont="1" applyFill="1" applyBorder="1" applyAlignment="1">
      <alignment horizontal="center" wrapText="1"/>
    </xf>
    <xf numFmtId="0" fontId="6" fillId="2" borderId="3" xfId="0" applyFont="1" applyFill="1" applyBorder="1" applyAlignment="1">
      <alignment horizontal="center" vertical="center" wrapText="1"/>
    </xf>
    <xf numFmtId="0" fontId="85" fillId="2" borderId="3" xfId="0" applyFont="1" applyFill="1" applyBorder="1" applyAlignment="1">
      <alignment horizontal="center" vertical="center" wrapText="1"/>
    </xf>
    <xf numFmtId="0" fontId="6" fillId="7" borderId="3" xfId="0" applyFont="1" applyFill="1" applyBorder="1" applyAlignment="1">
      <alignment horizontal="center" vertical="center" wrapText="1"/>
    </xf>
    <xf numFmtId="0" fontId="6" fillId="6" borderId="3" xfId="0" applyFont="1" applyFill="1" applyBorder="1" applyAlignment="1">
      <alignment horizontal="center" vertical="center" wrapText="1"/>
    </xf>
    <xf numFmtId="0" fontId="6" fillId="5" borderId="3" xfId="0" applyFont="1" applyFill="1" applyBorder="1" applyAlignment="1">
      <alignment horizontal="center" vertical="center" wrapText="1"/>
    </xf>
    <xf numFmtId="0" fontId="6" fillId="0" borderId="0" xfId="0" applyFont="1" applyAlignment="1">
      <alignment horizontal="center" vertical="center" wrapText="1"/>
    </xf>
    <xf numFmtId="0" fontId="87" fillId="0" borderId="1" xfId="0" applyFont="1" applyBorder="1" applyAlignment="1" applyProtection="1">
      <alignment horizontal="center" vertical="center" wrapText="1"/>
      <protection locked="0"/>
    </xf>
    <xf numFmtId="0" fontId="87" fillId="0" borderId="0" xfId="0" applyFont="1" applyAlignment="1">
      <alignment vertical="center" wrapText="1"/>
    </xf>
    <xf numFmtId="0" fontId="88" fillId="0" borderId="0" xfId="0" applyFont="1"/>
    <xf numFmtId="0" fontId="9" fillId="3" borderId="15" xfId="0" applyFont="1" applyFill="1" applyBorder="1" applyAlignment="1">
      <alignment horizontal="center" wrapText="1"/>
    </xf>
    <xf numFmtId="0" fontId="9" fillId="3" borderId="16" xfId="0" applyFont="1" applyFill="1" applyBorder="1" applyAlignment="1">
      <alignment wrapText="1"/>
    </xf>
    <xf numFmtId="0" fontId="6" fillId="2" borderId="1" xfId="0" applyFont="1" applyFill="1" applyBorder="1" applyAlignment="1" applyProtection="1">
      <alignment horizontal="center" vertical="center" wrapText="1"/>
      <protection locked="0"/>
    </xf>
    <xf numFmtId="14" fontId="87" fillId="2" borderId="1" xfId="0" applyNumberFormat="1" applyFont="1" applyFill="1" applyBorder="1" applyAlignment="1" applyProtection="1">
      <alignment horizontal="center" vertical="center" wrapText="1"/>
      <protection locked="0"/>
    </xf>
    <xf numFmtId="0" fontId="87" fillId="2" borderId="1" xfId="0" applyFont="1" applyFill="1" applyBorder="1" applyAlignment="1">
      <alignment horizontal="center" vertical="center" wrapText="1"/>
    </xf>
    <xf numFmtId="0" fontId="87" fillId="2" borderId="22" xfId="0" applyFont="1" applyFill="1" applyBorder="1" applyAlignment="1" applyProtection="1">
      <alignment horizontal="center" vertical="center" wrapText="1"/>
      <protection locked="0"/>
    </xf>
    <xf numFmtId="165" fontId="9" fillId="0" borderId="1" xfId="11" applyNumberFormat="1" applyFont="1" applyBorder="1" applyAlignment="1" applyProtection="1">
      <alignment horizontal="center" vertical="center" wrapText="1"/>
    </xf>
    <xf numFmtId="0" fontId="9" fillId="0" borderId="70" xfId="0" applyFont="1" applyBorder="1" applyAlignment="1" applyProtection="1">
      <alignment horizontal="left" wrapText="1"/>
      <protection locked="0"/>
    </xf>
    <xf numFmtId="0" fontId="9" fillId="0" borderId="3" xfId="0" applyFont="1" applyBorder="1" applyAlignment="1" applyProtection="1">
      <alignment wrapText="1"/>
      <protection locked="0"/>
    </xf>
    <xf numFmtId="165" fontId="9" fillId="3" borderId="3" xfId="11" applyNumberFormat="1" applyFont="1" applyFill="1" applyBorder="1" applyAlignment="1" applyProtection="1">
      <alignment horizontal="center" vertical="center" wrapText="1"/>
      <protection locked="0"/>
    </xf>
    <xf numFmtId="165" fontId="6" fillId="5" borderId="29" xfId="11" applyNumberFormat="1" applyFont="1" applyFill="1" applyBorder="1" applyAlignment="1" applyProtection="1">
      <alignment horizontal="center" vertical="center" wrapText="1"/>
      <protection locked="0"/>
    </xf>
    <xf numFmtId="165" fontId="9" fillId="0" borderId="0" xfId="11" applyNumberFormat="1" applyFont="1" applyBorder="1" applyAlignment="1" applyProtection="1">
      <alignment horizontal="center" wrapText="1"/>
      <protection locked="0"/>
    </xf>
    <xf numFmtId="165" fontId="9" fillId="0" borderId="42" xfId="11" applyNumberFormat="1" applyFont="1" applyBorder="1" applyAlignment="1" applyProtection="1">
      <alignment horizontal="center" wrapText="1"/>
      <protection locked="0"/>
    </xf>
    <xf numFmtId="165" fontId="6" fillId="3" borderId="1" xfId="11" applyNumberFormat="1" applyFont="1" applyFill="1" applyBorder="1" applyAlignment="1" applyProtection="1">
      <alignment horizontal="center" wrapText="1"/>
    </xf>
    <xf numFmtId="0" fontId="47" fillId="0" borderId="0" xfId="0" applyFont="1"/>
    <xf numFmtId="0" fontId="6" fillId="2" borderId="6" xfId="0" applyFont="1" applyFill="1" applyBorder="1" applyAlignment="1">
      <alignment horizontal="center" vertical="center" wrapText="1"/>
    </xf>
    <xf numFmtId="0" fontId="9" fillId="3" borderId="1" xfId="0" applyFont="1" applyFill="1" applyBorder="1" applyAlignment="1">
      <alignment wrapText="1"/>
    </xf>
    <xf numFmtId="0" fontId="9" fillId="3" borderId="15" xfId="0" applyFont="1" applyFill="1" applyBorder="1" applyAlignment="1">
      <alignment wrapText="1"/>
    </xf>
    <xf numFmtId="0" fontId="6" fillId="3" borderId="14" xfId="0" applyFont="1" applyFill="1" applyBorder="1" applyAlignment="1">
      <alignment horizontal="center" wrapText="1"/>
    </xf>
    <xf numFmtId="0" fontId="9" fillId="3" borderId="16" xfId="0" applyFont="1" applyFill="1" applyBorder="1" applyAlignment="1" applyProtection="1">
      <alignment wrapText="1"/>
      <protection locked="0"/>
    </xf>
    <xf numFmtId="0" fontId="9" fillId="0" borderId="10" xfId="0" applyFont="1" applyBorder="1"/>
    <xf numFmtId="0" fontId="9" fillId="3" borderId="10" xfId="0" applyFont="1" applyFill="1" applyBorder="1" applyAlignment="1">
      <alignment horizontal="right" vertical="center" wrapText="1"/>
    </xf>
    <xf numFmtId="0" fontId="9" fillId="3" borderId="4" xfId="0" applyFont="1" applyFill="1" applyBorder="1" applyAlignment="1">
      <alignment horizontal="right" wrapText="1"/>
    </xf>
    <xf numFmtId="0" fontId="9" fillId="3" borderId="13" xfId="0" applyFont="1" applyFill="1" applyBorder="1" applyAlignment="1">
      <alignment horizontal="right" wrapText="1"/>
    </xf>
    <xf numFmtId="0" fontId="9" fillId="0" borderId="7" xfId="0" quotePrefix="1" applyFont="1" applyBorder="1" applyAlignment="1">
      <alignment wrapText="1"/>
    </xf>
    <xf numFmtId="0" fontId="6" fillId="2" borderId="1" xfId="0" applyFont="1" applyFill="1" applyBorder="1" applyAlignment="1">
      <alignment vertical="center" wrapText="1"/>
    </xf>
    <xf numFmtId="0" fontId="6" fillId="2" borderId="1" xfId="0" applyFont="1" applyFill="1" applyBorder="1" applyAlignment="1">
      <alignment horizontal="center" wrapText="1"/>
    </xf>
    <xf numFmtId="0" fontId="9" fillId="0" borderId="1" xfId="0" applyFont="1" applyBorder="1" applyAlignment="1" applyProtection="1">
      <alignment vertical="center" wrapText="1"/>
      <protection locked="0"/>
    </xf>
    <xf numFmtId="0" fontId="9" fillId="0" borderId="6" xfId="0" applyFont="1" applyBorder="1" applyAlignment="1" applyProtection="1">
      <alignment vertical="center" wrapText="1"/>
      <protection locked="0"/>
    </xf>
    <xf numFmtId="0" fontId="9" fillId="0" borderId="54" xfId="0" applyFont="1" applyBorder="1" applyAlignment="1" applyProtection="1">
      <alignment vertical="center" wrapText="1"/>
      <protection locked="0"/>
    </xf>
    <xf numFmtId="0" fontId="6" fillId="18" borderId="3" xfId="0" applyFont="1" applyFill="1" applyBorder="1" applyAlignment="1">
      <alignment horizontal="center" vertical="center" wrapText="1"/>
    </xf>
    <xf numFmtId="0" fontId="9" fillId="3" borderId="5" xfId="0" applyFont="1" applyFill="1" applyBorder="1" applyAlignment="1">
      <alignment horizontal="right" wrapText="1"/>
    </xf>
    <xf numFmtId="0" fontId="9" fillId="3" borderId="9" xfId="0" applyFont="1" applyFill="1" applyBorder="1" applyAlignment="1">
      <alignment horizontal="right" wrapText="1"/>
    </xf>
    <xf numFmtId="0" fontId="7" fillId="0" borderId="0" xfId="0" applyFont="1" applyAlignment="1">
      <alignment horizontal="left" wrapText="1"/>
    </xf>
    <xf numFmtId="0" fontId="9" fillId="0" borderId="6" xfId="0" quotePrefix="1" applyFont="1" applyBorder="1" applyAlignment="1">
      <alignment wrapText="1"/>
    </xf>
    <xf numFmtId="0" fontId="9" fillId="0" borderId="4" xfId="0" applyFont="1" applyBorder="1" applyAlignment="1">
      <alignment wrapText="1"/>
    </xf>
    <xf numFmtId="0" fontId="87" fillId="0" borderId="1" xfId="0" applyFont="1" applyBorder="1" applyAlignment="1">
      <alignment horizontal="center" vertical="center"/>
    </xf>
    <xf numFmtId="0" fontId="6" fillId="6" borderId="6" xfId="0" applyFont="1" applyFill="1" applyBorder="1" applyAlignment="1">
      <alignment horizontal="center" vertical="center" wrapText="1"/>
    </xf>
    <xf numFmtId="0" fontId="89" fillId="23" borderId="62" xfId="0" applyFont="1" applyFill="1" applyBorder="1" applyAlignment="1">
      <alignment wrapText="1"/>
    </xf>
    <xf numFmtId="0" fontId="89" fillId="23" borderId="14" xfId="0" applyFont="1" applyFill="1" applyBorder="1" applyAlignment="1">
      <alignment wrapText="1"/>
    </xf>
    <xf numFmtId="0" fontId="89" fillId="23" borderId="14" xfId="0" applyFont="1" applyFill="1" applyBorder="1" applyAlignment="1">
      <alignment horizontal="left" wrapText="1"/>
    </xf>
    <xf numFmtId="0" fontId="47" fillId="22" borderId="63" xfId="0" applyFont="1" applyFill="1" applyBorder="1"/>
    <xf numFmtId="0" fontId="47" fillId="24" borderId="0" xfId="0" applyFont="1" applyFill="1"/>
    <xf numFmtId="0" fontId="6" fillId="2" borderId="9" xfId="0" applyFont="1" applyFill="1" applyBorder="1" applyAlignment="1">
      <alignment vertical="center" wrapText="1"/>
    </xf>
    <xf numFmtId="0" fontId="6" fillId="2" borderId="5" xfId="0" applyFont="1" applyFill="1" applyBorder="1" applyAlignment="1">
      <alignment vertical="center" wrapText="1"/>
    </xf>
    <xf numFmtId="0" fontId="6" fillId="2" borderId="10" xfId="0" applyFont="1" applyFill="1" applyBorder="1" applyAlignment="1">
      <alignment vertical="center" wrapText="1"/>
    </xf>
    <xf numFmtId="0" fontId="9" fillId="3" borderId="16" xfId="0" applyFont="1" applyFill="1" applyBorder="1"/>
    <xf numFmtId="0" fontId="6" fillId="3" borderId="12" xfId="0" applyFont="1" applyFill="1" applyBorder="1"/>
    <xf numFmtId="0" fontId="9" fillId="3" borderId="0" xfId="0" applyFont="1" applyFill="1" applyAlignment="1">
      <alignment horizontal="center"/>
    </xf>
    <xf numFmtId="0" fontId="9" fillId="3" borderId="13" xfId="0" applyFont="1" applyFill="1" applyBorder="1" applyAlignment="1">
      <alignment horizontal="center"/>
    </xf>
    <xf numFmtId="0" fontId="82" fillId="0" borderId="0" xfId="0" applyFont="1"/>
    <xf numFmtId="0" fontId="47" fillId="0" borderId="42" xfId="0" applyFont="1" applyBorder="1"/>
    <xf numFmtId="0" fontId="47" fillId="0" borderId="41" xfId="0" applyFont="1" applyBorder="1"/>
    <xf numFmtId="0" fontId="6" fillId="2" borderId="56" xfId="0" applyFont="1" applyFill="1" applyBorder="1" applyAlignment="1">
      <alignment horizontal="center" vertical="center" wrapText="1"/>
    </xf>
    <xf numFmtId="0" fontId="6" fillId="2" borderId="57" xfId="0" applyFont="1" applyFill="1" applyBorder="1" applyAlignment="1">
      <alignment horizontal="center" vertical="center" wrapText="1"/>
    </xf>
    <xf numFmtId="0" fontId="6" fillId="2" borderId="58" xfId="0" applyFont="1" applyFill="1" applyBorder="1" applyAlignment="1">
      <alignment horizontal="center" vertical="center" wrapText="1"/>
    </xf>
    <xf numFmtId="0" fontId="6" fillId="2" borderId="59" xfId="0" applyFont="1" applyFill="1" applyBorder="1" applyAlignment="1">
      <alignment horizontal="center" vertical="center" wrapText="1"/>
    </xf>
    <xf numFmtId="0" fontId="6" fillId="2" borderId="26" xfId="0" applyFont="1" applyFill="1" applyBorder="1" applyAlignment="1">
      <alignment horizontal="center" vertical="center" wrapText="1"/>
    </xf>
    <xf numFmtId="0" fontId="9" fillId="3" borderId="22" xfId="0" applyFont="1" applyFill="1" applyBorder="1" applyAlignment="1">
      <alignment horizontal="center" vertical="center" wrapText="1"/>
    </xf>
    <xf numFmtId="0" fontId="9" fillId="3" borderId="29" xfId="0" applyFont="1" applyFill="1" applyBorder="1" applyAlignment="1">
      <alignment horizontal="center" vertical="center" wrapText="1"/>
    </xf>
    <xf numFmtId="0" fontId="6" fillId="3" borderId="32" xfId="0" applyFont="1" applyFill="1" applyBorder="1" applyAlignment="1">
      <alignment horizontal="center" vertical="center" wrapText="1"/>
    </xf>
    <xf numFmtId="0" fontId="6" fillId="0" borderId="22" xfId="0" applyFont="1" applyBorder="1" applyAlignment="1">
      <alignment horizontal="center" wrapText="1"/>
    </xf>
    <xf numFmtId="0" fontId="6" fillId="4" borderId="1" xfId="0" applyFont="1" applyFill="1" applyBorder="1" applyAlignment="1">
      <alignment horizontal="center" wrapText="1"/>
    </xf>
    <xf numFmtId="0" fontId="93" fillId="2" borderId="1" xfId="7" applyFont="1" applyFill="1" applyBorder="1" applyAlignment="1" applyProtection="1">
      <alignment vertical="center" wrapText="1"/>
    </xf>
    <xf numFmtId="14" fontId="9" fillId="0" borderId="0" xfId="0" applyNumberFormat="1" applyFont="1"/>
    <xf numFmtId="0" fontId="4" fillId="3" borderId="1" xfId="0" applyFont="1" applyFill="1" applyBorder="1" applyAlignment="1">
      <alignment vertical="center" wrapText="1"/>
    </xf>
    <xf numFmtId="0" fontId="9" fillId="3" borderId="0" xfId="0" applyFont="1" applyFill="1" applyAlignment="1" applyProtection="1">
      <alignment wrapText="1"/>
      <protection locked="0"/>
    </xf>
    <xf numFmtId="0" fontId="9" fillId="3" borderId="0" xfId="0" applyFont="1" applyFill="1" applyAlignment="1">
      <alignment horizontal="center" wrapText="1"/>
    </xf>
    <xf numFmtId="0" fontId="6" fillId="3" borderId="10" xfId="0" applyFont="1" applyFill="1" applyBorder="1" applyAlignment="1">
      <alignment horizontal="center" vertical="top" wrapText="1"/>
    </xf>
    <xf numFmtId="0" fontId="3" fillId="3" borderId="0" xfId="0" applyFont="1" applyFill="1" applyAlignment="1">
      <alignment horizontal="right" wrapText="1"/>
    </xf>
    <xf numFmtId="0" fontId="4" fillId="4" borderId="1" xfId="0" applyFont="1" applyFill="1" applyBorder="1" applyAlignment="1" applyProtection="1">
      <alignment horizontal="left" vertical="center" wrapText="1"/>
      <protection locked="0"/>
    </xf>
    <xf numFmtId="14" fontId="4" fillId="4" borderId="1" xfId="0" applyNumberFormat="1" applyFont="1" applyFill="1" applyBorder="1" applyAlignment="1" applyProtection="1">
      <alignment horizontal="left" vertical="center" wrapText="1"/>
      <protection locked="0"/>
    </xf>
    <xf numFmtId="170" fontId="0" fillId="0" borderId="0" xfId="0" applyNumberFormat="1" applyAlignment="1">
      <alignment horizontal="center" vertical="top"/>
    </xf>
    <xf numFmtId="0" fontId="9" fillId="3" borderId="14" xfId="0" applyFont="1" applyFill="1" applyBorder="1" applyAlignment="1">
      <alignment vertical="center" wrapText="1"/>
    </xf>
    <xf numFmtId="0" fontId="9" fillId="3" borderId="15" xfId="0" applyFont="1" applyFill="1" applyBorder="1" applyAlignment="1">
      <alignment vertical="center" wrapText="1"/>
    </xf>
    <xf numFmtId="0" fontId="0" fillId="0" borderId="5" xfId="0" applyBorder="1"/>
    <xf numFmtId="2" fontId="0" fillId="0" borderId="5" xfId="0" applyNumberFormat="1" applyBorder="1"/>
    <xf numFmtId="2" fontId="0" fillId="0" borderId="0" xfId="0" applyNumberFormat="1"/>
    <xf numFmtId="0" fontId="15" fillId="0" borderId="1" xfId="0" applyFont="1" applyBorder="1" applyAlignment="1">
      <alignment horizontal="center"/>
    </xf>
    <xf numFmtId="1" fontId="0" fillId="0" borderId="0" xfId="0" applyNumberFormat="1"/>
    <xf numFmtId="165" fontId="9" fillId="5" borderId="3" xfId="11" applyNumberFormat="1" applyFont="1" applyFill="1" applyBorder="1" applyAlignment="1" applyProtection="1">
      <alignment horizontal="center" vertical="center" wrapText="1"/>
    </xf>
    <xf numFmtId="165" fontId="6" fillId="3" borderId="11" xfId="11" applyNumberFormat="1" applyFont="1" applyFill="1" applyBorder="1" applyAlignment="1" applyProtection="1">
      <alignment horizontal="center" vertical="center" wrapText="1"/>
    </xf>
    <xf numFmtId="165" fontId="6" fillId="3" borderId="22" xfId="11" applyNumberFormat="1" applyFont="1" applyFill="1" applyBorder="1" applyAlignment="1" applyProtection="1">
      <alignment horizontal="center" wrapText="1"/>
    </xf>
    <xf numFmtId="0" fontId="4" fillId="0" borderId="54" xfId="0" applyFont="1" applyBorder="1" applyAlignment="1">
      <alignment horizontal="right" vertical="top" wrapText="1"/>
    </xf>
    <xf numFmtId="0" fontId="97" fillId="0" borderId="0" xfId="7" applyFont="1" applyFill="1"/>
    <xf numFmtId="0" fontId="98" fillId="0" borderId="0" xfId="0" applyFont="1" applyAlignment="1">
      <alignment wrapText="1"/>
    </xf>
    <xf numFmtId="0" fontId="98" fillId="0" borderId="0" xfId="0" applyFont="1"/>
    <xf numFmtId="0" fontId="47" fillId="0" borderId="0" xfId="0" applyFont="1" applyAlignment="1">
      <alignment wrapText="1"/>
    </xf>
    <xf numFmtId="0" fontId="47" fillId="0" borderId="0" xfId="0" applyFont="1" applyAlignment="1">
      <alignment vertical="center"/>
    </xf>
    <xf numFmtId="0" fontId="3" fillId="22" borderId="1" xfId="0" applyFont="1" applyFill="1" applyBorder="1" applyAlignment="1" applyProtection="1">
      <alignment horizontal="left" vertical="center" wrapText="1"/>
      <protection locked="0"/>
    </xf>
    <xf numFmtId="0" fontId="9" fillId="0" borderId="0" xfId="0" applyFont="1" applyAlignment="1">
      <alignment horizontal="left" wrapText="1"/>
    </xf>
    <xf numFmtId="164" fontId="9" fillId="0" borderId="21" xfId="0" applyNumberFormat="1" applyFont="1" applyBorder="1" applyAlignment="1">
      <alignment horizontal="left" wrapText="1"/>
    </xf>
    <xf numFmtId="164" fontId="9" fillId="0" borderId="15" xfId="0" applyNumberFormat="1" applyFont="1" applyBorder="1" applyAlignment="1">
      <alignment horizontal="left" wrapText="1"/>
    </xf>
    <xf numFmtId="164" fontId="9" fillId="0" borderId="23" xfId="0" applyNumberFormat="1" applyFont="1" applyBorder="1" applyAlignment="1">
      <alignment horizontal="left" wrapText="1"/>
    </xf>
    <xf numFmtId="164" fontId="9" fillId="0" borderId="24" xfId="0" applyNumberFormat="1" applyFont="1" applyBorder="1" applyAlignment="1">
      <alignment horizontal="left" wrapText="1"/>
    </xf>
    <xf numFmtId="164" fontId="6" fillId="2" borderId="20" xfId="0" applyNumberFormat="1" applyFont="1" applyFill="1" applyBorder="1" applyAlignment="1">
      <alignment horizontal="left" wrapText="1"/>
    </xf>
    <xf numFmtId="0" fontId="6" fillId="2" borderId="28" xfId="0" applyFont="1" applyFill="1" applyBorder="1" applyAlignment="1">
      <alignment horizontal="center" vertical="center" wrapText="1"/>
    </xf>
    <xf numFmtId="0" fontId="6" fillId="2" borderId="1" xfId="0" applyFont="1" applyFill="1" applyBorder="1" applyAlignment="1">
      <alignment horizontal="center" vertical="center" wrapText="1"/>
    </xf>
    <xf numFmtId="0" fontId="9" fillId="3" borderId="15" xfId="0" applyFont="1" applyFill="1" applyBorder="1" applyAlignment="1">
      <alignment horizontal="center"/>
    </xf>
    <xf numFmtId="0" fontId="9" fillId="0" borderId="9" xfId="0" applyFont="1" applyBorder="1" applyAlignment="1">
      <alignment horizontal="left"/>
    </xf>
    <xf numFmtId="0" fontId="6" fillId="0" borderId="1" xfId="0" applyFont="1" applyBorder="1" applyAlignment="1">
      <alignment horizontal="center" vertical="center" wrapText="1"/>
    </xf>
    <xf numFmtId="0" fontId="11" fillId="0" borderId="16" xfId="0" applyFont="1" applyBorder="1" applyAlignment="1">
      <alignment horizontal="center" vertical="center" wrapText="1"/>
    </xf>
    <xf numFmtId="0" fontId="87" fillId="0" borderId="14" xfId="0" applyFont="1" applyBorder="1" applyAlignment="1">
      <alignment horizontal="center" vertical="center" wrapText="1"/>
    </xf>
    <xf numFmtId="0" fontId="87" fillId="0" borderId="15" xfId="0" applyFont="1" applyBorder="1" applyAlignment="1">
      <alignment horizontal="center" vertical="center" wrapText="1"/>
    </xf>
    <xf numFmtId="0" fontId="6" fillId="0" borderId="14" xfId="0" applyFont="1" applyBorder="1" applyAlignment="1">
      <alignment horizontal="center" vertical="center" wrapText="1"/>
    </xf>
    <xf numFmtId="0" fontId="9" fillId="0" borderId="0" xfId="0" applyFont="1" applyAlignment="1">
      <alignment horizontal="center" wrapText="1"/>
    </xf>
    <xf numFmtId="0" fontId="87" fillId="0" borderId="16" xfId="0" applyFont="1" applyBorder="1" applyAlignment="1">
      <alignment horizontal="center" vertical="center" wrapText="1"/>
    </xf>
    <xf numFmtId="0" fontId="3" fillId="0" borderId="0" xfId="0" applyFont="1" applyAlignment="1">
      <alignment horizontal="center" wrapText="1"/>
    </xf>
    <xf numFmtId="0" fontId="92" fillId="0" borderId="0" xfId="0" applyFont="1" applyAlignment="1">
      <alignment horizontal="left" wrapText="1"/>
    </xf>
    <xf numFmtId="0" fontId="9" fillId="0" borderId="1" xfId="0" applyFont="1" applyBorder="1" applyAlignment="1" applyProtection="1">
      <alignment horizontal="left" wrapText="1"/>
      <protection locked="0"/>
    </xf>
    <xf numFmtId="0" fontId="87" fillId="2" borderId="1" xfId="0" applyFont="1" applyFill="1" applyBorder="1" applyAlignment="1" applyProtection="1">
      <alignment horizontal="center" vertical="center" wrapText="1"/>
      <protection locked="0"/>
    </xf>
    <xf numFmtId="0" fontId="6" fillId="0" borderId="1" xfId="0" applyFont="1" applyBorder="1" applyAlignment="1">
      <alignment horizontal="center" wrapText="1"/>
    </xf>
    <xf numFmtId="0" fontId="16" fillId="0" borderId="15" xfId="0" applyFont="1" applyBorder="1" applyAlignment="1">
      <alignment horizontal="center" wrapText="1"/>
    </xf>
    <xf numFmtId="0" fontId="3" fillId="0" borderId="1" xfId="0" applyFont="1" applyBorder="1" applyAlignment="1">
      <alignment horizontal="center" wrapText="1"/>
    </xf>
    <xf numFmtId="0" fontId="3" fillId="0" borderId="14" xfId="0" applyFont="1" applyBorder="1" applyAlignment="1">
      <alignment horizontal="center" wrapText="1"/>
    </xf>
    <xf numFmtId="0" fontId="87" fillId="0" borderId="1" xfId="0" applyFont="1" applyBorder="1" applyAlignment="1">
      <alignment horizontal="center" vertical="center" wrapText="1"/>
    </xf>
    <xf numFmtId="0" fontId="88" fillId="0" borderId="1" xfId="0" applyFont="1" applyBorder="1" applyAlignment="1">
      <alignment horizontal="center" vertical="center" wrapText="1"/>
    </xf>
    <xf numFmtId="0" fontId="27" fillId="0" borderId="0" xfId="0" applyFont="1" applyAlignment="1">
      <alignment horizontal="center" wrapText="1"/>
    </xf>
    <xf numFmtId="0" fontId="4" fillId="0" borderId="0" xfId="0" quotePrefix="1" applyFont="1" applyAlignment="1">
      <alignment horizontal="left" wrapText="1"/>
    </xf>
    <xf numFmtId="0" fontId="6" fillId="2" borderId="14" xfId="0" applyFont="1" applyFill="1" applyBorder="1" applyAlignment="1">
      <alignment horizontal="center" vertical="center" wrapText="1"/>
    </xf>
    <xf numFmtId="0" fontId="9" fillId="0" borderId="16" xfId="0" applyFont="1" applyBorder="1" applyAlignment="1">
      <alignment horizontal="center" vertical="center" wrapText="1"/>
    </xf>
    <xf numFmtId="0" fontId="16" fillId="0" borderId="0" xfId="0" applyFont="1" applyAlignment="1">
      <alignment horizontal="center"/>
    </xf>
    <xf numFmtId="0" fontId="4" fillId="0" borderId="0" xfId="0" applyFont="1" applyAlignment="1">
      <alignment horizontal="center" wrapText="1"/>
    </xf>
    <xf numFmtId="0" fontId="6" fillId="0" borderId="15" xfId="0" applyFont="1" applyBorder="1" applyAlignment="1">
      <alignment horizontal="center" vertical="center" wrapText="1"/>
    </xf>
    <xf numFmtId="0" fontId="3" fillId="0" borderId="1" xfId="0" applyFont="1" applyBorder="1" applyAlignment="1">
      <alignment horizontal="center" vertical="center" wrapText="1"/>
    </xf>
    <xf numFmtId="0" fontId="27" fillId="0" borderId="0" xfId="0" applyFont="1" applyAlignment="1">
      <alignment horizontal="center"/>
    </xf>
    <xf numFmtId="0" fontId="0" fillId="0" borderId="0" xfId="0" applyProtection="1">
      <protection locked="0"/>
    </xf>
    <xf numFmtId="0" fontId="0" fillId="0" borderId="0" xfId="0" applyAlignment="1" applyProtection="1">
      <alignment wrapText="1"/>
      <protection locked="0"/>
    </xf>
    <xf numFmtId="14" fontId="0" fillId="0" borderId="0" xfId="0" applyNumberFormat="1" applyProtection="1">
      <protection locked="0"/>
    </xf>
    <xf numFmtId="0" fontId="3" fillId="0" borderId="0" xfId="0" applyFont="1" applyAlignment="1" applyProtection="1">
      <alignment wrapText="1"/>
      <protection locked="0"/>
    </xf>
    <xf numFmtId="0" fontId="0" fillId="22" borderId="0" xfId="0" applyFill="1" applyProtection="1">
      <protection locked="0"/>
    </xf>
    <xf numFmtId="0" fontId="0" fillId="22" borderId="0" xfId="0" applyFill="1" applyAlignment="1" applyProtection="1">
      <alignment wrapText="1"/>
      <protection locked="0"/>
    </xf>
    <xf numFmtId="0" fontId="9" fillId="22" borderId="0" xfId="0" applyFont="1" applyFill="1" applyProtection="1">
      <protection locked="0"/>
    </xf>
    <xf numFmtId="0" fontId="9" fillId="22" borderId="1" xfId="0" applyFont="1" applyFill="1" applyBorder="1" applyAlignment="1" applyProtection="1">
      <alignment horizontal="right" vertical="top" wrapText="1"/>
      <protection locked="0"/>
    </xf>
    <xf numFmtId="14" fontId="0" fillId="22" borderId="0" xfId="0" applyNumberFormat="1" applyFill="1" applyProtection="1">
      <protection locked="0"/>
    </xf>
    <xf numFmtId="0" fontId="9" fillId="22" borderId="1" xfId="0" applyFont="1" applyFill="1" applyBorder="1" applyProtection="1">
      <protection locked="0"/>
    </xf>
    <xf numFmtId="0" fontId="4" fillId="0" borderId="1" xfId="0" applyFont="1" applyBorder="1" applyAlignment="1">
      <alignment vertical="center" wrapText="1"/>
    </xf>
    <xf numFmtId="169" fontId="4" fillId="0" borderId="1" xfId="10" applyNumberFormat="1" applyFont="1" applyFill="1" applyBorder="1" applyAlignment="1" applyProtection="1">
      <alignment vertical="center" wrapText="1"/>
      <protection locked="0"/>
    </xf>
    <xf numFmtId="0" fontId="4" fillId="0" borderId="1" xfId="10" applyNumberFormat="1" applyFont="1" applyFill="1" applyBorder="1" applyAlignment="1" applyProtection="1">
      <alignment vertical="center" wrapText="1"/>
      <protection locked="0"/>
    </xf>
    <xf numFmtId="0" fontId="9" fillId="3" borderId="1" xfId="0" applyFont="1" applyFill="1" applyBorder="1" applyAlignment="1">
      <alignment horizontal="right" vertical="top" wrapText="1"/>
    </xf>
    <xf numFmtId="0" fontId="9" fillId="0" borderId="1" xfId="0" applyFont="1" applyBorder="1" applyAlignment="1">
      <alignment horizontal="right" vertical="top" wrapText="1"/>
    </xf>
    <xf numFmtId="0" fontId="9" fillId="22" borderId="1" xfId="0" applyFont="1" applyFill="1" applyBorder="1" applyAlignment="1">
      <alignment horizontal="right" vertical="top" wrapText="1"/>
    </xf>
    <xf numFmtId="0" fontId="4" fillId="3" borderId="1" xfId="0" applyFont="1" applyFill="1" applyBorder="1"/>
    <xf numFmtId="0" fontId="4" fillId="0" borderId="1" xfId="0" applyFont="1" applyBorder="1"/>
    <xf numFmtId="0" fontId="11" fillId="0" borderId="0" xfId="0" applyFont="1" applyAlignment="1" applyProtection="1">
      <alignment horizontal="justify" vertical="center" wrapText="1"/>
      <protection locked="0"/>
    </xf>
    <xf numFmtId="0" fontId="11" fillId="0" borderId="0" xfId="0" applyFont="1" applyAlignment="1" applyProtection="1">
      <alignment horizontal="justify" vertical="center"/>
      <protection locked="0"/>
    </xf>
    <xf numFmtId="0" fontId="9" fillId="0" borderId="0" xfId="0" applyFont="1" applyAlignment="1" applyProtection="1">
      <alignment horizontal="justify" vertical="center"/>
      <protection locked="0"/>
    </xf>
    <xf numFmtId="0" fontId="102" fillId="0" borderId="0" xfId="0" applyFont="1" applyProtection="1">
      <protection locked="0"/>
    </xf>
    <xf numFmtId="0" fontId="102" fillId="0" borderId="0" xfId="0" applyFont="1" applyAlignment="1" applyProtection="1">
      <alignment horizontal="justify" vertical="center"/>
      <protection locked="0"/>
    </xf>
    <xf numFmtId="0" fontId="9" fillId="0" borderId="0" xfId="0" applyFont="1" applyAlignment="1">
      <alignment horizontal="left" wrapText="1"/>
    </xf>
    <xf numFmtId="0" fontId="9" fillId="22" borderId="1" xfId="0" applyFont="1" applyFill="1" applyBorder="1" applyAlignment="1" applyProtection="1">
      <alignment horizontal="center" wrapText="1"/>
      <protection locked="0"/>
    </xf>
    <xf numFmtId="0" fontId="9" fillId="22" borderId="22" xfId="0" applyFont="1" applyFill="1" applyBorder="1" applyAlignment="1" applyProtection="1">
      <alignment horizontal="center" wrapText="1"/>
      <protection locked="0"/>
    </xf>
    <xf numFmtId="0" fontId="16" fillId="8" borderId="41" xfId="0" applyFont="1" applyFill="1" applyBorder="1" applyAlignment="1">
      <alignment horizontal="center" vertical="center"/>
    </xf>
    <xf numFmtId="0" fontId="16" fillId="8" borderId="0" xfId="0" applyFont="1" applyFill="1" applyAlignment="1">
      <alignment horizontal="center" vertical="center"/>
    </xf>
    <xf numFmtId="0" fontId="16" fillId="8" borderId="42" xfId="0" applyFont="1" applyFill="1" applyBorder="1" applyAlignment="1">
      <alignment horizontal="center" vertical="center"/>
    </xf>
    <xf numFmtId="0" fontId="7" fillId="15" borderId="46" xfId="0" applyFont="1" applyFill="1" applyBorder="1" applyAlignment="1">
      <alignment horizontal="center" vertical="center" wrapText="1"/>
    </xf>
    <xf numFmtId="0" fontId="7" fillId="15" borderId="47" xfId="0" applyFont="1" applyFill="1" applyBorder="1" applyAlignment="1">
      <alignment horizontal="center" vertical="center" wrapText="1"/>
    </xf>
    <xf numFmtId="0" fontId="7" fillId="15" borderId="48" xfId="0" applyFont="1" applyFill="1" applyBorder="1" applyAlignment="1">
      <alignment horizontal="center" vertical="center" wrapText="1"/>
    </xf>
    <xf numFmtId="0" fontId="16" fillId="8" borderId="37" xfId="0" applyFont="1" applyFill="1" applyBorder="1" applyAlignment="1">
      <alignment horizontal="center"/>
    </xf>
    <xf numFmtId="0" fontId="16" fillId="8" borderId="43" xfId="0" applyFont="1" applyFill="1" applyBorder="1" applyAlignment="1">
      <alignment horizontal="center"/>
    </xf>
    <xf numFmtId="0" fontId="16" fillId="8" borderId="38" xfId="0" applyFont="1" applyFill="1" applyBorder="1" applyAlignment="1">
      <alignment horizontal="center"/>
    </xf>
    <xf numFmtId="0" fontId="9" fillId="0" borderId="1" xfId="0" applyFont="1" applyBorder="1" applyAlignment="1" applyProtection="1">
      <alignment horizontal="center" wrapText="1"/>
      <protection locked="0"/>
    </xf>
    <xf numFmtId="0" fontId="9" fillId="0" borderId="22" xfId="0" applyFont="1" applyBorder="1" applyAlignment="1" applyProtection="1">
      <alignment horizontal="center" wrapText="1"/>
      <protection locked="0"/>
    </xf>
    <xf numFmtId="0" fontId="9" fillId="0" borderId="14" xfId="0" applyFont="1" applyBorder="1" applyAlignment="1" applyProtection="1">
      <alignment horizontal="center" wrapText="1"/>
      <protection locked="0"/>
    </xf>
    <xf numFmtId="0" fontId="9" fillId="0" borderId="55" xfId="0" applyFont="1" applyBorder="1" applyAlignment="1" applyProtection="1">
      <alignment horizontal="center" wrapText="1"/>
      <protection locked="0"/>
    </xf>
    <xf numFmtId="0" fontId="16" fillId="8" borderId="34" xfId="0" applyFont="1" applyFill="1" applyBorder="1" applyAlignment="1">
      <alignment horizontal="center"/>
    </xf>
    <xf numFmtId="0" fontId="16" fillId="8" borderId="44" xfId="0" applyFont="1" applyFill="1" applyBorder="1" applyAlignment="1">
      <alignment horizontal="center"/>
    </xf>
    <xf numFmtId="0" fontId="16" fillId="8" borderId="35" xfId="0" applyFont="1" applyFill="1" applyBorder="1" applyAlignment="1">
      <alignment horizontal="center"/>
    </xf>
    <xf numFmtId="0" fontId="6" fillId="8" borderId="37" xfId="0" applyFont="1" applyFill="1" applyBorder="1" applyAlignment="1">
      <alignment horizontal="center"/>
    </xf>
    <xf numFmtId="0" fontId="9" fillId="8" borderId="38" xfId="0" applyFont="1" applyFill="1" applyBorder="1" applyAlignment="1">
      <alignment horizontal="center"/>
    </xf>
    <xf numFmtId="0" fontId="9" fillId="0" borderId="41" xfId="0" applyFont="1" applyBorder="1" applyAlignment="1">
      <alignment horizontal="left" vertical="center" wrapText="1"/>
    </xf>
    <xf numFmtId="0" fontId="9" fillId="0" borderId="42" xfId="0" applyFont="1" applyBorder="1" applyAlignment="1">
      <alignment horizontal="left" vertical="center" wrapText="1"/>
    </xf>
    <xf numFmtId="0" fontId="9" fillId="0" borderId="39" xfId="0" applyFont="1" applyBorder="1" applyAlignment="1">
      <alignment horizontal="left" vertical="center" wrapText="1"/>
    </xf>
    <xf numFmtId="0" fontId="9" fillId="0" borderId="40" xfId="0" applyFont="1" applyBorder="1" applyAlignment="1">
      <alignment horizontal="left" vertical="center" wrapText="1"/>
    </xf>
    <xf numFmtId="0" fontId="9" fillId="0" borderId="21" xfId="0" applyFont="1" applyBorder="1" applyAlignment="1">
      <alignment horizontal="left"/>
    </xf>
    <xf numFmtId="0" fontId="9" fillId="0" borderId="15" xfId="0" applyFont="1" applyBorder="1" applyAlignment="1">
      <alignment horizontal="left"/>
    </xf>
    <xf numFmtId="0" fontId="9" fillId="0" borderId="23" xfId="0" applyFont="1" applyBorder="1" applyAlignment="1">
      <alignment horizontal="left"/>
    </xf>
    <xf numFmtId="0" fontId="9" fillId="0" borderId="24" xfId="0" applyFont="1" applyBorder="1" applyAlignment="1">
      <alignment horizontal="left"/>
    </xf>
    <xf numFmtId="0" fontId="9" fillId="3" borderId="15" xfId="0" applyFont="1" applyFill="1" applyBorder="1" applyAlignment="1">
      <alignment horizontal="center"/>
    </xf>
    <xf numFmtId="0" fontId="6" fillId="2" borderId="18" xfId="0" applyFont="1" applyFill="1" applyBorder="1" applyAlignment="1">
      <alignment wrapText="1"/>
    </xf>
    <xf numFmtId="0" fontId="6" fillId="2" borderId="19" xfId="0" applyFont="1" applyFill="1" applyBorder="1" applyAlignment="1">
      <alignment wrapText="1"/>
    </xf>
    <xf numFmtId="0" fontId="6" fillId="2" borderId="20" xfId="0" applyFont="1" applyFill="1" applyBorder="1" applyAlignment="1">
      <alignment wrapText="1"/>
    </xf>
    <xf numFmtId="164" fontId="9" fillId="0" borderId="23" xfId="0" applyNumberFormat="1" applyFont="1" applyBorder="1" applyAlignment="1">
      <alignment horizontal="left" wrapText="1"/>
    </xf>
    <xf numFmtId="0" fontId="9" fillId="0" borderId="24" xfId="0" applyFont="1" applyBorder="1" applyAlignment="1">
      <alignment horizontal="left" wrapText="1"/>
    </xf>
    <xf numFmtId="0" fontId="9" fillId="0" borderId="64" xfId="0" applyFont="1" applyBorder="1" applyAlignment="1">
      <alignment horizontal="center" vertical="center" wrapText="1"/>
    </xf>
    <xf numFmtId="0" fontId="9" fillId="0" borderId="8" xfId="0" applyFont="1" applyBorder="1" applyAlignment="1">
      <alignment horizontal="center" vertical="center" wrapText="1"/>
    </xf>
    <xf numFmtId="0" fontId="9" fillId="0" borderId="41" xfId="0" applyFont="1" applyBorder="1" applyAlignment="1">
      <alignment horizontal="center" vertical="center" wrapText="1"/>
    </xf>
    <xf numFmtId="0" fontId="9" fillId="0" borderId="13" xfId="0" applyFont="1" applyBorder="1" applyAlignment="1">
      <alignment horizontal="center" vertical="center" wrapText="1"/>
    </xf>
    <xf numFmtId="0" fontId="9" fillId="0" borderId="65" xfId="0" applyFont="1" applyBorder="1" applyAlignment="1">
      <alignment horizontal="center" vertical="center" wrapText="1"/>
    </xf>
    <xf numFmtId="0" fontId="9" fillId="0" borderId="10" xfId="0" applyFont="1" applyBorder="1" applyAlignment="1">
      <alignment horizontal="center" vertical="center" wrapText="1"/>
    </xf>
    <xf numFmtId="0" fontId="82" fillId="0" borderId="0" xfId="0" applyFont="1" applyAlignment="1">
      <alignment horizontal="center"/>
    </xf>
    <xf numFmtId="164" fontId="9" fillId="0" borderId="39" xfId="0" applyNumberFormat="1" applyFont="1" applyBorder="1" applyAlignment="1">
      <alignment horizontal="left" wrapText="1"/>
    </xf>
    <xf numFmtId="0" fontId="9" fillId="0" borderId="33" xfId="0" applyFont="1" applyBorder="1" applyAlignment="1">
      <alignment horizontal="left" wrapText="1"/>
    </xf>
    <xf numFmtId="164" fontId="9" fillId="0" borderId="21" xfId="0" applyNumberFormat="1" applyFont="1" applyBorder="1" applyAlignment="1">
      <alignment horizontal="left" wrapText="1"/>
    </xf>
    <xf numFmtId="164" fontId="9" fillId="0" borderId="15" xfId="0" applyNumberFormat="1" applyFont="1" applyBorder="1" applyAlignment="1">
      <alignment horizontal="left" wrapText="1"/>
    </xf>
    <xf numFmtId="164" fontId="9" fillId="0" borderId="16" xfId="0" applyNumberFormat="1" applyFont="1" applyBorder="1" applyAlignment="1">
      <alignment horizontal="left" wrapText="1"/>
    </xf>
    <xf numFmtId="164" fontId="9" fillId="0" borderId="24" xfId="0" applyNumberFormat="1" applyFont="1" applyBorder="1" applyAlignment="1">
      <alignment horizontal="left" wrapText="1"/>
    </xf>
    <xf numFmtId="164" fontId="9" fillId="0" borderId="27" xfId="0" applyNumberFormat="1" applyFont="1" applyBorder="1" applyAlignment="1">
      <alignment horizontal="left" wrapText="1"/>
    </xf>
    <xf numFmtId="0" fontId="9" fillId="0" borderId="30" xfId="0" applyFont="1" applyBorder="1" applyAlignment="1">
      <alignment horizontal="left" wrapText="1"/>
    </xf>
    <xf numFmtId="0" fontId="9" fillId="0" borderId="31" xfId="0" applyFont="1" applyBorder="1" applyAlignment="1">
      <alignment horizontal="left" wrapText="1"/>
    </xf>
    <xf numFmtId="164" fontId="6" fillId="2" borderId="18" xfId="0" applyNumberFormat="1" applyFont="1" applyFill="1" applyBorder="1" applyAlignment="1">
      <alignment horizontal="left" wrapText="1"/>
    </xf>
    <xf numFmtId="164" fontId="6" fillId="2" borderId="19" xfId="0" applyNumberFormat="1" applyFont="1" applyFill="1" applyBorder="1" applyAlignment="1">
      <alignment horizontal="left" wrapText="1"/>
    </xf>
    <xf numFmtId="164" fontId="6" fillId="2" borderId="20" xfId="0" applyNumberFormat="1" applyFont="1" applyFill="1" applyBorder="1" applyAlignment="1">
      <alignment horizontal="left" wrapText="1"/>
    </xf>
    <xf numFmtId="0" fontId="9" fillId="0" borderId="15" xfId="0" applyFont="1" applyBorder="1" applyAlignment="1">
      <alignment horizontal="left" wrapText="1"/>
    </xf>
    <xf numFmtId="0" fontId="9" fillId="0" borderId="72" xfId="0" applyFont="1" applyBorder="1" applyAlignment="1">
      <alignment horizontal="center" vertical="center" wrapText="1"/>
    </xf>
    <xf numFmtId="0" fontId="9" fillId="0" borderId="73" xfId="0" applyFont="1" applyBorder="1" applyAlignment="1">
      <alignment horizontal="center" vertical="center" wrapText="1"/>
    </xf>
    <xf numFmtId="0" fontId="9" fillId="0" borderId="65" xfId="0" applyFont="1" applyBorder="1" applyAlignment="1">
      <alignment horizontal="left"/>
    </xf>
    <xf numFmtId="0" fontId="9" fillId="0" borderId="10" xfId="0" applyFont="1" applyBorder="1" applyAlignment="1">
      <alignment horizontal="left"/>
    </xf>
    <xf numFmtId="0" fontId="9" fillId="0" borderId="27" xfId="0" applyFont="1" applyBorder="1" applyAlignment="1">
      <alignment horizontal="left"/>
    </xf>
    <xf numFmtId="0" fontId="6" fillId="2" borderId="37" xfId="0" applyFont="1" applyFill="1" applyBorder="1" applyAlignment="1">
      <alignment horizontal="center" wrapText="1"/>
    </xf>
    <xf numFmtId="0" fontId="6" fillId="2" borderId="43" xfId="0" applyFont="1" applyFill="1" applyBorder="1" applyAlignment="1">
      <alignment horizontal="center" wrapText="1"/>
    </xf>
    <xf numFmtId="0" fontId="6" fillId="2" borderId="38" xfId="0" applyFont="1" applyFill="1" applyBorder="1" applyAlignment="1">
      <alignment horizontal="center" wrapText="1"/>
    </xf>
    <xf numFmtId="0" fontId="6" fillId="2" borderId="28" xfId="0" applyFont="1" applyFill="1" applyBorder="1" applyAlignment="1">
      <alignment horizontal="center" vertical="center" wrapText="1"/>
    </xf>
    <xf numFmtId="0" fontId="6" fillId="2" borderId="1" xfId="0" applyFont="1" applyFill="1" applyBorder="1" applyAlignment="1">
      <alignment horizontal="center" vertical="center" wrapText="1"/>
    </xf>
    <xf numFmtId="0" fontId="76" fillId="0" borderId="12" xfId="0" applyFont="1" applyBorder="1" applyAlignment="1">
      <alignment horizontal="center" wrapText="1"/>
    </xf>
    <xf numFmtId="0" fontId="76" fillId="0" borderId="0" xfId="0" applyFont="1" applyAlignment="1">
      <alignment horizontal="center" wrapText="1"/>
    </xf>
    <xf numFmtId="0" fontId="9" fillId="0" borderId="9" xfId="0" applyFont="1" applyBorder="1" applyAlignment="1">
      <alignment horizontal="left"/>
    </xf>
    <xf numFmtId="0" fontId="9" fillId="0" borderId="5" xfId="0" applyFont="1" applyBorder="1" applyAlignment="1">
      <alignment horizontal="left"/>
    </xf>
    <xf numFmtId="0" fontId="6" fillId="0" borderId="1" xfId="0" applyFont="1" applyBorder="1" applyAlignment="1">
      <alignment horizontal="center" vertical="center" wrapText="1"/>
    </xf>
    <xf numFmtId="0" fontId="3" fillId="0" borderId="14" xfId="0" applyFont="1" applyBorder="1" applyAlignment="1">
      <alignment horizontal="center" vertical="center" wrapText="1"/>
    </xf>
    <xf numFmtId="0" fontId="3" fillId="0" borderId="15" xfId="0" applyFont="1" applyBorder="1" applyAlignment="1">
      <alignment horizontal="center" vertical="center" wrapText="1"/>
    </xf>
    <xf numFmtId="0" fontId="11" fillId="0" borderId="15" xfId="0" applyFont="1" applyBorder="1" applyAlignment="1">
      <alignment horizontal="center" vertical="center" wrapText="1"/>
    </xf>
    <xf numFmtId="0" fontId="11" fillId="0" borderId="16" xfId="0" applyFont="1" applyBorder="1" applyAlignment="1">
      <alignment horizontal="center" vertical="center" wrapText="1"/>
    </xf>
    <xf numFmtId="0" fontId="87" fillId="0" borderId="14" xfId="0" applyFont="1" applyBorder="1" applyAlignment="1">
      <alignment horizontal="center" vertical="center" wrapText="1"/>
    </xf>
    <xf numFmtId="0" fontId="88" fillId="0" borderId="15" xfId="0" applyFont="1" applyBorder="1" applyAlignment="1">
      <alignment horizontal="center" vertical="center" wrapText="1"/>
    </xf>
    <xf numFmtId="0" fontId="88" fillId="0" borderId="16" xfId="0" applyFont="1" applyBorder="1" applyAlignment="1">
      <alignment horizontal="center" vertical="center" wrapText="1"/>
    </xf>
    <xf numFmtId="0" fontId="87" fillId="0" borderId="15" xfId="0" applyFont="1" applyBorder="1" applyAlignment="1">
      <alignment horizontal="center" vertical="center" wrapText="1"/>
    </xf>
    <xf numFmtId="0" fontId="6" fillId="0" borderId="14" xfId="0" applyFont="1" applyBorder="1" applyAlignment="1">
      <alignment horizontal="center" vertical="center" wrapText="1"/>
    </xf>
    <xf numFmtId="0" fontId="6" fillId="0" borderId="16" xfId="0" applyFont="1" applyBorder="1" applyAlignment="1">
      <alignment horizontal="center" vertical="center" wrapText="1"/>
    </xf>
    <xf numFmtId="0" fontId="76" fillId="0" borderId="5" xfId="0" applyFont="1" applyBorder="1" applyAlignment="1">
      <alignment horizontal="center" vertical="center" wrapText="1"/>
    </xf>
    <xf numFmtId="0" fontId="9" fillId="0" borderId="12" xfId="0" applyFont="1" applyBorder="1" applyAlignment="1">
      <alignment horizontal="center" wrapText="1"/>
    </xf>
    <xf numFmtId="0" fontId="9" fillId="0" borderId="0" xfId="0" applyFont="1" applyAlignment="1">
      <alignment horizontal="center" wrapText="1"/>
    </xf>
    <xf numFmtId="0" fontId="87" fillId="0" borderId="16" xfId="0" applyFont="1" applyBorder="1" applyAlignment="1">
      <alignment horizontal="center" vertical="center" wrapText="1"/>
    </xf>
    <xf numFmtId="0" fontId="3" fillId="0" borderId="16" xfId="0" applyFont="1" applyBorder="1" applyAlignment="1">
      <alignment horizontal="center" vertical="center" wrapText="1"/>
    </xf>
    <xf numFmtId="0" fontId="3" fillId="0" borderId="7" xfId="0" quotePrefix="1" applyFont="1" applyBorder="1" applyAlignment="1">
      <alignment horizontal="left" wrapText="1"/>
    </xf>
    <xf numFmtId="0" fontId="3" fillId="0" borderId="2" xfId="0" quotePrefix="1" applyFont="1" applyBorder="1" applyAlignment="1">
      <alignment horizontal="left" wrapText="1"/>
    </xf>
    <xf numFmtId="0" fontId="3" fillId="0" borderId="8" xfId="0" quotePrefix="1" applyFont="1" applyBorder="1" applyAlignment="1">
      <alignment horizontal="left" wrapText="1"/>
    </xf>
    <xf numFmtId="0" fontId="6" fillId="0" borderId="15" xfId="0" applyFont="1" applyBorder="1" applyAlignment="1">
      <alignment horizontal="center" vertical="center"/>
    </xf>
    <xf numFmtId="0" fontId="3" fillId="0" borderId="12" xfId="0" applyFont="1" applyBorder="1" applyAlignment="1">
      <alignment horizontal="center" wrapText="1"/>
    </xf>
    <xf numFmtId="0" fontId="3" fillId="0" borderId="0" xfId="0" applyFont="1" applyAlignment="1">
      <alignment horizontal="center" wrapText="1"/>
    </xf>
    <xf numFmtId="0" fontId="87" fillId="2" borderId="28" xfId="0" applyFont="1" applyFill="1" applyBorder="1" applyAlignment="1" applyProtection="1">
      <alignment horizontal="center" vertical="center" wrapText="1"/>
      <protection locked="0"/>
    </xf>
    <xf numFmtId="0" fontId="87" fillId="2" borderId="1" xfId="0" applyFont="1" applyFill="1" applyBorder="1" applyAlignment="1" applyProtection="1">
      <alignment horizontal="center" vertical="center" wrapText="1"/>
      <protection locked="0"/>
    </xf>
    <xf numFmtId="0" fontId="9" fillId="0" borderId="28" xfId="0" applyFont="1" applyBorder="1" applyAlignment="1" applyProtection="1">
      <alignment horizontal="left" wrapText="1"/>
      <protection locked="0"/>
    </xf>
    <xf numFmtId="165" fontId="9" fillId="3" borderId="6" xfId="11" applyNumberFormat="1" applyFont="1" applyFill="1" applyBorder="1" applyAlignment="1" applyProtection="1">
      <alignment horizontal="center" vertical="center" wrapText="1"/>
    </xf>
    <xf numFmtId="165" fontId="9" fillId="0" borderId="4" xfId="11" applyNumberFormat="1" applyFont="1" applyBorder="1" applyAlignment="1" applyProtection="1">
      <alignment horizontal="center" vertical="center" wrapText="1"/>
    </xf>
    <xf numFmtId="165" fontId="6" fillId="5" borderId="69" xfId="11" applyNumberFormat="1" applyFont="1" applyFill="1" applyBorder="1" applyAlignment="1" applyProtection="1">
      <alignment horizontal="center" vertical="center" wrapText="1"/>
    </xf>
    <xf numFmtId="165" fontId="9" fillId="0" borderId="26" xfId="11" applyNumberFormat="1" applyFont="1" applyBorder="1" applyAlignment="1" applyProtection="1">
      <alignment horizontal="center" vertical="center" wrapText="1"/>
    </xf>
    <xf numFmtId="0" fontId="91" fillId="6" borderId="37" xfId="0" applyFont="1" applyFill="1" applyBorder="1" applyAlignment="1">
      <alignment horizontal="left" wrapText="1"/>
    </xf>
    <xf numFmtId="0" fontId="91" fillId="6" borderId="43" xfId="0" applyFont="1" applyFill="1" applyBorder="1" applyAlignment="1">
      <alignment horizontal="left" wrapText="1"/>
    </xf>
    <xf numFmtId="0" fontId="91" fillId="6" borderId="38" xfId="0" applyFont="1" applyFill="1" applyBorder="1" applyAlignment="1">
      <alignment horizontal="left" wrapText="1"/>
    </xf>
    <xf numFmtId="0" fontId="19" fillId="6" borderId="39" xfId="0" applyFont="1" applyFill="1" applyBorder="1" applyAlignment="1">
      <alignment horizontal="left" wrapText="1"/>
    </xf>
    <xf numFmtId="0" fontId="19" fillId="6" borderId="33" xfId="0" applyFont="1" applyFill="1" applyBorder="1" applyAlignment="1">
      <alignment horizontal="left" wrapText="1"/>
    </xf>
    <xf numFmtId="0" fontId="19" fillId="6" borderId="40" xfId="0" applyFont="1" applyFill="1" applyBorder="1" applyAlignment="1">
      <alignment horizontal="left" wrapText="1"/>
    </xf>
    <xf numFmtId="0" fontId="6" fillId="0" borderId="1" xfId="0" applyFont="1" applyBorder="1" applyAlignment="1">
      <alignment horizontal="center" wrapText="1"/>
    </xf>
    <xf numFmtId="14" fontId="6" fillId="0" borderId="15" xfId="0" applyNumberFormat="1" applyFont="1" applyBorder="1" applyAlignment="1">
      <alignment horizontal="center" wrapText="1"/>
    </xf>
    <xf numFmtId="14" fontId="6" fillId="0" borderId="16" xfId="0" applyNumberFormat="1" applyFont="1" applyBorder="1" applyAlignment="1">
      <alignment horizontal="center" wrapText="1"/>
    </xf>
    <xf numFmtId="0" fontId="16" fillId="0" borderId="34" xfId="0" applyFont="1" applyBorder="1" applyAlignment="1">
      <alignment horizontal="center" wrapText="1"/>
    </xf>
    <xf numFmtId="0" fontId="16" fillId="0" borderId="44" xfId="0" applyFont="1" applyBorder="1" applyAlignment="1">
      <alignment horizontal="center" wrapText="1"/>
    </xf>
    <xf numFmtId="0" fontId="16" fillId="0" borderId="35" xfId="0" applyFont="1" applyBorder="1" applyAlignment="1">
      <alignment horizontal="center" wrapText="1"/>
    </xf>
    <xf numFmtId="0" fontId="16" fillId="0" borderId="28" xfId="0" applyFont="1" applyBorder="1" applyAlignment="1">
      <alignment horizontal="center" wrapText="1"/>
    </xf>
    <xf numFmtId="0" fontId="16" fillId="0" borderId="1" xfId="0" applyFont="1" applyBorder="1" applyAlignment="1">
      <alignment horizontal="center" wrapText="1"/>
    </xf>
    <xf numFmtId="0" fontId="16" fillId="0" borderId="22" xfId="0" applyFont="1" applyBorder="1" applyAlignment="1">
      <alignment horizontal="center" wrapText="1"/>
    </xf>
    <xf numFmtId="0" fontId="16" fillId="0" borderId="21" xfId="0" applyFont="1" applyBorder="1" applyAlignment="1">
      <alignment horizontal="center" wrapText="1"/>
    </xf>
    <xf numFmtId="0" fontId="16" fillId="0" borderId="15" xfId="0" applyFont="1" applyBorder="1" applyAlignment="1">
      <alignment horizontal="center" wrapText="1"/>
    </xf>
    <xf numFmtId="0" fontId="16" fillId="0" borderId="55" xfId="0" applyFont="1" applyBorder="1" applyAlignment="1">
      <alignment horizontal="center" wrapText="1"/>
    </xf>
    <xf numFmtId="165" fontId="6" fillId="5" borderId="69" xfId="11" applyNumberFormat="1" applyFont="1" applyFill="1" applyBorder="1" applyAlignment="1" applyProtection="1">
      <alignment horizontal="center" vertical="center" wrapText="1"/>
      <protection locked="0"/>
    </xf>
    <xf numFmtId="165" fontId="9" fillId="0" borderId="26" xfId="11" applyNumberFormat="1" applyFont="1" applyBorder="1" applyAlignment="1" applyProtection="1">
      <alignment horizontal="center" vertical="center" wrapText="1"/>
      <protection locked="0"/>
    </xf>
    <xf numFmtId="165" fontId="9" fillId="3" borderId="6" xfId="11" applyNumberFormat="1" applyFont="1" applyFill="1" applyBorder="1" applyAlignment="1" applyProtection="1">
      <alignment horizontal="center" vertical="center" wrapText="1"/>
      <protection locked="0"/>
    </xf>
    <xf numFmtId="165" fontId="9" fillId="0" borderId="4" xfId="11" applyNumberFormat="1" applyFont="1" applyBorder="1" applyAlignment="1" applyProtection="1">
      <alignment horizontal="center" vertical="center" wrapText="1"/>
      <protection locked="0"/>
    </xf>
    <xf numFmtId="165" fontId="9" fillId="5" borderId="1" xfId="11" applyNumberFormat="1" applyFont="1" applyFill="1" applyBorder="1" applyAlignment="1" applyProtection="1">
      <alignment horizontal="center" vertical="center" wrapText="1"/>
    </xf>
    <xf numFmtId="0" fontId="92" fillId="0" borderId="0" xfId="0" applyFont="1" applyAlignment="1">
      <alignment horizontal="left" wrapText="1"/>
    </xf>
    <xf numFmtId="0" fontId="9" fillId="0" borderId="1" xfId="0" applyFont="1" applyBorder="1" applyAlignment="1" applyProtection="1">
      <alignment horizontal="left" wrapText="1"/>
      <protection locked="0"/>
    </xf>
    <xf numFmtId="0" fontId="9" fillId="0" borderId="71" xfId="0" applyFont="1" applyBorder="1" applyAlignment="1" applyProtection="1">
      <alignment horizontal="left" wrapText="1"/>
      <protection locked="0"/>
    </xf>
    <xf numFmtId="0" fontId="9" fillId="0" borderId="11" xfId="0" applyFont="1" applyBorder="1" applyAlignment="1" applyProtection="1">
      <alignment horizontal="left" wrapText="1"/>
      <protection locked="0"/>
    </xf>
    <xf numFmtId="0" fontId="6" fillId="0" borderId="7" xfId="0" quotePrefix="1" applyFont="1" applyBorder="1" applyAlignment="1">
      <alignment horizontal="left" wrapText="1"/>
    </xf>
    <xf numFmtId="0" fontId="6" fillId="0" borderId="2" xfId="0" quotePrefix="1" applyFont="1" applyBorder="1" applyAlignment="1">
      <alignment horizontal="left" wrapText="1"/>
    </xf>
    <xf numFmtId="0" fontId="6" fillId="0" borderId="8" xfId="0" quotePrefix="1" applyFont="1" applyBorder="1" applyAlignment="1">
      <alignment horizontal="left" wrapText="1"/>
    </xf>
    <xf numFmtId="0" fontId="6" fillId="3" borderId="14" xfId="0" applyFont="1" applyFill="1" applyBorder="1" applyAlignment="1">
      <alignment horizontal="left" vertical="center" wrapText="1"/>
    </xf>
    <xf numFmtId="0" fontId="6" fillId="3" borderId="15" xfId="0" applyFont="1" applyFill="1" applyBorder="1" applyAlignment="1">
      <alignment horizontal="left" vertical="center" wrapText="1"/>
    </xf>
    <xf numFmtId="0" fontId="3" fillId="0" borderId="1" xfId="0" applyFont="1" applyBorder="1" applyAlignment="1">
      <alignment horizontal="center" wrapText="1"/>
    </xf>
    <xf numFmtId="0" fontId="3" fillId="0" borderId="14" xfId="0" applyFont="1" applyBorder="1" applyAlignment="1">
      <alignment horizontal="center" wrapText="1"/>
    </xf>
    <xf numFmtId="0" fontId="11" fillId="0" borderId="15" xfId="0" applyFont="1" applyBorder="1" applyAlignment="1">
      <alignment horizontal="center" wrapText="1"/>
    </xf>
    <xf numFmtId="0" fontId="11" fillId="0" borderId="16" xfId="0" applyFont="1" applyBorder="1" applyAlignment="1">
      <alignment horizontal="center" wrapText="1"/>
    </xf>
    <xf numFmtId="0" fontId="87" fillId="0" borderId="1" xfId="0" applyFont="1" applyBorder="1" applyAlignment="1">
      <alignment horizontal="center" vertical="center" wrapText="1"/>
    </xf>
    <xf numFmtId="0" fontId="88" fillId="0" borderId="1" xfId="0" applyFont="1" applyBorder="1" applyAlignment="1">
      <alignment horizontal="center" vertical="center" wrapText="1"/>
    </xf>
    <xf numFmtId="0" fontId="88" fillId="0" borderId="1" xfId="0" applyFont="1" applyBorder="1" applyAlignment="1">
      <alignment vertical="center" wrapText="1"/>
    </xf>
    <xf numFmtId="0" fontId="3" fillId="0" borderId="15" xfId="0" applyFont="1" applyBorder="1" applyAlignment="1">
      <alignment horizontal="center" wrapText="1"/>
    </xf>
    <xf numFmtId="0" fontId="16" fillId="0" borderId="9" xfId="0" applyFont="1" applyBorder="1" applyAlignment="1">
      <alignment horizontal="center" wrapText="1"/>
    </xf>
    <xf numFmtId="0" fontId="16" fillId="0" borderId="5" xfId="0" applyFont="1" applyBorder="1" applyAlignment="1">
      <alignment horizontal="center" wrapText="1"/>
    </xf>
    <xf numFmtId="0" fontId="13" fillId="0" borderId="10" xfId="0" applyFont="1" applyBorder="1" applyAlignment="1">
      <alignment wrapText="1"/>
    </xf>
    <xf numFmtId="0" fontId="13" fillId="0" borderId="1" xfId="0" applyFont="1" applyBorder="1" applyAlignment="1">
      <alignment wrapText="1"/>
    </xf>
    <xf numFmtId="0" fontId="27" fillId="0" borderId="0" xfId="0" applyFont="1" applyAlignment="1">
      <alignment horizontal="center" wrapText="1"/>
    </xf>
    <xf numFmtId="0" fontId="88" fillId="2" borderId="14" xfId="0" applyFont="1" applyFill="1" applyBorder="1" applyAlignment="1">
      <alignment horizontal="center" vertical="center" wrapText="1"/>
    </xf>
    <xf numFmtId="0" fontId="88" fillId="0" borderId="15" xfId="0" applyFont="1" applyBorder="1" applyAlignment="1">
      <alignment vertical="center" wrapText="1"/>
    </xf>
    <xf numFmtId="0" fontId="88" fillId="0" borderId="16" xfId="0" applyFont="1" applyBorder="1" applyAlignment="1">
      <alignment vertical="center" wrapText="1"/>
    </xf>
    <xf numFmtId="0" fontId="16" fillId="0" borderId="1" xfId="0" applyFont="1" applyBorder="1" applyAlignment="1">
      <alignment horizontal="center" vertical="center" wrapText="1"/>
    </xf>
    <xf numFmtId="0" fontId="9" fillId="3" borderId="9" xfId="0" applyFont="1" applyFill="1" applyBorder="1" applyAlignment="1">
      <alignment horizontal="left" vertical="center" wrapText="1"/>
    </xf>
    <xf numFmtId="0" fontId="9" fillId="3" borderId="5" xfId="0" applyFont="1" applyFill="1" applyBorder="1" applyAlignment="1">
      <alignment horizontal="left" vertical="center" wrapText="1"/>
    </xf>
    <xf numFmtId="0" fontId="9" fillId="3" borderId="10" xfId="0" applyFont="1" applyFill="1" applyBorder="1" applyAlignment="1">
      <alignment horizontal="left" vertical="center" wrapText="1"/>
    </xf>
    <xf numFmtId="0" fontId="9" fillId="0" borderId="7" xfId="0" quotePrefix="1" applyFont="1" applyBorder="1" applyAlignment="1">
      <alignment horizontal="left" wrapText="1"/>
    </xf>
    <xf numFmtId="0" fontId="9" fillId="0" borderId="2" xfId="0" quotePrefix="1" applyFont="1" applyBorder="1" applyAlignment="1">
      <alignment horizontal="left" wrapText="1"/>
    </xf>
    <xf numFmtId="0" fontId="9" fillId="0" borderId="8" xfId="0" quotePrefix="1" applyFont="1" applyBorder="1" applyAlignment="1">
      <alignment horizontal="left" wrapText="1"/>
    </xf>
    <xf numFmtId="0" fontId="9" fillId="0" borderId="9" xfId="0" applyFont="1" applyBorder="1" applyAlignment="1">
      <alignment horizontal="left" wrapText="1"/>
    </xf>
    <xf numFmtId="0" fontId="9" fillId="0" borderId="5" xfId="0" applyFont="1" applyBorder="1" applyAlignment="1">
      <alignment horizontal="left" wrapText="1"/>
    </xf>
    <xf numFmtId="0" fontId="4" fillId="0" borderId="0" xfId="0" quotePrefix="1" applyFont="1" applyAlignment="1">
      <alignment horizontal="left" wrapText="1"/>
    </xf>
    <xf numFmtId="0" fontId="16" fillId="0" borderId="14" xfId="0" applyFont="1" applyBorder="1" applyAlignment="1">
      <alignment horizontal="center" vertical="center" wrapText="1"/>
    </xf>
    <xf numFmtId="0" fontId="16" fillId="0" borderId="15" xfId="0" applyFont="1" applyBorder="1" applyAlignment="1">
      <alignment horizontal="center" vertical="center" wrapText="1"/>
    </xf>
    <xf numFmtId="0" fontId="16" fillId="0" borderId="16" xfId="0" applyFont="1" applyBorder="1" applyAlignment="1">
      <alignment horizontal="center" vertical="center" wrapText="1"/>
    </xf>
    <xf numFmtId="0" fontId="88" fillId="0" borderId="14" xfId="0" applyFont="1" applyBorder="1" applyAlignment="1">
      <alignment horizontal="center" vertical="center" wrapText="1"/>
    </xf>
    <xf numFmtId="0" fontId="6" fillId="2" borderId="14" xfId="0" applyFont="1" applyFill="1" applyBorder="1" applyAlignment="1">
      <alignment horizontal="center" vertical="center" wrapText="1"/>
    </xf>
    <xf numFmtId="0" fontId="6" fillId="2" borderId="15" xfId="0" applyFont="1" applyFill="1" applyBorder="1" applyAlignment="1">
      <alignment horizontal="center" vertical="center" wrapText="1"/>
    </xf>
    <xf numFmtId="0" fontId="6" fillId="2" borderId="16" xfId="0" applyFont="1" applyFill="1" applyBorder="1" applyAlignment="1">
      <alignment horizontal="center" vertical="center" wrapText="1"/>
    </xf>
    <xf numFmtId="0" fontId="9" fillId="0" borderId="1" xfId="0" applyFont="1" applyBorder="1" applyAlignment="1">
      <alignment horizontal="center" vertical="center" wrapText="1"/>
    </xf>
    <xf numFmtId="0" fontId="88" fillId="0" borderId="1" xfId="0" applyFont="1" applyBorder="1" applyAlignment="1">
      <alignment wrapText="1"/>
    </xf>
    <xf numFmtId="0" fontId="9" fillId="0" borderId="15" xfId="0" applyFont="1" applyBorder="1" applyAlignment="1">
      <alignment horizontal="center" vertical="center" wrapText="1"/>
    </xf>
    <xf numFmtId="0" fontId="9" fillId="0" borderId="16" xfId="0" applyFont="1" applyBorder="1" applyAlignment="1">
      <alignment horizontal="center" vertical="center" wrapText="1"/>
    </xf>
    <xf numFmtId="0" fontId="6" fillId="0" borderId="12" xfId="0" applyFont="1" applyBorder="1" applyAlignment="1">
      <alignment horizontal="left" wrapText="1"/>
    </xf>
    <xf numFmtId="0" fontId="6" fillId="0" borderId="0" xfId="0" applyFont="1" applyAlignment="1">
      <alignment horizontal="left" wrapText="1"/>
    </xf>
    <xf numFmtId="0" fontId="6" fillId="0" borderId="13" xfId="0" applyFont="1" applyBorder="1" applyAlignment="1">
      <alignment horizontal="left" wrapText="1"/>
    </xf>
    <xf numFmtId="0" fontId="6" fillId="22" borderId="12" xfId="0" applyFont="1" applyFill="1" applyBorder="1" applyAlignment="1">
      <alignment vertical="center" wrapText="1"/>
    </xf>
    <xf numFmtId="0" fontId="6" fillId="22" borderId="0" xfId="0" applyFont="1" applyFill="1" applyAlignment="1">
      <alignment vertical="center" wrapText="1"/>
    </xf>
    <xf numFmtId="0" fontId="6" fillId="22" borderId="13" xfId="0" applyFont="1" applyFill="1" applyBorder="1" applyAlignment="1">
      <alignment vertical="center" wrapText="1"/>
    </xf>
    <xf numFmtId="0" fontId="9" fillId="3" borderId="14" xfId="0" applyFont="1" applyFill="1" applyBorder="1" applyAlignment="1">
      <alignment horizontal="left" vertical="center" wrapText="1"/>
    </xf>
    <xf numFmtId="0" fontId="9" fillId="3" borderId="15" xfId="0" applyFont="1" applyFill="1" applyBorder="1" applyAlignment="1">
      <alignment horizontal="left" vertical="center" wrapText="1"/>
    </xf>
    <xf numFmtId="0" fontId="16" fillId="0" borderId="0" xfId="0" applyFont="1" applyAlignment="1">
      <alignment horizontal="center"/>
    </xf>
    <xf numFmtId="0" fontId="4" fillId="0" borderId="0" xfId="0" applyFont="1" applyAlignment="1">
      <alignment horizontal="center" wrapText="1"/>
    </xf>
    <xf numFmtId="0" fontId="6" fillId="0" borderId="15" xfId="0" applyFont="1" applyBorder="1" applyAlignment="1">
      <alignment horizontal="center" vertical="center" wrapText="1"/>
    </xf>
    <xf numFmtId="0" fontId="71" fillId="0" borderId="12" xfId="0" applyFont="1" applyBorder="1" applyAlignment="1">
      <alignment horizontal="left" wrapText="1"/>
    </xf>
    <xf numFmtId="0" fontId="71" fillId="0" borderId="0" xfId="0" applyFont="1" applyAlignment="1">
      <alignment horizontal="left" wrapText="1"/>
    </xf>
    <xf numFmtId="0" fontId="4" fillId="3" borderId="9" xfId="0" applyFont="1" applyFill="1" applyBorder="1" applyAlignment="1">
      <alignment horizontal="left" vertical="center" wrapText="1"/>
    </xf>
    <xf numFmtId="0" fontId="4" fillId="3" borderId="5" xfId="0" applyFont="1" applyFill="1" applyBorder="1" applyAlignment="1">
      <alignment horizontal="left" vertical="center" wrapText="1"/>
    </xf>
    <xf numFmtId="0" fontId="4" fillId="3" borderId="10" xfId="0" applyFont="1" applyFill="1" applyBorder="1" applyAlignment="1">
      <alignment horizontal="left" vertical="center" wrapText="1"/>
    </xf>
    <xf numFmtId="0" fontId="3" fillId="0" borderId="1" xfId="0" applyFont="1" applyBorder="1" applyAlignment="1">
      <alignment horizontal="center" vertical="center" wrapText="1"/>
    </xf>
    <xf numFmtId="0" fontId="9" fillId="0" borderId="1" xfId="0" quotePrefix="1" applyFont="1" applyBorder="1" applyAlignment="1">
      <alignment horizontal="center" wrapText="1"/>
    </xf>
    <xf numFmtId="0" fontId="9" fillId="0" borderId="1" xfId="0" applyFont="1" applyBorder="1" applyAlignment="1">
      <alignment horizontal="center" wrapText="1"/>
    </xf>
    <xf numFmtId="0" fontId="6" fillId="0" borderId="12" xfId="0" applyFont="1" applyBorder="1" applyAlignment="1">
      <alignment horizontal="center" wrapText="1"/>
    </xf>
    <xf numFmtId="0" fontId="6" fillId="0" borderId="0" xfId="0" applyFont="1" applyAlignment="1">
      <alignment horizontal="center" wrapText="1"/>
    </xf>
    <xf numFmtId="0" fontId="75" fillId="0" borderId="2" xfId="0" applyFont="1" applyBorder="1" applyAlignment="1">
      <alignment horizontal="center" vertical="top" wrapText="1"/>
    </xf>
    <xf numFmtId="0" fontId="75" fillId="0" borderId="0" xfId="0" applyFont="1" applyAlignment="1">
      <alignment horizontal="center" vertical="top" wrapText="1"/>
    </xf>
    <xf numFmtId="0" fontId="47" fillId="0" borderId="12" xfId="0" applyFont="1" applyBorder="1" applyAlignment="1">
      <alignment horizontal="center"/>
    </xf>
    <xf numFmtId="0" fontId="47" fillId="0" borderId="0" xfId="0" applyFont="1" applyAlignment="1">
      <alignment horizontal="center"/>
    </xf>
    <xf numFmtId="0" fontId="0" fillId="0" borderId="0" xfId="0" applyAlignment="1">
      <alignment horizontal="center" vertical="center"/>
    </xf>
    <xf numFmtId="0" fontId="6" fillId="2" borderId="14" xfId="0" applyFont="1" applyFill="1" applyBorder="1" applyAlignment="1">
      <alignment horizontal="left" vertical="center" wrapText="1"/>
    </xf>
    <xf numFmtId="0" fontId="6" fillId="2" borderId="15" xfId="0" applyFont="1" applyFill="1" applyBorder="1" applyAlignment="1">
      <alignment horizontal="left" vertical="center" wrapText="1"/>
    </xf>
    <xf numFmtId="0" fontId="6" fillId="2" borderId="16" xfId="0" applyFont="1" applyFill="1" applyBorder="1" applyAlignment="1">
      <alignment horizontal="left" vertical="center" wrapText="1"/>
    </xf>
    <xf numFmtId="0" fontId="6" fillId="2" borderId="7" xfId="0" applyFont="1" applyFill="1" applyBorder="1" applyAlignment="1">
      <alignment horizontal="center" vertical="center" wrapText="1"/>
    </xf>
    <xf numFmtId="0" fontId="6" fillId="2" borderId="2" xfId="0" applyFont="1" applyFill="1" applyBorder="1" applyAlignment="1">
      <alignment horizontal="center" vertical="center" wrapText="1"/>
    </xf>
    <xf numFmtId="0" fontId="6" fillId="2" borderId="8" xfId="0" applyFont="1" applyFill="1" applyBorder="1" applyAlignment="1">
      <alignment horizontal="center" vertical="center" wrapText="1"/>
    </xf>
    <xf numFmtId="0" fontId="6" fillId="22" borderId="0" xfId="0" applyFont="1" applyFill="1" applyAlignment="1">
      <alignment horizontal="left" vertical="top" wrapText="1"/>
    </xf>
    <xf numFmtId="0" fontId="6" fillId="22" borderId="13" xfId="0" applyFont="1" applyFill="1" applyBorder="1" applyAlignment="1">
      <alignment horizontal="left" vertical="top" wrapText="1"/>
    </xf>
    <xf numFmtId="0" fontId="9" fillId="0" borderId="7" xfId="0" applyFont="1" applyBorder="1" applyAlignment="1">
      <alignment horizontal="center" vertical="center" wrapText="1"/>
    </xf>
    <xf numFmtId="0" fontId="9" fillId="0" borderId="12" xfId="0" applyFont="1" applyBorder="1" applyAlignment="1">
      <alignment horizontal="center" vertical="center" wrapText="1"/>
    </xf>
    <xf numFmtId="0" fontId="9" fillId="0" borderId="9" xfId="0" applyFont="1" applyBorder="1" applyAlignment="1">
      <alignment horizontal="center" vertical="center" wrapText="1"/>
    </xf>
    <xf numFmtId="0" fontId="27" fillId="0" borderId="37" xfId="0" applyFont="1" applyBorder="1" applyAlignment="1">
      <alignment horizontal="center"/>
    </xf>
    <xf numFmtId="0" fontId="27" fillId="0" borderId="43" xfId="0" applyFont="1" applyBorder="1" applyAlignment="1">
      <alignment horizontal="center"/>
    </xf>
    <xf numFmtId="0" fontId="27" fillId="0" borderId="38" xfId="0" applyFont="1" applyBorder="1" applyAlignment="1">
      <alignment horizontal="center"/>
    </xf>
    <xf numFmtId="0" fontId="27" fillId="0" borderId="41" xfId="0" applyFont="1" applyBorder="1" applyAlignment="1">
      <alignment horizontal="center"/>
    </xf>
    <xf numFmtId="0" fontId="27" fillId="0" borderId="0" xfId="0" applyFont="1" applyAlignment="1">
      <alignment horizontal="center"/>
    </xf>
    <xf numFmtId="0" fontId="27" fillId="0" borderId="42" xfId="0" applyFont="1" applyBorder="1" applyAlignment="1">
      <alignment horizontal="center"/>
    </xf>
    <xf numFmtId="0" fontId="90" fillId="0" borderId="41" xfId="0" applyFont="1" applyBorder="1" applyAlignment="1">
      <alignment horizontal="center"/>
    </xf>
    <xf numFmtId="0" fontId="90" fillId="0" borderId="0" xfId="0" applyFont="1" applyAlignment="1">
      <alignment horizontal="center"/>
    </xf>
    <xf numFmtId="0" fontId="90" fillId="0" borderId="42" xfId="0" applyFont="1" applyBorder="1" applyAlignment="1">
      <alignment horizontal="center"/>
    </xf>
    <xf numFmtId="0" fontId="4" fillId="0" borderId="14" xfId="0" applyFont="1" applyBorder="1" applyAlignment="1" applyProtection="1">
      <alignment horizontal="center" vertical="center" wrapText="1"/>
      <protection locked="0"/>
    </xf>
    <xf numFmtId="0" fontId="4" fillId="0" borderId="15" xfId="0" applyFont="1" applyBorder="1" applyAlignment="1" applyProtection="1">
      <alignment horizontal="center" vertical="center" wrapText="1"/>
      <protection locked="0"/>
    </xf>
    <xf numFmtId="0" fontId="4" fillId="0" borderId="16" xfId="0" applyFont="1" applyBorder="1" applyAlignment="1" applyProtection="1">
      <alignment horizontal="center" vertical="center" wrapText="1"/>
      <protection locked="0"/>
    </xf>
    <xf numFmtId="0" fontId="82" fillId="0" borderId="41" xfId="0" applyFont="1" applyBorder="1" applyAlignment="1">
      <alignment horizontal="left" wrapText="1"/>
    </xf>
    <xf numFmtId="0" fontId="82" fillId="0" borderId="0" xfId="0" applyFont="1" applyAlignment="1">
      <alignment horizontal="left" wrapText="1"/>
    </xf>
    <xf numFmtId="0" fontId="82" fillId="0" borderId="42" xfId="0" applyFont="1" applyBorder="1" applyAlignment="1">
      <alignment horizontal="left" wrapText="1"/>
    </xf>
    <xf numFmtId="44" fontId="47" fillId="0" borderId="1" xfId="0" applyNumberFormat="1" applyFont="1" applyBorder="1" applyAlignment="1">
      <alignment horizontal="center"/>
    </xf>
    <xf numFmtId="0" fontId="6" fillId="2" borderId="37" xfId="0" applyFont="1" applyFill="1" applyBorder="1" applyAlignment="1">
      <alignment horizontal="center" vertical="center" wrapText="1"/>
    </xf>
    <xf numFmtId="0" fontId="6" fillId="2" borderId="43" xfId="0" applyFont="1" applyFill="1" applyBorder="1" applyAlignment="1">
      <alignment horizontal="center" vertical="center" wrapText="1"/>
    </xf>
    <xf numFmtId="0" fontId="6" fillId="2" borderId="38" xfId="0" applyFont="1" applyFill="1" applyBorder="1" applyAlignment="1">
      <alignment horizontal="center" vertical="center" wrapText="1"/>
    </xf>
    <xf numFmtId="0" fontId="4" fillId="0" borderId="61" xfId="0" applyFont="1" applyBorder="1" applyAlignment="1" applyProtection="1">
      <alignment horizontal="center" vertical="center" wrapText="1"/>
      <protection locked="0"/>
    </xf>
    <xf numFmtId="0" fontId="4" fillId="0" borderId="24" xfId="0" applyFont="1" applyBorder="1" applyAlignment="1" applyProtection="1">
      <alignment horizontal="center" vertical="center" wrapText="1"/>
      <protection locked="0"/>
    </xf>
    <xf numFmtId="0" fontId="4" fillId="0" borderId="27" xfId="0" applyFont="1" applyBorder="1" applyAlignment="1" applyProtection="1">
      <alignment horizontal="center" vertical="center" wrapText="1"/>
      <protection locked="0"/>
    </xf>
    <xf numFmtId="0" fontId="6" fillId="2" borderId="46" xfId="0" applyFont="1" applyFill="1" applyBorder="1" applyAlignment="1">
      <alignment horizontal="center" wrapText="1"/>
    </xf>
    <xf numFmtId="0" fontId="6" fillId="2" borderId="47" xfId="0" applyFont="1" applyFill="1" applyBorder="1" applyAlignment="1">
      <alignment horizontal="center" wrapText="1"/>
    </xf>
    <xf numFmtId="0" fontId="6" fillId="2" borderId="48" xfId="0" applyFont="1" applyFill="1" applyBorder="1" applyAlignment="1">
      <alignment horizontal="center" wrapText="1"/>
    </xf>
    <xf numFmtId="0" fontId="6" fillId="2" borderId="10" xfId="0" applyFont="1" applyFill="1" applyBorder="1" applyAlignment="1">
      <alignment horizontal="center" vertical="center" wrapText="1"/>
    </xf>
    <xf numFmtId="0" fontId="6" fillId="2" borderId="4" xfId="0" applyFont="1" applyFill="1" applyBorder="1" applyAlignment="1">
      <alignment horizontal="center" vertical="center" wrapText="1"/>
    </xf>
    <xf numFmtId="0" fontId="9" fillId="0" borderId="53" xfId="0" applyFont="1" applyBorder="1" applyAlignment="1">
      <alignment horizontal="center" vertical="center" wrapText="1"/>
    </xf>
    <xf numFmtId="0" fontId="9" fillId="0" borderId="52" xfId="0" applyFont="1" applyBorder="1" applyAlignment="1">
      <alignment horizontal="center" vertical="center" wrapText="1"/>
    </xf>
  </cellXfs>
  <cellStyles count="12">
    <cellStyle name="Comma" xfId="11" builtinId="3"/>
    <cellStyle name="Comma 2" xfId="3" xr:uid="{00000000-0005-0000-0000-000000000000}"/>
    <cellStyle name="Comma 2 2" xfId="8" xr:uid="{00000000-0005-0000-0000-000001000000}"/>
    <cellStyle name="Comma 3" xfId="5" xr:uid="{00000000-0005-0000-0000-000002000000}"/>
    <cellStyle name="Heading 1" xfId="1" builtinId="16"/>
    <cellStyle name="Hyperlink" xfId="7" builtinId="8"/>
    <cellStyle name="Normal" xfId="0" builtinId="0"/>
    <cellStyle name="Normal 2" xfId="2" xr:uid="{00000000-0005-0000-0000-000006000000}"/>
    <cellStyle name="Normal 3" xfId="4" xr:uid="{00000000-0005-0000-0000-000007000000}"/>
    <cellStyle name="Normal 3 2" xfId="9" xr:uid="{00000000-0005-0000-0000-000008000000}"/>
    <cellStyle name="Percent" xfId="10" builtinId="5"/>
    <cellStyle name="Percent 2" xfId="6" xr:uid="{00000000-0005-0000-0000-000009000000}"/>
  </cellStyles>
  <dxfs count="191">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9"/>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9"/>
        </patternFill>
      </fill>
    </dxf>
    <dxf>
      <fill>
        <patternFill>
          <bgColor rgb="FFFFFF00"/>
        </patternFill>
      </fill>
    </dxf>
    <dxf>
      <fill>
        <patternFill>
          <bgColor rgb="FFFFFF00"/>
        </patternFill>
      </fill>
    </dxf>
    <dxf>
      <font>
        <color rgb="FF9C0006"/>
      </font>
    </dxf>
    <dxf>
      <fill>
        <patternFill>
          <bgColor rgb="FFFFFF00"/>
        </patternFill>
      </fill>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00B0F0"/>
        </patternFill>
      </fill>
    </dxf>
    <dxf>
      <font>
        <b/>
        <i val="0"/>
      </font>
    </dxf>
    <dxf>
      <fill>
        <patternFill patternType="darkUp"/>
      </fill>
    </dxf>
    <dxf>
      <fill>
        <patternFill patternType="lightUp"/>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92D05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92D050"/>
        </patternFill>
      </fill>
    </dxf>
    <dxf>
      <fill>
        <patternFill>
          <bgColor rgb="FFFFFF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colors>
    <mruColors>
      <color rgb="FFFFFF99"/>
      <color rgb="FFFFCC99"/>
      <color rgb="FFFFCCFF"/>
      <color rgb="FF3366FF"/>
      <color rgb="FF0066FF"/>
      <color rgb="FFFFCC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microsoft.com/office/2017/10/relationships/person" Target="persons/person.xml"/><Relationship Id="rId38"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eetMetadata" Target="metadata.xml"/><Relationship Id="rId37"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 Id="rId35"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15.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documenttasks/documenttask1.xml><?xml version="1.0" encoding="utf-8"?>
<Tasks xmlns="http://schemas.microsoft.com/office/tasks/2019/documenttasks">
  <Task id="{2E30A60C-09E9-47F7-B81B-A77F33E78F05}">
    <Anchor>
      <Comment id="{2073E9A5-08DA-4235-8AE6-A5893B992631}"/>
    </Anchor>
    <History>
      <Event time="2025-10-20T20:25:01.29" id="{6F20CC36-91EB-4AB0-876A-C82231CB80B4}">
        <Attribution userId="S::Isaac.OConnell@hcd.ca.gov::b63e0062-99fc-47a2-9051-b8f9ee921172" userName="O'Connell, Isaac@HCD" userProvider="AD"/>
        <Anchor>
          <Comment id="{2073E9A5-08DA-4235-8AE6-A5893B992631}"/>
        </Anchor>
        <Create/>
      </Event>
      <Event time="2025-10-20T20:25:01.29" id="{62DEA981-763E-4D41-B163-8053518BFDCA}">
        <Attribution userId="S::Isaac.OConnell@hcd.ca.gov::b63e0062-99fc-47a2-9051-b8f9ee921172" userName="O'Connell, Isaac@HCD" userProvider="AD"/>
        <Anchor>
          <Comment id="{2073E9A5-08DA-4235-8AE6-A5893B992631}"/>
        </Anchor>
        <Assign userId="S::Kevan.Rolfness@hcd.ca.gov::e48a5578-560b-4dfa-90f4-32b60951c947" userName="Rolfness, Kevan@HCD" userProvider="AD"/>
      </Event>
      <Event time="2025-10-20T20:25:01.29" id="{18736B53-CB56-4612-B024-35F184E2F32A}">
        <Attribution userId="S::Isaac.OConnell@hcd.ca.gov::b63e0062-99fc-47a2-9051-b8f9ee921172" userName="O'Connell, Isaac@HCD" userProvider="AD"/>
        <Anchor>
          <Comment id="{2073E9A5-08DA-4235-8AE6-A5893B992631}"/>
        </Anchor>
        <SetTitle title="@Rolfness, Kevan@HCD After you update the Table H and G instructions based on SLA feedback, you might need to also update the note attached to the “Surplus Designation” cell below"/>
      </Event>
    </History>
  </Task>
</Task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19050</xdr:colOff>
          <xdr:row>0</xdr:row>
          <xdr:rowOff>171450</xdr:rowOff>
        </xdr:from>
        <xdr:to>
          <xdr:col>2</xdr:col>
          <xdr:colOff>552450</xdr:colOff>
          <xdr:row>2</xdr:row>
          <xdr:rowOff>28575</xdr:rowOff>
        </xdr:to>
        <xdr:sp macro="" textlink="">
          <xdr:nvSpPr>
            <xdr:cNvPr id="15361" name="Button 1" hidden="1">
              <a:extLst>
                <a:ext uri="{63B3BB69-23CF-44E3-9099-C40C66FF867C}">
                  <a14:compatExt spid="_x0000_s15361"/>
                </a:ext>
                <a:ext uri="{FF2B5EF4-FFF2-40B4-BE49-F238E27FC236}">
                  <a16:creationId xmlns:a16="http://schemas.microsoft.com/office/drawing/2014/main" id="{00000000-0008-0000-0000-0000013C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ea typeface="Calibri"/>
                  <a:cs typeface="Calibri"/>
                </a:rPr>
                <a:t>Turn off macros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2</xdr:row>
          <xdr:rowOff>114300</xdr:rowOff>
        </xdr:from>
        <xdr:to>
          <xdr:col>2</xdr:col>
          <xdr:colOff>552450</xdr:colOff>
          <xdr:row>3</xdr:row>
          <xdr:rowOff>152400</xdr:rowOff>
        </xdr:to>
        <xdr:sp macro="" textlink="">
          <xdr:nvSpPr>
            <xdr:cNvPr id="15362" name="Button 2" hidden="1">
              <a:extLst>
                <a:ext uri="{63B3BB69-23CF-44E3-9099-C40C66FF867C}">
                  <a14:compatExt spid="_x0000_s15362"/>
                </a:ext>
                <a:ext uri="{FF2B5EF4-FFF2-40B4-BE49-F238E27FC236}">
                  <a16:creationId xmlns:a16="http://schemas.microsoft.com/office/drawing/2014/main" id="{00000000-0008-0000-0000-0000023C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ea typeface="Calibri"/>
                  <a:cs typeface="Calibri"/>
                </a:rPr>
                <a:t>Turn on macros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4</xdr:row>
          <xdr:rowOff>95250</xdr:rowOff>
        </xdr:from>
        <xdr:to>
          <xdr:col>2</xdr:col>
          <xdr:colOff>552450</xdr:colOff>
          <xdr:row>7</xdr:row>
          <xdr:rowOff>133350</xdr:rowOff>
        </xdr:to>
        <xdr:sp macro="" textlink="">
          <xdr:nvSpPr>
            <xdr:cNvPr id="15363" name="Button 3" hidden="1">
              <a:extLst>
                <a:ext uri="{63B3BB69-23CF-44E3-9099-C40C66FF867C}">
                  <a14:compatExt spid="_x0000_s15363"/>
                </a:ext>
                <a:ext uri="{FF2B5EF4-FFF2-40B4-BE49-F238E27FC236}">
                  <a16:creationId xmlns:a16="http://schemas.microsoft.com/office/drawing/2014/main" id="{00000000-0008-0000-0000-0000033C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ea typeface="Calibri"/>
                  <a:cs typeface="Calibri"/>
                </a:rPr>
                <a:t>Remove data with invalid dates.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9</xdr:row>
          <xdr:rowOff>66675</xdr:rowOff>
        </xdr:from>
        <xdr:to>
          <xdr:col>2</xdr:col>
          <xdr:colOff>476250</xdr:colOff>
          <xdr:row>11</xdr:row>
          <xdr:rowOff>133350</xdr:rowOff>
        </xdr:to>
        <xdr:sp macro="" textlink="">
          <xdr:nvSpPr>
            <xdr:cNvPr id="15364" name="Button 4" hidden="1">
              <a:extLst>
                <a:ext uri="{63B3BB69-23CF-44E3-9099-C40C66FF867C}">
                  <a14:compatExt spid="_x0000_s15364"/>
                </a:ext>
                <a:ext uri="{FF2B5EF4-FFF2-40B4-BE49-F238E27FC236}">
                  <a16:creationId xmlns:a16="http://schemas.microsoft.com/office/drawing/2014/main" id="{00000000-0008-0000-0000-0000043C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ea typeface="Calibri"/>
                  <a:cs typeface="Calibri"/>
                </a:rPr>
                <a:t>Add Rows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19050</xdr:colOff>
          <xdr:row>14</xdr:row>
          <xdr:rowOff>0</xdr:rowOff>
        </xdr:from>
        <xdr:to>
          <xdr:col>2</xdr:col>
          <xdr:colOff>476250</xdr:colOff>
          <xdr:row>16</xdr:row>
          <xdr:rowOff>95250</xdr:rowOff>
        </xdr:to>
        <xdr:sp macro="" textlink="">
          <xdr:nvSpPr>
            <xdr:cNvPr id="15365" name="Button 5" hidden="1">
              <a:extLst>
                <a:ext uri="{63B3BB69-23CF-44E3-9099-C40C66FF867C}">
                  <a14:compatExt spid="_x0000_s15365"/>
                </a:ext>
                <a:ext uri="{FF2B5EF4-FFF2-40B4-BE49-F238E27FC236}">
                  <a16:creationId xmlns:a16="http://schemas.microsoft.com/office/drawing/2014/main" id="{00000000-0008-0000-0000-0000053C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ea typeface="Calibri"/>
                  <a:cs typeface="Calibri"/>
                </a:rPr>
                <a:t>Protect Sheets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9525</xdr:colOff>
          <xdr:row>17</xdr:row>
          <xdr:rowOff>133350</xdr:rowOff>
        </xdr:from>
        <xdr:to>
          <xdr:col>2</xdr:col>
          <xdr:colOff>495300</xdr:colOff>
          <xdr:row>20</xdr:row>
          <xdr:rowOff>0</xdr:rowOff>
        </xdr:to>
        <xdr:sp macro="" textlink="">
          <xdr:nvSpPr>
            <xdr:cNvPr id="15366" name="Button 6" hidden="1">
              <a:extLst>
                <a:ext uri="{63B3BB69-23CF-44E3-9099-C40C66FF867C}">
                  <a14:compatExt spid="_x0000_s15366"/>
                </a:ext>
                <a:ext uri="{FF2B5EF4-FFF2-40B4-BE49-F238E27FC236}">
                  <a16:creationId xmlns:a16="http://schemas.microsoft.com/office/drawing/2014/main" id="{00000000-0008-0000-0000-0000063C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ea typeface="Calibri"/>
                  <a:cs typeface="Calibri"/>
                </a:rPr>
                <a:t>Unprotect Sheets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571500</xdr:colOff>
          <xdr:row>20</xdr:row>
          <xdr:rowOff>133350</xdr:rowOff>
        </xdr:from>
        <xdr:to>
          <xdr:col>2</xdr:col>
          <xdr:colOff>476250</xdr:colOff>
          <xdr:row>23</xdr:row>
          <xdr:rowOff>9525</xdr:rowOff>
        </xdr:to>
        <xdr:sp macro="" textlink="">
          <xdr:nvSpPr>
            <xdr:cNvPr id="15367" name="Button 7" hidden="1">
              <a:extLst>
                <a:ext uri="{63B3BB69-23CF-44E3-9099-C40C66FF867C}">
                  <a14:compatExt spid="_x0000_s15367"/>
                </a:ext>
                <a:ext uri="{FF2B5EF4-FFF2-40B4-BE49-F238E27FC236}">
                  <a16:creationId xmlns:a16="http://schemas.microsoft.com/office/drawing/2014/main" id="{00000000-0008-0000-0000-0000073C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ea typeface="Calibri"/>
                  <a:cs typeface="Calibri"/>
                </a:rPr>
                <a:t>Formatting On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542925</xdr:colOff>
          <xdr:row>23</xdr:row>
          <xdr:rowOff>133350</xdr:rowOff>
        </xdr:from>
        <xdr:to>
          <xdr:col>2</xdr:col>
          <xdr:colOff>476250</xdr:colOff>
          <xdr:row>25</xdr:row>
          <xdr:rowOff>171450</xdr:rowOff>
        </xdr:to>
        <xdr:sp macro="" textlink="">
          <xdr:nvSpPr>
            <xdr:cNvPr id="15368" name="Button 8" hidden="1">
              <a:extLst>
                <a:ext uri="{63B3BB69-23CF-44E3-9099-C40C66FF867C}">
                  <a14:compatExt spid="_x0000_s15368"/>
                </a:ext>
                <a:ext uri="{FF2B5EF4-FFF2-40B4-BE49-F238E27FC236}">
                  <a16:creationId xmlns:a16="http://schemas.microsoft.com/office/drawing/2014/main" id="{00000000-0008-0000-0000-0000083C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ea typeface="Calibri"/>
                  <a:cs typeface="Calibri"/>
                </a:rPr>
                <a:t>Formatting Off</a:t>
              </a:r>
            </a:p>
          </xdr:txBody>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0</xdr:col>
      <xdr:colOff>200025</xdr:colOff>
      <xdr:row>0</xdr:row>
      <xdr:rowOff>66675</xdr:rowOff>
    </xdr:from>
    <xdr:to>
      <xdr:col>0</xdr:col>
      <xdr:colOff>895350</xdr:colOff>
      <xdr:row>3</xdr:row>
      <xdr:rowOff>66675</xdr:rowOff>
    </xdr:to>
    <xdr:pic>
      <xdr:nvPicPr>
        <xdr:cNvPr id="6" name="Picture 2" descr="HCD Logo">
          <a:extLst>
            <a:ext uri="{FF2B5EF4-FFF2-40B4-BE49-F238E27FC236}">
              <a16:creationId xmlns:a16="http://schemas.microsoft.com/office/drawing/2014/main" id="{00000000-0008-0000-01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r="2481"/>
        <a:stretch>
          <a:fillRect/>
        </a:stretch>
      </xdr:blipFill>
      <xdr:spPr bwMode="auto">
        <a:xfrm>
          <a:off x="200025" y="66675"/>
          <a:ext cx="695325" cy="6248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200025</xdr:colOff>
      <xdr:row>0</xdr:row>
      <xdr:rowOff>66675</xdr:rowOff>
    </xdr:from>
    <xdr:to>
      <xdr:col>0</xdr:col>
      <xdr:colOff>895350</xdr:colOff>
      <xdr:row>3</xdr:row>
      <xdr:rowOff>66675</xdr:rowOff>
    </xdr:to>
    <xdr:pic>
      <xdr:nvPicPr>
        <xdr:cNvPr id="3" name="Picture 2" descr="HCD Logo">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r="2481"/>
        <a:stretch>
          <a:fillRect/>
        </a:stretch>
      </xdr:blipFill>
      <xdr:spPr bwMode="auto">
        <a:xfrm>
          <a:off x="200025" y="66675"/>
          <a:ext cx="695325" cy="647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3286125</xdr:colOff>
      <xdr:row>2</xdr:row>
      <xdr:rowOff>28575</xdr:rowOff>
    </xdr:from>
    <xdr:to>
      <xdr:col>1</xdr:col>
      <xdr:colOff>5276850</xdr:colOff>
      <xdr:row>2</xdr:row>
      <xdr:rowOff>720369</xdr:rowOff>
    </xdr:to>
    <xdr:pic>
      <xdr:nvPicPr>
        <xdr:cNvPr id="2" name="Picture 1" descr="Sample of how to enable content">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8791575" y="962025"/>
          <a:ext cx="1990725" cy="70131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57150</xdr:colOff>
          <xdr:row>1</xdr:row>
          <xdr:rowOff>209550</xdr:rowOff>
        </xdr:from>
        <xdr:to>
          <xdr:col>5</xdr:col>
          <xdr:colOff>3524250</xdr:colOff>
          <xdr:row>2</xdr:row>
          <xdr:rowOff>247650</xdr:rowOff>
        </xdr:to>
        <xdr:sp macro="" textlink="">
          <xdr:nvSpPr>
            <xdr:cNvPr id="18433" name="Button 1" hidden="1">
              <a:extLst>
                <a:ext uri="{63B3BB69-23CF-44E3-9099-C40C66FF867C}">
                  <a14:compatExt spid="_x0000_s18433"/>
                </a:ext>
                <a:ext uri="{FF2B5EF4-FFF2-40B4-BE49-F238E27FC236}">
                  <a16:creationId xmlns:a16="http://schemas.microsoft.com/office/drawing/2014/main" id="{00000000-0008-0000-0400-0000014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1" i="0" u="none" strike="noStrike" baseline="0">
                  <a:solidFill>
                    <a:srgbClr val="000000"/>
                  </a:solidFill>
                  <a:latin typeface="Calibri"/>
                  <a:ea typeface="Calibri"/>
                  <a:cs typeface="Calibri"/>
                </a:rPr>
                <a:t>Import Last Year's Data</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1295400</xdr:colOff>
          <xdr:row>10</xdr:row>
          <xdr:rowOff>95250</xdr:rowOff>
        </xdr:from>
        <xdr:to>
          <xdr:col>5</xdr:col>
          <xdr:colOff>2343150</xdr:colOff>
          <xdr:row>11</xdr:row>
          <xdr:rowOff>257175</xdr:rowOff>
        </xdr:to>
        <xdr:sp macro="" textlink="">
          <xdr:nvSpPr>
            <xdr:cNvPr id="18435" name="Button 3" hidden="1">
              <a:extLst>
                <a:ext uri="{63B3BB69-23CF-44E3-9099-C40C66FF867C}">
                  <a14:compatExt spid="_x0000_s18435"/>
                </a:ext>
                <a:ext uri="{FF2B5EF4-FFF2-40B4-BE49-F238E27FC236}">
                  <a16:creationId xmlns:a16="http://schemas.microsoft.com/office/drawing/2014/main" id="{00000000-0008-0000-0400-0000034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ea typeface="Calibri"/>
                  <a:cs typeface="Calibri"/>
                </a:rPr>
                <a:t>Add Rows</a:t>
              </a:r>
            </a:p>
          </xdr:txBody>
        </xdr:sp>
        <xdr:clientData fPrintsWithSheet="0"/>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19050</xdr:colOff>
          <xdr:row>0</xdr:row>
          <xdr:rowOff>95250</xdr:rowOff>
        </xdr:from>
        <xdr:to>
          <xdr:col>0</xdr:col>
          <xdr:colOff>1676400</xdr:colOff>
          <xdr:row>0</xdr:row>
          <xdr:rowOff>381000</xdr:rowOff>
        </xdr:to>
        <xdr:sp macro="" textlink="">
          <xdr:nvSpPr>
            <xdr:cNvPr id="14337" name="Button 1" hidden="1">
              <a:extLst>
                <a:ext uri="{63B3BB69-23CF-44E3-9099-C40C66FF867C}">
                  <a14:compatExt spid="_x0000_s14337"/>
                </a:ext>
                <a:ext uri="{FF2B5EF4-FFF2-40B4-BE49-F238E27FC236}">
                  <a16:creationId xmlns:a16="http://schemas.microsoft.com/office/drawing/2014/main" id="{00000000-0008-0000-0500-0000013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ea typeface="Calibri"/>
                  <a:cs typeface="Calibri"/>
                </a:rPr>
                <a:t>Check for potential errors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xdr:row>
          <xdr:rowOff>276225</xdr:rowOff>
        </xdr:from>
        <xdr:to>
          <xdr:col>0</xdr:col>
          <xdr:colOff>1657350</xdr:colOff>
          <xdr:row>1</xdr:row>
          <xdr:rowOff>790575</xdr:rowOff>
        </xdr:to>
        <xdr:sp macro="" textlink="">
          <xdr:nvSpPr>
            <xdr:cNvPr id="14338" name="Button 2" hidden="1">
              <a:extLst>
                <a:ext uri="{63B3BB69-23CF-44E3-9099-C40C66FF867C}">
                  <a14:compatExt spid="_x0000_s14338"/>
                </a:ext>
                <a:ext uri="{FF2B5EF4-FFF2-40B4-BE49-F238E27FC236}">
                  <a16:creationId xmlns:a16="http://schemas.microsoft.com/office/drawing/2014/main" id="{00000000-0008-0000-0500-0000023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ea typeface="Calibri"/>
                  <a:cs typeface="Calibri"/>
                </a:rPr>
                <a:t>Format A2 for easy printing</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xdr:row>
          <xdr:rowOff>38100</xdr:rowOff>
        </xdr:from>
        <xdr:to>
          <xdr:col>0</xdr:col>
          <xdr:colOff>1685925</xdr:colOff>
          <xdr:row>5</xdr:row>
          <xdr:rowOff>333375</xdr:rowOff>
        </xdr:to>
        <xdr:sp macro="" textlink="">
          <xdr:nvSpPr>
            <xdr:cNvPr id="14339" name="Button 3" hidden="1">
              <a:extLst>
                <a:ext uri="{63B3BB69-23CF-44E3-9099-C40C66FF867C}">
                  <a14:compatExt spid="_x0000_s14339"/>
                </a:ext>
                <a:ext uri="{FF2B5EF4-FFF2-40B4-BE49-F238E27FC236}">
                  <a16:creationId xmlns:a16="http://schemas.microsoft.com/office/drawing/2014/main" id="{00000000-0008-0000-0500-0000033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ea typeface="Calibri"/>
                  <a:cs typeface="Calibri"/>
                </a:rPr>
                <a:t>Ensure all dates are valid</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200025</xdr:colOff>
          <xdr:row>13</xdr:row>
          <xdr:rowOff>95250</xdr:rowOff>
        </xdr:from>
        <xdr:to>
          <xdr:col>0</xdr:col>
          <xdr:colOff>1600200</xdr:colOff>
          <xdr:row>13</xdr:row>
          <xdr:rowOff>609600</xdr:rowOff>
        </xdr:to>
        <xdr:sp macro="" textlink="">
          <xdr:nvSpPr>
            <xdr:cNvPr id="14340" name="Button 4" hidden="1">
              <a:extLst>
                <a:ext uri="{63B3BB69-23CF-44E3-9099-C40C66FF867C}">
                  <a14:compatExt spid="_x0000_s14340"/>
                </a:ext>
                <a:ext uri="{FF2B5EF4-FFF2-40B4-BE49-F238E27FC236}">
                  <a16:creationId xmlns:a16="http://schemas.microsoft.com/office/drawing/2014/main" id="{00000000-0008-0000-0500-0000043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ea typeface="Calibri"/>
                  <a:cs typeface="Calibri"/>
                </a:rPr>
                <a:t>Conditional Formatting Off</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200025</xdr:colOff>
          <xdr:row>13</xdr:row>
          <xdr:rowOff>885825</xdr:rowOff>
        </xdr:from>
        <xdr:to>
          <xdr:col>0</xdr:col>
          <xdr:colOff>1571625</xdr:colOff>
          <xdr:row>13</xdr:row>
          <xdr:rowOff>1438275</xdr:rowOff>
        </xdr:to>
        <xdr:sp macro="" textlink="">
          <xdr:nvSpPr>
            <xdr:cNvPr id="14341" name="Button 5" hidden="1">
              <a:extLst>
                <a:ext uri="{63B3BB69-23CF-44E3-9099-C40C66FF867C}">
                  <a14:compatExt spid="_x0000_s14341"/>
                </a:ext>
                <a:ext uri="{FF2B5EF4-FFF2-40B4-BE49-F238E27FC236}">
                  <a16:creationId xmlns:a16="http://schemas.microsoft.com/office/drawing/2014/main" id="{00000000-0008-0000-0500-0000053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ea typeface="Calibri"/>
                  <a:cs typeface="Calibri"/>
                </a:rPr>
                <a:t>Conditional Formatting On</a:t>
              </a:r>
            </a:p>
          </xdr:txBody>
        </xdr:sp>
        <xdr:clientData fPrintsWithSheet="0"/>
      </xdr:twoCellAnchor>
    </mc:Choice>
    <mc:Fallback/>
  </mc:AlternateContent>
</xdr:wsDr>
</file>

<file path=xl/persons/person.xml><?xml version="1.0" encoding="utf-8"?>
<personList xmlns="http://schemas.microsoft.com/office/spreadsheetml/2018/threadedcomments" xmlns:x="http://schemas.openxmlformats.org/spreadsheetml/2006/main">
  <person displayName="Rolfness, Kevan@HCD" id="{980DBF31-E9D0-47A4-8532-CCE4762B6BD1}" userId="Kevan.Rolfness@hcd.ca.gov" providerId="PeoplePicker"/>
  <person displayName="O'Connell, Isaac@HCD" id="{74074C91-9D9F-4126-81E6-CA71310F341A}" userId="S::Isaac.OConnell@hcd.ca.gov::b63e0062-99fc-47a2-9051-b8f9ee921172"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E12" dT="2025-10-20T20:25:01.29" personId="{74074C91-9D9F-4126-81E6-CA71310F341A}" id="{2073E9A5-08DA-4235-8AE6-A5893B992631}">
    <text>@Rolfness, Kevan@HCD After you update the Table H and G instructions based on SLA feedback, you might need to also update the note attached to the “Surplus Designation” cell below</text>
    <mentions>
      <mention mentionpersonId="{980DBF31-E9D0-47A4-8532-CCE4762B6BD1}" mentionId="{C574424A-A8D0-4235-BEB2-476B05158525}" startIndex="0" length="20"/>
    </mentions>
  </threadedComment>
</ThreadedComments>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7.vml"/><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8.vml"/><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5.bin"/><Relationship Id="rId1" Type="http://schemas.openxmlformats.org/officeDocument/2006/relationships/hyperlink" Target="https://www.hcd.ca.gov/community-development/docs/adequate-sites-checklist.pdf" TargetMode="External"/><Relationship Id="rId4" Type="http://schemas.openxmlformats.org/officeDocument/2006/relationships/comments" Target="../comments7.xml"/></Relationships>
</file>

<file path=xl/worksheets/_rels/sheet2.xml.rels><?xml version="1.0" encoding="UTF-8" standalone="yes"?>
<Relationships xmlns="http://schemas.openxmlformats.org/package/2006/relationships"><Relationship Id="rId8" Type="http://schemas.openxmlformats.org/officeDocument/2006/relationships/hyperlink" Target="https://cahcd.maps.arcgis.com/apps/webappviewer/index.html?id=5a63b04d7c494a6ebb2aa38a2c3576f5" TargetMode="External"/><Relationship Id="rId3" Type="http://schemas.openxmlformats.org/officeDocument/2006/relationships/hyperlink" Target="http://www.hcd.ca.gov/grants-funding/income-limits/state-and-federal-income-limits.shtml" TargetMode="External"/><Relationship Id="rId7" Type="http://schemas.openxmlformats.org/officeDocument/2006/relationships/hyperlink" Target="mailto:APR@hcd.ca.gov" TargetMode="External"/><Relationship Id="rId2" Type="http://schemas.openxmlformats.org/officeDocument/2006/relationships/hyperlink" Target="http://www.hcd.ca.gov/grants-funding/income-limits/state-and-federal-income-limits.shtml" TargetMode="External"/><Relationship Id="rId1" Type="http://schemas.openxmlformats.org/officeDocument/2006/relationships/hyperlink" Target="mailto:APR@hcd.ca.gov" TargetMode="External"/><Relationship Id="rId6" Type="http://schemas.openxmlformats.org/officeDocument/2006/relationships/hyperlink" Target="mailto:APR@hcd.ca.gov" TargetMode="External"/><Relationship Id="rId5" Type="http://schemas.openxmlformats.org/officeDocument/2006/relationships/hyperlink" Target="http://www.hcd.ca.gov/grants-funding/income-limits/state-and-federal-income-limits.shtml" TargetMode="External"/><Relationship Id="rId10" Type="http://schemas.openxmlformats.org/officeDocument/2006/relationships/drawing" Target="../drawings/drawing2.xml"/><Relationship Id="rId4" Type="http://schemas.openxmlformats.org/officeDocument/2006/relationships/hyperlink" Target="http://www.hcd.ca.gov/grants-funding/income-limits/state-and-federal-income-limits.shtml" TargetMode="External"/><Relationship Id="rId9"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3.vml"/><Relationship Id="rId1" Type="http://schemas.openxmlformats.org/officeDocument/2006/relationships/printerSettings" Target="../printerSettings/printerSettings18.bin"/><Relationship Id="rId5" Type="http://schemas.microsoft.com/office/2019/04/relationships/documenttask" Target="../documenttasks/documenttask1.xml"/><Relationship Id="rId4" Type="http://schemas.microsoft.com/office/2017/10/relationships/threadedComment" Target="../threadedComments/threadedComment1.xml"/></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https://www.hcd.ca.gov/sites/default/files/docs/planning-and-community/housing-element-annual-progress-report-instructions.pdf" TargetMode="External"/><Relationship Id="rId6" Type="http://schemas.openxmlformats.org/officeDocument/2006/relationships/ctrlProp" Target="../ctrlProps/ctrlProp10.xml"/><Relationship Id="rId5" Type="http://schemas.openxmlformats.org/officeDocument/2006/relationships/ctrlProp" Target="../ctrlProps/ctrlProp9.xml"/><Relationship Id="rId4"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8" Type="http://schemas.openxmlformats.org/officeDocument/2006/relationships/ctrlProp" Target="../ctrlProps/ctrlProp14.xml"/><Relationship Id="rId3" Type="http://schemas.openxmlformats.org/officeDocument/2006/relationships/drawing" Target="../drawings/drawing5.xml"/><Relationship Id="rId7" Type="http://schemas.openxmlformats.org/officeDocument/2006/relationships/ctrlProp" Target="../ctrlProps/ctrlProp13.xml"/><Relationship Id="rId2" Type="http://schemas.openxmlformats.org/officeDocument/2006/relationships/printerSettings" Target="../printerSettings/printerSettings5.bin"/><Relationship Id="rId1" Type="http://schemas.openxmlformats.org/officeDocument/2006/relationships/hyperlink" Target="https://hcd.my.site.com/hcdconnect" TargetMode="External"/><Relationship Id="rId6" Type="http://schemas.openxmlformats.org/officeDocument/2006/relationships/ctrlProp" Target="../ctrlProps/ctrlProp12.xml"/><Relationship Id="rId5" Type="http://schemas.openxmlformats.org/officeDocument/2006/relationships/ctrlProp" Target="../ctrlProps/ctrlProp11.xml"/><Relationship Id="rId4" Type="http://schemas.openxmlformats.org/officeDocument/2006/relationships/vmlDrawing" Target="../drawings/vmlDrawing3.vml"/><Relationship Id="rId9" Type="http://schemas.openxmlformats.org/officeDocument/2006/relationships/ctrlProp" Target="../ctrlProps/ctrlProp15.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dimension ref="D2:H22"/>
  <sheetViews>
    <sheetView workbookViewId="0">
      <selection activeCell="D22" sqref="D22"/>
    </sheetView>
  </sheetViews>
  <sheetFormatPr defaultColWidth="8.7109375" defaultRowHeight="15"/>
  <cols>
    <col min="1" max="16384" width="8.7109375" style="146"/>
  </cols>
  <sheetData>
    <row r="2" spans="4:8">
      <c r="D2" s="146" t="s">
        <v>0</v>
      </c>
    </row>
    <row r="7" spans="4:8">
      <c r="H7" s="146" t="s">
        <v>1</v>
      </c>
    </row>
    <row r="8" spans="4:8">
      <c r="H8" s="146" t="s">
        <v>2</v>
      </c>
    </row>
    <row r="9" spans="4:8">
      <c r="H9" s="146" t="s">
        <v>3</v>
      </c>
    </row>
    <row r="10" spans="4:8">
      <c r="H10" s="146" t="s">
        <v>4</v>
      </c>
    </row>
    <row r="22" spans="4:4">
      <c r="D22" s="146" t="s">
        <v>5</v>
      </c>
    </row>
  </sheetData>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5361" r:id="rId4" name="Button 1">
              <controlPr defaultSize="0" print="0" autoFill="0" autoPict="0" macro="[0]!Admin_Button1_Click">
                <anchor moveWithCells="1">
                  <from>
                    <xdr:col>1</xdr:col>
                    <xdr:colOff>19050</xdr:colOff>
                    <xdr:row>0</xdr:row>
                    <xdr:rowOff>171450</xdr:rowOff>
                  </from>
                  <to>
                    <xdr:col>2</xdr:col>
                    <xdr:colOff>552450</xdr:colOff>
                    <xdr:row>2</xdr:row>
                    <xdr:rowOff>28575</xdr:rowOff>
                  </to>
                </anchor>
              </controlPr>
            </control>
          </mc:Choice>
        </mc:AlternateContent>
        <mc:AlternateContent xmlns:mc="http://schemas.openxmlformats.org/markup-compatibility/2006">
          <mc:Choice Requires="x14">
            <control shapeId="15362" r:id="rId5" name="Button 2">
              <controlPr defaultSize="0" print="0" autoFill="0" autoPict="0" macro="[0]!Admin_Button2_Click">
                <anchor moveWithCells="1">
                  <from>
                    <xdr:col>1</xdr:col>
                    <xdr:colOff>19050</xdr:colOff>
                    <xdr:row>2</xdr:row>
                    <xdr:rowOff>114300</xdr:rowOff>
                  </from>
                  <to>
                    <xdr:col>2</xdr:col>
                    <xdr:colOff>552450</xdr:colOff>
                    <xdr:row>3</xdr:row>
                    <xdr:rowOff>152400</xdr:rowOff>
                  </to>
                </anchor>
              </controlPr>
            </control>
          </mc:Choice>
        </mc:AlternateContent>
        <mc:AlternateContent xmlns:mc="http://schemas.openxmlformats.org/markup-compatibility/2006">
          <mc:Choice Requires="x14">
            <control shapeId="15363" r:id="rId6" name="Button 3">
              <controlPr defaultSize="0" print="0" autoFill="0" autoPict="0" macro="[0]!BulkDater_Button2_Click">
                <anchor moveWithCells="1">
                  <from>
                    <xdr:col>1</xdr:col>
                    <xdr:colOff>19050</xdr:colOff>
                    <xdr:row>4</xdr:row>
                    <xdr:rowOff>95250</xdr:rowOff>
                  </from>
                  <to>
                    <xdr:col>2</xdr:col>
                    <xdr:colOff>552450</xdr:colOff>
                    <xdr:row>7</xdr:row>
                    <xdr:rowOff>133350</xdr:rowOff>
                  </to>
                </anchor>
              </controlPr>
            </control>
          </mc:Choice>
        </mc:AlternateContent>
        <mc:AlternateContent xmlns:mc="http://schemas.openxmlformats.org/markup-compatibility/2006">
          <mc:Choice Requires="x14">
            <control shapeId="15364" r:id="rId7" name="Button 4">
              <controlPr defaultSize="0" print="0" autoFill="0" autoPict="0" macro="[0]!AddRows.AddRows">
                <anchor moveWithCells="1">
                  <from>
                    <xdr:col>1</xdr:col>
                    <xdr:colOff>28575</xdr:colOff>
                    <xdr:row>9</xdr:row>
                    <xdr:rowOff>66675</xdr:rowOff>
                  </from>
                  <to>
                    <xdr:col>2</xdr:col>
                    <xdr:colOff>476250</xdr:colOff>
                    <xdr:row>11</xdr:row>
                    <xdr:rowOff>133350</xdr:rowOff>
                  </to>
                </anchor>
              </controlPr>
            </control>
          </mc:Choice>
        </mc:AlternateContent>
        <mc:AlternateContent xmlns:mc="http://schemas.openxmlformats.org/markup-compatibility/2006">
          <mc:Choice Requires="x14">
            <control shapeId="15365" r:id="rId8" name="Button 5">
              <controlPr defaultSize="0" print="0" autoFill="0" autoPict="0" macro="[0]!protectSheets.protectSheets">
                <anchor moveWithCells="1" sizeWithCells="1">
                  <from>
                    <xdr:col>1</xdr:col>
                    <xdr:colOff>19050</xdr:colOff>
                    <xdr:row>14</xdr:row>
                    <xdr:rowOff>0</xdr:rowOff>
                  </from>
                  <to>
                    <xdr:col>2</xdr:col>
                    <xdr:colOff>476250</xdr:colOff>
                    <xdr:row>16</xdr:row>
                    <xdr:rowOff>95250</xdr:rowOff>
                  </to>
                </anchor>
              </controlPr>
            </control>
          </mc:Choice>
        </mc:AlternateContent>
        <mc:AlternateContent xmlns:mc="http://schemas.openxmlformats.org/markup-compatibility/2006">
          <mc:Choice Requires="x14">
            <control shapeId="15366" r:id="rId9" name="Button 6">
              <controlPr defaultSize="0" print="0" autoFill="0" autoPict="0" macro="[0]!unprotectSheets.unprotectSheets">
                <anchor moveWithCells="1" sizeWithCells="1">
                  <from>
                    <xdr:col>1</xdr:col>
                    <xdr:colOff>9525</xdr:colOff>
                    <xdr:row>17</xdr:row>
                    <xdr:rowOff>133350</xdr:rowOff>
                  </from>
                  <to>
                    <xdr:col>2</xdr:col>
                    <xdr:colOff>495300</xdr:colOff>
                    <xdr:row>20</xdr:row>
                    <xdr:rowOff>0</xdr:rowOff>
                  </to>
                </anchor>
              </controlPr>
            </control>
          </mc:Choice>
        </mc:AlternateContent>
        <mc:AlternateContent xmlns:mc="http://schemas.openxmlformats.org/markup-compatibility/2006">
          <mc:Choice Requires="x14">
            <control shapeId="15367" r:id="rId10" name="Button 7">
              <controlPr defaultSize="0" print="0" autoFill="0" autoPict="0" macro="[0]!Admin_Button3_Click">
                <anchor moveWithCells="1" sizeWithCells="1">
                  <from>
                    <xdr:col>0</xdr:col>
                    <xdr:colOff>571500</xdr:colOff>
                    <xdr:row>20</xdr:row>
                    <xdr:rowOff>133350</xdr:rowOff>
                  </from>
                  <to>
                    <xdr:col>2</xdr:col>
                    <xdr:colOff>476250</xdr:colOff>
                    <xdr:row>23</xdr:row>
                    <xdr:rowOff>9525</xdr:rowOff>
                  </to>
                </anchor>
              </controlPr>
            </control>
          </mc:Choice>
        </mc:AlternateContent>
        <mc:AlternateContent xmlns:mc="http://schemas.openxmlformats.org/markup-compatibility/2006">
          <mc:Choice Requires="x14">
            <control shapeId="15368" r:id="rId11" name="Button 8">
              <controlPr defaultSize="0" print="0" autoFill="0" autoPict="0" macro="[0]!Admin_Button4_Click">
                <anchor moveWithCells="1" sizeWithCells="1">
                  <from>
                    <xdr:col>0</xdr:col>
                    <xdr:colOff>542925</xdr:colOff>
                    <xdr:row>23</xdr:row>
                    <xdr:rowOff>133350</xdr:rowOff>
                  </from>
                  <to>
                    <xdr:col>2</xdr:col>
                    <xdr:colOff>476250</xdr:colOff>
                    <xdr:row>25</xdr:row>
                    <xdr:rowOff>171450</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2"/>
  <dimension ref="A1:X38"/>
  <sheetViews>
    <sheetView topLeftCell="H1" workbookViewId="0">
      <selection activeCell="T19" sqref="T19"/>
    </sheetView>
  </sheetViews>
  <sheetFormatPr defaultColWidth="12.7109375" defaultRowHeight="15.75"/>
  <cols>
    <col min="1" max="16384" width="12.7109375" style="393"/>
  </cols>
  <sheetData>
    <row r="1" spans="1:24" s="466" customFormat="1" ht="63">
      <c r="A1" s="466" t="s">
        <v>663</v>
      </c>
      <c r="B1" s="466" t="s">
        <v>664</v>
      </c>
      <c r="C1" s="466" t="s">
        <v>665</v>
      </c>
      <c r="D1" s="466" t="s">
        <v>666</v>
      </c>
      <c r="E1" s="466" t="s">
        <v>529</v>
      </c>
      <c r="F1" s="466" t="s">
        <v>391</v>
      </c>
      <c r="G1" s="466" t="s">
        <v>667</v>
      </c>
      <c r="H1" s="466" t="s">
        <v>668</v>
      </c>
      <c r="I1" s="466" t="s">
        <v>669</v>
      </c>
      <c r="J1" s="466" t="s">
        <v>670</v>
      </c>
      <c r="K1" s="466" t="s">
        <v>671</v>
      </c>
      <c r="L1" s="466" t="s">
        <v>672</v>
      </c>
      <c r="M1" s="466" t="s">
        <v>673</v>
      </c>
      <c r="N1" s="466" t="s">
        <v>674</v>
      </c>
      <c r="O1" s="466" t="s">
        <v>675</v>
      </c>
      <c r="P1" s="466" t="s">
        <v>676</v>
      </c>
      <c r="Q1" s="466" t="s">
        <v>677</v>
      </c>
      <c r="R1" s="466" t="s">
        <v>678</v>
      </c>
      <c r="S1" s="466" t="s">
        <v>679</v>
      </c>
      <c r="T1" s="466" t="s">
        <v>680</v>
      </c>
      <c r="U1" s="466" t="s">
        <v>681</v>
      </c>
      <c r="V1" s="466" t="s">
        <v>682</v>
      </c>
      <c r="W1" s="466" t="s">
        <v>683</v>
      </c>
      <c r="X1" s="466" t="s">
        <v>684</v>
      </c>
    </row>
    <row r="2" spans="1:24">
      <c r="A2" s="393" t="s">
        <v>685</v>
      </c>
      <c r="B2" s="467" t="s">
        <v>686</v>
      </c>
      <c r="C2" s="393" t="s">
        <v>687</v>
      </c>
      <c r="D2" s="393" t="s">
        <v>688</v>
      </c>
      <c r="E2" s="393" t="s">
        <v>689</v>
      </c>
      <c r="F2" s="393">
        <v>2025</v>
      </c>
      <c r="G2" s="393" t="s">
        <v>690</v>
      </c>
      <c r="H2" s="393" t="s">
        <v>418</v>
      </c>
      <c r="I2" s="393" t="s">
        <v>691</v>
      </c>
      <c r="J2" s="393" t="s">
        <v>692</v>
      </c>
      <c r="K2" s="393" t="s">
        <v>690</v>
      </c>
      <c r="L2" s="393" t="s">
        <v>436</v>
      </c>
      <c r="M2" s="393" t="s">
        <v>693</v>
      </c>
      <c r="N2" s="393" t="s">
        <v>694</v>
      </c>
      <c r="O2" s="393" t="s">
        <v>695</v>
      </c>
      <c r="P2" s="466" t="s">
        <v>696</v>
      </c>
      <c r="Q2" s="393" t="s">
        <v>473</v>
      </c>
      <c r="R2" s="393" t="s">
        <v>697</v>
      </c>
      <c r="S2" s="393" t="s">
        <v>698</v>
      </c>
      <c r="T2" s="393" t="s">
        <v>699</v>
      </c>
      <c r="U2" s="393" t="s">
        <v>700</v>
      </c>
      <c r="V2" s="393" t="s">
        <v>701</v>
      </c>
      <c r="W2" s="393" t="s">
        <v>702</v>
      </c>
      <c r="X2" s="393" t="s">
        <v>433</v>
      </c>
    </row>
    <row r="3" spans="1:24">
      <c r="A3" s="393" t="s">
        <v>703</v>
      </c>
      <c r="B3" s="467" t="s">
        <v>704</v>
      </c>
      <c r="C3" s="393" t="s">
        <v>705</v>
      </c>
      <c r="D3" s="393" t="s">
        <v>690</v>
      </c>
      <c r="E3" s="393" t="s">
        <v>706</v>
      </c>
      <c r="F3" s="466">
        <v>2024</v>
      </c>
      <c r="G3" s="393" t="s">
        <v>707</v>
      </c>
      <c r="H3" s="393" t="s">
        <v>420</v>
      </c>
      <c r="I3" s="393" t="s">
        <v>708</v>
      </c>
      <c r="J3" s="393" t="s">
        <v>709</v>
      </c>
      <c r="K3" s="393" t="s">
        <v>707</v>
      </c>
      <c r="L3" s="393" t="s">
        <v>434</v>
      </c>
      <c r="M3" s="393" t="s">
        <v>710</v>
      </c>
      <c r="N3" s="393" t="s">
        <v>711</v>
      </c>
      <c r="O3" s="393" t="s">
        <v>712</v>
      </c>
      <c r="P3" s="393" t="s">
        <v>466</v>
      </c>
      <c r="Q3" s="393" t="s">
        <v>474</v>
      </c>
      <c r="R3" s="393" t="s">
        <v>713</v>
      </c>
      <c r="S3" s="393" t="s">
        <v>714</v>
      </c>
      <c r="T3" s="393" t="s">
        <v>715</v>
      </c>
      <c r="U3" s="393" t="s">
        <v>716</v>
      </c>
      <c r="V3" s="393" t="s">
        <v>717</v>
      </c>
      <c r="W3" s="393" t="s">
        <v>718</v>
      </c>
      <c r="X3" s="393" t="s">
        <v>719</v>
      </c>
    </row>
    <row r="4" spans="1:24">
      <c r="A4" s="393" t="s">
        <v>720</v>
      </c>
      <c r="B4" s="393" t="s">
        <v>721</v>
      </c>
      <c r="C4" s="393" t="s">
        <v>722</v>
      </c>
      <c r="D4" s="393" t="s">
        <v>723</v>
      </c>
      <c r="E4" s="393" t="s">
        <v>724</v>
      </c>
      <c r="F4" s="393">
        <v>2023</v>
      </c>
      <c r="G4" s="393" t="s">
        <v>725</v>
      </c>
      <c r="H4" s="393" t="s">
        <v>422</v>
      </c>
      <c r="K4" s="393" t="s">
        <v>725</v>
      </c>
      <c r="N4" s="393" t="s">
        <v>726</v>
      </c>
      <c r="P4" s="393" t="s">
        <v>467</v>
      </c>
      <c r="S4" s="393" t="s">
        <v>727</v>
      </c>
      <c r="T4" s="393" t="s">
        <v>728</v>
      </c>
      <c r="U4" s="393" t="s">
        <v>729</v>
      </c>
      <c r="V4" s="393" t="s">
        <v>730</v>
      </c>
      <c r="W4" s="393" t="s">
        <v>731</v>
      </c>
      <c r="X4" s="393" t="s">
        <v>732</v>
      </c>
    </row>
    <row r="5" spans="1:24">
      <c r="A5" s="393" t="s">
        <v>733</v>
      </c>
      <c r="C5" s="393" t="s">
        <v>721</v>
      </c>
      <c r="E5" s="393" t="s">
        <v>734</v>
      </c>
      <c r="F5" s="393">
        <v>2022</v>
      </c>
      <c r="G5" s="393" t="s">
        <v>735</v>
      </c>
      <c r="H5" s="393" t="s">
        <v>424</v>
      </c>
      <c r="K5" s="393" t="s">
        <v>735</v>
      </c>
      <c r="P5" s="393" t="s">
        <v>468</v>
      </c>
      <c r="S5" s="393" t="s">
        <v>417</v>
      </c>
      <c r="U5" s="393" t="s">
        <v>736</v>
      </c>
      <c r="V5" s="393" t="s">
        <v>737</v>
      </c>
      <c r="W5" s="393" t="s">
        <v>690</v>
      </c>
      <c r="X5" s="393" t="s">
        <v>738</v>
      </c>
    </row>
    <row r="6" spans="1:24">
      <c r="A6" s="393" t="s">
        <v>739</v>
      </c>
      <c r="F6" s="393">
        <v>2021</v>
      </c>
      <c r="H6" s="393" t="s">
        <v>426</v>
      </c>
      <c r="P6" s="393" t="s">
        <v>469</v>
      </c>
      <c r="U6" s="393" t="s">
        <v>740</v>
      </c>
      <c r="V6" s="393" t="s">
        <v>741</v>
      </c>
      <c r="X6" s="393" t="s">
        <v>721</v>
      </c>
    </row>
    <row r="7" spans="1:24">
      <c r="A7" s="393" t="s">
        <v>742</v>
      </c>
      <c r="F7" s="393">
        <v>2020</v>
      </c>
      <c r="H7" s="393" t="s">
        <v>428</v>
      </c>
      <c r="P7" s="393" t="s">
        <v>743</v>
      </c>
      <c r="U7" s="393" t="s">
        <v>744</v>
      </c>
      <c r="V7" s="393" t="s">
        <v>745</v>
      </c>
    </row>
    <row r="8" spans="1:24">
      <c r="A8" s="393" t="s">
        <v>746</v>
      </c>
      <c r="F8" s="393">
        <v>2019</v>
      </c>
      <c r="H8" s="393" t="s">
        <v>747</v>
      </c>
      <c r="P8" s="393" t="s">
        <v>748</v>
      </c>
      <c r="U8" s="393" t="s">
        <v>749</v>
      </c>
      <c r="V8" s="393" t="s">
        <v>750</v>
      </c>
    </row>
    <row r="9" spans="1:24">
      <c r="A9" s="393" t="s">
        <v>751</v>
      </c>
      <c r="F9" s="393">
        <v>2018</v>
      </c>
      <c r="V9" s="393" t="s">
        <v>752</v>
      </c>
    </row>
    <row r="10" spans="1:24">
      <c r="A10" s="393" t="s">
        <v>753</v>
      </c>
      <c r="V10" s="393" t="s">
        <v>754</v>
      </c>
    </row>
    <row r="11" spans="1:24">
      <c r="A11" s="393" t="s">
        <v>755</v>
      </c>
      <c r="V11" s="393" t="s">
        <v>756</v>
      </c>
    </row>
    <row r="12" spans="1:24">
      <c r="A12" s="393" t="s">
        <v>757</v>
      </c>
      <c r="V12" s="393" t="s">
        <v>758</v>
      </c>
    </row>
    <row r="13" spans="1:24">
      <c r="A13" s="393" t="s">
        <v>759</v>
      </c>
      <c r="V13" s="393" t="s">
        <v>760</v>
      </c>
    </row>
    <row r="14" spans="1:24">
      <c r="A14" s="393" t="s">
        <v>761</v>
      </c>
      <c r="V14" s="393" t="s">
        <v>762</v>
      </c>
    </row>
    <row r="15" spans="1:24">
      <c r="A15" s="393" t="s">
        <v>763</v>
      </c>
      <c r="V15" s="393" t="s">
        <v>764</v>
      </c>
    </row>
    <row r="16" spans="1:24">
      <c r="A16" s="393" t="s">
        <v>765</v>
      </c>
      <c r="V16" s="393" t="s">
        <v>766</v>
      </c>
    </row>
    <row r="17" spans="1:22">
      <c r="A17" s="393" t="s">
        <v>767</v>
      </c>
      <c r="V17" s="393" t="s">
        <v>768</v>
      </c>
    </row>
    <row r="18" spans="1:22">
      <c r="A18" s="393" t="s">
        <v>769</v>
      </c>
      <c r="V18" s="393" t="s">
        <v>770</v>
      </c>
    </row>
    <row r="19" spans="1:22">
      <c r="A19" s="393" t="s">
        <v>771</v>
      </c>
      <c r="V19" s="393" t="s">
        <v>737</v>
      </c>
    </row>
    <row r="20" spans="1:22">
      <c r="A20" s="393" t="s">
        <v>772</v>
      </c>
      <c r="V20" s="393" t="s">
        <v>773</v>
      </c>
    </row>
    <row r="21" spans="1:22">
      <c r="A21" s="393" t="s">
        <v>774</v>
      </c>
      <c r="V21" s="393" t="s">
        <v>775</v>
      </c>
    </row>
    <row r="22" spans="1:22">
      <c r="A22" s="393" t="s">
        <v>776</v>
      </c>
      <c r="V22" s="393" t="s">
        <v>777</v>
      </c>
    </row>
    <row r="23" spans="1:22">
      <c r="A23" s="393" t="s">
        <v>778</v>
      </c>
      <c r="V23" s="393" t="s">
        <v>779</v>
      </c>
    </row>
    <row r="24" spans="1:22">
      <c r="A24" s="393" t="s">
        <v>780</v>
      </c>
      <c r="V24" s="393" t="s">
        <v>781</v>
      </c>
    </row>
    <row r="25" spans="1:22">
      <c r="A25" s="393" t="s">
        <v>782</v>
      </c>
      <c r="V25" s="393" t="s">
        <v>783</v>
      </c>
    </row>
    <row r="26" spans="1:22">
      <c r="A26" s="393" t="s">
        <v>784</v>
      </c>
      <c r="V26" s="393" t="s">
        <v>785</v>
      </c>
    </row>
    <row r="27" spans="1:22">
      <c r="A27" s="393" t="s">
        <v>786</v>
      </c>
      <c r="V27" s="393" t="s">
        <v>787</v>
      </c>
    </row>
    <row r="28" spans="1:22">
      <c r="A28" s="393" t="s">
        <v>788</v>
      </c>
      <c r="V28" s="393" t="s">
        <v>789</v>
      </c>
    </row>
    <row r="29" spans="1:22">
      <c r="A29" s="393" t="s">
        <v>790</v>
      </c>
      <c r="V29" s="393" t="s">
        <v>791</v>
      </c>
    </row>
    <row r="30" spans="1:22">
      <c r="A30" s="393" t="s">
        <v>792</v>
      </c>
      <c r="V30" s="393" t="s">
        <v>793</v>
      </c>
    </row>
    <row r="31" spans="1:22">
      <c r="A31" s="393" t="s">
        <v>794</v>
      </c>
      <c r="V31" s="393" t="s">
        <v>795</v>
      </c>
    </row>
    <row r="32" spans="1:22">
      <c r="A32" s="393" t="s">
        <v>796</v>
      </c>
      <c r="V32" s="393" t="s">
        <v>797</v>
      </c>
    </row>
    <row r="33" spans="1:1">
      <c r="A33" s="393" t="s">
        <v>798</v>
      </c>
    </row>
    <row r="34" spans="1:1">
      <c r="A34" s="393" t="s">
        <v>799</v>
      </c>
    </row>
    <row r="35" spans="1:1">
      <c r="A35" s="393" t="s">
        <v>800</v>
      </c>
    </row>
    <row r="36" spans="1:1">
      <c r="A36" s="393" t="s">
        <v>801</v>
      </c>
    </row>
    <row r="37" spans="1:1">
      <c r="A37" s="393" t="s">
        <v>802</v>
      </c>
    </row>
    <row r="38" spans="1:1">
      <c r="A38" s="393" t="s">
        <v>721</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
    <pageSetUpPr fitToPage="1"/>
  </sheetPr>
  <dimension ref="A1:AS46"/>
  <sheetViews>
    <sheetView showZeros="0" zoomScaleNormal="100" zoomScaleSheetLayoutView="70" workbookViewId="0">
      <selection activeCell="N24" sqref="N24"/>
    </sheetView>
  </sheetViews>
  <sheetFormatPr defaultColWidth="0" defaultRowHeight="14.25"/>
  <cols>
    <col min="1" max="1" width="18.42578125" style="10" customWidth="1"/>
    <col min="2" max="2" width="24.140625" style="10" customWidth="1"/>
    <col min="3" max="3" width="22.140625" style="10" customWidth="1"/>
    <col min="4" max="4" width="17.28515625" style="10" customWidth="1"/>
    <col min="5" max="14" width="15.5703125" style="10" customWidth="1"/>
    <col min="15" max="15" width="19.28515625" style="10" customWidth="1"/>
    <col min="16" max="16" width="1.5703125" style="10" hidden="1" customWidth="1"/>
    <col min="17" max="16384" width="8.7109375" style="10" hidden="1"/>
  </cols>
  <sheetData>
    <row r="1" spans="1:45" s="96" customFormat="1" ht="42.75" customHeight="1">
      <c r="A1" s="309" t="s">
        <v>390</v>
      </c>
      <c r="B1" s="379" t="str">
        <f>'Start Here'!B4</f>
        <v>Newport Beach</v>
      </c>
      <c r="C1" s="380"/>
      <c r="D1" s="1"/>
      <c r="E1" s="155"/>
      <c r="F1" s="156" t="s">
        <v>485</v>
      </c>
      <c r="G1" s="156"/>
      <c r="H1" s="156"/>
      <c r="I1" s="156"/>
      <c r="J1" s="626" t="s">
        <v>803</v>
      </c>
      <c r="K1" s="627"/>
      <c r="L1" s="627"/>
      <c r="M1" s="627"/>
      <c r="N1" s="628"/>
      <c r="O1" s="155"/>
      <c r="P1" s="155"/>
      <c r="Q1" s="155"/>
      <c r="R1" s="155"/>
      <c r="S1" s="155"/>
      <c r="T1" s="155"/>
      <c r="U1" s="155"/>
      <c r="V1" s="2"/>
    </row>
    <row r="2" spans="1:45" s="96" customFormat="1" ht="22.5" customHeight="1" thickBot="1">
      <c r="A2" s="309" t="s">
        <v>391</v>
      </c>
      <c r="B2" s="310">
        <f>'Start Here'!B5</f>
        <v>2025</v>
      </c>
      <c r="C2" s="369" t="str">
        <f>'Table A'!C2</f>
        <v>(Jan. 1 - Dec. 31)</v>
      </c>
      <c r="D2" s="501"/>
      <c r="E2" s="155"/>
      <c r="F2" s="156" t="s">
        <v>487</v>
      </c>
      <c r="G2" s="156"/>
      <c r="H2" s="156"/>
      <c r="I2" s="156"/>
      <c r="J2" s="629" t="s">
        <v>804</v>
      </c>
      <c r="K2" s="630"/>
      <c r="L2" s="630"/>
      <c r="M2" s="630"/>
      <c r="N2" s="631"/>
      <c r="O2" s="155"/>
      <c r="P2" s="155"/>
      <c r="Q2" s="155"/>
      <c r="R2" s="155"/>
      <c r="S2" s="155"/>
      <c r="T2" s="155"/>
      <c r="U2" s="155"/>
      <c r="V2" s="3"/>
    </row>
    <row r="3" spans="1:45" s="96" customFormat="1" ht="37.5" customHeight="1">
      <c r="A3" s="309" t="s">
        <v>488</v>
      </c>
      <c r="B3" s="310" t="str">
        <f>IFERROR(IF(ISBLANK(VLOOKUP(B1,'Planning Periods'!$E$2:$P$540,12)),"5th Cycle",VLOOKUP(B1,'Planning Periods'!$E$2:$P$540,12)),"")</f>
        <v>6th Cycle</v>
      </c>
      <c r="C3" s="232" t="str">
        <f>IF(ISBLANK(B1),"",IFERROR(VLOOKUP(B1,'Planning Periods'!$E$2:$Q$540,10),""))</f>
        <v>10/15/2021 - 10/15/2029</v>
      </c>
      <c r="D3" s="284"/>
      <c r="E3" s="142"/>
      <c r="F3" s="142"/>
      <c r="G3" s="157"/>
      <c r="H3" s="157"/>
      <c r="I3" s="157"/>
      <c r="J3" s="142"/>
      <c r="K3" s="142"/>
      <c r="L3" s="142"/>
      <c r="M3" s="142"/>
      <c r="N3" s="142"/>
      <c r="O3" s="142"/>
      <c r="P3" s="142"/>
      <c r="Q3" s="142"/>
      <c r="R3" s="142"/>
      <c r="S3" s="142"/>
      <c r="T3" s="142"/>
      <c r="U3" s="142"/>
      <c r="V3" s="12"/>
    </row>
    <row r="4" spans="1:45" s="1" customFormat="1" ht="19.5" customHeight="1"/>
    <row r="5" spans="1:45" s="1" customFormat="1" ht="6.75" customHeight="1" thickBot="1">
      <c r="F5" s="45"/>
      <c r="G5" s="45"/>
      <c r="H5" s="45"/>
      <c r="I5" s="45"/>
    </row>
    <row r="6" spans="1:45" s="127" customFormat="1" ht="11.25" hidden="1">
      <c r="A6" s="127" t="s">
        <v>805</v>
      </c>
      <c r="B6" s="127" t="s">
        <v>806</v>
      </c>
      <c r="C6" s="127" t="s">
        <v>807</v>
      </c>
      <c r="E6" s="127" t="s">
        <v>808</v>
      </c>
      <c r="F6" s="127" t="s">
        <v>809</v>
      </c>
      <c r="G6" s="127" t="s">
        <v>810</v>
      </c>
      <c r="H6" s="127" t="s">
        <v>811</v>
      </c>
      <c r="I6" s="127" t="s">
        <v>812</v>
      </c>
      <c r="J6" s="127" t="s">
        <v>813</v>
      </c>
      <c r="K6" s="127" t="s">
        <v>814</v>
      </c>
      <c r="L6" s="127" t="s">
        <v>815</v>
      </c>
      <c r="M6" s="127" t="s">
        <v>816</v>
      </c>
      <c r="N6" s="127" t="s">
        <v>817</v>
      </c>
      <c r="O6" s="127" t="s">
        <v>818</v>
      </c>
    </row>
    <row r="7" spans="1:45" ht="18">
      <c r="A7" s="635" t="s">
        <v>819</v>
      </c>
      <c r="B7" s="636"/>
      <c r="C7" s="636"/>
      <c r="D7" s="636"/>
      <c r="E7" s="636"/>
      <c r="F7" s="636"/>
      <c r="G7" s="636"/>
      <c r="H7" s="636"/>
      <c r="I7" s="636"/>
      <c r="J7" s="636"/>
      <c r="K7" s="636"/>
      <c r="L7" s="636"/>
      <c r="M7" s="636"/>
      <c r="N7" s="636"/>
      <c r="O7" s="637"/>
    </row>
    <row r="8" spans="1:45" ht="18">
      <c r="A8" s="638" t="s">
        <v>820</v>
      </c>
      <c r="B8" s="639"/>
      <c r="C8" s="639"/>
      <c r="D8" s="639"/>
      <c r="E8" s="639"/>
      <c r="F8" s="639"/>
      <c r="G8" s="639"/>
      <c r="H8" s="639"/>
      <c r="I8" s="639"/>
      <c r="J8" s="639"/>
      <c r="K8" s="639"/>
      <c r="L8" s="639"/>
      <c r="M8" s="639"/>
      <c r="N8" s="639"/>
      <c r="O8" s="640"/>
    </row>
    <row r="9" spans="1:45" ht="18" customHeight="1">
      <c r="A9" s="641" t="s">
        <v>821</v>
      </c>
      <c r="B9" s="642"/>
      <c r="C9" s="642"/>
      <c r="D9" s="642"/>
      <c r="E9" s="642"/>
      <c r="F9" s="642"/>
      <c r="G9" s="642"/>
      <c r="H9" s="642"/>
      <c r="I9" s="642"/>
      <c r="J9" s="642"/>
      <c r="K9" s="642"/>
      <c r="L9" s="642"/>
      <c r="M9" s="642"/>
      <c r="N9" s="642"/>
      <c r="O9" s="643"/>
    </row>
    <row r="10" spans="1:45" ht="35.25" customHeight="1">
      <c r="A10" s="281"/>
      <c r="B10" s="46"/>
      <c r="C10" s="490">
        <v>1</v>
      </c>
      <c r="D10" s="441" t="s">
        <v>822</v>
      </c>
      <c r="E10" s="632">
        <v>2</v>
      </c>
      <c r="F10" s="633"/>
      <c r="G10" s="633"/>
      <c r="H10" s="633"/>
      <c r="I10" s="633"/>
      <c r="J10" s="633"/>
      <c r="K10" s="633"/>
      <c r="L10" s="633"/>
      <c r="M10" s="634"/>
      <c r="N10" s="490">
        <v>3</v>
      </c>
      <c r="O10" s="440">
        <v>4</v>
      </c>
    </row>
    <row r="11" spans="1:45" ht="77.25" customHeight="1" thickBot="1">
      <c r="A11" s="619" t="s">
        <v>395</v>
      </c>
      <c r="B11" s="620"/>
      <c r="C11" s="489" t="s">
        <v>823</v>
      </c>
      <c r="D11" s="382" t="str">
        <f>IF(B3="5th Cycle","","Projection Period"&amp;" - "&amp;VLOOKUP(B1,'Planning Periods'!E2:Q540,13))</f>
        <v>Projection Period - 06/30/2021-10/14/2021</v>
      </c>
      <c r="E11" s="383">
        <f>VLOOKUP(B1,'Planning Periods'!E2:M540,8,0)</f>
        <v>2021</v>
      </c>
      <c r="F11" s="383">
        <f>IF(ISNUMBER(E11),(IF(VLOOKUP($B$1,'Planning Periods'!$E$2:$M$540,9,0)=E11," ",(E11+1)))," ")</f>
        <v>2022</v>
      </c>
      <c r="G11" s="383">
        <f>IF(ISNUMBER(F11),(IF(VLOOKUP($B$1,'Planning Periods'!$E$2:$M$540,9,0)=F11," ",(F11+1)))," ")</f>
        <v>2023</v>
      </c>
      <c r="H11" s="383">
        <f>IF(ISNUMBER(G11),(IF(VLOOKUP($B$1,'Planning Periods'!$E$2:$M$540,9,0)=G11," ",(G11+1)))," ")</f>
        <v>2024</v>
      </c>
      <c r="I11" s="383">
        <f>IF(ISNUMBER(H11),(IF(VLOOKUP($B$1,'Planning Periods'!$E$2:$M$540,9,0)=H11," ",(H11+1)))," ")</f>
        <v>2025</v>
      </c>
      <c r="J11" s="383">
        <f>IF(ISNUMBER(I11),(IF(VLOOKUP($B$1,'Planning Periods'!$E$2:$M$540,9,0)=I11," ",(I11+1)))," ")</f>
        <v>2026</v>
      </c>
      <c r="K11" s="383">
        <f>IF(ISNUMBER(J11),(IF(VLOOKUP($B$1,'Planning Periods'!$E$2:$M$540,9,0)=J11," ",(J11+1)))," ")</f>
        <v>2027</v>
      </c>
      <c r="L11" s="383">
        <f>IF(ISNUMBER(K11),(IF(VLOOKUP($B$1,'Planning Periods'!$E$2:$M$540,9,0)=K11," ",(K11+1)))," ")</f>
        <v>2028</v>
      </c>
      <c r="M11" s="383">
        <f>IF(ISNUMBER(L11),(IF(VLOOKUP($B$1,'Planning Periods'!$E$2:$M$540,9,0)=L11," ",(L11+1)))," ")</f>
        <v>2029</v>
      </c>
      <c r="N11" s="489" t="s">
        <v>824</v>
      </c>
      <c r="O11" s="384" t="s">
        <v>825</v>
      </c>
    </row>
    <row r="12" spans="1:45" s="81" customFormat="1" ht="15" customHeight="1" thickTop="1">
      <c r="A12" s="282"/>
      <c r="B12" s="104"/>
      <c r="C12" s="105"/>
      <c r="D12" s="104"/>
      <c r="E12" s="106"/>
      <c r="F12" s="104"/>
      <c r="G12" s="104"/>
      <c r="H12" s="105"/>
      <c r="I12" s="105"/>
      <c r="J12" s="105"/>
      <c r="K12" s="105"/>
      <c r="L12" s="105"/>
      <c r="M12" s="105"/>
      <c r="N12" s="105"/>
      <c r="O12" s="283"/>
      <c r="P12" s="105"/>
      <c r="Q12" s="105"/>
      <c r="R12" s="105"/>
      <c r="S12" s="105"/>
      <c r="T12" s="105"/>
      <c r="U12" s="105"/>
      <c r="V12" s="105"/>
      <c r="W12" s="105"/>
      <c r="X12" s="105"/>
      <c r="Y12" s="97"/>
      <c r="Z12" s="105"/>
      <c r="AA12" s="105"/>
      <c r="AB12" s="105"/>
      <c r="AC12" s="105"/>
      <c r="AD12" s="105"/>
      <c r="AE12" s="105"/>
      <c r="AF12" s="105"/>
      <c r="AG12" s="105"/>
      <c r="AH12" s="97"/>
      <c r="AI12" s="79"/>
      <c r="AJ12" s="80"/>
      <c r="AK12" s="120"/>
      <c r="AL12" s="120"/>
      <c r="AM12" s="120"/>
      <c r="AN12" s="120"/>
      <c r="AO12" s="120"/>
      <c r="AP12" s="84"/>
      <c r="AQ12" s="84"/>
      <c r="AR12" s="84"/>
      <c r="AS12" s="83"/>
    </row>
    <row r="13" spans="1:45" ht="15">
      <c r="A13" s="621" t="s">
        <v>397</v>
      </c>
      <c r="B13" s="488" t="s">
        <v>398</v>
      </c>
      <c r="C13" s="648">
        <f>VLOOKUP($B$1,'RHNA Allocations'!$C$2:$J$540,2,0)</f>
        <v>0</v>
      </c>
      <c r="D13" s="385" t="str" cm="1">
        <f t="array" ref="D13">IFERROR(IF(E$11=$B$2,IF(OR(VLOOKUP($B$1,'Planning Periods'!$E$2:$P$540,12)="7th Cycle", VLOOKUP($B$1,'Planning Periods'!$E$2:$P$540,12)="6th Cycle"),SUMPRODUCT((YEAR('Table A2'!$AF$13:$AF$1000)='Start Here'!$B$5)*('Table A2'!$AF$13:$AF$1000&gt;=VLOOKUP($B$1,'Planning Periods'!$E$2:$P$540,6))*('Table A2'!$AF$13:$AF$1000&lt;VLOOKUP($B$1,'Planning Periods'!$E$2:$P$540,10))*'Table A2'!$U$13:$U$1000)+IFERROR((INDEX('Table B Values'!$C$2:$K$8018,MATCH('Table B'!$B$1&amp;'Table B'!D$10,'Table B Values'!$A$2:$A$8018&amp;'Table B Values'!$L$2:$L$8018,0),MATCH('Table B'!$B$32,'Table B Values'!$C$1:$K$1,0))),0),"-"),IF($B$3&lt;&gt;"5th Cycle",INDEX('Table B Values'!$C$2:$K$8018,MATCH('Table B'!$B$1&amp;'Table B'!D$10,'Table B Values'!$A$2:$A$8018&amp;'Table B Values'!$L$2:$L$8018,0),MATCH('Table B'!$B$32,'Table B Values'!$C$1:$K$1,0)),0)),"-")</f>
        <v>-</v>
      </c>
      <c r="E13" s="385" cm="1">
        <f t="array" ref="E13">IFERROR(IF(E$11=$B$2,IF(OR(VLOOKUP($B$1,'Planning Periods'!$E$2:$P$540,12)="7th Cycle", VLOOKUP($B$1,'Planning Periods'!$E$2:$P$540,12)="6th Cycle"),SUMPRODUCT((YEAR('Table A2'!$AF$13:$AF$1000)='Start Here'!$B$5)*('Table A2'!$AF$13:$AF$1000&gt;=VLOOKUP($B$1,'Planning Periods'!$E$2:$P$540,6))*'Table A2'!$U$13:$U$1000),SUMPRODUCT((YEAR('Table A2'!$AF$13:$AF$1000)='Start Here'!$B$5)*('Table A2'!$AF$13:$AF$1000&lt;VLOOKUP($B$1,'Planning Periods'!$E$2:$P$540,7))*'Table A2'!$U$13:$U$1000)),IF(E$11&lt;$B$2,(INDEX('Table B Values'!$C$2:$K$8018,MATCH('Table B'!$B$1&amp;'Table B'!E$11&amp;$B$3,'Table B Values'!$A$2:$A$8018&amp;'Table B Values'!$B$2:$B$8018&amp;'Table B Values'!$L$2:$L$8018,0),MATCH('Table B'!$B$32,'Table B Values'!$C$1:$K$1,0))),)),)</f>
        <v>0</v>
      </c>
      <c r="F13" s="385" cm="1">
        <f t="array" ref="F13">IFERROR(IF(F$11=$B$2,IF(OR(VLOOKUP($B$1,'Planning Periods'!$E$2:$P$540,12)="7th Cycle", VLOOKUP($B$1,'Planning Periods'!$E$2:$P$540,12)="6th Cycle"),SUMPRODUCT((YEAR('Table A2'!$AF$13:$AF$1000)='Start Here'!$B$5)*('Table A2'!$AF$13:$AF$1000&gt;=VLOOKUP($B$1,'Planning Periods'!$E$2:$P$540,6))*'Table A2'!$U$13:$U$1000),SUMPRODUCT((YEAR('Table A2'!$AF$13:$AF$1000)='Start Here'!$B$5)*('Table A2'!$AF$13:$AF$1000&lt;VLOOKUP($B$1,'Planning Periods'!$E$2:$P$540,7))*'Table A2'!$U$13:$U$1000)),IF(F$11&lt;$B$2,(INDEX('Table B Values'!$C$2:$K$8018,MATCH('Table B'!$B$1&amp;'Table B'!F$11&amp;$B$3,'Table B Values'!$A$2:$A$8018&amp;'Table B Values'!$B$2:$B$8018&amp;'Table B Values'!$L$2:$L$8018,0),MATCH('Table B'!$B$32,'Table B Values'!$C$1:$K$1,0))),)),)</f>
        <v>0</v>
      </c>
      <c r="G13" s="385" cm="1">
        <f t="array" ref="G13">IFERROR(IF(G$11=$B$2,IF(OR(VLOOKUP($B$1,'Planning Periods'!$E$2:$P$540,12)="7th Cycle", VLOOKUP($B$1,'Planning Periods'!$E$2:$P$540,12)="6th Cycle"),SUMPRODUCT((YEAR('Table A2'!$AF$13:$AF$1000)='Start Here'!$B$5)*('Table A2'!$AF$13:$AF$1000&gt;=VLOOKUP($B$1,'Planning Periods'!$E$2:$P$540,6))*'Table A2'!$U$13:$U$1000),SUMPRODUCT((YEAR('Table A2'!$AF$13:$AF$1000)='Start Here'!$B$5)*('Table A2'!$AF$13:$AF$1000&lt;VLOOKUP($B$1,'Planning Periods'!$E$2:$P$540,7))*'Table A2'!$U$13:$U$1000)),IF(G$11&lt;$B$2,(INDEX('Table B Values'!$C$2:$K$8018,MATCH('Table B'!$B$1&amp;'Table B'!G$11&amp;$B$3,'Table B Values'!$A$2:$A$8018&amp;'Table B Values'!$B$2:$B$8018&amp;'Table B Values'!$L$2:$L$8018,0),MATCH('Table B'!$B$32,'Table B Values'!$C$1:$K$1,0))),)),)</f>
        <v>0</v>
      </c>
      <c r="H13" s="385" cm="1">
        <f t="array" ref="H13">IFERROR(IF(H$11=$B$2,IF(OR(VLOOKUP($B$1,'Planning Periods'!$E$2:$P$540,12)="7th Cycle", VLOOKUP($B$1,'Planning Periods'!$E$2:$P$540,12)="6th Cycle"),SUMPRODUCT((YEAR('Table A2'!$AF$13:$AF$1000)='Start Here'!$B$5)*('Table A2'!$AF$13:$AF$1000&gt;=VLOOKUP($B$1,'Planning Periods'!$E$2:$P$540,6))*'Table A2'!$U$13:$U$1000),SUMPRODUCT((YEAR('Table A2'!$AF$13:$AF$1000)='Start Here'!$B$5)*('Table A2'!$AF$13:$AF$1000&lt;VLOOKUP($B$1,'Planning Periods'!$E$2:$P$540,7))*'Table A2'!$U$13:$U$1000)),IF(H$11&lt;$B$2,(INDEX('Table B Values'!$C$2:$K$8018,MATCH('Table B'!$B$1&amp;'Table B'!H$11&amp;$B$3,'Table B Values'!$A$2:$A$8018&amp;'Table B Values'!$B$2:$B$8018&amp;'Table B Values'!$L$2:$L$8018,0),MATCH('Table B'!$B$32,'Table B Values'!$C$1:$K$1,0))),)),)</f>
        <v>0</v>
      </c>
      <c r="I13" s="385" cm="1">
        <f t="array" ref="I13">IFERROR(IF(I$11=$B$2,IF(OR(VLOOKUP($B$1,'Planning Periods'!$E$2:$P$540,12)="7th Cycle", VLOOKUP($B$1,'Planning Periods'!$E$2:$P$540,12)="6th Cycle"),SUMPRODUCT((YEAR('Table A2'!$AF$13:$AF$1000)='Start Here'!$B$5)*('Table A2'!$AF$13:$AF$1000&gt;=VLOOKUP($B$1,'Planning Periods'!$E$2:$P$540,6))*'Table A2'!$U$13:$U$1000),SUMPRODUCT((YEAR('Table A2'!$AF$13:$AF$1000)='Start Here'!$B$5)*('Table A2'!$AF$13:$AF$1000&lt;VLOOKUP($B$1,'Planning Periods'!$E$2:$P$540,7))*'Table A2'!$U$13:$U$1000)),IF(I$11&lt;$B$2,(INDEX('Table B Values'!$C$2:$K$8018,MATCH('Table B'!$B$1&amp;'Table B'!I$11&amp;$B$3,'Table B Values'!$A$2:$A$8018&amp;'Table B Values'!$B$2:$B$8018&amp;'Table B Values'!$L$2:$L$8018,0),MATCH('Table B'!$B$32,'Table B Values'!$C$1:$K$1,0))),)),)</f>
        <v>0</v>
      </c>
      <c r="J13" s="385" cm="1">
        <f t="array" ref="J13">IFERROR(IF(J$11=$B$2,IF(OR(VLOOKUP($B$1,'Planning Periods'!$E$2:$P$540,12)="7th Cycle", VLOOKUP($B$1,'Planning Periods'!$E$2:$P$540,12)="6th Cycle"),SUMPRODUCT((YEAR('Table A2'!$AF$13:$AF$1000)='Start Here'!$B$5)*('Table A2'!$AF$13:$AF$1000&gt;=VLOOKUP($B$1,'Planning Periods'!$E$2:$P$540,6))*'Table A2'!$U$13:$U$1000),SUMPRODUCT((YEAR('Table A2'!$AF$13:$AF$1000)='Start Here'!$B$5)*('Table A2'!$AF$13:$AF$1000&lt;VLOOKUP($B$1,'Planning Periods'!$E$2:$P$540,7))*'Table A2'!$U$13:$U$1000)),IF(J$11&lt;$B$2,(INDEX('Table B Values'!$C$2:$K$8018,MATCH('Table B'!$B$1&amp;'Table B'!J$11&amp;$B$3,'Table B Values'!$A$2:$A$8018&amp;'Table B Values'!$B$2:$B$8018&amp;'Table B Values'!$L$2:$L$8018,0),MATCH('Table B'!$B$32,'Table B Values'!$C$1:$K$1,0))),)),)</f>
        <v>0</v>
      </c>
      <c r="K13" s="385" cm="1">
        <f t="array" ref="K13">IFERROR(IF(K$11=$B$2,IF(OR(VLOOKUP($B$1,'Planning Periods'!$E$2:$P$540,12)="7th Cycle", VLOOKUP($B$1,'Planning Periods'!$E$2:$P$540,12)="6th Cycle"),SUMPRODUCT((YEAR('Table A2'!$AF$13:$AF$1000)='Start Here'!$B$5)*('Table A2'!$AF$13:$AF$1000&gt;=VLOOKUP($B$1,'Planning Periods'!$E$2:$P$540,6))*'Table A2'!$U$13:$U$1000),SUMPRODUCT((YEAR('Table A2'!$AF$13:$AF$1000)='Start Here'!$B$5)*('Table A2'!$AF$13:$AF$1000&lt;VLOOKUP($B$1,'Planning Periods'!$E$2:$P$540,7))*'Table A2'!$U$13:$U$1000)),IF(K$11&lt;$B$2,(INDEX('Table B Values'!$C$2:$K$8018,MATCH('Table B'!$B$1&amp;'Table B'!K$11&amp;$B$3,'Table B Values'!$A$2:$A$8018&amp;'Table B Values'!$B$2:$B$8018&amp;'Table B Values'!$L$2:$L$8018,0),MATCH('Table B'!$B$32,'Table B Values'!$C$1:$K$1,0))),)),)</f>
        <v>0</v>
      </c>
      <c r="L13" s="385" cm="1">
        <f t="array" ref="L13">IFERROR(IF(L$11=$B$2,IF(OR(VLOOKUP($B$1,'Planning Periods'!$E$2:$P$540,12)="7th Cycle", VLOOKUP($B$1,'Planning Periods'!$E$2:$P$540,12)="6th Cycle"),SUMPRODUCT((YEAR('Table A2'!$AF$13:$AF$1000)='Start Here'!$B$5)*('Table A2'!$AF$13:$AF$1000&gt;=VLOOKUP($B$1,'Planning Periods'!$E$2:$P$540,6))*'Table A2'!$U$13:$U$1000),SUMPRODUCT((YEAR('Table A2'!$AF$13:$AF$1000)='Start Here'!$B$5)*('Table A2'!$AF$13:$AF$1000&lt;VLOOKUP($B$1,'Planning Periods'!$E$2:$P$540,7))*'Table A2'!$U$13:$U$1000)),IF(L$11&lt;$B$2,(INDEX('Table B Values'!$C$2:$K$8018,MATCH('Table B'!$B$1&amp;'Table B'!L$11&amp;$B$3,'Table B Values'!$A$2:$A$8018&amp;'Table B Values'!$B$2:$B$8018&amp;'Table B Values'!$L$2:$L$8018,0),MATCH('Table B'!$B$32,'Table B Values'!$C$1:$K$1,0))),)),)</f>
        <v>0</v>
      </c>
      <c r="M13" s="385" cm="1">
        <f t="array" ref="M13">IFERROR(IF(M$11=$B$2,IF(OR(VLOOKUP($B$1,'Planning Periods'!$E$2:$P$540,12)="7th Cycle", VLOOKUP($B$1,'Planning Periods'!$E$2:$P$540,12)="6th Cycle"),SUMPRODUCT((YEAR('Table A2'!$AF$13:$AF$1000)='Start Here'!$B$5)*('Table A2'!$AF$13:$AF$1000&gt;=VLOOKUP($B$1,'Planning Periods'!$E$2:$P$540,6))*'Table A2'!$U$13:$U$1000),SUMPRODUCT((YEAR('Table A2'!$AF$13:$AF$1000)='Start Here'!$B$5)*('Table A2'!$AF$13:$AF$1000&lt;VLOOKUP($B$1,'Planning Periods'!$E$2:$P$540,7))*'Table A2'!$U$13:$U$1000)),IF(M$11&lt;$B$2,(INDEX('Table B Values'!$C$2:$K$8018,MATCH('Table B'!$B$1&amp;'Table B'!M$11&amp;$B$3,'Table B Values'!$A$2:$A$8018&amp;'Table B Values'!$B$2:$B$8018&amp;'Table B Values'!$L$2:$L$8018,0),MATCH('Table B'!$B$32,'Table B Values'!$C$1:$K$1,0))),)),)</f>
        <v>0</v>
      </c>
      <c r="N13" s="622">
        <f>SUM(D13:M13)+SUM(D14:M14)</f>
        <v>0</v>
      </c>
      <c r="O13" s="624">
        <f>MAX(0,C13-N13)</f>
        <v>0</v>
      </c>
      <c r="P13" s="126" t="s">
        <v>826</v>
      </c>
    </row>
    <row r="14" spans="1:45" ht="15">
      <c r="A14" s="621"/>
      <c r="B14" s="488" t="s">
        <v>400</v>
      </c>
      <c r="C14" s="648"/>
      <c r="D14" s="385" t="str" cm="1">
        <f t="array" ref="D14">IFERROR(IF(E$11=$B$2,IF(OR(VLOOKUP($B$1,'Planning Periods'!$E$2:$P$540,12)="7th Cycle", VLOOKUP($B$1,'Planning Periods'!$E$2:$P$540,12)="6th Cycle"),SUMPRODUCT((YEAR('Table A2'!$AF$13:$AF$1000)='Start Here'!$B$5)*('Table A2'!$AF$13:$AF$1000&gt;=VLOOKUP($B$1,'Planning Periods'!$E$2:$P$540,6))*('Table A2'!$AF$13:$AF$1000&lt;VLOOKUP($B$1,'Planning Periods'!$E$2:$P$540,10))*'Table A2'!$V$13:$V$1000)+IFERROR((INDEX('Table B Values'!$C$2:$K$8018,MATCH('Table B'!$B$1&amp;'Table B'!D$10,'Table B Values'!$A$2:$A$8018&amp;'Table B Values'!$L$2:$L$8018,0),MATCH('Table B'!$B$33,'Table B Values'!$C$1:$K$1,0))),0),"-"),IF($B$3&lt;&gt;"5th Cycle",INDEX('Table B Values'!$C$2:$K$8018,MATCH('Table B'!$B$1&amp;'Table B'!D$10,'Table B Values'!$A$2:$A$8018&amp;'Table B Values'!$L$2:$L$8018,0),MATCH('Table B'!$B$33,'Table B Values'!$C$1:$K$1,0)),0)),"-")</f>
        <v>-</v>
      </c>
      <c r="E14" s="385" cm="1">
        <f t="array" ref="E14">IFERROR(IF(E$11=$B$2,IF(OR(VLOOKUP($B$1,'Planning Periods'!$E$2:$P$540,12)="7th Cycle", VLOOKUP($B$1,'Planning Periods'!$E$2:$P$540,12)="6th Cycle"),SUMPRODUCT((YEAR('Table A2'!$AF$13:$AF$1000)='Start Here'!$B$5)*('Table A2'!$AF$13:$AF$1000&gt;=VLOOKUP($B$1,'Planning Periods'!$E$2:$P$540,6))*'Table A2'!$V$13:$V$1000),SUMPRODUCT((YEAR('Table A2'!$AF$13:$AF$1000)='Start Here'!$B$5)*('Table A2'!$AF$13:$AF$1000&lt;VLOOKUP($B$1,'Planning Periods'!$E$2:$P$540,7))*'Table A2'!$V$13:$V$1000)),IF(E$11&lt;$B$2,(INDEX('Table B Values'!$C$2:$K$8018,MATCH('Table B'!$B$1&amp;'Table B'!E$11&amp;$B$3,'Table B Values'!$A$2:$A$8018&amp;'Table B Values'!$B$2:$B$8018&amp;'Table B Values'!$L$2:$L$8018,0),MATCH('Table B'!$B$33,'Table B Values'!$C$1:$K$1,0))),)),)</f>
        <v>0</v>
      </c>
      <c r="F14" s="385" cm="1">
        <f t="array" ref="F14">IFERROR(IF(F$11=$B$2,IF(OR(VLOOKUP($B$1,'Planning Periods'!$E$2:$P$540,12)="7th Cycle", VLOOKUP($B$1,'Planning Periods'!$E$2:$P$540,12)="6th Cycle"),SUMPRODUCT((YEAR('Table A2'!$AF$13:$AF$1000)='Start Here'!$B$5)*('Table A2'!$AF$13:$AF$1000&gt;=VLOOKUP($B$1,'Planning Periods'!$E$2:$P$540,6))*'Table A2'!$V$13:$V$1000),SUMPRODUCT((YEAR('Table A2'!$AF$13:$AF$1000)='Start Here'!$B$5)*('Table A2'!$AF$13:$AF$1000&lt;VLOOKUP($B$1,'Planning Periods'!$E$2:$P$540,7))*'Table A2'!$V$13:$V$1000)),IF(F$11&lt;$B$2,(INDEX('Table B Values'!$C$2:$K$8018,MATCH('Table B'!$B$1&amp;'Table B'!F$11&amp;$B$3,'Table B Values'!$A$2:$A$8018&amp;'Table B Values'!$B$2:$B$8018&amp;'Table B Values'!$L$2:$L$8018,0),MATCH('Table B'!$B$33,'Table B Values'!$C$1:$K$1,0))),)),)</f>
        <v>0</v>
      </c>
      <c r="G14" s="385" cm="1">
        <f t="array" ref="G14">IFERROR(IF(G$11=$B$2,IF(OR(VLOOKUP($B$1,'Planning Periods'!$E$2:$P$540,12)="7th Cycle", VLOOKUP($B$1,'Planning Periods'!$E$2:$P$540,12)="6th Cycle"),SUMPRODUCT((YEAR('Table A2'!$AF$13:$AF$1000)='Start Here'!$B$5)*('Table A2'!$AF$13:$AF$1000&gt;=VLOOKUP($B$1,'Planning Periods'!$E$2:$P$540,6))*'Table A2'!$V$13:$V$1000),SUMPRODUCT((YEAR('Table A2'!$AF$13:$AF$1000)='Start Here'!$B$5)*('Table A2'!$AF$13:$AF$1000&lt;VLOOKUP($B$1,'Planning Periods'!$E$2:$P$540,7))*'Table A2'!$V$13:$V$1000)),IF(G$11&lt;$B$2,(INDEX('Table B Values'!$C$2:$K$8018,MATCH('Table B'!$B$1&amp;'Table B'!G$11&amp;$B$3,'Table B Values'!$A$2:$A$8018&amp;'Table B Values'!$B$2:$B$8018&amp;'Table B Values'!$L$2:$L$8018,0),MATCH('Table B'!$B$33,'Table B Values'!$C$1:$K$1,0))),)),)</f>
        <v>0</v>
      </c>
      <c r="H14" s="385" cm="1">
        <f t="array" ref="H14">IFERROR(IF(H$11=$B$2,IF(OR(VLOOKUP($B$1,'Planning Periods'!$E$2:$P$540,12)="7th Cycle", VLOOKUP($B$1,'Planning Periods'!$E$2:$P$540,12)="6th Cycle"),SUMPRODUCT((YEAR('Table A2'!$AF$13:$AF$1000)='Start Here'!$B$5)*('Table A2'!$AF$13:$AF$1000&gt;=VLOOKUP($B$1,'Planning Periods'!$E$2:$P$540,6))*'Table A2'!$V$13:$V$1000),SUMPRODUCT((YEAR('Table A2'!$AF$13:$AF$1000)='Start Here'!$B$5)*('Table A2'!$AF$13:$AF$1000&lt;VLOOKUP($B$1,'Planning Periods'!$E$2:$P$540,7))*'Table A2'!$V$13:$V$1000)),IF(H$11&lt;$B$2,(INDEX('Table B Values'!$C$2:$K$8018,MATCH('Table B'!$B$1&amp;'Table B'!H$11&amp;$B$3,'Table B Values'!$A$2:$A$8018&amp;'Table B Values'!$B$2:$B$8018&amp;'Table B Values'!$L$2:$L$8018,0),MATCH('Table B'!$B$33,'Table B Values'!$C$1:$K$1,0))),)),)</f>
        <v>0</v>
      </c>
      <c r="I14" s="385" cm="1">
        <f t="array" ref="I14">IFERROR(IF(I$11=$B$2,IF(OR(VLOOKUP($B$1,'Planning Periods'!$E$2:$P$540,12)="7th Cycle", VLOOKUP($B$1,'Planning Periods'!$E$2:$P$540,12)="6th Cycle"),SUMPRODUCT((YEAR('Table A2'!$AF$13:$AF$1000)='Start Here'!$B$5)*('Table A2'!$AF$13:$AF$1000&gt;=VLOOKUP($B$1,'Planning Periods'!$E$2:$P$540,6))*'Table A2'!$V$13:$V$1000),SUMPRODUCT((YEAR('Table A2'!$AF$13:$AF$1000)='Start Here'!$B$5)*('Table A2'!$AF$13:$AF$1000&lt;VLOOKUP($B$1,'Planning Periods'!$E$2:$P$540,7))*'Table A2'!$V$13:$V$1000)),IF(I$11&lt;$B$2,(INDEX('Table B Values'!$C$2:$K$8018,MATCH('Table B'!$B$1&amp;'Table B'!I$11&amp;$B$3,'Table B Values'!$A$2:$A$8018&amp;'Table B Values'!$B$2:$B$8018&amp;'Table B Values'!$L$2:$L$8018,0),MATCH('Table B'!$B$33,'Table B Values'!$C$1:$K$1,0))),)),)</f>
        <v>0</v>
      </c>
      <c r="J14" s="385" cm="1">
        <f t="array" ref="J14">IFERROR(IF(J$11=$B$2,IF(OR(VLOOKUP($B$1,'Planning Periods'!$E$2:$P$540,12)="7th Cycle", VLOOKUP($B$1,'Planning Periods'!$E$2:$P$540,12)="6th Cycle"),SUMPRODUCT((YEAR('Table A2'!$AF$13:$AF$1000)='Start Here'!$B$5)*('Table A2'!$AF$13:$AF$1000&gt;=VLOOKUP($B$1,'Planning Periods'!$E$2:$P$540,6))*'Table A2'!$V$13:$V$1000),SUMPRODUCT((YEAR('Table A2'!$AF$13:$AF$1000)='Start Here'!$B$5)*('Table A2'!$AF$13:$AF$1000&lt;VLOOKUP($B$1,'Planning Periods'!$E$2:$P$540,7))*'Table A2'!$V$13:$V$1000)),IF(J$11&lt;$B$2,(INDEX('Table B Values'!$C$2:$K$8018,MATCH('Table B'!$B$1&amp;'Table B'!J$11&amp;$B$3,'Table B Values'!$A$2:$A$8018&amp;'Table B Values'!$B$2:$B$8018&amp;'Table B Values'!$L$2:$L$8018,0),MATCH('Table B'!$B$33,'Table B Values'!$C$1:$K$1,0))),)),)</f>
        <v>0</v>
      </c>
      <c r="K14" s="385" cm="1">
        <f t="array" ref="K14">IFERROR(IF(K$11=$B$2,IF(OR(VLOOKUP($B$1,'Planning Periods'!$E$2:$P$540,12)="7th Cycle", VLOOKUP($B$1,'Planning Periods'!$E$2:$P$540,12)="6th Cycle"),SUMPRODUCT((YEAR('Table A2'!$AF$13:$AF$1000)='Start Here'!$B$5)*('Table A2'!$AF$13:$AF$1000&gt;=VLOOKUP($B$1,'Planning Periods'!$E$2:$P$540,6))*'Table A2'!$V$13:$V$1000),SUMPRODUCT((YEAR('Table A2'!$AF$13:$AF$1000)='Start Here'!$B$5)*('Table A2'!$AF$13:$AF$1000&lt;VLOOKUP($B$1,'Planning Periods'!$E$2:$P$540,7))*'Table A2'!$V$13:$V$1000)),IF(K$11&lt;$B$2,(INDEX('Table B Values'!$C$2:$K$8018,MATCH('Table B'!$B$1&amp;'Table B'!K$11&amp;$B$3,'Table B Values'!$A$2:$A$8018&amp;'Table B Values'!$B$2:$B$8018&amp;'Table B Values'!$L$2:$L$8018,0),MATCH('Table B'!$B$33,'Table B Values'!$C$1:$K$1,0))),)),)</f>
        <v>0</v>
      </c>
      <c r="L14" s="385" cm="1">
        <f t="array" ref="L14">IFERROR(IF(L$11=$B$2,IF(OR(VLOOKUP($B$1,'Planning Periods'!$E$2:$P$540,12)="7th Cycle", VLOOKUP($B$1,'Planning Periods'!$E$2:$P$540,12)="6th Cycle"),SUMPRODUCT((YEAR('Table A2'!$AF$13:$AF$1000)='Start Here'!$B$5)*('Table A2'!$AF$13:$AF$1000&gt;=VLOOKUP($B$1,'Planning Periods'!$E$2:$P$540,6))*'Table A2'!$V$13:$V$1000),SUMPRODUCT((YEAR('Table A2'!$AF$13:$AF$1000)='Start Here'!$B$5)*('Table A2'!$AF$13:$AF$1000&lt;VLOOKUP($B$1,'Planning Periods'!$E$2:$P$540,7))*'Table A2'!$V$13:$V$1000)),IF(L$11&lt;$B$2,(INDEX('Table B Values'!$C$2:$K$8018,MATCH('Table B'!$B$1&amp;'Table B'!L$11&amp;$B$3,'Table B Values'!$A$2:$A$8018&amp;'Table B Values'!$B$2:$B$8018&amp;'Table B Values'!$L$2:$L$8018,0),MATCH('Table B'!$B$33,'Table B Values'!$C$1:$K$1,0))),)),)</f>
        <v>0</v>
      </c>
      <c r="M14" s="385" cm="1">
        <f t="array" ref="M14">IFERROR(IF(M$11=$B$2,IF(OR(VLOOKUP($B$1,'Planning Periods'!$E$2:$P$540,12)="7th Cycle", VLOOKUP($B$1,'Planning Periods'!$E$2:$P$540,12)="6th Cycle"),SUMPRODUCT((YEAR('Table A2'!$AF$13:$AF$1000)='Start Here'!$B$5)*('Table A2'!$AF$13:$AF$1000&gt;=VLOOKUP($B$1,'Planning Periods'!$E$2:$P$540,6))*'Table A2'!$V$13:$V$1000),SUMPRODUCT((YEAR('Table A2'!$AF$13:$AF$1000)='Start Here'!$B$5)*('Table A2'!$AF$13:$AF$1000&lt;VLOOKUP($B$1,'Planning Periods'!$E$2:$P$540,7))*'Table A2'!$V$13:$V$1000)),IF(M$11&lt;$B$2,(INDEX('Table B Values'!$C$2:$K$8018,MATCH('Table B'!$B$1&amp;'Table B'!M$11&amp;$B$3,'Table B Values'!$A$2:$A$8018&amp;'Table B Values'!$B$2:$B$8018&amp;'Table B Values'!$L$2:$L$8018,0),MATCH('Table B'!$B$33,'Table B Values'!$C$1:$K$1,0))),)),)</f>
        <v>0</v>
      </c>
      <c r="N14" s="623"/>
      <c r="O14" s="625"/>
      <c r="P14" s="126" t="s">
        <v>827</v>
      </c>
    </row>
    <row r="15" spans="1:45" ht="15">
      <c r="A15" s="621" t="s">
        <v>828</v>
      </c>
      <c r="B15" s="488" t="s">
        <v>398</v>
      </c>
      <c r="C15" s="648">
        <f>VLOOKUP($B$1,'RHNA Allocations'!$C$2:$J$540,3,0)</f>
        <v>0</v>
      </c>
      <c r="D15" s="385" cm="1">
        <f t="array" ref="D15">IFERROR(IF(E$11=$B$2,IF(OR(VLOOKUP($B$1,'Planning Periods'!$E$2:$P$540,12)="7th Cycle", VLOOKUP($B$1,'Planning Periods'!$E$2:$P$540,12)="6th Cycle"),SUMPRODUCT((YEAR('Table A2'!$AF$13:$AF$1000)='Start Here'!$B$5)*('Table A2'!$AF$13:$AF$1000&gt;=VLOOKUP($B$1,'Planning Periods'!$E$2:$P$540,6))*('Table A2'!$AF$13:$AF$1000&lt;VLOOKUP($B$1,'Planning Periods'!$E$2:$P$540,10))*'Table A2'!$W$13:$W$1000)+IFERROR((INDEX('Table B Values'!$C$2:$K$8018,MATCH('Table B'!$B$1&amp;'Table B'!D$10,'Table B Values'!$A$2:$A$8018&amp;'Table B Values'!$L$2:$L$8018,0),MATCH('Table B'!$B34,'Table B Values'!$C$1:$I$1,0))),0),"-"),IF($B$3&lt;&gt;"5th Cycle",INDEX('Table B Values'!$C$2:$K$8018,MATCH('Table B'!$B$1&amp;'Table B'!D$10,'Table B Values'!$A$2:$A$8018&amp;'Table B Values'!$L$2:$L$8018,0),MATCH('Table B'!$B34,'Table B Values'!$C$1:$K$1,0)),0)),"-")</f>
        <v>0</v>
      </c>
      <c r="E15" s="385" cm="1">
        <f t="array" ref="E15">IFERROR(IF(E$11=$B$2,IF(OR(VLOOKUP($B$1,'Planning Periods'!$E$2:$P$540,12)="7th Cycle", VLOOKUP($B$1,'Planning Periods'!$E$2:$P$540,12)="6th Cycle"),SUMPRODUCT((YEAR('Table A2'!$AF$13:$AF$1000)='Start Here'!$B$5)*('Table A2'!$AF$13:$AF$1000&gt;=VLOOKUP($B$1,'Planning Periods'!$E$2:$P$540,6))*'Table A2'!$W$13:$W$1000),SUMPRODUCT((YEAR('Table A2'!$AF$13:$AF$1000)='Start Here'!$B$5)*('Table A2'!$AF$13:$AF$1000&lt;VLOOKUP($B$1,'Planning Periods'!$E$2:$P$540,7))*'Table A2'!$W$13:$W$1000))+'Table F'!$F$17,IF(E$11&lt;$B$2,(INDEX('Table B Values'!$C$2:$K$8018,MATCH('Table B'!$B$1&amp;'Table B'!E$11&amp;$B$3,'Table B Values'!$A$2:$A$8018&amp;'Table B Values'!$B$2:$B$8018&amp;'Table B Values'!$L$2:$L$8018,0),MATCH('Table B'!$B$34,'Table B Values'!$C$1:$K$1,0))),)),)</f>
        <v>0</v>
      </c>
      <c r="F15" s="385" cm="1">
        <f t="array" ref="F15">IFERROR(IF(F$11=$B$2,IF(OR(VLOOKUP($B$1,'Planning Periods'!$E$2:$P$540,12)="7th Cycle", VLOOKUP($B$1,'Planning Periods'!$E$2:$P$540,12)="6th Cycle"),SUMPRODUCT((YEAR('Table A2'!$AF$13:$AF$1000)='Start Here'!$B$5)*('Table A2'!$AF$13:$AF$1000&gt;=VLOOKUP($B$1,'Planning Periods'!$E$2:$P$540,6))*'Table A2'!$W$13:$W$1000),SUMPRODUCT((YEAR('Table A2'!$AF$13:$AF$1000)='Start Here'!$B$5)*('Table A2'!$AF$13:$AF$1000&lt;VLOOKUP($B$1,'Planning Periods'!$E$2:$P$540,7))*'Table A2'!$W$13:$W$1000))+'Table F'!$F$17,IF(F$11&lt;$B$2,(INDEX('Table B Values'!$C$2:$K$8018,MATCH('Table B'!$B$1&amp;'Table B'!F$11&amp;$B$3,'Table B Values'!$A$2:$A$8018&amp;'Table B Values'!$B$2:$B$8018&amp;'Table B Values'!$L$2:$L$8018,0),MATCH('Table B'!$B$34,'Table B Values'!$C$1:$K$1,0))),)),)</f>
        <v>0</v>
      </c>
      <c r="G15" s="385" cm="1">
        <f t="array" ref="G15">IFERROR(IF(G$11=$B$2,IF(OR(VLOOKUP($B$1,'Planning Periods'!$E$2:$P$540,12)="7th Cycle", VLOOKUP($B$1,'Planning Periods'!$E$2:$P$540,12)="6th Cycle"),SUMPRODUCT((YEAR('Table A2'!$AF$13:$AF$1000)='Start Here'!$B$5)*('Table A2'!$AF$13:$AF$1000&gt;=VLOOKUP($B$1,'Planning Periods'!$E$2:$P$540,6))*'Table A2'!$W$13:$W$1000),SUMPRODUCT((YEAR('Table A2'!$AF$13:$AF$1000)='Start Here'!$B$5)*('Table A2'!$AF$13:$AF$1000&lt;VLOOKUP($B$1,'Planning Periods'!$E$2:$P$540,7))*'Table A2'!$W$13:$W$1000))+'Table F'!$F$17,IF(G$11&lt;$B$2,(INDEX('Table B Values'!$C$2:$K$8018,MATCH('Table B'!$B$1&amp;'Table B'!G$11&amp;$B$3,'Table B Values'!$A$2:$A$8018&amp;'Table B Values'!$B$2:$B$8018&amp;'Table B Values'!$L$2:$L$8018,0),MATCH('Table B'!$B$34,'Table B Values'!$C$1:$K$1,0))),)),)</f>
        <v>0</v>
      </c>
      <c r="H15" s="385" cm="1">
        <f t="array" ref="H15">IFERROR(IF(H$11=$B$2,IF(OR(VLOOKUP($B$1,'Planning Periods'!$E$2:$P$540,12)="7th Cycle", VLOOKUP($B$1,'Planning Periods'!$E$2:$P$540,12)="6th Cycle"),SUMPRODUCT((YEAR('Table A2'!$AF$13:$AF$1000)='Start Here'!$B$5)*('Table A2'!$AF$13:$AF$1000&gt;=VLOOKUP($B$1,'Planning Periods'!$E$2:$P$540,6))*'Table A2'!$W$13:$W$1000),SUMPRODUCT((YEAR('Table A2'!$AF$13:$AF$1000)='Start Here'!$B$5)*('Table A2'!$AF$13:$AF$1000&lt;VLOOKUP($B$1,'Planning Periods'!$E$2:$P$540,7))*'Table A2'!$W$13:$W$1000))+'Table F'!$F$17,IF(H$11&lt;$B$2,(INDEX('Table B Values'!$C$2:$K$8018,MATCH('Table B'!$B$1&amp;'Table B'!H$11&amp;$B$3,'Table B Values'!$A$2:$A$8018&amp;'Table B Values'!$B$2:$B$8018&amp;'Table B Values'!$L$2:$L$8018,0),MATCH('Table B'!$B$34,'Table B Values'!$C$1:$K$1,0))),)),)</f>
        <v>0</v>
      </c>
      <c r="I15" s="385" cm="1">
        <f t="array" ref="I15">IFERROR(IF(I$11=$B$2,IF(OR(VLOOKUP($B$1,'Planning Periods'!$E$2:$P$540,12)="7th Cycle", VLOOKUP($B$1,'Planning Periods'!$E$2:$P$540,12)="6th Cycle"),SUMPRODUCT((YEAR('Table A2'!$AF$13:$AF$1000)='Start Here'!$B$5)*('Table A2'!$AF$13:$AF$1000&gt;=VLOOKUP($B$1,'Planning Periods'!$E$2:$P$540,6))*'Table A2'!$W$13:$W$1000),SUMPRODUCT((YEAR('Table A2'!$AF$13:$AF$1000)='Start Here'!$B$5)*('Table A2'!$AF$13:$AF$1000&lt;VLOOKUP($B$1,'Planning Periods'!$E$2:$P$540,7))*'Table A2'!$W$13:$W$1000))+'Table F'!$F$17,IF(I$11&lt;$B$2,(INDEX('Table B Values'!$C$2:$K$8018,MATCH('Table B'!$B$1&amp;'Table B'!I$11&amp;$B$3,'Table B Values'!$A$2:$A$8018&amp;'Table B Values'!$B$2:$B$8018&amp;'Table B Values'!$L$2:$L$8018,0),MATCH('Table B'!$B$34,'Table B Values'!$C$1:$K$1,0))),)),)</f>
        <v>0</v>
      </c>
      <c r="J15" s="385" cm="1">
        <f t="array" ref="J15">IFERROR(IF(J$11=$B$2,IF(OR(VLOOKUP($B$1,'Planning Periods'!$E$2:$P$540,12)="7th Cycle", VLOOKUP($B$1,'Planning Periods'!$E$2:$P$540,12)="6th Cycle"),SUMPRODUCT((YEAR('Table A2'!$AF$13:$AF$1000)='Start Here'!$B$5)*('Table A2'!$AF$13:$AF$1000&gt;=VLOOKUP($B$1,'Planning Periods'!$E$2:$P$540,6))*'Table A2'!$W$13:$W$1000),SUMPRODUCT((YEAR('Table A2'!$AF$13:$AF$1000)='Start Here'!$B$5)*('Table A2'!$AF$13:$AF$1000&lt;VLOOKUP($B$1,'Planning Periods'!$E$2:$P$540,7))*'Table A2'!$W$13:$W$1000))+'Table F'!$F$17,IF(J$11&lt;$B$2,(INDEX('Table B Values'!$C$2:$K$8018,MATCH('Table B'!$B$1&amp;'Table B'!J$11&amp;$B$3,'Table B Values'!$A$2:$A$8018&amp;'Table B Values'!$B$2:$B$8018&amp;'Table B Values'!$L$2:$L$8018,0),MATCH('Table B'!$B$34,'Table B Values'!$C$1:$K$1,0))),)),)</f>
        <v>0</v>
      </c>
      <c r="K15" s="385" cm="1">
        <f t="array" ref="K15">IFERROR(IF(K$11=$B$2,IF(OR(VLOOKUP($B$1,'Planning Periods'!$E$2:$P$540,12)="7th Cycle", VLOOKUP($B$1,'Planning Periods'!$E$2:$P$540,12)="6th Cycle"),SUMPRODUCT((YEAR('Table A2'!$AF$13:$AF$1000)='Start Here'!$B$5)*('Table A2'!$AF$13:$AF$1000&gt;=VLOOKUP($B$1,'Planning Periods'!$E$2:$P$540,6))*'Table A2'!$W$13:$W$1000),SUMPRODUCT((YEAR('Table A2'!$AF$13:$AF$1000)='Start Here'!$B$5)*('Table A2'!$AF$13:$AF$1000&lt;VLOOKUP($B$1,'Planning Periods'!$E$2:$P$540,7))*'Table A2'!$W$13:$W$1000))+'Table F'!$F$17,IF(K$11&lt;$B$2,(INDEX('Table B Values'!$C$2:$K$8018,MATCH('Table B'!$B$1&amp;'Table B'!K$11&amp;$B$3,'Table B Values'!$A$2:$A$8018&amp;'Table B Values'!$B$2:$B$8018&amp;'Table B Values'!$L$2:$L$8018,0),MATCH('Table B'!$B$34,'Table B Values'!$C$1:$K$1,0))),)),)</f>
        <v>0</v>
      </c>
      <c r="L15" s="385" cm="1">
        <f t="array" ref="L15">IFERROR(IF(L$11=$B$2,IF(OR(VLOOKUP($B$1,'Planning Periods'!$E$2:$P$540,12)="7th Cycle", VLOOKUP($B$1,'Planning Periods'!$E$2:$P$540,12)="6th Cycle"),SUMPRODUCT((YEAR('Table A2'!$AF$13:$AF$1000)='Start Here'!$B$5)*('Table A2'!$AF$13:$AF$1000&gt;=VLOOKUP($B$1,'Planning Periods'!$E$2:$P$540,6))*'Table A2'!$W$13:$W$1000),SUMPRODUCT((YEAR('Table A2'!$AF$13:$AF$1000)='Start Here'!$B$5)*('Table A2'!$AF$13:$AF$1000&lt;VLOOKUP($B$1,'Planning Periods'!$E$2:$P$540,7))*'Table A2'!$W$13:$W$1000))+'Table F'!$F$17,IF(L$11&lt;$B$2,(INDEX('Table B Values'!$C$2:$K$8018,MATCH('Table B'!$B$1&amp;'Table B'!L$11&amp;$B$3,'Table B Values'!$A$2:$A$8018&amp;'Table B Values'!$B$2:$B$8018&amp;'Table B Values'!$L$2:$L$8018,0),MATCH('Table B'!$B$34,'Table B Values'!$C$1:$K$1,0))),)),)</f>
        <v>0</v>
      </c>
      <c r="M15" s="385" cm="1">
        <f t="array" ref="M15">IFERROR(IF(M$11=$B$2,IF(OR(VLOOKUP($B$1,'Planning Periods'!$E$2:$P$540,12)="7th Cycle", VLOOKUP($B$1,'Planning Periods'!$E$2:$P$540,12)="6th Cycle"),SUMPRODUCT((YEAR('Table A2'!$AF$13:$AF$1000)='Start Here'!$B$5)*('Table A2'!$AF$13:$AF$1000&gt;=VLOOKUP($B$1,'Planning Periods'!$E$2:$P$540,6))*'Table A2'!$W$13:$W$1000),SUMPRODUCT((YEAR('Table A2'!$AF$13:$AF$1000)='Start Here'!$B$5)*('Table A2'!$AF$13:$AF$1000&lt;VLOOKUP($B$1,'Planning Periods'!$E$2:$P$540,7))*'Table A2'!$W$13:$W$1000))+'Table F'!$F$17,IF(M$11&lt;$B$2,(INDEX('Table B Values'!$C$2:$K$8018,MATCH('Table B'!$B$1&amp;'Table B'!M$11&amp;$B$3,'Table B Values'!$A$2:$A$8018&amp;'Table B Values'!$B$2:$B$8018&amp;'Table B Values'!$L$2:$L$8018,0),MATCH('Table B'!$B$34,'Table B Values'!$C$1:$K$1,0))),)),)</f>
        <v>0</v>
      </c>
      <c r="N15" s="622">
        <f>SUM(D15:M15)+SUM(D16:M16)</f>
        <v>0</v>
      </c>
      <c r="O15" s="624">
        <f>MAX(0,C15-N15)</f>
        <v>0</v>
      </c>
      <c r="P15" s="126" t="s">
        <v>826</v>
      </c>
    </row>
    <row r="16" spans="1:45" ht="15">
      <c r="A16" s="621"/>
      <c r="B16" s="488" t="s">
        <v>400</v>
      </c>
      <c r="C16" s="648"/>
      <c r="D16" s="385" cm="1">
        <f t="array" ref="D16">IFERROR(IF(E$11=$B$2,IF(OR(VLOOKUP($B$1,'Planning Periods'!$E$2:$P$540,12)="7th Cycle", VLOOKUP($B$1,'Planning Periods'!$E$2:$P$540,12)="6th Cycle"),SUMPRODUCT((YEAR('Table A2'!$AF$13:$AF$1000)='Start Here'!$B$5)*('Table A2'!$AF$13:$AF$1000&gt;=VLOOKUP($B$1,'Planning Periods'!$E$2:$P$540,6))*('Table A2'!$AF$13:$AF$1000&lt;VLOOKUP($B$1,'Planning Periods'!$E$2:$P$540,10))*'Table A2'!$X$13:$X$1000)+IFERROR((INDEX('Table B Values'!$C$2:$K$8018,MATCH('Table B'!$B$1&amp;'Table B'!D$10,'Table B Values'!$A$2:$A$8018&amp;'Table B Values'!$L$2:$L$8018,0),MATCH('Table B'!$B35,'Table B Values'!$C$1:$K$1,0))),0),"-"),IF($B$3&lt;&gt;"5th Cycle",INDEX('Table B Values'!$C$2:$K$8018,MATCH('Table B'!$B$1&amp;'Table B'!D$10,'Table B Values'!$A$2:$A$8018&amp;'Table B Values'!$L$2:$L$8018,0),MATCH('Table B'!$B35,'Table B Values'!$C$1:$K$1,0)),0)),"-")</f>
        <v>0</v>
      </c>
      <c r="E16" s="385" cm="1">
        <f t="array" ref="E16">IFERROR(IF(E$11=$B$2,IF(OR(VLOOKUP($B$1,'Planning Periods'!$E$2:$P$540,12)="7th Cycle", VLOOKUP($B$1,'Planning Periods'!$E$2:$P$540,12)="6th Cycle"),SUMPRODUCT((YEAR('Table A2'!$AF$13:$AF$1000)='Start Here'!$B$5)*('Table A2'!$AF$13:$AF$1000&gt;=VLOOKUP($B$1,'Planning Periods'!$E$2:$P$540,6))*'Table A2'!$X$13:$X$1000),SUMPRODUCT((YEAR('Table A2'!$AF$13:$AF$1000)='Start Here'!$B$5)*('Table A2'!$AF$13:$AF$1000&lt;VLOOKUP($B$1,'Planning Periods'!$E$2:$P$540,7))*'Table A2'!$X$13:$X$1000)),IF(E$11&lt;$B$2,(INDEX('Table B Values'!$C$2:$K$8018,MATCH('Table B'!$B$1&amp;'Table B'!E$11&amp;$B$3,'Table B Values'!$A$2:$A$8018&amp;'Table B Values'!$B$2:$B$8018&amp;'Table B Values'!$L$2:$L$8018,0),MATCH('Table B'!$B$35,'Table B Values'!$C$1:$K$1,0))),)),)</f>
        <v>0</v>
      </c>
      <c r="F16" s="385" cm="1">
        <f t="array" ref="F16">IFERROR(IF(F$11=$B$2,IF(OR(VLOOKUP($B$1,'Planning Periods'!$E$2:$P$540,12)="7th Cycle", VLOOKUP($B$1,'Planning Periods'!$E$2:$P$540,12)="6th Cycle"),SUMPRODUCT((YEAR('Table A2'!$AF$13:$AF$1000)='Start Here'!$B$5)*('Table A2'!$AF$13:$AF$1000&gt;=VLOOKUP($B$1,'Planning Periods'!$E$2:$P$540,6))*'Table A2'!$X$13:$X$1000),SUMPRODUCT((YEAR('Table A2'!$AF$13:$AF$1000)='Start Here'!$B$5)*('Table A2'!$AF$13:$AF$1000&lt;VLOOKUP($B$1,'Planning Periods'!$E$2:$P$540,7))*'Table A2'!$X$13:$X$1000)),IF(F$11&lt;$B$2,(INDEX('Table B Values'!$C$2:$K$8018,MATCH('Table B'!$B$1&amp;'Table B'!F$11&amp;$B$3,'Table B Values'!$A$2:$A$8018&amp;'Table B Values'!$B$2:$B$8018&amp;'Table B Values'!$L$2:$L$8018,0),MATCH('Table B'!$B$35,'Table B Values'!$C$1:$K$1,0))),)),)</f>
        <v>0</v>
      </c>
      <c r="G16" s="385" cm="1">
        <f t="array" ref="G16">IFERROR(IF(G$11=$B$2,IF(OR(VLOOKUP($B$1,'Planning Periods'!$E$2:$P$540,12)="7th Cycle", VLOOKUP($B$1,'Planning Periods'!$E$2:$P$540,12)="6th Cycle"),SUMPRODUCT((YEAR('Table A2'!$AF$13:$AF$1000)='Start Here'!$B$5)*('Table A2'!$AF$13:$AF$1000&gt;=VLOOKUP($B$1,'Planning Periods'!$E$2:$P$540,6))*'Table A2'!$X$13:$X$1000),SUMPRODUCT((YEAR('Table A2'!$AF$13:$AF$1000)='Start Here'!$B$5)*('Table A2'!$AF$13:$AF$1000&lt;VLOOKUP($B$1,'Planning Periods'!$E$2:$P$540,7))*'Table A2'!$X$13:$X$1000)),IF(G$11&lt;$B$2,(INDEX('Table B Values'!$C$2:$K$8018,MATCH('Table B'!$B$1&amp;'Table B'!G$11&amp;$B$3,'Table B Values'!$A$2:$A$8018&amp;'Table B Values'!$B$2:$B$8018&amp;'Table B Values'!$L$2:$L$8018,0),MATCH('Table B'!$B$35,'Table B Values'!$C$1:$K$1,0))),)),)</f>
        <v>0</v>
      </c>
      <c r="H16" s="385" cm="1">
        <f t="array" ref="H16">IFERROR(IF(H$11=$B$2,IF(OR(VLOOKUP($B$1,'Planning Periods'!$E$2:$P$540,12)="7th Cycle", VLOOKUP($B$1,'Planning Periods'!$E$2:$P$540,12)="6th Cycle"),SUMPRODUCT((YEAR('Table A2'!$AF$13:$AF$1000)='Start Here'!$B$5)*('Table A2'!$AF$13:$AF$1000&gt;=VLOOKUP($B$1,'Planning Periods'!$E$2:$P$540,6))*'Table A2'!$X$13:$X$1000),SUMPRODUCT((YEAR('Table A2'!$AF$13:$AF$1000)='Start Here'!$B$5)*('Table A2'!$AF$13:$AF$1000&lt;VLOOKUP($B$1,'Planning Periods'!$E$2:$P$540,7))*'Table A2'!$X$13:$X$1000)),IF(H$11&lt;$B$2,(INDEX('Table B Values'!$C$2:$K$8018,MATCH('Table B'!$B$1&amp;'Table B'!H$11&amp;$B$3,'Table B Values'!$A$2:$A$8018&amp;'Table B Values'!$B$2:$B$8018&amp;'Table B Values'!$L$2:$L$8018,0),MATCH('Table B'!$B$35,'Table B Values'!$C$1:$K$1,0))),)),)</f>
        <v>0</v>
      </c>
      <c r="I16" s="385" cm="1">
        <f t="array" ref="I16">IFERROR(IF(I$11=$B$2,IF(OR(VLOOKUP($B$1,'Planning Periods'!$E$2:$P$540,12)="7th Cycle", VLOOKUP($B$1,'Planning Periods'!$E$2:$P$540,12)="6th Cycle"),SUMPRODUCT((YEAR('Table A2'!$AF$13:$AF$1000)='Start Here'!$B$5)*('Table A2'!$AF$13:$AF$1000&gt;=VLOOKUP($B$1,'Planning Periods'!$E$2:$P$540,6))*'Table A2'!$X$13:$X$1000),SUMPRODUCT((YEAR('Table A2'!$AF$13:$AF$1000)='Start Here'!$B$5)*('Table A2'!$AF$13:$AF$1000&lt;VLOOKUP($B$1,'Planning Periods'!$E$2:$P$540,7))*'Table A2'!$X$13:$X$1000)),IF(I$11&lt;$B$2,(INDEX('Table B Values'!$C$2:$K$8018,MATCH('Table B'!$B$1&amp;'Table B'!I$11&amp;$B$3,'Table B Values'!$A$2:$A$8018&amp;'Table B Values'!$B$2:$B$8018&amp;'Table B Values'!$L$2:$L$8018,0),MATCH('Table B'!$B$35,'Table B Values'!$C$1:$K$1,0))),)),)</f>
        <v>0</v>
      </c>
      <c r="J16" s="385" cm="1">
        <f t="array" ref="J16">IFERROR(IF(J$11=$B$2,IF(OR(VLOOKUP($B$1,'Planning Periods'!$E$2:$P$540,12)="7th Cycle", VLOOKUP($B$1,'Planning Periods'!$E$2:$P$540,12)="6th Cycle"),SUMPRODUCT((YEAR('Table A2'!$AF$13:$AF$1000)='Start Here'!$B$5)*('Table A2'!$AF$13:$AF$1000&gt;=VLOOKUP($B$1,'Planning Periods'!$E$2:$P$540,6))*'Table A2'!$X$13:$X$1000),SUMPRODUCT((YEAR('Table A2'!$AF$13:$AF$1000)='Start Here'!$B$5)*('Table A2'!$AF$13:$AF$1000&lt;VLOOKUP($B$1,'Planning Periods'!$E$2:$P$540,7))*'Table A2'!$X$13:$X$1000)),IF(J$11&lt;$B$2,(INDEX('Table B Values'!$C$2:$K$8018,MATCH('Table B'!$B$1&amp;'Table B'!J$11&amp;$B$3,'Table B Values'!$A$2:$A$8018&amp;'Table B Values'!$B$2:$B$8018&amp;'Table B Values'!$L$2:$L$8018,0),MATCH('Table B'!$B$35,'Table B Values'!$C$1:$K$1,0))),)),)</f>
        <v>0</v>
      </c>
      <c r="K16" s="385" cm="1">
        <f t="array" ref="K16">IFERROR(IF(K$11=$B$2,IF(OR(VLOOKUP($B$1,'Planning Periods'!$E$2:$P$540,12)="7th Cycle", VLOOKUP($B$1,'Planning Periods'!$E$2:$P$540,12)="6th Cycle"),SUMPRODUCT((YEAR('Table A2'!$AF$13:$AF$1000)='Start Here'!$B$5)*('Table A2'!$AF$13:$AF$1000&gt;=VLOOKUP($B$1,'Planning Periods'!$E$2:$P$540,6))*'Table A2'!$X$13:$X$1000),SUMPRODUCT((YEAR('Table A2'!$AF$13:$AF$1000)='Start Here'!$B$5)*('Table A2'!$AF$13:$AF$1000&lt;VLOOKUP($B$1,'Planning Periods'!$E$2:$P$540,7))*'Table A2'!$X$13:$X$1000)),IF(K$11&lt;$B$2,(INDEX('Table B Values'!$C$2:$K$8018,MATCH('Table B'!$B$1&amp;'Table B'!K$11&amp;$B$3,'Table B Values'!$A$2:$A$8018&amp;'Table B Values'!$B$2:$B$8018&amp;'Table B Values'!$L$2:$L$8018,0),MATCH('Table B'!$B$35,'Table B Values'!$C$1:$K$1,0))),)),)</f>
        <v>0</v>
      </c>
      <c r="L16" s="385" cm="1">
        <f t="array" ref="L16">IFERROR(IF(L$11=$B$2,IF(OR(VLOOKUP($B$1,'Planning Periods'!$E$2:$P$540,12)="7th Cycle", VLOOKUP($B$1,'Planning Periods'!$E$2:$P$540,12)="6th Cycle"),SUMPRODUCT((YEAR('Table A2'!$AF$13:$AF$1000)='Start Here'!$B$5)*('Table A2'!$AF$13:$AF$1000&gt;=VLOOKUP($B$1,'Planning Periods'!$E$2:$P$540,6))*'Table A2'!$X$13:$X$1000),SUMPRODUCT((YEAR('Table A2'!$AF$13:$AF$1000)='Start Here'!$B$5)*('Table A2'!$AF$13:$AF$1000&lt;VLOOKUP($B$1,'Planning Periods'!$E$2:$P$540,7))*'Table A2'!$X$13:$X$1000)),IF(L$11&lt;$B$2,(INDEX('Table B Values'!$C$2:$K$8018,MATCH('Table B'!$B$1&amp;'Table B'!L$11&amp;$B$3,'Table B Values'!$A$2:$A$8018&amp;'Table B Values'!$B$2:$B$8018&amp;'Table B Values'!$L$2:$L$8018,0),MATCH('Table B'!$B$35,'Table B Values'!$C$1:$K$1,0))),)),)</f>
        <v>0</v>
      </c>
      <c r="M16" s="385" cm="1">
        <f t="array" ref="M16">IFERROR(IF(M$11=$B$2,IF(OR(VLOOKUP($B$1,'Planning Periods'!$E$2:$P$540,12)="7th Cycle", VLOOKUP($B$1,'Planning Periods'!$E$2:$P$540,12)="6th Cycle"),SUMPRODUCT((YEAR('Table A2'!$AF$13:$AF$1000)='Start Here'!$B$5)*('Table A2'!$AF$13:$AF$1000&gt;=VLOOKUP($B$1,'Planning Periods'!$E$2:$P$540,6))*'Table A2'!$X$13:$X$1000),SUMPRODUCT((YEAR('Table A2'!$AF$13:$AF$1000)='Start Here'!$B$5)*('Table A2'!$AF$13:$AF$1000&lt;VLOOKUP($B$1,'Planning Periods'!$E$2:$P$540,7))*'Table A2'!$X$13:$X$1000)),IF(M$11&lt;$B$2,(INDEX('Table B Values'!$C$2:$K$8018,MATCH('Table B'!$B$1&amp;'Table B'!M$11&amp;$B$3,'Table B Values'!$A$2:$A$8018&amp;'Table B Values'!$B$2:$B$8018&amp;'Table B Values'!$L$2:$L$8018,0),MATCH('Table B'!$B$35,'Table B Values'!$C$1:$K$1,0))),)),)</f>
        <v>0</v>
      </c>
      <c r="N16" s="623"/>
      <c r="O16" s="625"/>
      <c r="P16" s="126" t="s">
        <v>827</v>
      </c>
    </row>
    <row r="17" spans="1:16" ht="15">
      <c r="A17" s="621" t="s">
        <v>405</v>
      </c>
      <c r="B17" s="488" t="s">
        <v>398</v>
      </c>
      <c r="C17" s="648">
        <f>VLOOKUP($B$1,'RHNA Allocations'!$C$2:$J$540,4,0)</f>
        <v>1456</v>
      </c>
      <c r="D17" s="385" cm="1">
        <f t="array" ref="D17">IFERROR(IF(E$11=$B$2,IF(OR(VLOOKUP($B$1,'Planning Periods'!$E$2:$P$540,12)="7th Cycle", VLOOKUP($B$1,'Planning Periods'!$E$2:$P$540,12)="6th Cycle"),SUMPRODUCT((YEAR('Table A2'!$AF$13:$AF$1000)='Start Here'!$B$5)*('Table A2'!$AF$13:$AF$1000&gt;=VLOOKUP($B$1,'Planning Periods'!$E$2:$P$540,6))*('Table A2'!$AF$13:$AF$1000&lt;VLOOKUP($B$1,'Planning Periods'!$E$2:$P$540,10))*'Table A2'!$Y$13:$Y$1000)+IFERROR((INDEX('Table B Values'!$C$2:$K$8018,MATCH('Table B'!$B$1&amp;'Table B'!D$10,'Table B Values'!$A$2:$A$8018&amp;'Table B Values'!$L$2:$L$8018,0),MATCH('Table B'!$B$36,'Table B Values'!$C$1:$K$1,0))),0),"-"),IF($B$3&lt;&gt;"5th Cycle",INDEX('Table B Values'!$C$2:$K$8018,MATCH('Table B'!$B$1&amp;'Table B'!D$10,'Table B Values'!$A$2:$A$8018&amp;'Table B Values'!$L$2:$L$8018,0),MATCH('Table B'!$B$36,'Table B Values'!$C$1:$K$1,0)),0)),"-")</f>
        <v>0</v>
      </c>
      <c r="E17" s="385" cm="1">
        <f t="array" ref="E17">IFERROR(IF(E$11=$B$2,IF(OR(VLOOKUP($B$1,'Planning Periods'!$E$2:$P$540,12)="7th Cycle", VLOOKUP($B$1,'Planning Periods'!$E$2:$P$540,12)="6th Cycle"),SUMPRODUCT((YEAR('Table A2'!$AF$13:$AF$1000)='Start Here'!$B$5)*('Table A2'!$AF$13:$AF$1000&gt;=VLOOKUP($B$1,'Planning Periods'!$E$2:$P$540,6))*'Table A2'!$Y$13:$Y$1000),SUMPRODUCT((YEAR('Table A2'!$AF$13:$AF$1000)='Start Here'!$B$5)*('Table A2'!$AF$13:$AF$1000&lt;VLOOKUP($B$1,'Planning Periods'!$E$2:$P$540,7))*'Table A2'!$Y$13:$Y$1000))+'Table F'!$G$17,IF(E$11&lt;$B$2,(INDEX('Table B Values'!$C$2:$K$8018,MATCH('Table B'!$B$1&amp;'Table B'!E$11&amp;$B$3,'Table B Values'!$A$2:$A$8018&amp;'Table B Values'!$B$2:$B$8018&amp;'Table B Values'!$L$2:$L$8018,0),MATCH('Table B'!$B$36,'Table B Values'!$C$1:$K$1,0))),)),)</f>
        <v>0</v>
      </c>
      <c r="F17" s="385" cm="1">
        <f t="array" ref="F17">IFERROR(IF(F$11=$B$2,IF(OR(VLOOKUP($B$1,'Planning Periods'!$E$2:$P$540,12)="7th Cycle", VLOOKUP($B$1,'Planning Periods'!$E$2:$P$540,12)="6th Cycle"),SUMPRODUCT((YEAR('Table A2'!$AF$13:$AF$1000)='Start Here'!$B$5)*('Table A2'!$AF$13:$AF$1000&gt;=VLOOKUP($B$1,'Planning Periods'!$E$2:$P$540,6))*'Table A2'!$Y$13:$Y$1000),SUMPRODUCT((YEAR('Table A2'!$AF$13:$AF$1000)='Start Here'!$B$5)*('Table A2'!$AF$13:$AF$1000&lt;VLOOKUP($B$1,'Planning Periods'!$E$2:$P$540,7))*'Table A2'!$Y$13:$Y$1000))+'Table F'!$G$17,IF(F$11&lt;$B$2,(INDEX('Table B Values'!$C$2:$K$8018,MATCH('Table B'!$B$1&amp;'Table B'!F$11&amp;$B$3,'Table B Values'!$A$2:$A$8018&amp;'Table B Values'!$B$2:$B$8018&amp;'Table B Values'!$L$2:$L$8018,0),MATCH('Table B'!$B$36,'Table B Values'!$C$1:$K$1,0))),)),)</f>
        <v>0</v>
      </c>
      <c r="G17" s="385" cm="1">
        <f t="array" ref="G17">IFERROR(IF(G$11=$B$2,IF(OR(VLOOKUP($B$1,'Planning Periods'!$E$2:$P$540,12)="7th Cycle", VLOOKUP($B$1,'Planning Periods'!$E$2:$P$540,12)="6th Cycle"),SUMPRODUCT((YEAR('Table A2'!$AF$13:$AF$1000)='Start Here'!$B$5)*('Table A2'!$AF$13:$AF$1000&gt;=VLOOKUP($B$1,'Planning Periods'!$E$2:$P$540,6))*'Table A2'!$Y$13:$Y$1000),SUMPRODUCT((YEAR('Table A2'!$AF$13:$AF$1000)='Start Here'!$B$5)*('Table A2'!$AF$13:$AF$1000&lt;VLOOKUP($B$1,'Planning Periods'!$E$2:$P$540,7))*'Table A2'!$Y$13:$Y$1000))+'Table F'!$G$17,IF(G$11&lt;$B$2,(INDEX('Table B Values'!$C$2:$K$8018,MATCH('Table B'!$B$1&amp;'Table B'!G$11&amp;$B$3,'Table B Values'!$A$2:$A$8018&amp;'Table B Values'!$B$2:$B$8018&amp;'Table B Values'!$L$2:$L$8018,0),MATCH('Table B'!$B$36,'Table B Values'!$C$1:$K$1,0))),)),)</f>
        <v>0</v>
      </c>
      <c r="H17" s="385" cm="1">
        <f t="array" ref="H17">IFERROR(IF(H$11=$B$2,IF(OR(VLOOKUP($B$1,'Planning Periods'!$E$2:$P$540,12)="7th Cycle", VLOOKUP($B$1,'Planning Periods'!$E$2:$P$540,12)="6th Cycle"),SUMPRODUCT((YEAR('Table A2'!$AF$13:$AF$1000)='Start Here'!$B$5)*('Table A2'!$AF$13:$AF$1000&gt;=VLOOKUP($B$1,'Planning Periods'!$E$2:$P$540,6))*'Table A2'!$Y$13:$Y$1000),SUMPRODUCT((YEAR('Table A2'!$AF$13:$AF$1000)='Start Here'!$B$5)*('Table A2'!$AF$13:$AF$1000&lt;VLOOKUP($B$1,'Planning Periods'!$E$2:$P$540,7))*'Table A2'!$Y$13:$Y$1000))+'Table F'!$G$17,IF(H$11&lt;$B$2,(INDEX('Table B Values'!$C$2:$K$8018,MATCH('Table B'!$B$1&amp;'Table B'!H$11&amp;$B$3,'Table B Values'!$A$2:$A$8018&amp;'Table B Values'!$B$2:$B$8018&amp;'Table B Values'!$L$2:$L$8018,0),MATCH('Table B'!$B$36,'Table B Values'!$C$1:$K$1,0))),)),)</f>
        <v>3</v>
      </c>
      <c r="I17" s="385" cm="1">
        <f t="array" ref="I17">IFERROR(IF(I$11=$B$2,IF(OR(VLOOKUP($B$1,'Planning Periods'!$E$2:$P$540,12)="7th Cycle", VLOOKUP($B$1,'Planning Periods'!$E$2:$P$540,12)="6th Cycle"),SUMPRODUCT((YEAR('Table A2'!$AF$13:$AF$1000)='Start Here'!$B$5)*('Table A2'!$AF$13:$AF$1000&gt;=VLOOKUP($B$1,'Planning Periods'!$E$2:$P$540,6))*'Table A2'!$Y$13:$Y$1000),SUMPRODUCT((YEAR('Table A2'!$AF$13:$AF$1000)='Start Here'!$B$5)*('Table A2'!$AF$13:$AF$1000&lt;VLOOKUP($B$1,'Planning Periods'!$E$2:$P$540,7))*'Table A2'!$Y$13:$Y$1000))+'Table F'!$G$17,IF(I$11&lt;$B$2,(INDEX('Table B Values'!$C$2:$K$8018,MATCH('Table B'!$B$1&amp;'Table B'!I$11&amp;$B$3,'Table B Values'!$A$2:$A$8018&amp;'Table B Values'!$B$2:$B$8018&amp;'Table B Values'!$L$2:$L$8018,0),MATCH('Table B'!$B$36,'Table B Values'!$C$1:$K$1,0))),)),)</f>
        <v>6</v>
      </c>
      <c r="J17" s="385" cm="1">
        <f t="array" ref="J17">IFERROR(IF(J$11=$B$2,IF(OR(VLOOKUP($B$1,'Planning Periods'!$E$2:$P$540,12)="7th Cycle", VLOOKUP($B$1,'Planning Periods'!$E$2:$P$540,12)="6th Cycle"),SUMPRODUCT((YEAR('Table A2'!$AF$13:$AF$1000)='Start Here'!$B$5)*('Table A2'!$AF$13:$AF$1000&gt;=VLOOKUP($B$1,'Planning Periods'!$E$2:$P$540,6))*'Table A2'!$Y$13:$Y$1000),SUMPRODUCT((YEAR('Table A2'!$AF$13:$AF$1000)='Start Here'!$B$5)*('Table A2'!$AF$13:$AF$1000&lt;VLOOKUP($B$1,'Planning Periods'!$E$2:$P$540,7))*'Table A2'!$Y$13:$Y$1000))+'Table F'!$G$17,IF(J$11&lt;$B$2,(INDEX('Table B Values'!$C$2:$K$8018,MATCH('Table B'!$B$1&amp;'Table B'!J$11&amp;$B$3,'Table B Values'!$A$2:$A$8018&amp;'Table B Values'!$B$2:$B$8018&amp;'Table B Values'!$L$2:$L$8018,0),MATCH('Table B'!$B$36,'Table B Values'!$C$1:$K$1,0))),)),)</f>
        <v>0</v>
      </c>
      <c r="K17" s="385" cm="1">
        <f t="array" ref="K17">IFERROR(IF(K$11=$B$2,IF(OR(VLOOKUP($B$1,'Planning Periods'!$E$2:$P$540,12)="7th Cycle", VLOOKUP($B$1,'Planning Periods'!$E$2:$P$540,12)="6th Cycle"),SUMPRODUCT((YEAR('Table A2'!$AF$13:$AF$1000)='Start Here'!$B$5)*('Table A2'!$AF$13:$AF$1000&gt;=VLOOKUP($B$1,'Planning Periods'!$E$2:$P$540,6))*'Table A2'!$Y$13:$Y$1000),SUMPRODUCT((YEAR('Table A2'!$AF$13:$AF$1000)='Start Here'!$B$5)*('Table A2'!$AF$13:$AF$1000&lt;VLOOKUP($B$1,'Planning Periods'!$E$2:$P$540,7))*'Table A2'!$Y$13:$Y$1000))+'Table F'!$G$17,IF(K$11&lt;$B$2,(INDEX('Table B Values'!$C$2:$K$8018,MATCH('Table B'!$B$1&amp;'Table B'!K$11&amp;$B$3,'Table B Values'!$A$2:$A$8018&amp;'Table B Values'!$B$2:$B$8018&amp;'Table B Values'!$L$2:$L$8018,0),MATCH('Table B'!$B$36,'Table B Values'!$C$1:$K$1,0))),)),)</f>
        <v>0</v>
      </c>
      <c r="L17" s="385" cm="1">
        <f t="array" ref="L17">IFERROR(IF(L$11=$B$2,IF(OR(VLOOKUP($B$1,'Planning Periods'!$E$2:$P$540,12)="7th Cycle", VLOOKUP($B$1,'Planning Periods'!$E$2:$P$540,12)="6th Cycle"),SUMPRODUCT((YEAR('Table A2'!$AF$13:$AF$1000)='Start Here'!$B$5)*('Table A2'!$AF$13:$AF$1000&gt;=VLOOKUP($B$1,'Planning Periods'!$E$2:$P$540,6))*'Table A2'!$Y$13:$Y$1000),SUMPRODUCT((YEAR('Table A2'!$AF$13:$AF$1000)='Start Here'!$B$5)*('Table A2'!$AF$13:$AF$1000&lt;VLOOKUP($B$1,'Planning Periods'!$E$2:$P$540,7))*'Table A2'!$Y$13:$Y$1000))+'Table F'!$G$17,IF(L$11&lt;$B$2,(INDEX('Table B Values'!$C$2:$K$8018,MATCH('Table B'!$B$1&amp;'Table B'!L$11&amp;$B$3,'Table B Values'!$A$2:$A$8018&amp;'Table B Values'!$B$2:$B$8018&amp;'Table B Values'!$L$2:$L$8018,0),MATCH('Table B'!$B$36,'Table B Values'!$C$1:$K$1,0))),)),)</f>
        <v>0</v>
      </c>
      <c r="M17" s="385" cm="1">
        <f t="array" ref="M17">IFERROR(IF(M$11=$B$2,IF(OR(VLOOKUP($B$1,'Planning Periods'!$E$2:$P$540,12)="7th Cycle", VLOOKUP($B$1,'Planning Periods'!$E$2:$P$540,12)="6th Cycle"),SUMPRODUCT((YEAR('Table A2'!$AF$13:$AF$1000)='Start Here'!$B$5)*('Table A2'!$AF$13:$AF$1000&gt;=VLOOKUP($B$1,'Planning Periods'!$E$2:$P$540,6))*'Table A2'!$Y$13:$Y$1000),SUMPRODUCT((YEAR('Table A2'!$AF$13:$AF$1000)='Start Here'!$B$5)*('Table A2'!$AF$13:$AF$1000&lt;VLOOKUP($B$1,'Planning Periods'!$E$2:$P$540,7))*'Table A2'!$Y$13:$Y$1000))+'Table F'!$G$17,IF(M$11&lt;$B$2,(INDEX('Table B Values'!$C$2:$K$8018,MATCH('Table B'!$B$1&amp;'Table B'!M$11&amp;$B$3,'Table B Values'!$A$2:$A$8018&amp;'Table B Values'!$B$2:$B$8018&amp;'Table B Values'!$L$2:$L$8018,0),MATCH('Table B'!$B$36,'Table B Values'!$C$1:$K$1,0))),)),)</f>
        <v>0</v>
      </c>
      <c r="N17" s="622">
        <f>IFERROR(IF(VLOOKUP($B$1,'Planning Periods'!$E$2:$P$540,8)&lt;=2024,SUM(D13:M18),SUM(D17:M18)), 0)</f>
        <v>56</v>
      </c>
      <c r="O17" s="644">
        <f>MAX(0,C17-N17)</f>
        <v>1400</v>
      </c>
      <c r="P17" s="126" t="s">
        <v>826</v>
      </c>
    </row>
    <row r="18" spans="1:16" ht="15">
      <c r="A18" s="621"/>
      <c r="B18" s="488" t="s">
        <v>400</v>
      </c>
      <c r="C18" s="648"/>
      <c r="D18" s="385" cm="1">
        <f t="array" ref="D18">IFERROR(IF(E$11=$B$2,IF(OR(VLOOKUP($B$1,'Planning Periods'!$E$2:$P$540,12)="7th Cycle", VLOOKUP($B$1,'Planning Periods'!$E$2:$P$540,12)="6th Cycle"),SUMPRODUCT((YEAR('Table A2'!$AF$13:$AF$1000)='Start Here'!$B$5)*('Table A2'!$AF$13:$AF$1000&gt;=VLOOKUP($B$1,'Planning Periods'!$E$2:$P$540,6))*('Table A2'!$AF$13:$AF$1000&lt;VLOOKUP($B$1,'Planning Periods'!$E$2:$P$540,10))*'Table A2'!$Z$13:$Z$1000)+IFERROR((INDEX('Table B Values'!$C$2:$K$8018,MATCH('Table B'!$B$1&amp;'Table B'!D$10,'Table B Values'!$A$2:$A$8018&amp;'Table B Values'!$L$2:$L$8018,0),MATCH('Table B'!$B$37,'Table B Values'!$C$1:$K$1,0))),0),"-"),IF($B$3&lt;&gt;"5th Cycle",INDEX('Table B Values'!$C$2:$K$8018,MATCH('Table B'!$B$1&amp;'Table B'!D$10,'Table B Values'!$A$2:$A$8018&amp;'Table B Values'!$L$2:$L$8018,0),MATCH('Table B'!$B$37,'Table B Values'!$C$1:$K$1,0)),0)),"-")</f>
        <v>0</v>
      </c>
      <c r="E18" s="385" cm="1">
        <f t="array" ref="E18">IFERROR(IF(E$11=$B$2,IF(OR(VLOOKUP($B$1,'Planning Periods'!$E$2:$P$540,12)="7th Cycle", VLOOKUP($B$1,'Planning Periods'!$E$2:$P$540,12)="6th Cycle"),SUMPRODUCT((YEAR('Table A2'!$AF$13:$AF$1000)='Start Here'!$B$5)*('Table A2'!$AF$13:$AF$1000&gt;=VLOOKUP($B$1,'Planning Periods'!$E$2:$P$540,6))*'Table A2'!$Z$13:$Z$1000),SUMPRODUCT((YEAR('Table A2'!$AF$13:$AF$1000)='Start Here'!$B$5)*('Table A2'!$AF$13:$AF$1000&lt;VLOOKUP($B$1,'Planning Periods'!$E$2:$P$540,7))*'Table A2'!$Z$13:$Z$1000)),IF(E$11&lt;$B$2,(INDEX('Table B Values'!$C$2:$K$8018,MATCH('Table B'!$B$1&amp;'Table B'!E$11&amp;$B$3,'Table B Values'!$A$2:$A$8018&amp;'Table B Values'!$B$2:$B$8018&amp;'Table B Values'!$L$2:$L$8018,0),MATCH('Table B'!$B$37,'Table B Values'!$C$1:$K$1,0))),)),)</f>
        <v>13</v>
      </c>
      <c r="F18" s="385" cm="1">
        <f t="array" ref="F18">IFERROR(IF(F$11=$B$2,IF(OR(VLOOKUP($B$1,'Planning Periods'!$E$2:$P$540,12)="7th Cycle", VLOOKUP($B$1,'Planning Periods'!$E$2:$P$540,12)="6th Cycle"),SUMPRODUCT((YEAR('Table A2'!$AF$13:$AF$1000)='Start Here'!$B$5)*('Table A2'!$AF$13:$AF$1000&gt;=VLOOKUP($B$1,'Planning Periods'!$E$2:$P$540,6))*'Table A2'!$Z$13:$Z$1000),SUMPRODUCT((YEAR('Table A2'!$AF$13:$AF$1000)='Start Here'!$B$5)*('Table A2'!$AF$13:$AF$1000&lt;VLOOKUP($B$1,'Planning Periods'!$E$2:$P$540,7))*'Table A2'!$Z$13:$Z$1000)),IF(F$11&lt;$B$2,(INDEX('Table B Values'!$C$2:$K$8018,MATCH('Table B'!$B$1&amp;'Table B'!F$11&amp;$B$3,'Table B Values'!$A$2:$A$8018&amp;'Table B Values'!$B$2:$B$8018&amp;'Table B Values'!$L$2:$L$8018,0),MATCH('Table B'!$B$37,'Table B Values'!$C$1:$K$1,0))),)),)</f>
        <v>8</v>
      </c>
      <c r="G18" s="385" cm="1">
        <f t="array" ref="G18">IFERROR(IF(G$11=$B$2,IF(OR(VLOOKUP($B$1,'Planning Periods'!$E$2:$P$540,12)="7th Cycle", VLOOKUP($B$1,'Planning Periods'!$E$2:$P$540,12)="6th Cycle"),SUMPRODUCT((YEAR('Table A2'!$AF$13:$AF$1000)='Start Here'!$B$5)*('Table A2'!$AF$13:$AF$1000&gt;=VLOOKUP($B$1,'Planning Periods'!$E$2:$P$540,6))*'Table A2'!$Z$13:$Z$1000),SUMPRODUCT((YEAR('Table A2'!$AF$13:$AF$1000)='Start Here'!$B$5)*('Table A2'!$AF$13:$AF$1000&lt;VLOOKUP($B$1,'Planning Periods'!$E$2:$P$540,7))*'Table A2'!$Z$13:$Z$1000)),IF(G$11&lt;$B$2,(INDEX('Table B Values'!$C$2:$K$8018,MATCH('Table B'!$B$1&amp;'Table B'!G$11&amp;$B$3,'Table B Values'!$A$2:$A$8018&amp;'Table B Values'!$B$2:$B$8018&amp;'Table B Values'!$L$2:$L$8018,0),MATCH('Table B'!$B$37,'Table B Values'!$C$1:$K$1,0))),)),)</f>
        <v>11</v>
      </c>
      <c r="H18" s="385" cm="1">
        <f t="array" ref="H18">IFERROR(IF(H$11=$B$2,IF(OR(VLOOKUP($B$1,'Planning Periods'!$E$2:$P$540,12)="7th Cycle", VLOOKUP($B$1,'Planning Periods'!$E$2:$P$540,12)="6th Cycle"),SUMPRODUCT((YEAR('Table A2'!$AF$13:$AF$1000)='Start Here'!$B$5)*('Table A2'!$AF$13:$AF$1000&gt;=VLOOKUP($B$1,'Planning Periods'!$E$2:$P$540,6))*'Table A2'!$Z$13:$Z$1000),SUMPRODUCT((YEAR('Table A2'!$AF$13:$AF$1000)='Start Here'!$B$5)*('Table A2'!$AF$13:$AF$1000&lt;VLOOKUP($B$1,'Planning Periods'!$E$2:$P$540,7))*'Table A2'!$Z$13:$Z$1000)),IF(H$11&lt;$B$2,(INDEX('Table B Values'!$C$2:$K$8018,MATCH('Table B'!$B$1&amp;'Table B'!H$11&amp;$B$3,'Table B Values'!$A$2:$A$8018&amp;'Table B Values'!$B$2:$B$8018&amp;'Table B Values'!$L$2:$L$8018,0),MATCH('Table B'!$B$37,'Table B Values'!$C$1:$K$1,0))),)),)</f>
        <v>6</v>
      </c>
      <c r="I18" s="385" cm="1">
        <f t="array" ref="I18">IFERROR(IF(I$11=$B$2,IF(OR(VLOOKUP($B$1,'Planning Periods'!$E$2:$P$540,12)="7th Cycle", VLOOKUP($B$1,'Planning Periods'!$E$2:$P$540,12)="6th Cycle"),SUMPRODUCT((YEAR('Table A2'!$AF$13:$AF$1000)='Start Here'!$B$5)*('Table A2'!$AF$13:$AF$1000&gt;=VLOOKUP($B$1,'Planning Periods'!$E$2:$P$540,6))*'Table A2'!$Z$13:$Z$1000),SUMPRODUCT((YEAR('Table A2'!$AF$13:$AF$1000)='Start Here'!$B$5)*('Table A2'!$AF$13:$AF$1000&lt;VLOOKUP($B$1,'Planning Periods'!$E$2:$P$540,7))*'Table A2'!$Z$13:$Z$1000)),IF(I$11&lt;$B$2,(INDEX('Table B Values'!$C$2:$K$8018,MATCH('Table B'!$B$1&amp;'Table B'!I$11&amp;$B$3,'Table B Values'!$A$2:$A$8018&amp;'Table B Values'!$B$2:$B$8018&amp;'Table B Values'!$L$2:$L$8018,0),MATCH('Table B'!$B$37,'Table B Values'!$C$1:$K$1,0))),)),)</f>
        <v>9</v>
      </c>
      <c r="J18" s="385" cm="1">
        <f t="array" ref="J18">IFERROR(IF(J$11=$B$2,IF(OR(VLOOKUP($B$1,'Planning Periods'!$E$2:$P$540,12)="7th Cycle", VLOOKUP($B$1,'Planning Periods'!$E$2:$P$540,12)="6th Cycle"),SUMPRODUCT((YEAR('Table A2'!$AF$13:$AF$1000)='Start Here'!$B$5)*('Table A2'!$AF$13:$AF$1000&gt;=VLOOKUP($B$1,'Planning Periods'!$E$2:$P$540,6))*'Table A2'!$Z$13:$Z$1000),SUMPRODUCT((YEAR('Table A2'!$AF$13:$AF$1000)='Start Here'!$B$5)*('Table A2'!$AF$13:$AF$1000&lt;VLOOKUP($B$1,'Planning Periods'!$E$2:$P$540,7))*'Table A2'!$Z$13:$Z$1000)),IF(J$11&lt;$B$2,(INDEX('Table B Values'!$C$2:$K$8018,MATCH('Table B'!$B$1&amp;'Table B'!J$11&amp;$B$3,'Table B Values'!$A$2:$A$8018&amp;'Table B Values'!$B$2:$B$8018&amp;'Table B Values'!$L$2:$L$8018,0),MATCH('Table B'!$B$37,'Table B Values'!$C$1:$K$1,0))),)),)</f>
        <v>0</v>
      </c>
      <c r="K18" s="385" cm="1">
        <f t="array" ref="K18">IFERROR(IF(K$11=$B$2,IF(OR(VLOOKUP($B$1,'Planning Periods'!$E$2:$P$540,12)="7th Cycle", VLOOKUP($B$1,'Planning Periods'!$E$2:$P$540,12)="6th Cycle"),SUMPRODUCT((YEAR('Table A2'!$AF$13:$AF$1000)='Start Here'!$B$5)*('Table A2'!$AF$13:$AF$1000&gt;=VLOOKUP($B$1,'Planning Periods'!$E$2:$P$540,6))*'Table A2'!$Z$13:$Z$1000),SUMPRODUCT((YEAR('Table A2'!$AF$13:$AF$1000)='Start Here'!$B$5)*('Table A2'!$AF$13:$AF$1000&lt;VLOOKUP($B$1,'Planning Periods'!$E$2:$P$540,7))*'Table A2'!$Z$13:$Z$1000)),IF(K$11&lt;$B$2,(INDEX('Table B Values'!$C$2:$K$8018,MATCH('Table B'!$B$1&amp;'Table B'!K$11&amp;$B$3,'Table B Values'!$A$2:$A$8018&amp;'Table B Values'!$B$2:$B$8018&amp;'Table B Values'!$L$2:$L$8018,0),MATCH('Table B'!$B$37,'Table B Values'!$C$1:$K$1,0))),)),)</f>
        <v>0</v>
      </c>
      <c r="L18" s="385" cm="1">
        <f t="array" ref="L18">IFERROR(IF(L$11=$B$2,IF(OR(VLOOKUP($B$1,'Planning Periods'!$E$2:$P$540,12)="7th Cycle", VLOOKUP($B$1,'Planning Periods'!$E$2:$P$540,12)="6th Cycle"),SUMPRODUCT((YEAR('Table A2'!$AF$13:$AF$1000)='Start Here'!$B$5)*('Table A2'!$AF$13:$AF$1000&gt;=VLOOKUP($B$1,'Planning Periods'!$E$2:$P$540,6))*'Table A2'!$Z$13:$Z$1000),SUMPRODUCT((YEAR('Table A2'!$AF$13:$AF$1000)='Start Here'!$B$5)*('Table A2'!$AF$13:$AF$1000&lt;VLOOKUP($B$1,'Planning Periods'!$E$2:$P$540,7))*'Table A2'!$Z$13:$Z$1000)),IF(L$11&lt;$B$2,(INDEX('Table B Values'!$C$2:$K$8018,MATCH('Table B'!$B$1&amp;'Table B'!L$11&amp;$B$3,'Table B Values'!$A$2:$A$8018&amp;'Table B Values'!$B$2:$B$8018&amp;'Table B Values'!$L$2:$L$8018,0),MATCH('Table B'!$B$37,'Table B Values'!$C$1:$K$1,0))),)),)</f>
        <v>0</v>
      </c>
      <c r="M18" s="385" cm="1">
        <f t="array" ref="M18">IFERROR(IF(M$11=$B$2,IF(OR(VLOOKUP($B$1,'Planning Periods'!$E$2:$P$540,12)="7th Cycle", VLOOKUP($B$1,'Planning Periods'!$E$2:$P$540,12)="6th Cycle"),SUMPRODUCT((YEAR('Table A2'!$AF$13:$AF$1000)='Start Here'!$B$5)*('Table A2'!$AF$13:$AF$1000&gt;=VLOOKUP($B$1,'Planning Periods'!$E$2:$P$540,6))*'Table A2'!$Z$13:$Z$1000),SUMPRODUCT((YEAR('Table A2'!$AF$13:$AF$1000)='Start Here'!$B$5)*('Table A2'!$AF$13:$AF$1000&lt;VLOOKUP($B$1,'Planning Periods'!$E$2:$P$540,7))*'Table A2'!$Z$13:$Z$1000)),IF(M$11&lt;$B$2,(INDEX('Table B Values'!$C$2:$K$8018,MATCH('Table B'!$B$1&amp;'Table B'!M$11&amp;$B$3,'Table B Values'!$A$2:$A$8018&amp;'Table B Values'!$B$2:$B$8018&amp;'Table B Values'!$L$2:$L$8018,0),MATCH('Table B'!$B$37,'Table B Values'!$C$1:$K$1,0))),)),)</f>
        <v>0</v>
      </c>
      <c r="N18" s="623"/>
      <c r="O18" s="645"/>
      <c r="P18" s="126" t="s">
        <v>827</v>
      </c>
    </row>
    <row r="19" spans="1:16" ht="15">
      <c r="A19" s="621" t="s">
        <v>406</v>
      </c>
      <c r="B19" s="488" t="s">
        <v>398</v>
      </c>
      <c r="C19" s="648">
        <f>VLOOKUP($B$1,'RHNA Allocations'!$C$2:$J$540,5,0)</f>
        <v>930</v>
      </c>
      <c r="D19" s="385" cm="1">
        <f t="array" ref="D19">IFERROR(IF(E$11=$B$2,IF(OR(VLOOKUP($B$1,'Planning Periods'!$E$2:$P$540,12)="7th Cycle", VLOOKUP($B$1,'Planning Periods'!$E$2:$P$540,12)="6th Cycle"),SUMPRODUCT((YEAR('Table A2'!$AF$13:$AF$1000)='Start Here'!$B$5)*('Table A2'!$AF$13:$AF$1000&gt;=VLOOKUP($B$1,'Planning Periods'!$E$2:$P$540,6))*('Table A2'!$AF$13:$AF$1000&lt;VLOOKUP($B$1,'Planning Periods'!$E$2:$P$540,10))*'Table A2'!$AA$13:$AA$1000)+IFERROR((INDEX('Table B Values'!$C$2:$K$8018,MATCH('Table B'!$B$1&amp;'Table B'!D$10,'Table B Values'!$A$2:$A$8018&amp;'Table B Values'!$L$2:$L$8018,0),MATCH('Table B'!$B$38,'Table B Values'!$C$1:$K$1,0))),0),"-"),IF($B$3&lt;&gt;"5th Cycle",INDEX('Table B Values'!$C$2:$K$8018,MATCH('Table B'!$B$1&amp;'Table B'!D$10,'Table B Values'!$A$2:$A$8018&amp;'Table B Values'!$L$2:$L$8018,0),MATCH('Table B'!$B$38,'Table B Values'!$C$1:$K$1,0)),0)),"-")</f>
        <v>0</v>
      </c>
      <c r="E19" s="385" cm="1">
        <f t="array" ref="E19">IFERROR(IF(E$11=$B$2,IF(OR(VLOOKUP($B$1,'Planning Periods'!$E$2:$P$540,12)="7th Cycle", VLOOKUP($B$1,'Planning Periods'!$E$2:$P$540,12)="6th Cycle"),SUMPRODUCT((YEAR('Table A2'!$AF$13:$AF$1000)='Start Here'!$B$5)*('Table A2'!$AF$13:$AF$1000&gt;=VLOOKUP($B$1,'Planning Periods'!$E$2:$P$540,6))*'Table A2'!$AA$13:$AA$1000),SUMPRODUCT((YEAR('Table A2'!$AF$13:$AF$1000)='Start Here'!$B$5)*('Table A2'!$AF$13:$AF$1000&lt;VLOOKUP($B$1,'Planning Periods'!$E$2:$P$540,7))*'Table A2'!$AA$13:$AA$1000))+'Table F'!$H$17,IF(E$11&lt;$B$2,(INDEX('Table B Values'!$C$2:$K$8018,MATCH('Table B'!$B$1&amp;'Table B'!E$11&amp;$B$3,'Table B Values'!$A$2:$A$8018&amp;'Table B Values'!$B$2:$B$8018&amp;'Table B Values'!$L$2:$L$8018,0),MATCH('Table B'!$B$38,'Table B Values'!$C$1:$K$1,0))),)),)</f>
        <v>0</v>
      </c>
      <c r="F19" s="385" cm="1">
        <f t="array" ref="F19">IFERROR(IF(F$11=$B$2,IF(OR(VLOOKUP($B$1,'Planning Periods'!$E$2:$P$540,12)="7th Cycle", VLOOKUP($B$1,'Planning Periods'!$E$2:$P$540,12)="6th Cycle"),SUMPRODUCT((YEAR('Table A2'!$AF$13:$AF$1000)='Start Here'!$B$5)*('Table A2'!$AF$13:$AF$1000&gt;=VLOOKUP($B$1,'Planning Periods'!$E$2:$P$540,6))*'Table A2'!$AA$13:$AA$1000),SUMPRODUCT((YEAR('Table A2'!$AF$13:$AF$1000)='Start Here'!$B$5)*('Table A2'!$AF$13:$AF$1000&lt;VLOOKUP($B$1,'Planning Periods'!$E$2:$P$540,7))*'Table A2'!$AA$13:$AA$1000))+'Table F'!$H$17,IF(F$11&lt;$B$2,(INDEX('Table B Values'!$C$2:$K$8018,MATCH('Table B'!$B$1&amp;'Table B'!F$11&amp;$B$3,'Table B Values'!$A$2:$A$8018&amp;'Table B Values'!$B$2:$B$8018&amp;'Table B Values'!$L$2:$L$8018,0),MATCH('Table B'!$B$38,'Table B Values'!$C$1:$K$1,0))),)),)</f>
        <v>0</v>
      </c>
      <c r="G19" s="385" cm="1">
        <f t="array" ref="G19">IFERROR(IF(G$11=$B$2,IF(OR(VLOOKUP($B$1,'Planning Periods'!$E$2:$P$540,12)="7th Cycle", VLOOKUP($B$1,'Planning Periods'!$E$2:$P$540,12)="6th Cycle"),SUMPRODUCT((YEAR('Table A2'!$AF$13:$AF$1000)='Start Here'!$B$5)*('Table A2'!$AF$13:$AF$1000&gt;=VLOOKUP($B$1,'Planning Periods'!$E$2:$P$540,6))*'Table A2'!$AA$13:$AA$1000),SUMPRODUCT((YEAR('Table A2'!$AF$13:$AF$1000)='Start Here'!$B$5)*('Table A2'!$AF$13:$AF$1000&lt;VLOOKUP($B$1,'Planning Periods'!$E$2:$P$540,7))*'Table A2'!$AA$13:$AA$1000))+'Table F'!$H$17,IF(G$11&lt;$B$2,(INDEX('Table B Values'!$C$2:$K$8018,MATCH('Table B'!$B$1&amp;'Table B'!G$11&amp;$B$3,'Table B Values'!$A$2:$A$8018&amp;'Table B Values'!$B$2:$B$8018&amp;'Table B Values'!$L$2:$L$8018,0),MATCH('Table B'!$B$38,'Table B Values'!$C$1:$K$1,0))),)),)</f>
        <v>0</v>
      </c>
      <c r="H19" s="385" cm="1">
        <f t="array" ref="H19">IFERROR(IF(H$11=$B$2,IF(OR(VLOOKUP($B$1,'Planning Periods'!$E$2:$P$540,12)="7th Cycle", VLOOKUP($B$1,'Planning Periods'!$E$2:$P$540,12)="6th Cycle"),SUMPRODUCT((YEAR('Table A2'!$AF$13:$AF$1000)='Start Here'!$B$5)*('Table A2'!$AF$13:$AF$1000&gt;=VLOOKUP($B$1,'Planning Periods'!$E$2:$P$540,6))*'Table A2'!$AA$13:$AA$1000),SUMPRODUCT((YEAR('Table A2'!$AF$13:$AF$1000)='Start Here'!$B$5)*('Table A2'!$AF$13:$AF$1000&lt;VLOOKUP($B$1,'Planning Periods'!$E$2:$P$540,7))*'Table A2'!$AA$13:$AA$1000))+'Table F'!$H$17,IF(H$11&lt;$B$2,(INDEX('Table B Values'!$C$2:$K$8018,MATCH('Table B'!$B$1&amp;'Table B'!H$11&amp;$B$3,'Table B Values'!$A$2:$A$8018&amp;'Table B Values'!$B$2:$B$8018&amp;'Table B Values'!$L$2:$L$8018,0),MATCH('Table B'!$B$38,'Table B Values'!$C$1:$K$1,0))),)),)</f>
        <v>0</v>
      </c>
      <c r="I19" s="385" cm="1">
        <f t="array" ref="I19">IFERROR(IF(I$11=$B$2,IF(OR(VLOOKUP($B$1,'Planning Periods'!$E$2:$P$540,12)="7th Cycle", VLOOKUP($B$1,'Planning Periods'!$E$2:$P$540,12)="6th Cycle"),SUMPRODUCT((YEAR('Table A2'!$AF$13:$AF$1000)='Start Here'!$B$5)*('Table A2'!$AF$13:$AF$1000&gt;=VLOOKUP($B$1,'Planning Periods'!$E$2:$P$540,6))*'Table A2'!$AA$13:$AA$1000),SUMPRODUCT((YEAR('Table A2'!$AF$13:$AF$1000)='Start Here'!$B$5)*('Table A2'!$AF$13:$AF$1000&lt;VLOOKUP($B$1,'Planning Periods'!$E$2:$P$540,7))*'Table A2'!$AA$13:$AA$1000))+'Table F'!$H$17,IF(I$11&lt;$B$2,(INDEX('Table B Values'!$C$2:$K$8018,MATCH('Table B'!$B$1&amp;'Table B'!I$11&amp;$B$3,'Table B Values'!$A$2:$A$8018&amp;'Table B Values'!$B$2:$B$8018&amp;'Table B Values'!$L$2:$L$8018,0),MATCH('Table B'!$B$38,'Table B Values'!$C$1:$K$1,0))),)),)</f>
        <v>2</v>
      </c>
      <c r="J19" s="385" cm="1">
        <f t="array" ref="J19">IFERROR(IF(J$11=$B$2,IF(OR(VLOOKUP($B$1,'Planning Periods'!$E$2:$P$540,12)="7th Cycle", VLOOKUP($B$1,'Planning Periods'!$E$2:$P$540,12)="6th Cycle"),SUMPRODUCT((YEAR('Table A2'!$AF$13:$AF$1000)='Start Here'!$B$5)*('Table A2'!$AF$13:$AF$1000&gt;=VLOOKUP($B$1,'Planning Periods'!$E$2:$P$540,6))*'Table A2'!$AA$13:$AA$1000),SUMPRODUCT((YEAR('Table A2'!$AF$13:$AF$1000)='Start Here'!$B$5)*('Table A2'!$AF$13:$AF$1000&lt;VLOOKUP($B$1,'Planning Periods'!$E$2:$P$540,7))*'Table A2'!$AA$13:$AA$1000))+'Table F'!$H$17,IF(J$11&lt;$B$2,(INDEX('Table B Values'!$C$2:$K$8018,MATCH('Table B'!$B$1&amp;'Table B'!J$11&amp;$B$3,'Table B Values'!$A$2:$A$8018&amp;'Table B Values'!$B$2:$B$8018&amp;'Table B Values'!$L$2:$L$8018,0),MATCH('Table B'!$B$38,'Table B Values'!$C$1:$K$1,0))),)),)</f>
        <v>0</v>
      </c>
      <c r="K19" s="385" cm="1">
        <f t="array" ref="K19">IFERROR(IF(K$11=$B$2,IF(OR(VLOOKUP($B$1,'Planning Periods'!$E$2:$P$540,12)="7th Cycle", VLOOKUP($B$1,'Planning Periods'!$E$2:$P$540,12)="6th Cycle"),SUMPRODUCT((YEAR('Table A2'!$AF$13:$AF$1000)='Start Here'!$B$5)*('Table A2'!$AF$13:$AF$1000&gt;=VLOOKUP($B$1,'Planning Periods'!$E$2:$P$540,6))*'Table A2'!$AA$13:$AA$1000),SUMPRODUCT((YEAR('Table A2'!$AF$13:$AF$1000)='Start Here'!$B$5)*('Table A2'!$AF$13:$AF$1000&lt;VLOOKUP($B$1,'Planning Periods'!$E$2:$P$540,7))*'Table A2'!$AA$13:$AA$1000))+'Table F'!$H$17,IF(K$11&lt;$B$2,(INDEX('Table B Values'!$C$2:$K$8018,MATCH('Table B'!$B$1&amp;'Table B'!K$11&amp;$B$3,'Table B Values'!$A$2:$A$8018&amp;'Table B Values'!$B$2:$B$8018&amp;'Table B Values'!$L$2:$L$8018,0),MATCH('Table B'!$B$38,'Table B Values'!$C$1:$K$1,0))),)),)</f>
        <v>0</v>
      </c>
      <c r="L19" s="385" cm="1">
        <f t="array" ref="L19">IFERROR(IF(L$11=$B$2,IF(OR(VLOOKUP($B$1,'Planning Periods'!$E$2:$P$540,12)="7th Cycle", VLOOKUP($B$1,'Planning Periods'!$E$2:$P$540,12)="6th Cycle"),SUMPRODUCT((YEAR('Table A2'!$AF$13:$AF$1000)='Start Here'!$B$5)*('Table A2'!$AF$13:$AF$1000&gt;=VLOOKUP($B$1,'Planning Periods'!$E$2:$P$540,6))*'Table A2'!$AA$13:$AA$1000),SUMPRODUCT((YEAR('Table A2'!$AF$13:$AF$1000)='Start Here'!$B$5)*('Table A2'!$AF$13:$AF$1000&lt;VLOOKUP($B$1,'Planning Periods'!$E$2:$P$540,7))*'Table A2'!$AA$13:$AA$1000))+'Table F'!$H$17,IF(L$11&lt;$B$2,(INDEX('Table B Values'!$C$2:$K$8018,MATCH('Table B'!$B$1&amp;'Table B'!L$11&amp;$B$3,'Table B Values'!$A$2:$A$8018&amp;'Table B Values'!$B$2:$B$8018&amp;'Table B Values'!$L$2:$L$8018,0),MATCH('Table B'!$B$38,'Table B Values'!$C$1:$K$1,0))),)),)</f>
        <v>0</v>
      </c>
      <c r="M19" s="385" cm="1">
        <f t="array" ref="M19">IFERROR(IF(M$11=$B$2,IF(OR(VLOOKUP($B$1,'Planning Periods'!$E$2:$P$540,12)="7th Cycle", VLOOKUP($B$1,'Planning Periods'!$E$2:$P$540,12)="6th Cycle"),SUMPRODUCT((YEAR('Table A2'!$AF$13:$AF$1000)='Start Here'!$B$5)*('Table A2'!$AF$13:$AF$1000&gt;=VLOOKUP($B$1,'Planning Periods'!$E$2:$P$540,6))*'Table A2'!$AA$13:$AA$1000),SUMPRODUCT((YEAR('Table A2'!$AF$13:$AF$1000)='Start Here'!$B$5)*('Table A2'!$AF$13:$AF$1000&lt;VLOOKUP($B$1,'Planning Periods'!$E$2:$P$540,7))*'Table A2'!$AA$13:$AA$1000))+'Table F'!$H$17,IF(M$11&lt;$B$2,(INDEX('Table B Values'!$C$2:$K$8018,MATCH('Table B'!$B$1&amp;'Table B'!M$11&amp;$B$3,'Table B Values'!$A$2:$A$8018&amp;'Table B Values'!$B$2:$B$8018&amp;'Table B Values'!$L$2:$L$8018,0),MATCH('Table B'!$B$38,'Table B Values'!$C$1:$K$1,0))),)),)</f>
        <v>0</v>
      </c>
      <c r="N19" s="646">
        <f>SUM(D19:M19)+SUM(D20:M20)</f>
        <v>99</v>
      </c>
      <c r="O19" s="644">
        <f>MAX(0,C19-N19)</f>
        <v>831</v>
      </c>
      <c r="P19" s="126" t="s">
        <v>829</v>
      </c>
    </row>
    <row r="20" spans="1:16" ht="15">
      <c r="A20" s="621"/>
      <c r="B20" s="488" t="s">
        <v>400</v>
      </c>
      <c r="C20" s="648"/>
      <c r="D20" s="385" cm="1">
        <f t="array" ref="D20">IFERROR(IF(E$11=$B$2,IF(OR(VLOOKUP($B$1,'Planning Periods'!$E$2:$P$540,12)="7th Cycle", VLOOKUP($B$1,'Planning Periods'!$E$2:$P$540,12)="6th Cycle"),SUMPRODUCT((YEAR('Table A2'!$AF$13:$AF$1000)='Start Here'!$B$5)*('Table A2'!$AF$13:$AF$1000&gt;=VLOOKUP($B$1,'Planning Periods'!$E$2:$P$540,6))*('Table A2'!$AF$13:$AF$1000&lt;VLOOKUP($B$1,'Planning Periods'!$E$2:$P$540,10))*'Table A2'!$AB$13:$AB$1000)+IFERROR((INDEX('Table B Values'!$C$2:$K$8018,MATCH('Table B'!$B$1&amp;'Table B'!D$10,'Table B Values'!$A$2:$A$8018&amp;'Table B Values'!$L$2:$L$8018,0),MATCH('Table B'!$B$39,'Table B Values'!$C$1:$K$1,0))),0),"-"),IF($B$3&lt;&gt;"5th Cycle",INDEX('Table B Values'!$C$2:$K$8018,MATCH('Table B'!$B$1&amp;'Table B'!D$10,'Table B Values'!$A$2:$A$8018&amp;'Table B Values'!$L$2:$L$8018,0),MATCH('Table B'!$B$39,'Table B Values'!$C$1:$K$1,0)),0)),"-")</f>
        <v>0</v>
      </c>
      <c r="E20" s="385" cm="1">
        <f t="array" ref="E20">IFERROR(IF(E$11=$B$2,IF(OR(VLOOKUP($B$1,'Planning Periods'!$E$2:$P$540,12)="7th Cycle", VLOOKUP($B$1,'Planning Periods'!$E$2:$P$540,12)="6th Cycle"),SUMPRODUCT((YEAR('Table A2'!$AF$13:$AF$1000)='Start Here'!$B$5)*('Table A2'!$AF$13:$AF$1000&gt;=VLOOKUP($B$1,'Planning Periods'!$E$2:$P$540,6))*'Table A2'!$AB$13:$AB$1000),SUMPRODUCT((YEAR('Table A2'!$AF$13:$AF$1000)='Start Here'!$B$5)*('Table A2'!$AF$13:$AF$1000&lt;VLOOKUP($B$1,'Planning Periods'!$E$2:$P$540,7))*'Table A2'!$AB$13:$AB$1000)),IF(E$11&lt;$B$2,(INDEX('Table B Values'!$C$2:$K$8018,MATCH('Table B'!$B$1&amp;'Table B'!E$11&amp;$B$3,'Table B Values'!$A$2:$A$8018&amp;'Table B Values'!$B$2:$B$8018&amp;'Table B Values'!$L$2:$L$8018,0),MATCH('Table B'!$B$39,'Table B Values'!$C$1:$K$1,0))),)),)</f>
        <v>21</v>
      </c>
      <c r="F20" s="385" cm="1">
        <f t="array" ref="F20">IFERROR(IF(F$11=$B$2,IF(OR(VLOOKUP($B$1,'Planning Periods'!$E$2:$P$540,12)="7th Cycle", VLOOKUP($B$1,'Planning Periods'!$E$2:$P$540,12)="6th Cycle"),SUMPRODUCT((YEAR('Table A2'!$AF$13:$AF$1000)='Start Here'!$B$5)*('Table A2'!$AF$13:$AF$1000&gt;=VLOOKUP($B$1,'Planning Periods'!$E$2:$P$540,6))*'Table A2'!$AB$13:$AB$1000),SUMPRODUCT((YEAR('Table A2'!$AF$13:$AF$1000)='Start Here'!$B$5)*('Table A2'!$AF$13:$AF$1000&lt;VLOOKUP($B$1,'Planning Periods'!$E$2:$P$540,7))*'Table A2'!$AB$13:$AB$1000)),IF(F$11&lt;$B$2,(INDEX('Table B Values'!$C$2:$K$8018,MATCH('Table B'!$B$1&amp;'Table B'!F$11&amp;$B$3,'Table B Values'!$A$2:$A$8018&amp;'Table B Values'!$B$2:$B$8018&amp;'Table B Values'!$L$2:$L$8018,0),MATCH('Table B'!$B$39,'Table B Values'!$C$1:$K$1,0))),)),)</f>
        <v>14</v>
      </c>
      <c r="G20" s="385" cm="1">
        <f t="array" ref="G20">IFERROR(IF(G$11=$B$2,IF(OR(VLOOKUP($B$1,'Planning Periods'!$E$2:$P$540,12)="7th Cycle", VLOOKUP($B$1,'Planning Periods'!$E$2:$P$540,12)="6th Cycle"),SUMPRODUCT((YEAR('Table A2'!$AF$13:$AF$1000)='Start Here'!$B$5)*('Table A2'!$AF$13:$AF$1000&gt;=VLOOKUP($B$1,'Planning Periods'!$E$2:$P$540,6))*'Table A2'!$AB$13:$AB$1000),SUMPRODUCT((YEAR('Table A2'!$AF$13:$AF$1000)='Start Here'!$B$5)*('Table A2'!$AF$13:$AF$1000&lt;VLOOKUP($B$1,'Planning Periods'!$E$2:$P$540,7))*'Table A2'!$AB$13:$AB$1000)),IF(G$11&lt;$B$2,(INDEX('Table B Values'!$C$2:$K$8018,MATCH('Table B'!$B$1&amp;'Table B'!G$11&amp;$B$3,'Table B Values'!$A$2:$A$8018&amp;'Table B Values'!$B$2:$B$8018&amp;'Table B Values'!$L$2:$L$8018,0),MATCH('Table B'!$B$39,'Table B Values'!$C$1:$K$1,0))),)),)</f>
        <v>18</v>
      </c>
      <c r="H20" s="385" cm="1">
        <f t="array" ref="H20">IFERROR(IF(H$11=$B$2,IF(OR(VLOOKUP($B$1,'Planning Periods'!$E$2:$P$540,12)="7th Cycle", VLOOKUP($B$1,'Planning Periods'!$E$2:$P$540,12)="6th Cycle"),SUMPRODUCT((YEAR('Table A2'!$AF$13:$AF$1000)='Start Here'!$B$5)*('Table A2'!$AF$13:$AF$1000&gt;=VLOOKUP($B$1,'Planning Periods'!$E$2:$P$540,6))*'Table A2'!$AB$13:$AB$1000),SUMPRODUCT((YEAR('Table A2'!$AF$13:$AF$1000)='Start Here'!$B$5)*('Table A2'!$AF$13:$AF$1000&lt;VLOOKUP($B$1,'Planning Periods'!$E$2:$P$540,7))*'Table A2'!$AB$13:$AB$1000)),IF(H$11&lt;$B$2,(INDEX('Table B Values'!$C$2:$K$8018,MATCH('Table B'!$B$1&amp;'Table B'!H$11&amp;$B$3,'Table B Values'!$A$2:$A$8018&amp;'Table B Values'!$B$2:$B$8018&amp;'Table B Values'!$L$2:$L$8018,0),MATCH('Table B'!$B$39,'Table B Values'!$C$1:$K$1,0))),)),)</f>
        <v>28</v>
      </c>
      <c r="I20" s="385" cm="1">
        <f t="array" ref="I20">IFERROR(IF(I$11=$B$2,IF(OR(VLOOKUP($B$1,'Planning Periods'!$E$2:$P$540,12)="7th Cycle", VLOOKUP($B$1,'Planning Periods'!$E$2:$P$540,12)="6th Cycle"),SUMPRODUCT((YEAR('Table A2'!$AF$13:$AF$1000)='Start Here'!$B$5)*('Table A2'!$AF$13:$AF$1000&gt;=VLOOKUP($B$1,'Planning Periods'!$E$2:$P$540,6))*'Table A2'!$AB$13:$AB$1000),SUMPRODUCT((YEAR('Table A2'!$AF$13:$AF$1000)='Start Here'!$B$5)*('Table A2'!$AF$13:$AF$1000&lt;VLOOKUP($B$1,'Planning Periods'!$E$2:$P$540,7))*'Table A2'!$AB$13:$AB$1000)),IF(I$11&lt;$B$2,(INDEX('Table B Values'!$C$2:$K$8018,MATCH('Table B'!$B$1&amp;'Table B'!I$11&amp;$B$3,'Table B Values'!$A$2:$A$8018&amp;'Table B Values'!$B$2:$B$8018&amp;'Table B Values'!$L$2:$L$8018,0),MATCH('Table B'!$B$39,'Table B Values'!$C$1:$K$1,0))),)),)</f>
        <v>16</v>
      </c>
      <c r="J20" s="385" cm="1">
        <f t="array" ref="J20">IFERROR(IF(J$11=$B$2,IF(OR(VLOOKUP($B$1,'Planning Periods'!$E$2:$P$540,12)="7th Cycle", VLOOKUP($B$1,'Planning Periods'!$E$2:$P$540,12)="6th Cycle"),SUMPRODUCT((YEAR('Table A2'!$AF$13:$AF$1000)='Start Here'!$B$5)*('Table A2'!$AF$13:$AF$1000&gt;=VLOOKUP($B$1,'Planning Periods'!$E$2:$P$540,6))*'Table A2'!$AB$13:$AB$1000),SUMPRODUCT((YEAR('Table A2'!$AF$13:$AF$1000)='Start Here'!$B$5)*('Table A2'!$AF$13:$AF$1000&lt;VLOOKUP($B$1,'Planning Periods'!$E$2:$P$540,7))*'Table A2'!$AB$13:$AB$1000)),IF(J$11&lt;$B$2,(INDEX('Table B Values'!$C$2:$K$8018,MATCH('Table B'!$B$1&amp;'Table B'!J$11&amp;$B$3,'Table B Values'!$A$2:$A$8018&amp;'Table B Values'!$B$2:$B$8018&amp;'Table B Values'!$L$2:$L$8018,0),MATCH('Table B'!$B$39,'Table B Values'!$C$1:$K$1,0))),)),)</f>
        <v>0</v>
      </c>
      <c r="K20" s="385" cm="1">
        <f t="array" ref="K20">IFERROR(IF(K$11=$B$2,IF(OR(VLOOKUP($B$1,'Planning Periods'!$E$2:$P$540,12)="7th Cycle", VLOOKUP($B$1,'Planning Periods'!$E$2:$P$540,12)="6th Cycle"),SUMPRODUCT((YEAR('Table A2'!$AF$13:$AF$1000)='Start Here'!$B$5)*('Table A2'!$AF$13:$AF$1000&gt;=VLOOKUP($B$1,'Planning Periods'!$E$2:$P$540,6))*'Table A2'!$AB$13:$AB$1000),SUMPRODUCT((YEAR('Table A2'!$AF$13:$AF$1000)='Start Here'!$B$5)*('Table A2'!$AF$13:$AF$1000&lt;VLOOKUP($B$1,'Planning Periods'!$E$2:$P$540,7))*'Table A2'!$AB$13:$AB$1000)),IF(K$11&lt;$B$2,(INDEX('Table B Values'!$C$2:$K$8018,MATCH('Table B'!$B$1&amp;'Table B'!K$11&amp;$B$3,'Table B Values'!$A$2:$A$8018&amp;'Table B Values'!$B$2:$B$8018&amp;'Table B Values'!$L$2:$L$8018,0),MATCH('Table B'!$B$39,'Table B Values'!$C$1:$K$1,0))),)),)</f>
        <v>0</v>
      </c>
      <c r="L20" s="385" cm="1">
        <f t="array" ref="L20">IFERROR(IF(L$11=$B$2,IF(OR(VLOOKUP($B$1,'Planning Periods'!$E$2:$P$540,12)="7th Cycle", VLOOKUP($B$1,'Planning Periods'!$E$2:$P$540,12)="6th Cycle"),SUMPRODUCT((YEAR('Table A2'!$AF$13:$AF$1000)='Start Here'!$B$5)*('Table A2'!$AF$13:$AF$1000&gt;=VLOOKUP($B$1,'Planning Periods'!$E$2:$P$540,6))*'Table A2'!$AB$13:$AB$1000),SUMPRODUCT((YEAR('Table A2'!$AF$13:$AF$1000)='Start Here'!$B$5)*('Table A2'!$AF$13:$AF$1000&lt;VLOOKUP($B$1,'Planning Periods'!$E$2:$P$540,7))*'Table A2'!$AB$13:$AB$1000)),IF(L$11&lt;$B$2,(INDEX('Table B Values'!$C$2:$K$8018,MATCH('Table B'!$B$1&amp;'Table B'!L$11&amp;$B$3,'Table B Values'!$A$2:$A$8018&amp;'Table B Values'!$B$2:$B$8018&amp;'Table B Values'!$L$2:$L$8018,0),MATCH('Table B'!$B$39,'Table B Values'!$C$1:$K$1,0))),)),)</f>
        <v>0</v>
      </c>
      <c r="M20" s="385" cm="1">
        <f t="array" ref="M20">IFERROR(IF(M$11=$B$2,IF(OR(VLOOKUP($B$1,'Planning Periods'!$E$2:$P$540,12)="7th Cycle", VLOOKUP($B$1,'Planning Periods'!$E$2:$P$540,12)="6th Cycle"),SUMPRODUCT((YEAR('Table A2'!$AF$13:$AF$1000)='Start Here'!$B$5)*('Table A2'!$AF$13:$AF$1000&gt;=VLOOKUP($B$1,'Planning Periods'!$E$2:$P$540,6))*'Table A2'!$AB$13:$AB$1000),SUMPRODUCT((YEAR('Table A2'!$AF$13:$AF$1000)='Start Here'!$B$5)*('Table A2'!$AF$13:$AF$1000&lt;VLOOKUP($B$1,'Planning Periods'!$E$2:$P$540,7))*'Table A2'!$AB$13:$AB$1000)),IF(M$11&lt;$B$2,(INDEX('Table B Values'!$C$2:$K$8018,MATCH('Table B'!$B$1&amp;'Table B'!M$11&amp;$B$3,'Table B Values'!$A$2:$A$8018&amp;'Table B Values'!$B$2:$B$8018&amp;'Table B Values'!$L$2:$L$8018,0),MATCH('Table B'!$B$39,'Table B Values'!$C$1:$K$1,0))),)),)</f>
        <v>0</v>
      </c>
      <c r="N20" s="647"/>
      <c r="O20" s="645"/>
      <c r="P20" s="126" t="s">
        <v>830</v>
      </c>
    </row>
    <row r="21" spans="1:16" ht="15">
      <c r="A21" s="621" t="s">
        <v>407</v>
      </c>
      <c r="B21" s="488" t="s">
        <v>398</v>
      </c>
      <c r="C21" s="648">
        <f>VLOOKUP($B$1,'RHNA Allocations'!$C$2:$J$540,6,0)</f>
        <v>1050</v>
      </c>
      <c r="D21" s="385" cm="1">
        <f t="array" ref="D21">IFERROR(IF(E$11=$B$2,IF(OR(VLOOKUP($B$1,'Planning Periods'!$E$2:$P$540,12)="7th Cycle", VLOOKUP($B$1,'Planning Periods'!$E$2:$P$540,12)="6th Cycle"),SUMPRODUCT((YEAR('Table A2'!$AF$13:$AF$1000)='Start Here'!$B$5)*('Table A2'!$AF$13:$AF$1000&gt;=VLOOKUP($B$1,'Planning Periods'!$E$2:$P$540,6))*('Table A2'!$AF$13:$AF$1000&lt;VLOOKUP($B$1,'Planning Periods'!$E$2:$P$540,10))*'Table A2'!$AC$13:$AC$1000)+IFERROR((INDEX('Table B Values'!$C$2:$K$8018,MATCH('Table B'!$B$1&amp;'Table B'!D$10,'Table B Values'!$A$2:$A$8018&amp;'Table B Values'!$L$2:$L$8018,0),MATCH('Table B'!$B$40,'Table B Values'!$C$1:$K$1,0))),0),"-"),IF($B$3&lt;&gt;"5th Cycle",INDEX('Table B Values'!$C$2:$K$8018,MATCH('Table B'!$B$1&amp;'Table B'!D$10,'Table B Values'!$A$2:$A$8018&amp;'Table B Values'!$L$2:$L$8018,0),MATCH('Table B'!$B$40,'Table B Values'!$C$1:$K$1,0)),0)),"-")</f>
        <v>0</v>
      </c>
      <c r="E21" s="385" cm="1">
        <f t="array" ref="E21">IFERROR(IF(E$11=$B$2,IF(OR(VLOOKUP($B$1,'Planning Periods'!$E$2:$P$540,12)="7th Cycle", VLOOKUP($B$1,'Planning Periods'!$E$2:$P$540,12)="6th Cycle"),SUMPRODUCT((YEAR('Table A2'!$AF$13:$AF$1000)='Start Here'!$B$5)*('Table A2'!$AF$13:$AF$1000&gt;=VLOOKUP($B$1,'Planning Periods'!$E$2:$P$540,6))*'Table A2'!$AC$13:$AC$1000),SUMPRODUCT((YEAR('Table A2'!$AF$13:$AF$1000)='Start Here'!$B$5)*('Table A2'!$AF$13:$AF$1000&lt;VLOOKUP($B$1,'Planning Periods'!$E$2:$P$540,7))*'Table A2'!$AC$13:$AC$1000))+'Table F2'!$O$13,IF(E$11&lt;$B$2,(INDEX('Table B Values'!$C$2:$K$8018,MATCH('Table B'!$B$1&amp;'Table B'!E$11&amp;$B$3,'Table B Values'!$A$2:$A$8018&amp;'Table B Values'!$B$2:$B$8018&amp;'Table B Values'!$L$2:$L$8018,0),MATCH('Table B'!$B40,'Table B Values'!$C$1:$K$1,0))),)),)</f>
        <v>0</v>
      </c>
      <c r="F21" s="385" cm="1">
        <f t="array" ref="F21">IFERROR(IF(F$11=$B$2,IF(OR(VLOOKUP($B$1,'Planning Periods'!$E$2:$P$540,12)="7th Cycle", VLOOKUP($B$1,'Planning Periods'!$E$2:$P$540,12)="6th Cycle"),SUMPRODUCT((YEAR('Table A2'!$AF$13:$AF$1000)='Start Here'!$B$5)*('Table A2'!$AF$13:$AF$1000&gt;=VLOOKUP($B$1,'Planning Periods'!$E$2:$P$540,6))*'Table A2'!$AC$13:$AC$1000),SUMPRODUCT((YEAR('Table A2'!$AF$13:$AF$1000)='Start Here'!$B$5)*('Table A2'!$AF$13:$AF$1000&lt;VLOOKUP($B$1,'Planning Periods'!$E$2:$P$540,7))*'Table A2'!$AC$13:$AC$1000))+'Table F2'!$O$13,IF(F$11&lt;$B$2,(INDEX('Table B Values'!$C$2:$K$8018,MATCH('Table B'!$B$1&amp;'Table B'!F$11&amp;$B$3,'Table B Values'!$A$2:$A$8018&amp;'Table B Values'!$B$2:$B$8018&amp;'Table B Values'!$L$2:$L$8018,0),MATCH('Table B'!$B40,'Table B Values'!$C$1:$K$1,0))),)),)</f>
        <v>0</v>
      </c>
      <c r="G21" s="385" cm="1">
        <f t="array" ref="G21">IFERROR(IF(G$11=$B$2,IF(OR(VLOOKUP($B$1,'Planning Periods'!$E$2:$P$540,12)="7th Cycle", VLOOKUP($B$1,'Planning Periods'!$E$2:$P$540,12)="6th Cycle"),SUMPRODUCT((YEAR('Table A2'!$AF$13:$AF$1000)='Start Here'!$B$5)*('Table A2'!$AF$13:$AF$1000&gt;=VLOOKUP($B$1,'Planning Periods'!$E$2:$P$540,6))*'Table A2'!$AC$13:$AC$1000),SUMPRODUCT((YEAR('Table A2'!$AF$13:$AF$1000)='Start Here'!$B$5)*('Table A2'!$AF$13:$AF$1000&lt;VLOOKUP($B$1,'Planning Periods'!$E$2:$P$540,7))*'Table A2'!$AC$13:$AC$1000))+'Table F2'!$O$13,IF(G$11&lt;$B$2,(INDEX('Table B Values'!$C$2:$K$8018,MATCH('Table B'!$B$1&amp;'Table B'!G$11&amp;$B$3,'Table B Values'!$A$2:$A$8018&amp;'Table B Values'!$B$2:$B$8018&amp;'Table B Values'!$L$2:$L$8018,0),MATCH('Table B'!$B40,'Table B Values'!$C$1:$K$1,0))),)),)</f>
        <v>0</v>
      </c>
      <c r="H21" s="385" cm="1">
        <f t="array" ref="H21">IFERROR(IF(H$11=$B$2,IF(OR(VLOOKUP($B$1,'Planning Periods'!$E$2:$P$540,12)="7th Cycle", VLOOKUP($B$1,'Planning Periods'!$E$2:$P$540,12)="6th Cycle"),SUMPRODUCT((YEAR('Table A2'!$AF$13:$AF$1000)='Start Here'!$B$5)*('Table A2'!$AF$13:$AF$1000&gt;=VLOOKUP($B$1,'Planning Periods'!$E$2:$P$540,6))*'Table A2'!$AC$13:$AC$1000),SUMPRODUCT((YEAR('Table A2'!$AF$13:$AF$1000)='Start Here'!$B$5)*('Table A2'!$AF$13:$AF$1000&lt;VLOOKUP($B$1,'Planning Periods'!$E$2:$P$540,7))*'Table A2'!$AC$13:$AC$1000))+'Table F2'!$O$13,IF(H$11&lt;$B$2,(INDEX('Table B Values'!$C$2:$K$8018,MATCH('Table B'!$B$1&amp;'Table B'!H$11&amp;$B$3,'Table B Values'!$A$2:$A$8018&amp;'Table B Values'!$B$2:$B$8018&amp;'Table B Values'!$L$2:$L$8018,0),MATCH('Table B'!$B40,'Table B Values'!$C$1:$K$1,0))),)),)</f>
        <v>0</v>
      </c>
      <c r="I21" s="385" cm="1">
        <f t="array" ref="I21">IFERROR(IF(I$11=$B$2,IF(OR(VLOOKUP($B$1,'Planning Periods'!$E$2:$P$540,12)="7th Cycle", VLOOKUP($B$1,'Planning Periods'!$E$2:$P$540,12)="6th Cycle"),SUMPRODUCT((YEAR('Table A2'!$AF$13:$AF$1000)='Start Here'!$B$5)*('Table A2'!$AF$13:$AF$1000&gt;=VLOOKUP($B$1,'Planning Periods'!$E$2:$P$540,6))*'Table A2'!$AC$13:$AC$1000),SUMPRODUCT((YEAR('Table A2'!$AF$13:$AF$1000)='Start Here'!$B$5)*('Table A2'!$AF$13:$AF$1000&lt;VLOOKUP($B$1,'Planning Periods'!$E$2:$P$540,7))*'Table A2'!$AC$13:$AC$1000))+'Table F2'!$O$13,IF(I$11&lt;$B$2,(INDEX('Table B Values'!$C$2:$K$8018,MATCH('Table B'!$B$1&amp;'Table B'!I$11&amp;$B$3,'Table B Values'!$A$2:$A$8018&amp;'Table B Values'!$B$2:$B$8018&amp;'Table B Values'!$L$2:$L$8018,0),MATCH('Table B'!$B40,'Table B Values'!$C$1:$K$1,0))),)),)</f>
        <v>0</v>
      </c>
      <c r="J21" s="385" cm="1">
        <f t="array" ref="J21">IFERROR(IF(J$11=$B$2,IF(OR(VLOOKUP($B$1,'Planning Periods'!$E$2:$P$540,12)="7th Cycle", VLOOKUP($B$1,'Planning Periods'!$E$2:$P$540,12)="6th Cycle"),SUMPRODUCT((YEAR('Table A2'!$AF$13:$AF$1000)='Start Here'!$B$5)*('Table A2'!$AF$13:$AF$1000&gt;=VLOOKUP($B$1,'Planning Periods'!$E$2:$P$540,6))*'Table A2'!$AC$13:$AC$1000),SUMPRODUCT((YEAR('Table A2'!$AF$13:$AF$1000)='Start Here'!$B$5)*('Table A2'!$AF$13:$AF$1000&lt;VLOOKUP($B$1,'Planning Periods'!$E$2:$P$540,7))*'Table A2'!$AC$13:$AC$1000))+'Table F2'!$O$13,IF(J$11&lt;$B$2,(INDEX('Table B Values'!$C$2:$K$8018,MATCH('Table B'!$B$1&amp;'Table B'!J$11&amp;$B$3,'Table B Values'!$A$2:$A$8018&amp;'Table B Values'!$B$2:$B$8018&amp;'Table B Values'!$L$2:$L$8018,0),MATCH('Table B'!$B40,'Table B Values'!$C$1:$K$1,0))),)),)</f>
        <v>0</v>
      </c>
      <c r="K21" s="385" cm="1">
        <f t="array" ref="K21">IFERROR(IF(K$11=$B$2,IF(OR(VLOOKUP($B$1,'Planning Periods'!$E$2:$P$540,12)="7th Cycle", VLOOKUP($B$1,'Planning Periods'!$E$2:$P$540,12)="6th Cycle"),SUMPRODUCT((YEAR('Table A2'!$AF$13:$AF$1000)='Start Here'!$B$5)*('Table A2'!$AF$13:$AF$1000&gt;=VLOOKUP($B$1,'Planning Periods'!$E$2:$P$540,6))*'Table A2'!$AC$13:$AC$1000),SUMPRODUCT((YEAR('Table A2'!$AF$13:$AF$1000)='Start Here'!$B$5)*('Table A2'!$AF$13:$AF$1000&lt;VLOOKUP($B$1,'Planning Periods'!$E$2:$P$540,7))*'Table A2'!$AC$13:$AC$1000))+'Table F2'!$O$13,IF(K$11&lt;$B$2,(INDEX('Table B Values'!$C$2:$K$8018,MATCH('Table B'!$B$1&amp;'Table B'!K$11&amp;$B$3,'Table B Values'!$A$2:$A$8018&amp;'Table B Values'!$B$2:$B$8018&amp;'Table B Values'!$L$2:$L$8018,0),MATCH('Table B'!$B40,'Table B Values'!$C$1:$K$1,0))),)),)</f>
        <v>0</v>
      </c>
      <c r="L21" s="385" cm="1">
        <f t="array" ref="L21">IFERROR(IF(L$11=$B$2,IF(OR(VLOOKUP($B$1,'Planning Periods'!$E$2:$P$540,12)="7th Cycle", VLOOKUP($B$1,'Planning Periods'!$E$2:$P$540,12)="6th Cycle"),SUMPRODUCT((YEAR('Table A2'!$AF$13:$AF$1000)='Start Here'!$B$5)*('Table A2'!$AF$13:$AF$1000&gt;=VLOOKUP($B$1,'Planning Periods'!$E$2:$P$540,6))*'Table A2'!$AC$13:$AC$1000),SUMPRODUCT((YEAR('Table A2'!$AF$13:$AF$1000)='Start Here'!$B$5)*('Table A2'!$AF$13:$AF$1000&lt;VLOOKUP($B$1,'Planning Periods'!$E$2:$P$540,7))*'Table A2'!$AC$13:$AC$1000))+'Table F2'!$O$13,IF(L$11&lt;$B$2,(INDEX('Table B Values'!$C$2:$K$8018,MATCH('Table B'!$B$1&amp;'Table B'!L$11&amp;$B$3,'Table B Values'!$A$2:$A$8018&amp;'Table B Values'!$B$2:$B$8018&amp;'Table B Values'!$L$2:$L$8018,0),MATCH('Table B'!$B40,'Table B Values'!$C$1:$K$1,0))),)),)</f>
        <v>0</v>
      </c>
      <c r="M21" s="385" cm="1">
        <f t="array" ref="M21">IFERROR(IF(M$11=$B$2,IF(OR(VLOOKUP($B$1,'Planning Periods'!$E$2:$P$540,12)="7th Cycle", VLOOKUP($B$1,'Planning Periods'!$E$2:$P$540,12)="6th Cycle"),SUMPRODUCT((YEAR('Table A2'!$AF$13:$AF$1000)='Start Here'!$B$5)*('Table A2'!$AF$13:$AF$1000&gt;=VLOOKUP($B$1,'Planning Periods'!$E$2:$P$540,6))*'Table A2'!$AC$13:$AC$1000),SUMPRODUCT((YEAR('Table A2'!$AF$13:$AF$1000)='Start Here'!$B$5)*('Table A2'!$AF$13:$AF$1000&lt;VLOOKUP($B$1,'Planning Periods'!$E$2:$P$540,7))*'Table A2'!$AC$13:$AC$1000))+'Table F2'!$O$13,IF(M$11&lt;$B$2,(INDEX('Table B Values'!$C$2:$K$8018,MATCH('Table B'!$B$1&amp;'Table B'!M$11&amp;$B$3,'Table B Values'!$A$2:$A$8018&amp;'Table B Values'!$B$2:$B$8018&amp;'Table B Values'!$L$2:$L$8018,0),MATCH('Table B'!$B40,'Table B Values'!$C$1:$K$1,0))),)),)</f>
        <v>0</v>
      </c>
      <c r="N21" s="646">
        <f>SUM(D21:M21)+SUM(D22:M22)</f>
        <v>59</v>
      </c>
      <c r="O21" s="644">
        <f>MAX(0,C21-N21)</f>
        <v>991</v>
      </c>
      <c r="P21" s="126" t="s">
        <v>831</v>
      </c>
    </row>
    <row r="22" spans="1:16" ht="15">
      <c r="A22" s="621"/>
      <c r="B22" s="488" t="s">
        <v>400</v>
      </c>
      <c r="C22" s="648"/>
      <c r="D22" s="385" cm="1">
        <f t="array" ref="D22">IFERROR(IF(E$11=$B$2,IF(OR(VLOOKUP($B$1,'Planning Periods'!$E$2:$P$540,12)="7th Cycle", VLOOKUP($B$1,'Planning Periods'!$E$2:$P$540,12)="6th Cycle"),SUMPRODUCT((YEAR('Table A2'!$AF$13:$AF$1000)='Start Here'!$B$5)*('Table A2'!$AF$13:$AF$1000&gt;=VLOOKUP($B$1,'Planning Periods'!$E$2:$P$540,6))*('Table A2'!$AF$13:$AF$1000&lt;VLOOKUP($B$1,'Planning Periods'!$E$2:$P$540,10))*'Table A2'!$AD$13:$AD$1000)+IFERROR((INDEX('Table B Values'!$C$2:$K$8018,MATCH('Table B'!$B$1&amp;'Table B'!D$10,'Table B Values'!$A$2:$A$8018&amp;'Table B Values'!$L$2:$L$8018,0),MATCH('Table B'!$B$41,'Table B Values'!$C$1:$K$1,0))),0),"-"),IF($B$3&lt;&gt;"5th Cycle",INDEX('Table B Values'!$C$2:$K$8018,MATCH('Table B'!$B$1&amp;'Table B'!D$10,'Table B Values'!$A$2:$A$8018&amp;'Table B Values'!$L$2:$L$8018,0),MATCH('Table B'!$B$41,'Table B Values'!$C$1:$K$1,0)),0)),"-")</f>
        <v>3</v>
      </c>
      <c r="E22" s="385" cm="1">
        <f t="array" ref="E22">IFERROR(IF(E$11=$B$2,IF(OR(VLOOKUP($B$1,'Planning Periods'!$E$2:$P$540,12)="7th Cycle", VLOOKUP($B$1,'Planning Periods'!$E$2:$P$540,12)="6th Cycle"),SUMPRODUCT((YEAR('Table A2'!$AF$13:$AF$1000)='Start Here'!$B$5)*('Table A2'!$AF$13:$AF$1000&gt;=VLOOKUP($B$1,'Planning Periods'!$E$2:$P$540,6))*'Table A2'!$AD$13:$AD$1000),SUMPRODUCT((YEAR('Table A2'!$AF$13:$AF$1000)='Start Here'!$B$5)*('Table A2'!$AF$13:$AF$1000&lt;VLOOKUP($B$1,'Planning Periods'!$E$2:$P$540,7))*'Table A2'!$AD$13:$AD$1000)),IF(E$11&lt;$B$2,(INDEX('Table B Values'!$C$2:$K$8018,MATCH('Table B'!$B$1&amp;'Table B'!E$11&amp;$B$3,'Table B Values'!$A$2:$A$8018&amp;'Table B Values'!$B$2:$B$8018&amp;'Table B Values'!$L$2:$L$8018,0),MATCH('Table B'!$B$41,'Table B Values'!$C$1:$K$1,0))),)),)</f>
        <v>1</v>
      </c>
      <c r="F22" s="385" cm="1">
        <f t="array" ref="F22">IFERROR(IF(F$11=$B$2,IF(OR(VLOOKUP($B$1,'Planning Periods'!$E$2:$P$540,12)="7th Cycle", VLOOKUP($B$1,'Planning Periods'!$E$2:$P$540,12)="6th Cycle"),SUMPRODUCT((YEAR('Table A2'!$AF$13:$AF$1000)='Start Here'!$B$5)*('Table A2'!$AF$13:$AF$1000&gt;=VLOOKUP($B$1,'Planning Periods'!$E$2:$P$540,6))*'Table A2'!$AD$13:$AD$1000),SUMPRODUCT((YEAR('Table A2'!$AF$13:$AF$1000)='Start Here'!$B$5)*('Table A2'!$AF$13:$AF$1000&lt;VLOOKUP($B$1,'Planning Periods'!$E$2:$P$540,7))*'Table A2'!$AD$13:$AD$1000)),IF(F$11&lt;$B$2,(INDEX('Table B Values'!$C$2:$K$8018,MATCH('Table B'!$B$1&amp;'Table B'!F$11&amp;$B$3,'Table B Values'!$A$2:$A$8018&amp;'Table B Values'!$B$2:$B$8018&amp;'Table B Values'!$L$2:$L$8018,0),MATCH('Table B'!$B$41,'Table B Values'!$C$1:$K$1,0))),)),)</f>
        <v>11</v>
      </c>
      <c r="G22" s="385" cm="1">
        <f t="array" ref="G22">IFERROR(IF(G$11=$B$2,IF(OR(VLOOKUP($B$1,'Planning Periods'!$E$2:$P$540,12)="7th Cycle", VLOOKUP($B$1,'Planning Periods'!$E$2:$P$540,12)="6th Cycle"),SUMPRODUCT((YEAR('Table A2'!$AF$13:$AF$1000)='Start Here'!$B$5)*('Table A2'!$AF$13:$AF$1000&gt;=VLOOKUP($B$1,'Planning Periods'!$E$2:$P$540,6))*'Table A2'!$AD$13:$AD$1000),SUMPRODUCT((YEAR('Table A2'!$AF$13:$AF$1000)='Start Here'!$B$5)*('Table A2'!$AF$13:$AF$1000&lt;VLOOKUP($B$1,'Planning Periods'!$E$2:$P$540,7))*'Table A2'!$AD$13:$AD$1000)),IF(G$11&lt;$B$2,(INDEX('Table B Values'!$C$2:$K$8018,MATCH('Table B'!$B$1&amp;'Table B'!G$11&amp;$B$3,'Table B Values'!$A$2:$A$8018&amp;'Table B Values'!$B$2:$B$8018&amp;'Table B Values'!$L$2:$L$8018,0),MATCH('Table B'!$B$41,'Table B Values'!$C$1:$K$1,0))),)),)</f>
        <v>13</v>
      </c>
      <c r="H22" s="385" cm="1">
        <f t="array" ref="H22">IFERROR(IF(H$11=$B$2,IF(OR(VLOOKUP($B$1,'Planning Periods'!$E$2:$P$540,12)="7th Cycle", VLOOKUP($B$1,'Planning Periods'!$E$2:$P$540,12)="6th Cycle"),SUMPRODUCT((YEAR('Table A2'!$AF$13:$AF$1000)='Start Here'!$B$5)*('Table A2'!$AF$13:$AF$1000&gt;=VLOOKUP($B$1,'Planning Periods'!$E$2:$P$540,6))*'Table A2'!$AD$13:$AD$1000),SUMPRODUCT((YEAR('Table A2'!$AF$13:$AF$1000)='Start Here'!$B$5)*('Table A2'!$AF$13:$AF$1000&lt;VLOOKUP($B$1,'Planning Periods'!$E$2:$P$540,7))*'Table A2'!$AD$13:$AD$1000)),IF(H$11&lt;$B$2,(INDEX('Table B Values'!$C$2:$K$8018,MATCH('Table B'!$B$1&amp;'Table B'!H$11&amp;$B$3,'Table B Values'!$A$2:$A$8018&amp;'Table B Values'!$B$2:$B$8018&amp;'Table B Values'!$L$2:$L$8018,0),MATCH('Table B'!$B$41,'Table B Values'!$C$1:$K$1,0))),)),)</f>
        <v>19</v>
      </c>
      <c r="I22" s="385" cm="1">
        <f t="array" ref="I22">IFERROR(IF(I$11=$B$2,IF(OR(VLOOKUP($B$1,'Planning Periods'!$E$2:$P$540,12)="7th Cycle", VLOOKUP($B$1,'Planning Periods'!$E$2:$P$540,12)="6th Cycle"),SUMPRODUCT((YEAR('Table A2'!$AF$13:$AF$1000)='Start Here'!$B$5)*('Table A2'!$AF$13:$AF$1000&gt;=VLOOKUP($B$1,'Planning Periods'!$E$2:$P$540,6))*'Table A2'!$AD$13:$AD$1000),SUMPRODUCT((YEAR('Table A2'!$AF$13:$AF$1000)='Start Here'!$B$5)*('Table A2'!$AF$13:$AF$1000&lt;VLOOKUP($B$1,'Planning Periods'!$E$2:$P$540,7))*'Table A2'!$AD$13:$AD$1000)),IF(I$11&lt;$B$2,(INDEX('Table B Values'!$C$2:$K$8018,MATCH('Table B'!$B$1&amp;'Table B'!I$11&amp;$B$3,'Table B Values'!$A$2:$A$8018&amp;'Table B Values'!$B$2:$B$8018&amp;'Table B Values'!$L$2:$L$8018,0),MATCH('Table B'!$B$41,'Table B Values'!$C$1:$K$1,0))),)),)</f>
        <v>12</v>
      </c>
      <c r="J22" s="385" cm="1">
        <f t="array" ref="J22">IFERROR(IF(J$11=$B$2,IF(OR(VLOOKUP($B$1,'Planning Periods'!$E$2:$P$540,12)="7th Cycle", VLOOKUP($B$1,'Planning Periods'!$E$2:$P$540,12)="6th Cycle"),SUMPRODUCT((YEAR('Table A2'!$AF$13:$AF$1000)='Start Here'!$B$5)*('Table A2'!$AF$13:$AF$1000&gt;=VLOOKUP($B$1,'Planning Periods'!$E$2:$P$540,6))*'Table A2'!$AD$13:$AD$1000),SUMPRODUCT((YEAR('Table A2'!$AF$13:$AF$1000)='Start Here'!$B$5)*('Table A2'!$AF$13:$AF$1000&lt;VLOOKUP($B$1,'Planning Periods'!$E$2:$P$540,7))*'Table A2'!$AD$13:$AD$1000)),IF(J$11&lt;$B$2,(INDEX('Table B Values'!$C$2:$K$8018,MATCH('Table B'!$B$1&amp;'Table B'!J$11&amp;$B$3,'Table B Values'!$A$2:$A$8018&amp;'Table B Values'!$B$2:$B$8018&amp;'Table B Values'!$L$2:$L$8018,0),MATCH('Table B'!$B$41,'Table B Values'!$C$1:$K$1,0))),)),)</f>
        <v>0</v>
      </c>
      <c r="K22" s="385" cm="1">
        <f t="array" ref="K22">IFERROR(IF(K$11=$B$2,IF(OR(VLOOKUP($B$1,'Planning Periods'!$E$2:$P$540,12)="7th Cycle", VLOOKUP($B$1,'Planning Periods'!$E$2:$P$540,12)="6th Cycle"),SUMPRODUCT((YEAR('Table A2'!$AF$13:$AF$1000)='Start Here'!$B$5)*('Table A2'!$AF$13:$AF$1000&gt;=VLOOKUP($B$1,'Planning Periods'!$E$2:$P$540,6))*'Table A2'!$AD$13:$AD$1000),SUMPRODUCT((YEAR('Table A2'!$AF$13:$AF$1000)='Start Here'!$B$5)*('Table A2'!$AF$13:$AF$1000&lt;VLOOKUP($B$1,'Planning Periods'!$E$2:$P$540,7))*'Table A2'!$AD$13:$AD$1000)),IF(K$11&lt;$B$2,(INDEX('Table B Values'!$C$2:$K$8018,MATCH('Table B'!$B$1&amp;'Table B'!K$11&amp;$B$3,'Table B Values'!$A$2:$A$8018&amp;'Table B Values'!$B$2:$B$8018&amp;'Table B Values'!$L$2:$L$8018,0),MATCH('Table B'!$B$41,'Table B Values'!$C$1:$K$1,0))),)),)</f>
        <v>0</v>
      </c>
      <c r="L22" s="385" cm="1">
        <f t="array" ref="L22">IFERROR(IF(L$11=$B$2,IF(OR(VLOOKUP($B$1,'Planning Periods'!$E$2:$P$540,12)="7th Cycle", VLOOKUP($B$1,'Planning Periods'!$E$2:$P$540,12)="6th Cycle"),SUMPRODUCT((YEAR('Table A2'!$AF$13:$AF$1000)='Start Here'!$B$5)*('Table A2'!$AF$13:$AF$1000&gt;=VLOOKUP($B$1,'Planning Periods'!$E$2:$P$540,6))*'Table A2'!$AD$13:$AD$1000),SUMPRODUCT((YEAR('Table A2'!$AF$13:$AF$1000)='Start Here'!$B$5)*('Table A2'!$AF$13:$AF$1000&lt;VLOOKUP($B$1,'Planning Periods'!$E$2:$P$540,7))*'Table A2'!$AD$13:$AD$1000)),IF(L$11&lt;$B$2,(INDEX('Table B Values'!$C$2:$K$8018,MATCH('Table B'!$B$1&amp;'Table B'!L$11&amp;$B$3,'Table B Values'!$A$2:$A$8018&amp;'Table B Values'!$B$2:$B$8018&amp;'Table B Values'!$L$2:$L$8018,0),MATCH('Table B'!$B$41,'Table B Values'!$C$1:$K$1,0))),)),)</f>
        <v>0</v>
      </c>
      <c r="M22" s="385" cm="1">
        <f t="array" ref="M22">IFERROR(IF(M$11=$B$2,IF(OR(VLOOKUP($B$1,'Planning Periods'!$E$2:$P$540,12)="7th Cycle", VLOOKUP($B$1,'Planning Periods'!$E$2:$P$540,12)="6th Cycle"),SUMPRODUCT((YEAR('Table A2'!$AF$13:$AF$1000)='Start Here'!$B$5)*('Table A2'!$AF$13:$AF$1000&gt;=VLOOKUP($B$1,'Planning Periods'!$E$2:$P$540,6))*'Table A2'!$AD$13:$AD$1000),SUMPRODUCT((YEAR('Table A2'!$AF$13:$AF$1000)='Start Here'!$B$5)*('Table A2'!$AF$13:$AF$1000&lt;VLOOKUP($B$1,'Planning Periods'!$E$2:$P$540,7))*'Table A2'!$AD$13:$AD$1000)),IF(M$11&lt;$B$2,(INDEX('Table B Values'!$C$2:$K$8018,MATCH('Table B'!$B$1&amp;'Table B'!M$11&amp;$B$3,'Table B Values'!$A$2:$A$8018&amp;'Table B Values'!$B$2:$B$8018&amp;'Table B Values'!$L$2:$L$8018,0),MATCH('Table B'!$B$41,'Table B Values'!$C$1:$K$1,0))),)),)</f>
        <v>0</v>
      </c>
      <c r="N22" s="647"/>
      <c r="O22" s="645"/>
      <c r="P22" s="126" t="s">
        <v>832</v>
      </c>
    </row>
    <row r="23" spans="1:16" ht="16.5" thickBot="1">
      <c r="A23" s="386" t="s">
        <v>410</v>
      </c>
      <c r="B23" s="387"/>
      <c r="C23" s="459">
        <f>VLOOKUP($B$1,'RHNA Allocations'!$C$2:$J$540,7,0)</f>
        <v>1409</v>
      </c>
      <c r="D23" s="385" cm="1">
        <f t="array" ref="D23">IFERROR(IF(E$11=$B$2,IF(OR(VLOOKUP($B$1,'Planning Periods'!$E$2:$P$540,12)="7th Cycle", VLOOKUP($B$1,'Planning Periods'!$E$2:$P$540,12)="6th Cycle"),SUMPRODUCT((YEAR('Table A2'!$AF$13:$AF$1000)='Start Here'!$B$5)*('Table A2'!$AF$13:$AF$1000&gt;=VLOOKUP($B$1,'Planning Periods'!$E$2:$P$540,6))*('Table A2'!$AF$13:$AF$1000&lt;VLOOKUP($B$1,'Planning Periods'!$E$2:$P$540,10))*'Table A2'!$AE$13:$AE$1000)+IFERROR((INDEX('Table B Values'!$C$2:$K$8018,MATCH('Table B'!$B$1&amp;'Table B'!D$10,'Table B Values'!$A$2:$A$8018&amp;'Table B Values'!$L$2:$L$8018,0),MATCH('Table B'!$B$42,'Table B Values'!$C$1:$K$1,0))),0),"-"),IF($B$3&lt;&gt;"5th Cycle",INDEX('Table B Values'!$C$2:$K$8018,MATCH('Table B'!$B$1&amp;'Table B'!D$10,'Table B Values'!$A$2:$A$8018&amp;'Table B Values'!$L$2:$L$8018,0),MATCH('Table B'!$B$42,'Table B Values'!$C$1:$K$1,0)),0)),"-")</f>
        <v>2</v>
      </c>
      <c r="E23" s="385" cm="1">
        <f t="array" ref="E23">IFERROR(IF(E$11=$B$2,IF(OR(VLOOKUP($B$1,'Planning Periods'!$E$2:$P$540,12)="7th Cycle", VLOOKUP($B$1,'Planning Periods'!$E$2:$P$540,12)="6th Cycle"),SUMPRODUCT((YEAR('Table A2'!$AF$13:$AF$1000)='Start Here'!$B$5)*('Table A2'!$AF$13:$AF$1000&gt;=VLOOKUP($B$1,'Planning Periods'!$E$2:$P$540,6))*'Table A2'!$AE$13:$AE$1000),SUMPRODUCT((YEAR('Table A2'!$AF$13:$AF$1000)='Start Here'!$B$5)*('Table A2'!$AF$13:$AF$1000&lt;VLOOKUP($B$1,'Planning Periods'!$E$2:$P$540,7))*'Table A2'!$AE$13:$AE$1000)),IF(E$11&lt;$B$2,(INDEX('Table B Values'!$C$2:$K$8018,MATCH('Table B'!$B$1&amp;'Table B'!E$11&amp;$B$3,'Table B Values'!$A$2:$A$8018&amp;'Table B Values'!$B$2:$B$8018&amp;'Table B Values'!$L$2:$L$8018,0),MATCH('Table B'!$B42,'Table B Values'!$C$1:$K$1,0))),)),)</f>
        <v>31</v>
      </c>
      <c r="F23" s="385" cm="1">
        <f t="array" ref="F23">IFERROR(IF(F$11=$B$2,IF(OR(VLOOKUP($B$1,'Planning Periods'!$E$2:$P$540,12)="7th Cycle", VLOOKUP($B$1,'Planning Periods'!$E$2:$P$540,12)="6th Cycle"),SUMPRODUCT((YEAR('Table A2'!$AF$13:$AF$1000)='Start Here'!$B$5)*('Table A2'!$AF$13:$AF$1000&gt;=VLOOKUP($B$1,'Planning Periods'!$E$2:$P$540,6))*'Table A2'!$AE$13:$AE$1000),SUMPRODUCT((YEAR('Table A2'!$AF$13:$AF$1000)='Start Here'!$B$5)*('Table A2'!$AF$13:$AF$1000&lt;VLOOKUP($B$1,'Planning Periods'!$E$2:$P$540,7))*'Table A2'!$AE$13:$AE$1000)),IF(F$11&lt;$B$2,(INDEX('Table B Values'!$C$2:$K$8018,MATCH('Table B'!$B$1&amp;'Table B'!F$11&amp;$B$3,'Table B Values'!$A$2:$A$8018&amp;'Table B Values'!$B$2:$B$8018&amp;'Table B Values'!$L$2:$L$8018,0),MATCH('Table B'!$B42,'Table B Values'!$C$1:$K$1,0))),)),)</f>
        <v>7</v>
      </c>
      <c r="G23" s="385" cm="1">
        <f t="array" ref="G23">IFERROR(IF(G$11=$B$2,IF(OR(VLOOKUP($B$1,'Planning Periods'!$E$2:$P$540,12)="7th Cycle", VLOOKUP($B$1,'Planning Periods'!$E$2:$P$540,12)="6th Cycle"),SUMPRODUCT((YEAR('Table A2'!$AF$13:$AF$1000)='Start Here'!$B$5)*('Table A2'!$AF$13:$AF$1000&gt;=VLOOKUP($B$1,'Planning Periods'!$E$2:$P$540,6))*'Table A2'!$AE$13:$AE$1000),SUMPRODUCT((YEAR('Table A2'!$AF$13:$AF$1000)='Start Here'!$B$5)*('Table A2'!$AF$13:$AF$1000&lt;VLOOKUP($B$1,'Planning Periods'!$E$2:$P$540,7))*'Table A2'!$AE$13:$AE$1000)),IF(G$11&lt;$B$2,(INDEX('Table B Values'!$C$2:$K$8018,MATCH('Table B'!$B$1&amp;'Table B'!G$11&amp;$B$3,'Table B Values'!$A$2:$A$8018&amp;'Table B Values'!$B$2:$B$8018&amp;'Table B Values'!$L$2:$L$8018,0),MATCH('Table B'!$B42,'Table B Values'!$C$1:$K$1,0))),)),)</f>
        <v>1</v>
      </c>
      <c r="H23" s="385" cm="1">
        <f t="array" ref="H23">IFERROR(IF(H$11=$B$2,IF(OR(VLOOKUP($B$1,'Planning Periods'!$E$2:$P$540,12)="7th Cycle", VLOOKUP($B$1,'Planning Periods'!$E$2:$P$540,12)="6th Cycle"),SUMPRODUCT((YEAR('Table A2'!$AF$13:$AF$1000)='Start Here'!$B$5)*('Table A2'!$AF$13:$AF$1000&gt;=VLOOKUP($B$1,'Planning Periods'!$E$2:$P$540,6))*'Table A2'!$AE$13:$AE$1000),SUMPRODUCT((YEAR('Table A2'!$AF$13:$AF$1000)='Start Here'!$B$5)*('Table A2'!$AF$13:$AF$1000&lt;VLOOKUP($B$1,'Planning Periods'!$E$2:$P$540,7))*'Table A2'!$AE$13:$AE$1000)),IF(H$11&lt;$B$2,(INDEX('Table B Values'!$C$2:$K$8018,MATCH('Table B'!$B$1&amp;'Table B'!H$11&amp;$B$3,'Table B Values'!$A$2:$A$8018&amp;'Table B Values'!$B$2:$B$8018&amp;'Table B Values'!$L$2:$L$8018,0),MATCH('Table B'!$B42,'Table B Values'!$C$1:$K$1,0))),)),)</f>
        <v>33</v>
      </c>
      <c r="I23" s="385" cm="1">
        <f t="array" ref="I23">IFERROR(IF(I$11=$B$2,IF(OR(VLOOKUP($B$1,'Planning Periods'!$E$2:$P$540,12)="7th Cycle", VLOOKUP($B$1,'Planning Periods'!$E$2:$P$540,12)="6th Cycle"),SUMPRODUCT((YEAR('Table A2'!$AF$13:$AF$1000)='Start Here'!$B$5)*('Table A2'!$AF$13:$AF$1000&gt;=VLOOKUP($B$1,'Planning Periods'!$E$2:$P$540,6))*'Table A2'!$AE$13:$AE$1000),SUMPRODUCT((YEAR('Table A2'!$AF$13:$AF$1000)='Start Here'!$B$5)*('Table A2'!$AF$13:$AF$1000&lt;VLOOKUP($B$1,'Planning Periods'!$E$2:$P$540,7))*'Table A2'!$AE$13:$AE$1000)),IF(I$11&lt;$B$2,(INDEX('Table B Values'!$C$2:$K$8018,MATCH('Table B'!$B$1&amp;'Table B'!I$11&amp;$B$3,'Table B Values'!$A$2:$A$8018&amp;'Table B Values'!$B$2:$B$8018&amp;'Table B Values'!$L$2:$L$8018,0),MATCH('Table B'!$B42,'Table B Values'!$C$1:$K$1,0))),)),)</f>
        <v>64</v>
      </c>
      <c r="J23" s="385" cm="1">
        <f t="array" ref="J23">IFERROR(IF(J$11=$B$2,IF(OR(VLOOKUP($B$1,'Planning Periods'!$E$2:$P$540,12)="7th Cycle", VLOOKUP($B$1,'Planning Periods'!$E$2:$P$540,12)="6th Cycle"),SUMPRODUCT((YEAR('Table A2'!$AF$13:$AF$1000)='Start Here'!$B$5)*('Table A2'!$AF$13:$AF$1000&gt;=VLOOKUP($B$1,'Planning Periods'!$E$2:$P$540,6))*'Table A2'!$AE$13:$AE$1000),SUMPRODUCT((YEAR('Table A2'!$AF$13:$AF$1000)='Start Here'!$B$5)*('Table A2'!$AF$13:$AF$1000&lt;VLOOKUP($B$1,'Planning Periods'!$E$2:$P$540,7))*'Table A2'!$AE$13:$AE$1000)),IF(J$11&lt;$B$2,(INDEX('Table B Values'!$C$2:$K$8018,MATCH('Table B'!$B$1&amp;'Table B'!J$11&amp;$B$3,'Table B Values'!$A$2:$A$8018&amp;'Table B Values'!$B$2:$B$8018&amp;'Table B Values'!$L$2:$L$8018,0),MATCH('Table B'!$B42,'Table B Values'!$C$1:$K$1,0))),)),)</f>
        <v>0</v>
      </c>
      <c r="K23" s="385" cm="1">
        <f t="array" ref="K23">IFERROR(IF(K$11=$B$2,IF(OR(VLOOKUP($B$1,'Planning Periods'!$E$2:$P$540,12)="7th Cycle", VLOOKUP($B$1,'Planning Periods'!$E$2:$P$540,12)="6th Cycle"),SUMPRODUCT((YEAR('Table A2'!$AF$13:$AF$1000)='Start Here'!$B$5)*('Table A2'!$AF$13:$AF$1000&gt;=VLOOKUP($B$1,'Planning Periods'!$E$2:$P$540,6))*'Table A2'!$AE$13:$AE$1000),SUMPRODUCT((YEAR('Table A2'!$AF$13:$AF$1000)='Start Here'!$B$5)*('Table A2'!$AF$13:$AF$1000&lt;VLOOKUP($B$1,'Planning Periods'!$E$2:$P$540,7))*'Table A2'!$AE$13:$AE$1000)),IF(K$11&lt;$B$2,(INDEX('Table B Values'!$C$2:$K$8018,MATCH('Table B'!$B$1&amp;'Table B'!K$11&amp;$B$3,'Table B Values'!$A$2:$A$8018&amp;'Table B Values'!$B$2:$B$8018&amp;'Table B Values'!$L$2:$L$8018,0),MATCH('Table B'!$B42,'Table B Values'!$C$1:$K$1,0))),)),)</f>
        <v>0</v>
      </c>
      <c r="L23" s="385" cm="1">
        <f t="array" ref="L23">IFERROR(IF(L$11=$B$2,IF(OR(VLOOKUP($B$1,'Planning Periods'!$E$2:$P$540,12)="7th Cycle", VLOOKUP($B$1,'Planning Periods'!$E$2:$P$540,12)="6th Cycle"),SUMPRODUCT((YEAR('Table A2'!$AF$13:$AF$1000)='Start Here'!$B$5)*('Table A2'!$AF$13:$AF$1000&gt;=VLOOKUP($B$1,'Planning Periods'!$E$2:$P$540,6))*'Table A2'!$AE$13:$AE$1000),SUMPRODUCT((YEAR('Table A2'!$AF$13:$AF$1000)='Start Here'!$B$5)*('Table A2'!$AF$13:$AF$1000&lt;VLOOKUP($B$1,'Planning Periods'!$E$2:$P$540,7))*'Table A2'!$AE$13:$AE$1000)),IF(L$11&lt;$B$2,(INDEX('Table B Values'!$C$2:$K$8018,MATCH('Table B'!$B$1&amp;'Table B'!L$11&amp;$B$3,'Table B Values'!$A$2:$A$8018&amp;'Table B Values'!$B$2:$B$8018&amp;'Table B Values'!$L$2:$L$8018,0),MATCH('Table B'!$B42,'Table B Values'!$C$1:$K$1,0))),)),)</f>
        <v>0</v>
      </c>
      <c r="M23" s="385" cm="1">
        <f t="array" ref="M23">IFERROR(IF(M$11=$B$2,IF(OR(VLOOKUP($B$1,'Planning Periods'!$E$2:$P$540,12)="7th Cycle", VLOOKUP($B$1,'Planning Periods'!$E$2:$P$540,12)="6th Cycle"),SUMPRODUCT((YEAR('Table A2'!$AF$13:$AF$1000)='Start Here'!$B$5)*('Table A2'!$AF$13:$AF$1000&gt;=VLOOKUP($B$1,'Planning Periods'!$E$2:$P$540,6))*'Table A2'!$AE$13:$AE$1000),SUMPRODUCT((YEAR('Table A2'!$AF$13:$AF$1000)='Start Here'!$B$5)*('Table A2'!$AF$13:$AF$1000&lt;VLOOKUP($B$1,'Planning Periods'!$E$2:$P$540,7))*'Table A2'!$AE$13:$AE$1000)),IF(M$11&lt;$B$2,(INDEX('Table B Values'!$C$2:$K$8018,MATCH('Table B'!$B$1&amp;'Table B'!M$11&amp;$B$3,'Table B Values'!$A$2:$A$8018&amp;'Table B Values'!$B$2:$B$8018&amp;'Table B Values'!$L$2:$L$8018,0),MATCH('Table B'!$B42,'Table B Values'!$C$1:$K$1,0))),)),)</f>
        <v>0</v>
      </c>
      <c r="N23" s="388">
        <f>SUM(D23:M23)</f>
        <v>138</v>
      </c>
      <c r="O23" s="389">
        <f>MAX(0,C23-N23)</f>
        <v>1271</v>
      </c>
      <c r="P23" s="126" t="s">
        <v>833</v>
      </c>
    </row>
    <row r="24" spans="1:16" ht="16.5" thickTop="1">
      <c r="A24" s="651" t="s">
        <v>834</v>
      </c>
      <c r="B24" s="652"/>
      <c r="C24" s="460">
        <f>SUM(C13:C23)</f>
        <v>4845</v>
      </c>
      <c r="D24" s="47"/>
      <c r="E24" s="47"/>
      <c r="F24" s="47"/>
      <c r="G24" s="47"/>
      <c r="H24" s="47"/>
      <c r="I24" s="47"/>
      <c r="J24" s="47"/>
      <c r="K24" s="47"/>
      <c r="L24" s="47"/>
      <c r="M24" s="47"/>
      <c r="N24" s="390"/>
      <c r="O24" s="391"/>
      <c r="P24" s="126" t="s">
        <v>835</v>
      </c>
    </row>
    <row r="25" spans="1:16" ht="15.75">
      <c r="A25" s="621" t="s">
        <v>412</v>
      </c>
      <c r="B25" s="650"/>
      <c r="C25" s="650"/>
      <c r="D25" s="392">
        <f t="shared" ref="D25:M25" si="0">SUM(D13:D23)</f>
        <v>5</v>
      </c>
      <c r="E25" s="392">
        <f t="shared" si="0"/>
        <v>66</v>
      </c>
      <c r="F25" s="392">
        <f t="shared" si="0"/>
        <v>40</v>
      </c>
      <c r="G25" s="392">
        <f t="shared" si="0"/>
        <v>43</v>
      </c>
      <c r="H25" s="392">
        <f t="shared" si="0"/>
        <v>89</v>
      </c>
      <c r="I25" s="392">
        <f t="shared" si="0"/>
        <v>109</v>
      </c>
      <c r="J25" s="392">
        <f t="shared" si="0"/>
        <v>0</v>
      </c>
      <c r="K25" s="392">
        <f t="shared" si="0"/>
        <v>0</v>
      </c>
      <c r="L25" s="392">
        <f t="shared" si="0"/>
        <v>0</v>
      </c>
      <c r="M25" s="392">
        <f t="shared" si="0"/>
        <v>0</v>
      </c>
      <c r="N25" s="392">
        <f>IF(VLOOKUP($B$1,'Planning Periods'!$E$2:$P$540,8)&lt;=2024,SUM(N17:N23),SUM(N13:N23))</f>
        <v>352</v>
      </c>
      <c r="O25" s="461">
        <f>SUM(O13:O23)</f>
        <v>4493</v>
      </c>
      <c r="P25" s="126" t="s">
        <v>836</v>
      </c>
    </row>
    <row r="26" spans="1:16" ht="28.9" customHeight="1">
      <c r="A26" s="649" t="s">
        <v>837</v>
      </c>
      <c r="B26" s="649"/>
      <c r="C26" s="649"/>
      <c r="D26" s="649"/>
      <c r="E26" s="649"/>
      <c r="F26" s="649"/>
      <c r="G26" s="649"/>
      <c r="H26" s="649"/>
      <c r="I26" s="649"/>
      <c r="J26" s="649"/>
      <c r="K26" s="649"/>
      <c r="L26" s="649"/>
      <c r="M26" s="649"/>
      <c r="N26" s="649"/>
      <c r="O26" s="649"/>
      <c r="P26" s="126"/>
    </row>
    <row r="27" spans="1:16" ht="70.5" customHeight="1">
      <c r="A27" s="649" t="s">
        <v>838</v>
      </c>
      <c r="B27" s="649"/>
      <c r="C27" s="649"/>
      <c r="D27" s="649"/>
      <c r="E27" s="649"/>
      <c r="F27" s="649"/>
      <c r="G27" s="649"/>
      <c r="H27" s="649"/>
      <c r="I27" s="649"/>
      <c r="J27" s="649"/>
      <c r="K27" s="649"/>
      <c r="L27" s="649"/>
      <c r="M27" s="649"/>
      <c r="N27" s="649"/>
      <c r="O27" s="649"/>
      <c r="P27" s="126"/>
    </row>
    <row r="28" spans="1:16" s="649" customFormat="1" ht="42.75" customHeight="1">
      <c r="A28" s="649" t="s">
        <v>839</v>
      </c>
    </row>
    <row r="29" spans="1:16" ht="28.9" customHeight="1">
      <c r="A29" s="649" t="s">
        <v>840</v>
      </c>
      <c r="B29" s="649"/>
      <c r="C29" s="649"/>
      <c r="D29" s="649"/>
      <c r="E29" s="649"/>
      <c r="F29" s="649"/>
      <c r="G29" s="649"/>
      <c r="H29" s="649"/>
      <c r="I29" s="649"/>
      <c r="J29" s="649"/>
      <c r="K29" s="649"/>
      <c r="L29" s="649"/>
      <c r="M29" s="649"/>
      <c r="N29" s="649"/>
      <c r="O29" s="487"/>
      <c r="P29" s="126"/>
    </row>
    <row r="30" spans="1:16" s="649" customFormat="1" ht="37.5" customHeight="1">
      <c r="A30" s="649" t="s">
        <v>841</v>
      </c>
    </row>
    <row r="31" spans="1:16" ht="20.25" customHeight="1">
      <c r="A31" s="487"/>
      <c r="B31" s="487"/>
      <c r="C31" s="487"/>
      <c r="D31" s="487"/>
      <c r="E31" s="487"/>
      <c r="F31" s="487"/>
      <c r="G31" s="487"/>
      <c r="H31" s="487"/>
      <c r="I31" s="487"/>
      <c r="J31" s="487"/>
      <c r="K31" s="487"/>
      <c r="L31" s="487"/>
      <c r="M31" s="142"/>
      <c r="N31" s="142"/>
      <c r="O31" s="142"/>
    </row>
    <row r="32" spans="1:16" ht="20.25" hidden="1" customHeight="1">
      <c r="A32" s="487"/>
      <c r="B32" s="464" t="s">
        <v>842</v>
      </c>
      <c r="C32" s="487"/>
      <c r="D32" s="487"/>
      <c r="E32" s="487"/>
      <c r="F32" s="487"/>
      <c r="G32" s="487"/>
      <c r="H32" s="487"/>
      <c r="I32" s="487"/>
      <c r="J32" s="487"/>
      <c r="K32" s="487"/>
      <c r="L32" s="487"/>
      <c r="M32" s="142"/>
      <c r="N32" s="142"/>
      <c r="O32" s="142"/>
    </row>
    <row r="33" spans="1:15" ht="20.25" hidden="1" customHeight="1">
      <c r="A33" s="487"/>
      <c r="B33" s="465" t="s">
        <v>843</v>
      </c>
      <c r="C33" s="487"/>
      <c r="D33" s="487"/>
      <c r="E33" s="487"/>
      <c r="F33" s="487"/>
      <c r="G33" s="487"/>
      <c r="H33" s="487"/>
      <c r="I33" s="487"/>
      <c r="J33" s="487"/>
      <c r="K33" s="487"/>
      <c r="L33" s="487"/>
      <c r="M33" s="142"/>
      <c r="N33" s="142"/>
      <c r="O33" s="142"/>
    </row>
    <row r="34" spans="1:15" ht="20.25" hidden="1" customHeight="1">
      <c r="A34" s="487"/>
      <c r="B34" s="464" t="s">
        <v>844</v>
      </c>
      <c r="C34" s="487"/>
      <c r="D34" s="487"/>
      <c r="E34" s="487"/>
      <c r="F34" s="487"/>
      <c r="G34" s="487"/>
      <c r="H34" s="487"/>
      <c r="I34" s="487"/>
      <c r="J34" s="487"/>
      <c r="K34" s="487"/>
      <c r="L34" s="487"/>
      <c r="M34" s="142"/>
      <c r="N34" s="142"/>
      <c r="O34" s="142"/>
    </row>
    <row r="35" spans="1:15" ht="20.25" hidden="1" customHeight="1">
      <c r="A35" s="487"/>
      <c r="B35" s="465" t="s">
        <v>845</v>
      </c>
      <c r="C35" s="487"/>
      <c r="D35" s="487"/>
      <c r="E35" s="487"/>
      <c r="F35" s="487"/>
      <c r="G35" s="487"/>
      <c r="H35" s="487"/>
      <c r="I35" s="487"/>
      <c r="J35" s="487"/>
      <c r="K35" s="487"/>
      <c r="L35" s="487"/>
      <c r="M35" s="142"/>
      <c r="N35" s="142"/>
      <c r="O35" s="142"/>
    </row>
    <row r="36" spans="1:15" ht="15" hidden="1">
      <c r="A36" s="12"/>
      <c r="B36" s="464" t="s">
        <v>846</v>
      </c>
      <c r="C36" s="12"/>
      <c r="D36" s="12"/>
      <c r="E36" s="12"/>
      <c r="F36" s="12"/>
      <c r="G36" s="12"/>
      <c r="H36" s="12"/>
      <c r="I36" s="12"/>
      <c r="J36" s="12"/>
      <c r="K36" s="12"/>
      <c r="L36" s="12"/>
      <c r="M36" s="142"/>
      <c r="N36" s="142"/>
      <c r="O36" s="142"/>
    </row>
    <row r="37" spans="1:15" ht="15" hidden="1">
      <c r="A37" s="142"/>
      <c r="B37" s="465" t="s">
        <v>847</v>
      </c>
      <c r="C37" s="142"/>
      <c r="D37" s="142"/>
      <c r="E37" s="142"/>
      <c r="F37" s="142"/>
      <c r="G37" s="142"/>
      <c r="H37" s="142"/>
      <c r="I37" s="142"/>
      <c r="J37" s="142"/>
      <c r="K37" s="142"/>
      <c r="L37" s="142"/>
      <c r="M37" s="142"/>
      <c r="N37" s="142"/>
      <c r="O37" s="142"/>
    </row>
    <row r="38" spans="1:15" ht="15" hidden="1">
      <c r="A38" s="142"/>
      <c r="B38" s="465" t="s">
        <v>848</v>
      </c>
      <c r="C38" s="142"/>
      <c r="D38" s="142"/>
      <c r="E38" s="142"/>
      <c r="F38" s="142"/>
      <c r="G38" s="142"/>
      <c r="H38" s="142"/>
      <c r="I38" s="142"/>
      <c r="J38" s="142"/>
      <c r="K38" s="142"/>
      <c r="L38" s="142"/>
      <c r="M38" s="142"/>
      <c r="N38" s="142"/>
      <c r="O38" s="142"/>
    </row>
    <row r="39" spans="1:15" ht="15" hidden="1">
      <c r="A39" s="142"/>
      <c r="B39" s="465" t="s">
        <v>849</v>
      </c>
      <c r="C39" s="142"/>
      <c r="D39" s="142"/>
      <c r="E39" s="142"/>
      <c r="F39" s="142"/>
      <c r="G39" s="142"/>
      <c r="H39" s="142"/>
      <c r="I39" s="142"/>
      <c r="J39" s="142"/>
      <c r="K39" s="142"/>
      <c r="L39" s="142"/>
      <c r="M39" s="142"/>
      <c r="N39" s="142"/>
      <c r="O39" s="142"/>
    </row>
    <row r="40" spans="1:15" ht="15" hidden="1">
      <c r="A40" s="142"/>
      <c r="B40" s="465" t="s">
        <v>850</v>
      </c>
      <c r="C40" s="142"/>
      <c r="D40" s="142"/>
      <c r="E40" s="142"/>
      <c r="F40" s="142"/>
      <c r="G40" s="142"/>
      <c r="H40" s="142"/>
      <c r="I40" s="142"/>
      <c r="J40" s="142"/>
      <c r="K40" s="142"/>
      <c r="L40" s="142"/>
      <c r="M40" s="142"/>
      <c r="N40" s="142"/>
      <c r="O40" s="142"/>
    </row>
    <row r="41" spans="1:15" ht="15" hidden="1">
      <c r="A41" s="142"/>
      <c r="B41" s="465" t="s">
        <v>851</v>
      </c>
      <c r="C41" s="142"/>
      <c r="D41" s="142"/>
      <c r="E41" s="142"/>
      <c r="F41" s="142"/>
      <c r="G41" s="142"/>
      <c r="H41" s="142"/>
      <c r="I41" s="142"/>
      <c r="J41" s="142"/>
      <c r="K41" s="142"/>
      <c r="L41" s="142"/>
      <c r="M41" s="142"/>
      <c r="N41" s="142"/>
      <c r="O41" s="142"/>
    </row>
    <row r="42" spans="1:15" ht="15" hidden="1">
      <c r="A42" s="142"/>
      <c r="B42" s="465" t="s">
        <v>852</v>
      </c>
      <c r="C42" s="142"/>
      <c r="D42" s="142"/>
      <c r="E42" s="142"/>
      <c r="F42" s="142"/>
      <c r="G42" s="142"/>
      <c r="H42" s="142"/>
      <c r="I42" s="142"/>
      <c r="J42" s="142"/>
      <c r="K42" s="142"/>
      <c r="L42" s="142"/>
      <c r="M42" s="142"/>
      <c r="N42" s="142"/>
      <c r="O42" s="142"/>
    </row>
    <row r="46" spans="1:15">
      <c r="B46" s="234"/>
      <c r="C46" s="235"/>
      <c r="D46" s="235"/>
    </row>
  </sheetData>
  <sheetProtection algorithmName="SHA-512" hashValue="+1Mz9p2ntIJnGBwZCikOmNsTs5bJjXFeXuQWGjZLcuKikBIK82QI213E1Q2i8Vk7S75S7s8L+j3OTGtNyuy5cA==" saltValue="1dcBoOBeuRCGc9fJfd0t0Q==" spinCount="100000" sheet="1" objects="1" scenarios="1" formatCells="0" formatColumns="0" formatRows="0" sort="0"/>
  <mergeCells count="34">
    <mergeCell ref="A30:XFD30"/>
    <mergeCell ref="A13:A14"/>
    <mergeCell ref="C13:C14"/>
    <mergeCell ref="N13:N14"/>
    <mergeCell ref="A28:XFD28"/>
    <mergeCell ref="A25:C25"/>
    <mergeCell ref="A27:O27"/>
    <mergeCell ref="O21:O22"/>
    <mergeCell ref="A24:B24"/>
    <mergeCell ref="O13:O14"/>
    <mergeCell ref="O19:O20"/>
    <mergeCell ref="A19:A20"/>
    <mergeCell ref="A26:O26"/>
    <mergeCell ref="A29:N29"/>
    <mergeCell ref="A15:A16"/>
    <mergeCell ref="C15:C16"/>
    <mergeCell ref="N21:N22"/>
    <mergeCell ref="A21:A22"/>
    <mergeCell ref="C17:C18"/>
    <mergeCell ref="C19:C20"/>
    <mergeCell ref="C21:C22"/>
    <mergeCell ref="N19:N20"/>
    <mergeCell ref="N17:N18"/>
    <mergeCell ref="A11:B11"/>
    <mergeCell ref="A17:A18"/>
    <mergeCell ref="N15:N16"/>
    <mergeCell ref="O15:O16"/>
    <mergeCell ref="J1:N1"/>
    <mergeCell ref="J2:N2"/>
    <mergeCell ref="E10:M10"/>
    <mergeCell ref="A7:O7"/>
    <mergeCell ref="A8:O8"/>
    <mergeCell ref="A9:O9"/>
    <mergeCell ref="O17:O18"/>
  </mergeCells>
  <conditionalFormatting sqref="E13:M14">
    <cfRule type="expression" dxfId="34" priority="3">
      <formula>E$11&lt;=2024</formula>
    </cfRule>
  </conditionalFormatting>
  <dataValidations xWindow="1511" yWindow="754" count="3">
    <dataValidation type="list" allowBlank="1" showInputMessage="1" showErrorMessage="1" error="Please enter &quot;No&quot;,&quot;Yes-But no action taken&quot;, &quot;Yes-Approved&quot; , &quot;Yes-Denied&quot;  " sqref="T1:T3" xr:uid="{00000000-0002-0000-0800-000000000000}">
      <formula1>"No,Yes-But no action taken,Yes-Approved,Yes-Denied"</formula1>
    </dataValidation>
    <dataValidation allowBlank="1" showErrorMessage="1" sqref="N15:N16" xr:uid="{71B7A2FE-2215-449F-9561-7D1FBE115771}"/>
    <dataValidation allowBlank="1" showInputMessage="1" showErrorMessage="1" promptTitle="Very-Low Income Unit Count:" prompt="If your current planning period started in 2024 or earlier, total units in Very Low-Income category include any units from extremely low-income category or acutely low-income category." sqref="N17:N18" xr:uid="{6D985B66-1ABB-4E62-A4A6-494AB8F788F8}"/>
  </dataValidations>
  <printOptions horizontalCentered="1"/>
  <pageMargins left="0.7" right="0.7" top="0.75" bottom="0.75" header="0.3" footer="0.3"/>
  <pageSetup scale="48" orientation="landscape" r:id="rId1"/>
  <ignoredErrors>
    <ignoredError sqref="A25:C25 A17:B23 A24:B24 E24:N24 O24" evalError="1"/>
    <ignoredError sqref="C18 O17:O23 N18 N20 N22 C22 C20" evalError="1" unlockedFormula="1"/>
    <ignoredError sqref="N19 N21 N23 D11" unlockedFormula="1"/>
    <ignoredError sqref="N25" formula="1"/>
  </ignoredErrors>
  <legacyDrawing r:id="rId2"/>
  <extLst>
    <ext xmlns:x14="http://schemas.microsoft.com/office/spreadsheetml/2009/9/main" uri="{78C0D931-6437-407d-A8EE-F0AAD7539E65}">
      <x14:conditionalFormattings>
        <x14:conditionalFormatting xmlns:xm="http://schemas.microsoft.com/office/excel/2006/main">
          <x14:cfRule type="expression" priority="4" id="{42DFBB24-C240-4CC3-99B7-B243FCE146A3}">
            <xm:f>VLOOKUP($B$1,'Planning Periods'!$E$2:$P$540,8,FALSE)&lt;=2024</xm:f>
            <x14:dxf>
              <fill>
                <patternFill patternType="darkUp"/>
              </fill>
            </x14:dxf>
          </x14:cfRule>
          <xm:sqref>C13:C16 O13:O16 D13:D14</xm:sqref>
        </x14:conditionalFormatting>
        <x14:conditionalFormatting xmlns:xm="http://schemas.microsoft.com/office/excel/2006/main">
          <x14:cfRule type="expression" priority="1" id="{6B8F7422-F621-487F-8A99-71628A69ECFA}">
            <xm:f>VLOOKUP($B$1, 'Planning Periods'!$E$2:$P$450,8)&lt;=2024</xm:f>
            <x14:dxf>
              <font>
                <b/>
                <i val="0"/>
              </font>
            </x14:dxf>
          </x14:cfRule>
          <xm:sqref>N17:N23</xm:sqref>
        </x14:conditionalFormatting>
      </x14:conditionalFormatting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833703-EAD5-4981-A5EE-8469C8DAE36A}">
  <sheetPr codeName="Sheet15"/>
  <dimension ref="A1:P3578"/>
  <sheetViews>
    <sheetView workbookViewId="0">
      <selection activeCell="C1" sqref="C1"/>
    </sheetView>
  </sheetViews>
  <sheetFormatPr defaultRowHeight="15"/>
  <cols>
    <col min="1" max="1" width="35.42578125" bestFit="1" customWidth="1"/>
    <col min="10" max="10" width="9.140625" customWidth="1"/>
    <col min="11" max="11" width="13.7109375" customWidth="1"/>
    <col min="12" max="12" width="16.5703125" customWidth="1"/>
    <col min="13" max="13" width="37.5703125" customWidth="1"/>
    <col min="14" max="14" width="9.140625" style="456"/>
    <col min="17" max="17" width="34.85546875" customWidth="1"/>
  </cols>
  <sheetData>
    <row r="1" spans="1:16">
      <c r="A1" s="454" t="s">
        <v>390</v>
      </c>
      <c r="B1" s="454" t="s">
        <v>853</v>
      </c>
      <c r="C1" s="454" t="s">
        <v>844</v>
      </c>
      <c r="D1" s="454" t="s">
        <v>845</v>
      </c>
      <c r="E1" s="454" t="s">
        <v>846</v>
      </c>
      <c r="F1" s="454" t="s">
        <v>847</v>
      </c>
      <c r="G1" s="454" t="s">
        <v>848</v>
      </c>
      <c r="H1" s="454" t="s">
        <v>849</v>
      </c>
      <c r="I1" s="454" t="s">
        <v>850</v>
      </c>
      <c r="J1" s="454" t="s">
        <v>851</v>
      </c>
      <c r="K1" s="454" t="s">
        <v>852</v>
      </c>
      <c r="L1" s="454" t="s">
        <v>488</v>
      </c>
      <c r="M1" s="454"/>
      <c r="N1" s="455"/>
      <c r="O1" s="454"/>
      <c r="P1" s="454"/>
    </row>
    <row r="2" spans="1:16">
      <c r="A2" t="s">
        <v>854</v>
      </c>
      <c r="B2" s="458">
        <v>2019</v>
      </c>
      <c r="C2" s="458">
        <v>0</v>
      </c>
      <c r="D2" s="458">
        <v>0</v>
      </c>
      <c r="E2" s="458">
        <v>0</v>
      </c>
      <c r="F2" s="458">
        <v>0</v>
      </c>
      <c r="G2" s="458">
        <v>0</v>
      </c>
      <c r="H2" s="458">
        <v>0</v>
      </c>
      <c r="I2" s="458">
        <v>0</v>
      </c>
      <c r="J2" s="458">
        <v>0</v>
      </c>
      <c r="K2" s="458">
        <v>63</v>
      </c>
      <c r="L2" t="s">
        <v>855</v>
      </c>
      <c r="O2" s="231"/>
      <c r="P2" s="231"/>
    </row>
    <row r="3" spans="1:16">
      <c r="A3" t="s">
        <v>854</v>
      </c>
      <c r="B3" s="458">
        <v>2022</v>
      </c>
      <c r="C3" s="458">
        <v>0</v>
      </c>
      <c r="D3" s="458">
        <v>0</v>
      </c>
      <c r="E3" s="458">
        <v>0</v>
      </c>
      <c r="F3" s="458">
        <v>0</v>
      </c>
      <c r="G3" s="458">
        <v>0</v>
      </c>
      <c r="H3" s="458">
        <v>0</v>
      </c>
      <c r="I3" s="458">
        <v>0</v>
      </c>
      <c r="J3" s="458">
        <v>0</v>
      </c>
      <c r="K3" s="458">
        <v>25</v>
      </c>
      <c r="L3" t="s">
        <v>697</v>
      </c>
      <c r="O3" s="231"/>
      <c r="P3" s="231"/>
    </row>
    <row r="4" spans="1:16">
      <c r="A4" t="s">
        <v>854</v>
      </c>
      <c r="B4" s="458">
        <v>2023</v>
      </c>
      <c r="C4" s="458">
        <v>0</v>
      </c>
      <c r="D4" s="458">
        <v>0</v>
      </c>
      <c r="E4" s="458">
        <v>0</v>
      </c>
      <c r="F4" s="458">
        <v>0</v>
      </c>
      <c r="G4" s="458">
        <v>0</v>
      </c>
      <c r="H4" s="458">
        <v>0</v>
      </c>
      <c r="I4" s="458">
        <v>0</v>
      </c>
      <c r="J4" s="458">
        <v>0</v>
      </c>
      <c r="K4" s="458">
        <v>81</v>
      </c>
      <c r="L4" t="s">
        <v>697</v>
      </c>
      <c r="O4" s="231"/>
      <c r="P4" s="231"/>
    </row>
    <row r="5" spans="1:16">
      <c r="A5" t="s">
        <v>854</v>
      </c>
      <c r="B5" s="458">
        <v>2024</v>
      </c>
      <c r="C5" s="458">
        <v>0</v>
      </c>
      <c r="D5" s="458">
        <v>0</v>
      </c>
      <c r="E5" s="458">
        <v>0</v>
      </c>
      <c r="F5" s="458">
        <v>0</v>
      </c>
      <c r="G5" s="458">
        <v>0</v>
      </c>
      <c r="H5" s="458">
        <v>0</v>
      </c>
      <c r="I5" s="458">
        <v>0</v>
      </c>
      <c r="J5" s="458">
        <v>0</v>
      </c>
      <c r="K5" s="458">
        <v>24</v>
      </c>
      <c r="L5" t="s">
        <v>697</v>
      </c>
      <c r="O5" s="231"/>
      <c r="P5" s="231"/>
    </row>
    <row r="6" spans="1:16">
      <c r="A6" t="s">
        <v>856</v>
      </c>
      <c r="B6" s="458">
        <v>2019</v>
      </c>
      <c r="C6" s="458">
        <v>0</v>
      </c>
      <c r="D6" s="458">
        <v>0</v>
      </c>
      <c r="E6" s="458">
        <v>0</v>
      </c>
      <c r="F6" s="458">
        <v>0</v>
      </c>
      <c r="G6" s="458">
        <v>0</v>
      </c>
      <c r="H6" s="458">
        <v>0</v>
      </c>
      <c r="I6" s="458">
        <v>0</v>
      </c>
      <c r="J6" s="458">
        <v>0</v>
      </c>
      <c r="K6" s="458">
        <v>8</v>
      </c>
      <c r="L6" t="s">
        <v>855</v>
      </c>
      <c r="O6" s="231"/>
      <c r="P6" s="231"/>
    </row>
    <row r="7" spans="1:16">
      <c r="A7" t="s">
        <v>856</v>
      </c>
      <c r="B7" s="458">
        <v>2020</v>
      </c>
      <c r="C7" s="458">
        <v>0</v>
      </c>
      <c r="D7" s="458">
        <v>0</v>
      </c>
      <c r="E7" s="458">
        <v>0</v>
      </c>
      <c r="F7" s="458">
        <v>0</v>
      </c>
      <c r="G7" s="458">
        <v>0</v>
      </c>
      <c r="H7" s="458">
        <v>0</v>
      </c>
      <c r="I7" s="458">
        <v>0</v>
      </c>
      <c r="J7" s="458">
        <v>0</v>
      </c>
      <c r="K7" s="458">
        <v>3</v>
      </c>
      <c r="L7" t="s">
        <v>855</v>
      </c>
      <c r="O7" s="231"/>
      <c r="P7" s="231"/>
    </row>
    <row r="8" spans="1:16">
      <c r="A8" t="s">
        <v>856</v>
      </c>
      <c r="B8" s="458">
        <v>2021</v>
      </c>
      <c r="C8" s="458">
        <v>0</v>
      </c>
      <c r="D8" s="458">
        <v>1</v>
      </c>
      <c r="E8" s="458">
        <v>0</v>
      </c>
      <c r="F8" s="458">
        <v>4</v>
      </c>
      <c r="G8" s="458">
        <v>0</v>
      </c>
      <c r="H8" s="458">
        <v>0</v>
      </c>
      <c r="I8" s="458">
        <v>0</v>
      </c>
      <c r="J8" s="458">
        <v>0</v>
      </c>
      <c r="K8" s="458">
        <v>2</v>
      </c>
      <c r="L8" t="s">
        <v>855</v>
      </c>
      <c r="O8" s="231"/>
      <c r="P8" s="231"/>
    </row>
    <row r="9" spans="1:16">
      <c r="A9" t="s">
        <v>856</v>
      </c>
      <c r="B9" s="458">
        <v>2022</v>
      </c>
      <c r="C9" s="458">
        <v>0</v>
      </c>
      <c r="D9" s="458">
        <v>5</v>
      </c>
      <c r="E9" s="458">
        <v>0</v>
      </c>
      <c r="F9" s="458">
        <v>7</v>
      </c>
      <c r="G9" s="458">
        <v>0</v>
      </c>
      <c r="H9" s="458">
        <v>0</v>
      </c>
      <c r="I9" s="458">
        <v>0</v>
      </c>
      <c r="J9" s="458">
        <v>0</v>
      </c>
      <c r="K9" s="458">
        <v>9</v>
      </c>
      <c r="L9" t="s">
        <v>697</v>
      </c>
      <c r="O9" s="231"/>
      <c r="P9" s="231"/>
    </row>
    <row r="10" spans="1:16">
      <c r="A10" t="s">
        <v>856</v>
      </c>
      <c r="B10" s="458">
        <v>2023</v>
      </c>
      <c r="C10" s="458">
        <v>0</v>
      </c>
      <c r="D10" s="458">
        <v>2</v>
      </c>
      <c r="E10" s="458">
        <v>0</v>
      </c>
      <c r="F10" s="458">
        <v>2</v>
      </c>
      <c r="G10" s="458">
        <v>0</v>
      </c>
      <c r="H10" s="458">
        <v>0</v>
      </c>
      <c r="I10" s="458">
        <v>0</v>
      </c>
      <c r="J10" s="458">
        <v>2</v>
      </c>
      <c r="K10" s="458">
        <v>16</v>
      </c>
      <c r="L10" t="s">
        <v>697</v>
      </c>
      <c r="O10" s="231"/>
      <c r="P10" s="231"/>
    </row>
    <row r="11" spans="1:16">
      <c r="A11" t="s">
        <v>856</v>
      </c>
      <c r="B11" s="458">
        <v>2024</v>
      </c>
      <c r="C11" s="458">
        <v>0</v>
      </c>
      <c r="D11" s="458">
        <v>1</v>
      </c>
      <c r="E11" s="458">
        <v>0</v>
      </c>
      <c r="F11" s="458">
        <v>2</v>
      </c>
      <c r="G11" s="458">
        <v>0</v>
      </c>
      <c r="H11" s="458">
        <v>0</v>
      </c>
      <c r="I11" s="458">
        <v>0</v>
      </c>
      <c r="J11" s="458">
        <v>0</v>
      </c>
      <c r="K11" s="458">
        <v>3</v>
      </c>
      <c r="L11" t="s">
        <v>697</v>
      </c>
      <c r="O11" s="231"/>
      <c r="P11" s="231"/>
    </row>
    <row r="12" spans="1:16">
      <c r="A12" t="s">
        <v>857</v>
      </c>
      <c r="B12" s="458">
        <v>2019</v>
      </c>
      <c r="C12" s="458">
        <v>16</v>
      </c>
      <c r="D12" s="458">
        <v>0</v>
      </c>
      <c r="E12" s="458">
        <v>31</v>
      </c>
      <c r="F12" s="458">
        <v>0</v>
      </c>
      <c r="G12" s="458">
        <v>28</v>
      </c>
      <c r="H12" s="458">
        <v>0</v>
      </c>
      <c r="I12" s="458">
        <v>24</v>
      </c>
      <c r="J12" s="458">
        <v>0</v>
      </c>
      <c r="K12" s="458">
        <v>598</v>
      </c>
      <c r="L12" t="s">
        <v>855</v>
      </c>
      <c r="O12" s="231"/>
      <c r="P12" s="231"/>
    </row>
    <row r="13" spans="1:16">
      <c r="A13" t="s">
        <v>857</v>
      </c>
      <c r="B13" s="458">
        <v>2020</v>
      </c>
      <c r="C13" s="458">
        <v>0</v>
      </c>
      <c r="D13" s="458">
        <v>0</v>
      </c>
      <c r="E13" s="458">
        <v>93</v>
      </c>
      <c r="F13" s="458">
        <v>0</v>
      </c>
      <c r="G13" s="458">
        <v>61</v>
      </c>
      <c r="H13" s="458">
        <v>0</v>
      </c>
      <c r="I13" s="458">
        <v>2</v>
      </c>
      <c r="J13" s="458">
        <v>0</v>
      </c>
      <c r="K13" s="458">
        <v>142</v>
      </c>
      <c r="L13" t="s">
        <v>855</v>
      </c>
      <c r="O13" s="231"/>
      <c r="P13" s="231"/>
    </row>
    <row r="14" spans="1:16">
      <c r="A14" t="s">
        <v>857</v>
      </c>
      <c r="B14" s="458">
        <v>2021</v>
      </c>
      <c r="C14" s="458">
        <v>0</v>
      </c>
      <c r="D14" s="458">
        <v>0</v>
      </c>
      <c r="E14" s="458">
        <v>24</v>
      </c>
      <c r="F14" s="458">
        <v>0</v>
      </c>
      <c r="G14" s="458">
        <v>15</v>
      </c>
      <c r="H14" s="458">
        <v>0</v>
      </c>
      <c r="I14" s="458">
        <v>30</v>
      </c>
      <c r="J14" s="458">
        <v>0</v>
      </c>
      <c r="K14" s="458">
        <v>536</v>
      </c>
      <c r="L14" t="s">
        <v>855</v>
      </c>
      <c r="O14" s="231"/>
      <c r="P14" s="231"/>
    </row>
    <row r="15" spans="1:16">
      <c r="A15" t="s">
        <v>857</v>
      </c>
      <c r="B15" s="458">
        <v>2022</v>
      </c>
      <c r="C15" s="458">
        <v>47</v>
      </c>
      <c r="D15" s="458">
        <v>0</v>
      </c>
      <c r="E15" s="458">
        <v>47</v>
      </c>
      <c r="F15" s="458">
        <v>17</v>
      </c>
      <c r="G15" s="458">
        <v>0</v>
      </c>
      <c r="H15" s="458">
        <v>17</v>
      </c>
      <c r="I15" s="458">
        <v>6</v>
      </c>
      <c r="J15" s="458">
        <v>17</v>
      </c>
      <c r="K15" s="458">
        <v>139</v>
      </c>
      <c r="L15" t="s">
        <v>855</v>
      </c>
      <c r="O15" s="231"/>
      <c r="P15" s="231"/>
    </row>
    <row r="16" spans="1:16">
      <c r="A16" t="s">
        <v>857</v>
      </c>
      <c r="B16" s="458">
        <v>2023</v>
      </c>
      <c r="C16" s="458">
        <v>0</v>
      </c>
      <c r="D16" s="458">
        <v>0</v>
      </c>
      <c r="E16" s="458">
        <v>0</v>
      </c>
      <c r="F16" s="458">
        <v>1</v>
      </c>
      <c r="G16" s="458">
        <v>0</v>
      </c>
      <c r="H16" s="458">
        <v>3</v>
      </c>
      <c r="I16" s="458">
        <v>0</v>
      </c>
      <c r="J16" s="458">
        <v>0</v>
      </c>
      <c r="K16" s="458">
        <v>2</v>
      </c>
      <c r="L16" t="s">
        <v>855</v>
      </c>
      <c r="O16" s="231"/>
      <c r="P16" s="231"/>
    </row>
    <row r="17" spans="1:16">
      <c r="A17" t="s">
        <v>857</v>
      </c>
      <c r="B17" s="458">
        <v>2023</v>
      </c>
      <c r="C17" s="458">
        <v>0</v>
      </c>
      <c r="D17" s="458">
        <v>0</v>
      </c>
      <c r="E17" s="458">
        <v>1</v>
      </c>
      <c r="F17" s="458">
        <v>12</v>
      </c>
      <c r="G17" s="458">
        <v>2</v>
      </c>
      <c r="H17" s="458">
        <v>9</v>
      </c>
      <c r="I17" s="458">
        <v>6</v>
      </c>
      <c r="J17" s="458">
        <v>13</v>
      </c>
      <c r="K17" s="458">
        <v>92</v>
      </c>
      <c r="L17" t="s">
        <v>697</v>
      </c>
      <c r="O17" s="231"/>
      <c r="P17" s="231"/>
    </row>
    <row r="18" spans="1:16">
      <c r="A18" t="s">
        <v>857</v>
      </c>
      <c r="B18" s="458">
        <v>2024</v>
      </c>
      <c r="C18" s="458">
        <v>44</v>
      </c>
      <c r="D18" s="458">
        <v>0</v>
      </c>
      <c r="E18" s="458">
        <v>109</v>
      </c>
      <c r="F18" s="458">
        <v>15</v>
      </c>
      <c r="G18" s="458">
        <v>4</v>
      </c>
      <c r="H18" s="458">
        <v>14</v>
      </c>
      <c r="I18" s="458">
        <v>7</v>
      </c>
      <c r="J18" s="458">
        <v>14</v>
      </c>
      <c r="K18" s="458">
        <v>80</v>
      </c>
      <c r="L18" t="s">
        <v>697</v>
      </c>
      <c r="O18" s="231"/>
      <c r="P18" s="231"/>
    </row>
    <row r="19" spans="1:16">
      <c r="A19" t="s">
        <v>857</v>
      </c>
      <c r="C19">
        <v>0</v>
      </c>
      <c r="D19">
        <v>0</v>
      </c>
      <c r="E19">
        <v>47</v>
      </c>
      <c r="F19">
        <v>8</v>
      </c>
      <c r="G19">
        <v>0</v>
      </c>
      <c r="H19">
        <v>11</v>
      </c>
      <c r="I19">
        <v>1</v>
      </c>
      <c r="J19">
        <v>5</v>
      </c>
      <c r="K19">
        <v>67</v>
      </c>
      <c r="L19" t="s">
        <v>822</v>
      </c>
      <c r="O19" s="231"/>
      <c r="P19" s="231"/>
    </row>
    <row r="20" spans="1:16">
      <c r="A20" t="s">
        <v>858</v>
      </c>
      <c r="B20" s="458">
        <v>2019</v>
      </c>
      <c r="C20" s="458">
        <v>0</v>
      </c>
      <c r="D20" s="458">
        <v>0</v>
      </c>
      <c r="E20" s="458">
        <v>0</v>
      </c>
      <c r="F20" s="458">
        <v>0</v>
      </c>
      <c r="G20" s="458">
        <v>0</v>
      </c>
      <c r="H20" s="458">
        <v>26</v>
      </c>
      <c r="I20" s="458">
        <v>0</v>
      </c>
      <c r="J20" s="458">
        <v>0</v>
      </c>
      <c r="K20" s="458">
        <v>63</v>
      </c>
      <c r="L20" t="s">
        <v>855</v>
      </c>
      <c r="O20" s="231"/>
      <c r="P20" s="231"/>
    </row>
    <row r="21" spans="1:16">
      <c r="A21" t="s">
        <v>858</v>
      </c>
      <c r="B21" s="458">
        <v>2020</v>
      </c>
      <c r="C21" s="458">
        <v>0</v>
      </c>
      <c r="D21" s="458">
        <v>0</v>
      </c>
      <c r="E21" s="458">
        <v>0</v>
      </c>
      <c r="F21" s="458">
        <v>0</v>
      </c>
      <c r="G21" s="458">
        <v>0</v>
      </c>
      <c r="H21" s="458">
        <v>44</v>
      </c>
      <c r="I21" s="458">
        <v>0</v>
      </c>
      <c r="J21" s="458">
        <v>0</v>
      </c>
      <c r="K21" s="458">
        <v>19</v>
      </c>
      <c r="L21" t="s">
        <v>855</v>
      </c>
      <c r="O21" s="231"/>
      <c r="P21" s="231"/>
    </row>
    <row r="22" spans="1:16">
      <c r="A22" t="s">
        <v>858</v>
      </c>
      <c r="B22" s="458">
        <v>2021</v>
      </c>
      <c r="C22" s="458">
        <v>0</v>
      </c>
      <c r="D22" s="458">
        <v>0</v>
      </c>
      <c r="E22" s="458">
        <v>0</v>
      </c>
      <c r="F22" s="458">
        <v>0</v>
      </c>
      <c r="G22" s="458">
        <v>0</v>
      </c>
      <c r="H22" s="458">
        <v>47</v>
      </c>
      <c r="I22" s="458">
        <v>0</v>
      </c>
      <c r="J22" s="458">
        <v>0</v>
      </c>
      <c r="K22" s="458">
        <v>28</v>
      </c>
      <c r="L22" t="s">
        <v>855</v>
      </c>
      <c r="O22" s="231"/>
      <c r="P22" s="231"/>
    </row>
    <row r="23" spans="1:16">
      <c r="A23" t="s">
        <v>858</v>
      </c>
      <c r="B23" s="458">
        <v>2022</v>
      </c>
      <c r="C23" s="458">
        <v>0</v>
      </c>
      <c r="D23" s="458">
        <v>0</v>
      </c>
      <c r="E23" s="458">
        <v>0</v>
      </c>
      <c r="F23" s="458">
        <v>25</v>
      </c>
      <c r="G23" s="458">
        <v>0</v>
      </c>
      <c r="H23" s="458">
        <v>26</v>
      </c>
      <c r="I23" s="458">
        <v>0</v>
      </c>
      <c r="J23" s="458">
        <v>24</v>
      </c>
      <c r="K23" s="458">
        <v>31</v>
      </c>
      <c r="L23" t="s">
        <v>855</v>
      </c>
      <c r="O23" s="231"/>
      <c r="P23" s="231"/>
    </row>
    <row r="24" spans="1:16">
      <c r="A24" t="s">
        <v>858</v>
      </c>
      <c r="B24" s="458">
        <v>2023</v>
      </c>
      <c r="C24" s="458">
        <v>0</v>
      </c>
      <c r="D24" s="458">
        <v>0</v>
      </c>
      <c r="E24" s="458">
        <v>0</v>
      </c>
      <c r="F24" s="458">
        <v>3</v>
      </c>
      <c r="G24" s="458">
        <v>0</v>
      </c>
      <c r="H24" s="458">
        <v>1</v>
      </c>
      <c r="I24" s="458">
        <v>0</v>
      </c>
      <c r="J24" s="458">
        <v>1</v>
      </c>
      <c r="K24" s="458">
        <v>0</v>
      </c>
      <c r="L24" t="s">
        <v>855</v>
      </c>
      <c r="O24" s="231"/>
      <c r="P24" s="231"/>
    </row>
    <row r="25" spans="1:16">
      <c r="A25" t="s">
        <v>858</v>
      </c>
      <c r="B25" s="458">
        <v>2023</v>
      </c>
      <c r="C25" s="458">
        <v>0</v>
      </c>
      <c r="D25" s="458">
        <v>0</v>
      </c>
      <c r="E25" s="458">
        <v>72</v>
      </c>
      <c r="F25" s="458">
        <v>31</v>
      </c>
      <c r="G25" s="458">
        <v>79</v>
      </c>
      <c r="H25" s="458">
        <v>33</v>
      </c>
      <c r="I25" s="458">
        <v>0</v>
      </c>
      <c r="J25" s="458">
        <v>33</v>
      </c>
      <c r="K25" s="458">
        <v>72</v>
      </c>
      <c r="L25" t="s">
        <v>697</v>
      </c>
      <c r="O25" s="231"/>
      <c r="P25" s="231"/>
    </row>
    <row r="26" spans="1:16">
      <c r="A26" t="s">
        <v>858</v>
      </c>
      <c r="B26" s="458">
        <v>2024</v>
      </c>
      <c r="C26" s="458">
        <v>0</v>
      </c>
      <c r="D26" s="458">
        <v>1</v>
      </c>
      <c r="E26" s="458">
        <v>0</v>
      </c>
      <c r="F26" s="458">
        <v>37</v>
      </c>
      <c r="G26" s="458">
        <v>0</v>
      </c>
      <c r="H26" s="458">
        <v>36</v>
      </c>
      <c r="I26" s="458">
        <v>0</v>
      </c>
      <c r="J26" s="458">
        <v>35</v>
      </c>
      <c r="K26" s="458">
        <v>119</v>
      </c>
      <c r="L26" t="s">
        <v>697</v>
      </c>
      <c r="O26" s="231"/>
      <c r="P26" s="231"/>
    </row>
    <row r="27" spans="1:16">
      <c r="A27" t="s">
        <v>858</v>
      </c>
      <c r="C27">
        <v>0</v>
      </c>
      <c r="D27">
        <v>0</v>
      </c>
      <c r="E27">
        <v>0</v>
      </c>
      <c r="F27">
        <v>16</v>
      </c>
      <c r="G27">
        <v>0</v>
      </c>
      <c r="H27">
        <v>18</v>
      </c>
      <c r="I27">
        <v>0</v>
      </c>
      <c r="J27">
        <v>17</v>
      </c>
      <c r="K27">
        <v>12</v>
      </c>
      <c r="L27" t="s">
        <v>822</v>
      </c>
      <c r="O27" s="231"/>
      <c r="P27" s="231"/>
    </row>
    <row r="28" spans="1:16">
      <c r="A28" t="s">
        <v>859</v>
      </c>
      <c r="B28" s="458">
        <v>2019</v>
      </c>
      <c r="C28" s="458">
        <v>0</v>
      </c>
      <c r="D28" s="458">
        <v>0</v>
      </c>
      <c r="E28" s="458">
        <v>0</v>
      </c>
      <c r="F28" s="458">
        <v>0</v>
      </c>
      <c r="G28" s="458">
        <v>0</v>
      </c>
      <c r="H28" s="458">
        <v>0</v>
      </c>
      <c r="I28" s="458">
        <v>0</v>
      </c>
      <c r="J28" s="458">
        <v>12</v>
      </c>
      <c r="K28" s="458">
        <v>7</v>
      </c>
      <c r="L28" t="s">
        <v>855</v>
      </c>
      <c r="O28" s="231"/>
      <c r="P28" s="231"/>
    </row>
    <row r="29" spans="1:16">
      <c r="A29" t="s">
        <v>859</v>
      </c>
      <c r="B29" s="458">
        <v>2020</v>
      </c>
      <c r="C29" s="458">
        <v>0</v>
      </c>
      <c r="D29" s="458">
        <v>0</v>
      </c>
      <c r="E29" s="458">
        <v>0</v>
      </c>
      <c r="F29" s="458">
        <v>0</v>
      </c>
      <c r="G29" s="458">
        <v>1</v>
      </c>
      <c r="H29" s="458">
        <v>0</v>
      </c>
      <c r="I29" s="458">
        <v>0</v>
      </c>
      <c r="J29" s="458">
        <v>15</v>
      </c>
      <c r="K29" s="458">
        <v>10</v>
      </c>
      <c r="L29" t="s">
        <v>855</v>
      </c>
      <c r="O29" s="231"/>
      <c r="P29" s="231"/>
    </row>
    <row r="30" spans="1:16">
      <c r="A30" t="s">
        <v>859</v>
      </c>
      <c r="B30" s="458">
        <v>2021</v>
      </c>
      <c r="C30" s="458">
        <v>0</v>
      </c>
      <c r="D30" s="458">
        <v>0</v>
      </c>
      <c r="E30" s="458">
        <v>0</v>
      </c>
      <c r="F30" s="458">
        <v>0</v>
      </c>
      <c r="G30" s="458">
        <v>0</v>
      </c>
      <c r="H30" s="458">
        <v>0</v>
      </c>
      <c r="I30" s="458">
        <v>0</v>
      </c>
      <c r="J30" s="458">
        <v>19</v>
      </c>
      <c r="K30" s="458">
        <v>0</v>
      </c>
      <c r="L30" t="s">
        <v>855</v>
      </c>
      <c r="O30" s="231"/>
      <c r="P30" s="231"/>
    </row>
    <row r="31" spans="1:16">
      <c r="A31" t="s">
        <v>859</v>
      </c>
      <c r="B31" s="458">
        <v>2022</v>
      </c>
      <c r="C31" s="458">
        <v>32</v>
      </c>
      <c r="D31" s="458">
        <v>0</v>
      </c>
      <c r="E31" s="458">
        <v>32</v>
      </c>
      <c r="F31" s="458">
        <v>0</v>
      </c>
      <c r="G31" s="458">
        <v>29</v>
      </c>
      <c r="H31" s="458">
        <v>0</v>
      </c>
      <c r="I31" s="458">
        <v>0</v>
      </c>
      <c r="J31" s="458">
        <v>26</v>
      </c>
      <c r="K31" s="458">
        <v>0</v>
      </c>
      <c r="L31" t="s">
        <v>855</v>
      </c>
      <c r="O31" s="231"/>
      <c r="P31" s="231"/>
    </row>
    <row r="32" spans="1:16">
      <c r="A32" t="s">
        <v>859</v>
      </c>
      <c r="B32" s="458">
        <v>2023</v>
      </c>
      <c r="C32" s="458">
        <v>0</v>
      </c>
      <c r="D32" s="458">
        <v>0</v>
      </c>
      <c r="E32" s="458">
        <v>0</v>
      </c>
      <c r="F32" s="458">
        <v>1</v>
      </c>
      <c r="G32" s="458">
        <v>0</v>
      </c>
      <c r="H32" s="458">
        <v>3</v>
      </c>
      <c r="I32" s="458">
        <v>0</v>
      </c>
      <c r="J32" s="458">
        <v>7</v>
      </c>
      <c r="K32" s="458">
        <v>0</v>
      </c>
      <c r="L32" t="s">
        <v>697</v>
      </c>
      <c r="O32" s="231"/>
      <c r="P32" s="231"/>
    </row>
    <row r="33" spans="1:16">
      <c r="A33" t="s">
        <v>859</v>
      </c>
      <c r="B33" s="458">
        <v>2024</v>
      </c>
      <c r="C33" s="458">
        <v>0</v>
      </c>
      <c r="D33" s="458">
        <v>0</v>
      </c>
      <c r="E33" s="458">
        <v>0</v>
      </c>
      <c r="F33" s="458">
        <v>4</v>
      </c>
      <c r="G33" s="458">
        <v>0</v>
      </c>
      <c r="H33" s="458">
        <v>6</v>
      </c>
      <c r="I33" s="458">
        <v>0</v>
      </c>
      <c r="J33" s="458">
        <v>2</v>
      </c>
      <c r="K33" s="458">
        <v>0</v>
      </c>
      <c r="L33" t="s">
        <v>697</v>
      </c>
      <c r="O33" s="231"/>
      <c r="P33" s="231"/>
    </row>
    <row r="34" spans="1:16">
      <c r="A34" t="s">
        <v>859</v>
      </c>
      <c r="C34">
        <v>0</v>
      </c>
      <c r="D34">
        <v>0</v>
      </c>
      <c r="E34">
        <v>32</v>
      </c>
      <c r="F34">
        <v>0</v>
      </c>
      <c r="G34">
        <v>29</v>
      </c>
      <c r="H34">
        <v>0</v>
      </c>
      <c r="I34">
        <v>0</v>
      </c>
      <c r="J34">
        <v>15</v>
      </c>
      <c r="K34">
        <v>0</v>
      </c>
      <c r="L34" t="s">
        <v>822</v>
      </c>
      <c r="O34" s="231"/>
      <c r="P34" s="231"/>
    </row>
    <row r="35" spans="1:16">
      <c r="A35" t="s">
        <v>860</v>
      </c>
      <c r="B35" s="458">
        <v>2019</v>
      </c>
      <c r="C35" s="458">
        <v>0</v>
      </c>
      <c r="D35" s="458">
        <v>0</v>
      </c>
      <c r="E35" s="458">
        <v>0</v>
      </c>
      <c r="F35" s="458">
        <v>0</v>
      </c>
      <c r="G35" s="458">
        <v>0</v>
      </c>
      <c r="H35" s="458">
        <v>0</v>
      </c>
      <c r="I35" s="458">
        <v>0</v>
      </c>
      <c r="J35" s="458">
        <v>0</v>
      </c>
      <c r="K35" s="458">
        <v>127</v>
      </c>
      <c r="L35" t="s">
        <v>855</v>
      </c>
      <c r="O35" s="231"/>
      <c r="P35" s="231"/>
    </row>
    <row r="36" spans="1:16">
      <c r="A36" t="s">
        <v>860</v>
      </c>
      <c r="B36" s="458">
        <v>2020</v>
      </c>
      <c r="C36" s="458">
        <v>0</v>
      </c>
      <c r="D36" s="458">
        <v>0</v>
      </c>
      <c r="E36" s="458">
        <v>0</v>
      </c>
      <c r="F36" s="458">
        <v>0</v>
      </c>
      <c r="G36" s="458">
        <v>0</v>
      </c>
      <c r="H36" s="458">
        <v>0</v>
      </c>
      <c r="I36" s="458">
        <v>0</v>
      </c>
      <c r="J36" s="458">
        <v>0</v>
      </c>
      <c r="K36" s="458">
        <v>11</v>
      </c>
      <c r="L36" t="s">
        <v>855</v>
      </c>
      <c r="O36" s="231"/>
      <c r="P36" s="231"/>
    </row>
    <row r="37" spans="1:16">
      <c r="A37" t="s">
        <v>860</v>
      </c>
      <c r="B37" s="458">
        <v>2021</v>
      </c>
      <c r="C37" s="458">
        <v>0</v>
      </c>
      <c r="D37" s="458">
        <v>0</v>
      </c>
      <c r="E37" s="458">
        <v>1</v>
      </c>
      <c r="F37" s="458">
        <v>0</v>
      </c>
      <c r="G37" s="458">
        <v>0</v>
      </c>
      <c r="H37" s="458">
        <v>0</v>
      </c>
      <c r="I37" s="458">
        <v>0</v>
      </c>
      <c r="J37" s="458">
        <v>0</v>
      </c>
      <c r="K37" s="458">
        <v>187</v>
      </c>
      <c r="L37" t="s">
        <v>855</v>
      </c>
      <c r="O37" s="231"/>
      <c r="P37" s="231"/>
    </row>
    <row r="38" spans="1:16">
      <c r="A38" t="s">
        <v>860</v>
      </c>
      <c r="B38" s="458">
        <v>2021</v>
      </c>
      <c r="C38" s="458">
        <v>0</v>
      </c>
      <c r="D38" s="458">
        <v>0</v>
      </c>
      <c r="E38" s="458">
        <v>0</v>
      </c>
      <c r="F38" s="458">
        <v>0</v>
      </c>
      <c r="G38" s="458">
        <v>1</v>
      </c>
      <c r="H38" s="458">
        <v>0</v>
      </c>
      <c r="I38" s="458">
        <v>0</v>
      </c>
      <c r="J38" s="458">
        <v>0</v>
      </c>
      <c r="K38" s="458">
        <v>27</v>
      </c>
      <c r="L38" t="s">
        <v>697</v>
      </c>
      <c r="O38" s="231"/>
      <c r="P38" s="231"/>
    </row>
    <row r="39" spans="1:16">
      <c r="A39" t="s">
        <v>860</v>
      </c>
      <c r="B39" s="458">
        <v>2022</v>
      </c>
      <c r="C39" s="458">
        <v>0</v>
      </c>
      <c r="D39" s="458">
        <v>0</v>
      </c>
      <c r="E39" s="458">
        <v>0</v>
      </c>
      <c r="F39" s="458">
        <v>0</v>
      </c>
      <c r="G39" s="458">
        <v>0</v>
      </c>
      <c r="H39" s="458">
        <v>0</v>
      </c>
      <c r="I39" s="458">
        <v>0</v>
      </c>
      <c r="J39" s="458">
        <v>0</v>
      </c>
      <c r="K39" s="458">
        <v>162</v>
      </c>
      <c r="L39" t="s">
        <v>697</v>
      </c>
      <c r="O39" s="231"/>
      <c r="P39" s="231"/>
    </row>
    <row r="40" spans="1:16">
      <c r="A40" t="s">
        <v>860</v>
      </c>
      <c r="B40" s="458">
        <v>2023</v>
      </c>
      <c r="C40" s="458">
        <v>10</v>
      </c>
      <c r="D40" s="458">
        <v>0</v>
      </c>
      <c r="E40" s="458">
        <v>21</v>
      </c>
      <c r="F40" s="458">
        <v>0</v>
      </c>
      <c r="G40" s="458">
        <v>22</v>
      </c>
      <c r="H40" s="458">
        <v>0</v>
      </c>
      <c r="I40" s="458">
        <v>0</v>
      </c>
      <c r="J40" s="458">
        <v>1</v>
      </c>
      <c r="K40" s="458">
        <v>173</v>
      </c>
      <c r="L40" t="s">
        <v>697</v>
      </c>
      <c r="O40" s="231"/>
      <c r="P40" s="231"/>
    </row>
    <row r="41" spans="1:16">
      <c r="A41" t="s">
        <v>860</v>
      </c>
      <c r="B41" s="458">
        <v>2024</v>
      </c>
      <c r="C41" s="458">
        <v>0</v>
      </c>
      <c r="D41" s="458">
        <v>0</v>
      </c>
      <c r="E41" s="458">
        <v>0</v>
      </c>
      <c r="F41" s="458">
        <v>0</v>
      </c>
      <c r="G41" s="458">
        <v>2</v>
      </c>
      <c r="H41" s="458">
        <v>0</v>
      </c>
      <c r="I41" s="458">
        <v>0</v>
      </c>
      <c r="J41" s="458">
        <v>0</v>
      </c>
      <c r="K41" s="458">
        <v>166</v>
      </c>
      <c r="L41" t="s">
        <v>697</v>
      </c>
      <c r="O41" s="231"/>
      <c r="P41" s="231"/>
    </row>
    <row r="42" spans="1:16">
      <c r="A42" t="s">
        <v>860</v>
      </c>
      <c r="C42">
        <v>0</v>
      </c>
      <c r="D42">
        <v>0</v>
      </c>
      <c r="E42">
        <v>1</v>
      </c>
      <c r="F42">
        <v>0</v>
      </c>
      <c r="G42">
        <v>0</v>
      </c>
      <c r="H42">
        <v>0</v>
      </c>
      <c r="I42">
        <v>0</v>
      </c>
      <c r="J42">
        <v>0</v>
      </c>
      <c r="K42">
        <v>57</v>
      </c>
      <c r="L42" t="s">
        <v>822</v>
      </c>
      <c r="O42" s="231"/>
      <c r="P42" s="231"/>
    </row>
    <row r="43" spans="1:16">
      <c r="A43" t="s">
        <v>861</v>
      </c>
      <c r="B43" s="458">
        <v>2024</v>
      </c>
      <c r="C43" s="458">
        <v>0</v>
      </c>
      <c r="D43" s="458">
        <v>0</v>
      </c>
      <c r="E43" s="458">
        <v>0</v>
      </c>
      <c r="F43" s="458">
        <v>0</v>
      </c>
      <c r="G43" s="458">
        <v>0</v>
      </c>
      <c r="H43" s="458">
        <v>0</v>
      </c>
      <c r="I43" s="458">
        <v>0</v>
      </c>
      <c r="J43" s="458">
        <v>2</v>
      </c>
      <c r="K43" s="458">
        <v>0</v>
      </c>
      <c r="L43" t="s">
        <v>697</v>
      </c>
      <c r="O43" s="231"/>
      <c r="P43" s="231"/>
    </row>
    <row r="44" spans="1:16">
      <c r="A44" t="s">
        <v>862</v>
      </c>
      <c r="B44" s="458">
        <v>2019</v>
      </c>
      <c r="C44" s="458">
        <v>0</v>
      </c>
      <c r="D44" s="458">
        <v>0</v>
      </c>
      <c r="E44" s="458">
        <v>0</v>
      </c>
      <c r="F44" s="458">
        <v>0</v>
      </c>
      <c r="G44" s="458">
        <v>0</v>
      </c>
      <c r="H44" s="458">
        <v>1</v>
      </c>
      <c r="I44" s="458">
        <v>0</v>
      </c>
      <c r="J44" s="458">
        <v>0</v>
      </c>
      <c r="K44" s="458">
        <v>0</v>
      </c>
      <c r="L44" t="s">
        <v>855</v>
      </c>
      <c r="O44" s="231"/>
      <c r="P44" s="231"/>
    </row>
    <row r="45" spans="1:16">
      <c r="A45" t="s">
        <v>862</v>
      </c>
      <c r="B45" s="458">
        <v>2020</v>
      </c>
      <c r="C45" s="458">
        <v>0</v>
      </c>
      <c r="D45" s="458">
        <v>0</v>
      </c>
      <c r="E45" s="458">
        <v>0</v>
      </c>
      <c r="F45" s="458">
        <v>0</v>
      </c>
      <c r="G45" s="458">
        <v>0</v>
      </c>
      <c r="H45" s="458">
        <v>0</v>
      </c>
      <c r="I45" s="458">
        <v>0</v>
      </c>
      <c r="J45" s="458">
        <v>2</v>
      </c>
      <c r="K45" s="458">
        <v>5</v>
      </c>
      <c r="L45" t="s">
        <v>697</v>
      </c>
      <c r="O45" s="231"/>
      <c r="P45" s="231"/>
    </row>
    <row r="46" spans="1:16">
      <c r="A46" t="s">
        <v>862</v>
      </c>
      <c r="B46" s="458">
        <v>2021</v>
      </c>
      <c r="C46" s="458">
        <v>0</v>
      </c>
      <c r="D46" s="458">
        <v>0</v>
      </c>
      <c r="E46" s="458">
        <v>0</v>
      </c>
      <c r="F46" s="458">
        <v>0</v>
      </c>
      <c r="G46" s="458">
        <v>0</v>
      </c>
      <c r="H46" s="458">
        <v>0</v>
      </c>
      <c r="I46" s="458">
        <v>0</v>
      </c>
      <c r="J46" s="458">
        <v>0</v>
      </c>
      <c r="K46" s="458">
        <v>14</v>
      </c>
      <c r="L46" t="s">
        <v>697</v>
      </c>
      <c r="O46" s="231"/>
      <c r="P46" s="231"/>
    </row>
    <row r="47" spans="1:16">
      <c r="A47" t="s">
        <v>862</v>
      </c>
      <c r="B47" s="458">
        <v>2023</v>
      </c>
      <c r="C47" s="458">
        <v>0</v>
      </c>
      <c r="D47" s="458">
        <v>0</v>
      </c>
      <c r="E47" s="458">
        <v>0</v>
      </c>
      <c r="F47" s="458">
        <v>0</v>
      </c>
      <c r="G47" s="458">
        <v>0</v>
      </c>
      <c r="H47" s="458">
        <v>0</v>
      </c>
      <c r="I47" s="458">
        <v>0</v>
      </c>
      <c r="J47" s="458">
        <v>0</v>
      </c>
      <c r="K47" s="458">
        <v>10</v>
      </c>
      <c r="L47" t="s">
        <v>697</v>
      </c>
      <c r="O47" s="231"/>
      <c r="P47" s="231"/>
    </row>
    <row r="48" spans="1:16">
      <c r="A48" t="s">
        <v>862</v>
      </c>
      <c r="B48" s="458">
        <v>2024</v>
      </c>
      <c r="C48" s="458">
        <v>0</v>
      </c>
      <c r="D48" s="458">
        <v>0</v>
      </c>
      <c r="E48" s="458">
        <v>0</v>
      </c>
      <c r="F48" s="458">
        <v>0</v>
      </c>
      <c r="G48" s="458">
        <v>0</v>
      </c>
      <c r="H48" s="458">
        <v>0</v>
      </c>
      <c r="I48" s="458">
        <v>0</v>
      </c>
      <c r="J48" s="458">
        <v>0</v>
      </c>
      <c r="K48" s="458">
        <v>4</v>
      </c>
      <c r="L48" t="s">
        <v>697</v>
      </c>
      <c r="O48" s="231"/>
      <c r="P48" s="231"/>
    </row>
    <row r="49" spans="1:16">
      <c r="A49" t="s">
        <v>862</v>
      </c>
      <c r="C49">
        <v>0</v>
      </c>
      <c r="D49">
        <v>0</v>
      </c>
      <c r="E49">
        <v>0</v>
      </c>
      <c r="F49">
        <v>0</v>
      </c>
      <c r="G49">
        <v>0</v>
      </c>
      <c r="H49">
        <v>2</v>
      </c>
      <c r="I49">
        <v>0</v>
      </c>
      <c r="J49">
        <v>0</v>
      </c>
      <c r="K49">
        <v>0</v>
      </c>
      <c r="L49" t="s">
        <v>822</v>
      </c>
      <c r="O49" s="231"/>
      <c r="P49" s="231"/>
    </row>
    <row r="50" spans="1:16">
      <c r="A50" t="s">
        <v>863</v>
      </c>
      <c r="B50" s="458">
        <v>2019</v>
      </c>
      <c r="C50" s="458">
        <v>0</v>
      </c>
      <c r="D50" s="458">
        <v>0</v>
      </c>
      <c r="E50" s="458">
        <v>0</v>
      </c>
      <c r="F50" s="458">
        <v>0</v>
      </c>
      <c r="G50" s="458">
        <v>0</v>
      </c>
      <c r="H50" s="458">
        <v>1</v>
      </c>
      <c r="I50" s="458">
        <v>0</v>
      </c>
      <c r="J50" s="458">
        <v>0</v>
      </c>
      <c r="K50" s="458">
        <v>0</v>
      </c>
      <c r="L50" t="s">
        <v>697</v>
      </c>
      <c r="O50" s="231"/>
      <c r="P50" s="231"/>
    </row>
    <row r="51" spans="1:16">
      <c r="A51" t="s">
        <v>863</v>
      </c>
      <c r="B51" s="458">
        <v>2020</v>
      </c>
      <c r="C51" s="458">
        <v>0</v>
      </c>
      <c r="D51" s="458">
        <v>0</v>
      </c>
      <c r="E51" s="458">
        <v>0</v>
      </c>
      <c r="F51" s="458">
        <v>0</v>
      </c>
      <c r="G51" s="458">
        <v>0</v>
      </c>
      <c r="H51" s="458">
        <v>0</v>
      </c>
      <c r="I51" s="458">
        <v>0</v>
      </c>
      <c r="J51" s="458">
        <v>1</v>
      </c>
      <c r="K51" s="458">
        <v>1</v>
      </c>
      <c r="L51" t="s">
        <v>697</v>
      </c>
      <c r="O51" s="231"/>
      <c r="P51" s="231"/>
    </row>
    <row r="52" spans="1:16">
      <c r="A52" t="s">
        <v>863</v>
      </c>
      <c r="B52" s="458">
        <v>2021</v>
      </c>
      <c r="C52" s="458">
        <v>0</v>
      </c>
      <c r="D52" s="458">
        <v>0</v>
      </c>
      <c r="E52" s="458">
        <v>0</v>
      </c>
      <c r="F52" s="458">
        <v>0</v>
      </c>
      <c r="G52" s="458">
        <v>0</v>
      </c>
      <c r="H52" s="458">
        <v>1</v>
      </c>
      <c r="I52" s="458">
        <v>0</v>
      </c>
      <c r="J52" s="458">
        <v>0</v>
      </c>
      <c r="K52" s="458">
        <v>0</v>
      </c>
      <c r="L52" t="s">
        <v>697</v>
      </c>
      <c r="O52" s="231"/>
      <c r="P52" s="231"/>
    </row>
    <row r="53" spans="1:16">
      <c r="A53" t="s">
        <v>864</v>
      </c>
      <c r="B53" s="458">
        <v>2023</v>
      </c>
      <c r="C53" s="458">
        <v>0</v>
      </c>
      <c r="D53" s="458">
        <v>0</v>
      </c>
      <c r="E53" s="458">
        <v>0</v>
      </c>
      <c r="F53" s="458">
        <v>0</v>
      </c>
      <c r="G53" s="458">
        <v>0</v>
      </c>
      <c r="H53" s="458">
        <v>0</v>
      </c>
      <c r="I53" s="458">
        <v>0</v>
      </c>
      <c r="J53" s="458">
        <v>0</v>
      </c>
      <c r="K53" s="458">
        <v>1</v>
      </c>
      <c r="L53" t="s">
        <v>697</v>
      </c>
      <c r="O53" s="231"/>
      <c r="P53" s="231"/>
    </row>
    <row r="54" spans="1:16">
      <c r="A54" t="s">
        <v>864</v>
      </c>
      <c r="B54" s="458">
        <v>2024</v>
      </c>
      <c r="C54" s="458">
        <v>0</v>
      </c>
      <c r="D54" s="458">
        <v>0</v>
      </c>
      <c r="E54" s="458">
        <v>0</v>
      </c>
      <c r="F54" s="458">
        <v>0</v>
      </c>
      <c r="G54" s="458">
        <v>0</v>
      </c>
      <c r="H54" s="458">
        <v>0</v>
      </c>
      <c r="I54" s="458">
        <v>0</v>
      </c>
      <c r="J54" s="458">
        <v>0</v>
      </c>
      <c r="K54" s="458">
        <v>1</v>
      </c>
      <c r="L54" t="s">
        <v>697</v>
      </c>
      <c r="O54" s="231"/>
      <c r="P54" s="231"/>
    </row>
    <row r="55" spans="1:16">
      <c r="A55" t="s">
        <v>865</v>
      </c>
      <c r="B55" s="458">
        <v>2019</v>
      </c>
      <c r="C55" s="458">
        <v>0</v>
      </c>
      <c r="D55" s="458">
        <v>0</v>
      </c>
      <c r="E55" s="458">
        <v>0</v>
      </c>
      <c r="F55" s="458">
        <v>0</v>
      </c>
      <c r="G55" s="458">
        <v>0</v>
      </c>
      <c r="H55" s="458">
        <v>1</v>
      </c>
      <c r="I55" s="458">
        <v>0</v>
      </c>
      <c r="J55" s="458">
        <v>13</v>
      </c>
      <c r="K55" s="458">
        <v>14</v>
      </c>
      <c r="L55" t="s">
        <v>855</v>
      </c>
      <c r="O55" s="231"/>
      <c r="P55" s="231"/>
    </row>
    <row r="56" spans="1:16">
      <c r="A56" t="s">
        <v>865</v>
      </c>
      <c r="B56" s="458">
        <v>2020</v>
      </c>
      <c r="C56" s="458">
        <v>0</v>
      </c>
      <c r="D56" s="458">
        <v>3</v>
      </c>
      <c r="E56" s="458">
        <v>0</v>
      </c>
      <c r="F56" s="458">
        <v>3</v>
      </c>
      <c r="G56" s="458">
        <v>0</v>
      </c>
      <c r="H56" s="458">
        <v>2</v>
      </c>
      <c r="I56" s="458">
        <v>0</v>
      </c>
      <c r="J56" s="458">
        <v>11</v>
      </c>
      <c r="K56" s="458">
        <v>16</v>
      </c>
      <c r="L56" t="s">
        <v>855</v>
      </c>
      <c r="O56" s="231"/>
      <c r="P56" s="231"/>
    </row>
    <row r="57" spans="1:16">
      <c r="A57" t="s">
        <v>865</v>
      </c>
      <c r="B57" s="458">
        <v>2021</v>
      </c>
      <c r="C57" s="458">
        <v>0</v>
      </c>
      <c r="D57" s="458">
        <v>0</v>
      </c>
      <c r="E57" s="458">
        <v>0</v>
      </c>
      <c r="F57" s="458">
        <v>1</v>
      </c>
      <c r="G57" s="458">
        <v>0</v>
      </c>
      <c r="H57" s="458">
        <v>1</v>
      </c>
      <c r="I57" s="458">
        <v>0</v>
      </c>
      <c r="J57" s="458">
        <v>2</v>
      </c>
      <c r="K57" s="458">
        <v>7</v>
      </c>
      <c r="L57" t="s">
        <v>697</v>
      </c>
      <c r="O57" s="231"/>
      <c r="P57" s="231"/>
    </row>
    <row r="58" spans="1:16">
      <c r="A58" t="s">
        <v>865</v>
      </c>
      <c r="B58" s="458">
        <v>2022</v>
      </c>
      <c r="C58" s="458">
        <v>0</v>
      </c>
      <c r="D58" s="458">
        <v>1</v>
      </c>
      <c r="E58" s="458">
        <v>0</v>
      </c>
      <c r="F58" s="458">
        <v>1</v>
      </c>
      <c r="G58" s="458">
        <v>0</v>
      </c>
      <c r="H58" s="458">
        <v>4</v>
      </c>
      <c r="I58" s="458">
        <v>0</v>
      </c>
      <c r="J58" s="458">
        <v>25</v>
      </c>
      <c r="K58" s="458">
        <v>35</v>
      </c>
      <c r="L58" t="s">
        <v>697</v>
      </c>
      <c r="O58" s="231"/>
      <c r="P58" s="231"/>
    </row>
    <row r="59" spans="1:16">
      <c r="A59" t="s">
        <v>865</v>
      </c>
      <c r="B59" s="458">
        <v>2023</v>
      </c>
      <c r="C59" s="458">
        <v>0</v>
      </c>
      <c r="D59" s="458">
        <v>0</v>
      </c>
      <c r="E59" s="458">
        <v>0</v>
      </c>
      <c r="F59" s="458">
        <v>3</v>
      </c>
      <c r="G59" s="458">
        <v>0</v>
      </c>
      <c r="H59" s="458">
        <v>7</v>
      </c>
      <c r="I59" s="458">
        <v>0</v>
      </c>
      <c r="J59" s="458">
        <v>17</v>
      </c>
      <c r="K59" s="458">
        <v>22</v>
      </c>
      <c r="L59" t="s">
        <v>697</v>
      </c>
      <c r="O59" s="231"/>
      <c r="P59" s="231"/>
    </row>
    <row r="60" spans="1:16">
      <c r="A60" t="s">
        <v>865</v>
      </c>
      <c r="B60" s="458">
        <v>2024</v>
      </c>
      <c r="C60" s="458">
        <v>0</v>
      </c>
      <c r="D60" s="458">
        <v>2</v>
      </c>
      <c r="E60" s="458">
        <v>0</v>
      </c>
      <c r="F60" s="458">
        <v>2</v>
      </c>
      <c r="G60" s="458">
        <v>0</v>
      </c>
      <c r="H60" s="458">
        <v>2</v>
      </c>
      <c r="I60" s="458">
        <v>0</v>
      </c>
      <c r="J60" s="458">
        <v>12</v>
      </c>
      <c r="K60" s="458">
        <v>21</v>
      </c>
      <c r="L60" t="s">
        <v>697</v>
      </c>
      <c r="O60" s="231"/>
      <c r="P60" s="231"/>
    </row>
    <row r="61" spans="1:16">
      <c r="A61" t="s">
        <v>865</v>
      </c>
      <c r="C61">
        <v>0</v>
      </c>
      <c r="D61">
        <v>0</v>
      </c>
      <c r="E61">
        <v>0</v>
      </c>
      <c r="F61">
        <v>9</v>
      </c>
      <c r="G61">
        <v>0</v>
      </c>
      <c r="H61">
        <v>9</v>
      </c>
      <c r="I61">
        <v>0</v>
      </c>
      <c r="J61">
        <v>35</v>
      </c>
      <c r="K61">
        <v>40</v>
      </c>
      <c r="L61" t="s">
        <v>822</v>
      </c>
      <c r="O61" s="231"/>
      <c r="P61" s="231"/>
    </row>
    <row r="62" spans="1:16">
      <c r="A62" t="s">
        <v>866</v>
      </c>
      <c r="B62" s="458">
        <v>2019</v>
      </c>
      <c r="C62" s="458">
        <v>0</v>
      </c>
      <c r="D62" s="458">
        <v>0</v>
      </c>
      <c r="E62" s="458">
        <v>0</v>
      </c>
      <c r="F62" s="458">
        <v>1</v>
      </c>
      <c r="G62" s="458">
        <v>0</v>
      </c>
      <c r="H62" s="458">
        <v>0</v>
      </c>
      <c r="I62" s="458">
        <v>0</v>
      </c>
      <c r="J62" s="458">
        <v>0</v>
      </c>
      <c r="K62" s="458">
        <v>0</v>
      </c>
      <c r="L62" t="s">
        <v>855</v>
      </c>
      <c r="O62" s="231"/>
      <c r="P62" s="231"/>
    </row>
    <row r="63" spans="1:16">
      <c r="A63" t="s">
        <v>866</v>
      </c>
      <c r="B63" s="458">
        <v>2020</v>
      </c>
      <c r="C63" s="458">
        <v>0</v>
      </c>
      <c r="D63" s="458">
        <v>0</v>
      </c>
      <c r="E63" s="458">
        <v>0</v>
      </c>
      <c r="F63" s="458">
        <v>0</v>
      </c>
      <c r="G63" s="458">
        <v>0</v>
      </c>
      <c r="H63" s="458">
        <v>3</v>
      </c>
      <c r="I63" s="458">
        <v>0</v>
      </c>
      <c r="J63" s="458">
        <v>0</v>
      </c>
      <c r="K63" s="458">
        <v>0</v>
      </c>
      <c r="L63" t="s">
        <v>855</v>
      </c>
      <c r="O63" s="231"/>
      <c r="P63" s="231"/>
    </row>
    <row r="64" spans="1:16">
      <c r="A64" t="s">
        <v>866</v>
      </c>
      <c r="B64" s="458">
        <v>2021</v>
      </c>
      <c r="C64" s="458">
        <v>0</v>
      </c>
      <c r="D64" s="458">
        <v>0</v>
      </c>
      <c r="E64" s="458">
        <v>122</v>
      </c>
      <c r="F64" s="458">
        <v>2</v>
      </c>
      <c r="G64" s="458">
        <v>62</v>
      </c>
      <c r="H64" s="458">
        <v>4</v>
      </c>
      <c r="I64" s="458">
        <v>2</v>
      </c>
      <c r="J64" s="458">
        <v>0</v>
      </c>
      <c r="K64" s="458">
        <v>1</v>
      </c>
      <c r="L64" t="s">
        <v>855</v>
      </c>
      <c r="O64" s="231"/>
      <c r="P64" s="231"/>
    </row>
    <row r="65" spans="1:16">
      <c r="A65" t="s">
        <v>866</v>
      </c>
      <c r="B65" s="458">
        <v>2022</v>
      </c>
      <c r="C65" s="458">
        <v>13</v>
      </c>
      <c r="D65" s="458">
        <v>0</v>
      </c>
      <c r="E65" s="458">
        <v>26</v>
      </c>
      <c r="F65" s="458">
        <v>2</v>
      </c>
      <c r="G65" s="458">
        <v>39</v>
      </c>
      <c r="H65" s="458">
        <v>0</v>
      </c>
      <c r="I65" s="458">
        <v>0</v>
      </c>
      <c r="J65" s="458">
        <v>1</v>
      </c>
      <c r="K65" s="458">
        <v>88</v>
      </c>
      <c r="L65" t="s">
        <v>855</v>
      </c>
      <c r="O65" s="231"/>
      <c r="P65" s="231"/>
    </row>
    <row r="66" spans="1:16">
      <c r="A66" t="s">
        <v>866</v>
      </c>
      <c r="B66" s="458">
        <v>2023</v>
      </c>
      <c r="C66" s="458">
        <v>0</v>
      </c>
      <c r="D66" s="458">
        <v>0</v>
      </c>
      <c r="E66" s="458">
        <v>0</v>
      </c>
      <c r="F66" s="458">
        <v>4</v>
      </c>
      <c r="G66" s="458">
        <v>0</v>
      </c>
      <c r="H66" s="458">
        <v>0</v>
      </c>
      <c r="I66" s="458">
        <v>0</v>
      </c>
      <c r="J66" s="458">
        <v>2</v>
      </c>
      <c r="K66" s="458">
        <v>78</v>
      </c>
      <c r="L66" t="s">
        <v>697</v>
      </c>
      <c r="O66" s="231"/>
      <c r="P66" s="231"/>
    </row>
    <row r="67" spans="1:16">
      <c r="A67" t="s">
        <v>866</v>
      </c>
      <c r="B67" s="458">
        <v>2024</v>
      </c>
      <c r="C67" s="458">
        <v>0</v>
      </c>
      <c r="D67" s="458">
        <v>0</v>
      </c>
      <c r="E67" s="458">
        <v>0</v>
      </c>
      <c r="F67" s="458">
        <v>2</v>
      </c>
      <c r="G67" s="458">
        <v>0</v>
      </c>
      <c r="H67" s="458">
        <v>4</v>
      </c>
      <c r="I67" s="458">
        <v>0</v>
      </c>
      <c r="J67" s="458">
        <v>0</v>
      </c>
      <c r="K67" s="458">
        <v>259</v>
      </c>
      <c r="L67" t="s">
        <v>697</v>
      </c>
      <c r="O67" s="231"/>
      <c r="P67" s="231"/>
    </row>
    <row r="68" spans="1:16">
      <c r="A68" t="s">
        <v>866</v>
      </c>
      <c r="C68">
        <v>0</v>
      </c>
      <c r="D68">
        <v>0</v>
      </c>
      <c r="E68">
        <v>0</v>
      </c>
      <c r="F68">
        <v>1</v>
      </c>
      <c r="G68">
        <v>0</v>
      </c>
      <c r="H68">
        <v>0</v>
      </c>
      <c r="I68">
        <v>0</v>
      </c>
      <c r="J68">
        <v>0</v>
      </c>
      <c r="K68">
        <v>88</v>
      </c>
      <c r="L68" t="s">
        <v>822</v>
      </c>
      <c r="O68" s="231"/>
      <c r="P68" s="231"/>
    </row>
    <row r="69" spans="1:16">
      <c r="A69" t="s">
        <v>867</v>
      </c>
      <c r="B69" s="458">
        <v>2019</v>
      </c>
      <c r="C69" s="458">
        <v>8</v>
      </c>
      <c r="D69" s="458">
        <v>0</v>
      </c>
      <c r="E69" s="458">
        <v>43</v>
      </c>
      <c r="F69" s="458">
        <v>0</v>
      </c>
      <c r="G69" s="458">
        <v>10</v>
      </c>
      <c r="H69" s="458">
        <v>0</v>
      </c>
      <c r="I69" s="458">
        <v>0</v>
      </c>
      <c r="J69" s="458">
        <v>0</v>
      </c>
      <c r="K69" s="458">
        <v>948</v>
      </c>
      <c r="L69" t="s">
        <v>855</v>
      </c>
      <c r="O69" s="231"/>
      <c r="P69" s="231"/>
    </row>
    <row r="70" spans="1:16">
      <c r="A70" t="s">
        <v>867</v>
      </c>
      <c r="B70" s="458">
        <v>2020</v>
      </c>
      <c r="C70" s="458">
        <v>95</v>
      </c>
      <c r="D70" s="458">
        <v>0</v>
      </c>
      <c r="E70" s="458">
        <v>184</v>
      </c>
      <c r="F70" s="458">
        <v>0</v>
      </c>
      <c r="G70" s="458">
        <v>39</v>
      </c>
      <c r="H70" s="458">
        <v>0</v>
      </c>
      <c r="I70" s="458">
        <v>0</v>
      </c>
      <c r="J70" s="458">
        <v>0</v>
      </c>
      <c r="K70" s="458">
        <v>464</v>
      </c>
      <c r="L70" t="s">
        <v>855</v>
      </c>
      <c r="O70" s="231"/>
      <c r="P70" s="231"/>
    </row>
    <row r="71" spans="1:16">
      <c r="A71" t="s">
        <v>867</v>
      </c>
      <c r="B71" s="458">
        <v>2021</v>
      </c>
      <c r="C71" s="458">
        <v>0</v>
      </c>
      <c r="D71" s="458">
        <v>0</v>
      </c>
      <c r="E71" s="458">
        <v>0</v>
      </c>
      <c r="F71" s="458">
        <v>0</v>
      </c>
      <c r="G71" s="458">
        <v>0</v>
      </c>
      <c r="H71" s="458">
        <v>0</v>
      </c>
      <c r="I71" s="458">
        <v>35</v>
      </c>
      <c r="J71" s="458">
        <v>0</v>
      </c>
      <c r="K71" s="458">
        <v>620</v>
      </c>
      <c r="L71" t="s">
        <v>855</v>
      </c>
      <c r="O71" s="231"/>
      <c r="P71" s="231"/>
    </row>
    <row r="72" spans="1:16">
      <c r="A72" t="s">
        <v>867</v>
      </c>
      <c r="B72" s="458">
        <v>2021</v>
      </c>
      <c r="C72" s="458">
        <v>0</v>
      </c>
      <c r="D72" s="458">
        <v>0</v>
      </c>
      <c r="E72" s="458">
        <v>0</v>
      </c>
      <c r="F72" s="458">
        <v>0</v>
      </c>
      <c r="G72" s="458">
        <v>0</v>
      </c>
      <c r="H72" s="458">
        <v>0</v>
      </c>
      <c r="I72" s="458">
        <v>0</v>
      </c>
      <c r="J72" s="458">
        <v>0</v>
      </c>
      <c r="K72" s="458">
        <v>46</v>
      </c>
      <c r="L72" t="s">
        <v>697</v>
      </c>
      <c r="O72" s="231"/>
      <c r="P72" s="231"/>
    </row>
    <row r="73" spans="1:16">
      <c r="A73" t="s">
        <v>867</v>
      </c>
      <c r="B73" s="458">
        <v>2022</v>
      </c>
      <c r="C73" s="458">
        <v>98</v>
      </c>
      <c r="D73" s="458">
        <v>0</v>
      </c>
      <c r="E73" s="458">
        <v>137</v>
      </c>
      <c r="F73" s="458">
        <v>42</v>
      </c>
      <c r="G73" s="458">
        <v>18</v>
      </c>
      <c r="H73" s="458">
        <v>72</v>
      </c>
      <c r="I73" s="458">
        <v>1</v>
      </c>
      <c r="J73" s="458">
        <v>50</v>
      </c>
      <c r="K73" s="458">
        <v>160</v>
      </c>
      <c r="L73" t="s">
        <v>697</v>
      </c>
      <c r="O73" s="231"/>
      <c r="P73" s="231"/>
    </row>
    <row r="74" spans="1:16">
      <c r="A74" t="s">
        <v>867</v>
      </c>
      <c r="B74" s="458">
        <v>2023</v>
      </c>
      <c r="C74" s="458">
        <v>0</v>
      </c>
      <c r="D74" s="458">
        <v>0</v>
      </c>
      <c r="E74" s="458">
        <v>0</v>
      </c>
      <c r="F74" s="458">
        <v>62</v>
      </c>
      <c r="G74" s="458">
        <v>0</v>
      </c>
      <c r="H74" s="458">
        <v>43</v>
      </c>
      <c r="I74" s="458">
        <v>0</v>
      </c>
      <c r="J74" s="458">
        <v>73</v>
      </c>
      <c r="K74" s="458">
        <v>787</v>
      </c>
      <c r="L74" t="s">
        <v>697</v>
      </c>
      <c r="O74" s="231"/>
      <c r="P74" s="231"/>
    </row>
    <row r="75" spans="1:16">
      <c r="A75" t="s">
        <v>867</v>
      </c>
      <c r="B75" s="458">
        <v>2024</v>
      </c>
      <c r="C75" s="458">
        <v>87</v>
      </c>
      <c r="D75" s="458">
        <v>0</v>
      </c>
      <c r="E75" s="458">
        <v>89</v>
      </c>
      <c r="F75" s="458">
        <v>69</v>
      </c>
      <c r="G75" s="458">
        <v>0</v>
      </c>
      <c r="H75" s="458">
        <v>119</v>
      </c>
      <c r="I75" s="458">
        <v>0</v>
      </c>
      <c r="J75" s="458">
        <v>93</v>
      </c>
      <c r="K75" s="458">
        <v>545</v>
      </c>
      <c r="L75" t="s">
        <v>697</v>
      </c>
      <c r="O75" s="231"/>
      <c r="P75" s="231"/>
    </row>
    <row r="76" spans="1:16">
      <c r="A76" t="s">
        <v>867</v>
      </c>
      <c r="C76">
        <v>0</v>
      </c>
      <c r="D76">
        <v>0</v>
      </c>
      <c r="E76">
        <v>0</v>
      </c>
      <c r="F76">
        <v>0</v>
      </c>
      <c r="G76">
        <v>0</v>
      </c>
      <c r="H76">
        <v>0</v>
      </c>
      <c r="I76">
        <v>8</v>
      </c>
      <c r="J76">
        <v>0</v>
      </c>
      <c r="K76">
        <v>182</v>
      </c>
      <c r="L76" t="s">
        <v>822</v>
      </c>
      <c r="O76" s="231"/>
      <c r="P76" s="231"/>
    </row>
    <row r="77" spans="1:16">
      <c r="A77" t="s">
        <v>868</v>
      </c>
      <c r="B77" s="458">
        <v>2019</v>
      </c>
      <c r="C77" s="458">
        <v>0</v>
      </c>
      <c r="D77" s="458">
        <v>0</v>
      </c>
      <c r="E77" s="458">
        <v>0</v>
      </c>
      <c r="F77" s="458">
        <v>0</v>
      </c>
      <c r="G77" s="458">
        <v>0</v>
      </c>
      <c r="H77" s="458">
        <v>0</v>
      </c>
      <c r="I77" s="458">
        <v>0</v>
      </c>
      <c r="J77" s="458">
        <v>0</v>
      </c>
      <c r="K77" s="458">
        <v>26</v>
      </c>
      <c r="L77" t="s">
        <v>855</v>
      </c>
      <c r="O77" s="231"/>
      <c r="P77" s="231"/>
    </row>
    <row r="78" spans="1:16">
      <c r="A78" t="s">
        <v>868</v>
      </c>
      <c r="B78" s="458">
        <v>2020</v>
      </c>
      <c r="C78" s="458">
        <v>0</v>
      </c>
      <c r="D78" s="458">
        <v>0</v>
      </c>
      <c r="E78" s="458">
        <v>0</v>
      </c>
      <c r="F78" s="458">
        <v>0</v>
      </c>
      <c r="G78" s="458">
        <v>0</v>
      </c>
      <c r="H78" s="458">
        <v>0</v>
      </c>
      <c r="I78" s="458">
        <v>0</v>
      </c>
      <c r="J78" s="458">
        <v>0</v>
      </c>
      <c r="K78" s="458">
        <v>9</v>
      </c>
      <c r="L78" t="s">
        <v>855</v>
      </c>
      <c r="O78" s="231"/>
      <c r="P78" s="231"/>
    </row>
    <row r="79" spans="1:16">
      <c r="A79" t="s">
        <v>868</v>
      </c>
      <c r="B79" s="458">
        <v>2020</v>
      </c>
      <c r="C79" s="458">
        <v>0</v>
      </c>
      <c r="D79" s="458">
        <v>0</v>
      </c>
      <c r="E79" s="458">
        <v>0</v>
      </c>
      <c r="F79" s="458">
        <v>0</v>
      </c>
      <c r="G79" s="458">
        <v>0</v>
      </c>
      <c r="H79" s="458">
        <v>0</v>
      </c>
      <c r="I79" s="458">
        <v>0</v>
      </c>
      <c r="J79" s="458">
        <v>0</v>
      </c>
      <c r="K79" s="458">
        <v>11</v>
      </c>
      <c r="L79" t="s">
        <v>697</v>
      </c>
      <c r="O79" s="231"/>
      <c r="P79" s="231"/>
    </row>
    <row r="80" spans="1:16">
      <c r="A80" t="s">
        <v>868</v>
      </c>
      <c r="B80" s="458">
        <v>2021</v>
      </c>
      <c r="C80" s="458">
        <v>0</v>
      </c>
      <c r="D80" s="458">
        <v>0</v>
      </c>
      <c r="E80" s="458">
        <v>0</v>
      </c>
      <c r="F80" s="458">
        <v>0</v>
      </c>
      <c r="G80" s="458">
        <v>0</v>
      </c>
      <c r="H80" s="458">
        <v>0</v>
      </c>
      <c r="I80" s="458">
        <v>0</v>
      </c>
      <c r="J80" s="458">
        <v>0</v>
      </c>
      <c r="K80" s="458">
        <v>14</v>
      </c>
      <c r="L80" t="s">
        <v>697</v>
      </c>
      <c r="O80" s="231"/>
      <c r="P80" s="231"/>
    </row>
    <row r="81" spans="1:16">
      <c r="A81" t="s">
        <v>868</v>
      </c>
      <c r="B81" s="458">
        <v>2022</v>
      </c>
      <c r="C81" s="458">
        <v>0</v>
      </c>
      <c r="D81" s="458">
        <v>0</v>
      </c>
      <c r="E81" s="458">
        <v>0</v>
      </c>
      <c r="F81" s="458">
        <v>0</v>
      </c>
      <c r="G81" s="458">
        <v>0</v>
      </c>
      <c r="H81" s="458">
        <v>0</v>
      </c>
      <c r="I81" s="458">
        <v>0</v>
      </c>
      <c r="J81" s="458">
        <v>0</v>
      </c>
      <c r="K81" s="458">
        <v>22</v>
      </c>
      <c r="L81" t="s">
        <v>697</v>
      </c>
      <c r="O81" s="231"/>
      <c r="P81" s="231"/>
    </row>
    <row r="82" spans="1:16">
      <c r="A82" t="s">
        <v>868</v>
      </c>
      <c r="B82" s="458">
        <v>2023</v>
      </c>
      <c r="C82" s="458">
        <v>0</v>
      </c>
      <c r="D82" s="458">
        <v>0</v>
      </c>
      <c r="E82" s="458">
        <v>0</v>
      </c>
      <c r="F82" s="458">
        <v>0</v>
      </c>
      <c r="G82" s="458">
        <v>0</v>
      </c>
      <c r="H82" s="458">
        <v>0</v>
      </c>
      <c r="I82" s="458">
        <v>0</v>
      </c>
      <c r="J82" s="458">
        <v>0</v>
      </c>
      <c r="K82" s="458">
        <v>1</v>
      </c>
      <c r="L82" t="s">
        <v>697</v>
      </c>
      <c r="O82" s="231"/>
      <c r="P82" s="231"/>
    </row>
    <row r="83" spans="1:16">
      <c r="A83" t="s">
        <v>868</v>
      </c>
      <c r="B83" s="458">
        <v>2024</v>
      </c>
      <c r="C83" s="458">
        <v>0</v>
      </c>
      <c r="D83" s="458">
        <v>0</v>
      </c>
      <c r="E83" s="458">
        <v>0</v>
      </c>
      <c r="F83" s="458">
        <v>0</v>
      </c>
      <c r="G83" s="458">
        <v>0</v>
      </c>
      <c r="H83" s="458">
        <v>0</v>
      </c>
      <c r="I83" s="458">
        <v>0</v>
      </c>
      <c r="J83" s="458">
        <v>0</v>
      </c>
      <c r="K83" s="458">
        <v>14</v>
      </c>
      <c r="L83" t="s">
        <v>697</v>
      </c>
      <c r="O83" s="231"/>
      <c r="P83" s="231"/>
    </row>
    <row r="84" spans="1:16">
      <c r="A84" t="s">
        <v>868</v>
      </c>
      <c r="C84">
        <v>0</v>
      </c>
      <c r="D84">
        <v>0</v>
      </c>
      <c r="E84">
        <v>0</v>
      </c>
      <c r="F84">
        <v>0</v>
      </c>
      <c r="G84">
        <v>0</v>
      </c>
      <c r="H84">
        <v>0</v>
      </c>
      <c r="I84">
        <v>0</v>
      </c>
      <c r="J84">
        <v>0</v>
      </c>
      <c r="K84">
        <v>35</v>
      </c>
      <c r="L84" t="s">
        <v>822</v>
      </c>
      <c r="O84" s="231"/>
      <c r="P84" s="231"/>
    </row>
    <row r="85" spans="1:16">
      <c r="A85" t="s">
        <v>869</v>
      </c>
      <c r="B85" s="458">
        <v>2019</v>
      </c>
      <c r="C85" s="458">
        <v>0</v>
      </c>
      <c r="D85" s="458">
        <v>0</v>
      </c>
      <c r="E85" s="458">
        <v>0</v>
      </c>
      <c r="F85" s="458">
        <v>0</v>
      </c>
      <c r="G85" s="458">
        <v>0</v>
      </c>
      <c r="H85" s="458">
        <v>0</v>
      </c>
      <c r="I85" s="458">
        <v>0</v>
      </c>
      <c r="J85" s="458">
        <v>4</v>
      </c>
      <c r="K85" s="458">
        <v>1</v>
      </c>
      <c r="L85" t="s">
        <v>855</v>
      </c>
      <c r="O85" s="231"/>
      <c r="P85" s="231"/>
    </row>
    <row r="86" spans="1:16">
      <c r="A86" t="s">
        <v>869</v>
      </c>
      <c r="B86" s="458">
        <v>2022</v>
      </c>
      <c r="C86" s="458">
        <v>0</v>
      </c>
      <c r="D86" s="458">
        <v>0</v>
      </c>
      <c r="E86" s="458">
        <v>0</v>
      </c>
      <c r="F86" s="458">
        <v>0</v>
      </c>
      <c r="G86" s="458">
        <v>0</v>
      </c>
      <c r="H86" s="458">
        <v>0</v>
      </c>
      <c r="I86" s="458">
        <v>0</v>
      </c>
      <c r="J86" s="458">
        <v>0</v>
      </c>
      <c r="K86" s="458">
        <v>4</v>
      </c>
      <c r="L86" t="s">
        <v>697</v>
      </c>
      <c r="O86" s="231"/>
      <c r="P86" s="231"/>
    </row>
    <row r="87" spans="1:16">
      <c r="A87" t="s">
        <v>869</v>
      </c>
      <c r="B87" s="458">
        <v>2023</v>
      </c>
      <c r="C87" s="458">
        <v>0</v>
      </c>
      <c r="D87" s="458">
        <v>0</v>
      </c>
      <c r="E87" s="458">
        <v>0</v>
      </c>
      <c r="F87" s="458">
        <v>0</v>
      </c>
      <c r="G87" s="458">
        <v>0</v>
      </c>
      <c r="H87" s="458">
        <v>0</v>
      </c>
      <c r="I87" s="458">
        <v>0</v>
      </c>
      <c r="J87" s="458">
        <v>0</v>
      </c>
      <c r="K87" s="458">
        <v>4</v>
      </c>
      <c r="L87" t="s">
        <v>697</v>
      </c>
      <c r="O87" s="231"/>
      <c r="P87" s="231"/>
    </row>
    <row r="88" spans="1:16">
      <c r="A88" t="s">
        <v>869</v>
      </c>
      <c r="B88" s="458">
        <v>2024</v>
      </c>
      <c r="C88" s="458">
        <v>0</v>
      </c>
      <c r="D88" s="458">
        <v>0</v>
      </c>
      <c r="E88" s="458">
        <v>0</v>
      </c>
      <c r="F88" s="458">
        <v>0</v>
      </c>
      <c r="G88" s="458">
        <v>0</v>
      </c>
      <c r="H88" s="458">
        <v>0</v>
      </c>
      <c r="I88" s="458">
        <v>0</v>
      </c>
      <c r="J88" s="458">
        <v>0</v>
      </c>
      <c r="K88" s="458">
        <v>1</v>
      </c>
      <c r="L88" t="s">
        <v>697</v>
      </c>
      <c r="O88" s="231"/>
      <c r="P88" s="231"/>
    </row>
    <row r="89" spans="1:16">
      <c r="A89" t="s">
        <v>869</v>
      </c>
      <c r="C89">
        <v>0</v>
      </c>
      <c r="D89">
        <v>0</v>
      </c>
      <c r="E89">
        <v>0</v>
      </c>
      <c r="F89">
        <v>0</v>
      </c>
      <c r="G89">
        <v>0</v>
      </c>
      <c r="H89">
        <v>0</v>
      </c>
      <c r="I89">
        <v>0</v>
      </c>
      <c r="J89">
        <v>4</v>
      </c>
      <c r="K89">
        <v>1</v>
      </c>
      <c r="L89" t="s">
        <v>822</v>
      </c>
      <c r="O89" s="231"/>
      <c r="P89" s="231"/>
    </row>
    <row r="90" spans="1:16">
      <c r="A90" t="s">
        <v>870</v>
      </c>
      <c r="B90" s="458">
        <v>2019</v>
      </c>
      <c r="C90" s="458">
        <v>0</v>
      </c>
      <c r="D90" s="458">
        <v>0</v>
      </c>
      <c r="E90" s="458">
        <v>0</v>
      </c>
      <c r="F90" s="458">
        <v>2</v>
      </c>
      <c r="G90" s="458">
        <v>0</v>
      </c>
      <c r="H90" s="458">
        <v>0</v>
      </c>
      <c r="I90" s="458">
        <v>0</v>
      </c>
      <c r="J90" s="458">
        <v>12</v>
      </c>
      <c r="K90" s="458">
        <v>279</v>
      </c>
      <c r="L90" t="s">
        <v>855</v>
      </c>
      <c r="O90" s="231"/>
      <c r="P90" s="231"/>
    </row>
    <row r="91" spans="1:16">
      <c r="A91" t="s">
        <v>870</v>
      </c>
      <c r="B91" s="458">
        <v>2020</v>
      </c>
      <c r="C91" s="458">
        <v>0</v>
      </c>
      <c r="D91" s="458">
        <v>0</v>
      </c>
      <c r="E91" s="458">
        <v>91</v>
      </c>
      <c r="F91" s="458">
        <v>14</v>
      </c>
      <c r="G91" s="458">
        <v>299</v>
      </c>
      <c r="H91" s="458">
        <v>0</v>
      </c>
      <c r="I91" s="458">
        <v>0</v>
      </c>
      <c r="J91" s="458">
        <v>2</v>
      </c>
      <c r="K91" s="458">
        <v>308</v>
      </c>
      <c r="L91" t="s">
        <v>855</v>
      </c>
      <c r="O91" s="231"/>
      <c r="P91" s="231"/>
    </row>
    <row r="92" spans="1:16">
      <c r="A92" t="s">
        <v>870</v>
      </c>
      <c r="B92" s="458">
        <v>2021</v>
      </c>
      <c r="C92" s="458">
        <v>0</v>
      </c>
      <c r="D92" s="458">
        <v>0</v>
      </c>
      <c r="E92" s="458">
        <v>0</v>
      </c>
      <c r="F92" s="458">
        <v>12</v>
      </c>
      <c r="G92" s="458">
        <v>0</v>
      </c>
      <c r="H92" s="458">
        <v>19</v>
      </c>
      <c r="I92" s="458">
        <v>0</v>
      </c>
      <c r="J92" s="458">
        <v>1</v>
      </c>
      <c r="K92" s="458">
        <v>564</v>
      </c>
      <c r="L92" t="s">
        <v>855</v>
      </c>
      <c r="O92" s="231"/>
      <c r="P92" s="231"/>
    </row>
    <row r="93" spans="1:16">
      <c r="A93" t="s">
        <v>870</v>
      </c>
      <c r="B93" s="458">
        <v>2022</v>
      </c>
      <c r="C93" s="458">
        <v>0</v>
      </c>
      <c r="D93" s="458">
        <v>0</v>
      </c>
      <c r="E93" s="458">
        <v>0</v>
      </c>
      <c r="F93" s="458">
        <v>0</v>
      </c>
      <c r="G93" s="458">
        <v>0</v>
      </c>
      <c r="H93" s="458">
        <v>0</v>
      </c>
      <c r="I93" s="458">
        <v>0</v>
      </c>
      <c r="J93" s="458">
        <v>0</v>
      </c>
      <c r="K93" s="458">
        <v>365</v>
      </c>
      <c r="L93" t="s">
        <v>855</v>
      </c>
      <c r="O93" s="231"/>
      <c r="P93" s="231"/>
    </row>
    <row r="94" spans="1:16">
      <c r="A94" t="s">
        <v>870</v>
      </c>
      <c r="B94" s="458">
        <v>2023</v>
      </c>
      <c r="C94" s="458">
        <v>0</v>
      </c>
      <c r="D94" s="458">
        <v>0</v>
      </c>
      <c r="E94" s="458">
        <v>0</v>
      </c>
      <c r="F94" s="458">
        <v>0</v>
      </c>
      <c r="G94" s="458">
        <v>0</v>
      </c>
      <c r="H94" s="458">
        <v>3</v>
      </c>
      <c r="I94" s="458">
        <v>0</v>
      </c>
      <c r="J94" s="458">
        <v>1</v>
      </c>
      <c r="K94" s="458">
        <v>17</v>
      </c>
      <c r="L94" t="s">
        <v>855</v>
      </c>
      <c r="O94" s="231"/>
      <c r="P94" s="231"/>
    </row>
    <row r="95" spans="1:16">
      <c r="A95" t="s">
        <v>870</v>
      </c>
      <c r="B95" s="458">
        <v>2023</v>
      </c>
      <c r="C95" s="458">
        <v>0</v>
      </c>
      <c r="D95" s="458">
        <v>0</v>
      </c>
      <c r="E95" s="458">
        <v>0</v>
      </c>
      <c r="F95" s="458">
        <v>11</v>
      </c>
      <c r="G95" s="458">
        <v>0</v>
      </c>
      <c r="H95" s="458">
        <v>8</v>
      </c>
      <c r="I95" s="458">
        <v>0</v>
      </c>
      <c r="J95" s="458">
        <v>10</v>
      </c>
      <c r="K95" s="458">
        <v>334</v>
      </c>
      <c r="L95" t="s">
        <v>697</v>
      </c>
      <c r="O95" s="231"/>
      <c r="P95" s="231"/>
    </row>
    <row r="96" spans="1:16">
      <c r="A96" t="s">
        <v>870</v>
      </c>
      <c r="B96" s="458">
        <v>2024</v>
      </c>
      <c r="C96" s="458">
        <v>0</v>
      </c>
      <c r="D96" s="458">
        <v>0</v>
      </c>
      <c r="E96" s="458">
        <v>0</v>
      </c>
      <c r="F96" s="458">
        <v>14</v>
      </c>
      <c r="G96" s="458">
        <v>0</v>
      </c>
      <c r="H96" s="458">
        <v>14</v>
      </c>
      <c r="I96" s="458">
        <v>0</v>
      </c>
      <c r="J96" s="458">
        <v>13</v>
      </c>
      <c r="K96" s="458">
        <v>315</v>
      </c>
      <c r="L96" t="s">
        <v>697</v>
      </c>
      <c r="O96" s="231"/>
      <c r="P96" s="231"/>
    </row>
    <row r="97" spans="1:16">
      <c r="A97" t="s">
        <v>870</v>
      </c>
      <c r="C97">
        <v>0</v>
      </c>
      <c r="D97">
        <v>0</v>
      </c>
      <c r="E97">
        <v>0</v>
      </c>
      <c r="F97">
        <v>0</v>
      </c>
      <c r="G97">
        <v>0</v>
      </c>
      <c r="H97">
        <v>3</v>
      </c>
      <c r="I97">
        <v>0</v>
      </c>
      <c r="J97">
        <v>1</v>
      </c>
      <c r="K97">
        <v>117</v>
      </c>
      <c r="L97" t="s">
        <v>822</v>
      </c>
      <c r="O97" s="231"/>
      <c r="P97" s="231"/>
    </row>
    <row r="98" spans="1:16">
      <c r="A98" t="s">
        <v>871</v>
      </c>
      <c r="B98" s="458">
        <v>2020</v>
      </c>
      <c r="C98" s="458">
        <v>0</v>
      </c>
      <c r="D98" s="458">
        <v>0</v>
      </c>
      <c r="E98" s="458">
        <v>0</v>
      </c>
      <c r="F98" s="458">
        <v>0</v>
      </c>
      <c r="G98" s="458">
        <v>0</v>
      </c>
      <c r="H98" s="458">
        <v>0</v>
      </c>
      <c r="I98" s="458">
        <v>0</v>
      </c>
      <c r="J98" s="458">
        <v>194</v>
      </c>
      <c r="K98" s="458">
        <v>0</v>
      </c>
      <c r="L98" t="s">
        <v>855</v>
      </c>
      <c r="O98" s="231"/>
      <c r="P98" s="231"/>
    </row>
    <row r="99" spans="1:16">
      <c r="A99" t="s">
        <v>871</v>
      </c>
      <c r="B99" s="458">
        <v>2021</v>
      </c>
      <c r="C99" s="458">
        <v>0</v>
      </c>
      <c r="D99" s="458">
        <v>0</v>
      </c>
      <c r="E99" s="458">
        <v>0</v>
      </c>
      <c r="F99" s="458">
        <v>0</v>
      </c>
      <c r="G99" s="458">
        <v>0</v>
      </c>
      <c r="H99" s="458">
        <v>0</v>
      </c>
      <c r="I99" s="458">
        <v>0</v>
      </c>
      <c r="J99" s="458">
        <v>247</v>
      </c>
      <c r="K99" s="458">
        <v>0</v>
      </c>
      <c r="L99" t="s">
        <v>855</v>
      </c>
      <c r="O99" s="231"/>
      <c r="P99" s="231"/>
    </row>
    <row r="100" spans="1:16">
      <c r="A100" t="s">
        <v>871</v>
      </c>
      <c r="B100" s="458">
        <v>2021</v>
      </c>
      <c r="C100" s="458">
        <v>0</v>
      </c>
      <c r="D100" s="458">
        <v>0</v>
      </c>
      <c r="E100" s="458">
        <v>0</v>
      </c>
      <c r="F100" s="458">
        <v>0</v>
      </c>
      <c r="G100" s="458">
        <v>0</v>
      </c>
      <c r="H100" s="458">
        <v>0</v>
      </c>
      <c r="I100" s="458">
        <v>0</v>
      </c>
      <c r="J100" s="458">
        <v>55</v>
      </c>
      <c r="K100" s="458">
        <v>0</v>
      </c>
      <c r="L100" t="s">
        <v>697</v>
      </c>
      <c r="O100" s="231"/>
      <c r="P100" s="231"/>
    </row>
    <row r="101" spans="1:16">
      <c r="A101" t="s">
        <v>871</v>
      </c>
      <c r="B101" s="458">
        <v>2022</v>
      </c>
      <c r="C101" s="458">
        <v>0</v>
      </c>
      <c r="D101" s="458">
        <v>0</v>
      </c>
      <c r="E101" s="458">
        <v>0</v>
      </c>
      <c r="F101" s="458">
        <v>0</v>
      </c>
      <c r="G101" s="458">
        <v>0</v>
      </c>
      <c r="H101" s="458">
        <v>0</v>
      </c>
      <c r="I101" s="458">
        <v>0</v>
      </c>
      <c r="J101" s="458">
        <v>110</v>
      </c>
      <c r="K101" s="458">
        <v>0</v>
      </c>
      <c r="L101" t="s">
        <v>697</v>
      </c>
      <c r="O101" s="231"/>
      <c r="P101" s="231"/>
    </row>
    <row r="102" spans="1:16">
      <c r="A102" t="s">
        <v>871</v>
      </c>
      <c r="B102" s="458">
        <v>2023</v>
      </c>
      <c r="C102" s="458">
        <v>0</v>
      </c>
      <c r="D102" s="458">
        <v>0</v>
      </c>
      <c r="E102" s="458">
        <v>0</v>
      </c>
      <c r="F102" s="458">
        <v>0</v>
      </c>
      <c r="G102" s="458">
        <v>0</v>
      </c>
      <c r="H102" s="458">
        <v>0</v>
      </c>
      <c r="I102" s="458">
        <v>0</v>
      </c>
      <c r="J102" s="458">
        <v>37</v>
      </c>
      <c r="K102" s="458">
        <v>48</v>
      </c>
      <c r="L102" t="s">
        <v>697</v>
      </c>
      <c r="O102" s="231"/>
      <c r="P102" s="231"/>
    </row>
    <row r="103" spans="1:16">
      <c r="A103" t="s">
        <v>871</v>
      </c>
      <c r="B103" s="458">
        <v>2024</v>
      </c>
      <c r="C103" s="458">
        <v>0</v>
      </c>
      <c r="D103" s="458">
        <v>3</v>
      </c>
      <c r="E103" s="458">
        <v>0</v>
      </c>
      <c r="F103" s="458">
        <v>3</v>
      </c>
      <c r="G103" s="458">
        <v>0</v>
      </c>
      <c r="H103" s="458">
        <v>6</v>
      </c>
      <c r="I103" s="458">
        <v>0</v>
      </c>
      <c r="J103" s="458">
        <v>6</v>
      </c>
      <c r="K103" s="458">
        <v>78</v>
      </c>
      <c r="L103" t="s">
        <v>697</v>
      </c>
      <c r="O103" s="231"/>
      <c r="P103" s="231"/>
    </row>
    <row r="104" spans="1:16">
      <c r="A104" t="s">
        <v>871</v>
      </c>
      <c r="C104">
        <v>0</v>
      </c>
      <c r="D104">
        <v>0</v>
      </c>
      <c r="E104">
        <v>0</v>
      </c>
      <c r="F104">
        <v>0</v>
      </c>
      <c r="G104">
        <v>0</v>
      </c>
      <c r="H104">
        <v>0</v>
      </c>
      <c r="I104">
        <v>0</v>
      </c>
      <c r="J104">
        <v>104</v>
      </c>
      <c r="K104">
        <v>0</v>
      </c>
      <c r="L104" t="s">
        <v>822</v>
      </c>
      <c r="O104" s="231"/>
      <c r="P104" s="231"/>
    </row>
    <row r="105" spans="1:16">
      <c r="A105" t="s">
        <v>872</v>
      </c>
      <c r="B105" s="458">
        <v>2019</v>
      </c>
      <c r="C105" s="458">
        <v>0</v>
      </c>
      <c r="D105" s="458">
        <v>0</v>
      </c>
      <c r="E105" s="458">
        <v>0</v>
      </c>
      <c r="F105" s="458">
        <v>0</v>
      </c>
      <c r="G105" s="458">
        <v>0</v>
      </c>
      <c r="H105" s="458">
        <v>0</v>
      </c>
      <c r="I105" s="458">
        <v>0</v>
      </c>
      <c r="J105" s="458">
        <v>0</v>
      </c>
      <c r="K105" s="458">
        <v>98</v>
      </c>
      <c r="L105" t="s">
        <v>855</v>
      </c>
      <c r="O105" s="231"/>
      <c r="P105" s="231"/>
    </row>
    <row r="106" spans="1:16">
      <c r="A106" t="s">
        <v>872</v>
      </c>
      <c r="B106" s="458">
        <v>2020</v>
      </c>
      <c r="C106" s="458">
        <v>0</v>
      </c>
      <c r="D106" s="458">
        <v>0</v>
      </c>
      <c r="E106" s="458">
        <v>0</v>
      </c>
      <c r="F106" s="458">
        <v>0</v>
      </c>
      <c r="G106" s="458">
        <v>0</v>
      </c>
      <c r="H106" s="458">
        <v>0</v>
      </c>
      <c r="I106" s="458">
        <v>0</v>
      </c>
      <c r="J106" s="458">
        <v>0</v>
      </c>
      <c r="K106" s="458">
        <v>96</v>
      </c>
      <c r="L106" t="s">
        <v>855</v>
      </c>
      <c r="O106" s="231"/>
      <c r="P106" s="231"/>
    </row>
    <row r="107" spans="1:16">
      <c r="A107" t="s">
        <v>872</v>
      </c>
      <c r="B107" s="458">
        <v>2021</v>
      </c>
      <c r="C107" s="458">
        <v>0</v>
      </c>
      <c r="D107" s="458">
        <v>0</v>
      </c>
      <c r="E107" s="458">
        <v>0</v>
      </c>
      <c r="F107" s="458">
        <v>0</v>
      </c>
      <c r="G107" s="458">
        <v>0</v>
      </c>
      <c r="H107" s="458">
        <v>0</v>
      </c>
      <c r="I107" s="458">
        <v>0</v>
      </c>
      <c r="J107" s="458">
        <v>0</v>
      </c>
      <c r="K107" s="458">
        <v>90</v>
      </c>
      <c r="L107" t="s">
        <v>855</v>
      </c>
      <c r="O107" s="231"/>
      <c r="P107" s="231"/>
    </row>
    <row r="108" spans="1:16">
      <c r="A108" t="s">
        <v>872</v>
      </c>
      <c r="B108" s="458">
        <v>2021</v>
      </c>
      <c r="C108" s="458">
        <v>0</v>
      </c>
      <c r="D108" s="458">
        <v>0</v>
      </c>
      <c r="E108" s="458">
        <v>0</v>
      </c>
      <c r="F108" s="458">
        <v>0</v>
      </c>
      <c r="G108" s="458">
        <v>0</v>
      </c>
      <c r="H108" s="458">
        <v>0</v>
      </c>
      <c r="I108" s="458">
        <v>0</v>
      </c>
      <c r="J108" s="458">
        <v>0</v>
      </c>
      <c r="K108" s="458">
        <v>10</v>
      </c>
      <c r="L108" t="s">
        <v>697</v>
      </c>
      <c r="O108" s="231"/>
      <c r="P108" s="231"/>
    </row>
    <row r="109" spans="1:16">
      <c r="A109" t="s">
        <v>872</v>
      </c>
      <c r="B109" s="458">
        <v>2022</v>
      </c>
      <c r="C109" s="458">
        <v>0</v>
      </c>
      <c r="D109" s="458">
        <v>0</v>
      </c>
      <c r="E109" s="458">
        <v>0</v>
      </c>
      <c r="F109" s="458">
        <v>0</v>
      </c>
      <c r="G109" s="458">
        <v>0</v>
      </c>
      <c r="H109" s="458">
        <v>0</v>
      </c>
      <c r="I109" s="458">
        <v>0</v>
      </c>
      <c r="J109" s="458">
        <v>0</v>
      </c>
      <c r="K109" s="458">
        <v>131</v>
      </c>
      <c r="L109" t="s">
        <v>697</v>
      </c>
      <c r="O109" s="231"/>
      <c r="P109" s="231"/>
    </row>
    <row r="110" spans="1:16">
      <c r="A110" t="s">
        <v>872</v>
      </c>
      <c r="B110" s="458">
        <v>2023</v>
      </c>
      <c r="C110" s="458">
        <v>0</v>
      </c>
      <c r="D110" s="458">
        <v>0</v>
      </c>
      <c r="E110" s="458">
        <v>0</v>
      </c>
      <c r="F110" s="458">
        <v>0</v>
      </c>
      <c r="G110" s="458">
        <v>0</v>
      </c>
      <c r="H110" s="458">
        <v>0</v>
      </c>
      <c r="I110" s="458">
        <v>0</v>
      </c>
      <c r="J110" s="458">
        <v>0</v>
      </c>
      <c r="K110" s="458">
        <v>123</v>
      </c>
      <c r="L110" t="s">
        <v>697</v>
      </c>
      <c r="O110" s="231"/>
      <c r="P110" s="231"/>
    </row>
    <row r="111" spans="1:16">
      <c r="A111" t="s">
        <v>872</v>
      </c>
      <c r="B111" s="458">
        <v>2024</v>
      </c>
      <c r="C111" s="458">
        <v>0</v>
      </c>
      <c r="D111" s="458">
        <v>0</v>
      </c>
      <c r="E111" s="458">
        <v>26</v>
      </c>
      <c r="F111" s="458">
        <v>0</v>
      </c>
      <c r="G111" s="458">
        <v>0</v>
      </c>
      <c r="H111" s="458">
        <v>0</v>
      </c>
      <c r="I111" s="458">
        <v>0</v>
      </c>
      <c r="J111" s="458">
        <v>0</v>
      </c>
      <c r="K111" s="458">
        <v>411</v>
      </c>
      <c r="L111" t="s">
        <v>697</v>
      </c>
      <c r="O111" s="231"/>
      <c r="P111" s="231"/>
    </row>
    <row r="112" spans="1:16">
      <c r="A112" t="s">
        <v>872</v>
      </c>
      <c r="C112">
        <v>0</v>
      </c>
      <c r="D112">
        <v>0</v>
      </c>
      <c r="E112">
        <v>0</v>
      </c>
      <c r="F112">
        <v>0</v>
      </c>
      <c r="G112">
        <v>0</v>
      </c>
      <c r="H112">
        <v>0</v>
      </c>
      <c r="I112">
        <v>0</v>
      </c>
      <c r="J112">
        <v>0</v>
      </c>
      <c r="K112">
        <v>41</v>
      </c>
      <c r="L112" t="s">
        <v>822</v>
      </c>
      <c r="O112" s="231"/>
      <c r="P112" s="231"/>
    </row>
    <row r="113" spans="1:16">
      <c r="A113" t="s">
        <v>873</v>
      </c>
      <c r="B113" s="458">
        <v>2019</v>
      </c>
      <c r="C113" s="458">
        <v>0</v>
      </c>
      <c r="D113" s="458">
        <v>0</v>
      </c>
      <c r="E113" s="458">
        <v>0</v>
      </c>
      <c r="F113" s="458">
        <v>0</v>
      </c>
      <c r="G113" s="458">
        <v>0</v>
      </c>
      <c r="H113" s="458">
        <v>3</v>
      </c>
      <c r="I113" s="458">
        <v>0</v>
      </c>
      <c r="J113" s="458">
        <v>2</v>
      </c>
      <c r="K113" s="458">
        <v>4</v>
      </c>
      <c r="L113" t="s">
        <v>855</v>
      </c>
      <c r="O113" s="231"/>
      <c r="P113" s="231"/>
    </row>
    <row r="114" spans="1:16">
      <c r="A114" t="s">
        <v>873</v>
      </c>
      <c r="B114" s="458">
        <v>2019</v>
      </c>
      <c r="C114" s="458">
        <v>0</v>
      </c>
      <c r="D114" s="458">
        <v>0</v>
      </c>
      <c r="E114" s="458">
        <v>0</v>
      </c>
      <c r="F114" s="458">
        <v>0</v>
      </c>
      <c r="G114" s="458">
        <v>0</v>
      </c>
      <c r="H114" s="458">
        <v>7</v>
      </c>
      <c r="I114" s="458">
        <v>0</v>
      </c>
      <c r="J114" s="458">
        <v>3</v>
      </c>
      <c r="K114" s="458">
        <v>4</v>
      </c>
      <c r="L114" t="s">
        <v>697</v>
      </c>
      <c r="O114" s="231"/>
      <c r="P114" s="231"/>
    </row>
    <row r="115" spans="1:16">
      <c r="A115" t="s">
        <v>873</v>
      </c>
      <c r="B115" s="458">
        <v>2020</v>
      </c>
      <c r="C115" s="458">
        <v>0</v>
      </c>
      <c r="D115" s="458">
        <v>0</v>
      </c>
      <c r="E115" s="458">
        <v>43</v>
      </c>
      <c r="F115" s="458">
        <v>5</v>
      </c>
      <c r="G115" s="458">
        <v>0</v>
      </c>
      <c r="H115" s="458">
        <v>2</v>
      </c>
      <c r="I115" s="458">
        <v>0</v>
      </c>
      <c r="J115" s="458">
        <v>10</v>
      </c>
      <c r="K115" s="458">
        <v>10</v>
      </c>
      <c r="L115" t="s">
        <v>697</v>
      </c>
      <c r="O115" s="231"/>
      <c r="P115" s="231"/>
    </row>
    <row r="116" spans="1:16">
      <c r="A116" t="s">
        <v>873</v>
      </c>
      <c r="B116" s="458">
        <v>2021</v>
      </c>
      <c r="C116" s="458">
        <v>10</v>
      </c>
      <c r="D116" s="458">
        <v>0</v>
      </c>
      <c r="E116" s="458">
        <v>36</v>
      </c>
      <c r="F116" s="458">
        <v>0</v>
      </c>
      <c r="G116" s="458">
        <v>1</v>
      </c>
      <c r="H116" s="458">
        <v>0</v>
      </c>
      <c r="I116" s="458">
        <v>0</v>
      </c>
      <c r="J116" s="458">
        <v>3</v>
      </c>
      <c r="K116" s="458">
        <v>14</v>
      </c>
      <c r="L116" t="s">
        <v>697</v>
      </c>
      <c r="O116" s="231"/>
      <c r="P116" s="231"/>
    </row>
    <row r="117" spans="1:16">
      <c r="A117" t="s">
        <v>873</v>
      </c>
      <c r="B117" s="458">
        <v>2022</v>
      </c>
      <c r="C117" s="458">
        <v>78</v>
      </c>
      <c r="D117" s="458">
        <v>0</v>
      </c>
      <c r="E117" s="458">
        <v>78</v>
      </c>
      <c r="F117" s="458">
        <v>5</v>
      </c>
      <c r="G117" s="458">
        <v>60</v>
      </c>
      <c r="H117" s="458">
        <v>2</v>
      </c>
      <c r="I117" s="458">
        <v>0</v>
      </c>
      <c r="J117" s="458">
        <v>10</v>
      </c>
      <c r="K117" s="458">
        <v>20</v>
      </c>
      <c r="L117" t="s">
        <v>697</v>
      </c>
      <c r="O117" s="231"/>
      <c r="P117" s="231"/>
    </row>
    <row r="118" spans="1:16">
      <c r="A118" t="s">
        <v>873</v>
      </c>
      <c r="B118" s="458">
        <v>2023</v>
      </c>
      <c r="C118" s="458">
        <v>0</v>
      </c>
      <c r="D118" s="458">
        <v>0</v>
      </c>
      <c r="E118" s="458">
        <v>0</v>
      </c>
      <c r="F118" s="458">
        <v>0</v>
      </c>
      <c r="G118" s="458">
        <v>0</v>
      </c>
      <c r="H118" s="458">
        <v>8</v>
      </c>
      <c r="I118" s="458">
        <v>0</v>
      </c>
      <c r="J118" s="458">
        <v>110</v>
      </c>
      <c r="K118" s="458">
        <v>41</v>
      </c>
      <c r="L118" t="s">
        <v>697</v>
      </c>
      <c r="O118" s="231"/>
      <c r="P118" s="231"/>
    </row>
    <row r="119" spans="1:16">
      <c r="A119" t="s">
        <v>873</v>
      </c>
      <c r="B119" s="458">
        <v>2024</v>
      </c>
      <c r="C119" s="458">
        <v>0</v>
      </c>
      <c r="D119" s="458">
        <v>0</v>
      </c>
      <c r="E119" s="458">
        <v>0</v>
      </c>
      <c r="F119" s="458">
        <v>0</v>
      </c>
      <c r="G119" s="458">
        <v>0</v>
      </c>
      <c r="H119" s="458">
        <v>7</v>
      </c>
      <c r="I119" s="458">
        <v>0</v>
      </c>
      <c r="J119" s="458">
        <v>5</v>
      </c>
      <c r="K119" s="458">
        <v>10</v>
      </c>
      <c r="L119" t="s">
        <v>697</v>
      </c>
      <c r="O119" s="231"/>
      <c r="P119" s="231"/>
    </row>
    <row r="120" spans="1:16">
      <c r="A120" t="s">
        <v>873</v>
      </c>
      <c r="C120">
        <v>0</v>
      </c>
      <c r="D120">
        <v>0</v>
      </c>
      <c r="E120">
        <v>0</v>
      </c>
      <c r="F120">
        <v>0</v>
      </c>
      <c r="G120">
        <v>0</v>
      </c>
      <c r="H120">
        <v>3</v>
      </c>
      <c r="I120">
        <v>0</v>
      </c>
      <c r="J120">
        <v>3</v>
      </c>
      <c r="K120">
        <v>5</v>
      </c>
      <c r="L120" t="s">
        <v>822</v>
      </c>
      <c r="O120" s="231"/>
      <c r="P120" s="231"/>
    </row>
    <row r="121" spans="1:16">
      <c r="A121" t="s">
        <v>874</v>
      </c>
      <c r="B121" s="458">
        <v>2019</v>
      </c>
      <c r="C121" s="458">
        <v>0</v>
      </c>
      <c r="D121" s="458">
        <v>0</v>
      </c>
      <c r="E121" s="458">
        <v>0</v>
      </c>
      <c r="F121" s="458">
        <v>0</v>
      </c>
      <c r="G121" s="458">
        <v>20</v>
      </c>
      <c r="H121" s="458">
        <v>0</v>
      </c>
      <c r="I121" s="458">
        <v>0</v>
      </c>
      <c r="J121" s="458">
        <v>0</v>
      </c>
      <c r="K121" s="458">
        <v>49</v>
      </c>
      <c r="L121" t="s">
        <v>855</v>
      </c>
      <c r="O121" s="231"/>
      <c r="P121" s="231"/>
    </row>
    <row r="122" spans="1:16">
      <c r="A122" t="s">
        <v>874</v>
      </c>
      <c r="B122" s="458">
        <v>2020</v>
      </c>
      <c r="C122" s="458">
        <v>0</v>
      </c>
      <c r="D122" s="458">
        <v>0</v>
      </c>
      <c r="E122" s="458">
        <v>0</v>
      </c>
      <c r="F122" s="458">
        <v>0</v>
      </c>
      <c r="G122" s="458">
        <v>0</v>
      </c>
      <c r="H122" s="458">
        <v>0</v>
      </c>
      <c r="I122" s="458">
        <v>0</v>
      </c>
      <c r="J122" s="458">
        <v>0</v>
      </c>
      <c r="K122" s="458">
        <v>54</v>
      </c>
      <c r="L122" t="s">
        <v>855</v>
      </c>
      <c r="O122" s="231"/>
      <c r="P122" s="231"/>
    </row>
    <row r="123" spans="1:16">
      <c r="A123" t="s">
        <v>874</v>
      </c>
      <c r="B123" s="458">
        <v>2021</v>
      </c>
      <c r="C123" s="458">
        <v>0</v>
      </c>
      <c r="D123" s="458">
        <v>0</v>
      </c>
      <c r="E123" s="458">
        <v>0</v>
      </c>
      <c r="F123" s="458">
        <v>0</v>
      </c>
      <c r="G123" s="458">
        <v>0</v>
      </c>
      <c r="H123" s="458">
        <v>0</v>
      </c>
      <c r="I123" s="458">
        <v>0</v>
      </c>
      <c r="J123" s="458">
        <v>0</v>
      </c>
      <c r="K123" s="458">
        <v>14</v>
      </c>
      <c r="L123" t="s">
        <v>697</v>
      </c>
      <c r="O123" s="231"/>
      <c r="P123" s="231"/>
    </row>
    <row r="124" spans="1:16">
      <c r="A124" t="s">
        <v>874</v>
      </c>
      <c r="B124" s="458">
        <v>2022</v>
      </c>
      <c r="C124" s="458">
        <v>0</v>
      </c>
      <c r="D124" s="458">
        <v>0</v>
      </c>
      <c r="E124" s="458">
        <v>0</v>
      </c>
      <c r="F124" s="458">
        <v>0</v>
      </c>
      <c r="G124" s="458">
        <v>0</v>
      </c>
      <c r="H124" s="458">
        <v>6</v>
      </c>
      <c r="I124" s="458">
        <v>0</v>
      </c>
      <c r="J124" s="458">
        <v>7</v>
      </c>
      <c r="K124" s="458">
        <v>4</v>
      </c>
      <c r="L124" t="s">
        <v>697</v>
      </c>
      <c r="O124" s="231"/>
      <c r="P124" s="231"/>
    </row>
    <row r="125" spans="1:16">
      <c r="A125" t="s">
        <v>874</v>
      </c>
      <c r="B125" s="458">
        <v>2023</v>
      </c>
      <c r="C125" s="458">
        <v>0</v>
      </c>
      <c r="D125" s="458">
        <v>0</v>
      </c>
      <c r="E125" s="458">
        <v>0</v>
      </c>
      <c r="F125" s="458">
        <v>0</v>
      </c>
      <c r="G125" s="458">
        <v>0</v>
      </c>
      <c r="H125" s="458">
        <v>9</v>
      </c>
      <c r="I125" s="458">
        <v>0</v>
      </c>
      <c r="J125" s="458">
        <v>8</v>
      </c>
      <c r="K125" s="458">
        <v>15</v>
      </c>
      <c r="L125" t="s">
        <v>697</v>
      </c>
      <c r="O125" s="231"/>
      <c r="P125" s="231"/>
    </row>
    <row r="126" spans="1:16">
      <c r="A126" t="s">
        <v>874</v>
      </c>
      <c r="B126" s="458">
        <v>2024</v>
      </c>
      <c r="C126" s="458">
        <v>0</v>
      </c>
      <c r="D126" s="458">
        <v>0</v>
      </c>
      <c r="E126" s="458">
        <v>0</v>
      </c>
      <c r="F126" s="458">
        <v>0</v>
      </c>
      <c r="G126" s="458">
        <v>62</v>
      </c>
      <c r="H126" s="458">
        <v>13</v>
      </c>
      <c r="I126" s="458">
        <v>0</v>
      </c>
      <c r="J126" s="458">
        <v>13</v>
      </c>
      <c r="K126" s="458">
        <v>7</v>
      </c>
      <c r="L126" t="s">
        <v>697</v>
      </c>
      <c r="O126" s="231"/>
      <c r="P126" s="231"/>
    </row>
    <row r="127" spans="1:16">
      <c r="A127" t="s">
        <v>874</v>
      </c>
      <c r="C127">
        <v>0</v>
      </c>
      <c r="D127">
        <v>0</v>
      </c>
      <c r="E127">
        <v>0</v>
      </c>
      <c r="F127">
        <v>0</v>
      </c>
      <c r="G127">
        <v>20</v>
      </c>
      <c r="H127">
        <v>0</v>
      </c>
      <c r="I127">
        <v>0</v>
      </c>
      <c r="J127">
        <v>0</v>
      </c>
      <c r="K127">
        <v>103</v>
      </c>
      <c r="L127" t="s">
        <v>822</v>
      </c>
      <c r="O127" s="231"/>
      <c r="P127" s="231"/>
    </row>
    <row r="128" spans="1:16">
      <c r="A128" t="s">
        <v>875</v>
      </c>
      <c r="B128" s="458">
        <v>2019</v>
      </c>
      <c r="C128" s="458">
        <v>0</v>
      </c>
      <c r="D128" s="458">
        <v>0</v>
      </c>
      <c r="E128" s="458">
        <v>0</v>
      </c>
      <c r="F128" s="458">
        <v>0</v>
      </c>
      <c r="G128" s="458">
        <v>0</v>
      </c>
      <c r="H128" s="458">
        <v>0</v>
      </c>
      <c r="I128" s="458">
        <v>0</v>
      </c>
      <c r="J128" s="458">
        <v>0</v>
      </c>
      <c r="K128" s="458">
        <v>9</v>
      </c>
      <c r="L128" t="s">
        <v>855</v>
      </c>
      <c r="O128" s="231"/>
      <c r="P128" s="231"/>
    </row>
    <row r="129" spans="1:16">
      <c r="A129" t="s">
        <v>875</v>
      </c>
      <c r="B129" s="458">
        <v>2020</v>
      </c>
      <c r="C129" s="458">
        <v>0</v>
      </c>
      <c r="D129" s="458">
        <v>0</v>
      </c>
      <c r="E129" s="458">
        <v>0</v>
      </c>
      <c r="F129" s="458">
        <v>0</v>
      </c>
      <c r="G129" s="458">
        <v>0</v>
      </c>
      <c r="H129" s="458">
        <v>0</v>
      </c>
      <c r="I129" s="458">
        <v>0</v>
      </c>
      <c r="J129" s="458">
        <v>0</v>
      </c>
      <c r="K129" s="458">
        <v>6</v>
      </c>
      <c r="L129" t="s">
        <v>855</v>
      </c>
      <c r="O129" s="231"/>
      <c r="P129" s="231"/>
    </row>
    <row r="130" spans="1:16">
      <c r="A130" t="s">
        <v>875</v>
      </c>
      <c r="B130" s="458">
        <v>2021</v>
      </c>
      <c r="C130" s="458">
        <v>0</v>
      </c>
      <c r="D130" s="458">
        <v>0</v>
      </c>
      <c r="E130" s="458">
        <v>0</v>
      </c>
      <c r="F130" s="458">
        <v>0</v>
      </c>
      <c r="G130" s="458">
        <v>0</v>
      </c>
      <c r="H130" s="458">
        <v>0</v>
      </c>
      <c r="I130" s="458">
        <v>0</v>
      </c>
      <c r="J130" s="458">
        <v>0</v>
      </c>
      <c r="K130" s="458">
        <v>13</v>
      </c>
      <c r="L130" t="s">
        <v>855</v>
      </c>
      <c r="O130" s="231"/>
      <c r="P130" s="231"/>
    </row>
    <row r="131" spans="1:16">
      <c r="A131" t="s">
        <v>875</v>
      </c>
      <c r="B131" s="458">
        <v>2021</v>
      </c>
      <c r="C131" s="458">
        <v>0</v>
      </c>
      <c r="D131" s="458">
        <v>0</v>
      </c>
      <c r="E131" s="458">
        <v>0</v>
      </c>
      <c r="F131" s="458">
        <v>0</v>
      </c>
      <c r="G131" s="458">
        <v>0</v>
      </c>
      <c r="H131" s="458">
        <v>0</v>
      </c>
      <c r="I131" s="458">
        <v>0</v>
      </c>
      <c r="J131" s="458">
        <v>0</v>
      </c>
      <c r="K131" s="458">
        <v>3</v>
      </c>
      <c r="L131" t="s">
        <v>697</v>
      </c>
      <c r="O131" s="231"/>
      <c r="P131" s="231"/>
    </row>
    <row r="132" spans="1:16">
      <c r="A132" t="s">
        <v>875</v>
      </c>
      <c r="B132" s="458">
        <v>2022</v>
      </c>
      <c r="C132" s="458">
        <v>0</v>
      </c>
      <c r="D132" s="458">
        <v>0</v>
      </c>
      <c r="E132" s="458">
        <v>0</v>
      </c>
      <c r="F132" s="458">
        <v>0</v>
      </c>
      <c r="G132" s="458">
        <v>0</v>
      </c>
      <c r="H132" s="458">
        <v>0</v>
      </c>
      <c r="I132" s="458">
        <v>0</v>
      </c>
      <c r="J132" s="458">
        <v>0</v>
      </c>
      <c r="K132" s="458">
        <v>6</v>
      </c>
      <c r="L132" t="s">
        <v>697</v>
      </c>
      <c r="O132" s="231"/>
      <c r="P132" s="231"/>
    </row>
    <row r="133" spans="1:16">
      <c r="A133" t="s">
        <v>875</v>
      </c>
      <c r="B133" s="458">
        <v>2024</v>
      </c>
      <c r="C133" s="458">
        <v>0</v>
      </c>
      <c r="D133" s="458">
        <v>0</v>
      </c>
      <c r="E133" s="458">
        <v>0</v>
      </c>
      <c r="F133" s="458">
        <v>0</v>
      </c>
      <c r="G133" s="458">
        <v>0</v>
      </c>
      <c r="H133" s="458">
        <v>0</v>
      </c>
      <c r="I133" s="458">
        <v>0</v>
      </c>
      <c r="J133" s="458">
        <v>21</v>
      </c>
      <c r="K133" s="458">
        <v>64</v>
      </c>
      <c r="L133" t="s">
        <v>697</v>
      </c>
      <c r="O133" s="231"/>
      <c r="P133" s="231"/>
    </row>
    <row r="134" spans="1:16">
      <c r="A134" t="s">
        <v>875</v>
      </c>
      <c r="C134">
        <v>0</v>
      </c>
      <c r="D134">
        <v>0</v>
      </c>
      <c r="E134">
        <v>0</v>
      </c>
      <c r="F134">
        <v>0</v>
      </c>
      <c r="G134">
        <v>0</v>
      </c>
      <c r="H134">
        <v>0</v>
      </c>
      <c r="I134">
        <v>0</v>
      </c>
      <c r="J134">
        <v>0</v>
      </c>
      <c r="K134">
        <v>8</v>
      </c>
      <c r="L134" t="s">
        <v>822</v>
      </c>
      <c r="O134" s="231"/>
      <c r="P134" s="231"/>
    </row>
    <row r="135" spans="1:16">
      <c r="A135" t="s">
        <v>876</v>
      </c>
      <c r="B135" s="458">
        <v>2019</v>
      </c>
      <c r="C135" s="458">
        <v>0</v>
      </c>
      <c r="D135" s="458">
        <v>0</v>
      </c>
      <c r="E135" s="458">
        <v>0</v>
      </c>
      <c r="F135" s="458">
        <v>0</v>
      </c>
      <c r="G135" s="458">
        <v>0</v>
      </c>
      <c r="H135" s="458">
        <v>0</v>
      </c>
      <c r="I135" s="458">
        <v>0</v>
      </c>
      <c r="J135" s="458">
        <v>111</v>
      </c>
      <c r="K135" s="458">
        <v>0</v>
      </c>
      <c r="L135" t="s">
        <v>855</v>
      </c>
      <c r="O135" s="231"/>
      <c r="P135" s="231"/>
    </row>
    <row r="136" spans="1:16">
      <c r="A136" t="s">
        <v>876</v>
      </c>
      <c r="B136" s="458">
        <v>2020</v>
      </c>
      <c r="C136" s="458">
        <v>0</v>
      </c>
      <c r="D136" s="458">
        <v>0</v>
      </c>
      <c r="E136" s="458">
        <v>0</v>
      </c>
      <c r="F136" s="458">
        <v>0</v>
      </c>
      <c r="G136" s="458">
        <v>0</v>
      </c>
      <c r="H136" s="458">
        <v>0</v>
      </c>
      <c r="I136" s="458">
        <v>0</v>
      </c>
      <c r="J136" s="458">
        <v>1</v>
      </c>
      <c r="K136" s="458">
        <v>2</v>
      </c>
      <c r="L136" t="s">
        <v>855</v>
      </c>
      <c r="O136" s="231"/>
      <c r="P136" s="231"/>
    </row>
    <row r="137" spans="1:16">
      <c r="A137" t="s">
        <v>876</v>
      </c>
      <c r="B137" s="458">
        <v>2021</v>
      </c>
      <c r="C137" s="458">
        <v>0</v>
      </c>
      <c r="D137" s="458">
        <v>0</v>
      </c>
      <c r="E137" s="458">
        <v>0</v>
      </c>
      <c r="F137" s="458">
        <v>0</v>
      </c>
      <c r="G137" s="458">
        <v>0</v>
      </c>
      <c r="H137" s="458">
        <v>0</v>
      </c>
      <c r="I137" s="458">
        <v>0</v>
      </c>
      <c r="J137" s="458">
        <v>47</v>
      </c>
      <c r="K137" s="458">
        <v>0</v>
      </c>
      <c r="L137" t="s">
        <v>855</v>
      </c>
      <c r="O137" s="231"/>
      <c r="P137" s="231"/>
    </row>
    <row r="138" spans="1:16">
      <c r="A138" t="s">
        <v>876</v>
      </c>
      <c r="B138" s="458">
        <v>2022</v>
      </c>
      <c r="C138" s="458">
        <v>0</v>
      </c>
      <c r="D138" s="458">
        <v>0</v>
      </c>
      <c r="E138" s="458">
        <v>0</v>
      </c>
      <c r="F138" s="458">
        <v>0</v>
      </c>
      <c r="G138" s="458">
        <v>0</v>
      </c>
      <c r="H138" s="458">
        <v>8</v>
      </c>
      <c r="I138" s="458">
        <v>0</v>
      </c>
      <c r="J138" s="458">
        <v>26</v>
      </c>
      <c r="K138" s="458">
        <v>1</v>
      </c>
      <c r="L138" t="s">
        <v>855</v>
      </c>
      <c r="O138" s="231"/>
      <c r="P138" s="231"/>
    </row>
    <row r="139" spans="1:16">
      <c r="A139" t="s">
        <v>876</v>
      </c>
      <c r="B139" s="458">
        <v>2023</v>
      </c>
      <c r="C139" s="458">
        <v>0</v>
      </c>
      <c r="D139" s="458">
        <v>0</v>
      </c>
      <c r="E139" s="458">
        <v>0</v>
      </c>
      <c r="F139" s="458">
        <v>0</v>
      </c>
      <c r="G139" s="458">
        <v>0</v>
      </c>
      <c r="H139" s="458">
        <v>12</v>
      </c>
      <c r="I139" s="458">
        <v>0</v>
      </c>
      <c r="J139" s="458">
        <v>22</v>
      </c>
      <c r="K139" s="458">
        <v>16</v>
      </c>
      <c r="L139" t="s">
        <v>855</v>
      </c>
      <c r="O139" s="231"/>
      <c r="P139" s="231"/>
    </row>
    <row r="140" spans="1:16">
      <c r="A140" t="s">
        <v>876</v>
      </c>
      <c r="B140" s="458">
        <v>2024</v>
      </c>
      <c r="C140" s="458">
        <v>0</v>
      </c>
      <c r="D140" s="458">
        <v>0</v>
      </c>
      <c r="E140" s="458">
        <v>0</v>
      </c>
      <c r="F140" s="458">
        <v>0</v>
      </c>
      <c r="G140" s="458">
        <v>0</v>
      </c>
      <c r="H140" s="458">
        <v>0</v>
      </c>
      <c r="I140" s="458">
        <v>0</v>
      </c>
      <c r="J140" s="458">
        <v>0</v>
      </c>
      <c r="K140" s="458">
        <v>33</v>
      </c>
      <c r="L140" t="s">
        <v>697</v>
      </c>
      <c r="O140" s="231"/>
      <c r="P140" s="231"/>
    </row>
    <row r="141" spans="1:16">
      <c r="A141" t="s">
        <v>876</v>
      </c>
      <c r="C141">
        <v>0</v>
      </c>
      <c r="D141">
        <v>0</v>
      </c>
      <c r="E141">
        <v>0</v>
      </c>
      <c r="F141">
        <v>0</v>
      </c>
      <c r="G141">
        <v>0</v>
      </c>
      <c r="H141">
        <v>8</v>
      </c>
      <c r="I141">
        <v>0</v>
      </c>
      <c r="J141">
        <v>12</v>
      </c>
      <c r="K141">
        <v>1</v>
      </c>
      <c r="L141" t="s">
        <v>822</v>
      </c>
      <c r="O141" s="231"/>
      <c r="P141" s="231"/>
    </row>
    <row r="142" spans="1:16">
      <c r="A142" t="s">
        <v>877</v>
      </c>
      <c r="B142" s="458">
        <v>2019</v>
      </c>
      <c r="C142" s="458">
        <v>0</v>
      </c>
      <c r="D142" s="458">
        <v>0</v>
      </c>
      <c r="E142" s="458">
        <v>0</v>
      </c>
      <c r="F142" s="458">
        <v>0</v>
      </c>
      <c r="G142" s="458">
        <v>0</v>
      </c>
      <c r="H142" s="458">
        <v>2</v>
      </c>
      <c r="I142" s="458">
        <v>1</v>
      </c>
      <c r="J142" s="458">
        <v>2</v>
      </c>
      <c r="K142" s="458">
        <v>64</v>
      </c>
      <c r="L142" t="s">
        <v>855</v>
      </c>
      <c r="O142" s="231"/>
      <c r="P142" s="231"/>
    </row>
    <row r="143" spans="1:16">
      <c r="A143" t="s">
        <v>877</v>
      </c>
      <c r="B143" s="458">
        <v>2020</v>
      </c>
      <c r="C143" s="458">
        <v>0</v>
      </c>
      <c r="D143" s="458">
        <v>0</v>
      </c>
      <c r="E143" s="458">
        <v>0</v>
      </c>
      <c r="F143" s="458">
        <v>0</v>
      </c>
      <c r="G143" s="458">
        <v>0</v>
      </c>
      <c r="H143" s="458">
        <v>5</v>
      </c>
      <c r="I143" s="458">
        <v>0</v>
      </c>
      <c r="J143" s="458">
        <v>4</v>
      </c>
      <c r="K143" s="458">
        <v>36</v>
      </c>
      <c r="L143" t="s">
        <v>855</v>
      </c>
      <c r="O143" s="231"/>
      <c r="P143" s="231"/>
    </row>
    <row r="144" spans="1:16">
      <c r="A144" t="s">
        <v>877</v>
      </c>
      <c r="B144" s="458">
        <v>2021</v>
      </c>
      <c r="C144" s="458">
        <v>0</v>
      </c>
      <c r="D144" s="458">
        <v>0</v>
      </c>
      <c r="E144" s="458">
        <v>3</v>
      </c>
      <c r="F144" s="458">
        <v>0</v>
      </c>
      <c r="G144" s="458">
        <v>1</v>
      </c>
      <c r="H144" s="458">
        <v>12</v>
      </c>
      <c r="I144" s="458">
        <v>1</v>
      </c>
      <c r="J144" s="458">
        <v>53</v>
      </c>
      <c r="K144" s="458">
        <v>66</v>
      </c>
      <c r="L144" t="s">
        <v>697</v>
      </c>
      <c r="O144" s="231"/>
      <c r="P144" s="231"/>
    </row>
    <row r="145" spans="1:16">
      <c r="A145" t="s">
        <v>877</v>
      </c>
      <c r="B145" s="458">
        <v>2022</v>
      </c>
      <c r="C145" s="458">
        <v>0</v>
      </c>
      <c r="D145" s="458">
        <v>0</v>
      </c>
      <c r="E145" s="458">
        <v>0</v>
      </c>
      <c r="F145" s="458">
        <v>0</v>
      </c>
      <c r="G145" s="458">
        <v>0</v>
      </c>
      <c r="H145" s="458">
        <v>11</v>
      </c>
      <c r="I145" s="458">
        <v>0</v>
      </c>
      <c r="J145" s="458">
        <v>29</v>
      </c>
      <c r="K145" s="458">
        <v>13</v>
      </c>
      <c r="L145" t="s">
        <v>697</v>
      </c>
      <c r="O145" s="231"/>
      <c r="P145" s="231"/>
    </row>
    <row r="146" spans="1:16">
      <c r="A146" t="s">
        <v>877</v>
      </c>
      <c r="B146" s="458">
        <v>2023</v>
      </c>
      <c r="C146" s="458">
        <v>0</v>
      </c>
      <c r="D146" s="458">
        <v>0</v>
      </c>
      <c r="E146" s="458">
        <v>0</v>
      </c>
      <c r="F146" s="458">
        <v>0</v>
      </c>
      <c r="G146" s="458">
        <v>67</v>
      </c>
      <c r="H146" s="458">
        <v>12</v>
      </c>
      <c r="I146" s="458">
        <v>8</v>
      </c>
      <c r="J146" s="458">
        <v>20</v>
      </c>
      <c r="K146" s="458">
        <v>8</v>
      </c>
      <c r="L146" t="s">
        <v>697</v>
      </c>
      <c r="O146" s="231"/>
      <c r="P146" s="231"/>
    </row>
    <row r="147" spans="1:16">
      <c r="A147" t="s">
        <v>877</v>
      </c>
      <c r="B147" s="458">
        <v>2024</v>
      </c>
      <c r="C147" s="458">
        <v>0</v>
      </c>
      <c r="D147" s="458">
        <v>0</v>
      </c>
      <c r="E147" s="458">
        <v>0</v>
      </c>
      <c r="F147" s="458">
        <v>1</v>
      </c>
      <c r="G147" s="458">
        <v>0</v>
      </c>
      <c r="H147" s="458">
        <v>13</v>
      </c>
      <c r="I147" s="458">
        <v>0</v>
      </c>
      <c r="J147" s="458">
        <v>26</v>
      </c>
      <c r="K147" s="458">
        <v>78</v>
      </c>
      <c r="L147" t="s">
        <v>697</v>
      </c>
      <c r="O147" s="231"/>
      <c r="P147" s="231"/>
    </row>
    <row r="148" spans="1:16">
      <c r="A148" t="s">
        <v>877</v>
      </c>
      <c r="C148">
        <v>0</v>
      </c>
      <c r="D148">
        <v>0</v>
      </c>
      <c r="E148">
        <v>0</v>
      </c>
      <c r="F148">
        <v>0</v>
      </c>
      <c r="G148">
        <v>0</v>
      </c>
      <c r="H148">
        <v>7</v>
      </c>
      <c r="I148">
        <v>1</v>
      </c>
      <c r="J148">
        <v>6</v>
      </c>
      <c r="K148">
        <v>100</v>
      </c>
      <c r="L148" t="s">
        <v>822</v>
      </c>
      <c r="O148" s="231"/>
      <c r="P148" s="231"/>
    </row>
    <row r="149" spans="1:16">
      <c r="A149" t="s">
        <v>878</v>
      </c>
      <c r="B149" s="458">
        <v>2019</v>
      </c>
      <c r="C149" s="458">
        <v>0</v>
      </c>
      <c r="D149" s="458">
        <v>4</v>
      </c>
      <c r="E149" s="458">
        <v>0</v>
      </c>
      <c r="F149" s="458">
        <v>8</v>
      </c>
      <c r="G149" s="458">
        <v>0</v>
      </c>
      <c r="H149" s="458">
        <v>2</v>
      </c>
      <c r="I149" s="458">
        <v>0</v>
      </c>
      <c r="J149" s="458">
        <v>0</v>
      </c>
      <c r="K149" s="458">
        <v>19</v>
      </c>
      <c r="L149" t="s">
        <v>855</v>
      </c>
      <c r="O149" s="231"/>
      <c r="P149" s="231"/>
    </row>
    <row r="150" spans="1:16">
      <c r="A150" t="s">
        <v>878</v>
      </c>
      <c r="B150" s="458">
        <v>2020</v>
      </c>
      <c r="C150" s="458">
        <v>0</v>
      </c>
      <c r="D150" s="458">
        <v>18</v>
      </c>
      <c r="E150" s="458">
        <v>0</v>
      </c>
      <c r="F150" s="458">
        <v>20</v>
      </c>
      <c r="G150" s="458">
        <v>0</v>
      </c>
      <c r="H150" s="458">
        <v>5</v>
      </c>
      <c r="I150" s="458">
        <v>0</v>
      </c>
      <c r="J150" s="458">
        <v>9</v>
      </c>
      <c r="K150" s="458">
        <v>25</v>
      </c>
      <c r="L150" t="s">
        <v>855</v>
      </c>
      <c r="O150" s="231"/>
      <c r="P150" s="231"/>
    </row>
    <row r="151" spans="1:16">
      <c r="A151" t="s">
        <v>878</v>
      </c>
      <c r="B151" s="458">
        <v>2021</v>
      </c>
      <c r="C151" s="458">
        <v>0</v>
      </c>
      <c r="D151" s="458">
        <v>16</v>
      </c>
      <c r="E151" s="458">
        <v>0</v>
      </c>
      <c r="F151" s="458">
        <v>18</v>
      </c>
      <c r="G151" s="458">
        <v>0</v>
      </c>
      <c r="H151" s="458">
        <v>5</v>
      </c>
      <c r="I151" s="458">
        <v>0</v>
      </c>
      <c r="J151" s="458">
        <v>9</v>
      </c>
      <c r="K151" s="458">
        <v>30</v>
      </c>
      <c r="L151" t="s">
        <v>855</v>
      </c>
      <c r="O151" s="231"/>
      <c r="P151" s="231"/>
    </row>
    <row r="152" spans="1:16">
      <c r="A152" t="s">
        <v>878</v>
      </c>
      <c r="B152" s="458">
        <v>2022</v>
      </c>
      <c r="C152" s="458">
        <v>0</v>
      </c>
      <c r="D152" s="458">
        <v>11</v>
      </c>
      <c r="E152" s="458">
        <v>0</v>
      </c>
      <c r="F152" s="458">
        <v>13</v>
      </c>
      <c r="G152" s="458">
        <v>0</v>
      </c>
      <c r="H152" s="458">
        <v>0</v>
      </c>
      <c r="I152" s="458">
        <v>0</v>
      </c>
      <c r="J152" s="458">
        <v>2</v>
      </c>
      <c r="K152" s="458">
        <v>36</v>
      </c>
      <c r="L152" t="s">
        <v>855</v>
      </c>
      <c r="O152" s="231"/>
      <c r="P152" s="231"/>
    </row>
    <row r="153" spans="1:16">
      <c r="A153" t="s">
        <v>878</v>
      </c>
      <c r="B153" s="458">
        <v>2023</v>
      </c>
      <c r="C153" s="458">
        <v>0</v>
      </c>
      <c r="D153" s="458">
        <v>6</v>
      </c>
      <c r="E153" s="458">
        <v>0</v>
      </c>
      <c r="F153" s="458">
        <v>6</v>
      </c>
      <c r="G153" s="458">
        <v>0</v>
      </c>
      <c r="H153" s="458">
        <v>7</v>
      </c>
      <c r="I153" s="458">
        <v>0</v>
      </c>
      <c r="J153" s="458">
        <v>0</v>
      </c>
      <c r="K153" s="458">
        <v>25</v>
      </c>
      <c r="L153" t="s">
        <v>697</v>
      </c>
      <c r="O153" s="231"/>
      <c r="P153" s="231"/>
    </row>
    <row r="154" spans="1:16">
      <c r="A154" t="s">
        <v>878</v>
      </c>
      <c r="B154" s="458">
        <v>2024</v>
      </c>
      <c r="C154" s="458">
        <v>0</v>
      </c>
      <c r="D154" s="458">
        <v>13</v>
      </c>
      <c r="E154" s="458">
        <v>0</v>
      </c>
      <c r="F154" s="458">
        <v>13</v>
      </c>
      <c r="G154" s="458">
        <v>0</v>
      </c>
      <c r="H154" s="458">
        <v>5</v>
      </c>
      <c r="I154" s="458">
        <v>0</v>
      </c>
      <c r="J154" s="458">
        <v>2</v>
      </c>
      <c r="K154" s="458">
        <v>26</v>
      </c>
      <c r="L154" t="s">
        <v>697</v>
      </c>
      <c r="O154" s="231"/>
      <c r="P154" s="231"/>
    </row>
    <row r="155" spans="1:16">
      <c r="A155" t="s">
        <v>878</v>
      </c>
      <c r="C155">
        <v>0</v>
      </c>
      <c r="D155">
        <v>0</v>
      </c>
      <c r="E155">
        <v>0</v>
      </c>
      <c r="F155">
        <v>9</v>
      </c>
      <c r="G155">
        <v>0</v>
      </c>
      <c r="H155">
        <v>0</v>
      </c>
      <c r="I155">
        <v>0</v>
      </c>
      <c r="J155">
        <v>0</v>
      </c>
      <c r="K155">
        <v>18</v>
      </c>
      <c r="L155" t="s">
        <v>822</v>
      </c>
      <c r="O155" s="231"/>
      <c r="P155" s="231"/>
    </row>
    <row r="156" spans="1:16">
      <c r="A156" t="s">
        <v>879</v>
      </c>
      <c r="B156" s="458">
        <v>2019</v>
      </c>
      <c r="C156" s="458">
        <v>0</v>
      </c>
      <c r="D156" s="458">
        <v>0</v>
      </c>
      <c r="E156" s="458">
        <v>0</v>
      </c>
      <c r="F156" s="458">
        <v>0</v>
      </c>
      <c r="G156" s="458">
        <v>0</v>
      </c>
      <c r="H156" s="458">
        <v>0</v>
      </c>
      <c r="I156" s="458">
        <v>0</v>
      </c>
      <c r="J156" s="458">
        <v>0</v>
      </c>
      <c r="K156" s="458">
        <v>9</v>
      </c>
      <c r="L156" t="s">
        <v>855</v>
      </c>
      <c r="O156" s="231"/>
      <c r="P156" s="231"/>
    </row>
    <row r="157" spans="1:16">
      <c r="A157" t="s">
        <v>879</v>
      </c>
      <c r="B157" s="458">
        <v>2020</v>
      </c>
      <c r="C157" s="458">
        <v>0</v>
      </c>
      <c r="D157" s="458">
        <v>0</v>
      </c>
      <c r="E157" s="458">
        <v>0</v>
      </c>
      <c r="F157" s="458">
        <v>0</v>
      </c>
      <c r="G157" s="458">
        <v>0</v>
      </c>
      <c r="H157" s="458">
        <v>0</v>
      </c>
      <c r="I157" s="458">
        <v>0</v>
      </c>
      <c r="J157" s="458">
        <v>0</v>
      </c>
      <c r="K157" s="458">
        <v>54</v>
      </c>
      <c r="L157" t="s">
        <v>855</v>
      </c>
      <c r="O157" s="231"/>
      <c r="P157" s="231"/>
    </row>
    <row r="158" spans="1:16">
      <c r="A158" t="s">
        <v>879</v>
      </c>
      <c r="B158" s="458">
        <v>2021</v>
      </c>
      <c r="C158" s="458">
        <v>0</v>
      </c>
      <c r="D158" s="458">
        <v>0</v>
      </c>
      <c r="E158" s="458">
        <v>0</v>
      </c>
      <c r="F158" s="458">
        <v>0</v>
      </c>
      <c r="G158" s="458">
        <v>0</v>
      </c>
      <c r="H158" s="458">
        <v>0</v>
      </c>
      <c r="I158" s="458">
        <v>0</v>
      </c>
      <c r="J158" s="458">
        <v>0</v>
      </c>
      <c r="K158" s="458">
        <v>59</v>
      </c>
      <c r="L158" t="s">
        <v>855</v>
      </c>
      <c r="O158" s="231"/>
      <c r="P158" s="231"/>
    </row>
    <row r="159" spans="1:16">
      <c r="A159" t="s">
        <v>879</v>
      </c>
      <c r="B159" s="458">
        <v>2024</v>
      </c>
      <c r="C159" s="458">
        <v>0</v>
      </c>
      <c r="D159" s="458">
        <v>0</v>
      </c>
      <c r="E159" s="458">
        <v>0</v>
      </c>
      <c r="F159" s="458">
        <v>0</v>
      </c>
      <c r="G159" s="458">
        <v>0</v>
      </c>
      <c r="H159" s="458">
        <v>0</v>
      </c>
      <c r="I159" s="458">
        <v>0</v>
      </c>
      <c r="J159" s="458">
        <v>0</v>
      </c>
      <c r="K159" s="458">
        <v>3</v>
      </c>
      <c r="L159" t="s">
        <v>855</v>
      </c>
      <c r="O159" s="231"/>
      <c r="P159" s="231"/>
    </row>
    <row r="160" spans="1:16">
      <c r="A160" t="s">
        <v>879</v>
      </c>
      <c r="B160" s="458">
        <v>2024</v>
      </c>
      <c r="C160" s="458">
        <v>0</v>
      </c>
      <c r="D160" s="458">
        <v>0</v>
      </c>
      <c r="E160" s="458">
        <v>0</v>
      </c>
      <c r="F160" s="458">
        <v>0</v>
      </c>
      <c r="G160" s="458">
        <v>0</v>
      </c>
      <c r="H160" s="458">
        <v>0</v>
      </c>
      <c r="I160" s="458">
        <v>0</v>
      </c>
      <c r="J160" s="458">
        <v>0</v>
      </c>
      <c r="K160" s="458">
        <v>5</v>
      </c>
      <c r="L160" t="s">
        <v>697</v>
      </c>
      <c r="O160" s="231"/>
      <c r="P160" s="231"/>
    </row>
    <row r="161" spans="1:16">
      <c r="A161" t="s">
        <v>880</v>
      </c>
      <c r="B161" s="458">
        <v>2019</v>
      </c>
      <c r="C161" s="458">
        <v>0</v>
      </c>
      <c r="D161" s="458">
        <v>0</v>
      </c>
      <c r="E161" s="458">
        <v>0</v>
      </c>
      <c r="F161" s="458">
        <v>0</v>
      </c>
      <c r="G161" s="458">
        <v>0</v>
      </c>
      <c r="H161" s="458">
        <v>0</v>
      </c>
      <c r="I161" s="458">
        <v>0</v>
      </c>
      <c r="J161" s="458">
        <v>3</v>
      </c>
      <c r="K161" s="458">
        <v>9</v>
      </c>
      <c r="L161" t="s">
        <v>855</v>
      </c>
      <c r="O161" s="231"/>
      <c r="P161" s="231"/>
    </row>
    <row r="162" spans="1:16">
      <c r="A162" t="s">
        <v>880</v>
      </c>
      <c r="B162" s="458">
        <v>2020</v>
      </c>
      <c r="C162" s="458">
        <v>0</v>
      </c>
      <c r="D162" s="458">
        <v>0</v>
      </c>
      <c r="E162" s="458">
        <v>0</v>
      </c>
      <c r="F162" s="458">
        <v>0</v>
      </c>
      <c r="G162" s="458">
        <v>0</v>
      </c>
      <c r="H162" s="458">
        <v>0</v>
      </c>
      <c r="I162" s="458">
        <v>0</v>
      </c>
      <c r="J162" s="458">
        <v>4</v>
      </c>
      <c r="K162" s="458">
        <v>17</v>
      </c>
      <c r="L162" t="s">
        <v>855</v>
      </c>
      <c r="O162" s="231"/>
      <c r="P162" s="231"/>
    </row>
    <row r="163" spans="1:16">
      <c r="A163" t="s">
        <v>880</v>
      </c>
      <c r="B163" s="458">
        <v>2021</v>
      </c>
      <c r="C163" s="458">
        <v>0</v>
      </c>
      <c r="D163" s="458">
        <v>0</v>
      </c>
      <c r="E163" s="458">
        <v>0</v>
      </c>
      <c r="F163" s="458">
        <v>0</v>
      </c>
      <c r="G163" s="458">
        <v>0</v>
      </c>
      <c r="H163" s="458">
        <v>0</v>
      </c>
      <c r="I163" s="458">
        <v>0</v>
      </c>
      <c r="J163" s="458">
        <v>1</v>
      </c>
      <c r="K163" s="458">
        <v>2</v>
      </c>
      <c r="L163" t="s">
        <v>855</v>
      </c>
      <c r="O163" s="231"/>
      <c r="P163" s="231"/>
    </row>
    <row r="164" spans="1:16">
      <c r="A164" t="s">
        <v>880</v>
      </c>
      <c r="B164" s="458">
        <v>2021</v>
      </c>
      <c r="C164" s="458">
        <v>0</v>
      </c>
      <c r="D164" s="458">
        <v>0</v>
      </c>
      <c r="E164" s="458">
        <v>0</v>
      </c>
      <c r="F164" s="458">
        <v>0</v>
      </c>
      <c r="G164" s="458">
        <v>0</v>
      </c>
      <c r="H164" s="458">
        <v>0</v>
      </c>
      <c r="I164" s="458">
        <v>0</v>
      </c>
      <c r="J164" s="458">
        <v>0</v>
      </c>
      <c r="K164" s="458">
        <v>9</v>
      </c>
      <c r="L164" t="s">
        <v>697</v>
      </c>
      <c r="O164" s="231"/>
      <c r="P164" s="231"/>
    </row>
    <row r="165" spans="1:16">
      <c r="A165" t="s">
        <v>880</v>
      </c>
      <c r="B165" s="458">
        <v>2022</v>
      </c>
      <c r="C165" s="458">
        <v>0</v>
      </c>
      <c r="D165" s="458">
        <v>0</v>
      </c>
      <c r="E165" s="458">
        <v>0</v>
      </c>
      <c r="F165" s="458">
        <v>0</v>
      </c>
      <c r="G165" s="458">
        <v>0</v>
      </c>
      <c r="H165" s="458">
        <v>0</v>
      </c>
      <c r="I165" s="458">
        <v>0</v>
      </c>
      <c r="J165" s="458">
        <v>0</v>
      </c>
      <c r="K165" s="458">
        <v>4</v>
      </c>
      <c r="L165" t="s">
        <v>697</v>
      </c>
      <c r="O165" s="231"/>
      <c r="P165" s="231"/>
    </row>
    <row r="166" spans="1:16">
      <c r="A166" t="s">
        <v>880</v>
      </c>
      <c r="B166" s="458">
        <v>2023</v>
      </c>
      <c r="C166" s="458">
        <v>0</v>
      </c>
      <c r="D166" s="458">
        <v>0</v>
      </c>
      <c r="E166" s="458">
        <v>0</v>
      </c>
      <c r="F166" s="458">
        <v>0</v>
      </c>
      <c r="G166" s="458">
        <v>0</v>
      </c>
      <c r="H166" s="458">
        <v>0</v>
      </c>
      <c r="I166" s="458">
        <v>0</v>
      </c>
      <c r="J166" s="458">
        <v>10</v>
      </c>
      <c r="K166" s="458">
        <v>24</v>
      </c>
      <c r="L166" t="s">
        <v>697</v>
      </c>
      <c r="O166" s="231"/>
      <c r="P166" s="231"/>
    </row>
    <row r="167" spans="1:16">
      <c r="A167" t="s">
        <v>880</v>
      </c>
      <c r="B167" s="458">
        <v>2024</v>
      </c>
      <c r="C167" s="458">
        <v>0</v>
      </c>
      <c r="D167" s="458">
        <v>0</v>
      </c>
      <c r="E167" s="458">
        <v>0</v>
      </c>
      <c r="F167" s="458">
        <v>0</v>
      </c>
      <c r="G167" s="458">
        <v>0</v>
      </c>
      <c r="H167" s="458">
        <v>0</v>
      </c>
      <c r="I167" s="458">
        <v>0</v>
      </c>
      <c r="J167" s="458">
        <v>0</v>
      </c>
      <c r="K167" s="458">
        <v>13</v>
      </c>
      <c r="L167" t="s">
        <v>697</v>
      </c>
      <c r="O167" s="231"/>
      <c r="P167" s="231"/>
    </row>
    <row r="168" spans="1:16">
      <c r="A168" t="s">
        <v>881</v>
      </c>
      <c r="B168" s="458">
        <v>2020</v>
      </c>
      <c r="C168" s="458">
        <v>0</v>
      </c>
      <c r="D168" s="458">
        <v>0</v>
      </c>
      <c r="E168" s="458">
        <v>0</v>
      </c>
      <c r="F168" s="458">
        <v>0</v>
      </c>
      <c r="G168" s="458">
        <v>0</v>
      </c>
      <c r="H168" s="458">
        <v>0</v>
      </c>
      <c r="I168" s="458">
        <v>0</v>
      </c>
      <c r="J168" s="458">
        <v>0</v>
      </c>
      <c r="K168" s="458">
        <v>4</v>
      </c>
      <c r="L168" t="s">
        <v>855</v>
      </c>
      <c r="O168" s="231"/>
      <c r="P168" s="231"/>
    </row>
    <row r="169" spans="1:16">
      <c r="A169" t="s">
        <v>881</v>
      </c>
      <c r="B169" s="458">
        <v>2022</v>
      </c>
      <c r="C169" s="458">
        <v>0</v>
      </c>
      <c r="D169" s="458">
        <v>0</v>
      </c>
      <c r="E169" s="458">
        <v>0</v>
      </c>
      <c r="F169" s="458">
        <v>0</v>
      </c>
      <c r="G169" s="458">
        <v>0</v>
      </c>
      <c r="H169" s="458">
        <v>0</v>
      </c>
      <c r="I169" s="458">
        <v>0</v>
      </c>
      <c r="J169" s="458">
        <v>0</v>
      </c>
      <c r="K169" s="458">
        <v>5</v>
      </c>
      <c r="L169" t="s">
        <v>697</v>
      </c>
      <c r="O169" s="231"/>
      <c r="P169" s="231"/>
    </row>
    <row r="170" spans="1:16">
      <c r="A170" t="s">
        <v>881</v>
      </c>
      <c r="B170" s="458">
        <v>2023</v>
      </c>
      <c r="C170" s="458">
        <v>0</v>
      </c>
      <c r="D170" s="458">
        <v>0</v>
      </c>
      <c r="E170" s="458">
        <v>0</v>
      </c>
      <c r="F170" s="458">
        <v>0</v>
      </c>
      <c r="G170" s="458">
        <v>0</v>
      </c>
      <c r="H170" s="458">
        <v>0</v>
      </c>
      <c r="I170" s="458">
        <v>0</v>
      </c>
      <c r="J170" s="458">
        <v>0</v>
      </c>
      <c r="K170" s="458">
        <v>4</v>
      </c>
      <c r="L170" t="s">
        <v>697</v>
      </c>
      <c r="O170" s="231"/>
      <c r="P170" s="231"/>
    </row>
    <row r="171" spans="1:16">
      <c r="A171" t="s">
        <v>882</v>
      </c>
      <c r="B171" s="458">
        <v>2019</v>
      </c>
      <c r="C171" s="458">
        <v>0</v>
      </c>
      <c r="D171" s="458">
        <v>0</v>
      </c>
      <c r="E171" s="458">
        <v>0</v>
      </c>
      <c r="F171" s="458">
        <v>0</v>
      </c>
      <c r="G171" s="458">
        <v>1</v>
      </c>
      <c r="H171" s="458">
        <v>0</v>
      </c>
      <c r="I171" s="458">
        <v>16</v>
      </c>
      <c r="J171" s="458">
        <v>0</v>
      </c>
      <c r="K171" s="458">
        <v>0</v>
      </c>
      <c r="L171" t="s">
        <v>855</v>
      </c>
      <c r="O171" s="231"/>
      <c r="P171" s="231"/>
    </row>
    <row r="172" spans="1:16">
      <c r="A172" t="s">
        <v>882</v>
      </c>
      <c r="B172" s="458">
        <v>2022</v>
      </c>
      <c r="C172" s="458">
        <v>0</v>
      </c>
      <c r="D172" s="458">
        <v>0</v>
      </c>
      <c r="E172" s="458">
        <v>0</v>
      </c>
      <c r="F172" s="458">
        <v>0</v>
      </c>
      <c r="G172" s="458">
        <v>23</v>
      </c>
      <c r="H172" s="458">
        <v>0</v>
      </c>
      <c r="I172" s="458">
        <v>0</v>
      </c>
      <c r="J172" s="458">
        <v>0</v>
      </c>
      <c r="K172" s="458">
        <v>0</v>
      </c>
      <c r="L172" t="s">
        <v>855</v>
      </c>
      <c r="O172" s="231"/>
      <c r="P172" s="231"/>
    </row>
    <row r="173" spans="1:16">
      <c r="A173" t="s">
        <v>882</v>
      </c>
      <c r="B173" s="458">
        <v>2023</v>
      </c>
      <c r="C173" s="458">
        <v>0</v>
      </c>
      <c r="D173" s="458">
        <v>0</v>
      </c>
      <c r="E173" s="458">
        <v>0</v>
      </c>
      <c r="F173" s="458">
        <v>0</v>
      </c>
      <c r="G173" s="458">
        <v>11</v>
      </c>
      <c r="H173" s="458">
        <v>0</v>
      </c>
      <c r="I173" s="458">
        <v>0</v>
      </c>
      <c r="J173" s="458">
        <v>0</v>
      </c>
      <c r="K173" s="458">
        <v>0</v>
      </c>
      <c r="L173" t="s">
        <v>855</v>
      </c>
      <c r="O173" s="231"/>
      <c r="P173" s="231"/>
    </row>
    <row r="174" spans="1:16">
      <c r="A174" t="s">
        <v>882</v>
      </c>
      <c r="B174" s="458">
        <v>2024</v>
      </c>
      <c r="C174" s="458">
        <v>0</v>
      </c>
      <c r="D174" s="458">
        <v>0</v>
      </c>
      <c r="E174" s="458">
        <v>0</v>
      </c>
      <c r="F174" s="458">
        <v>0</v>
      </c>
      <c r="G174" s="458">
        <v>0</v>
      </c>
      <c r="H174" s="458">
        <v>0</v>
      </c>
      <c r="I174" s="458">
        <v>0</v>
      </c>
      <c r="J174" s="458">
        <v>0</v>
      </c>
      <c r="K174" s="458">
        <v>1</v>
      </c>
      <c r="L174" t="s">
        <v>697</v>
      </c>
      <c r="O174" s="231"/>
      <c r="P174" s="231"/>
    </row>
    <row r="175" spans="1:16">
      <c r="A175" t="s">
        <v>883</v>
      </c>
      <c r="B175" s="458">
        <v>2019</v>
      </c>
      <c r="C175" s="458">
        <v>0</v>
      </c>
      <c r="D175" s="458">
        <v>0</v>
      </c>
      <c r="E175" s="458">
        <v>0</v>
      </c>
      <c r="F175" s="458">
        <v>0</v>
      </c>
      <c r="G175" s="458">
        <v>0</v>
      </c>
      <c r="H175" s="458">
        <v>0</v>
      </c>
      <c r="I175" s="458">
        <v>0</v>
      </c>
      <c r="J175" s="458">
        <v>0</v>
      </c>
      <c r="K175" s="458">
        <v>179</v>
      </c>
      <c r="L175" t="s">
        <v>855</v>
      </c>
      <c r="O175" s="231"/>
      <c r="P175" s="231"/>
    </row>
    <row r="176" spans="1:16">
      <c r="A176" t="s">
        <v>883</v>
      </c>
      <c r="B176" s="458">
        <v>2020</v>
      </c>
      <c r="C176" s="458">
        <v>0</v>
      </c>
      <c r="D176" s="458">
        <v>0</v>
      </c>
      <c r="E176" s="458">
        <v>0</v>
      </c>
      <c r="F176" s="458">
        <v>0</v>
      </c>
      <c r="G176" s="458">
        <v>0</v>
      </c>
      <c r="H176" s="458">
        <v>0</v>
      </c>
      <c r="I176" s="458">
        <v>0</v>
      </c>
      <c r="J176" s="458">
        <v>0</v>
      </c>
      <c r="K176" s="458">
        <v>21</v>
      </c>
      <c r="L176" t="s">
        <v>855</v>
      </c>
      <c r="O176" s="231"/>
      <c r="P176" s="231"/>
    </row>
    <row r="177" spans="1:16">
      <c r="A177" t="s">
        <v>883</v>
      </c>
      <c r="B177" s="458">
        <v>2021</v>
      </c>
      <c r="C177" s="458">
        <v>0</v>
      </c>
      <c r="D177" s="458">
        <v>0</v>
      </c>
      <c r="E177" s="458">
        <v>0</v>
      </c>
      <c r="F177" s="458">
        <v>8</v>
      </c>
      <c r="G177" s="458">
        <v>0</v>
      </c>
      <c r="H177" s="458">
        <v>13</v>
      </c>
      <c r="I177" s="458">
        <v>0</v>
      </c>
      <c r="J177" s="458">
        <v>0</v>
      </c>
      <c r="K177" s="458">
        <v>8</v>
      </c>
      <c r="L177" t="s">
        <v>855</v>
      </c>
      <c r="O177" s="231"/>
      <c r="P177" s="231"/>
    </row>
    <row r="178" spans="1:16">
      <c r="A178" t="s">
        <v>883</v>
      </c>
      <c r="B178" s="458">
        <v>2021</v>
      </c>
      <c r="C178" s="458">
        <v>0</v>
      </c>
      <c r="D178" s="458">
        <v>0</v>
      </c>
      <c r="E178" s="458">
        <v>0</v>
      </c>
      <c r="F178" s="458">
        <v>0</v>
      </c>
      <c r="G178" s="458">
        <v>0</v>
      </c>
      <c r="H178" s="458">
        <v>1</v>
      </c>
      <c r="I178" s="458">
        <v>0</v>
      </c>
      <c r="J178" s="458">
        <v>1</v>
      </c>
      <c r="K178" s="458">
        <v>1</v>
      </c>
      <c r="L178" t="s">
        <v>697</v>
      </c>
      <c r="O178" s="231"/>
      <c r="P178" s="231"/>
    </row>
    <row r="179" spans="1:16">
      <c r="A179" t="s">
        <v>883</v>
      </c>
      <c r="B179" s="458">
        <v>2023</v>
      </c>
      <c r="C179" s="458">
        <v>0</v>
      </c>
      <c r="D179" s="458">
        <v>0</v>
      </c>
      <c r="E179" s="458">
        <v>0</v>
      </c>
      <c r="F179" s="458">
        <v>0</v>
      </c>
      <c r="G179" s="458">
        <v>0</v>
      </c>
      <c r="H179" s="458">
        <v>0</v>
      </c>
      <c r="I179" s="458">
        <v>0</v>
      </c>
      <c r="J179" s="458">
        <v>0</v>
      </c>
      <c r="K179" s="458">
        <v>62</v>
      </c>
      <c r="L179" t="s">
        <v>697</v>
      </c>
      <c r="O179" s="231"/>
      <c r="P179" s="231"/>
    </row>
    <row r="180" spans="1:16">
      <c r="A180" t="s">
        <v>883</v>
      </c>
      <c r="B180" s="458">
        <v>2024</v>
      </c>
      <c r="C180" s="458">
        <v>0</v>
      </c>
      <c r="D180" s="458">
        <v>0</v>
      </c>
      <c r="E180" s="458">
        <v>0</v>
      </c>
      <c r="F180" s="458">
        <v>0</v>
      </c>
      <c r="G180" s="458">
        <v>0</v>
      </c>
      <c r="H180" s="458">
        <v>0</v>
      </c>
      <c r="I180" s="458">
        <v>0</v>
      </c>
      <c r="J180" s="458">
        <v>0</v>
      </c>
      <c r="K180" s="458">
        <v>89</v>
      </c>
      <c r="L180" t="s">
        <v>697</v>
      </c>
      <c r="O180" s="231"/>
      <c r="P180" s="231"/>
    </row>
    <row r="181" spans="1:16">
      <c r="A181" t="s">
        <v>883</v>
      </c>
      <c r="C181">
        <v>0</v>
      </c>
      <c r="D181">
        <v>0</v>
      </c>
      <c r="E181">
        <v>0</v>
      </c>
      <c r="F181">
        <v>0</v>
      </c>
      <c r="G181">
        <v>0</v>
      </c>
      <c r="H181">
        <v>8</v>
      </c>
      <c r="I181">
        <v>0</v>
      </c>
      <c r="J181">
        <v>0</v>
      </c>
      <c r="K181">
        <v>2</v>
      </c>
      <c r="L181" t="s">
        <v>822</v>
      </c>
      <c r="O181" s="231"/>
      <c r="P181" s="231"/>
    </row>
    <row r="182" spans="1:16">
      <c r="A182" t="s">
        <v>884</v>
      </c>
      <c r="B182" s="458">
        <v>2019</v>
      </c>
      <c r="C182" s="458">
        <v>0</v>
      </c>
      <c r="D182" s="458">
        <v>0</v>
      </c>
      <c r="E182" s="458">
        <v>3</v>
      </c>
      <c r="F182" s="458">
        <v>0</v>
      </c>
      <c r="G182" s="458">
        <v>13</v>
      </c>
      <c r="H182" s="458">
        <v>0</v>
      </c>
      <c r="I182" s="458">
        <v>3</v>
      </c>
      <c r="J182" s="458">
        <v>0</v>
      </c>
      <c r="K182" s="458">
        <v>1673</v>
      </c>
      <c r="L182" t="s">
        <v>855</v>
      </c>
      <c r="O182" s="231"/>
      <c r="P182" s="231"/>
    </row>
    <row r="183" spans="1:16">
      <c r="A183" t="s">
        <v>884</v>
      </c>
      <c r="B183" s="458">
        <v>2020</v>
      </c>
      <c r="C183" s="458">
        <v>20</v>
      </c>
      <c r="D183" s="458">
        <v>0</v>
      </c>
      <c r="E183" s="458">
        <v>192</v>
      </c>
      <c r="F183" s="458">
        <v>0</v>
      </c>
      <c r="G183" s="458">
        <v>37</v>
      </c>
      <c r="H183" s="458">
        <v>1</v>
      </c>
      <c r="I183" s="458">
        <v>9</v>
      </c>
      <c r="J183" s="458">
        <v>0</v>
      </c>
      <c r="K183" s="458">
        <v>1218</v>
      </c>
      <c r="L183" t="s">
        <v>855</v>
      </c>
      <c r="O183" s="231"/>
      <c r="P183" s="231"/>
    </row>
    <row r="184" spans="1:16">
      <c r="A184" t="s">
        <v>884</v>
      </c>
      <c r="B184" s="458">
        <v>2021</v>
      </c>
      <c r="C184" s="458">
        <v>0</v>
      </c>
      <c r="D184" s="458">
        <v>0</v>
      </c>
      <c r="E184" s="458">
        <v>133</v>
      </c>
      <c r="F184" s="458">
        <v>0</v>
      </c>
      <c r="G184" s="458">
        <v>8</v>
      </c>
      <c r="H184" s="458">
        <v>5</v>
      </c>
      <c r="I184" s="458">
        <v>12</v>
      </c>
      <c r="J184" s="458">
        <v>0</v>
      </c>
      <c r="K184" s="458">
        <v>2363</v>
      </c>
      <c r="L184" t="s">
        <v>855</v>
      </c>
      <c r="O184" s="231"/>
      <c r="P184" s="231"/>
    </row>
    <row r="185" spans="1:16">
      <c r="A185" t="s">
        <v>884</v>
      </c>
      <c r="B185" s="458">
        <v>2022</v>
      </c>
      <c r="C185" s="458">
        <v>0</v>
      </c>
      <c r="D185" s="458">
        <v>0</v>
      </c>
      <c r="E185" s="458">
        <v>10</v>
      </c>
      <c r="F185" s="458">
        <v>40</v>
      </c>
      <c r="G185" s="458">
        <v>0</v>
      </c>
      <c r="H185" s="458">
        <v>0</v>
      </c>
      <c r="I185" s="458">
        <v>0</v>
      </c>
      <c r="J185" s="458">
        <v>0</v>
      </c>
      <c r="K185" s="458">
        <v>1142</v>
      </c>
      <c r="L185" t="s">
        <v>855</v>
      </c>
      <c r="O185" s="231"/>
      <c r="P185" s="231"/>
    </row>
    <row r="186" spans="1:16">
      <c r="A186" t="s">
        <v>884</v>
      </c>
      <c r="B186" s="458">
        <v>2023</v>
      </c>
      <c r="C186" s="458">
        <v>127</v>
      </c>
      <c r="D186" s="458">
        <v>0</v>
      </c>
      <c r="E186" s="458">
        <v>127</v>
      </c>
      <c r="F186" s="458">
        <v>0</v>
      </c>
      <c r="G186" s="458">
        <v>2</v>
      </c>
      <c r="H186" s="458">
        <v>161</v>
      </c>
      <c r="I186" s="458">
        <v>0</v>
      </c>
      <c r="J186" s="458">
        <v>0</v>
      </c>
      <c r="K186" s="458">
        <v>1313</v>
      </c>
      <c r="L186" t="s">
        <v>855</v>
      </c>
      <c r="O186" s="231"/>
      <c r="P186" s="231"/>
    </row>
    <row r="187" spans="1:16">
      <c r="A187" t="s">
        <v>884</v>
      </c>
      <c r="B187" s="458">
        <v>2024</v>
      </c>
      <c r="C187" s="458">
        <v>0</v>
      </c>
      <c r="D187" s="458">
        <v>0</v>
      </c>
      <c r="E187" s="458">
        <v>0</v>
      </c>
      <c r="F187" s="458">
        <v>0</v>
      </c>
      <c r="G187" s="458">
        <v>0</v>
      </c>
      <c r="H187" s="458">
        <v>88</v>
      </c>
      <c r="I187" s="458">
        <v>0</v>
      </c>
      <c r="J187" s="458">
        <v>0</v>
      </c>
      <c r="K187" s="458">
        <v>1688</v>
      </c>
      <c r="L187" t="s">
        <v>697</v>
      </c>
      <c r="O187" s="231"/>
      <c r="P187" s="231"/>
    </row>
    <row r="188" spans="1:16">
      <c r="A188" t="s">
        <v>884</v>
      </c>
      <c r="C188">
        <v>127</v>
      </c>
      <c r="D188">
        <v>0</v>
      </c>
      <c r="E188">
        <v>127</v>
      </c>
      <c r="F188">
        <v>0</v>
      </c>
      <c r="G188">
        <v>0</v>
      </c>
      <c r="H188">
        <v>60</v>
      </c>
      <c r="I188">
        <v>0</v>
      </c>
      <c r="J188">
        <v>0</v>
      </c>
      <c r="K188">
        <v>680</v>
      </c>
      <c r="L188" t="s">
        <v>822</v>
      </c>
      <c r="O188" s="231"/>
      <c r="P188" s="231"/>
    </row>
    <row r="189" spans="1:16">
      <c r="A189" t="s">
        <v>885</v>
      </c>
      <c r="B189" s="458">
        <v>2019</v>
      </c>
      <c r="C189" s="458">
        <v>0</v>
      </c>
      <c r="D189" s="458">
        <v>0</v>
      </c>
      <c r="E189" s="458">
        <v>0</v>
      </c>
      <c r="F189" s="458">
        <v>0</v>
      </c>
      <c r="G189" s="458">
        <v>0</v>
      </c>
      <c r="H189" s="458">
        <v>0</v>
      </c>
      <c r="I189" s="458">
        <v>0</v>
      </c>
      <c r="J189" s="458">
        <v>0</v>
      </c>
      <c r="K189" s="458">
        <v>20</v>
      </c>
      <c r="L189" t="s">
        <v>855</v>
      </c>
      <c r="O189" s="231"/>
      <c r="P189" s="231"/>
    </row>
    <row r="190" spans="1:16">
      <c r="A190" t="s">
        <v>885</v>
      </c>
      <c r="B190" s="458">
        <v>2020</v>
      </c>
      <c r="C190" s="458">
        <v>0</v>
      </c>
      <c r="D190" s="458">
        <v>0</v>
      </c>
      <c r="E190" s="458">
        <v>0</v>
      </c>
      <c r="F190" s="458">
        <v>0</v>
      </c>
      <c r="G190" s="458">
        <v>0</v>
      </c>
      <c r="H190" s="458">
        <v>0</v>
      </c>
      <c r="I190" s="458">
        <v>0</v>
      </c>
      <c r="J190" s="458">
        <v>0</v>
      </c>
      <c r="K190" s="458">
        <v>16</v>
      </c>
      <c r="L190" t="s">
        <v>855</v>
      </c>
      <c r="O190" s="231"/>
      <c r="P190" s="231"/>
    </row>
    <row r="191" spans="1:16">
      <c r="A191" t="s">
        <v>885</v>
      </c>
      <c r="B191" s="458">
        <v>2021</v>
      </c>
      <c r="C191" s="458">
        <v>0</v>
      </c>
      <c r="D191" s="458">
        <v>0</v>
      </c>
      <c r="E191" s="458">
        <v>0</v>
      </c>
      <c r="F191" s="458">
        <v>0</v>
      </c>
      <c r="G191" s="458">
        <v>0</v>
      </c>
      <c r="H191" s="458">
        <v>0</v>
      </c>
      <c r="I191" s="458">
        <v>0</v>
      </c>
      <c r="J191" s="458">
        <v>0</v>
      </c>
      <c r="K191" s="458">
        <v>61</v>
      </c>
      <c r="L191" t="s">
        <v>855</v>
      </c>
      <c r="O191" s="231"/>
      <c r="P191" s="231"/>
    </row>
    <row r="192" spans="1:16">
      <c r="A192" t="s">
        <v>885</v>
      </c>
      <c r="B192" s="458">
        <v>2021</v>
      </c>
      <c r="C192" s="458">
        <v>0</v>
      </c>
      <c r="D192" s="458">
        <v>0</v>
      </c>
      <c r="E192" s="458">
        <v>0</v>
      </c>
      <c r="F192" s="458">
        <v>0</v>
      </c>
      <c r="G192" s="458">
        <v>0</v>
      </c>
      <c r="H192" s="458">
        <v>0</v>
      </c>
      <c r="I192" s="458">
        <v>0</v>
      </c>
      <c r="J192" s="458">
        <v>0</v>
      </c>
      <c r="K192" s="458">
        <v>14</v>
      </c>
      <c r="L192" t="s">
        <v>697</v>
      </c>
      <c r="O192" s="231"/>
      <c r="P192" s="231"/>
    </row>
    <row r="193" spans="1:16">
      <c r="A193" t="s">
        <v>885</v>
      </c>
      <c r="B193" s="458">
        <v>2022</v>
      </c>
      <c r="C193" s="458">
        <v>0</v>
      </c>
      <c r="D193" s="458">
        <v>0</v>
      </c>
      <c r="E193" s="458">
        <v>0</v>
      </c>
      <c r="F193" s="458">
        <v>0</v>
      </c>
      <c r="G193" s="458">
        <v>0</v>
      </c>
      <c r="H193" s="458">
        <v>0</v>
      </c>
      <c r="I193" s="458">
        <v>0</v>
      </c>
      <c r="J193" s="458">
        <v>0</v>
      </c>
      <c r="K193" s="458">
        <v>11</v>
      </c>
      <c r="L193" t="s">
        <v>697</v>
      </c>
      <c r="O193" s="231"/>
      <c r="P193" s="231"/>
    </row>
    <row r="194" spans="1:16">
      <c r="A194" t="s">
        <v>885</v>
      </c>
      <c r="B194" s="458">
        <v>2023</v>
      </c>
      <c r="C194" s="458">
        <v>0</v>
      </c>
      <c r="D194" s="458">
        <v>0</v>
      </c>
      <c r="E194" s="458">
        <v>0</v>
      </c>
      <c r="F194" s="458">
        <v>0</v>
      </c>
      <c r="G194" s="458">
        <v>0</v>
      </c>
      <c r="H194" s="458">
        <v>0</v>
      </c>
      <c r="I194" s="458">
        <v>0</v>
      </c>
      <c r="J194" s="458">
        <v>0</v>
      </c>
      <c r="K194" s="458">
        <v>102</v>
      </c>
      <c r="L194" t="s">
        <v>697</v>
      </c>
      <c r="O194" s="231"/>
      <c r="P194" s="231"/>
    </row>
    <row r="195" spans="1:16">
      <c r="A195" t="s">
        <v>885</v>
      </c>
      <c r="B195" s="458">
        <v>2024</v>
      </c>
      <c r="C195" s="458">
        <v>0</v>
      </c>
      <c r="D195" s="458">
        <v>0</v>
      </c>
      <c r="E195" s="458">
        <v>0</v>
      </c>
      <c r="F195" s="458">
        <v>0</v>
      </c>
      <c r="G195" s="458">
        <v>51</v>
      </c>
      <c r="H195" s="458">
        <v>0</v>
      </c>
      <c r="I195" s="458">
        <v>0</v>
      </c>
      <c r="J195" s="458">
        <v>0</v>
      </c>
      <c r="K195" s="458">
        <v>109</v>
      </c>
      <c r="L195" t="s">
        <v>697</v>
      </c>
      <c r="O195" s="231"/>
      <c r="P195" s="231"/>
    </row>
    <row r="196" spans="1:16">
      <c r="A196" t="s">
        <v>885</v>
      </c>
      <c r="C196">
        <v>0</v>
      </c>
      <c r="D196">
        <v>0</v>
      </c>
      <c r="E196">
        <v>0</v>
      </c>
      <c r="F196">
        <v>0</v>
      </c>
      <c r="G196">
        <v>0</v>
      </c>
      <c r="H196">
        <v>0</v>
      </c>
      <c r="I196">
        <v>0</v>
      </c>
      <c r="J196">
        <v>0</v>
      </c>
      <c r="K196">
        <v>24</v>
      </c>
      <c r="L196" t="s">
        <v>822</v>
      </c>
      <c r="O196" s="231"/>
      <c r="P196" s="231"/>
    </row>
    <row r="197" spans="1:16">
      <c r="A197" t="s">
        <v>886</v>
      </c>
      <c r="B197" s="458">
        <v>2019</v>
      </c>
      <c r="C197" s="458">
        <v>0</v>
      </c>
      <c r="D197" s="458">
        <v>0</v>
      </c>
      <c r="E197" s="458">
        <v>0</v>
      </c>
      <c r="F197" s="458">
        <v>0</v>
      </c>
      <c r="G197" s="458">
        <v>0</v>
      </c>
      <c r="H197" s="458">
        <v>0</v>
      </c>
      <c r="I197" s="458">
        <v>0</v>
      </c>
      <c r="J197" s="458">
        <v>0</v>
      </c>
      <c r="K197" s="458">
        <v>9</v>
      </c>
      <c r="L197" t="s">
        <v>855</v>
      </c>
      <c r="O197" s="231"/>
      <c r="P197" s="231"/>
    </row>
    <row r="198" spans="1:16">
      <c r="A198" t="s">
        <v>887</v>
      </c>
      <c r="B198" s="458">
        <v>2023</v>
      </c>
      <c r="C198" s="458">
        <v>0</v>
      </c>
      <c r="D198" s="458">
        <v>0</v>
      </c>
      <c r="E198" s="458">
        <v>0</v>
      </c>
      <c r="F198" s="458">
        <v>0</v>
      </c>
      <c r="G198" s="458">
        <v>0</v>
      </c>
      <c r="H198" s="458">
        <v>0</v>
      </c>
      <c r="I198" s="458">
        <v>0</v>
      </c>
      <c r="J198" s="458">
        <v>0</v>
      </c>
      <c r="K198" s="458">
        <v>6</v>
      </c>
      <c r="L198" t="s">
        <v>697</v>
      </c>
      <c r="O198" s="231"/>
      <c r="P198" s="231"/>
    </row>
    <row r="199" spans="1:16">
      <c r="A199" t="s">
        <v>887</v>
      </c>
      <c r="B199" s="458">
        <v>2024</v>
      </c>
      <c r="C199" s="458">
        <v>0</v>
      </c>
      <c r="D199" s="458">
        <v>0</v>
      </c>
      <c r="E199" s="458">
        <v>0</v>
      </c>
      <c r="F199" s="458">
        <v>0</v>
      </c>
      <c r="G199" s="458">
        <v>0</v>
      </c>
      <c r="H199" s="458">
        <v>0</v>
      </c>
      <c r="I199" s="458">
        <v>0</v>
      </c>
      <c r="J199" s="458">
        <v>0</v>
      </c>
      <c r="K199" s="458">
        <v>1</v>
      </c>
      <c r="L199" t="s">
        <v>697</v>
      </c>
      <c r="O199" s="231"/>
      <c r="P199" s="231"/>
    </row>
    <row r="200" spans="1:16">
      <c r="A200" t="s">
        <v>888</v>
      </c>
      <c r="B200" s="458">
        <v>2019</v>
      </c>
      <c r="C200" s="458">
        <v>0</v>
      </c>
      <c r="D200" s="458">
        <v>0</v>
      </c>
      <c r="E200" s="458">
        <v>0</v>
      </c>
      <c r="F200" s="458">
        <v>0</v>
      </c>
      <c r="G200" s="458">
        <v>0</v>
      </c>
      <c r="H200" s="458">
        <v>0</v>
      </c>
      <c r="I200" s="458">
        <v>0</v>
      </c>
      <c r="J200" s="458">
        <v>0</v>
      </c>
      <c r="K200" s="458">
        <v>429</v>
      </c>
      <c r="L200" t="s">
        <v>855</v>
      </c>
      <c r="O200" s="231"/>
      <c r="P200" s="231"/>
    </row>
    <row r="201" spans="1:16">
      <c r="A201" t="s">
        <v>888</v>
      </c>
      <c r="B201" s="458">
        <v>2020</v>
      </c>
      <c r="C201" s="458">
        <v>0</v>
      </c>
      <c r="D201" s="458">
        <v>0</v>
      </c>
      <c r="E201" s="458">
        <v>0</v>
      </c>
      <c r="F201" s="458">
        <v>0</v>
      </c>
      <c r="G201" s="458">
        <v>0</v>
      </c>
      <c r="H201" s="458">
        <v>0</v>
      </c>
      <c r="I201" s="458">
        <v>0</v>
      </c>
      <c r="J201" s="458">
        <v>1</v>
      </c>
      <c r="K201" s="458">
        <v>264</v>
      </c>
      <c r="L201" t="s">
        <v>855</v>
      </c>
      <c r="O201" s="231"/>
      <c r="P201" s="231"/>
    </row>
    <row r="202" spans="1:16">
      <c r="A202" t="s">
        <v>888</v>
      </c>
      <c r="B202" s="458">
        <v>2021</v>
      </c>
      <c r="C202" s="458">
        <v>0</v>
      </c>
      <c r="D202" s="458">
        <v>0</v>
      </c>
      <c r="E202" s="458">
        <v>0</v>
      </c>
      <c r="F202" s="458">
        <v>0</v>
      </c>
      <c r="G202" s="458">
        <v>0</v>
      </c>
      <c r="H202" s="458">
        <v>0</v>
      </c>
      <c r="I202" s="458">
        <v>0</v>
      </c>
      <c r="J202" s="458">
        <v>0</v>
      </c>
      <c r="K202" s="458">
        <v>224</v>
      </c>
      <c r="L202" t="s">
        <v>855</v>
      </c>
      <c r="O202" s="231"/>
      <c r="P202" s="231"/>
    </row>
    <row r="203" spans="1:16">
      <c r="A203" t="s">
        <v>888</v>
      </c>
      <c r="B203" s="458">
        <v>2022</v>
      </c>
      <c r="C203" s="458">
        <v>0</v>
      </c>
      <c r="D203" s="458">
        <v>0</v>
      </c>
      <c r="E203" s="458">
        <v>0</v>
      </c>
      <c r="F203" s="458">
        <v>0</v>
      </c>
      <c r="G203" s="458">
        <v>0</v>
      </c>
      <c r="H203" s="458">
        <v>0</v>
      </c>
      <c r="I203" s="458">
        <v>0</v>
      </c>
      <c r="J203" s="458">
        <v>0</v>
      </c>
      <c r="K203" s="458">
        <v>416</v>
      </c>
      <c r="L203" t="s">
        <v>697</v>
      </c>
      <c r="O203" s="231"/>
      <c r="P203" s="231"/>
    </row>
    <row r="204" spans="1:16">
      <c r="A204" t="s">
        <v>888</v>
      </c>
      <c r="B204" s="458">
        <v>2023</v>
      </c>
      <c r="C204" s="458">
        <v>0</v>
      </c>
      <c r="D204" s="458">
        <v>0</v>
      </c>
      <c r="E204" s="458">
        <v>0</v>
      </c>
      <c r="F204" s="458">
        <v>0</v>
      </c>
      <c r="G204" s="458">
        <v>0</v>
      </c>
      <c r="H204" s="458">
        <v>0</v>
      </c>
      <c r="I204" s="458">
        <v>0</v>
      </c>
      <c r="J204" s="458">
        <v>0</v>
      </c>
      <c r="K204" s="458">
        <v>588</v>
      </c>
      <c r="L204" t="s">
        <v>697</v>
      </c>
      <c r="O204" s="231"/>
      <c r="P204" s="231"/>
    </row>
    <row r="205" spans="1:16">
      <c r="A205" t="s">
        <v>888</v>
      </c>
      <c r="B205" s="458">
        <v>2024</v>
      </c>
      <c r="C205" s="458">
        <v>0</v>
      </c>
      <c r="D205" s="458">
        <v>0</v>
      </c>
      <c r="E205" s="458">
        <v>0</v>
      </c>
      <c r="F205" s="458">
        <v>0</v>
      </c>
      <c r="G205" s="458">
        <v>0</v>
      </c>
      <c r="H205" s="458">
        <v>0</v>
      </c>
      <c r="I205" s="458">
        <v>0</v>
      </c>
      <c r="J205" s="458">
        <v>0</v>
      </c>
      <c r="K205" s="458">
        <v>156</v>
      </c>
      <c r="L205" t="s">
        <v>697</v>
      </c>
      <c r="O205" s="231"/>
      <c r="P205" s="231"/>
    </row>
    <row r="206" spans="1:16">
      <c r="A206" t="s">
        <v>888</v>
      </c>
      <c r="C206">
        <v>0</v>
      </c>
      <c r="D206">
        <v>0</v>
      </c>
      <c r="E206">
        <v>0</v>
      </c>
      <c r="F206">
        <v>0</v>
      </c>
      <c r="G206">
        <v>0</v>
      </c>
      <c r="H206">
        <v>0</v>
      </c>
      <c r="I206">
        <v>0</v>
      </c>
      <c r="J206">
        <v>0</v>
      </c>
      <c r="K206">
        <v>93</v>
      </c>
      <c r="L206" t="s">
        <v>822</v>
      </c>
      <c r="O206" s="231"/>
      <c r="P206" s="231"/>
    </row>
    <row r="207" spans="1:16">
      <c r="A207" t="s">
        <v>889</v>
      </c>
      <c r="B207" s="458">
        <v>2019</v>
      </c>
      <c r="C207" s="458">
        <v>0</v>
      </c>
      <c r="D207" s="458">
        <v>0</v>
      </c>
      <c r="E207" s="458">
        <v>0</v>
      </c>
      <c r="F207" s="458">
        <v>0</v>
      </c>
      <c r="G207" s="458">
        <v>0</v>
      </c>
      <c r="H207" s="458">
        <v>0</v>
      </c>
      <c r="I207" s="458">
        <v>0</v>
      </c>
      <c r="J207" s="458">
        <v>0</v>
      </c>
      <c r="K207" s="458">
        <v>12</v>
      </c>
      <c r="L207" t="s">
        <v>855</v>
      </c>
      <c r="O207" s="231"/>
      <c r="P207" s="231"/>
    </row>
    <row r="208" spans="1:16">
      <c r="A208" t="s">
        <v>889</v>
      </c>
      <c r="B208" s="458">
        <v>2021</v>
      </c>
      <c r="C208" s="458">
        <v>0</v>
      </c>
      <c r="D208" s="458">
        <v>0</v>
      </c>
      <c r="E208" s="458">
        <v>0</v>
      </c>
      <c r="F208" s="458">
        <v>0</v>
      </c>
      <c r="G208" s="458">
        <v>0</v>
      </c>
      <c r="H208" s="458">
        <v>0</v>
      </c>
      <c r="I208" s="458">
        <v>0</v>
      </c>
      <c r="J208" s="458">
        <v>1</v>
      </c>
      <c r="K208" s="458">
        <v>0</v>
      </c>
      <c r="L208" t="s">
        <v>855</v>
      </c>
      <c r="O208" s="231"/>
      <c r="P208" s="231"/>
    </row>
    <row r="209" spans="1:16">
      <c r="A209" t="s">
        <v>889</v>
      </c>
      <c r="B209" s="458">
        <v>2021</v>
      </c>
      <c r="C209" s="458">
        <v>0</v>
      </c>
      <c r="D209" s="458">
        <v>0</v>
      </c>
      <c r="E209" s="458">
        <v>0</v>
      </c>
      <c r="F209" s="458">
        <v>0</v>
      </c>
      <c r="G209" s="458">
        <v>0</v>
      </c>
      <c r="H209" s="458">
        <v>0</v>
      </c>
      <c r="I209" s="458">
        <v>0</v>
      </c>
      <c r="J209" s="458">
        <v>2</v>
      </c>
      <c r="K209" s="458">
        <v>0</v>
      </c>
      <c r="L209" t="s">
        <v>697</v>
      </c>
      <c r="O209" s="231"/>
      <c r="P209" s="231"/>
    </row>
    <row r="210" spans="1:16">
      <c r="A210" t="s">
        <v>889</v>
      </c>
      <c r="B210" s="458">
        <v>2023</v>
      </c>
      <c r="C210" s="458">
        <v>0</v>
      </c>
      <c r="D210" s="458">
        <v>0</v>
      </c>
      <c r="E210" s="458">
        <v>0</v>
      </c>
      <c r="F210" s="458">
        <v>0</v>
      </c>
      <c r="G210" s="458">
        <v>0</v>
      </c>
      <c r="H210" s="458">
        <v>0</v>
      </c>
      <c r="I210" s="458">
        <v>0</v>
      </c>
      <c r="J210" s="458">
        <v>0</v>
      </c>
      <c r="K210" s="458">
        <v>19</v>
      </c>
      <c r="L210" t="s">
        <v>697</v>
      </c>
      <c r="O210" s="231"/>
      <c r="P210" s="231"/>
    </row>
    <row r="211" spans="1:16">
      <c r="A211" t="s">
        <v>890</v>
      </c>
      <c r="B211" s="458">
        <v>2019</v>
      </c>
      <c r="C211" s="458">
        <v>0</v>
      </c>
      <c r="D211" s="458">
        <v>0</v>
      </c>
      <c r="E211" s="458">
        <v>0</v>
      </c>
      <c r="F211" s="458">
        <v>0</v>
      </c>
      <c r="G211" s="458">
        <v>0</v>
      </c>
      <c r="H211" s="458">
        <v>0</v>
      </c>
      <c r="I211" s="458">
        <v>0</v>
      </c>
      <c r="J211" s="458">
        <v>0</v>
      </c>
      <c r="K211" s="458">
        <v>5</v>
      </c>
      <c r="L211" t="s">
        <v>855</v>
      </c>
      <c r="O211" s="231"/>
      <c r="P211" s="231"/>
    </row>
    <row r="212" spans="1:16">
      <c r="A212" t="s">
        <v>890</v>
      </c>
      <c r="B212" s="458">
        <v>2020</v>
      </c>
      <c r="C212" s="458">
        <v>0</v>
      </c>
      <c r="D212" s="458">
        <v>0</v>
      </c>
      <c r="E212" s="458">
        <v>0</v>
      </c>
      <c r="F212" s="458">
        <v>0</v>
      </c>
      <c r="G212" s="458">
        <v>0</v>
      </c>
      <c r="H212" s="458">
        <v>0</v>
      </c>
      <c r="I212" s="458">
        <v>0</v>
      </c>
      <c r="J212" s="458">
        <v>0</v>
      </c>
      <c r="K212" s="458">
        <v>10</v>
      </c>
      <c r="L212" t="s">
        <v>855</v>
      </c>
      <c r="O212" s="231"/>
      <c r="P212" s="231"/>
    </row>
    <row r="213" spans="1:16">
      <c r="A213" t="s">
        <v>890</v>
      </c>
      <c r="B213" s="458">
        <v>2021</v>
      </c>
      <c r="C213" s="458">
        <v>0</v>
      </c>
      <c r="D213" s="458">
        <v>0</v>
      </c>
      <c r="E213" s="458">
        <v>0</v>
      </c>
      <c r="F213" s="458">
        <v>0</v>
      </c>
      <c r="G213" s="458">
        <v>0</v>
      </c>
      <c r="H213" s="458">
        <v>0</v>
      </c>
      <c r="I213" s="458">
        <v>0</v>
      </c>
      <c r="J213" s="458">
        <v>0</v>
      </c>
      <c r="K213" s="458">
        <v>60</v>
      </c>
      <c r="L213" t="s">
        <v>855</v>
      </c>
      <c r="O213" s="231"/>
      <c r="P213" s="231"/>
    </row>
    <row r="214" spans="1:16">
      <c r="A214" t="s">
        <v>890</v>
      </c>
      <c r="B214" s="458">
        <v>2021</v>
      </c>
      <c r="C214" s="458">
        <v>0</v>
      </c>
      <c r="D214" s="458">
        <v>0</v>
      </c>
      <c r="E214" s="458">
        <v>0</v>
      </c>
      <c r="F214" s="458">
        <v>0</v>
      </c>
      <c r="G214" s="458">
        <v>0</v>
      </c>
      <c r="H214" s="458">
        <v>0</v>
      </c>
      <c r="I214" s="458">
        <v>0</v>
      </c>
      <c r="J214" s="458">
        <v>0</v>
      </c>
      <c r="K214" s="458">
        <v>8</v>
      </c>
      <c r="L214" t="s">
        <v>697</v>
      </c>
      <c r="O214" s="231"/>
      <c r="P214" s="231"/>
    </row>
    <row r="215" spans="1:16">
      <c r="A215" t="s">
        <v>890</v>
      </c>
      <c r="B215" s="458">
        <v>2022</v>
      </c>
      <c r="C215" s="458">
        <v>0</v>
      </c>
      <c r="D215" s="458">
        <v>0</v>
      </c>
      <c r="E215" s="458">
        <v>0</v>
      </c>
      <c r="F215" s="458">
        <v>0</v>
      </c>
      <c r="G215" s="458">
        <v>0</v>
      </c>
      <c r="H215" s="458">
        <v>0</v>
      </c>
      <c r="I215" s="458">
        <v>0</v>
      </c>
      <c r="J215" s="458">
        <v>0</v>
      </c>
      <c r="K215" s="458">
        <v>40</v>
      </c>
      <c r="L215" t="s">
        <v>697</v>
      </c>
      <c r="O215" s="231"/>
      <c r="P215" s="231"/>
    </row>
    <row r="216" spans="1:16">
      <c r="A216" t="s">
        <v>890</v>
      </c>
      <c r="B216" s="458">
        <v>2023</v>
      </c>
      <c r="C216" s="458">
        <v>0</v>
      </c>
      <c r="D216" s="458">
        <v>0</v>
      </c>
      <c r="E216" s="458">
        <v>0</v>
      </c>
      <c r="F216" s="458">
        <v>0</v>
      </c>
      <c r="G216" s="458">
        <v>0</v>
      </c>
      <c r="H216" s="458">
        <v>0</v>
      </c>
      <c r="I216" s="458">
        <v>0</v>
      </c>
      <c r="J216" s="458">
        <v>0</v>
      </c>
      <c r="K216" s="458">
        <v>59</v>
      </c>
      <c r="L216" t="s">
        <v>697</v>
      </c>
      <c r="O216" s="231"/>
      <c r="P216" s="231"/>
    </row>
    <row r="217" spans="1:16">
      <c r="A217" t="s">
        <v>890</v>
      </c>
      <c r="B217" s="458">
        <v>2024</v>
      </c>
      <c r="C217" s="458">
        <v>0</v>
      </c>
      <c r="D217" s="458">
        <v>0</v>
      </c>
      <c r="E217" s="458">
        <v>0</v>
      </c>
      <c r="F217" s="458">
        <v>0</v>
      </c>
      <c r="G217" s="458">
        <v>0</v>
      </c>
      <c r="H217" s="458">
        <v>0</v>
      </c>
      <c r="I217" s="458">
        <v>0</v>
      </c>
      <c r="J217" s="458">
        <v>0</v>
      </c>
      <c r="K217" s="458">
        <v>41</v>
      </c>
      <c r="L217" t="s">
        <v>697</v>
      </c>
      <c r="O217" s="231"/>
      <c r="P217" s="231"/>
    </row>
    <row r="218" spans="1:16">
      <c r="A218" t="s">
        <v>890</v>
      </c>
      <c r="C218">
        <v>0</v>
      </c>
      <c r="D218">
        <v>0</v>
      </c>
      <c r="E218">
        <v>0</v>
      </c>
      <c r="F218">
        <v>0</v>
      </c>
      <c r="G218">
        <v>0</v>
      </c>
      <c r="H218">
        <v>0</v>
      </c>
      <c r="I218">
        <v>0</v>
      </c>
      <c r="J218">
        <v>0</v>
      </c>
      <c r="K218">
        <v>20</v>
      </c>
      <c r="L218" t="s">
        <v>822</v>
      </c>
      <c r="O218" s="231"/>
      <c r="P218" s="231"/>
    </row>
    <row r="219" spans="1:16">
      <c r="A219" t="s">
        <v>891</v>
      </c>
      <c r="B219" s="458">
        <v>2019</v>
      </c>
      <c r="C219" s="458">
        <v>0</v>
      </c>
      <c r="D219" s="458">
        <v>0</v>
      </c>
      <c r="E219" s="458">
        <v>0</v>
      </c>
      <c r="F219" s="458">
        <v>0</v>
      </c>
      <c r="G219" s="458">
        <v>0</v>
      </c>
      <c r="H219" s="458">
        <v>0</v>
      </c>
      <c r="I219" s="458">
        <v>0</v>
      </c>
      <c r="J219" s="458">
        <v>0</v>
      </c>
      <c r="K219" s="458">
        <v>28</v>
      </c>
      <c r="L219" t="s">
        <v>855</v>
      </c>
      <c r="O219" s="231"/>
      <c r="P219" s="231"/>
    </row>
    <row r="220" spans="1:16">
      <c r="A220" t="s">
        <v>891</v>
      </c>
      <c r="B220" s="458">
        <v>2020</v>
      </c>
      <c r="C220" s="458">
        <v>0</v>
      </c>
      <c r="D220" s="458">
        <v>0</v>
      </c>
      <c r="E220" s="458">
        <v>0</v>
      </c>
      <c r="F220" s="458">
        <v>0</v>
      </c>
      <c r="G220" s="458">
        <v>0</v>
      </c>
      <c r="H220" s="458">
        <v>0</v>
      </c>
      <c r="I220" s="458">
        <v>0</v>
      </c>
      <c r="J220" s="458">
        <v>0</v>
      </c>
      <c r="K220" s="458">
        <v>54</v>
      </c>
      <c r="L220" t="s">
        <v>855</v>
      </c>
      <c r="O220" s="231"/>
      <c r="P220" s="231"/>
    </row>
    <row r="221" spans="1:16">
      <c r="A221" t="s">
        <v>891</v>
      </c>
      <c r="B221" s="458">
        <v>2021</v>
      </c>
      <c r="C221" s="458">
        <v>0</v>
      </c>
      <c r="D221" s="458">
        <v>0</v>
      </c>
      <c r="E221" s="458">
        <v>0</v>
      </c>
      <c r="F221" s="458">
        <v>0</v>
      </c>
      <c r="G221" s="458">
        <v>0</v>
      </c>
      <c r="H221" s="458">
        <v>0</v>
      </c>
      <c r="I221" s="458">
        <v>0</v>
      </c>
      <c r="J221" s="458">
        <v>0</v>
      </c>
      <c r="K221" s="458">
        <v>54</v>
      </c>
      <c r="L221" t="s">
        <v>855</v>
      </c>
      <c r="O221" s="231"/>
      <c r="P221" s="231"/>
    </row>
    <row r="222" spans="1:16">
      <c r="A222" t="s">
        <v>891</v>
      </c>
      <c r="B222" s="458">
        <v>2021</v>
      </c>
      <c r="C222" s="458">
        <v>0</v>
      </c>
      <c r="D222" s="458">
        <v>0</v>
      </c>
      <c r="E222" s="458">
        <v>0</v>
      </c>
      <c r="F222" s="458">
        <v>0</v>
      </c>
      <c r="G222" s="458">
        <v>0</v>
      </c>
      <c r="H222" s="458">
        <v>0</v>
      </c>
      <c r="I222" s="458">
        <v>0</v>
      </c>
      <c r="J222" s="458">
        <v>0</v>
      </c>
      <c r="K222" s="458">
        <v>104</v>
      </c>
      <c r="L222" t="s">
        <v>697</v>
      </c>
      <c r="O222" s="231"/>
      <c r="P222" s="231"/>
    </row>
    <row r="223" spans="1:16">
      <c r="A223" t="s">
        <v>891</v>
      </c>
      <c r="B223" s="458">
        <v>2022</v>
      </c>
      <c r="C223" s="458">
        <v>0</v>
      </c>
      <c r="D223" s="458">
        <v>0</v>
      </c>
      <c r="E223" s="458">
        <v>0</v>
      </c>
      <c r="F223" s="458">
        <v>0</v>
      </c>
      <c r="G223" s="458">
        <v>0</v>
      </c>
      <c r="H223" s="458">
        <v>0</v>
      </c>
      <c r="I223" s="458">
        <v>0</v>
      </c>
      <c r="J223" s="458">
        <v>0</v>
      </c>
      <c r="K223" s="458">
        <v>53</v>
      </c>
      <c r="L223" t="s">
        <v>697</v>
      </c>
      <c r="O223" s="231"/>
      <c r="P223" s="231"/>
    </row>
    <row r="224" spans="1:16">
      <c r="A224" t="s">
        <v>891</v>
      </c>
      <c r="B224" s="458">
        <v>2023</v>
      </c>
      <c r="C224" s="458">
        <v>0</v>
      </c>
      <c r="D224" s="458">
        <v>0</v>
      </c>
      <c r="E224" s="458">
        <v>0</v>
      </c>
      <c r="F224" s="458">
        <v>0</v>
      </c>
      <c r="G224" s="458">
        <v>0</v>
      </c>
      <c r="H224" s="458">
        <v>0</v>
      </c>
      <c r="I224" s="458">
        <v>0</v>
      </c>
      <c r="J224" s="458">
        <v>0</v>
      </c>
      <c r="K224" s="458">
        <v>17</v>
      </c>
      <c r="L224" t="s">
        <v>697</v>
      </c>
      <c r="O224" s="231"/>
      <c r="P224" s="231"/>
    </row>
    <row r="225" spans="1:16">
      <c r="A225" t="s">
        <v>891</v>
      </c>
      <c r="B225" s="458">
        <v>2024</v>
      </c>
      <c r="C225" s="458">
        <v>0</v>
      </c>
      <c r="D225" s="458">
        <v>0</v>
      </c>
      <c r="E225" s="458">
        <v>0</v>
      </c>
      <c r="F225" s="458">
        <v>0</v>
      </c>
      <c r="G225" s="458">
        <v>0</v>
      </c>
      <c r="H225" s="458">
        <v>0</v>
      </c>
      <c r="I225" s="458">
        <v>0</v>
      </c>
      <c r="J225" s="458">
        <v>0</v>
      </c>
      <c r="K225" s="458">
        <v>34</v>
      </c>
      <c r="L225" t="s">
        <v>697</v>
      </c>
      <c r="O225" s="231"/>
      <c r="P225" s="231"/>
    </row>
    <row r="226" spans="1:16">
      <c r="A226" t="s">
        <v>891</v>
      </c>
      <c r="C226">
        <v>0</v>
      </c>
      <c r="D226">
        <v>0</v>
      </c>
      <c r="E226">
        <v>0</v>
      </c>
      <c r="F226">
        <v>0</v>
      </c>
      <c r="G226">
        <v>0</v>
      </c>
      <c r="H226">
        <v>0</v>
      </c>
      <c r="I226">
        <v>0</v>
      </c>
      <c r="J226">
        <v>0</v>
      </c>
      <c r="K226">
        <v>14</v>
      </c>
      <c r="L226" t="s">
        <v>822</v>
      </c>
      <c r="O226" s="231"/>
      <c r="P226" s="231"/>
    </row>
    <row r="227" spans="1:16">
      <c r="A227" t="s">
        <v>892</v>
      </c>
      <c r="B227" s="458">
        <v>2019</v>
      </c>
      <c r="C227" s="458">
        <v>0</v>
      </c>
      <c r="D227" s="458">
        <v>0</v>
      </c>
      <c r="E227" s="458">
        <v>0</v>
      </c>
      <c r="F227" s="458">
        <v>0</v>
      </c>
      <c r="G227" s="458">
        <v>0</v>
      </c>
      <c r="H227" s="458">
        <v>0</v>
      </c>
      <c r="I227" s="458">
        <v>0</v>
      </c>
      <c r="J227" s="458">
        <v>12</v>
      </c>
      <c r="K227" s="458">
        <v>0</v>
      </c>
      <c r="L227" t="s">
        <v>855</v>
      </c>
      <c r="O227" s="231"/>
      <c r="P227" s="231"/>
    </row>
    <row r="228" spans="1:16">
      <c r="A228" t="s">
        <v>892</v>
      </c>
      <c r="B228" s="458">
        <v>2020</v>
      </c>
      <c r="C228" s="458">
        <v>0</v>
      </c>
      <c r="D228" s="458">
        <v>0</v>
      </c>
      <c r="E228" s="458">
        <v>22</v>
      </c>
      <c r="F228" s="458">
        <v>0</v>
      </c>
      <c r="G228" s="458">
        <v>44</v>
      </c>
      <c r="H228" s="458">
        <v>0</v>
      </c>
      <c r="I228" s="458">
        <v>0</v>
      </c>
      <c r="J228" s="458">
        <v>11</v>
      </c>
      <c r="K228" s="458">
        <v>9</v>
      </c>
      <c r="L228" t="s">
        <v>855</v>
      </c>
      <c r="O228" s="231"/>
      <c r="P228" s="231"/>
    </row>
    <row r="229" spans="1:16">
      <c r="A229" t="s">
        <v>892</v>
      </c>
      <c r="B229" s="458">
        <v>2021</v>
      </c>
      <c r="C229" s="458">
        <v>0</v>
      </c>
      <c r="D229" s="458">
        <v>0</v>
      </c>
      <c r="E229" s="458">
        <v>0</v>
      </c>
      <c r="F229" s="458">
        <v>0</v>
      </c>
      <c r="G229" s="458">
        <v>38</v>
      </c>
      <c r="H229" s="458">
        <v>0</v>
      </c>
      <c r="I229" s="458">
        <v>0</v>
      </c>
      <c r="J229" s="458">
        <v>12</v>
      </c>
      <c r="K229" s="458">
        <v>218</v>
      </c>
      <c r="L229" t="s">
        <v>855</v>
      </c>
      <c r="O229" s="231"/>
      <c r="P229" s="231"/>
    </row>
    <row r="230" spans="1:16">
      <c r="A230" t="s">
        <v>892</v>
      </c>
      <c r="B230" s="458">
        <v>2022</v>
      </c>
      <c r="C230" s="458">
        <v>0</v>
      </c>
      <c r="D230" s="458">
        <v>0</v>
      </c>
      <c r="E230" s="458">
        <v>0</v>
      </c>
      <c r="F230" s="458">
        <v>0</v>
      </c>
      <c r="G230" s="458">
        <v>27</v>
      </c>
      <c r="H230" s="458">
        <v>0</v>
      </c>
      <c r="I230" s="458">
        <v>0</v>
      </c>
      <c r="J230" s="458">
        <v>30</v>
      </c>
      <c r="K230" s="458">
        <v>167</v>
      </c>
      <c r="L230" t="s">
        <v>855</v>
      </c>
      <c r="O230" s="231"/>
      <c r="P230" s="231"/>
    </row>
    <row r="231" spans="1:16">
      <c r="A231" t="s">
        <v>892</v>
      </c>
      <c r="B231" s="458">
        <v>2023</v>
      </c>
      <c r="C231" s="458">
        <v>0</v>
      </c>
      <c r="D231" s="458">
        <v>0</v>
      </c>
      <c r="E231" s="458">
        <v>0</v>
      </c>
      <c r="F231" s="458">
        <v>0</v>
      </c>
      <c r="G231" s="458">
        <v>0</v>
      </c>
      <c r="H231" s="458">
        <v>0</v>
      </c>
      <c r="I231" s="458">
        <v>0</v>
      </c>
      <c r="J231" s="458">
        <v>1</v>
      </c>
      <c r="K231" s="458">
        <v>0</v>
      </c>
      <c r="L231" t="s">
        <v>855</v>
      </c>
      <c r="O231" s="231"/>
      <c r="P231" s="231"/>
    </row>
    <row r="232" spans="1:16">
      <c r="A232" t="s">
        <v>892</v>
      </c>
      <c r="B232" s="458">
        <v>2023</v>
      </c>
      <c r="C232" s="458">
        <v>0</v>
      </c>
      <c r="D232" s="458">
        <v>0</v>
      </c>
      <c r="E232" s="458">
        <v>0</v>
      </c>
      <c r="F232" s="458">
        <v>6</v>
      </c>
      <c r="G232" s="458">
        <v>0</v>
      </c>
      <c r="H232" s="458">
        <v>6</v>
      </c>
      <c r="I232" s="458">
        <v>0</v>
      </c>
      <c r="J232" s="458">
        <v>6</v>
      </c>
      <c r="K232" s="458">
        <v>6</v>
      </c>
      <c r="L232" t="s">
        <v>697</v>
      </c>
      <c r="O232" s="231"/>
      <c r="P232" s="231"/>
    </row>
    <row r="233" spans="1:16">
      <c r="A233" t="s">
        <v>892</v>
      </c>
      <c r="B233" s="458">
        <v>2024</v>
      </c>
      <c r="C233" s="458">
        <v>47</v>
      </c>
      <c r="D233" s="458">
        <v>0</v>
      </c>
      <c r="E233" s="458">
        <v>62</v>
      </c>
      <c r="F233" s="458">
        <v>6</v>
      </c>
      <c r="G233" s="458">
        <v>62</v>
      </c>
      <c r="H233" s="458">
        <v>5</v>
      </c>
      <c r="I233" s="458">
        <v>0</v>
      </c>
      <c r="J233" s="458">
        <v>12</v>
      </c>
      <c r="K233" s="458">
        <v>3</v>
      </c>
      <c r="L233" t="s">
        <v>697</v>
      </c>
      <c r="O233" s="231"/>
      <c r="P233" s="231"/>
    </row>
    <row r="234" spans="1:16">
      <c r="A234" t="s">
        <v>892</v>
      </c>
      <c r="C234">
        <v>0</v>
      </c>
      <c r="D234">
        <v>0</v>
      </c>
      <c r="E234">
        <v>0</v>
      </c>
      <c r="F234">
        <v>0</v>
      </c>
      <c r="G234">
        <v>0</v>
      </c>
      <c r="H234">
        <v>0</v>
      </c>
      <c r="I234">
        <v>0</v>
      </c>
      <c r="J234">
        <v>12</v>
      </c>
      <c r="K234">
        <v>16</v>
      </c>
      <c r="L234" t="s">
        <v>822</v>
      </c>
      <c r="O234" s="231"/>
      <c r="P234" s="231"/>
    </row>
    <row r="235" spans="1:16">
      <c r="A235" t="s">
        <v>893</v>
      </c>
      <c r="B235" s="458">
        <v>2019</v>
      </c>
      <c r="C235" s="458">
        <v>0</v>
      </c>
      <c r="D235" s="458">
        <v>0</v>
      </c>
      <c r="E235" s="458">
        <v>0</v>
      </c>
      <c r="F235" s="458">
        <v>0</v>
      </c>
      <c r="G235" s="458">
        <v>0</v>
      </c>
      <c r="H235" s="458">
        <v>0</v>
      </c>
      <c r="I235" s="458">
        <v>0</v>
      </c>
      <c r="J235" s="458">
        <v>1</v>
      </c>
      <c r="K235" s="458">
        <v>1</v>
      </c>
      <c r="L235" t="s">
        <v>855</v>
      </c>
      <c r="O235" s="231"/>
      <c r="P235" s="231"/>
    </row>
    <row r="236" spans="1:16">
      <c r="A236" t="s">
        <v>893</v>
      </c>
      <c r="B236" s="458">
        <v>2020</v>
      </c>
      <c r="C236" s="458">
        <v>0</v>
      </c>
      <c r="D236" s="458">
        <v>0</v>
      </c>
      <c r="E236" s="458">
        <v>0</v>
      </c>
      <c r="F236" s="458">
        <v>0</v>
      </c>
      <c r="G236" s="458">
        <v>0</v>
      </c>
      <c r="H236" s="458">
        <v>0</v>
      </c>
      <c r="I236" s="458">
        <v>0</v>
      </c>
      <c r="J236" s="458">
        <v>2</v>
      </c>
      <c r="K236" s="458">
        <v>0</v>
      </c>
      <c r="L236" t="s">
        <v>855</v>
      </c>
      <c r="O236" s="231"/>
      <c r="P236" s="231"/>
    </row>
    <row r="237" spans="1:16">
      <c r="A237" t="s">
        <v>893</v>
      </c>
      <c r="B237" s="458">
        <v>2022</v>
      </c>
      <c r="C237" s="458">
        <v>0</v>
      </c>
      <c r="D237" s="458">
        <v>0</v>
      </c>
      <c r="E237" s="458">
        <v>0</v>
      </c>
      <c r="F237" s="458">
        <v>0</v>
      </c>
      <c r="G237" s="458">
        <v>0</v>
      </c>
      <c r="H237" s="458">
        <v>0</v>
      </c>
      <c r="I237" s="458">
        <v>0</v>
      </c>
      <c r="J237" s="458">
        <v>4</v>
      </c>
      <c r="K237" s="458">
        <v>0</v>
      </c>
      <c r="L237" t="s">
        <v>855</v>
      </c>
      <c r="O237" s="231"/>
      <c r="P237" s="231"/>
    </row>
    <row r="238" spans="1:16">
      <c r="A238" t="s">
        <v>893</v>
      </c>
      <c r="B238" s="458">
        <v>2023</v>
      </c>
      <c r="C238" s="458">
        <v>0</v>
      </c>
      <c r="D238" s="458">
        <v>0</v>
      </c>
      <c r="E238" s="458">
        <v>0</v>
      </c>
      <c r="F238" s="458">
        <v>0</v>
      </c>
      <c r="G238" s="458">
        <v>0</v>
      </c>
      <c r="H238" s="458">
        <v>0</v>
      </c>
      <c r="I238" s="458">
        <v>0</v>
      </c>
      <c r="J238" s="458">
        <v>7</v>
      </c>
      <c r="K238" s="458">
        <v>1</v>
      </c>
      <c r="L238" t="s">
        <v>697</v>
      </c>
      <c r="O238" s="231"/>
      <c r="P238" s="231"/>
    </row>
    <row r="239" spans="1:16">
      <c r="A239" t="s">
        <v>893</v>
      </c>
      <c r="B239" s="458">
        <v>2024</v>
      </c>
      <c r="C239" s="458">
        <v>0</v>
      </c>
      <c r="D239" s="458">
        <v>0</v>
      </c>
      <c r="E239" s="458">
        <v>0</v>
      </c>
      <c r="F239" s="458">
        <v>1</v>
      </c>
      <c r="G239" s="458">
        <v>0</v>
      </c>
      <c r="H239" s="458">
        <v>0</v>
      </c>
      <c r="I239" s="458">
        <v>0</v>
      </c>
      <c r="J239" s="458">
        <v>1</v>
      </c>
      <c r="K239" s="458">
        <v>2</v>
      </c>
      <c r="L239" t="s">
        <v>697</v>
      </c>
      <c r="O239" s="231"/>
      <c r="P239" s="231"/>
    </row>
    <row r="240" spans="1:16">
      <c r="A240" t="s">
        <v>894</v>
      </c>
      <c r="B240" s="458">
        <v>2020</v>
      </c>
      <c r="C240" s="458">
        <v>0</v>
      </c>
      <c r="D240" s="458">
        <v>0</v>
      </c>
      <c r="E240" s="458">
        <v>0</v>
      </c>
      <c r="F240" s="458">
        <v>0</v>
      </c>
      <c r="G240" s="458">
        <v>0</v>
      </c>
      <c r="H240" s="458">
        <v>0</v>
      </c>
      <c r="I240" s="458">
        <v>0</v>
      </c>
      <c r="J240" s="458">
        <v>5</v>
      </c>
      <c r="K240" s="458">
        <v>3</v>
      </c>
      <c r="L240" t="s">
        <v>855</v>
      </c>
      <c r="O240" s="231"/>
      <c r="P240" s="231"/>
    </row>
    <row r="241" spans="1:16">
      <c r="A241" t="s">
        <v>894</v>
      </c>
      <c r="B241" s="458">
        <v>2021</v>
      </c>
      <c r="C241" s="458">
        <v>0</v>
      </c>
      <c r="D241" s="458">
        <v>0</v>
      </c>
      <c r="E241" s="458">
        <v>0</v>
      </c>
      <c r="F241" s="458">
        <v>0</v>
      </c>
      <c r="G241" s="458">
        <v>0</v>
      </c>
      <c r="H241" s="458">
        <v>0</v>
      </c>
      <c r="I241" s="458">
        <v>0</v>
      </c>
      <c r="J241" s="458">
        <v>9</v>
      </c>
      <c r="K241" s="458">
        <v>2</v>
      </c>
      <c r="L241" t="s">
        <v>855</v>
      </c>
      <c r="O241" s="231"/>
      <c r="P241" s="231"/>
    </row>
    <row r="242" spans="1:16">
      <c r="A242" t="s">
        <v>894</v>
      </c>
      <c r="B242" s="458">
        <v>2022</v>
      </c>
      <c r="C242" s="458">
        <v>0</v>
      </c>
      <c r="D242" s="458">
        <v>0</v>
      </c>
      <c r="E242" s="458">
        <v>0</v>
      </c>
      <c r="F242" s="458">
        <v>0</v>
      </c>
      <c r="G242" s="458">
        <v>0</v>
      </c>
      <c r="H242" s="458">
        <v>0</v>
      </c>
      <c r="I242" s="458">
        <v>0</v>
      </c>
      <c r="J242" s="458">
        <v>5</v>
      </c>
      <c r="K242" s="458">
        <v>0</v>
      </c>
      <c r="L242" t="s">
        <v>855</v>
      </c>
      <c r="O242" s="231"/>
      <c r="P242" s="231"/>
    </row>
    <row r="243" spans="1:16">
      <c r="A243" t="s">
        <v>894</v>
      </c>
      <c r="B243" s="458">
        <v>2023</v>
      </c>
      <c r="C243" s="458">
        <v>0</v>
      </c>
      <c r="D243" s="458">
        <v>0</v>
      </c>
      <c r="E243" s="458">
        <v>0</v>
      </c>
      <c r="F243" s="458">
        <v>0</v>
      </c>
      <c r="G243" s="458">
        <v>0</v>
      </c>
      <c r="H243" s="458">
        <v>0</v>
      </c>
      <c r="I243" s="458">
        <v>0</v>
      </c>
      <c r="J243" s="458">
        <v>1</v>
      </c>
      <c r="K243" s="458">
        <v>2</v>
      </c>
      <c r="L243" t="s">
        <v>855</v>
      </c>
      <c r="O243" s="231"/>
      <c r="P243" s="231"/>
    </row>
    <row r="244" spans="1:16">
      <c r="A244" t="s">
        <v>894</v>
      </c>
      <c r="B244" s="458">
        <v>2023</v>
      </c>
      <c r="C244" s="458">
        <v>0</v>
      </c>
      <c r="D244" s="458">
        <v>0</v>
      </c>
      <c r="E244" s="458">
        <v>0</v>
      </c>
      <c r="F244" s="458">
        <v>0</v>
      </c>
      <c r="G244" s="458">
        <v>0</v>
      </c>
      <c r="H244" s="458">
        <v>0</v>
      </c>
      <c r="I244" s="458">
        <v>0</v>
      </c>
      <c r="J244" s="458">
        <v>0</v>
      </c>
      <c r="K244" s="458">
        <v>8</v>
      </c>
      <c r="L244" t="s">
        <v>697</v>
      </c>
      <c r="O244" s="231"/>
      <c r="P244" s="231"/>
    </row>
    <row r="245" spans="1:16">
      <c r="A245" t="s">
        <v>894</v>
      </c>
      <c r="B245" s="458">
        <v>2024</v>
      </c>
      <c r="C245" s="458">
        <v>0</v>
      </c>
      <c r="D245" s="458">
        <v>0</v>
      </c>
      <c r="E245" s="458">
        <v>0</v>
      </c>
      <c r="F245" s="458">
        <v>0</v>
      </c>
      <c r="G245" s="458">
        <v>0</v>
      </c>
      <c r="H245" s="458">
        <v>0</v>
      </c>
      <c r="I245" s="458">
        <v>0</v>
      </c>
      <c r="J245" s="458">
        <v>0</v>
      </c>
      <c r="K245" s="458">
        <v>17</v>
      </c>
      <c r="L245" t="s">
        <v>697</v>
      </c>
      <c r="O245" s="231"/>
      <c r="P245" s="231"/>
    </row>
    <row r="246" spans="1:16">
      <c r="A246" t="s">
        <v>894</v>
      </c>
      <c r="C246">
        <v>0</v>
      </c>
      <c r="D246">
        <v>0</v>
      </c>
      <c r="E246">
        <v>0</v>
      </c>
      <c r="F246">
        <v>0</v>
      </c>
      <c r="G246">
        <v>0</v>
      </c>
      <c r="H246">
        <v>0</v>
      </c>
      <c r="I246">
        <v>0</v>
      </c>
      <c r="J246">
        <v>4</v>
      </c>
      <c r="K246">
        <v>2</v>
      </c>
      <c r="L246" t="s">
        <v>822</v>
      </c>
      <c r="O246" s="231"/>
      <c r="P246" s="231"/>
    </row>
    <row r="247" spans="1:16">
      <c r="A247" t="s">
        <v>895</v>
      </c>
      <c r="B247" s="458">
        <v>2019</v>
      </c>
      <c r="C247" s="458">
        <v>0</v>
      </c>
      <c r="D247" s="458">
        <v>0</v>
      </c>
      <c r="E247" s="458">
        <v>13</v>
      </c>
      <c r="F247" s="458">
        <v>0</v>
      </c>
      <c r="G247" s="458">
        <v>0</v>
      </c>
      <c r="H247" s="458">
        <v>0</v>
      </c>
      <c r="I247" s="458">
        <v>0</v>
      </c>
      <c r="J247" s="458">
        <v>0</v>
      </c>
      <c r="K247" s="458">
        <v>350</v>
      </c>
      <c r="L247" t="s">
        <v>855</v>
      </c>
      <c r="O247" s="231"/>
      <c r="P247" s="231"/>
    </row>
    <row r="248" spans="1:16">
      <c r="A248" t="s">
        <v>895</v>
      </c>
      <c r="B248" s="458">
        <v>2020</v>
      </c>
      <c r="C248" s="458">
        <v>0</v>
      </c>
      <c r="D248" s="458">
        <v>0</v>
      </c>
      <c r="E248" s="458">
        <v>85</v>
      </c>
      <c r="F248" s="458">
        <v>0</v>
      </c>
      <c r="G248" s="458">
        <v>101</v>
      </c>
      <c r="H248" s="458">
        <v>0</v>
      </c>
      <c r="I248" s="458">
        <v>0</v>
      </c>
      <c r="J248" s="458">
        <v>0</v>
      </c>
      <c r="K248" s="458">
        <v>580</v>
      </c>
      <c r="L248" t="s">
        <v>855</v>
      </c>
      <c r="O248" s="231"/>
      <c r="P248" s="231"/>
    </row>
    <row r="249" spans="1:16">
      <c r="A249" t="s">
        <v>895</v>
      </c>
      <c r="B249" s="458">
        <v>2021</v>
      </c>
      <c r="C249" s="458">
        <v>0</v>
      </c>
      <c r="D249" s="458">
        <v>0</v>
      </c>
      <c r="E249" s="458">
        <v>56</v>
      </c>
      <c r="F249" s="458">
        <v>0</v>
      </c>
      <c r="G249" s="458">
        <v>0</v>
      </c>
      <c r="H249" s="458">
        <v>0</v>
      </c>
      <c r="I249" s="458">
        <v>0</v>
      </c>
      <c r="J249" s="458">
        <v>0</v>
      </c>
      <c r="K249" s="458">
        <v>450</v>
      </c>
      <c r="L249" t="s">
        <v>855</v>
      </c>
      <c r="O249" s="231"/>
      <c r="P249" s="231"/>
    </row>
    <row r="250" spans="1:16">
      <c r="A250" t="s">
        <v>895</v>
      </c>
      <c r="B250" s="458">
        <v>2022</v>
      </c>
      <c r="C250" s="458">
        <v>38</v>
      </c>
      <c r="D250" s="458">
        <v>0</v>
      </c>
      <c r="E250" s="458">
        <v>88</v>
      </c>
      <c r="F250" s="458">
        <v>0</v>
      </c>
      <c r="G250" s="458">
        <v>58</v>
      </c>
      <c r="H250" s="458">
        <v>0</v>
      </c>
      <c r="I250" s="458">
        <v>0</v>
      </c>
      <c r="J250" s="458">
        <v>0</v>
      </c>
      <c r="K250" s="458">
        <v>741</v>
      </c>
      <c r="L250" t="s">
        <v>855</v>
      </c>
      <c r="O250" s="231"/>
      <c r="P250" s="231"/>
    </row>
    <row r="251" spans="1:16">
      <c r="A251" t="s">
        <v>895</v>
      </c>
      <c r="B251" s="458">
        <v>2023</v>
      </c>
      <c r="C251" s="458">
        <v>0</v>
      </c>
      <c r="D251" s="458">
        <v>0</v>
      </c>
      <c r="E251" s="458">
        <v>0</v>
      </c>
      <c r="F251" s="458">
        <v>3</v>
      </c>
      <c r="G251" s="458">
        <v>0</v>
      </c>
      <c r="H251" s="458">
        <v>3</v>
      </c>
      <c r="I251" s="458">
        <v>0</v>
      </c>
      <c r="J251" s="458">
        <v>4</v>
      </c>
      <c r="K251" s="458">
        <v>1</v>
      </c>
      <c r="L251" t="s">
        <v>855</v>
      </c>
      <c r="O251" s="231"/>
      <c r="P251" s="231"/>
    </row>
    <row r="252" spans="1:16">
      <c r="A252" t="s">
        <v>895</v>
      </c>
      <c r="B252" s="458">
        <v>2023</v>
      </c>
      <c r="C252" s="458">
        <v>0</v>
      </c>
      <c r="D252" s="458">
        <v>0</v>
      </c>
      <c r="E252" s="458">
        <v>36</v>
      </c>
      <c r="F252" s="458">
        <v>25</v>
      </c>
      <c r="G252" s="458">
        <v>25</v>
      </c>
      <c r="H252" s="458">
        <v>24</v>
      </c>
      <c r="I252" s="458">
        <v>0</v>
      </c>
      <c r="J252" s="458">
        <v>25</v>
      </c>
      <c r="K252" s="458">
        <v>285</v>
      </c>
      <c r="L252" t="s">
        <v>697</v>
      </c>
      <c r="O252" s="231"/>
      <c r="P252" s="231"/>
    </row>
    <row r="253" spans="1:16">
      <c r="A253" t="s">
        <v>895</v>
      </c>
      <c r="B253" s="458">
        <v>2024</v>
      </c>
      <c r="C253" s="458">
        <v>3</v>
      </c>
      <c r="D253" s="458">
        <v>0</v>
      </c>
      <c r="E253" s="458">
        <v>47</v>
      </c>
      <c r="F253" s="458">
        <v>31</v>
      </c>
      <c r="G253" s="458">
        <v>4</v>
      </c>
      <c r="H253" s="458">
        <v>31</v>
      </c>
      <c r="I253" s="458">
        <v>0</v>
      </c>
      <c r="J253" s="458">
        <v>30</v>
      </c>
      <c r="K253" s="458">
        <v>588</v>
      </c>
      <c r="L253" t="s">
        <v>697</v>
      </c>
      <c r="O253" s="231"/>
      <c r="P253" s="231"/>
    </row>
    <row r="254" spans="1:16">
      <c r="A254" t="s">
        <v>895</v>
      </c>
      <c r="C254">
        <v>0</v>
      </c>
      <c r="D254">
        <v>0</v>
      </c>
      <c r="E254">
        <v>25</v>
      </c>
      <c r="F254">
        <v>3</v>
      </c>
      <c r="G254">
        <v>25</v>
      </c>
      <c r="H254">
        <v>3</v>
      </c>
      <c r="I254">
        <v>0</v>
      </c>
      <c r="J254">
        <v>4</v>
      </c>
      <c r="K254">
        <v>443</v>
      </c>
      <c r="L254" t="s">
        <v>822</v>
      </c>
      <c r="O254" s="231"/>
      <c r="P254" s="231"/>
    </row>
    <row r="255" spans="1:16">
      <c r="A255" t="s">
        <v>896</v>
      </c>
      <c r="B255" s="458">
        <v>2019</v>
      </c>
      <c r="C255" s="458">
        <v>0</v>
      </c>
      <c r="D255" s="458">
        <v>0</v>
      </c>
      <c r="E255" s="458">
        <v>1</v>
      </c>
      <c r="F255" s="458">
        <v>4</v>
      </c>
      <c r="G255" s="458">
        <v>0</v>
      </c>
      <c r="H255" s="458">
        <v>0</v>
      </c>
      <c r="I255" s="458">
        <v>0</v>
      </c>
      <c r="J255" s="458">
        <v>0</v>
      </c>
      <c r="K255" s="458">
        <v>83</v>
      </c>
      <c r="L255" t="s">
        <v>855</v>
      </c>
      <c r="O255" s="231"/>
      <c r="P255" s="231"/>
    </row>
    <row r="256" spans="1:16">
      <c r="A256" t="s">
        <v>896</v>
      </c>
      <c r="B256" s="458">
        <v>2020</v>
      </c>
      <c r="C256" s="458">
        <v>0</v>
      </c>
      <c r="D256" s="458">
        <v>0</v>
      </c>
      <c r="E256" s="458">
        <v>0</v>
      </c>
      <c r="F256" s="458">
        <v>3</v>
      </c>
      <c r="G256" s="458">
        <v>0</v>
      </c>
      <c r="H256" s="458">
        <v>0</v>
      </c>
      <c r="I256" s="458">
        <v>0</v>
      </c>
      <c r="J256" s="458">
        <v>0</v>
      </c>
      <c r="K256" s="458">
        <v>5</v>
      </c>
      <c r="L256" t="s">
        <v>855</v>
      </c>
      <c r="O256" s="231"/>
      <c r="P256" s="231"/>
    </row>
    <row r="257" spans="1:16">
      <c r="A257" t="s">
        <v>896</v>
      </c>
      <c r="B257" s="458">
        <v>2022</v>
      </c>
      <c r="C257" s="458">
        <v>0</v>
      </c>
      <c r="D257" s="458">
        <v>0</v>
      </c>
      <c r="E257" s="458">
        <v>0</v>
      </c>
      <c r="F257" s="458">
        <v>0</v>
      </c>
      <c r="G257" s="458">
        <v>0</v>
      </c>
      <c r="H257" s="458">
        <v>0</v>
      </c>
      <c r="I257" s="458">
        <v>0</v>
      </c>
      <c r="J257" s="458">
        <v>0</v>
      </c>
      <c r="K257" s="458">
        <v>77</v>
      </c>
      <c r="L257" t="s">
        <v>697</v>
      </c>
      <c r="O257" s="231"/>
      <c r="P257" s="231"/>
    </row>
    <row r="258" spans="1:16">
      <c r="A258" t="s">
        <v>896</v>
      </c>
      <c r="B258" s="458">
        <v>2023</v>
      </c>
      <c r="C258" s="458">
        <v>0</v>
      </c>
      <c r="D258" s="458">
        <v>0</v>
      </c>
      <c r="E258" s="458">
        <v>0</v>
      </c>
      <c r="F258" s="458">
        <v>5</v>
      </c>
      <c r="G258" s="458">
        <v>1</v>
      </c>
      <c r="H258" s="458">
        <v>12</v>
      </c>
      <c r="I258" s="458">
        <v>0</v>
      </c>
      <c r="J258" s="458">
        <v>2</v>
      </c>
      <c r="K258" s="458">
        <v>44</v>
      </c>
      <c r="L258" t="s">
        <v>697</v>
      </c>
      <c r="O258" s="231"/>
      <c r="P258" s="231"/>
    </row>
    <row r="259" spans="1:16">
      <c r="A259" t="s">
        <v>896</v>
      </c>
      <c r="B259" s="458">
        <v>2024</v>
      </c>
      <c r="C259" s="458">
        <v>0</v>
      </c>
      <c r="D259" s="458">
        <v>0</v>
      </c>
      <c r="E259" s="458">
        <v>1</v>
      </c>
      <c r="F259" s="458">
        <v>4</v>
      </c>
      <c r="G259" s="458">
        <v>0</v>
      </c>
      <c r="H259" s="458">
        <v>10</v>
      </c>
      <c r="I259" s="458">
        <v>0</v>
      </c>
      <c r="J259" s="458">
        <v>2</v>
      </c>
      <c r="K259" s="458">
        <v>85</v>
      </c>
      <c r="L259" t="s">
        <v>697</v>
      </c>
      <c r="O259" s="231"/>
      <c r="P259" s="231"/>
    </row>
    <row r="260" spans="1:16">
      <c r="A260" t="s">
        <v>897</v>
      </c>
      <c r="B260" s="458">
        <v>2019</v>
      </c>
      <c r="C260" s="458">
        <v>0</v>
      </c>
      <c r="D260" s="458">
        <v>0</v>
      </c>
      <c r="E260" s="458">
        <v>0</v>
      </c>
      <c r="F260" s="458">
        <v>0</v>
      </c>
      <c r="G260" s="458">
        <v>0</v>
      </c>
      <c r="H260" s="458">
        <v>2</v>
      </c>
      <c r="I260" s="458">
        <v>0</v>
      </c>
      <c r="J260" s="458">
        <v>1</v>
      </c>
      <c r="K260" s="458">
        <v>27</v>
      </c>
      <c r="L260" t="s">
        <v>855</v>
      </c>
      <c r="O260" s="231"/>
      <c r="P260" s="231"/>
    </row>
    <row r="261" spans="1:16">
      <c r="A261" t="s">
        <v>897</v>
      </c>
      <c r="B261" s="458">
        <v>2020</v>
      </c>
      <c r="C261" s="458">
        <v>0</v>
      </c>
      <c r="D261" s="458">
        <v>0</v>
      </c>
      <c r="E261" s="458">
        <v>0</v>
      </c>
      <c r="F261" s="458">
        <v>0</v>
      </c>
      <c r="G261" s="458">
        <v>0</v>
      </c>
      <c r="H261" s="458">
        <v>1</v>
      </c>
      <c r="I261" s="458">
        <v>0</v>
      </c>
      <c r="J261" s="458">
        <v>1</v>
      </c>
      <c r="K261" s="458">
        <v>23</v>
      </c>
      <c r="L261" t="s">
        <v>855</v>
      </c>
      <c r="O261" s="231"/>
      <c r="P261" s="231"/>
    </row>
    <row r="262" spans="1:16">
      <c r="A262" t="s">
        <v>897</v>
      </c>
      <c r="B262" s="458">
        <v>2021</v>
      </c>
      <c r="C262" s="458">
        <v>0</v>
      </c>
      <c r="D262" s="458">
        <v>0</v>
      </c>
      <c r="E262" s="458">
        <v>0</v>
      </c>
      <c r="F262" s="458">
        <v>0</v>
      </c>
      <c r="G262" s="458">
        <v>0</v>
      </c>
      <c r="H262" s="458">
        <v>0</v>
      </c>
      <c r="I262" s="458">
        <v>0</v>
      </c>
      <c r="J262" s="458">
        <v>1</v>
      </c>
      <c r="K262" s="458">
        <v>24</v>
      </c>
      <c r="L262" t="s">
        <v>855</v>
      </c>
      <c r="O262" s="231"/>
      <c r="P262" s="231"/>
    </row>
    <row r="263" spans="1:16">
      <c r="A263" t="s">
        <v>897</v>
      </c>
      <c r="B263" s="458">
        <v>2021</v>
      </c>
      <c r="C263" s="458">
        <v>0</v>
      </c>
      <c r="D263" s="458">
        <v>0</v>
      </c>
      <c r="E263" s="458">
        <v>0</v>
      </c>
      <c r="F263" s="458">
        <v>0</v>
      </c>
      <c r="G263" s="458">
        <v>0</v>
      </c>
      <c r="H263" s="458">
        <v>0</v>
      </c>
      <c r="I263" s="458">
        <v>0</v>
      </c>
      <c r="J263" s="458">
        <v>0</v>
      </c>
      <c r="K263" s="458">
        <v>12</v>
      </c>
      <c r="L263" t="s">
        <v>697</v>
      </c>
      <c r="O263" s="231"/>
      <c r="P263" s="231"/>
    </row>
    <row r="264" spans="1:16">
      <c r="A264" t="s">
        <v>897</v>
      </c>
      <c r="B264" s="458">
        <v>2022</v>
      </c>
      <c r="C264" s="458">
        <v>0</v>
      </c>
      <c r="D264" s="458">
        <v>0</v>
      </c>
      <c r="E264" s="458">
        <v>0</v>
      </c>
      <c r="F264" s="458">
        <v>0</v>
      </c>
      <c r="G264" s="458">
        <v>0</v>
      </c>
      <c r="H264" s="458">
        <v>0</v>
      </c>
      <c r="I264" s="458">
        <v>0</v>
      </c>
      <c r="J264" s="458">
        <v>0</v>
      </c>
      <c r="K264" s="458">
        <v>33</v>
      </c>
      <c r="L264" t="s">
        <v>697</v>
      </c>
      <c r="O264" s="231"/>
      <c r="P264" s="231"/>
    </row>
    <row r="265" spans="1:16">
      <c r="A265" t="s">
        <v>897</v>
      </c>
      <c r="B265" s="458">
        <v>2024</v>
      </c>
      <c r="C265" s="458">
        <v>0</v>
      </c>
      <c r="D265" s="458">
        <v>0</v>
      </c>
      <c r="E265" s="458">
        <v>0</v>
      </c>
      <c r="F265" s="458">
        <v>0</v>
      </c>
      <c r="G265" s="458">
        <v>0</v>
      </c>
      <c r="H265" s="458">
        <v>0</v>
      </c>
      <c r="I265" s="458">
        <v>0</v>
      </c>
      <c r="J265" s="458">
        <v>0</v>
      </c>
      <c r="K265" s="458">
        <v>26</v>
      </c>
      <c r="L265" t="s">
        <v>697</v>
      </c>
      <c r="O265" s="231"/>
      <c r="P265" s="231"/>
    </row>
    <row r="266" spans="1:16">
      <c r="A266" t="s">
        <v>897</v>
      </c>
      <c r="C266">
        <v>0</v>
      </c>
      <c r="D266">
        <v>0</v>
      </c>
      <c r="E266">
        <v>0</v>
      </c>
      <c r="F266">
        <v>0</v>
      </c>
      <c r="G266">
        <v>0</v>
      </c>
      <c r="H266">
        <v>0</v>
      </c>
      <c r="I266">
        <v>0</v>
      </c>
      <c r="J266">
        <v>1</v>
      </c>
      <c r="K266">
        <v>12</v>
      </c>
      <c r="L266" t="s">
        <v>822</v>
      </c>
      <c r="O266" s="231"/>
      <c r="P266" s="231"/>
    </row>
    <row r="267" spans="1:16">
      <c r="A267" t="s">
        <v>898</v>
      </c>
      <c r="B267" s="458">
        <v>2019</v>
      </c>
      <c r="C267" s="458">
        <v>0</v>
      </c>
      <c r="D267" s="458">
        <v>0</v>
      </c>
      <c r="E267" s="458">
        <v>0</v>
      </c>
      <c r="F267" s="458">
        <v>0</v>
      </c>
      <c r="G267" s="458">
        <v>0</v>
      </c>
      <c r="H267" s="458">
        <v>5</v>
      </c>
      <c r="I267" s="458">
        <v>0</v>
      </c>
      <c r="J267" s="458">
        <v>0</v>
      </c>
      <c r="K267" s="458">
        <v>3</v>
      </c>
      <c r="L267" t="s">
        <v>855</v>
      </c>
      <c r="O267" s="231"/>
      <c r="P267" s="231"/>
    </row>
    <row r="268" spans="1:16">
      <c r="A268" t="s">
        <v>898</v>
      </c>
      <c r="B268" s="458">
        <v>2020</v>
      </c>
      <c r="C268" s="458">
        <v>0</v>
      </c>
      <c r="D268" s="458">
        <v>0</v>
      </c>
      <c r="E268" s="458">
        <v>0</v>
      </c>
      <c r="F268" s="458">
        <v>0</v>
      </c>
      <c r="G268" s="458">
        <v>0</v>
      </c>
      <c r="H268" s="458">
        <v>3</v>
      </c>
      <c r="I268" s="458">
        <v>0</v>
      </c>
      <c r="J268" s="458">
        <v>7</v>
      </c>
      <c r="K268" s="458">
        <v>0</v>
      </c>
      <c r="L268" t="s">
        <v>855</v>
      </c>
      <c r="O268" s="231"/>
      <c r="P268" s="231"/>
    </row>
    <row r="269" spans="1:16">
      <c r="A269" t="s">
        <v>898</v>
      </c>
      <c r="B269" s="458">
        <v>2021</v>
      </c>
      <c r="C269" s="458">
        <v>0</v>
      </c>
      <c r="D269" s="458">
        <v>0</v>
      </c>
      <c r="E269" s="458">
        <v>0</v>
      </c>
      <c r="F269" s="458">
        <v>0</v>
      </c>
      <c r="G269" s="458">
        <v>0</v>
      </c>
      <c r="H269" s="458">
        <v>2</v>
      </c>
      <c r="I269" s="458">
        <v>0</v>
      </c>
      <c r="J269" s="458">
        <v>0</v>
      </c>
      <c r="K269" s="458">
        <v>1</v>
      </c>
      <c r="L269" t="s">
        <v>697</v>
      </c>
      <c r="O269" s="231"/>
      <c r="P269" s="231"/>
    </row>
    <row r="270" spans="1:16">
      <c r="A270" t="s">
        <v>898</v>
      </c>
      <c r="B270" s="458">
        <v>2022</v>
      </c>
      <c r="C270" s="458">
        <v>0</v>
      </c>
      <c r="D270" s="458">
        <v>0</v>
      </c>
      <c r="E270" s="458">
        <v>0</v>
      </c>
      <c r="F270" s="458">
        <v>0</v>
      </c>
      <c r="G270" s="458">
        <v>0</v>
      </c>
      <c r="H270" s="458">
        <v>4</v>
      </c>
      <c r="I270" s="458">
        <v>0</v>
      </c>
      <c r="J270" s="458">
        <v>1</v>
      </c>
      <c r="K270" s="458">
        <v>6</v>
      </c>
      <c r="L270" t="s">
        <v>697</v>
      </c>
      <c r="O270" s="231"/>
      <c r="P270" s="231"/>
    </row>
    <row r="271" spans="1:16">
      <c r="A271" t="s">
        <v>898</v>
      </c>
      <c r="B271" s="458">
        <v>2023</v>
      </c>
      <c r="C271" s="458">
        <v>0</v>
      </c>
      <c r="D271" s="458">
        <v>0</v>
      </c>
      <c r="E271" s="458">
        <v>0</v>
      </c>
      <c r="F271" s="458">
        <v>0</v>
      </c>
      <c r="G271" s="458">
        <v>0</v>
      </c>
      <c r="H271" s="458">
        <v>0</v>
      </c>
      <c r="I271" s="458">
        <v>0</v>
      </c>
      <c r="J271" s="458">
        <v>2</v>
      </c>
      <c r="K271" s="458">
        <v>0</v>
      </c>
      <c r="L271" t="s">
        <v>697</v>
      </c>
      <c r="O271" s="231"/>
      <c r="P271" s="231"/>
    </row>
    <row r="272" spans="1:16">
      <c r="A272" t="s">
        <v>898</v>
      </c>
      <c r="B272" s="458">
        <v>2024</v>
      </c>
      <c r="C272" s="458">
        <v>0</v>
      </c>
      <c r="D272" s="458">
        <v>0</v>
      </c>
      <c r="E272" s="458">
        <v>0</v>
      </c>
      <c r="F272" s="458">
        <v>0</v>
      </c>
      <c r="G272" s="458">
        <v>0</v>
      </c>
      <c r="H272" s="458">
        <v>3</v>
      </c>
      <c r="I272" s="458">
        <v>0</v>
      </c>
      <c r="J272" s="458">
        <v>6</v>
      </c>
      <c r="K272" s="458">
        <v>8</v>
      </c>
      <c r="L272" t="s">
        <v>697</v>
      </c>
      <c r="O272" s="231"/>
      <c r="P272" s="231"/>
    </row>
    <row r="273" spans="1:16">
      <c r="A273" t="s">
        <v>898</v>
      </c>
      <c r="C273">
        <v>0</v>
      </c>
      <c r="D273">
        <v>0</v>
      </c>
      <c r="E273">
        <v>0</v>
      </c>
      <c r="F273">
        <v>0</v>
      </c>
      <c r="G273">
        <v>0</v>
      </c>
      <c r="H273">
        <v>11</v>
      </c>
      <c r="I273">
        <v>0</v>
      </c>
      <c r="J273">
        <v>7</v>
      </c>
      <c r="K273">
        <v>3</v>
      </c>
      <c r="L273" t="s">
        <v>822</v>
      </c>
      <c r="O273" s="231"/>
      <c r="P273" s="231"/>
    </row>
    <row r="274" spans="1:16">
      <c r="A274" t="s">
        <v>899</v>
      </c>
      <c r="B274" s="458">
        <v>2019</v>
      </c>
      <c r="C274" s="458">
        <v>0</v>
      </c>
      <c r="D274" s="458">
        <v>0</v>
      </c>
      <c r="E274" s="458">
        <v>0</v>
      </c>
      <c r="F274" s="458">
        <v>0</v>
      </c>
      <c r="G274" s="458">
        <v>0</v>
      </c>
      <c r="H274" s="458">
        <v>0</v>
      </c>
      <c r="I274" s="458">
        <v>0</v>
      </c>
      <c r="J274" s="458">
        <v>1</v>
      </c>
      <c r="K274" s="458">
        <v>0</v>
      </c>
      <c r="L274" t="s">
        <v>697</v>
      </c>
      <c r="O274" s="231"/>
      <c r="P274" s="231"/>
    </row>
    <row r="275" spans="1:16">
      <c r="A275" t="s">
        <v>899</v>
      </c>
      <c r="B275" s="458">
        <v>2022</v>
      </c>
      <c r="C275" s="458">
        <v>0</v>
      </c>
      <c r="D275" s="458">
        <v>0</v>
      </c>
      <c r="E275" s="458">
        <v>0</v>
      </c>
      <c r="F275" s="458">
        <v>0</v>
      </c>
      <c r="G275" s="458">
        <v>0</v>
      </c>
      <c r="H275" s="458">
        <v>0</v>
      </c>
      <c r="I275" s="458">
        <v>0</v>
      </c>
      <c r="J275" s="458">
        <v>0</v>
      </c>
      <c r="K275" s="458">
        <v>2</v>
      </c>
      <c r="L275" t="s">
        <v>697</v>
      </c>
      <c r="O275" s="231"/>
      <c r="P275" s="231"/>
    </row>
    <row r="276" spans="1:16">
      <c r="A276" t="s">
        <v>899</v>
      </c>
      <c r="B276" s="458">
        <v>2023</v>
      </c>
      <c r="C276" s="458">
        <v>0</v>
      </c>
      <c r="D276" s="458">
        <v>0</v>
      </c>
      <c r="E276" s="458">
        <v>0</v>
      </c>
      <c r="F276" s="458">
        <v>0</v>
      </c>
      <c r="G276" s="458">
        <v>0</v>
      </c>
      <c r="H276" s="458">
        <v>0</v>
      </c>
      <c r="I276" s="458">
        <v>0</v>
      </c>
      <c r="J276" s="458">
        <v>0</v>
      </c>
      <c r="K276" s="458">
        <v>4</v>
      </c>
      <c r="L276" t="s">
        <v>697</v>
      </c>
      <c r="O276" s="231"/>
      <c r="P276" s="231"/>
    </row>
    <row r="277" spans="1:16">
      <c r="A277" t="s">
        <v>899</v>
      </c>
      <c r="B277" s="458">
        <v>2024</v>
      </c>
      <c r="C277" s="458">
        <v>0</v>
      </c>
      <c r="D277" s="458">
        <v>0</v>
      </c>
      <c r="E277" s="458">
        <v>0</v>
      </c>
      <c r="F277" s="458">
        <v>0</v>
      </c>
      <c r="G277" s="458">
        <v>0</v>
      </c>
      <c r="H277" s="458">
        <v>0</v>
      </c>
      <c r="I277" s="458">
        <v>0</v>
      </c>
      <c r="J277" s="458">
        <v>0</v>
      </c>
      <c r="K277" s="458">
        <v>3</v>
      </c>
      <c r="L277" t="s">
        <v>697</v>
      </c>
      <c r="O277" s="231"/>
      <c r="P277" s="231"/>
    </row>
    <row r="278" spans="1:16">
      <c r="A278" t="s">
        <v>899</v>
      </c>
      <c r="C278">
        <v>0</v>
      </c>
      <c r="D278">
        <v>0</v>
      </c>
      <c r="E278">
        <v>0</v>
      </c>
      <c r="F278">
        <v>0</v>
      </c>
      <c r="G278">
        <v>0</v>
      </c>
      <c r="H278">
        <v>0</v>
      </c>
      <c r="I278">
        <v>0</v>
      </c>
      <c r="J278">
        <v>0</v>
      </c>
      <c r="K278">
        <v>1</v>
      </c>
      <c r="L278" t="s">
        <v>822</v>
      </c>
      <c r="O278" s="231"/>
      <c r="P278" s="231"/>
    </row>
    <row r="279" spans="1:16">
      <c r="A279" t="s">
        <v>900</v>
      </c>
      <c r="B279" s="458">
        <v>2019</v>
      </c>
      <c r="C279" s="458">
        <v>0</v>
      </c>
      <c r="D279" s="458">
        <v>0</v>
      </c>
      <c r="E279" s="458">
        <v>0</v>
      </c>
      <c r="F279" s="458">
        <v>0</v>
      </c>
      <c r="G279" s="458">
        <v>0</v>
      </c>
      <c r="H279" s="458">
        <v>0</v>
      </c>
      <c r="I279" s="458">
        <v>0</v>
      </c>
      <c r="J279" s="458">
        <v>6</v>
      </c>
      <c r="K279" s="458">
        <v>0</v>
      </c>
      <c r="L279" t="s">
        <v>855</v>
      </c>
      <c r="O279" s="231"/>
      <c r="P279" s="231"/>
    </row>
    <row r="280" spans="1:16">
      <c r="A280" t="s">
        <v>900</v>
      </c>
      <c r="B280" s="458">
        <v>2020</v>
      </c>
      <c r="C280" s="458">
        <v>0</v>
      </c>
      <c r="D280" s="458">
        <v>0</v>
      </c>
      <c r="E280" s="458">
        <v>0</v>
      </c>
      <c r="F280" s="458">
        <v>0</v>
      </c>
      <c r="G280" s="458">
        <v>0</v>
      </c>
      <c r="H280" s="458">
        <v>0</v>
      </c>
      <c r="I280" s="458">
        <v>0</v>
      </c>
      <c r="J280" s="458">
        <v>2</v>
      </c>
      <c r="K280" s="458">
        <v>0</v>
      </c>
      <c r="L280" t="s">
        <v>855</v>
      </c>
      <c r="O280" s="231"/>
      <c r="P280" s="231"/>
    </row>
    <row r="281" spans="1:16">
      <c r="A281" t="s">
        <v>900</v>
      </c>
      <c r="B281" s="458">
        <v>2021</v>
      </c>
      <c r="C281" s="458">
        <v>0</v>
      </c>
      <c r="D281" s="458">
        <v>0</v>
      </c>
      <c r="E281" s="458">
        <v>0</v>
      </c>
      <c r="F281" s="458">
        <v>0</v>
      </c>
      <c r="G281" s="458">
        <v>0</v>
      </c>
      <c r="H281" s="458">
        <v>0</v>
      </c>
      <c r="I281" s="458">
        <v>0</v>
      </c>
      <c r="J281" s="458">
        <v>6</v>
      </c>
      <c r="K281" s="458">
        <v>0</v>
      </c>
      <c r="L281" t="s">
        <v>855</v>
      </c>
      <c r="O281" s="231"/>
      <c r="P281" s="231"/>
    </row>
    <row r="282" spans="1:16">
      <c r="A282" t="s">
        <v>900</v>
      </c>
      <c r="B282" s="458">
        <v>2021</v>
      </c>
      <c r="C282" s="458">
        <v>0</v>
      </c>
      <c r="D282" s="458">
        <v>0</v>
      </c>
      <c r="E282" s="458">
        <v>0</v>
      </c>
      <c r="F282" s="458">
        <v>0</v>
      </c>
      <c r="G282" s="458">
        <v>0</v>
      </c>
      <c r="H282" s="458">
        <v>0</v>
      </c>
      <c r="I282" s="458">
        <v>0</v>
      </c>
      <c r="J282" s="458">
        <v>2</v>
      </c>
      <c r="K282" s="458">
        <v>0</v>
      </c>
      <c r="L282" t="s">
        <v>697</v>
      </c>
      <c r="O282" s="231"/>
      <c r="P282" s="231"/>
    </row>
    <row r="283" spans="1:16">
      <c r="A283" t="s">
        <v>900</v>
      </c>
      <c r="B283" s="458">
        <v>2022</v>
      </c>
      <c r="C283" s="458">
        <v>0</v>
      </c>
      <c r="D283" s="458">
        <v>0</v>
      </c>
      <c r="E283" s="458">
        <v>0</v>
      </c>
      <c r="F283" s="458">
        <v>0</v>
      </c>
      <c r="G283" s="458">
        <v>0</v>
      </c>
      <c r="H283" s="458">
        <v>0</v>
      </c>
      <c r="I283" s="458">
        <v>0</v>
      </c>
      <c r="J283" s="458">
        <v>0</v>
      </c>
      <c r="K283" s="458">
        <v>2</v>
      </c>
      <c r="L283" t="s">
        <v>697</v>
      </c>
      <c r="O283" s="231"/>
      <c r="P283" s="231"/>
    </row>
    <row r="284" spans="1:16">
      <c r="A284" t="s">
        <v>900</v>
      </c>
      <c r="B284" s="458">
        <v>2023</v>
      </c>
      <c r="C284" s="458">
        <v>0</v>
      </c>
      <c r="D284" s="458">
        <v>0</v>
      </c>
      <c r="E284" s="458">
        <v>0</v>
      </c>
      <c r="F284" s="458">
        <v>0</v>
      </c>
      <c r="G284" s="458">
        <v>0</v>
      </c>
      <c r="H284" s="458">
        <v>0</v>
      </c>
      <c r="I284" s="458">
        <v>0</v>
      </c>
      <c r="J284" s="458">
        <v>1</v>
      </c>
      <c r="K284" s="458">
        <v>0</v>
      </c>
      <c r="L284" t="s">
        <v>697</v>
      </c>
      <c r="O284" s="231"/>
      <c r="P284" s="231"/>
    </row>
    <row r="285" spans="1:16">
      <c r="A285" t="s">
        <v>900</v>
      </c>
      <c r="B285" s="458">
        <v>2024</v>
      </c>
      <c r="C285" s="458">
        <v>0</v>
      </c>
      <c r="D285" s="458">
        <v>0</v>
      </c>
      <c r="E285" s="458">
        <v>0</v>
      </c>
      <c r="F285" s="458">
        <v>0</v>
      </c>
      <c r="G285" s="458">
        <v>0</v>
      </c>
      <c r="H285" s="458">
        <v>0</v>
      </c>
      <c r="I285" s="458">
        <v>0</v>
      </c>
      <c r="J285" s="458">
        <v>0</v>
      </c>
      <c r="K285" s="458">
        <v>4</v>
      </c>
      <c r="L285" t="s">
        <v>697</v>
      </c>
      <c r="O285" s="231"/>
      <c r="P285" s="231"/>
    </row>
    <row r="286" spans="1:16">
      <c r="A286" t="s">
        <v>900</v>
      </c>
      <c r="C286">
        <v>0</v>
      </c>
      <c r="D286">
        <v>0</v>
      </c>
      <c r="E286">
        <v>0</v>
      </c>
      <c r="F286">
        <v>0</v>
      </c>
      <c r="G286">
        <v>0</v>
      </c>
      <c r="H286">
        <v>0</v>
      </c>
      <c r="I286">
        <v>0</v>
      </c>
      <c r="J286">
        <v>2</v>
      </c>
      <c r="K286">
        <v>0</v>
      </c>
      <c r="L286" t="s">
        <v>822</v>
      </c>
      <c r="O286" s="231"/>
      <c r="P286" s="231"/>
    </row>
    <row r="287" spans="1:16">
      <c r="A287" t="s">
        <v>901</v>
      </c>
      <c r="B287" s="458">
        <v>2021</v>
      </c>
      <c r="C287" s="458">
        <v>0</v>
      </c>
      <c r="D287" s="458">
        <v>0</v>
      </c>
      <c r="E287" s="458">
        <v>0</v>
      </c>
      <c r="F287" s="458">
        <v>0</v>
      </c>
      <c r="G287" s="458">
        <v>0</v>
      </c>
      <c r="H287" s="458">
        <v>0</v>
      </c>
      <c r="I287" s="458">
        <v>0</v>
      </c>
      <c r="J287" s="458">
        <v>0</v>
      </c>
      <c r="K287" s="458">
        <v>1</v>
      </c>
      <c r="L287" t="s">
        <v>855</v>
      </c>
      <c r="O287" s="231"/>
      <c r="P287" s="231"/>
    </row>
    <row r="288" spans="1:16">
      <c r="A288" t="s">
        <v>901</v>
      </c>
      <c r="B288" s="458">
        <v>2022</v>
      </c>
      <c r="C288" s="458">
        <v>0</v>
      </c>
      <c r="D288" s="458">
        <v>0</v>
      </c>
      <c r="E288" s="458">
        <v>0</v>
      </c>
      <c r="F288" s="458">
        <v>0</v>
      </c>
      <c r="G288" s="458">
        <v>0</v>
      </c>
      <c r="H288" s="458">
        <v>0</v>
      </c>
      <c r="I288" s="458">
        <v>0</v>
      </c>
      <c r="J288" s="458">
        <v>0</v>
      </c>
      <c r="K288" s="458">
        <v>2</v>
      </c>
      <c r="L288" t="s">
        <v>697</v>
      </c>
      <c r="O288" s="231"/>
      <c r="P288" s="231"/>
    </row>
    <row r="289" spans="1:16">
      <c r="A289" t="s">
        <v>901</v>
      </c>
      <c r="B289" s="458">
        <v>2023</v>
      </c>
      <c r="C289" s="458">
        <v>0</v>
      </c>
      <c r="D289" s="458">
        <v>0</v>
      </c>
      <c r="E289" s="458">
        <v>0</v>
      </c>
      <c r="F289" s="458">
        <v>0</v>
      </c>
      <c r="G289" s="458">
        <v>0</v>
      </c>
      <c r="H289" s="458">
        <v>0</v>
      </c>
      <c r="I289" s="458">
        <v>0</v>
      </c>
      <c r="J289" s="458">
        <v>0</v>
      </c>
      <c r="K289" s="458">
        <v>1</v>
      </c>
      <c r="L289" t="s">
        <v>697</v>
      </c>
      <c r="O289" s="231"/>
      <c r="P289" s="231"/>
    </row>
    <row r="290" spans="1:16">
      <c r="A290" t="s">
        <v>901</v>
      </c>
      <c r="B290" s="458">
        <v>2024</v>
      </c>
      <c r="C290" s="458">
        <v>0</v>
      </c>
      <c r="D290" s="458">
        <v>0</v>
      </c>
      <c r="E290" s="458">
        <v>0</v>
      </c>
      <c r="F290" s="458">
        <v>0</v>
      </c>
      <c r="G290" s="458">
        <v>0</v>
      </c>
      <c r="H290" s="458">
        <v>0</v>
      </c>
      <c r="I290" s="458">
        <v>0</v>
      </c>
      <c r="J290" s="458">
        <v>0</v>
      </c>
      <c r="K290" s="458">
        <v>5</v>
      </c>
      <c r="L290" t="s">
        <v>697</v>
      </c>
      <c r="O290" s="231"/>
      <c r="P290" s="231"/>
    </row>
    <row r="291" spans="1:16">
      <c r="A291" t="s">
        <v>902</v>
      </c>
      <c r="B291" s="458">
        <v>2019</v>
      </c>
      <c r="C291" s="458">
        <v>30</v>
      </c>
      <c r="D291" s="458">
        <v>0</v>
      </c>
      <c r="E291" s="458">
        <v>30</v>
      </c>
      <c r="F291" s="458">
        <v>0</v>
      </c>
      <c r="G291" s="458">
        <v>30</v>
      </c>
      <c r="H291" s="458">
        <v>0</v>
      </c>
      <c r="I291" s="458">
        <v>24</v>
      </c>
      <c r="J291" s="458">
        <v>25</v>
      </c>
      <c r="K291" s="458">
        <v>2</v>
      </c>
      <c r="L291" t="s">
        <v>855</v>
      </c>
      <c r="O291" s="231"/>
      <c r="P291" s="231"/>
    </row>
    <row r="292" spans="1:16">
      <c r="A292" t="s">
        <v>902</v>
      </c>
      <c r="B292" s="458">
        <v>2020</v>
      </c>
      <c r="C292" s="458">
        <v>0</v>
      </c>
      <c r="D292" s="458">
        <v>0</v>
      </c>
      <c r="E292" s="458">
        <v>40</v>
      </c>
      <c r="F292" s="458">
        <v>0</v>
      </c>
      <c r="G292" s="458">
        <v>45</v>
      </c>
      <c r="H292" s="458">
        <v>9</v>
      </c>
      <c r="I292" s="458">
        <v>2</v>
      </c>
      <c r="J292" s="458">
        <v>28</v>
      </c>
      <c r="K292" s="458">
        <v>0</v>
      </c>
      <c r="L292" t="s">
        <v>855</v>
      </c>
      <c r="O292" s="231"/>
      <c r="P292" s="231"/>
    </row>
    <row r="293" spans="1:16">
      <c r="A293" t="s">
        <v>902</v>
      </c>
      <c r="B293" s="458">
        <v>2021</v>
      </c>
      <c r="C293" s="458">
        <v>0</v>
      </c>
      <c r="D293" s="458">
        <v>0</v>
      </c>
      <c r="E293" s="458">
        <v>30</v>
      </c>
      <c r="F293" s="458">
        <v>0</v>
      </c>
      <c r="G293" s="458">
        <v>30</v>
      </c>
      <c r="H293" s="458">
        <v>13</v>
      </c>
      <c r="I293" s="458">
        <v>0</v>
      </c>
      <c r="J293" s="458">
        <v>45</v>
      </c>
      <c r="K293" s="458">
        <v>55</v>
      </c>
      <c r="L293" t="s">
        <v>855</v>
      </c>
      <c r="O293" s="231"/>
      <c r="P293" s="231"/>
    </row>
    <row r="294" spans="1:16">
      <c r="A294" t="s">
        <v>902</v>
      </c>
      <c r="B294" s="458">
        <v>2021</v>
      </c>
      <c r="C294" s="458">
        <v>0</v>
      </c>
      <c r="D294" s="458">
        <v>0</v>
      </c>
      <c r="E294" s="458">
        <v>0</v>
      </c>
      <c r="F294" s="458">
        <v>0</v>
      </c>
      <c r="G294" s="458">
        <v>0</v>
      </c>
      <c r="H294" s="458">
        <v>0</v>
      </c>
      <c r="I294" s="458">
        <v>0</v>
      </c>
      <c r="J294" s="458">
        <v>0</v>
      </c>
      <c r="K294" s="458">
        <v>62</v>
      </c>
      <c r="L294" t="s">
        <v>697</v>
      </c>
      <c r="O294" s="231"/>
      <c r="P294" s="231"/>
    </row>
    <row r="295" spans="1:16">
      <c r="A295" t="s">
        <v>902</v>
      </c>
      <c r="B295" s="458">
        <v>2022</v>
      </c>
      <c r="C295" s="458">
        <v>0</v>
      </c>
      <c r="D295" s="458">
        <v>0</v>
      </c>
      <c r="E295" s="458">
        <v>0</v>
      </c>
      <c r="F295" s="458">
        <v>0</v>
      </c>
      <c r="G295" s="458">
        <v>0</v>
      </c>
      <c r="H295" s="458">
        <v>2</v>
      </c>
      <c r="I295" s="458">
        <v>0</v>
      </c>
      <c r="J295" s="458">
        <v>0</v>
      </c>
      <c r="K295" s="458">
        <v>11</v>
      </c>
      <c r="L295" t="s">
        <v>697</v>
      </c>
      <c r="O295" s="231"/>
      <c r="P295" s="231"/>
    </row>
    <row r="296" spans="1:16">
      <c r="A296" t="s">
        <v>902</v>
      </c>
      <c r="B296" s="458">
        <v>2023</v>
      </c>
      <c r="C296" s="458">
        <v>0</v>
      </c>
      <c r="D296" s="458">
        <v>0</v>
      </c>
      <c r="E296" s="458">
        <v>0</v>
      </c>
      <c r="F296" s="458">
        <v>0</v>
      </c>
      <c r="G296" s="458">
        <v>0</v>
      </c>
      <c r="H296" s="458">
        <v>42</v>
      </c>
      <c r="I296" s="458">
        <v>0</v>
      </c>
      <c r="J296" s="458">
        <v>0</v>
      </c>
      <c r="K296" s="458">
        <v>11</v>
      </c>
      <c r="L296" t="s">
        <v>697</v>
      </c>
      <c r="O296" s="231"/>
      <c r="P296" s="231"/>
    </row>
    <row r="297" spans="1:16">
      <c r="A297" t="s">
        <v>902</v>
      </c>
      <c r="B297" s="458">
        <v>2024</v>
      </c>
      <c r="C297" s="458">
        <v>0</v>
      </c>
      <c r="D297" s="458">
        <v>0</v>
      </c>
      <c r="E297" s="458">
        <v>0</v>
      </c>
      <c r="F297" s="458">
        <v>0</v>
      </c>
      <c r="G297" s="458">
        <v>0</v>
      </c>
      <c r="H297" s="458">
        <v>4</v>
      </c>
      <c r="I297" s="458">
        <v>0</v>
      </c>
      <c r="J297" s="458">
        <v>0</v>
      </c>
      <c r="K297" s="458">
        <v>22</v>
      </c>
      <c r="L297" t="s">
        <v>697</v>
      </c>
      <c r="O297" s="231"/>
      <c r="P297" s="231"/>
    </row>
    <row r="298" spans="1:16">
      <c r="A298" t="s">
        <v>902</v>
      </c>
      <c r="C298">
        <v>0</v>
      </c>
      <c r="D298">
        <v>0</v>
      </c>
      <c r="E298">
        <v>30</v>
      </c>
      <c r="F298">
        <v>0</v>
      </c>
      <c r="G298">
        <v>30</v>
      </c>
      <c r="H298">
        <v>0</v>
      </c>
      <c r="I298">
        <v>0</v>
      </c>
      <c r="J298">
        <v>10</v>
      </c>
      <c r="K298">
        <v>54</v>
      </c>
      <c r="L298" t="s">
        <v>822</v>
      </c>
      <c r="O298" s="231"/>
      <c r="P298" s="231"/>
    </row>
    <row r="299" spans="1:16">
      <c r="A299" t="s">
        <v>903</v>
      </c>
      <c r="B299" s="458">
        <v>2019</v>
      </c>
      <c r="C299" s="458">
        <v>0</v>
      </c>
      <c r="D299" s="458">
        <v>0</v>
      </c>
      <c r="E299" s="458">
        <v>0</v>
      </c>
      <c r="F299" s="458">
        <v>0</v>
      </c>
      <c r="G299" s="458">
        <v>0</v>
      </c>
      <c r="H299" s="458">
        <v>0</v>
      </c>
      <c r="I299" s="458">
        <v>20</v>
      </c>
      <c r="J299" s="458">
        <v>0</v>
      </c>
      <c r="K299" s="458">
        <v>695</v>
      </c>
      <c r="L299" t="s">
        <v>855</v>
      </c>
      <c r="O299" s="231"/>
      <c r="P299" s="231"/>
    </row>
    <row r="300" spans="1:16">
      <c r="A300" t="s">
        <v>903</v>
      </c>
      <c r="B300" s="458">
        <v>2020</v>
      </c>
      <c r="C300" s="458">
        <v>0</v>
      </c>
      <c r="D300" s="458">
        <v>0</v>
      </c>
      <c r="E300" s="458">
        <v>0</v>
      </c>
      <c r="F300" s="458">
        <v>0</v>
      </c>
      <c r="G300" s="458">
        <v>0</v>
      </c>
      <c r="H300" s="458">
        <v>0</v>
      </c>
      <c r="I300" s="458">
        <v>0</v>
      </c>
      <c r="J300" s="458">
        <v>0</v>
      </c>
      <c r="K300" s="458">
        <v>20</v>
      </c>
      <c r="L300" t="s">
        <v>855</v>
      </c>
      <c r="O300" s="231"/>
      <c r="P300" s="231"/>
    </row>
    <row r="301" spans="1:16">
      <c r="A301" t="s">
        <v>903</v>
      </c>
      <c r="B301" s="458">
        <v>2021</v>
      </c>
      <c r="C301" s="458">
        <v>0</v>
      </c>
      <c r="D301" s="458">
        <v>0</v>
      </c>
      <c r="E301" s="458">
        <v>0</v>
      </c>
      <c r="F301" s="458">
        <v>0</v>
      </c>
      <c r="G301" s="458">
        <v>0</v>
      </c>
      <c r="H301" s="458">
        <v>0</v>
      </c>
      <c r="I301" s="458">
        <v>0</v>
      </c>
      <c r="J301" s="458">
        <v>0</v>
      </c>
      <c r="K301" s="458">
        <v>17</v>
      </c>
      <c r="L301" t="s">
        <v>855</v>
      </c>
      <c r="O301" s="231"/>
      <c r="P301" s="231"/>
    </row>
    <row r="302" spans="1:16">
      <c r="A302" t="s">
        <v>903</v>
      </c>
      <c r="B302" s="458">
        <v>2021</v>
      </c>
      <c r="C302" s="458">
        <v>0</v>
      </c>
      <c r="D302" s="458">
        <v>0</v>
      </c>
      <c r="E302" s="458">
        <v>0</v>
      </c>
      <c r="F302" s="458">
        <v>0</v>
      </c>
      <c r="G302" s="458">
        <v>0</v>
      </c>
      <c r="H302" s="458">
        <v>0</v>
      </c>
      <c r="I302" s="458">
        <v>0</v>
      </c>
      <c r="J302" s="458">
        <v>0</v>
      </c>
      <c r="K302" s="458">
        <v>1</v>
      </c>
      <c r="L302" t="s">
        <v>697</v>
      </c>
      <c r="O302" s="231"/>
      <c r="P302" s="231"/>
    </row>
    <row r="303" spans="1:16">
      <c r="A303" t="s">
        <v>903</v>
      </c>
      <c r="B303" s="458">
        <v>2022</v>
      </c>
      <c r="C303" s="458">
        <v>0</v>
      </c>
      <c r="D303" s="458">
        <v>0</v>
      </c>
      <c r="E303" s="458">
        <v>0</v>
      </c>
      <c r="F303" s="458">
        <v>0</v>
      </c>
      <c r="G303" s="458">
        <v>0</v>
      </c>
      <c r="H303" s="458">
        <v>0</v>
      </c>
      <c r="I303" s="458">
        <v>0</v>
      </c>
      <c r="J303" s="458">
        <v>0</v>
      </c>
      <c r="K303" s="458">
        <v>7</v>
      </c>
      <c r="L303" t="s">
        <v>697</v>
      </c>
      <c r="O303" s="231"/>
      <c r="P303" s="231"/>
    </row>
    <row r="304" spans="1:16">
      <c r="A304" t="s">
        <v>903</v>
      </c>
      <c r="B304" s="458">
        <v>2023</v>
      </c>
      <c r="C304" s="458">
        <v>0</v>
      </c>
      <c r="D304" s="458">
        <v>0</v>
      </c>
      <c r="E304" s="458">
        <v>0</v>
      </c>
      <c r="F304" s="458">
        <v>0</v>
      </c>
      <c r="G304" s="458">
        <v>0</v>
      </c>
      <c r="H304" s="458">
        <v>0</v>
      </c>
      <c r="I304" s="458">
        <v>0</v>
      </c>
      <c r="J304" s="458">
        <v>0</v>
      </c>
      <c r="K304" s="458">
        <v>15</v>
      </c>
      <c r="L304" t="s">
        <v>697</v>
      </c>
      <c r="O304" s="231"/>
      <c r="P304" s="231"/>
    </row>
    <row r="305" spans="1:16">
      <c r="A305" t="s">
        <v>903</v>
      </c>
      <c r="B305" s="458">
        <v>2024</v>
      </c>
      <c r="C305" s="458">
        <v>0</v>
      </c>
      <c r="D305" s="458">
        <v>0</v>
      </c>
      <c r="E305" s="458">
        <v>0</v>
      </c>
      <c r="F305" s="458">
        <v>0</v>
      </c>
      <c r="G305" s="458">
        <v>0</v>
      </c>
      <c r="H305" s="458">
        <v>0</v>
      </c>
      <c r="I305" s="458">
        <v>0</v>
      </c>
      <c r="J305" s="458">
        <v>3</v>
      </c>
      <c r="K305" s="458">
        <v>9</v>
      </c>
      <c r="L305" t="s">
        <v>697</v>
      </c>
      <c r="O305" s="231"/>
      <c r="P305" s="231"/>
    </row>
    <row r="306" spans="1:16">
      <c r="A306" t="s">
        <v>903</v>
      </c>
      <c r="C306">
        <v>0</v>
      </c>
      <c r="D306">
        <v>0</v>
      </c>
      <c r="E306">
        <v>0</v>
      </c>
      <c r="F306">
        <v>0</v>
      </c>
      <c r="G306">
        <v>0</v>
      </c>
      <c r="H306">
        <v>0</v>
      </c>
      <c r="I306">
        <v>0</v>
      </c>
      <c r="J306">
        <v>0</v>
      </c>
      <c r="K306">
        <v>2</v>
      </c>
      <c r="L306" t="s">
        <v>822</v>
      </c>
      <c r="O306" s="231"/>
      <c r="P306" s="231"/>
    </row>
    <row r="307" spans="1:16">
      <c r="A307" t="s">
        <v>904</v>
      </c>
      <c r="B307" s="458">
        <v>2019</v>
      </c>
      <c r="C307" s="458">
        <v>0</v>
      </c>
      <c r="D307" s="458">
        <v>0</v>
      </c>
      <c r="E307" s="458">
        <v>0</v>
      </c>
      <c r="F307" s="458">
        <v>0</v>
      </c>
      <c r="G307" s="458">
        <v>0</v>
      </c>
      <c r="H307" s="458">
        <v>3</v>
      </c>
      <c r="I307" s="458">
        <v>0</v>
      </c>
      <c r="J307" s="458">
        <v>6</v>
      </c>
      <c r="K307" s="458">
        <v>321</v>
      </c>
      <c r="L307" t="s">
        <v>855</v>
      </c>
      <c r="O307" s="231"/>
      <c r="P307" s="231"/>
    </row>
    <row r="308" spans="1:16">
      <c r="A308" t="s">
        <v>904</v>
      </c>
      <c r="B308" s="458">
        <v>2020</v>
      </c>
      <c r="C308" s="458">
        <v>0</v>
      </c>
      <c r="D308" s="458">
        <v>0</v>
      </c>
      <c r="E308" s="458">
        <v>0</v>
      </c>
      <c r="F308" s="458">
        <v>0</v>
      </c>
      <c r="G308" s="458">
        <v>0</v>
      </c>
      <c r="H308" s="458">
        <v>0</v>
      </c>
      <c r="I308" s="458">
        <v>0</v>
      </c>
      <c r="J308" s="458">
        <v>20</v>
      </c>
      <c r="K308" s="458">
        <v>268</v>
      </c>
      <c r="L308" t="s">
        <v>855</v>
      </c>
      <c r="O308" s="231"/>
      <c r="P308" s="231"/>
    </row>
    <row r="309" spans="1:16">
      <c r="A309" t="s">
        <v>904</v>
      </c>
      <c r="B309" s="458">
        <v>2021</v>
      </c>
      <c r="C309" s="458">
        <v>0</v>
      </c>
      <c r="D309" s="458">
        <v>0</v>
      </c>
      <c r="E309" s="458">
        <v>1</v>
      </c>
      <c r="F309" s="458">
        <v>0</v>
      </c>
      <c r="G309" s="458">
        <v>1</v>
      </c>
      <c r="H309" s="458">
        <v>0</v>
      </c>
      <c r="I309" s="458">
        <v>0</v>
      </c>
      <c r="J309" s="458">
        <v>16</v>
      </c>
      <c r="K309" s="458">
        <v>724</v>
      </c>
      <c r="L309" t="s">
        <v>855</v>
      </c>
      <c r="O309" s="231"/>
      <c r="P309" s="231"/>
    </row>
    <row r="310" spans="1:16">
      <c r="A310" t="s">
        <v>904</v>
      </c>
      <c r="B310" s="458">
        <v>2023</v>
      </c>
      <c r="C310" s="458">
        <v>0</v>
      </c>
      <c r="D310" s="458">
        <v>0</v>
      </c>
      <c r="E310" s="458">
        <v>0</v>
      </c>
      <c r="F310" s="458">
        <v>6</v>
      </c>
      <c r="G310" s="458">
        <v>1</v>
      </c>
      <c r="H310" s="458">
        <v>6</v>
      </c>
      <c r="I310" s="458">
        <v>0</v>
      </c>
      <c r="J310" s="458">
        <v>6</v>
      </c>
      <c r="K310" s="458">
        <v>113</v>
      </c>
      <c r="L310" t="s">
        <v>697</v>
      </c>
      <c r="O310" s="231"/>
      <c r="P310" s="231"/>
    </row>
    <row r="311" spans="1:16">
      <c r="A311" t="s">
        <v>904</v>
      </c>
      <c r="B311" s="458">
        <v>2024</v>
      </c>
      <c r="C311" s="458">
        <v>0</v>
      </c>
      <c r="D311" s="458">
        <v>0</v>
      </c>
      <c r="E311" s="458">
        <v>0</v>
      </c>
      <c r="F311" s="458">
        <v>7</v>
      </c>
      <c r="G311" s="458">
        <v>0</v>
      </c>
      <c r="H311" s="458">
        <v>6</v>
      </c>
      <c r="I311" s="458">
        <v>0</v>
      </c>
      <c r="J311" s="458">
        <v>7</v>
      </c>
      <c r="K311" s="458">
        <v>35</v>
      </c>
      <c r="L311" t="s">
        <v>697</v>
      </c>
      <c r="O311" s="231"/>
      <c r="P311" s="231"/>
    </row>
    <row r="312" spans="1:16">
      <c r="A312" t="s">
        <v>905</v>
      </c>
      <c r="B312" s="458">
        <v>2019</v>
      </c>
      <c r="C312" s="458">
        <v>0</v>
      </c>
      <c r="D312" s="458">
        <v>0</v>
      </c>
      <c r="E312" s="458">
        <v>0</v>
      </c>
      <c r="F312" s="458">
        <v>0</v>
      </c>
      <c r="G312" s="458">
        <v>0</v>
      </c>
      <c r="H312" s="458">
        <v>0</v>
      </c>
      <c r="I312" s="458">
        <v>0</v>
      </c>
      <c r="J312" s="458">
        <v>6</v>
      </c>
      <c r="K312" s="458">
        <v>6</v>
      </c>
      <c r="L312" t="s">
        <v>855</v>
      </c>
      <c r="O312" s="231"/>
      <c r="P312" s="231"/>
    </row>
    <row r="313" spans="1:16">
      <c r="A313" t="s">
        <v>905</v>
      </c>
      <c r="B313" s="458">
        <v>2020</v>
      </c>
      <c r="C313" s="458">
        <v>0</v>
      </c>
      <c r="D313" s="458">
        <v>0</v>
      </c>
      <c r="E313" s="458">
        <v>0</v>
      </c>
      <c r="F313" s="458">
        <v>0</v>
      </c>
      <c r="G313" s="458">
        <v>0</v>
      </c>
      <c r="H313" s="458">
        <v>0</v>
      </c>
      <c r="I313" s="458">
        <v>0</v>
      </c>
      <c r="J313" s="458">
        <v>2</v>
      </c>
      <c r="K313" s="458">
        <v>1</v>
      </c>
      <c r="L313" t="s">
        <v>855</v>
      </c>
      <c r="O313" s="231"/>
      <c r="P313" s="231"/>
    </row>
    <row r="314" spans="1:16">
      <c r="A314" t="s">
        <v>905</v>
      </c>
      <c r="B314" s="458">
        <v>2021</v>
      </c>
      <c r="C314" s="458">
        <v>0</v>
      </c>
      <c r="D314" s="458">
        <v>0</v>
      </c>
      <c r="E314" s="458">
        <v>0</v>
      </c>
      <c r="F314" s="458">
        <v>0</v>
      </c>
      <c r="G314" s="458">
        <v>0</v>
      </c>
      <c r="H314" s="458">
        <v>0</v>
      </c>
      <c r="I314" s="458">
        <v>0</v>
      </c>
      <c r="J314" s="458">
        <v>7</v>
      </c>
      <c r="K314" s="458">
        <v>5</v>
      </c>
      <c r="L314" t="s">
        <v>855</v>
      </c>
      <c r="O314" s="231"/>
      <c r="P314" s="231"/>
    </row>
    <row r="315" spans="1:16">
      <c r="A315" t="s">
        <v>905</v>
      </c>
      <c r="B315" s="458">
        <v>2022</v>
      </c>
      <c r="C315" s="458">
        <v>0</v>
      </c>
      <c r="D315" s="458">
        <v>0</v>
      </c>
      <c r="E315" s="458">
        <v>0</v>
      </c>
      <c r="F315" s="458">
        <v>2</v>
      </c>
      <c r="G315" s="458">
        <v>0</v>
      </c>
      <c r="H315" s="458">
        <v>2</v>
      </c>
      <c r="I315" s="458">
        <v>0</v>
      </c>
      <c r="J315" s="458">
        <v>2</v>
      </c>
      <c r="K315" s="458">
        <v>4</v>
      </c>
      <c r="L315" t="s">
        <v>855</v>
      </c>
      <c r="O315" s="231"/>
      <c r="P315" s="231"/>
    </row>
    <row r="316" spans="1:16">
      <c r="A316" t="s">
        <v>905</v>
      </c>
      <c r="B316" s="458">
        <v>2023</v>
      </c>
      <c r="C316" s="458">
        <v>0</v>
      </c>
      <c r="D316" s="458">
        <v>0</v>
      </c>
      <c r="E316" s="458">
        <v>0</v>
      </c>
      <c r="F316" s="458">
        <v>2</v>
      </c>
      <c r="G316" s="458">
        <v>0</v>
      </c>
      <c r="H316" s="458">
        <v>1</v>
      </c>
      <c r="I316" s="458">
        <v>0</v>
      </c>
      <c r="J316" s="458">
        <v>2</v>
      </c>
      <c r="K316" s="458">
        <v>0</v>
      </c>
      <c r="L316" t="s">
        <v>697</v>
      </c>
      <c r="O316" s="231"/>
      <c r="P316" s="231"/>
    </row>
    <row r="317" spans="1:16">
      <c r="A317" t="s">
        <v>905</v>
      </c>
      <c r="B317" s="458">
        <v>2024</v>
      </c>
      <c r="C317" s="458">
        <v>0</v>
      </c>
      <c r="D317" s="458">
        <v>1</v>
      </c>
      <c r="E317" s="458">
        <v>0</v>
      </c>
      <c r="F317" s="458">
        <v>2</v>
      </c>
      <c r="G317" s="458">
        <v>0</v>
      </c>
      <c r="H317" s="458">
        <v>1</v>
      </c>
      <c r="I317" s="458">
        <v>0</v>
      </c>
      <c r="J317" s="458">
        <v>1</v>
      </c>
      <c r="K317" s="458">
        <v>1</v>
      </c>
      <c r="L317" t="s">
        <v>697</v>
      </c>
      <c r="O317" s="231"/>
      <c r="P317" s="231"/>
    </row>
    <row r="318" spans="1:16">
      <c r="A318" t="s">
        <v>905</v>
      </c>
      <c r="C318">
        <v>0</v>
      </c>
      <c r="D318">
        <v>0</v>
      </c>
      <c r="E318">
        <v>0</v>
      </c>
      <c r="F318">
        <v>0</v>
      </c>
      <c r="G318">
        <v>0</v>
      </c>
      <c r="H318">
        <v>0</v>
      </c>
      <c r="I318">
        <v>0</v>
      </c>
      <c r="J318">
        <v>1</v>
      </c>
      <c r="K318">
        <v>1</v>
      </c>
      <c r="L318" t="s">
        <v>822</v>
      </c>
      <c r="O318" s="231"/>
      <c r="P318" s="231"/>
    </row>
    <row r="319" spans="1:16">
      <c r="A319" t="s">
        <v>906</v>
      </c>
      <c r="B319" s="458">
        <v>2019</v>
      </c>
      <c r="C319" s="458">
        <v>0</v>
      </c>
      <c r="D319" s="458">
        <v>0</v>
      </c>
      <c r="E319" s="458">
        <v>0</v>
      </c>
      <c r="F319" s="458">
        <v>0</v>
      </c>
      <c r="G319" s="458">
        <v>0</v>
      </c>
      <c r="H319" s="458">
        <v>0</v>
      </c>
      <c r="I319" s="458">
        <v>0</v>
      </c>
      <c r="J319" s="458">
        <v>1</v>
      </c>
      <c r="K319" s="458">
        <v>17</v>
      </c>
      <c r="L319" t="s">
        <v>855</v>
      </c>
      <c r="O319" s="231"/>
      <c r="P319" s="231"/>
    </row>
    <row r="320" spans="1:16">
      <c r="A320" t="s">
        <v>906</v>
      </c>
      <c r="B320" s="458">
        <v>2021</v>
      </c>
      <c r="C320" s="458">
        <v>0</v>
      </c>
      <c r="D320" s="458">
        <v>0</v>
      </c>
      <c r="E320" s="458">
        <v>0</v>
      </c>
      <c r="F320" s="458">
        <v>0</v>
      </c>
      <c r="G320" s="458">
        <v>0</v>
      </c>
      <c r="H320" s="458">
        <v>0</v>
      </c>
      <c r="I320" s="458">
        <v>0</v>
      </c>
      <c r="J320" s="458">
        <v>3</v>
      </c>
      <c r="K320" s="458">
        <v>0</v>
      </c>
      <c r="L320" t="s">
        <v>855</v>
      </c>
      <c r="O320" s="231"/>
      <c r="P320" s="231"/>
    </row>
    <row r="321" spans="1:16">
      <c r="A321" t="s">
        <v>906</v>
      </c>
      <c r="B321" s="458">
        <v>2022</v>
      </c>
      <c r="C321" s="458">
        <v>0</v>
      </c>
      <c r="D321" s="458">
        <v>0</v>
      </c>
      <c r="E321" s="458">
        <v>0</v>
      </c>
      <c r="F321" s="458">
        <v>0</v>
      </c>
      <c r="G321" s="458">
        <v>0</v>
      </c>
      <c r="H321" s="458">
        <v>0</v>
      </c>
      <c r="I321" s="458">
        <v>0</v>
      </c>
      <c r="J321" s="458">
        <v>1</v>
      </c>
      <c r="K321" s="458">
        <v>0</v>
      </c>
      <c r="L321" t="s">
        <v>855</v>
      </c>
      <c r="O321" s="231"/>
      <c r="P321" s="231"/>
    </row>
    <row r="322" spans="1:16">
      <c r="A322" t="s">
        <v>906</v>
      </c>
      <c r="B322" s="458">
        <v>2023</v>
      </c>
      <c r="C322" s="458">
        <v>15</v>
      </c>
      <c r="D322" s="458">
        <v>0</v>
      </c>
      <c r="E322" s="458">
        <v>0</v>
      </c>
      <c r="F322" s="458">
        <v>0</v>
      </c>
      <c r="G322" s="458">
        <v>0</v>
      </c>
      <c r="H322" s="458">
        <v>0</v>
      </c>
      <c r="I322" s="458">
        <v>0</v>
      </c>
      <c r="J322" s="458">
        <v>1</v>
      </c>
      <c r="K322" s="458">
        <v>0</v>
      </c>
      <c r="L322" t="s">
        <v>855</v>
      </c>
      <c r="O322" s="231"/>
      <c r="P322" s="231"/>
    </row>
    <row r="323" spans="1:16">
      <c r="A323" t="s">
        <v>906</v>
      </c>
      <c r="B323" s="458">
        <v>2023</v>
      </c>
      <c r="C323" s="458">
        <v>15</v>
      </c>
      <c r="D323" s="458">
        <v>0</v>
      </c>
      <c r="E323" s="458">
        <v>33</v>
      </c>
      <c r="F323" s="458">
        <v>0</v>
      </c>
      <c r="G323" s="458">
        <v>15</v>
      </c>
      <c r="H323" s="458">
        <v>0</v>
      </c>
      <c r="I323" s="458">
        <v>0</v>
      </c>
      <c r="J323" s="458">
        <v>3</v>
      </c>
      <c r="K323" s="458">
        <v>1</v>
      </c>
      <c r="L323" t="s">
        <v>697</v>
      </c>
      <c r="O323" s="231"/>
      <c r="P323" s="231"/>
    </row>
    <row r="324" spans="1:16">
      <c r="A324" t="s">
        <v>906</v>
      </c>
      <c r="B324" s="458">
        <v>2024</v>
      </c>
      <c r="C324" s="458">
        <v>41</v>
      </c>
      <c r="D324" s="458">
        <v>0</v>
      </c>
      <c r="E324" s="458">
        <v>107</v>
      </c>
      <c r="F324" s="458">
        <v>0</v>
      </c>
      <c r="G324" s="458">
        <v>30</v>
      </c>
      <c r="H324" s="458">
        <v>0</v>
      </c>
      <c r="I324" s="458">
        <v>0</v>
      </c>
      <c r="J324" s="458">
        <v>1</v>
      </c>
      <c r="K324" s="458">
        <v>2</v>
      </c>
      <c r="L324" t="s">
        <v>697</v>
      </c>
      <c r="O324" s="231"/>
      <c r="P324" s="231"/>
    </row>
    <row r="325" spans="1:16">
      <c r="A325" t="s">
        <v>906</v>
      </c>
      <c r="C325">
        <v>0</v>
      </c>
      <c r="D325">
        <v>0</v>
      </c>
      <c r="E325">
        <v>0</v>
      </c>
      <c r="F325">
        <v>0</v>
      </c>
      <c r="G325">
        <v>0</v>
      </c>
      <c r="H325">
        <v>0</v>
      </c>
      <c r="I325">
        <v>0</v>
      </c>
      <c r="J325">
        <v>1</v>
      </c>
      <c r="K325">
        <v>0</v>
      </c>
      <c r="L325" t="s">
        <v>822</v>
      </c>
      <c r="O325" s="231"/>
      <c r="P325" s="231"/>
    </row>
    <row r="326" spans="1:16">
      <c r="A326" t="s">
        <v>907</v>
      </c>
      <c r="B326" s="458">
        <v>2019</v>
      </c>
      <c r="C326" s="458">
        <v>0</v>
      </c>
      <c r="D326" s="458">
        <v>0</v>
      </c>
      <c r="E326" s="458">
        <v>0</v>
      </c>
      <c r="F326" s="458">
        <v>0</v>
      </c>
      <c r="G326" s="458">
        <v>0</v>
      </c>
      <c r="H326" s="458">
        <v>0</v>
      </c>
      <c r="I326" s="458">
        <v>0</v>
      </c>
      <c r="J326" s="458">
        <v>0</v>
      </c>
      <c r="K326" s="458">
        <v>1</v>
      </c>
      <c r="L326" t="s">
        <v>855</v>
      </c>
      <c r="O326" s="231"/>
      <c r="P326" s="231"/>
    </row>
    <row r="327" spans="1:16">
      <c r="A327" t="s">
        <v>907</v>
      </c>
      <c r="B327" s="458">
        <v>2020</v>
      </c>
      <c r="C327" s="458">
        <v>0</v>
      </c>
      <c r="D327" s="458">
        <v>0</v>
      </c>
      <c r="E327" s="458">
        <v>0</v>
      </c>
      <c r="F327" s="458">
        <v>57</v>
      </c>
      <c r="G327" s="458">
        <v>0</v>
      </c>
      <c r="H327" s="458">
        <v>1</v>
      </c>
      <c r="I327" s="458">
        <v>0</v>
      </c>
      <c r="J327" s="458">
        <v>0</v>
      </c>
      <c r="K327" s="458">
        <v>46</v>
      </c>
      <c r="L327" t="s">
        <v>855</v>
      </c>
      <c r="O327" s="231"/>
      <c r="P327" s="231"/>
    </row>
    <row r="328" spans="1:16">
      <c r="A328" t="s">
        <v>907</v>
      </c>
      <c r="B328" s="458">
        <v>2021</v>
      </c>
      <c r="C328" s="458">
        <v>0</v>
      </c>
      <c r="D328" s="458">
        <v>0</v>
      </c>
      <c r="E328" s="458">
        <v>0</v>
      </c>
      <c r="F328" s="458">
        <v>0</v>
      </c>
      <c r="G328" s="458">
        <v>0</v>
      </c>
      <c r="H328" s="458">
        <v>14</v>
      </c>
      <c r="I328" s="458">
        <v>0</v>
      </c>
      <c r="J328" s="458">
        <v>0</v>
      </c>
      <c r="K328" s="458">
        <v>34</v>
      </c>
      <c r="L328" t="s">
        <v>855</v>
      </c>
      <c r="O328" s="231"/>
      <c r="P328" s="231"/>
    </row>
    <row r="329" spans="1:16">
      <c r="A329" t="s">
        <v>907</v>
      </c>
      <c r="B329" s="458">
        <v>2021</v>
      </c>
      <c r="C329" s="458">
        <v>0</v>
      </c>
      <c r="D329" s="458">
        <v>0</v>
      </c>
      <c r="E329" s="458">
        <v>0</v>
      </c>
      <c r="F329" s="458">
        <v>0</v>
      </c>
      <c r="G329" s="458">
        <v>0</v>
      </c>
      <c r="H329" s="458">
        <v>2</v>
      </c>
      <c r="I329" s="458">
        <v>0</v>
      </c>
      <c r="J329" s="458">
        <v>0</v>
      </c>
      <c r="K329" s="458">
        <v>17</v>
      </c>
      <c r="L329" t="s">
        <v>697</v>
      </c>
      <c r="O329" s="231"/>
      <c r="P329" s="231"/>
    </row>
    <row r="330" spans="1:16">
      <c r="A330" t="s">
        <v>907</v>
      </c>
      <c r="B330" s="458">
        <v>2022</v>
      </c>
      <c r="C330" s="458">
        <v>0</v>
      </c>
      <c r="D330" s="458">
        <v>1</v>
      </c>
      <c r="E330" s="458">
        <v>58</v>
      </c>
      <c r="F330" s="458">
        <v>5</v>
      </c>
      <c r="G330" s="458">
        <v>0</v>
      </c>
      <c r="H330" s="458">
        <v>8</v>
      </c>
      <c r="I330" s="458">
        <v>0</v>
      </c>
      <c r="J330" s="458">
        <v>5</v>
      </c>
      <c r="K330" s="458">
        <v>120</v>
      </c>
      <c r="L330" t="s">
        <v>697</v>
      </c>
      <c r="O330" s="231"/>
      <c r="P330" s="231"/>
    </row>
    <row r="331" spans="1:16">
      <c r="A331" t="s">
        <v>907</v>
      </c>
      <c r="B331" s="458">
        <v>2023</v>
      </c>
      <c r="C331" s="458">
        <v>0</v>
      </c>
      <c r="D331" s="458">
        <v>7</v>
      </c>
      <c r="E331" s="458">
        <v>0</v>
      </c>
      <c r="F331" s="458">
        <v>11</v>
      </c>
      <c r="G331" s="458">
        <v>0</v>
      </c>
      <c r="H331" s="458">
        <v>24</v>
      </c>
      <c r="I331" s="458">
        <v>0</v>
      </c>
      <c r="J331" s="458">
        <v>13</v>
      </c>
      <c r="K331" s="458">
        <v>4</v>
      </c>
      <c r="L331" t="s">
        <v>697</v>
      </c>
      <c r="O331" s="231"/>
      <c r="P331" s="231"/>
    </row>
    <row r="332" spans="1:16">
      <c r="A332" t="s">
        <v>907</v>
      </c>
      <c r="B332" s="458">
        <v>2024</v>
      </c>
      <c r="C332" s="458">
        <v>0</v>
      </c>
      <c r="D332" s="458">
        <v>0</v>
      </c>
      <c r="E332" s="458">
        <v>0</v>
      </c>
      <c r="F332" s="458">
        <v>0</v>
      </c>
      <c r="G332" s="458">
        <v>1</v>
      </c>
      <c r="H332" s="458">
        <v>12</v>
      </c>
      <c r="I332" s="458">
        <v>0</v>
      </c>
      <c r="J332" s="458">
        <v>15</v>
      </c>
      <c r="K332" s="458">
        <v>16</v>
      </c>
      <c r="L332" t="s">
        <v>697</v>
      </c>
      <c r="O332" s="231"/>
      <c r="P332" s="231"/>
    </row>
    <row r="333" spans="1:16">
      <c r="A333" t="s">
        <v>907</v>
      </c>
      <c r="C333">
        <v>0</v>
      </c>
      <c r="D333">
        <v>0</v>
      </c>
      <c r="E333">
        <v>0</v>
      </c>
      <c r="F333">
        <v>0</v>
      </c>
      <c r="G333">
        <v>0</v>
      </c>
      <c r="H333">
        <v>7</v>
      </c>
      <c r="I333">
        <v>0</v>
      </c>
      <c r="J333">
        <v>0</v>
      </c>
      <c r="K333">
        <v>25</v>
      </c>
      <c r="L333" t="s">
        <v>822</v>
      </c>
      <c r="O333" s="231"/>
      <c r="P333" s="231"/>
    </row>
    <row r="334" spans="1:16">
      <c r="A334" t="s">
        <v>908</v>
      </c>
      <c r="B334" s="458">
        <v>2019</v>
      </c>
      <c r="C334" s="458">
        <v>0</v>
      </c>
      <c r="D334" s="458">
        <v>0</v>
      </c>
      <c r="E334" s="458">
        <v>0</v>
      </c>
      <c r="F334" s="458">
        <v>0</v>
      </c>
      <c r="G334" s="458">
        <v>0</v>
      </c>
      <c r="H334" s="458">
        <v>51</v>
      </c>
      <c r="I334" s="458">
        <v>0</v>
      </c>
      <c r="J334" s="458">
        <v>11</v>
      </c>
      <c r="K334" s="458">
        <v>53</v>
      </c>
      <c r="L334" t="s">
        <v>855</v>
      </c>
      <c r="O334" s="231"/>
      <c r="P334" s="231"/>
    </row>
    <row r="335" spans="1:16">
      <c r="A335" t="s">
        <v>908</v>
      </c>
      <c r="B335" s="458">
        <v>2020</v>
      </c>
      <c r="C335" s="458">
        <v>0</v>
      </c>
      <c r="D335" s="458">
        <v>0</v>
      </c>
      <c r="E335" s="458">
        <v>0</v>
      </c>
      <c r="F335" s="458">
        <v>0</v>
      </c>
      <c r="G335" s="458">
        <v>0</v>
      </c>
      <c r="H335" s="458">
        <v>44</v>
      </c>
      <c r="I335" s="458">
        <v>0</v>
      </c>
      <c r="J335" s="458">
        <v>12</v>
      </c>
      <c r="K335" s="458">
        <v>140</v>
      </c>
      <c r="L335" t="s">
        <v>855</v>
      </c>
      <c r="O335" s="231"/>
      <c r="P335" s="231"/>
    </row>
    <row r="336" spans="1:16">
      <c r="A336" t="s">
        <v>908</v>
      </c>
      <c r="B336" s="458">
        <v>2021</v>
      </c>
      <c r="C336" s="458">
        <v>0</v>
      </c>
      <c r="D336" s="458">
        <v>0</v>
      </c>
      <c r="E336" s="458">
        <v>0</v>
      </c>
      <c r="F336" s="458">
        <v>0</v>
      </c>
      <c r="G336" s="458">
        <v>0</v>
      </c>
      <c r="H336" s="458">
        <v>89</v>
      </c>
      <c r="I336" s="458">
        <v>0</v>
      </c>
      <c r="J336" s="458">
        <v>31</v>
      </c>
      <c r="K336" s="458">
        <v>147</v>
      </c>
      <c r="L336" t="s">
        <v>855</v>
      </c>
      <c r="O336" s="231"/>
      <c r="P336" s="231"/>
    </row>
    <row r="337" spans="1:16">
      <c r="A337" t="s">
        <v>908</v>
      </c>
      <c r="B337" s="458">
        <v>2021</v>
      </c>
      <c r="C337" s="458">
        <v>0</v>
      </c>
      <c r="D337" s="458">
        <v>0</v>
      </c>
      <c r="E337" s="458">
        <v>3</v>
      </c>
      <c r="F337" s="458">
        <v>0</v>
      </c>
      <c r="G337" s="458">
        <v>5</v>
      </c>
      <c r="H337" s="458">
        <v>56</v>
      </c>
      <c r="I337" s="458">
        <v>0</v>
      </c>
      <c r="J337" s="458">
        <v>1</v>
      </c>
      <c r="K337" s="458">
        <v>52</v>
      </c>
      <c r="L337" t="s">
        <v>697</v>
      </c>
      <c r="O337" s="231"/>
      <c r="P337" s="231"/>
    </row>
    <row r="338" spans="1:16">
      <c r="A338" t="s">
        <v>908</v>
      </c>
      <c r="B338" s="458">
        <v>2022</v>
      </c>
      <c r="C338" s="458">
        <v>0</v>
      </c>
      <c r="D338" s="458">
        <v>0</v>
      </c>
      <c r="E338" s="458">
        <v>0</v>
      </c>
      <c r="F338" s="458">
        <v>0</v>
      </c>
      <c r="G338" s="458">
        <v>0</v>
      </c>
      <c r="H338" s="458">
        <v>116</v>
      </c>
      <c r="I338" s="458">
        <v>69</v>
      </c>
      <c r="J338" s="458">
        <v>25</v>
      </c>
      <c r="K338" s="458">
        <v>630</v>
      </c>
      <c r="L338" t="s">
        <v>697</v>
      </c>
      <c r="O338" s="231"/>
      <c r="P338" s="231"/>
    </row>
    <row r="339" spans="1:16">
      <c r="A339" t="s">
        <v>908</v>
      </c>
      <c r="B339" s="458">
        <v>2023</v>
      </c>
      <c r="C339" s="458">
        <v>0</v>
      </c>
      <c r="D339" s="458">
        <v>0</v>
      </c>
      <c r="E339" s="458">
        <v>0</v>
      </c>
      <c r="F339" s="458">
        <v>0</v>
      </c>
      <c r="G339" s="458">
        <v>0</v>
      </c>
      <c r="H339" s="458">
        <v>136</v>
      </c>
      <c r="I339" s="458">
        <v>0</v>
      </c>
      <c r="J339" s="458">
        <v>30</v>
      </c>
      <c r="K339" s="458">
        <v>153</v>
      </c>
      <c r="L339" t="s">
        <v>697</v>
      </c>
      <c r="O339" s="231"/>
      <c r="P339" s="231"/>
    </row>
    <row r="340" spans="1:16">
      <c r="A340" t="s">
        <v>908</v>
      </c>
      <c r="B340" s="458">
        <v>2024</v>
      </c>
      <c r="C340" s="458">
        <v>10</v>
      </c>
      <c r="D340" s="458">
        <v>141</v>
      </c>
      <c r="E340" s="458">
        <v>10</v>
      </c>
      <c r="F340" s="458">
        <v>141</v>
      </c>
      <c r="G340" s="458">
        <v>0</v>
      </c>
      <c r="H340" s="458">
        <v>66</v>
      </c>
      <c r="I340" s="458">
        <v>0</v>
      </c>
      <c r="J340" s="458">
        <v>16</v>
      </c>
      <c r="K340" s="458">
        <v>130</v>
      </c>
      <c r="L340" t="s">
        <v>697</v>
      </c>
      <c r="O340" s="231"/>
      <c r="P340" s="231"/>
    </row>
    <row r="341" spans="1:16">
      <c r="A341" t="s">
        <v>908</v>
      </c>
      <c r="C341">
        <v>0</v>
      </c>
      <c r="D341">
        <v>0</v>
      </c>
      <c r="E341">
        <v>0</v>
      </c>
      <c r="F341">
        <v>0</v>
      </c>
      <c r="G341">
        <v>0</v>
      </c>
      <c r="H341">
        <v>64</v>
      </c>
      <c r="I341">
        <v>0</v>
      </c>
      <c r="J341">
        <v>7</v>
      </c>
      <c r="K341">
        <v>31</v>
      </c>
      <c r="L341" t="s">
        <v>822</v>
      </c>
      <c r="O341" s="231"/>
      <c r="P341" s="231"/>
    </row>
    <row r="342" spans="1:16">
      <c r="A342" t="s">
        <v>909</v>
      </c>
      <c r="B342" s="458">
        <v>2019</v>
      </c>
      <c r="C342" s="458">
        <v>0</v>
      </c>
      <c r="D342" s="458">
        <v>0</v>
      </c>
      <c r="E342" s="458">
        <v>0</v>
      </c>
      <c r="F342" s="458">
        <v>0</v>
      </c>
      <c r="G342" s="458">
        <v>0</v>
      </c>
      <c r="H342" s="458">
        <v>0</v>
      </c>
      <c r="I342" s="458">
        <v>0</v>
      </c>
      <c r="J342" s="458">
        <v>0</v>
      </c>
      <c r="K342" s="458">
        <v>10</v>
      </c>
      <c r="L342" t="s">
        <v>855</v>
      </c>
      <c r="O342" s="231"/>
      <c r="P342" s="231"/>
    </row>
    <row r="343" spans="1:16">
      <c r="A343" t="s">
        <v>909</v>
      </c>
      <c r="B343" s="458">
        <v>2020</v>
      </c>
      <c r="C343" s="458">
        <v>0</v>
      </c>
      <c r="D343" s="458">
        <v>0</v>
      </c>
      <c r="E343" s="458">
        <v>82</v>
      </c>
      <c r="F343" s="458">
        <v>0</v>
      </c>
      <c r="G343" s="458">
        <v>35</v>
      </c>
      <c r="H343" s="458">
        <v>0</v>
      </c>
      <c r="I343" s="458">
        <v>28</v>
      </c>
      <c r="J343" s="458">
        <v>0</v>
      </c>
      <c r="K343" s="458">
        <v>142</v>
      </c>
      <c r="L343" t="s">
        <v>855</v>
      </c>
      <c r="O343" s="231"/>
      <c r="P343" s="231"/>
    </row>
    <row r="344" spans="1:16">
      <c r="A344" t="s">
        <v>909</v>
      </c>
      <c r="B344" s="458">
        <v>2021</v>
      </c>
      <c r="C344" s="458">
        <v>0</v>
      </c>
      <c r="D344" s="458">
        <v>0</v>
      </c>
      <c r="E344" s="458">
        <v>0</v>
      </c>
      <c r="F344" s="458">
        <v>0</v>
      </c>
      <c r="G344" s="458">
        <v>38</v>
      </c>
      <c r="H344" s="458">
        <v>0</v>
      </c>
      <c r="I344" s="458">
        <v>15</v>
      </c>
      <c r="J344" s="458">
        <v>0</v>
      </c>
      <c r="K344" s="458">
        <v>421</v>
      </c>
      <c r="L344" t="s">
        <v>855</v>
      </c>
      <c r="O344" s="231"/>
      <c r="P344" s="231"/>
    </row>
    <row r="345" spans="1:16">
      <c r="A345" t="s">
        <v>909</v>
      </c>
      <c r="B345" s="458">
        <v>2022</v>
      </c>
      <c r="C345" s="458">
        <v>0</v>
      </c>
      <c r="D345" s="458">
        <v>0</v>
      </c>
      <c r="E345" s="458">
        <v>0</v>
      </c>
      <c r="F345" s="458">
        <v>0</v>
      </c>
      <c r="G345" s="458">
        <v>43</v>
      </c>
      <c r="H345" s="458">
        <v>0</v>
      </c>
      <c r="I345" s="458">
        <v>0</v>
      </c>
      <c r="J345" s="458">
        <v>0</v>
      </c>
      <c r="K345" s="458">
        <v>308</v>
      </c>
      <c r="L345" t="s">
        <v>855</v>
      </c>
      <c r="O345" s="231"/>
      <c r="P345" s="231"/>
    </row>
    <row r="346" spans="1:16">
      <c r="A346" t="s">
        <v>909</v>
      </c>
      <c r="B346" s="458">
        <v>2023</v>
      </c>
      <c r="C346" s="458">
        <v>0</v>
      </c>
      <c r="D346" s="458">
        <v>0</v>
      </c>
      <c r="E346" s="458">
        <v>90</v>
      </c>
      <c r="F346" s="458">
        <v>16</v>
      </c>
      <c r="G346" s="458">
        <v>35</v>
      </c>
      <c r="H346" s="458">
        <v>14</v>
      </c>
      <c r="I346" s="458">
        <v>0</v>
      </c>
      <c r="J346" s="458">
        <v>6</v>
      </c>
      <c r="K346" s="458">
        <v>678</v>
      </c>
      <c r="L346" t="s">
        <v>697</v>
      </c>
      <c r="O346" s="231"/>
      <c r="P346" s="231"/>
    </row>
    <row r="347" spans="1:16">
      <c r="A347" t="s">
        <v>909</v>
      </c>
      <c r="B347" s="458">
        <v>2024</v>
      </c>
      <c r="C347" s="458">
        <v>0</v>
      </c>
      <c r="D347" s="458">
        <v>0</v>
      </c>
      <c r="E347" s="458">
        <v>0</v>
      </c>
      <c r="F347" s="458">
        <v>3</v>
      </c>
      <c r="G347" s="458">
        <v>0</v>
      </c>
      <c r="H347" s="458">
        <v>13</v>
      </c>
      <c r="I347" s="458">
        <v>0</v>
      </c>
      <c r="J347" s="458">
        <v>21</v>
      </c>
      <c r="K347" s="458">
        <v>15</v>
      </c>
      <c r="L347" t="s">
        <v>697</v>
      </c>
      <c r="O347" s="231"/>
      <c r="P347" s="231"/>
    </row>
    <row r="348" spans="1:16">
      <c r="A348" t="s">
        <v>909</v>
      </c>
      <c r="C348">
        <v>0</v>
      </c>
      <c r="D348">
        <v>0</v>
      </c>
      <c r="E348">
        <v>0</v>
      </c>
      <c r="F348">
        <v>0</v>
      </c>
      <c r="G348">
        <v>43</v>
      </c>
      <c r="H348">
        <v>0</v>
      </c>
      <c r="I348">
        <v>0</v>
      </c>
      <c r="J348">
        <v>0</v>
      </c>
      <c r="K348">
        <v>274</v>
      </c>
      <c r="L348" t="s">
        <v>822</v>
      </c>
      <c r="O348" s="231"/>
      <c r="P348" s="231"/>
    </row>
    <row r="349" spans="1:16">
      <c r="A349" t="s">
        <v>910</v>
      </c>
      <c r="B349" s="458">
        <v>2019</v>
      </c>
      <c r="C349">
        <v>0</v>
      </c>
      <c r="D349">
        <v>0</v>
      </c>
      <c r="E349" s="458">
        <v>0</v>
      </c>
      <c r="F349" s="458">
        <v>0</v>
      </c>
      <c r="G349" s="458">
        <v>0</v>
      </c>
      <c r="H349" s="458">
        <v>0</v>
      </c>
      <c r="I349" s="458">
        <v>0</v>
      </c>
      <c r="J349" s="458">
        <v>56</v>
      </c>
      <c r="K349" s="458">
        <v>95</v>
      </c>
      <c r="L349" t="s">
        <v>855</v>
      </c>
      <c r="O349" s="231"/>
      <c r="P349" s="231"/>
    </row>
    <row r="350" spans="1:16">
      <c r="A350" t="s">
        <v>910</v>
      </c>
      <c r="B350" s="458">
        <v>2020</v>
      </c>
      <c r="C350">
        <v>0</v>
      </c>
      <c r="D350">
        <v>0</v>
      </c>
      <c r="E350" s="458">
        <v>0</v>
      </c>
      <c r="F350" s="458">
        <v>0</v>
      </c>
      <c r="G350" s="458">
        <v>0</v>
      </c>
      <c r="H350" s="458">
        <v>0</v>
      </c>
      <c r="I350" s="458">
        <v>0</v>
      </c>
      <c r="J350" s="458">
        <v>159</v>
      </c>
      <c r="K350" s="458">
        <v>183</v>
      </c>
      <c r="L350" t="s">
        <v>855</v>
      </c>
      <c r="O350" s="231"/>
      <c r="P350" s="231"/>
    </row>
    <row r="351" spans="1:16">
      <c r="A351" t="s">
        <v>910</v>
      </c>
      <c r="B351" s="458">
        <v>2021</v>
      </c>
      <c r="C351">
        <v>0</v>
      </c>
      <c r="D351">
        <v>0</v>
      </c>
      <c r="E351" s="458">
        <v>7</v>
      </c>
      <c r="F351" s="458">
        <v>0</v>
      </c>
      <c r="G351" s="458">
        <v>58</v>
      </c>
      <c r="H351" s="458">
        <v>0</v>
      </c>
      <c r="I351" s="458">
        <v>0</v>
      </c>
      <c r="J351" s="458">
        <v>97</v>
      </c>
      <c r="K351" s="458">
        <v>170</v>
      </c>
      <c r="L351" t="s">
        <v>855</v>
      </c>
      <c r="O351" s="231"/>
      <c r="P351" s="231"/>
    </row>
    <row r="352" spans="1:16">
      <c r="A352" t="s">
        <v>910</v>
      </c>
      <c r="B352" s="458">
        <v>2022</v>
      </c>
      <c r="C352">
        <v>0</v>
      </c>
      <c r="D352">
        <v>0</v>
      </c>
      <c r="E352" s="458">
        <v>0</v>
      </c>
      <c r="F352" s="458">
        <v>0</v>
      </c>
      <c r="G352" s="458">
        <v>0</v>
      </c>
      <c r="H352" s="458">
        <v>0</v>
      </c>
      <c r="I352" s="458">
        <v>0</v>
      </c>
      <c r="J352" s="458">
        <v>41</v>
      </c>
      <c r="K352" s="458">
        <v>73</v>
      </c>
      <c r="L352" t="s">
        <v>855</v>
      </c>
      <c r="O352" s="231"/>
      <c r="P352" s="231"/>
    </row>
    <row r="353" spans="1:16">
      <c r="A353" t="s">
        <v>910</v>
      </c>
      <c r="B353" s="458">
        <v>2022</v>
      </c>
      <c r="C353">
        <v>0</v>
      </c>
      <c r="D353">
        <v>0</v>
      </c>
      <c r="E353" s="458">
        <v>0</v>
      </c>
      <c r="F353" s="458">
        <v>0</v>
      </c>
      <c r="G353" s="458">
        <v>0</v>
      </c>
      <c r="H353" s="458">
        <v>0</v>
      </c>
      <c r="I353" s="458">
        <v>0</v>
      </c>
      <c r="J353" s="458">
        <v>45</v>
      </c>
      <c r="K353" s="458">
        <v>84</v>
      </c>
      <c r="L353" t="s">
        <v>697</v>
      </c>
      <c r="O353" s="231"/>
      <c r="P353" s="231"/>
    </row>
    <row r="354" spans="1:16">
      <c r="A354" t="s">
        <v>910</v>
      </c>
      <c r="B354" s="458">
        <v>2023</v>
      </c>
      <c r="C354">
        <v>0</v>
      </c>
      <c r="D354">
        <v>0</v>
      </c>
      <c r="E354" s="458">
        <v>0</v>
      </c>
      <c r="F354" s="458">
        <v>0</v>
      </c>
      <c r="G354" s="458">
        <v>0</v>
      </c>
      <c r="H354" s="458">
        <v>0</v>
      </c>
      <c r="I354" s="458">
        <v>0</v>
      </c>
      <c r="J354" s="458">
        <v>0</v>
      </c>
      <c r="K354" s="458">
        <v>192</v>
      </c>
      <c r="L354" t="s">
        <v>697</v>
      </c>
      <c r="O354" s="231"/>
      <c r="P354" s="231"/>
    </row>
    <row r="355" spans="1:16">
      <c r="A355" t="s">
        <v>910</v>
      </c>
      <c r="B355" s="458">
        <v>2024</v>
      </c>
      <c r="C355">
        <v>0</v>
      </c>
      <c r="D355">
        <v>0</v>
      </c>
      <c r="E355" s="458">
        <v>0</v>
      </c>
      <c r="F355" s="458">
        <v>0</v>
      </c>
      <c r="G355" s="458">
        <v>0</v>
      </c>
      <c r="H355" s="458">
        <v>0</v>
      </c>
      <c r="I355" s="458">
        <v>0</v>
      </c>
      <c r="J355" s="458">
        <v>0</v>
      </c>
      <c r="K355" s="458">
        <v>171</v>
      </c>
      <c r="L355" t="s">
        <v>697</v>
      </c>
      <c r="O355" s="231"/>
      <c r="P355" s="231"/>
    </row>
    <row r="356" spans="1:16">
      <c r="A356" t="s">
        <v>910</v>
      </c>
      <c r="C356">
        <v>0</v>
      </c>
      <c r="D356">
        <v>0</v>
      </c>
      <c r="E356">
        <v>0</v>
      </c>
      <c r="F356">
        <v>0</v>
      </c>
      <c r="G356">
        <v>0</v>
      </c>
      <c r="H356">
        <v>0</v>
      </c>
      <c r="I356">
        <v>0</v>
      </c>
      <c r="J356">
        <v>41</v>
      </c>
      <c r="K356">
        <v>73</v>
      </c>
      <c r="L356" t="s">
        <v>822</v>
      </c>
      <c r="O356" s="231"/>
      <c r="P356" s="231"/>
    </row>
    <row r="357" spans="1:16">
      <c r="A357" t="s">
        <v>911</v>
      </c>
      <c r="B357" s="458">
        <v>2019</v>
      </c>
      <c r="C357" s="458">
        <v>0</v>
      </c>
      <c r="D357" s="458">
        <v>0</v>
      </c>
      <c r="E357" s="458">
        <v>0</v>
      </c>
      <c r="F357" s="458">
        <v>0</v>
      </c>
      <c r="G357" s="458">
        <v>0</v>
      </c>
      <c r="H357" s="458">
        <v>0</v>
      </c>
      <c r="I357" s="458">
        <v>0</v>
      </c>
      <c r="J357" s="458">
        <v>0</v>
      </c>
      <c r="K357" s="458">
        <v>10</v>
      </c>
      <c r="L357" t="s">
        <v>855</v>
      </c>
      <c r="O357" s="231"/>
      <c r="P357" s="231"/>
    </row>
    <row r="358" spans="1:16">
      <c r="A358" t="s">
        <v>911</v>
      </c>
      <c r="B358" s="458">
        <v>2020</v>
      </c>
      <c r="C358" s="458">
        <v>0</v>
      </c>
      <c r="D358" s="458">
        <v>0</v>
      </c>
      <c r="E358" s="458">
        <v>0</v>
      </c>
      <c r="F358" s="458">
        <v>0</v>
      </c>
      <c r="G358" s="458">
        <v>0</v>
      </c>
      <c r="H358" s="458">
        <v>0</v>
      </c>
      <c r="I358" s="458">
        <v>0</v>
      </c>
      <c r="J358" s="458">
        <v>5</v>
      </c>
      <c r="K358" s="458">
        <v>2</v>
      </c>
      <c r="L358" t="s">
        <v>855</v>
      </c>
      <c r="O358" s="231"/>
      <c r="P358" s="231"/>
    </row>
    <row r="359" spans="1:16">
      <c r="A359" t="s">
        <v>911</v>
      </c>
      <c r="B359" s="458">
        <v>2021</v>
      </c>
      <c r="C359" s="458">
        <v>0</v>
      </c>
      <c r="D359" s="458">
        <v>0</v>
      </c>
      <c r="E359" s="458">
        <v>0</v>
      </c>
      <c r="F359" s="458">
        <v>0</v>
      </c>
      <c r="G359" s="458">
        <v>0</v>
      </c>
      <c r="H359" s="458">
        <v>0</v>
      </c>
      <c r="I359" s="458">
        <v>0</v>
      </c>
      <c r="J359" s="458">
        <v>7</v>
      </c>
      <c r="K359" s="458">
        <v>2</v>
      </c>
      <c r="L359" t="s">
        <v>855</v>
      </c>
      <c r="O359" s="231"/>
      <c r="P359" s="231"/>
    </row>
    <row r="360" spans="1:16">
      <c r="A360" t="s">
        <v>911</v>
      </c>
      <c r="B360" s="458">
        <v>2022</v>
      </c>
      <c r="C360" s="458">
        <v>0</v>
      </c>
      <c r="D360" s="458">
        <v>0</v>
      </c>
      <c r="E360" s="458">
        <v>0</v>
      </c>
      <c r="F360" s="458">
        <v>0</v>
      </c>
      <c r="G360" s="458">
        <v>0</v>
      </c>
      <c r="H360" s="458">
        <v>0</v>
      </c>
      <c r="I360" s="458">
        <v>0</v>
      </c>
      <c r="J360" s="458">
        <v>4</v>
      </c>
      <c r="K360" s="458">
        <v>2</v>
      </c>
      <c r="L360" t="s">
        <v>697</v>
      </c>
      <c r="O360" s="231"/>
      <c r="P360" s="231"/>
    </row>
    <row r="361" spans="1:16">
      <c r="A361" t="s">
        <v>911</v>
      </c>
      <c r="B361" s="458">
        <v>2023</v>
      </c>
      <c r="C361" s="458">
        <v>0</v>
      </c>
      <c r="D361" s="458">
        <v>0</v>
      </c>
      <c r="E361" s="458">
        <v>0</v>
      </c>
      <c r="F361" s="458">
        <v>3</v>
      </c>
      <c r="G361" s="458">
        <v>0</v>
      </c>
      <c r="H361" s="458">
        <v>0</v>
      </c>
      <c r="I361" s="458">
        <v>0</v>
      </c>
      <c r="J361" s="458">
        <v>0</v>
      </c>
      <c r="K361" s="458">
        <v>12</v>
      </c>
      <c r="L361" t="s">
        <v>697</v>
      </c>
      <c r="O361" s="231"/>
      <c r="P361" s="231"/>
    </row>
    <row r="362" spans="1:16">
      <c r="A362" t="s">
        <v>911</v>
      </c>
      <c r="B362" s="458">
        <v>2024</v>
      </c>
      <c r="C362" s="458">
        <v>0</v>
      </c>
      <c r="D362" s="458">
        <v>0</v>
      </c>
      <c r="E362" s="458">
        <v>0</v>
      </c>
      <c r="F362" s="458">
        <v>3</v>
      </c>
      <c r="G362" s="458">
        <v>0</v>
      </c>
      <c r="H362" s="458">
        <v>0</v>
      </c>
      <c r="I362" s="458">
        <v>0</v>
      </c>
      <c r="J362" s="458">
        <v>1</v>
      </c>
      <c r="K362" s="458">
        <v>12</v>
      </c>
      <c r="L362" t="s">
        <v>697</v>
      </c>
      <c r="O362" s="231"/>
      <c r="P362" s="231"/>
    </row>
    <row r="363" spans="1:16">
      <c r="A363" t="s">
        <v>911</v>
      </c>
      <c r="C363">
        <v>0</v>
      </c>
      <c r="D363">
        <v>0</v>
      </c>
      <c r="E363">
        <v>0</v>
      </c>
      <c r="F363">
        <v>0</v>
      </c>
      <c r="G363">
        <v>0</v>
      </c>
      <c r="H363">
        <v>0</v>
      </c>
      <c r="I363">
        <v>0</v>
      </c>
      <c r="J363">
        <v>4</v>
      </c>
      <c r="K363">
        <v>0</v>
      </c>
      <c r="L363" t="s">
        <v>822</v>
      </c>
      <c r="O363" s="231"/>
      <c r="P363" s="231"/>
    </row>
    <row r="364" spans="1:16">
      <c r="A364" t="s">
        <v>912</v>
      </c>
      <c r="B364" s="458">
        <v>2019</v>
      </c>
      <c r="C364">
        <v>0</v>
      </c>
      <c r="D364">
        <v>0</v>
      </c>
      <c r="E364" s="458">
        <v>0</v>
      </c>
      <c r="F364" s="458">
        <v>0</v>
      </c>
      <c r="G364" s="458">
        <v>0</v>
      </c>
      <c r="H364" s="458">
        <v>0</v>
      </c>
      <c r="I364" s="458">
        <v>0</v>
      </c>
      <c r="J364" s="458">
        <v>0</v>
      </c>
      <c r="K364" s="458">
        <v>19</v>
      </c>
      <c r="L364" t="s">
        <v>855</v>
      </c>
      <c r="O364" s="231"/>
      <c r="P364" s="231"/>
    </row>
    <row r="365" spans="1:16">
      <c r="A365" t="s">
        <v>912</v>
      </c>
      <c r="B365" s="458">
        <v>2020</v>
      </c>
      <c r="C365">
        <v>0</v>
      </c>
      <c r="D365">
        <v>0</v>
      </c>
      <c r="E365" s="458">
        <v>0</v>
      </c>
      <c r="F365" s="458">
        <v>0</v>
      </c>
      <c r="G365" s="458">
        <v>0</v>
      </c>
      <c r="H365" s="458">
        <v>18</v>
      </c>
      <c r="I365" s="458">
        <v>0</v>
      </c>
      <c r="J365" s="458">
        <v>28</v>
      </c>
      <c r="K365" s="458">
        <v>25</v>
      </c>
      <c r="L365" t="s">
        <v>697</v>
      </c>
      <c r="O365" s="231"/>
      <c r="P365" s="231"/>
    </row>
    <row r="366" spans="1:16">
      <c r="A366" t="s">
        <v>912</v>
      </c>
      <c r="B366" s="458">
        <v>2021</v>
      </c>
      <c r="C366">
        <v>0</v>
      </c>
      <c r="D366">
        <v>0</v>
      </c>
      <c r="E366" s="458">
        <v>0</v>
      </c>
      <c r="F366" s="458">
        <v>0</v>
      </c>
      <c r="G366" s="458">
        <v>0</v>
      </c>
      <c r="H366" s="458">
        <v>0</v>
      </c>
      <c r="I366" s="458">
        <v>0</v>
      </c>
      <c r="J366" s="458">
        <v>0</v>
      </c>
      <c r="K366" s="458">
        <v>89</v>
      </c>
      <c r="L366" t="s">
        <v>697</v>
      </c>
      <c r="O366" s="231"/>
      <c r="P366" s="231"/>
    </row>
    <row r="367" spans="1:16">
      <c r="A367" t="s">
        <v>912</v>
      </c>
      <c r="B367" s="458">
        <v>2022</v>
      </c>
      <c r="C367">
        <v>0</v>
      </c>
      <c r="D367">
        <v>0</v>
      </c>
      <c r="E367" s="458">
        <v>0</v>
      </c>
      <c r="F367" s="458">
        <v>7</v>
      </c>
      <c r="G367" s="458">
        <v>0</v>
      </c>
      <c r="H367" s="458">
        <v>7</v>
      </c>
      <c r="I367" s="458">
        <v>0</v>
      </c>
      <c r="J367" s="458">
        <v>78</v>
      </c>
      <c r="K367" s="458">
        <v>48</v>
      </c>
      <c r="L367" t="s">
        <v>697</v>
      </c>
      <c r="O367" s="231"/>
      <c r="P367" s="231"/>
    </row>
    <row r="368" spans="1:16">
      <c r="A368" t="s">
        <v>912</v>
      </c>
      <c r="B368" s="458">
        <v>2023</v>
      </c>
      <c r="C368">
        <v>0</v>
      </c>
      <c r="D368" s="458">
        <v>1</v>
      </c>
      <c r="E368" s="458">
        <v>0</v>
      </c>
      <c r="F368" s="458">
        <v>7</v>
      </c>
      <c r="G368" s="458">
        <v>0</v>
      </c>
      <c r="H368" s="458">
        <v>5</v>
      </c>
      <c r="I368" s="458">
        <v>0</v>
      </c>
      <c r="J368" s="458">
        <v>38</v>
      </c>
      <c r="K368" s="458">
        <v>45</v>
      </c>
      <c r="L368" t="s">
        <v>697</v>
      </c>
      <c r="O368" s="231"/>
      <c r="P368" s="231"/>
    </row>
    <row r="369" spans="1:16">
      <c r="A369" t="s">
        <v>912</v>
      </c>
      <c r="B369" s="458">
        <v>2024</v>
      </c>
      <c r="C369">
        <v>0</v>
      </c>
      <c r="D369" s="458">
        <v>3</v>
      </c>
      <c r="E369" s="458">
        <v>0</v>
      </c>
      <c r="F369" s="458">
        <v>3</v>
      </c>
      <c r="G369" s="458">
        <v>0</v>
      </c>
      <c r="H369" s="458">
        <v>4</v>
      </c>
      <c r="I369" s="458">
        <v>0</v>
      </c>
      <c r="J369" s="458">
        <v>27</v>
      </c>
      <c r="K369" s="458">
        <v>40</v>
      </c>
      <c r="L369" t="s">
        <v>697</v>
      </c>
      <c r="O369" s="231"/>
      <c r="P369" s="231"/>
    </row>
    <row r="370" spans="1:16">
      <c r="A370" t="s">
        <v>912</v>
      </c>
      <c r="C370">
        <v>0</v>
      </c>
      <c r="D370">
        <v>0</v>
      </c>
      <c r="E370">
        <v>0</v>
      </c>
      <c r="F370">
        <v>0</v>
      </c>
      <c r="G370">
        <v>0</v>
      </c>
      <c r="H370">
        <v>0</v>
      </c>
      <c r="I370">
        <v>0</v>
      </c>
      <c r="J370">
        <v>0</v>
      </c>
      <c r="K370">
        <v>17</v>
      </c>
      <c r="L370" t="s">
        <v>822</v>
      </c>
      <c r="O370" s="231"/>
      <c r="P370" s="231"/>
    </row>
    <row r="371" spans="1:16">
      <c r="A371" t="s">
        <v>913</v>
      </c>
      <c r="B371" s="458">
        <v>2019</v>
      </c>
      <c r="C371" s="458">
        <v>0</v>
      </c>
      <c r="D371" s="458">
        <v>0</v>
      </c>
      <c r="E371" s="458">
        <v>35</v>
      </c>
      <c r="F371" s="458">
        <v>0</v>
      </c>
      <c r="G371" s="458">
        <v>53</v>
      </c>
      <c r="H371" s="458">
        <v>103</v>
      </c>
      <c r="I371" s="458">
        <v>0</v>
      </c>
      <c r="J371" s="458">
        <v>26</v>
      </c>
      <c r="K371" s="458">
        <v>0</v>
      </c>
      <c r="L371" t="s">
        <v>855</v>
      </c>
      <c r="O371" s="231"/>
      <c r="P371" s="231"/>
    </row>
    <row r="372" spans="1:16">
      <c r="A372" t="s">
        <v>913</v>
      </c>
      <c r="B372" s="458">
        <v>2020</v>
      </c>
      <c r="C372" s="458">
        <v>0</v>
      </c>
      <c r="D372" s="458">
        <v>0</v>
      </c>
      <c r="E372" s="458">
        <v>0</v>
      </c>
      <c r="F372" s="458">
        <v>0</v>
      </c>
      <c r="G372" s="458">
        <v>0</v>
      </c>
      <c r="H372" s="458">
        <v>14</v>
      </c>
      <c r="I372" s="458">
        <v>0</v>
      </c>
      <c r="J372" s="458">
        <v>17</v>
      </c>
      <c r="K372" s="458">
        <v>0</v>
      </c>
      <c r="L372" t="s">
        <v>855</v>
      </c>
      <c r="O372" s="231"/>
      <c r="P372" s="231"/>
    </row>
    <row r="373" spans="1:16">
      <c r="A373" t="s">
        <v>913</v>
      </c>
      <c r="B373" s="458">
        <v>2021</v>
      </c>
      <c r="C373" s="458">
        <v>0</v>
      </c>
      <c r="D373" s="458">
        <v>0</v>
      </c>
      <c r="E373" s="458">
        <v>0</v>
      </c>
      <c r="F373" s="458">
        <v>0</v>
      </c>
      <c r="G373" s="458">
        <v>0</v>
      </c>
      <c r="H373" s="458">
        <v>26</v>
      </c>
      <c r="I373" s="458">
        <v>0</v>
      </c>
      <c r="J373" s="458">
        <v>4</v>
      </c>
      <c r="K373" s="458">
        <v>0</v>
      </c>
      <c r="L373" t="s">
        <v>855</v>
      </c>
      <c r="O373" s="231"/>
      <c r="P373" s="231"/>
    </row>
    <row r="374" spans="1:16">
      <c r="A374" t="s">
        <v>913</v>
      </c>
      <c r="B374" s="458">
        <v>2021</v>
      </c>
      <c r="C374" s="458">
        <v>0</v>
      </c>
      <c r="D374" s="458">
        <v>0</v>
      </c>
      <c r="E374" s="458">
        <v>0</v>
      </c>
      <c r="F374" s="458">
        <v>0</v>
      </c>
      <c r="G374" s="458">
        <v>0</v>
      </c>
      <c r="H374" s="458">
        <v>5</v>
      </c>
      <c r="I374" s="458">
        <v>0</v>
      </c>
      <c r="J374" s="458">
        <v>2</v>
      </c>
      <c r="K374" s="458">
        <v>0</v>
      </c>
      <c r="L374" t="s">
        <v>697</v>
      </c>
      <c r="O374" s="231"/>
      <c r="P374" s="231"/>
    </row>
    <row r="375" spans="1:16">
      <c r="A375" t="s">
        <v>913</v>
      </c>
      <c r="B375" s="458">
        <v>2022</v>
      </c>
      <c r="C375" s="458">
        <v>0</v>
      </c>
      <c r="D375" s="458">
        <v>0</v>
      </c>
      <c r="E375" s="458">
        <v>0</v>
      </c>
      <c r="F375" s="458">
        <v>0</v>
      </c>
      <c r="G375" s="458">
        <v>0</v>
      </c>
      <c r="H375" s="458">
        <v>47</v>
      </c>
      <c r="I375" s="458">
        <v>0</v>
      </c>
      <c r="J375" s="458">
        <v>50</v>
      </c>
      <c r="K375" s="458">
        <v>4</v>
      </c>
      <c r="L375" t="s">
        <v>697</v>
      </c>
      <c r="O375" s="231"/>
      <c r="P375" s="231"/>
    </row>
    <row r="376" spans="1:16">
      <c r="A376" t="s">
        <v>913</v>
      </c>
      <c r="B376" s="458">
        <v>2023</v>
      </c>
      <c r="C376" s="458">
        <v>0</v>
      </c>
      <c r="D376" s="458">
        <v>0</v>
      </c>
      <c r="E376" s="458">
        <v>0</v>
      </c>
      <c r="F376" s="458">
        <v>0</v>
      </c>
      <c r="G376" s="458">
        <v>0</v>
      </c>
      <c r="H376" s="458">
        <v>44</v>
      </c>
      <c r="I376" s="458">
        <v>0</v>
      </c>
      <c r="J376" s="458">
        <v>2</v>
      </c>
      <c r="K376" s="458">
        <v>1</v>
      </c>
      <c r="L376" t="s">
        <v>697</v>
      </c>
      <c r="O376" s="231"/>
      <c r="P376" s="231"/>
    </row>
    <row r="377" spans="1:16">
      <c r="A377" t="s">
        <v>913</v>
      </c>
      <c r="B377" s="458">
        <v>2024</v>
      </c>
      <c r="C377" s="458">
        <v>0</v>
      </c>
      <c r="D377" s="458">
        <v>0</v>
      </c>
      <c r="E377" s="458">
        <v>0</v>
      </c>
      <c r="F377" s="458">
        <v>0</v>
      </c>
      <c r="G377" s="458">
        <v>0</v>
      </c>
      <c r="H377" s="458">
        <v>77</v>
      </c>
      <c r="I377" s="458">
        <v>0</v>
      </c>
      <c r="J377" s="458">
        <v>0</v>
      </c>
      <c r="K377" s="458">
        <v>3</v>
      </c>
      <c r="L377" t="s">
        <v>697</v>
      </c>
      <c r="O377" s="231"/>
      <c r="P377" s="231"/>
    </row>
    <row r="378" spans="1:16">
      <c r="A378" t="s">
        <v>913</v>
      </c>
      <c r="C378">
        <v>0</v>
      </c>
      <c r="D378">
        <v>0</v>
      </c>
      <c r="E378">
        <v>0</v>
      </c>
      <c r="F378">
        <v>0</v>
      </c>
      <c r="G378">
        <v>0</v>
      </c>
      <c r="H378">
        <v>9</v>
      </c>
      <c r="I378">
        <v>0</v>
      </c>
      <c r="J378">
        <v>3</v>
      </c>
      <c r="K378">
        <v>0</v>
      </c>
      <c r="L378" t="s">
        <v>822</v>
      </c>
      <c r="O378" s="231"/>
      <c r="P378" s="231"/>
    </row>
    <row r="379" spans="1:16">
      <c r="A379" t="s">
        <v>914</v>
      </c>
      <c r="B379" s="458">
        <v>2022</v>
      </c>
      <c r="C379" s="458">
        <v>0</v>
      </c>
      <c r="D379" s="458">
        <v>0</v>
      </c>
      <c r="E379" s="458">
        <v>0</v>
      </c>
      <c r="F379" s="458">
        <v>0</v>
      </c>
      <c r="G379" s="458">
        <v>0</v>
      </c>
      <c r="H379" s="458">
        <v>0</v>
      </c>
      <c r="I379" s="458">
        <v>0</v>
      </c>
      <c r="J379" s="458">
        <v>0</v>
      </c>
      <c r="K379" s="458">
        <v>102</v>
      </c>
      <c r="L379" t="s">
        <v>855</v>
      </c>
      <c r="O379" s="231"/>
      <c r="P379" s="231"/>
    </row>
    <row r="380" spans="1:16">
      <c r="A380" t="s">
        <v>914</v>
      </c>
      <c r="B380" s="458">
        <v>2024</v>
      </c>
      <c r="C380" s="458">
        <v>0</v>
      </c>
      <c r="D380" s="458">
        <v>0</v>
      </c>
      <c r="E380" s="458">
        <v>0</v>
      </c>
      <c r="F380" s="458">
        <v>0</v>
      </c>
      <c r="G380" s="458">
        <v>0</v>
      </c>
      <c r="H380" s="458">
        <v>0</v>
      </c>
      <c r="I380" s="458">
        <v>0</v>
      </c>
      <c r="J380" s="458">
        <v>0</v>
      </c>
      <c r="K380" s="458">
        <v>134</v>
      </c>
      <c r="L380" t="s">
        <v>697</v>
      </c>
      <c r="O380" s="231"/>
      <c r="P380" s="231"/>
    </row>
    <row r="381" spans="1:16">
      <c r="A381" t="s">
        <v>915</v>
      </c>
      <c r="B381" s="458">
        <v>2019</v>
      </c>
      <c r="C381" s="458">
        <v>0</v>
      </c>
      <c r="D381" s="458">
        <v>0</v>
      </c>
      <c r="E381" s="458">
        <v>0</v>
      </c>
      <c r="F381" s="458">
        <v>0</v>
      </c>
      <c r="G381" s="458">
        <v>0</v>
      </c>
      <c r="H381" s="458">
        <v>0</v>
      </c>
      <c r="I381" s="458">
        <v>0</v>
      </c>
      <c r="J381" s="458">
        <v>0</v>
      </c>
      <c r="K381" s="458">
        <v>286</v>
      </c>
      <c r="L381" t="s">
        <v>855</v>
      </c>
      <c r="O381" s="231"/>
      <c r="P381" s="231"/>
    </row>
    <row r="382" spans="1:16">
      <c r="A382" t="s">
        <v>915</v>
      </c>
      <c r="B382" s="458">
        <v>2020</v>
      </c>
      <c r="C382" s="458">
        <v>0</v>
      </c>
      <c r="D382" s="458">
        <v>0</v>
      </c>
      <c r="E382" s="458">
        <v>0</v>
      </c>
      <c r="F382" s="458">
        <v>0</v>
      </c>
      <c r="G382" s="458">
        <v>0</v>
      </c>
      <c r="H382" s="458">
        <v>0</v>
      </c>
      <c r="I382" s="458">
        <v>0</v>
      </c>
      <c r="J382" s="458">
        <v>0</v>
      </c>
      <c r="K382" s="458">
        <v>342</v>
      </c>
      <c r="L382" t="s">
        <v>855</v>
      </c>
      <c r="O382" s="231"/>
      <c r="P382" s="231"/>
    </row>
    <row r="383" spans="1:16">
      <c r="A383" t="s">
        <v>915</v>
      </c>
      <c r="B383" s="458">
        <v>2021</v>
      </c>
      <c r="C383" s="458">
        <v>0</v>
      </c>
      <c r="D383" s="458">
        <v>0</v>
      </c>
      <c r="E383" s="458">
        <v>0</v>
      </c>
      <c r="F383" s="458">
        <v>0</v>
      </c>
      <c r="G383" s="458">
        <v>0</v>
      </c>
      <c r="H383" s="458">
        <v>0</v>
      </c>
      <c r="I383" s="458">
        <v>0</v>
      </c>
      <c r="J383" s="458">
        <v>1</v>
      </c>
      <c r="K383" s="458">
        <v>73</v>
      </c>
      <c r="L383" t="s">
        <v>855</v>
      </c>
      <c r="O383" s="231"/>
      <c r="P383" s="231"/>
    </row>
    <row r="384" spans="1:16">
      <c r="A384" t="s">
        <v>915</v>
      </c>
      <c r="B384" s="458">
        <v>2021</v>
      </c>
      <c r="C384" s="458">
        <v>0</v>
      </c>
      <c r="D384" s="458">
        <v>0</v>
      </c>
      <c r="E384" s="458">
        <v>0</v>
      </c>
      <c r="F384" s="458">
        <v>0</v>
      </c>
      <c r="G384" s="458">
        <v>0</v>
      </c>
      <c r="H384" s="458">
        <v>0</v>
      </c>
      <c r="I384" s="458">
        <v>0</v>
      </c>
      <c r="J384" s="458">
        <v>0</v>
      </c>
      <c r="K384" s="458">
        <v>20</v>
      </c>
      <c r="L384" t="s">
        <v>697</v>
      </c>
      <c r="O384" s="231"/>
      <c r="P384" s="231"/>
    </row>
    <row r="385" spans="1:16">
      <c r="A385" t="s">
        <v>915</v>
      </c>
      <c r="B385" s="458">
        <v>2022</v>
      </c>
      <c r="C385" s="458">
        <v>0</v>
      </c>
      <c r="D385" s="458">
        <v>0</v>
      </c>
      <c r="E385" s="458">
        <v>0</v>
      </c>
      <c r="F385" s="458">
        <v>0</v>
      </c>
      <c r="G385" s="458">
        <v>0</v>
      </c>
      <c r="H385" s="458">
        <v>0</v>
      </c>
      <c r="I385" s="458">
        <v>0</v>
      </c>
      <c r="J385" s="458">
        <v>3</v>
      </c>
      <c r="K385" s="458">
        <v>13</v>
      </c>
      <c r="L385" t="s">
        <v>697</v>
      </c>
      <c r="O385" s="231"/>
      <c r="P385" s="231"/>
    </row>
    <row r="386" spans="1:16">
      <c r="A386" t="s">
        <v>915</v>
      </c>
      <c r="B386" s="458">
        <v>2023</v>
      </c>
      <c r="C386" s="458">
        <v>0</v>
      </c>
      <c r="D386" s="458">
        <v>0</v>
      </c>
      <c r="E386" s="458">
        <v>0</v>
      </c>
      <c r="F386" s="458">
        <v>0</v>
      </c>
      <c r="G386" s="458">
        <v>0</v>
      </c>
      <c r="H386" s="458">
        <v>0</v>
      </c>
      <c r="I386" s="458">
        <v>0</v>
      </c>
      <c r="J386" s="458">
        <v>12</v>
      </c>
      <c r="K386" s="458">
        <v>0</v>
      </c>
      <c r="L386" t="s">
        <v>697</v>
      </c>
      <c r="O386" s="231"/>
      <c r="P386" s="231"/>
    </row>
    <row r="387" spans="1:16">
      <c r="A387" t="s">
        <v>915</v>
      </c>
      <c r="B387" s="458">
        <v>2024</v>
      </c>
      <c r="C387" s="458">
        <v>0</v>
      </c>
      <c r="D387" s="458">
        <v>0</v>
      </c>
      <c r="E387" s="458">
        <v>0</v>
      </c>
      <c r="F387" s="458">
        <v>0</v>
      </c>
      <c r="G387" s="458">
        <v>0</v>
      </c>
      <c r="H387" s="458">
        <v>0</v>
      </c>
      <c r="I387" s="458">
        <v>0</v>
      </c>
      <c r="J387" s="458">
        <v>4</v>
      </c>
      <c r="K387" s="458">
        <v>0</v>
      </c>
      <c r="L387" t="s">
        <v>697</v>
      </c>
      <c r="O387" s="231"/>
      <c r="P387" s="231"/>
    </row>
    <row r="388" spans="1:16">
      <c r="A388" t="s">
        <v>915</v>
      </c>
      <c r="C388">
        <v>0</v>
      </c>
      <c r="D388">
        <v>0</v>
      </c>
      <c r="E388">
        <v>0</v>
      </c>
      <c r="F388">
        <v>0</v>
      </c>
      <c r="G388">
        <v>0</v>
      </c>
      <c r="H388">
        <v>0</v>
      </c>
      <c r="I388">
        <v>0</v>
      </c>
      <c r="J388">
        <v>1</v>
      </c>
      <c r="K388">
        <v>21</v>
      </c>
      <c r="L388" t="s">
        <v>822</v>
      </c>
      <c r="O388" s="231"/>
      <c r="P388" s="231"/>
    </row>
    <row r="389" spans="1:16">
      <c r="A389" t="s">
        <v>916</v>
      </c>
      <c r="B389" s="458">
        <v>2019</v>
      </c>
      <c r="C389" s="458">
        <v>0</v>
      </c>
      <c r="D389" s="458">
        <v>0</v>
      </c>
      <c r="E389" s="458">
        <v>0</v>
      </c>
      <c r="F389" s="458">
        <v>0</v>
      </c>
      <c r="G389" s="458">
        <v>0</v>
      </c>
      <c r="H389" s="458">
        <v>1</v>
      </c>
      <c r="I389" s="458">
        <v>0</v>
      </c>
      <c r="J389" s="458">
        <v>0</v>
      </c>
      <c r="K389" s="458">
        <v>0</v>
      </c>
      <c r="L389" t="s">
        <v>855</v>
      </c>
      <c r="O389" s="231"/>
      <c r="P389" s="231"/>
    </row>
    <row r="390" spans="1:16">
      <c r="A390" t="s">
        <v>916</v>
      </c>
      <c r="B390" s="458">
        <v>2022</v>
      </c>
      <c r="C390" s="458">
        <v>0</v>
      </c>
      <c r="D390" s="458">
        <v>0</v>
      </c>
      <c r="E390" s="458">
        <v>0</v>
      </c>
      <c r="F390" s="458">
        <v>0</v>
      </c>
      <c r="G390" s="458">
        <v>0</v>
      </c>
      <c r="H390" s="458">
        <v>1</v>
      </c>
      <c r="I390" s="458">
        <v>0</v>
      </c>
      <c r="J390" s="458">
        <v>4</v>
      </c>
      <c r="K390" s="458">
        <v>0</v>
      </c>
      <c r="L390" t="s">
        <v>697</v>
      </c>
      <c r="O390" s="231"/>
      <c r="P390" s="231"/>
    </row>
    <row r="391" spans="1:16">
      <c r="A391" t="s">
        <v>916</v>
      </c>
      <c r="B391" s="458">
        <v>2023</v>
      </c>
      <c r="C391" s="458">
        <v>0</v>
      </c>
      <c r="D391" s="458">
        <v>0</v>
      </c>
      <c r="E391" s="458">
        <v>0</v>
      </c>
      <c r="F391" s="458">
        <v>0</v>
      </c>
      <c r="G391" s="458">
        <v>0</v>
      </c>
      <c r="H391" s="458">
        <v>3</v>
      </c>
      <c r="I391" s="458">
        <v>0</v>
      </c>
      <c r="J391" s="458">
        <v>0</v>
      </c>
      <c r="K391" s="458">
        <v>0</v>
      </c>
      <c r="L391" t="s">
        <v>697</v>
      </c>
      <c r="O391" s="231"/>
      <c r="P391" s="231"/>
    </row>
    <row r="392" spans="1:16">
      <c r="A392" t="s">
        <v>917</v>
      </c>
      <c r="B392" s="458">
        <v>2019</v>
      </c>
      <c r="C392" s="458">
        <v>0</v>
      </c>
      <c r="D392" s="458">
        <v>0</v>
      </c>
      <c r="E392" s="458">
        <v>0</v>
      </c>
      <c r="F392" s="458">
        <v>0</v>
      </c>
      <c r="G392" s="458">
        <v>0</v>
      </c>
      <c r="H392" s="458">
        <v>1</v>
      </c>
      <c r="I392" s="458">
        <v>0</v>
      </c>
      <c r="J392" s="458">
        <v>1</v>
      </c>
      <c r="K392" s="458">
        <v>3</v>
      </c>
      <c r="L392" t="s">
        <v>855</v>
      </c>
      <c r="O392" s="231"/>
      <c r="P392" s="231"/>
    </row>
    <row r="393" spans="1:16">
      <c r="A393" t="s">
        <v>917</v>
      </c>
      <c r="B393" s="458">
        <v>2020</v>
      </c>
      <c r="C393" s="458">
        <v>0</v>
      </c>
      <c r="D393" s="458">
        <v>0</v>
      </c>
      <c r="E393" s="458">
        <v>0</v>
      </c>
      <c r="F393" s="458">
        <v>0</v>
      </c>
      <c r="G393" s="458">
        <v>0</v>
      </c>
      <c r="H393" s="458">
        <v>4</v>
      </c>
      <c r="I393" s="458">
        <v>0</v>
      </c>
      <c r="J393" s="458">
        <v>0</v>
      </c>
      <c r="K393" s="458">
        <v>1</v>
      </c>
      <c r="L393" t="s">
        <v>855</v>
      </c>
      <c r="O393" s="231"/>
      <c r="P393" s="231"/>
    </row>
    <row r="394" spans="1:16">
      <c r="A394" t="s">
        <v>917</v>
      </c>
      <c r="B394" s="458">
        <v>2022</v>
      </c>
      <c r="C394" s="458">
        <v>0</v>
      </c>
      <c r="D394" s="458">
        <v>0</v>
      </c>
      <c r="E394" s="458">
        <v>0</v>
      </c>
      <c r="F394" s="458">
        <v>0</v>
      </c>
      <c r="G394" s="458">
        <v>12</v>
      </c>
      <c r="H394" s="458">
        <v>0</v>
      </c>
      <c r="I394" s="458">
        <v>68</v>
      </c>
      <c r="J394" s="458">
        <v>0</v>
      </c>
      <c r="K394" s="458">
        <v>4</v>
      </c>
      <c r="L394" t="s">
        <v>855</v>
      </c>
      <c r="O394" s="231"/>
      <c r="P394" s="231"/>
    </row>
    <row r="395" spans="1:16">
      <c r="A395" t="s">
        <v>917</v>
      </c>
      <c r="B395" s="458">
        <v>2023</v>
      </c>
      <c r="C395" s="458">
        <v>0</v>
      </c>
      <c r="D395" s="458">
        <v>0</v>
      </c>
      <c r="E395" s="458">
        <v>0</v>
      </c>
      <c r="F395" s="458">
        <v>0</v>
      </c>
      <c r="G395" s="458">
        <v>0</v>
      </c>
      <c r="H395" s="458">
        <v>0</v>
      </c>
      <c r="I395" s="458">
        <v>0</v>
      </c>
      <c r="J395" s="458">
        <v>0</v>
      </c>
      <c r="K395" s="458">
        <v>8</v>
      </c>
      <c r="L395" t="s">
        <v>697</v>
      </c>
      <c r="O395" s="231"/>
      <c r="P395" s="231"/>
    </row>
    <row r="396" spans="1:16">
      <c r="A396" t="s">
        <v>917</v>
      </c>
      <c r="B396" s="458">
        <v>2024</v>
      </c>
      <c r="C396" s="458">
        <v>0</v>
      </c>
      <c r="D396" s="458">
        <v>0</v>
      </c>
      <c r="E396" s="458">
        <v>0</v>
      </c>
      <c r="F396" s="458">
        <v>0</v>
      </c>
      <c r="G396" s="458">
        <v>2</v>
      </c>
      <c r="H396" s="458">
        <v>0</v>
      </c>
      <c r="I396" s="458">
        <v>0</v>
      </c>
      <c r="J396" s="458">
        <v>0</v>
      </c>
      <c r="K396" s="458">
        <v>24</v>
      </c>
      <c r="L396" t="s">
        <v>697</v>
      </c>
      <c r="O396" s="231"/>
      <c r="P396" s="231"/>
    </row>
    <row r="397" spans="1:16">
      <c r="A397" t="s">
        <v>917</v>
      </c>
      <c r="C397">
        <v>0</v>
      </c>
      <c r="D397">
        <v>0</v>
      </c>
      <c r="E397">
        <v>0</v>
      </c>
      <c r="F397">
        <v>0</v>
      </c>
      <c r="G397">
        <v>0</v>
      </c>
      <c r="H397">
        <v>0</v>
      </c>
      <c r="I397">
        <v>0</v>
      </c>
      <c r="J397">
        <v>0</v>
      </c>
      <c r="K397">
        <v>1</v>
      </c>
      <c r="L397" t="s">
        <v>822</v>
      </c>
      <c r="O397" s="231"/>
      <c r="P397" s="231"/>
    </row>
    <row r="398" spans="1:16">
      <c r="A398" t="s">
        <v>918</v>
      </c>
      <c r="B398" s="458">
        <v>2019</v>
      </c>
      <c r="C398" s="458">
        <v>0</v>
      </c>
      <c r="D398" s="458">
        <v>0</v>
      </c>
      <c r="E398" s="458">
        <v>0</v>
      </c>
      <c r="F398" s="458">
        <v>0</v>
      </c>
      <c r="G398" s="458">
        <v>2</v>
      </c>
      <c r="H398" s="458">
        <v>0</v>
      </c>
      <c r="I398" s="458">
        <v>6</v>
      </c>
      <c r="J398" s="458">
        <v>8</v>
      </c>
      <c r="K398" s="458">
        <v>72</v>
      </c>
      <c r="L398" t="s">
        <v>855</v>
      </c>
      <c r="O398" s="231"/>
      <c r="P398" s="231"/>
    </row>
    <row r="399" spans="1:16">
      <c r="A399" t="s">
        <v>918</v>
      </c>
      <c r="B399" s="458">
        <v>2020</v>
      </c>
      <c r="C399" s="458">
        <v>0</v>
      </c>
      <c r="D399" s="458">
        <v>0</v>
      </c>
      <c r="E399" s="458">
        <v>0</v>
      </c>
      <c r="F399" s="458">
        <v>0</v>
      </c>
      <c r="G399" s="458">
        <v>0</v>
      </c>
      <c r="H399" s="458">
        <v>0</v>
      </c>
      <c r="I399" s="458">
        <v>4</v>
      </c>
      <c r="J399" s="458">
        <v>13</v>
      </c>
      <c r="K399" s="458">
        <v>95</v>
      </c>
      <c r="L399" t="s">
        <v>855</v>
      </c>
      <c r="O399" s="231"/>
      <c r="P399" s="231"/>
    </row>
    <row r="400" spans="1:16">
      <c r="A400" t="s">
        <v>918</v>
      </c>
      <c r="B400" s="458">
        <v>2021</v>
      </c>
      <c r="C400" s="458">
        <v>0</v>
      </c>
      <c r="D400" s="458">
        <v>0</v>
      </c>
      <c r="E400" s="458">
        <v>0</v>
      </c>
      <c r="F400" s="458">
        <v>0</v>
      </c>
      <c r="G400" s="458">
        <v>0</v>
      </c>
      <c r="H400" s="458">
        <v>0</v>
      </c>
      <c r="I400" s="458">
        <v>0</v>
      </c>
      <c r="J400" s="458">
        <v>7</v>
      </c>
      <c r="K400" s="458">
        <v>160</v>
      </c>
      <c r="L400" t="s">
        <v>855</v>
      </c>
      <c r="O400" s="231"/>
      <c r="P400" s="231"/>
    </row>
    <row r="401" spans="1:16">
      <c r="A401" t="s">
        <v>918</v>
      </c>
      <c r="B401" s="458">
        <v>2021</v>
      </c>
      <c r="C401" s="458">
        <v>0</v>
      </c>
      <c r="D401" s="458">
        <v>0</v>
      </c>
      <c r="E401" s="458">
        <v>0</v>
      </c>
      <c r="F401" s="458">
        <v>0</v>
      </c>
      <c r="G401" s="458">
        <v>0</v>
      </c>
      <c r="H401" s="458">
        <v>0</v>
      </c>
      <c r="I401" s="458">
        <v>0</v>
      </c>
      <c r="J401" s="458">
        <v>0</v>
      </c>
      <c r="K401" s="458">
        <v>1</v>
      </c>
      <c r="L401" t="s">
        <v>697</v>
      </c>
      <c r="O401" s="231"/>
      <c r="P401" s="231"/>
    </row>
    <row r="402" spans="1:16">
      <c r="A402" t="s">
        <v>918</v>
      </c>
      <c r="B402" s="458">
        <v>2022</v>
      </c>
      <c r="C402" s="458">
        <v>0</v>
      </c>
      <c r="D402" s="458">
        <v>0</v>
      </c>
      <c r="E402" s="458">
        <v>0</v>
      </c>
      <c r="F402" s="458">
        <v>0</v>
      </c>
      <c r="G402" s="458">
        <v>0</v>
      </c>
      <c r="H402" s="458">
        <v>0</v>
      </c>
      <c r="I402" s="458">
        <v>0</v>
      </c>
      <c r="J402" s="458">
        <v>24</v>
      </c>
      <c r="K402" s="458">
        <v>20</v>
      </c>
      <c r="L402" t="s">
        <v>697</v>
      </c>
      <c r="O402" s="231"/>
      <c r="P402" s="231"/>
    </row>
    <row r="403" spans="1:16">
      <c r="A403" t="s">
        <v>918</v>
      </c>
      <c r="B403" s="458">
        <v>2023</v>
      </c>
      <c r="C403" s="458">
        <v>15</v>
      </c>
      <c r="D403" s="458">
        <v>0</v>
      </c>
      <c r="E403" s="458">
        <v>36</v>
      </c>
      <c r="F403" s="458">
        <v>0</v>
      </c>
      <c r="G403" s="458">
        <v>23</v>
      </c>
      <c r="H403" s="458">
        <v>0</v>
      </c>
      <c r="I403" s="458">
        <v>0</v>
      </c>
      <c r="J403" s="458">
        <v>30</v>
      </c>
      <c r="K403" s="458">
        <v>5</v>
      </c>
      <c r="L403" t="s">
        <v>697</v>
      </c>
      <c r="O403" s="231"/>
      <c r="P403" s="231"/>
    </row>
    <row r="404" spans="1:16">
      <c r="A404" t="s">
        <v>918</v>
      </c>
      <c r="B404" s="458">
        <v>2024</v>
      </c>
      <c r="C404" s="458">
        <v>0</v>
      </c>
      <c r="D404" s="458">
        <v>0</v>
      </c>
      <c r="E404" s="458">
        <v>20</v>
      </c>
      <c r="F404" s="458">
        <v>0</v>
      </c>
      <c r="G404" s="458">
        <v>11</v>
      </c>
      <c r="H404" s="458">
        <v>0</v>
      </c>
      <c r="I404" s="458">
        <v>24</v>
      </c>
      <c r="J404" s="458">
        <v>39</v>
      </c>
      <c r="K404" s="458">
        <v>454</v>
      </c>
      <c r="L404" t="s">
        <v>697</v>
      </c>
      <c r="O404" s="231"/>
      <c r="P404" s="231"/>
    </row>
    <row r="405" spans="1:16">
      <c r="A405" t="s">
        <v>918</v>
      </c>
      <c r="C405">
        <v>0</v>
      </c>
      <c r="D405">
        <v>0</v>
      </c>
      <c r="E405">
        <v>0</v>
      </c>
      <c r="F405">
        <v>0</v>
      </c>
      <c r="G405">
        <v>0</v>
      </c>
      <c r="H405">
        <v>0</v>
      </c>
      <c r="I405">
        <v>0</v>
      </c>
      <c r="J405">
        <v>3</v>
      </c>
      <c r="K405">
        <v>0</v>
      </c>
      <c r="L405" t="s">
        <v>822</v>
      </c>
      <c r="O405" s="231"/>
      <c r="P405" s="231"/>
    </row>
    <row r="406" spans="1:16">
      <c r="A406" t="s">
        <v>919</v>
      </c>
      <c r="B406" s="458">
        <v>2019</v>
      </c>
      <c r="C406" s="458">
        <v>0</v>
      </c>
      <c r="D406" s="458">
        <v>0</v>
      </c>
      <c r="E406" s="458">
        <v>0</v>
      </c>
      <c r="F406" s="458">
        <v>0</v>
      </c>
      <c r="G406" s="458">
        <v>0</v>
      </c>
      <c r="H406" s="458">
        <v>0</v>
      </c>
      <c r="I406" s="458">
        <v>0</v>
      </c>
      <c r="J406" s="458">
        <v>0</v>
      </c>
      <c r="K406" s="458">
        <v>36</v>
      </c>
      <c r="L406" t="s">
        <v>855</v>
      </c>
      <c r="O406" s="231"/>
      <c r="P406" s="231"/>
    </row>
    <row r="407" spans="1:16">
      <c r="A407" t="s">
        <v>919</v>
      </c>
      <c r="B407" s="458">
        <v>2020</v>
      </c>
      <c r="C407" s="458">
        <v>0</v>
      </c>
      <c r="D407" s="458">
        <v>0</v>
      </c>
      <c r="E407" s="458">
        <v>0</v>
      </c>
      <c r="F407" s="458">
        <v>0</v>
      </c>
      <c r="G407" s="458">
        <v>0</v>
      </c>
      <c r="H407" s="458">
        <v>0</v>
      </c>
      <c r="I407" s="458">
        <v>0</v>
      </c>
      <c r="J407" s="458">
        <v>0</v>
      </c>
      <c r="K407" s="458">
        <v>57</v>
      </c>
      <c r="L407" t="s">
        <v>855</v>
      </c>
      <c r="O407" s="231"/>
      <c r="P407" s="231"/>
    </row>
    <row r="408" spans="1:16">
      <c r="A408" t="s">
        <v>919</v>
      </c>
      <c r="B408" s="458">
        <v>2021</v>
      </c>
      <c r="C408" s="458">
        <v>0</v>
      </c>
      <c r="D408" s="458">
        <v>0</v>
      </c>
      <c r="E408" s="458">
        <v>2</v>
      </c>
      <c r="F408" s="458">
        <v>0</v>
      </c>
      <c r="G408" s="458">
        <v>0</v>
      </c>
      <c r="H408" s="458">
        <v>0</v>
      </c>
      <c r="I408" s="458">
        <v>0</v>
      </c>
      <c r="J408" s="458">
        <v>0</v>
      </c>
      <c r="K408" s="458">
        <v>68</v>
      </c>
      <c r="L408" t="s">
        <v>855</v>
      </c>
      <c r="O408" s="231"/>
      <c r="P408" s="231"/>
    </row>
    <row r="409" spans="1:16">
      <c r="A409" t="s">
        <v>919</v>
      </c>
      <c r="B409" s="458">
        <v>2022</v>
      </c>
      <c r="C409" s="458">
        <v>0</v>
      </c>
      <c r="D409" s="458">
        <v>0</v>
      </c>
      <c r="E409" s="458">
        <v>0</v>
      </c>
      <c r="F409" s="458">
        <v>0</v>
      </c>
      <c r="G409" s="458">
        <v>0</v>
      </c>
      <c r="H409" s="458">
        <v>0</v>
      </c>
      <c r="I409" s="458">
        <v>0</v>
      </c>
      <c r="J409" s="458">
        <v>0</v>
      </c>
      <c r="K409" s="458">
        <v>68</v>
      </c>
      <c r="L409" t="s">
        <v>855</v>
      </c>
      <c r="O409" s="231"/>
      <c r="P409" s="231"/>
    </row>
    <row r="410" spans="1:16">
      <c r="A410" t="s">
        <v>919</v>
      </c>
      <c r="B410" s="458">
        <v>2023</v>
      </c>
      <c r="C410" s="458">
        <v>0</v>
      </c>
      <c r="D410" s="458">
        <v>0</v>
      </c>
      <c r="E410" s="458">
        <v>0</v>
      </c>
      <c r="F410" s="458">
        <v>1</v>
      </c>
      <c r="G410" s="458">
        <v>0</v>
      </c>
      <c r="H410" s="458">
        <v>0</v>
      </c>
      <c r="I410" s="458">
        <v>0</v>
      </c>
      <c r="J410" s="458">
        <v>2</v>
      </c>
      <c r="K410" s="458">
        <v>4</v>
      </c>
      <c r="L410" t="s">
        <v>855</v>
      </c>
      <c r="O410" s="231"/>
      <c r="P410" s="231"/>
    </row>
    <row r="411" spans="1:16">
      <c r="A411" t="s">
        <v>919</v>
      </c>
      <c r="B411" s="458">
        <v>2023</v>
      </c>
      <c r="C411" s="458">
        <v>0</v>
      </c>
      <c r="D411" s="458">
        <v>0</v>
      </c>
      <c r="E411" s="458">
        <v>0</v>
      </c>
      <c r="F411" s="458">
        <v>6</v>
      </c>
      <c r="G411" s="458">
        <v>0</v>
      </c>
      <c r="H411" s="458">
        <v>8</v>
      </c>
      <c r="I411" s="458">
        <v>1</v>
      </c>
      <c r="J411" s="458">
        <v>5</v>
      </c>
      <c r="K411" s="458">
        <v>50</v>
      </c>
      <c r="L411" t="s">
        <v>697</v>
      </c>
      <c r="O411" s="231"/>
      <c r="P411" s="231"/>
    </row>
    <row r="412" spans="1:16">
      <c r="A412" t="s">
        <v>919</v>
      </c>
      <c r="B412" s="458">
        <v>2024</v>
      </c>
      <c r="C412" s="458">
        <v>0</v>
      </c>
      <c r="D412" s="458">
        <v>0</v>
      </c>
      <c r="E412" s="458">
        <v>0</v>
      </c>
      <c r="F412" s="458">
        <v>21</v>
      </c>
      <c r="G412" s="458">
        <v>0</v>
      </c>
      <c r="H412" s="458">
        <v>21</v>
      </c>
      <c r="I412" s="458">
        <v>0</v>
      </c>
      <c r="J412" s="458">
        <v>21</v>
      </c>
      <c r="K412" s="458">
        <v>27</v>
      </c>
      <c r="L412" t="s">
        <v>697</v>
      </c>
      <c r="O412" s="231"/>
      <c r="P412" s="231"/>
    </row>
    <row r="413" spans="1:16">
      <c r="A413" t="s">
        <v>919</v>
      </c>
      <c r="C413">
        <v>0</v>
      </c>
      <c r="D413">
        <v>0</v>
      </c>
      <c r="E413">
        <v>0</v>
      </c>
      <c r="F413">
        <v>1</v>
      </c>
      <c r="G413">
        <v>0</v>
      </c>
      <c r="H413">
        <v>0</v>
      </c>
      <c r="I413">
        <v>0</v>
      </c>
      <c r="J413">
        <v>2</v>
      </c>
      <c r="K413">
        <v>44</v>
      </c>
      <c r="L413" t="s">
        <v>822</v>
      </c>
      <c r="O413" s="231"/>
      <c r="P413" s="231"/>
    </row>
    <row r="414" spans="1:16">
      <c r="A414" t="s">
        <v>920</v>
      </c>
      <c r="B414" s="458">
        <v>2022</v>
      </c>
      <c r="C414" s="458">
        <v>0</v>
      </c>
      <c r="D414" s="458">
        <v>0</v>
      </c>
      <c r="E414" s="458">
        <v>0</v>
      </c>
      <c r="F414" s="458">
        <v>0</v>
      </c>
      <c r="G414" s="458">
        <v>0</v>
      </c>
      <c r="H414" s="458">
        <v>0</v>
      </c>
      <c r="I414" s="458">
        <v>0</v>
      </c>
      <c r="J414" s="458">
        <v>0</v>
      </c>
      <c r="K414" s="458">
        <v>1</v>
      </c>
      <c r="L414" t="s">
        <v>697</v>
      </c>
      <c r="O414" s="231"/>
      <c r="P414" s="231"/>
    </row>
    <row r="415" spans="1:16">
      <c r="A415" t="s">
        <v>920</v>
      </c>
      <c r="B415" s="458">
        <v>2023</v>
      </c>
      <c r="C415" s="458">
        <v>0</v>
      </c>
      <c r="D415" s="458">
        <v>0</v>
      </c>
      <c r="E415" s="458">
        <v>0</v>
      </c>
      <c r="F415" s="458">
        <v>0</v>
      </c>
      <c r="G415" s="458">
        <v>0</v>
      </c>
      <c r="H415" s="458">
        <v>0</v>
      </c>
      <c r="I415" s="458">
        <v>0</v>
      </c>
      <c r="J415" s="458">
        <v>0</v>
      </c>
      <c r="K415" s="458">
        <v>13</v>
      </c>
      <c r="L415" t="s">
        <v>697</v>
      </c>
      <c r="O415" s="231"/>
      <c r="P415" s="231"/>
    </row>
    <row r="416" spans="1:16">
      <c r="A416" t="s">
        <v>920</v>
      </c>
      <c r="B416" s="458">
        <v>2024</v>
      </c>
      <c r="C416" s="458">
        <v>0</v>
      </c>
      <c r="D416" s="458">
        <v>0</v>
      </c>
      <c r="E416" s="458">
        <v>0</v>
      </c>
      <c r="F416" s="458">
        <v>0</v>
      </c>
      <c r="G416" s="458">
        <v>0</v>
      </c>
      <c r="H416" s="458">
        <v>0</v>
      </c>
      <c r="I416" s="458">
        <v>0</v>
      </c>
      <c r="J416" s="458">
        <v>0</v>
      </c>
      <c r="K416" s="458">
        <v>2</v>
      </c>
      <c r="L416" t="s">
        <v>697</v>
      </c>
      <c r="O416" s="231"/>
      <c r="P416" s="231"/>
    </row>
    <row r="417" spans="1:16">
      <c r="A417" t="s">
        <v>921</v>
      </c>
      <c r="B417" s="458">
        <v>2019</v>
      </c>
      <c r="C417" s="458">
        <v>0</v>
      </c>
      <c r="D417" s="458">
        <v>0</v>
      </c>
      <c r="E417" s="458">
        <v>0</v>
      </c>
      <c r="F417" s="458">
        <v>0</v>
      </c>
      <c r="G417" s="458">
        <v>0</v>
      </c>
      <c r="H417" s="458">
        <v>0</v>
      </c>
      <c r="I417" s="458">
        <v>0</v>
      </c>
      <c r="J417" s="458">
        <v>0</v>
      </c>
      <c r="K417" s="458">
        <v>7</v>
      </c>
      <c r="L417" t="s">
        <v>855</v>
      </c>
      <c r="O417" s="231"/>
      <c r="P417" s="231"/>
    </row>
    <row r="418" spans="1:16">
      <c r="A418" t="s">
        <v>921</v>
      </c>
      <c r="B418" s="458">
        <v>2020</v>
      </c>
      <c r="C418" s="458">
        <v>0</v>
      </c>
      <c r="D418" s="458">
        <v>0</v>
      </c>
      <c r="E418" s="458">
        <v>0</v>
      </c>
      <c r="F418" s="458">
        <v>3</v>
      </c>
      <c r="G418" s="458">
        <v>0</v>
      </c>
      <c r="H418" s="458">
        <v>0</v>
      </c>
      <c r="I418" s="458">
        <v>0</v>
      </c>
      <c r="J418" s="458">
        <v>0</v>
      </c>
      <c r="K418" s="458">
        <v>3</v>
      </c>
      <c r="L418" t="s">
        <v>855</v>
      </c>
      <c r="O418" s="231"/>
      <c r="P418" s="231"/>
    </row>
    <row r="419" spans="1:16">
      <c r="A419" t="s">
        <v>921</v>
      </c>
      <c r="B419" s="458">
        <v>2021</v>
      </c>
      <c r="C419" s="458">
        <v>0</v>
      </c>
      <c r="D419" s="458">
        <v>0</v>
      </c>
      <c r="E419" s="458">
        <v>0</v>
      </c>
      <c r="F419" s="458">
        <v>1</v>
      </c>
      <c r="G419" s="458">
        <v>0</v>
      </c>
      <c r="H419" s="458">
        <v>0</v>
      </c>
      <c r="I419" s="458">
        <v>0</v>
      </c>
      <c r="J419" s="458">
        <v>1</v>
      </c>
      <c r="K419" s="458">
        <v>5</v>
      </c>
      <c r="L419" t="s">
        <v>855</v>
      </c>
      <c r="O419" s="231"/>
      <c r="P419" s="231"/>
    </row>
    <row r="420" spans="1:16">
      <c r="A420" t="s">
        <v>921</v>
      </c>
      <c r="B420" s="458">
        <v>2022</v>
      </c>
      <c r="C420" s="458">
        <v>0</v>
      </c>
      <c r="D420" s="458">
        <v>0</v>
      </c>
      <c r="E420" s="458">
        <v>0</v>
      </c>
      <c r="F420" s="458">
        <v>1</v>
      </c>
      <c r="G420" s="458">
        <v>0</v>
      </c>
      <c r="H420" s="458">
        <v>0</v>
      </c>
      <c r="I420" s="458">
        <v>0</v>
      </c>
      <c r="J420" s="458">
        <v>0</v>
      </c>
      <c r="K420" s="458">
        <v>3</v>
      </c>
      <c r="L420" t="s">
        <v>855</v>
      </c>
      <c r="O420" s="231"/>
      <c r="P420" s="231"/>
    </row>
    <row r="421" spans="1:16">
      <c r="A421" t="s">
        <v>921</v>
      </c>
      <c r="B421" s="458">
        <v>2023</v>
      </c>
      <c r="C421" s="458">
        <v>0</v>
      </c>
      <c r="D421" s="458">
        <v>0</v>
      </c>
      <c r="E421" s="458">
        <v>0</v>
      </c>
      <c r="F421" s="458">
        <v>0</v>
      </c>
      <c r="G421" s="458">
        <v>0</v>
      </c>
      <c r="H421" s="458">
        <v>0</v>
      </c>
      <c r="I421" s="458">
        <v>0</v>
      </c>
      <c r="J421" s="458">
        <v>15</v>
      </c>
      <c r="K421" s="458">
        <v>0</v>
      </c>
      <c r="L421" t="s">
        <v>855</v>
      </c>
      <c r="O421" s="231"/>
      <c r="P421" s="231"/>
    </row>
    <row r="422" spans="1:16">
      <c r="A422" t="s">
        <v>921</v>
      </c>
      <c r="B422" s="458">
        <v>2023</v>
      </c>
      <c r="C422" s="458">
        <v>0</v>
      </c>
      <c r="D422" s="458">
        <v>0</v>
      </c>
      <c r="E422" s="458">
        <v>0</v>
      </c>
      <c r="F422" s="458">
        <v>0</v>
      </c>
      <c r="G422" s="458">
        <v>0</v>
      </c>
      <c r="H422" s="458">
        <v>0</v>
      </c>
      <c r="I422" s="458">
        <v>0</v>
      </c>
      <c r="J422" s="458">
        <v>1</v>
      </c>
      <c r="K422" s="458">
        <v>0</v>
      </c>
      <c r="L422" t="s">
        <v>697</v>
      </c>
      <c r="O422" s="231"/>
      <c r="P422" s="231"/>
    </row>
    <row r="423" spans="1:16">
      <c r="A423" t="s">
        <v>921</v>
      </c>
      <c r="B423" s="458">
        <v>2024</v>
      </c>
      <c r="C423" s="458">
        <v>25</v>
      </c>
      <c r="D423" s="458">
        <v>0</v>
      </c>
      <c r="E423" s="458">
        <v>25</v>
      </c>
      <c r="F423" s="458">
        <v>0</v>
      </c>
      <c r="G423" s="458">
        <v>10</v>
      </c>
      <c r="H423" s="458">
        <v>0</v>
      </c>
      <c r="I423" s="458">
        <v>0</v>
      </c>
      <c r="J423" s="458">
        <v>0</v>
      </c>
      <c r="K423" s="458">
        <v>13</v>
      </c>
      <c r="L423" t="s">
        <v>697</v>
      </c>
      <c r="O423" s="231"/>
      <c r="P423" s="231"/>
    </row>
    <row r="424" spans="1:16">
      <c r="A424" t="s">
        <v>921</v>
      </c>
      <c r="C424">
        <v>0</v>
      </c>
      <c r="D424">
        <v>0</v>
      </c>
      <c r="E424">
        <v>0</v>
      </c>
      <c r="F424">
        <v>0</v>
      </c>
      <c r="G424">
        <v>0</v>
      </c>
      <c r="H424">
        <v>0</v>
      </c>
      <c r="I424">
        <v>0</v>
      </c>
      <c r="J424">
        <v>8</v>
      </c>
      <c r="K424">
        <v>0</v>
      </c>
      <c r="L424" t="s">
        <v>822</v>
      </c>
      <c r="O424" s="231"/>
      <c r="P424" s="231"/>
    </row>
    <row r="425" spans="1:16">
      <c r="A425" t="s">
        <v>922</v>
      </c>
      <c r="B425" s="458">
        <v>2019</v>
      </c>
      <c r="C425" s="458">
        <v>0</v>
      </c>
      <c r="D425" s="458">
        <v>0</v>
      </c>
      <c r="E425" s="458">
        <v>0</v>
      </c>
      <c r="F425" s="458">
        <v>2</v>
      </c>
      <c r="G425" s="458">
        <v>47</v>
      </c>
      <c r="H425" s="458">
        <v>2</v>
      </c>
      <c r="I425" s="458">
        <v>0</v>
      </c>
      <c r="J425" s="458">
        <v>59</v>
      </c>
      <c r="K425" s="458">
        <v>212</v>
      </c>
      <c r="L425" t="s">
        <v>855</v>
      </c>
      <c r="O425" s="231"/>
      <c r="P425" s="231"/>
    </row>
    <row r="426" spans="1:16">
      <c r="A426" t="s">
        <v>922</v>
      </c>
      <c r="B426" s="458">
        <v>2020</v>
      </c>
      <c r="C426" s="458">
        <v>0</v>
      </c>
      <c r="D426" s="458">
        <v>0</v>
      </c>
      <c r="E426" s="458">
        <v>45</v>
      </c>
      <c r="F426" s="458">
        <v>1</v>
      </c>
      <c r="G426" s="458">
        <v>29</v>
      </c>
      <c r="H426" s="458">
        <v>3</v>
      </c>
      <c r="I426" s="458">
        <v>0</v>
      </c>
      <c r="J426" s="458">
        <v>39</v>
      </c>
      <c r="K426" s="458">
        <v>260</v>
      </c>
      <c r="L426" t="s">
        <v>855</v>
      </c>
      <c r="O426" s="231"/>
      <c r="P426" s="231"/>
    </row>
    <row r="427" spans="1:16">
      <c r="A427" t="s">
        <v>922</v>
      </c>
      <c r="B427" s="458">
        <v>2021</v>
      </c>
      <c r="C427" s="458">
        <v>0</v>
      </c>
      <c r="D427" s="458">
        <v>0</v>
      </c>
      <c r="E427" s="458">
        <v>0</v>
      </c>
      <c r="F427" s="458">
        <v>1</v>
      </c>
      <c r="G427" s="458">
        <v>4</v>
      </c>
      <c r="H427" s="458">
        <v>1</v>
      </c>
      <c r="I427" s="458">
        <v>0</v>
      </c>
      <c r="J427" s="458">
        <v>28</v>
      </c>
      <c r="K427" s="458">
        <v>67</v>
      </c>
      <c r="L427" t="s">
        <v>855</v>
      </c>
      <c r="O427" s="231"/>
      <c r="P427" s="231"/>
    </row>
    <row r="428" spans="1:16">
      <c r="A428" t="s">
        <v>922</v>
      </c>
      <c r="B428" s="458">
        <v>2021</v>
      </c>
      <c r="C428" s="458">
        <v>0</v>
      </c>
      <c r="D428" s="458">
        <v>0</v>
      </c>
      <c r="E428" s="458">
        <v>0</v>
      </c>
      <c r="F428" s="458">
        <v>1</v>
      </c>
      <c r="G428" s="458">
        <v>0</v>
      </c>
      <c r="H428" s="458">
        <v>2</v>
      </c>
      <c r="I428" s="458">
        <v>0</v>
      </c>
      <c r="J428" s="458">
        <v>37</v>
      </c>
      <c r="K428" s="458">
        <v>9</v>
      </c>
      <c r="L428" t="s">
        <v>697</v>
      </c>
      <c r="O428" s="231"/>
      <c r="P428" s="231"/>
    </row>
    <row r="429" spans="1:16">
      <c r="A429" t="s">
        <v>922</v>
      </c>
      <c r="B429" s="458">
        <v>2022</v>
      </c>
      <c r="C429" s="458">
        <v>0</v>
      </c>
      <c r="D429" s="458">
        <v>0</v>
      </c>
      <c r="E429" s="458">
        <v>0</v>
      </c>
      <c r="F429" s="458">
        <v>0</v>
      </c>
      <c r="G429" s="458">
        <v>0</v>
      </c>
      <c r="H429" s="458">
        <v>0</v>
      </c>
      <c r="I429" s="458">
        <v>0</v>
      </c>
      <c r="J429" s="458">
        <v>82</v>
      </c>
      <c r="K429" s="458">
        <v>43</v>
      </c>
      <c r="L429" t="s">
        <v>697</v>
      </c>
      <c r="O429" s="231"/>
      <c r="P429" s="231"/>
    </row>
    <row r="430" spans="1:16">
      <c r="A430" t="s">
        <v>922</v>
      </c>
      <c r="B430" s="458">
        <v>2023</v>
      </c>
      <c r="C430" s="458">
        <v>7</v>
      </c>
      <c r="D430" s="458">
        <v>0</v>
      </c>
      <c r="E430" s="458">
        <v>44</v>
      </c>
      <c r="F430" s="458">
        <v>0</v>
      </c>
      <c r="G430" s="458">
        <v>158</v>
      </c>
      <c r="H430" s="458">
        <v>0</v>
      </c>
      <c r="I430" s="458">
        <v>12</v>
      </c>
      <c r="J430" s="458">
        <v>82</v>
      </c>
      <c r="K430" s="458">
        <v>344</v>
      </c>
      <c r="L430" t="s">
        <v>697</v>
      </c>
      <c r="O430" s="231"/>
      <c r="P430" s="231"/>
    </row>
    <row r="431" spans="1:16">
      <c r="A431" t="s">
        <v>922</v>
      </c>
      <c r="B431" s="458">
        <v>2024</v>
      </c>
      <c r="C431" s="458">
        <v>0</v>
      </c>
      <c r="D431" s="458">
        <v>0</v>
      </c>
      <c r="E431" s="458">
        <v>3</v>
      </c>
      <c r="F431" s="458">
        <v>0</v>
      </c>
      <c r="G431" s="458">
        <v>14</v>
      </c>
      <c r="H431" s="458">
        <v>0</v>
      </c>
      <c r="I431" s="458">
        <v>0</v>
      </c>
      <c r="J431" s="458">
        <v>51</v>
      </c>
      <c r="K431" s="458">
        <v>221</v>
      </c>
      <c r="L431" t="s">
        <v>697</v>
      </c>
      <c r="O431" s="231"/>
      <c r="P431" s="231"/>
    </row>
    <row r="432" spans="1:16">
      <c r="A432" t="s">
        <v>922</v>
      </c>
      <c r="C432">
        <v>0</v>
      </c>
      <c r="D432">
        <v>0</v>
      </c>
      <c r="E432">
        <v>45</v>
      </c>
      <c r="F432">
        <v>1</v>
      </c>
      <c r="G432">
        <v>4</v>
      </c>
      <c r="H432">
        <v>3</v>
      </c>
      <c r="I432">
        <v>0</v>
      </c>
      <c r="J432">
        <v>55</v>
      </c>
      <c r="K432">
        <v>86</v>
      </c>
      <c r="L432" t="s">
        <v>822</v>
      </c>
      <c r="O432" s="231"/>
      <c r="P432" s="231"/>
    </row>
    <row r="433" spans="1:16">
      <c r="A433" t="s">
        <v>923</v>
      </c>
      <c r="B433" s="458">
        <v>2019</v>
      </c>
      <c r="C433" s="458">
        <v>0</v>
      </c>
      <c r="D433" s="458">
        <v>0</v>
      </c>
      <c r="E433" s="458">
        <v>0</v>
      </c>
      <c r="F433" s="458">
        <v>0</v>
      </c>
      <c r="G433" s="458">
        <v>0</v>
      </c>
      <c r="H433" s="458">
        <v>0</v>
      </c>
      <c r="I433" s="458">
        <v>0</v>
      </c>
      <c r="J433" s="458">
        <v>1</v>
      </c>
      <c r="K433" s="458">
        <v>3</v>
      </c>
      <c r="L433" t="s">
        <v>855</v>
      </c>
      <c r="O433" s="231"/>
      <c r="P433" s="231"/>
    </row>
    <row r="434" spans="1:16">
      <c r="A434" t="s">
        <v>923</v>
      </c>
      <c r="B434" s="458">
        <v>2020</v>
      </c>
      <c r="C434" s="458">
        <v>0</v>
      </c>
      <c r="D434" s="458">
        <v>0</v>
      </c>
      <c r="E434" s="458">
        <v>0</v>
      </c>
      <c r="F434" s="458">
        <v>0</v>
      </c>
      <c r="G434" s="458">
        <v>0</v>
      </c>
      <c r="H434" s="458">
        <v>0</v>
      </c>
      <c r="I434" s="458">
        <v>0</v>
      </c>
      <c r="J434" s="458">
        <v>1</v>
      </c>
      <c r="K434" s="458">
        <v>7</v>
      </c>
      <c r="L434" t="s">
        <v>855</v>
      </c>
      <c r="O434" s="231"/>
      <c r="P434" s="231"/>
    </row>
    <row r="435" spans="1:16">
      <c r="A435" t="s">
        <v>923</v>
      </c>
      <c r="B435" s="458">
        <v>2021</v>
      </c>
      <c r="C435" s="458">
        <v>0</v>
      </c>
      <c r="D435" s="458">
        <v>0</v>
      </c>
      <c r="E435" s="458">
        <v>0</v>
      </c>
      <c r="F435" s="458">
        <v>0</v>
      </c>
      <c r="G435" s="458">
        <v>0</v>
      </c>
      <c r="H435" s="458">
        <v>0</v>
      </c>
      <c r="I435" s="458">
        <v>0</v>
      </c>
      <c r="J435" s="458">
        <v>1</v>
      </c>
      <c r="K435" s="458">
        <v>14</v>
      </c>
      <c r="L435" t="s">
        <v>855</v>
      </c>
      <c r="O435" s="231"/>
      <c r="P435" s="231"/>
    </row>
    <row r="436" spans="1:16">
      <c r="A436" t="s">
        <v>923</v>
      </c>
      <c r="B436" s="458">
        <v>2022</v>
      </c>
      <c r="C436" s="458">
        <v>0</v>
      </c>
      <c r="D436" s="458">
        <v>0</v>
      </c>
      <c r="E436" s="458">
        <v>0</v>
      </c>
      <c r="F436" s="458">
        <v>0</v>
      </c>
      <c r="G436" s="458">
        <v>0</v>
      </c>
      <c r="H436" s="458">
        <v>0</v>
      </c>
      <c r="I436" s="458">
        <v>0</v>
      </c>
      <c r="J436" s="458">
        <v>0</v>
      </c>
      <c r="K436" s="458">
        <v>9</v>
      </c>
      <c r="L436" t="s">
        <v>855</v>
      </c>
      <c r="O436" s="231"/>
      <c r="P436" s="231"/>
    </row>
    <row r="437" spans="1:16">
      <c r="A437" t="s">
        <v>923</v>
      </c>
      <c r="B437" s="458">
        <v>2023</v>
      </c>
      <c r="C437" s="458">
        <v>0</v>
      </c>
      <c r="D437" s="458">
        <v>0</v>
      </c>
      <c r="E437" s="458">
        <v>0</v>
      </c>
      <c r="F437" s="458">
        <v>9</v>
      </c>
      <c r="G437" s="458">
        <v>0</v>
      </c>
      <c r="H437" s="458">
        <v>0</v>
      </c>
      <c r="I437" s="458">
        <v>0</v>
      </c>
      <c r="J437" s="458">
        <v>0</v>
      </c>
      <c r="K437" s="458">
        <v>5</v>
      </c>
      <c r="L437" t="s">
        <v>855</v>
      </c>
      <c r="O437" s="231"/>
      <c r="P437" s="231"/>
    </row>
    <row r="438" spans="1:16">
      <c r="A438" t="s">
        <v>923</v>
      </c>
      <c r="B438" s="458">
        <v>2024</v>
      </c>
      <c r="C438" s="458">
        <v>0</v>
      </c>
      <c r="D438" s="458">
        <v>0</v>
      </c>
      <c r="E438" s="458">
        <v>0</v>
      </c>
      <c r="F438" s="458">
        <v>0</v>
      </c>
      <c r="G438" s="458">
        <v>0</v>
      </c>
      <c r="H438" s="458">
        <v>0</v>
      </c>
      <c r="I438" s="458">
        <v>0</v>
      </c>
      <c r="J438" s="458">
        <v>0</v>
      </c>
      <c r="K438" s="458">
        <v>22</v>
      </c>
      <c r="L438" t="s">
        <v>697</v>
      </c>
      <c r="O438" s="231"/>
      <c r="P438" s="231"/>
    </row>
    <row r="439" spans="1:16">
      <c r="A439" t="s">
        <v>923</v>
      </c>
      <c r="C439">
        <v>0</v>
      </c>
      <c r="D439">
        <v>0</v>
      </c>
      <c r="E439">
        <v>0</v>
      </c>
      <c r="F439">
        <v>5</v>
      </c>
      <c r="G439">
        <v>0</v>
      </c>
      <c r="H439">
        <v>0</v>
      </c>
      <c r="I439">
        <v>0</v>
      </c>
      <c r="J439">
        <v>1</v>
      </c>
      <c r="K439">
        <v>9</v>
      </c>
      <c r="L439" t="s">
        <v>822</v>
      </c>
      <c r="O439" s="231"/>
      <c r="P439" s="231"/>
    </row>
    <row r="440" spans="1:16">
      <c r="A440" t="s">
        <v>924</v>
      </c>
      <c r="B440" s="458">
        <v>2019</v>
      </c>
      <c r="C440" s="458">
        <v>0</v>
      </c>
      <c r="D440" s="458">
        <v>0</v>
      </c>
      <c r="E440" s="458">
        <v>0</v>
      </c>
      <c r="F440" s="458">
        <v>0</v>
      </c>
      <c r="G440" s="458">
        <v>0</v>
      </c>
      <c r="H440" s="458">
        <v>0</v>
      </c>
      <c r="I440" s="458">
        <v>0</v>
      </c>
      <c r="J440" s="458">
        <v>0</v>
      </c>
      <c r="K440" s="458">
        <v>25</v>
      </c>
      <c r="L440" t="s">
        <v>855</v>
      </c>
      <c r="O440" s="231"/>
      <c r="P440" s="231"/>
    </row>
    <row r="441" spans="1:16">
      <c r="A441" t="s">
        <v>924</v>
      </c>
      <c r="B441" s="458">
        <v>2020</v>
      </c>
      <c r="C441" s="458">
        <v>0</v>
      </c>
      <c r="D441" s="458">
        <v>0</v>
      </c>
      <c r="E441" s="458">
        <v>0</v>
      </c>
      <c r="F441" s="458">
        <v>0</v>
      </c>
      <c r="G441" s="458">
        <v>0</v>
      </c>
      <c r="H441" s="458">
        <v>0</v>
      </c>
      <c r="I441" s="458">
        <v>0</v>
      </c>
      <c r="J441" s="458">
        <v>0</v>
      </c>
      <c r="K441" s="458">
        <v>14</v>
      </c>
      <c r="L441" t="s">
        <v>855</v>
      </c>
      <c r="O441" s="231"/>
      <c r="P441" s="231"/>
    </row>
    <row r="442" spans="1:16">
      <c r="A442" t="s">
        <v>924</v>
      </c>
      <c r="B442" s="458">
        <v>2021</v>
      </c>
      <c r="C442" s="458">
        <v>0</v>
      </c>
      <c r="D442" s="458">
        <v>0</v>
      </c>
      <c r="E442" s="458">
        <v>0</v>
      </c>
      <c r="F442" s="458">
        <v>0</v>
      </c>
      <c r="G442" s="458">
        <v>0</v>
      </c>
      <c r="H442" s="458">
        <v>0</v>
      </c>
      <c r="I442" s="458">
        <v>0</v>
      </c>
      <c r="J442" s="458">
        <v>0</v>
      </c>
      <c r="K442" s="458">
        <v>11</v>
      </c>
      <c r="L442" t="s">
        <v>855</v>
      </c>
      <c r="O442" s="231"/>
      <c r="P442" s="231"/>
    </row>
    <row r="443" spans="1:16">
      <c r="A443" t="s">
        <v>924</v>
      </c>
      <c r="B443" s="458">
        <v>2022</v>
      </c>
      <c r="C443" s="458">
        <v>0</v>
      </c>
      <c r="D443" s="458">
        <v>0</v>
      </c>
      <c r="E443" s="458">
        <v>0</v>
      </c>
      <c r="F443" s="458">
        <v>0</v>
      </c>
      <c r="G443" s="458">
        <v>0</v>
      </c>
      <c r="H443" s="458">
        <v>0</v>
      </c>
      <c r="I443" s="458">
        <v>0</v>
      </c>
      <c r="J443" s="458">
        <v>0</v>
      </c>
      <c r="K443" s="458">
        <v>1</v>
      </c>
      <c r="L443" t="s">
        <v>855</v>
      </c>
      <c r="O443" s="231"/>
      <c r="P443" s="231"/>
    </row>
    <row r="444" spans="1:16">
      <c r="A444" t="s">
        <v>924</v>
      </c>
      <c r="B444" s="458">
        <v>2023</v>
      </c>
      <c r="C444" s="458">
        <v>0</v>
      </c>
      <c r="D444" s="458">
        <v>0</v>
      </c>
      <c r="E444" s="458">
        <v>0</v>
      </c>
      <c r="F444" s="458">
        <v>0</v>
      </c>
      <c r="G444" s="458">
        <v>0</v>
      </c>
      <c r="H444" s="458">
        <v>0</v>
      </c>
      <c r="I444" s="458">
        <v>0</v>
      </c>
      <c r="J444" s="458">
        <v>0</v>
      </c>
      <c r="K444" s="458">
        <v>10</v>
      </c>
      <c r="L444" t="s">
        <v>697</v>
      </c>
      <c r="O444" s="231"/>
      <c r="P444" s="231"/>
    </row>
    <row r="445" spans="1:16">
      <c r="A445" t="s">
        <v>924</v>
      </c>
      <c r="B445" s="458">
        <v>2024</v>
      </c>
      <c r="C445" s="458">
        <v>0</v>
      </c>
      <c r="D445" s="458">
        <v>1</v>
      </c>
      <c r="E445" s="458">
        <v>1</v>
      </c>
      <c r="F445" s="458">
        <v>3</v>
      </c>
      <c r="G445" s="458">
        <v>2</v>
      </c>
      <c r="H445" s="458">
        <v>2</v>
      </c>
      <c r="I445" s="458">
        <v>0</v>
      </c>
      <c r="J445" s="458">
        <v>0</v>
      </c>
      <c r="K445" s="458">
        <v>34</v>
      </c>
      <c r="L445" t="s">
        <v>697</v>
      </c>
      <c r="O445" s="231"/>
      <c r="P445" s="231"/>
    </row>
    <row r="446" spans="1:16">
      <c r="A446" t="s">
        <v>924</v>
      </c>
      <c r="C446">
        <v>0</v>
      </c>
      <c r="D446">
        <v>0</v>
      </c>
      <c r="E446">
        <v>0</v>
      </c>
      <c r="F446">
        <v>0</v>
      </c>
      <c r="G446">
        <v>0</v>
      </c>
      <c r="H446">
        <v>0</v>
      </c>
      <c r="I446">
        <v>0</v>
      </c>
      <c r="J446">
        <v>0</v>
      </c>
      <c r="K446">
        <v>1</v>
      </c>
      <c r="L446" t="s">
        <v>822</v>
      </c>
      <c r="O446" s="231"/>
      <c r="P446" s="231"/>
    </row>
    <row r="447" spans="1:16">
      <c r="A447" t="s">
        <v>925</v>
      </c>
      <c r="B447" s="458">
        <v>2019</v>
      </c>
      <c r="C447" s="458">
        <v>0</v>
      </c>
      <c r="D447" s="458">
        <v>0</v>
      </c>
      <c r="E447" s="458">
        <v>0</v>
      </c>
      <c r="F447" s="458">
        <v>0</v>
      </c>
      <c r="G447" s="458">
        <v>0</v>
      </c>
      <c r="H447" s="458">
        <v>0</v>
      </c>
      <c r="I447" s="458">
        <v>0</v>
      </c>
      <c r="J447" s="458">
        <v>0</v>
      </c>
      <c r="K447" s="458">
        <v>248</v>
      </c>
      <c r="L447" t="s">
        <v>855</v>
      </c>
      <c r="O447" s="231"/>
      <c r="P447" s="231"/>
    </row>
    <row r="448" spans="1:16">
      <c r="A448" t="s">
        <v>925</v>
      </c>
      <c r="B448" s="458">
        <v>2020</v>
      </c>
      <c r="C448" s="458">
        <v>0</v>
      </c>
      <c r="D448" s="458">
        <v>0</v>
      </c>
      <c r="E448" s="458">
        <v>0</v>
      </c>
      <c r="F448" s="458">
        <v>0</v>
      </c>
      <c r="G448" s="458">
        <v>0</v>
      </c>
      <c r="H448" s="458">
        <v>0</v>
      </c>
      <c r="I448" s="458">
        <v>0</v>
      </c>
      <c r="J448" s="458">
        <v>0</v>
      </c>
      <c r="K448" s="458">
        <v>6</v>
      </c>
      <c r="L448" t="s">
        <v>855</v>
      </c>
      <c r="O448" s="231"/>
      <c r="P448" s="231"/>
    </row>
    <row r="449" spans="1:16">
      <c r="A449" t="s">
        <v>925</v>
      </c>
      <c r="B449" s="458">
        <v>2021</v>
      </c>
      <c r="C449" s="458">
        <v>0</v>
      </c>
      <c r="D449" s="458">
        <v>0</v>
      </c>
      <c r="E449" s="458">
        <v>0</v>
      </c>
      <c r="F449" s="458">
        <v>0</v>
      </c>
      <c r="G449" s="458">
        <v>0</v>
      </c>
      <c r="H449" s="458">
        <v>0</v>
      </c>
      <c r="I449" s="458">
        <v>0</v>
      </c>
      <c r="J449" s="458">
        <v>0</v>
      </c>
      <c r="K449" s="458">
        <v>62</v>
      </c>
      <c r="L449" t="s">
        <v>855</v>
      </c>
      <c r="O449" s="231"/>
      <c r="P449" s="231"/>
    </row>
    <row r="450" spans="1:16">
      <c r="A450" t="s">
        <v>925</v>
      </c>
      <c r="B450" s="458">
        <v>2021</v>
      </c>
      <c r="C450" s="458">
        <v>0</v>
      </c>
      <c r="D450" s="458">
        <v>0</v>
      </c>
      <c r="E450" s="458">
        <v>0</v>
      </c>
      <c r="F450" s="458">
        <v>0</v>
      </c>
      <c r="G450" s="458">
        <v>0</v>
      </c>
      <c r="H450" s="458">
        <v>0</v>
      </c>
      <c r="I450" s="458">
        <v>0</v>
      </c>
      <c r="J450" s="458">
        <v>0</v>
      </c>
      <c r="K450" s="458">
        <v>21</v>
      </c>
      <c r="L450" t="s">
        <v>697</v>
      </c>
      <c r="O450" s="231"/>
      <c r="P450" s="231"/>
    </row>
    <row r="451" spans="1:16">
      <c r="A451" t="s">
        <v>925</v>
      </c>
      <c r="B451" s="458">
        <v>2022</v>
      </c>
      <c r="C451" s="458">
        <v>0</v>
      </c>
      <c r="D451" s="458">
        <v>0</v>
      </c>
      <c r="E451" s="458">
        <v>0</v>
      </c>
      <c r="F451" s="458">
        <v>0</v>
      </c>
      <c r="G451" s="458">
        <v>0</v>
      </c>
      <c r="H451" s="458">
        <v>0</v>
      </c>
      <c r="I451" s="458">
        <v>0</v>
      </c>
      <c r="J451" s="458">
        <v>0</v>
      </c>
      <c r="K451" s="458">
        <v>6</v>
      </c>
      <c r="L451" t="s">
        <v>697</v>
      </c>
      <c r="O451" s="231"/>
      <c r="P451" s="231"/>
    </row>
    <row r="452" spans="1:16">
      <c r="A452" t="s">
        <v>925</v>
      </c>
      <c r="B452" s="458">
        <v>2023</v>
      </c>
      <c r="C452" s="458">
        <v>0</v>
      </c>
      <c r="D452" s="458">
        <v>0</v>
      </c>
      <c r="E452" s="458">
        <v>0</v>
      </c>
      <c r="F452" s="458">
        <v>0</v>
      </c>
      <c r="G452" s="458">
        <v>0</v>
      </c>
      <c r="H452" s="458">
        <v>0</v>
      </c>
      <c r="I452" s="458">
        <v>0</v>
      </c>
      <c r="J452" s="458">
        <v>0</v>
      </c>
      <c r="K452" s="458">
        <v>115</v>
      </c>
      <c r="L452" t="s">
        <v>697</v>
      </c>
      <c r="O452" s="231"/>
      <c r="P452" s="231"/>
    </row>
    <row r="453" spans="1:16">
      <c r="A453" t="s">
        <v>925</v>
      </c>
      <c r="B453" s="458">
        <v>2024</v>
      </c>
      <c r="C453" s="458">
        <v>0</v>
      </c>
      <c r="D453" s="458">
        <v>0</v>
      </c>
      <c r="E453" s="458">
        <v>0</v>
      </c>
      <c r="F453" s="458">
        <v>0</v>
      </c>
      <c r="G453" s="458">
        <v>0</v>
      </c>
      <c r="H453" s="458">
        <v>0</v>
      </c>
      <c r="I453" s="458">
        <v>0</v>
      </c>
      <c r="J453" s="458">
        <v>0</v>
      </c>
      <c r="K453" s="458">
        <v>86</v>
      </c>
      <c r="L453" t="s">
        <v>697</v>
      </c>
      <c r="O453" s="231"/>
      <c r="P453" s="231"/>
    </row>
    <row r="454" spans="1:16">
      <c r="A454" t="s">
        <v>925</v>
      </c>
      <c r="C454">
        <v>0</v>
      </c>
      <c r="D454">
        <v>0</v>
      </c>
      <c r="E454">
        <v>0</v>
      </c>
      <c r="F454">
        <v>0</v>
      </c>
      <c r="G454">
        <v>0</v>
      </c>
      <c r="H454">
        <v>0</v>
      </c>
      <c r="I454">
        <v>0</v>
      </c>
      <c r="J454">
        <v>0</v>
      </c>
      <c r="K454">
        <v>11</v>
      </c>
      <c r="L454" t="s">
        <v>822</v>
      </c>
      <c r="O454" s="231"/>
      <c r="P454" s="231"/>
    </row>
    <row r="455" spans="1:16">
      <c r="A455" t="s">
        <v>926</v>
      </c>
      <c r="B455" s="458">
        <v>2019</v>
      </c>
      <c r="C455" s="458">
        <v>0</v>
      </c>
      <c r="D455" s="458">
        <v>0</v>
      </c>
      <c r="E455" s="458">
        <v>0</v>
      </c>
      <c r="F455" s="458">
        <v>0</v>
      </c>
      <c r="G455" s="458">
        <v>0</v>
      </c>
      <c r="H455" s="458">
        <v>0</v>
      </c>
      <c r="I455" s="458">
        <v>0</v>
      </c>
      <c r="J455" s="458">
        <v>0</v>
      </c>
      <c r="K455" s="458">
        <v>144</v>
      </c>
      <c r="L455" t="s">
        <v>855</v>
      </c>
      <c r="O455" s="231"/>
      <c r="P455" s="231"/>
    </row>
    <row r="456" spans="1:16">
      <c r="A456" t="s">
        <v>926</v>
      </c>
      <c r="B456" s="458">
        <v>2020</v>
      </c>
      <c r="C456" s="458">
        <v>0</v>
      </c>
      <c r="D456" s="458">
        <v>0</v>
      </c>
      <c r="E456" s="458">
        <v>0</v>
      </c>
      <c r="F456" s="458">
        <v>0</v>
      </c>
      <c r="G456" s="458">
        <v>0</v>
      </c>
      <c r="H456" s="458">
        <v>8</v>
      </c>
      <c r="I456" s="458">
        <v>0</v>
      </c>
      <c r="J456" s="458">
        <v>7</v>
      </c>
      <c r="K456" s="458">
        <v>249</v>
      </c>
      <c r="L456" t="s">
        <v>855</v>
      </c>
      <c r="O456" s="231"/>
      <c r="P456" s="231"/>
    </row>
    <row r="457" spans="1:16">
      <c r="A457" t="s">
        <v>926</v>
      </c>
      <c r="B457" s="458">
        <v>2021</v>
      </c>
      <c r="C457" s="458">
        <v>0</v>
      </c>
      <c r="D457" s="458">
        <v>0</v>
      </c>
      <c r="E457" s="458">
        <v>0</v>
      </c>
      <c r="F457" s="458">
        <v>0</v>
      </c>
      <c r="G457" s="458">
        <v>60</v>
      </c>
      <c r="H457" s="458">
        <v>15</v>
      </c>
      <c r="I457" s="458">
        <v>0</v>
      </c>
      <c r="J457" s="458">
        <v>0</v>
      </c>
      <c r="K457" s="458">
        <v>145</v>
      </c>
      <c r="L457" t="s">
        <v>855</v>
      </c>
      <c r="O457" s="231"/>
      <c r="P457" s="231"/>
    </row>
    <row r="458" spans="1:16">
      <c r="A458" t="s">
        <v>926</v>
      </c>
      <c r="B458" s="458">
        <v>2021</v>
      </c>
      <c r="C458" s="458">
        <v>0</v>
      </c>
      <c r="D458" s="458">
        <v>0</v>
      </c>
      <c r="E458" s="458">
        <v>0</v>
      </c>
      <c r="F458" s="458">
        <v>0</v>
      </c>
      <c r="G458" s="458">
        <v>0</v>
      </c>
      <c r="H458" s="458">
        <v>0</v>
      </c>
      <c r="I458" s="458">
        <v>0</v>
      </c>
      <c r="J458" s="458">
        <v>0</v>
      </c>
      <c r="K458" s="458">
        <v>2</v>
      </c>
      <c r="L458" t="s">
        <v>697</v>
      </c>
      <c r="O458" s="231"/>
      <c r="P458" s="231"/>
    </row>
    <row r="459" spans="1:16">
      <c r="A459" t="s">
        <v>926</v>
      </c>
      <c r="B459" s="458">
        <v>2022</v>
      </c>
      <c r="C459" s="458">
        <v>0</v>
      </c>
      <c r="D459" s="458">
        <v>0</v>
      </c>
      <c r="E459" s="458">
        <v>0</v>
      </c>
      <c r="F459" s="458">
        <v>0</v>
      </c>
      <c r="G459" s="458">
        <v>0</v>
      </c>
      <c r="H459" s="458">
        <v>13</v>
      </c>
      <c r="I459" s="458">
        <v>0</v>
      </c>
      <c r="J459" s="458">
        <v>6</v>
      </c>
      <c r="K459" s="458">
        <v>48</v>
      </c>
      <c r="L459" t="s">
        <v>697</v>
      </c>
      <c r="O459" s="231"/>
      <c r="P459" s="231"/>
    </row>
    <row r="460" spans="1:16">
      <c r="A460" t="s">
        <v>926</v>
      </c>
      <c r="B460" s="458">
        <v>2023</v>
      </c>
      <c r="C460" s="458">
        <v>0</v>
      </c>
      <c r="D460" s="458">
        <v>4</v>
      </c>
      <c r="E460" s="458">
        <v>0</v>
      </c>
      <c r="F460" s="458">
        <v>6</v>
      </c>
      <c r="G460" s="458">
        <v>0</v>
      </c>
      <c r="H460" s="458">
        <v>10</v>
      </c>
      <c r="I460" s="458">
        <v>0</v>
      </c>
      <c r="J460" s="458">
        <v>10</v>
      </c>
      <c r="K460" s="458">
        <v>107</v>
      </c>
      <c r="L460" t="s">
        <v>697</v>
      </c>
      <c r="O460" s="231"/>
      <c r="P460" s="231"/>
    </row>
    <row r="461" spans="1:16">
      <c r="A461" t="s">
        <v>926</v>
      </c>
      <c r="B461" s="458">
        <v>2024</v>
      </c>
      <c r="C461" s="458">
        <v>0</v>
      </c>
      <c r="D461" s="458">
        <v>2</v>
      </c>
      <c r="E461" s="458">
        <v>0</v>
      </c>
      <c r="F461" s="458">
        <v>3</v>
      </c>
      <c r="G461" s="458">
        <v>0</v>
      </c>
      <c r="H461" s="458">
        <v>4</v>
      </c>
      <c r="I461" s="458">
        <v>0</v>
      </c>
      <c r="J461" s="458">
        <v>4</v>
      </c>
      <c r="K461" s="458">
        <v>104</v>
      </c>
      <c r="L461" t="s">
        <v>697</v>
      </c>
      <c r="O461" s="231"/>
      <c r="P461" s="231"/>
    </row>
    <row r="462" spans="1:16">
      <c r="A462" t="s">
        <v>926</v>
      </c>
      <c r="C462">
        <v>0</v>
      </c>
      <c r="D462">
        <v>0</v>
      </c>
      <c r="E462">
        <v>0</v>
      </c>
      <c r="F462">
        <v>0</v>
      </c>
      <c r="G462">
        <v>0</v>
      </c>
      <c r="H462">
        <v>12</v>
      </c>
      <c r="I462">
        <v>0</v>
      </c>
      <c r="J462">
        <v>0</v>
      </c>
      <c r="K462">
        <v>44</v>
      </c>
      <c r="L462" t="s">
        <v>822</v>
      </c>
      <c r="O462" s="231"/>
      <c r="P462" s="231"/>
    </row>
    <row r="463" spans="1:16">
      <c r="A463" t="s">
        <v>927</v>
      </c>
      <c r="B463" s="458">
        <v>2019</v>
      </c>
      <c r="C463" s="458">
        <v>0</v>
      </c>
      <c r="D463" s="458">
        <v>0</v>
      </c>
      <c r="E463" s="458">
        <v>0</v>
      </c>
      <c r="F463" s="458">
        <v>0</v>
      </c>
      <c r="G463" s="458">
        <v>0</v>
      </c>
      <c r="H463" s="458">
        <v>0</v>
      </c>
      <c r="I463" s="458">
        <v>0</v>
      </c>
      <c r="J463" s="458">
        <v>6</v>
      </c>
      <c r="K463" s="458">
        <v>58</v>
      </c>
      <c r="L463" t="s">
        <v>855</v>
      </c>
      <c r="O463" s="231"/>
      <c r="P463" s="231"/>
    </row>
    <row r="464" spans="1:16">
      <c r="A464" t="s">
        <v>927</v>
      </c>
      <c r="B464" s="458">
        <v>2020</v>
      </c>
      <c r="C464" s="458">
        <v>0</v>
      </c>
      <c r="D464" s="458">
        <v>0</v>
      </c>
      <c r="E464" s="458">
        <v>0</v>
      </c>
      <c r="F464" s="458">
        <v>0</v>
      </c>
      <c r="G464" s="458">
        <v>0</v>
      </c>
      <c r="H464" s="458">
        <v>1</v>
      </c>
      <c r="I464" s="458">
        <v>0</v>
      </c>
      <c r="J464" s="458">
        <v>1</v>
      </c>
      <c r="K464" s="458">
        <v>13</v>
      </c>
      <c r="L464" t="s">
        <v>855</v>
      </c>
      <c r="O464" s="231"/>
      <c r="P464" s="231"/>
    </row>
    <row r="465" spans="1:16">
      <c r="A465" t="s">
        <v>927</v>
      </c>
      <c r="B465" s="458">
        <v>2024</v>
      </c>
      <c r="C465" s="458">
        <v>0</v>
      </c>
      <c r="D465" s="458">
        <v>0</v>
      </c>
      <c r="E465" s="458">
        <v>0</v>
      </c>
      <c r="F465" s="458">
        <v>0</v>
      </c>
      <c r="G465" s="458">
        <v>0</v>
      </c>
      <c r="H465" s="458">
        <v>0</v>
      </c>
      <c r="I465" s="458">
        <v>0</v>
      </c>
      <c r="J465" s="458">
        <v>0</v>
      </c>
      <c r="K465" s="458">
        <v>39</v>
      </c>
      <c r="L465" t="s">
        <v>697</v>
      </c>
      <c r="O465" s="231"/>
      <c r="P465" s="231"/>
    </row>
    <row r="466" spans="1:16">
      <c r="A466" t="s">
        <v>928</v>
      </c>
      <c r="B466" s="458">
        <v>2019</v>
      </c>
      <c r="C466" s="458">
        <v>0</v>
      </c>
      <c r="D466" s="458">
        <v>0</v>
      </c>
      <c r="E466" s="458">
        <v>0</v>
      </c>
      <c r="F466" s="458">
        <v>2</v>
      </c>
      <c r="G466" s="458">
        <v>0</v>
      </c>
      <c r="H466" s="458">
        <v>0</v>
      </c>
      <c r="I466" s="458">
        <v>0</v>
      </c>
      <c r="J466" s="458">
        <v>1</v>
      </c>
      <c r="K466" s="458">
        <v>0</v>
      </c>
      <c r="L466" t="s">
        <v>855</v>
      </c>
      <c r="O466" s="231"/>
      <c r="P466" s="231"/>
    </row>
    <row r="467" spans="1:16">
      <c r="A467" t="s">
        <v>928</v>
      </c>
      <c r="B467" s="458">
        <v>2021</v>
      </c>
      <c r="C467" s="458">
        <v>0</v>
      </c>
      <c r="D467" s="458">
        <v>0</v>
      </c>
      <c r="E467" s="458">
        <v>0</v>
      </c>
      <c r="F467" s="458">
        <v>2</v>
      </c>
      <c r="G467" s="458">
        <v>0</v>
      </c>
      <c r="H467" s="458">
        <v>1</v>
      </c>
      <c r="I467" s="458">
        <v>0</v>
      </c>
      <c r="J467" s="458">
        <v>0</v>
      </c>
      <c r="K467" s="458">
        <v>0</v>
      </c>
      <c r="L467" t="s">
        <v>855</v>
      </c>
      <c r="O467" s="231"/>
      <c r="P467" s="231"/>
    </row>
    <row r="468" spans="1:16">
      <c r="A468" t="s">
        <v>928</v>
      </c>
      <c r="B468" s="458">
        <v>2022</v>
      </c>
      <c r="C468" s="458">
        <v>0</v>
      </c>
      <c r="D468" s="458">
        <v>0</v>
      </c>
      <c r="E468" s="458">
        <v>0</v>
      </c>
      <c r="F468" s="458">
        <v>2</v>
      </c>
      <c r="G468" s="458">
        <v>0</v>
      </c>
      <c r="H468" s="458">
        <v>0</v>
      </c>
      <c r="I468" s="458">
        <v>0</v>
      </c>
      <c r="J468" s="458">
        <v>2</v>
      </c>
      <c r="K468" s="458">
        <v>2</v>
      </c>
      <c r="L468" t="s">
        <v>697</v>
      </c>
      <c r="O468" s="231"/>
      <c r="P468" s="231"/>
    </row>
    <row r="469" spans="1:16">
      <c r="A469" t="s">
        <v>928</v>
      </c>
      <c r="B469" s="458">
        <v>2023</v>
      </c>
      <c r="C469" s="458">
        <v>0</v>
      </c>
      <c r="D469" s="458">
        <v>0</v>
      </c>
      <c r="E469" s="458">
        <v>0</v>
      </c>
      <c r="F469" s="458">
        <v>3</v>
      </c>
      <c r="G469" s="458">
        <v>0</v>
      </c>
      <c r="H469" s="458">
        <v>0</v>
      </c>
      <c r="I469" s="458">
        <v>0</v>
      </c>
      <c r="J469" s="458">
        <v>2</v>
      </c>
      <c r="K469" s="458">
        <v>9</v>
      </c>
      <c r="L469" t="s">
        <v>697</v>
      </c>
      <c r="O469" s="231"/>
      <c r="P469" s="231"/>
    </row>
    <row r="470" spans="1:16">
      <c r="A470" t="s">
        <v>928</v>
      </c>
      <c r="B470" s="458">
        <v>2024</v>
      </c>
      <c r="C470" s="458">
        <v>0</v>
      </c>
      <c r="D470" s="458">
        <v>0</v>
      </c>
      <c r="E470" s="458">
        <v>0</v>
      </c>
      <c r="F470" s="458">
        <v>3</v>
      </c>
      <c r="G470" s="458">
        <v>0</v>
      </c>
      <c r="H470" s="458">
        <v>0</v>
      </c>
      <c r="I470" s="458">
        <v>0</v>
      </c>
      <c r="J470" s="458">
        <v>2</v>
      </c>
      <c r="K470" s="458">
        <v>1</v>
      </c>
      <c r="L470" t="s">
        <v>697</v>
      </c>
      <c r="O470" s="231"/>
      <c r="P470" s="231"/>
    </row>
    <row r="471" spans="1:16">
      <c r="A471" t="s">
        <v>929</v>
      </c>
      <c r="B471" s="458">
        <v>2019</v>
      </c>
      <c r="C471" s="458">
        <v>0</v>
      </c>
      <c r="D471" s="458">
        <v>0</v>
      </c>
      <c r="E471" s="458">
        <v>0</v>
      </c>
      <c r="F471" s="458">
        <v>0</v>
      </c>
      <c r="G471" s="458">
        <v>0</v>
      </c>
      <c r="H471" s="458">
        <v>0</v>
      </c>
      <c r="I471" s="458">
        <v>0</v>
      </c>
      <c r="J471" s="458">
        <v>143</v>
      </c>
      <c r="K471" s="458">
        <v>571</v>
      </c>
      <c r="L471" t="s">
        <v>855</v>
      </c>
      <c r="O471" s="231"/>
      <c r="P471" s="231"/>
    </row>
    <row r="472" spans="1:16">
      <c r="A472" t="s">
        <v>929</v>
      </c>
      <c r="B472" s="458">
        <v>2020</v>
      </c>
      <c r="C472" s="458">
        <v>0</v>
      </c>
      <c r="D472" s="458">
        <v>0</v>
      </c>
      <c r="E472" s="458">
        <v>5</v>
      </c>
      <c r="F472" s="458">
        <v>0</v>
      </c>
      <c r="G472" s="458">
        <v>1</v>
      </c>
      <c r="H472" s="458">
        <v>0</v>
      </c>
      <c r="I472" s="458">
        <v>0</v>
      </c>
      <c r="J472" s="458">
        <v>52</v>
      </c>
      <c r="K472" s="458">
        <v>439</v>
      </c>
      <c r="L472" t="s">
        <v>855</v>
      </c>
      <c r="O472" s="231"/>
      <c r="P472" s="231"/>
    </row>
    <row r="473" spans="1:16">
      <c r="A473" t="s">
        <v>929</v>
      </c>
      <c r="B473" s="458">
        <v>2021</v>
      </c>
      <c r="C473" s="458">
        <v>0</v>
      </c>
      <c r="D473" s="458">
        <v>0</v>
      </c>
      <c r="E473" s="458">
        <v>271</v>
      </c>
      <c r="F473" s="458">
        <v>0</v>
      </c>
      <c r="G473" s="458">
        <v>51</v>
      </c>
      <c r="H473" s="458">
        <v>0</v>
      </c>
      <c r="I473" s="458">
        <v>0</v>
      </c>
      <c r="J473" s="458">
        <v>169</v>
      </c>
      <c r="K473" s="458">
        <v>316</v>
      </c>
      <c r="L473" t="s">
        <v>855</v>
      </c>
      <c r="O473" s="231"/>
      <c r="P473" s="231"/>
    </row>
    <row r="474" spans="1:16">
      <c r="A474" t="s">
        <v>929</v>
      </c>
      <c r="B474" s="458">
        <v>2022</v>
      </c>
      <c r="C474" s="458">
        <v>62</v>
      </c>
      <c r="D474" s="458">
        <v>0</v>
      </c>
      <c r="E474" s="458">
        <v>175</v>
      </c>
      <c r="F474" s="458">
        <v>6</v>
      </c>
      <c r="G474" s="458">
        <v>80</v>
      </c>
      <c r="H474" s="458">
        <v>0</v>
      </c>
      <c r="I474" s="458">
        <v>0</v>
      </c>
      <c r="J474" s="458">
        <v>33</v>
      </c>
      <c r="K474" s="458">
        <v>155</v>
      </c>
      <c r="L474" t="s">
        <v>855</v>
      </c>
      <c r="O474" s="231"/>
      <c r="P474" s="231"/>
    </row>
    <row r="475" spans="1:16">
      <c r="A475" t="s">
        <v>929</v>
      </c>
      <c r="B475" s="458">
        <v>2022</v>
      </c>
      <c r="C475" s="458">
        <v>62</v>
      </c>
      <c r="D475" s="458">
        <v>0</v>
      </c>
      <c r="E475" s="458">
        <v>136</v>
      </c>
      <c r="F475" s="458">
        <v>0</v>
      </c>
      <c r="G475" s="458">
        <v>127</v>
      </c>
      <c r="H475" s="458">
        <v>0</v>
      </c>
      <c r="I475" s="458">
        <v>0</v>
      </c>
      <c r="J475" s="458">
        <v>3</v>
      </c>
      <c r="K475" s="458">
        <v>106</v>
      </c>
      <c r="L475" t="s">
        <v>697</v>
      </c>
      <c r="O475" s="231"/>
      <c r="P475" s="231"/>
    </row>
    <row r="476" spans="1:16">
      <c r="A476" t="s">
        <v>929</v>
      </c>
      <c r="B476" s="458">
        <v>2023</v>
      </c>
      <c r="C476" s="458">
        <v>37</v>
      </c>
      <c r="D476" s="458">
        <v>0</v>
      </c>
      <c r="E476" s="458">
        <v>37</v>
      </c>
      <c r="F476" s="458">
        <v>0</v>
      </c>
      <c r="G476" s="458">
        <v>0</v>
      </c>
      <c r="H476" s="458">
        <v>0</v>
      </c>
      <c r="I476" s="458">
        <v>0</v>
      </c>
      <c r="J476" s="458">
        <v>5</v>
      </c>
      <c r="K476" s="458">
        <v>182</v>
      </c>
      <c r="L476" t="s">
        <v>697</v>
      </c>
      <c r="O476" s="231"/>
      <c r="P476" s="231"/>
    </row>
    <row r="477" spans="1:16">
      <c r="A477" t="s">
        <v>929</v>
      </c>
      <c r="B477" s="458">
        <v>2024</v>
      </c>
      <c r="C477" s="458">
        <v>0</v>
      </c>
      <c r="D477" s="458">
        <v>0</v>
      </c>
      <c r="E477" s="458">
        <v>118</v>
      </c>
      <c r="F477" s="458">
        <v>0</v>
      </c>
      <c r="G477" s="458">
        <v>25</v>
      </c>
      <c r="H477" s="458">
        <v>0</v>
      </c>
      <c r="I477" s="458">
        <v>0</v>
      </c>
      <c r="J477" s="458">
        <v>78</v>
      </c>
      <c r="K477" s="458">
        <v>77</v>
      </c>
      <c r="L477" t="s">
        <v>697</v>
      </c>
      <c r="O477" s="231"/>
      <c r="P477" s="231"/>
    </row>
    <row r="478" spans="1:16">
      <c r="A478" t="s">
        <v>929</v>
      </c>
      <c r="C478">
        <v>34</v>
      </c>
      <c r="D478">
        <v>0</v>
      </c>
      <c r="E478">
        <v>175</v>
      </c>
      <c r="F478">
        <v>6</v>
      </c>
      <c r="G478">
        <v>80</v>
      </c>
      <c r="H478">
        <v>0</v>
      </c>
      <c r="I478">
        <v>0</v>
      </c>
      <c r="J478">
        <v>33</v>
      </c>
      <c r="K478">
        <v>155</v>
      </c>
      <c r="L478" t="s">
        <v>822</v>
      </c>
      <c r="O478" s="231"/>
      <c r="P478" s="231"/>
    </row>
    <row r="479" spans="1:16">
      <c r="A479" t="s">
        <v>930</v>
      </c>
      <c r="B479" s="458">
        <v>2019</v>
      </c>
      <c r="C479" s="458">
        <v>0</v>
      </c>
      <c r="D479" s="458">
        <v>0</v>
      </c>
      <c r="E479" s="458">
        <v>0</v>
      </c>
      <c r="F479" s="458">
        <v>0</v>
      </c>
      <c r="G479" s="458">
        <v>0</v>
      </c>
      <c r="H479" s="458">
        <v>0</v>
      </c>
      <c r="I479" s="458">
        <v>0</v>
      </c>
      <c r="J479" s="458">
        <v>0</v>
      </c>
      <c r="K479" s="458">
        <v>550</v>
      </c>
      <c r="L479" t="s">
        <v>855</v>
      </c>
      <c r="O479" s="231"/>
      <c r="P479" s="231"/>
    </row>
    <row r="480" spans="1:16">
      <c r="A480" t="s">
        <v>930</v>
      </c>
      <c r="B480" s="458">
        <v>2020</v>
      </c>
      <c r="C480" s="458">
        <v>0</v>
      </c>
      <c r="D480" s="458">
        <v>0</v>
      </c>
      <c r="E480" s="458">
        <v>0</v>
      </c>
      <c r="F480" s="458">
        <v>0</v>
      </c>
      <c r="G480" s="458">
        <v>0</v>
      </c>
      <c r="H480" s="458">
        <v>0</v>
      </c>
      <c r="I480" s="458">
        <v>0</v>
      </c>
      <c r="J480" s="458">
        <v>0</v>
      </c>
      <c r="K480" s="458">
        <v>445</v>
      </c>
      <c r="L480" t="s">
        <v>855</v>
      </c>
      <c r="O480" s="231"/>
      <c r="P480" s="231"/>
    </row>
    <row r="481" spans="1:16">
      <c r="A481" t="s">
        <v>930</v>
      </c>
      <c r="B481" s="458">
        <v>2021</v>
      </c>
      <c r="C481" s="458">
        <v>0</v>
      </c>
      <c r="D481" s="458">
        <v>0</v>
      </c>
      <c r="E481" s="458">
        <v>0</v>
      </c>
      <c r="F481" s="458">
        <v>0</v>
      </c>
      <c r="G481" s="458">
        <v>0</v>
      </c>
      <c r="H481" s="458">
        <v>0</v>
      </c>
      <c r="I481" s="458">
        <v>0</v>
      </c>
      <c r="J481" s="458">
        <v>0</v>
      </c>
      <c r="K481" s="458">
        <v>383</v>
      </c>
      <c r="L481" t="s">
        <v>855</v>
      </c>
      <c r="O481" s="231"/>
      <c r="P481" s="231"/>
    </row>
    <row r="482" spans="1:16">
      <c r="A482" t="s">
        <v>930</v>
      </c>
      <c r="B482" s="458">
        <v>2021</v>
      </c>
      <c r="C482" s="458">
        <v>0</v>
      </c>
      <c r="D482" s="458">
        <v>0</v>
      </c>
      <c r="E482" s="458">
        <v>0</v>
      </c>
      <c r="F482" s="458">
        <v>0</v>
      </c>
      <c r="G482" s="458">
        <v>0</v>
      </c>
      <c r="H482" s="458">
        <v>0</v>
      </c>
      <c r="I482" s="458">
        <v>0</v>
      </c>
      <c r="J482" s="458">
        <v>0</v>
      </c>
      <c r="K482" s="458">
        <v>138</v>
      </c>
      <c r="L482" t="s">
        <v>697</v>
      </c>
      <c r="O482" s="231"/>
      <c r="P482" s="231"/>
    </row>
    <row r="483" spans="1:16">
      <c r="A483" t="s">
        <v>930</v>
      </c>
      <c r="B483" s="458">
        <v>2022</v>
      </c>
      <c r="C483" s="458">
        <v>0</v>
      </c>
      <c r="D483" s="458">
        <v>0</v>
      </c>
      <c r="E483" s="458">
        <v>0</v>
      </c>
      <c r="F483" s="458">
        <v>0</v>
      </c>
      <c r="G483" s="458">
        <v>0</v>
      </c>
      <c r="H483" s="458">
        <v>2</v>
      </c>
      <c r="I483" s="458">
        <v>0</v>
      </c>
      <c r="J483" s="458">
        <v>19</v>
      </c>
      <c r="K483" s="458">
        <v>547</v>
      </c>
      <c r="L483" t="s">
        <v>697</v>
      </c>
      <c r="O483" s="231"/>
      <c r="P483" s="231"/>
    </row>
    <row r="484" spans="1:16">
      <c r="A484" t="s">
        <v>930</v>
      </c>
      <c r="B484" s="458">
        <v>2023</v>
      </c>
      <c r="C484" s="458">
        <v>0</v>
      </c>
      <c r="D484" s="458">
        <v>0</v>
      </c>
      <c r="E484" s="458">
        <v>0</v>
      </c>
      <c r="F484" s="458">
        <v>0</v>
      </c>
      <c r="G484" s="458">
        <v>0</v>
      </c>
      <c r="H484" s="458">
        <v>0</v>
      </c>
      <c r="I484" s="458">
        <v>0</v>
      </c>
      <c r="J484" s="458">
        <v>0</v>
      </c>
      <c r="K484" s="458">
        <v>207</v>
      </c>
      <c r="L484" t="s">
        <v>697</v>
      </c>
      <c r="O484" s="231"/>
      <c r="P484" s="231"/>
    </row>
    <row r="485" spans="1:16">
      <c r="A485" t="s">
        <v>930</v>
      </c>
      <c r="B485" s="458">
        <v>2024</v>
      </c>
      <c r="C485" s="458">
        <v>0</v>
      </c>
      <c r="D485" s="458">
        <v>0</v>
      </c>
      <c r="E485" s="458">
        <v>0</v>
      </c>
      <c r="F485" s="458">
        <v>0</v>
      </c>
      <c r="G485" s="458">
        <v>8</v>
      </c>
      <c r="H485" s="458">
        <v>0</v>
      </c>
      <c r="I485" s="458">
        <v>4</v>
      </c>
      <c r="J485" s="458">
        <v>0</v>
      </c>
      <c r="K485" s="458">
        <v>566</v>
      </c>
      <c r="L485" t="s">
        <v>697</v>
      </c>
      <c r="O485" s="231"/>
      <c r="P485" s="231"/>
    </row>
    <row r="486" spans="1:16">
      <c r="A486" t="s">
        <v>930</v>
      </c>
      <c r="C486">
        <v>0</v>
      </c>
      <c r="D486">
        <v>0</v>
      </c>
      <c r="E486">
        <v>0</v>
      </c>
      <c r="F486">
        <v>0</v>
      </c>
      <c r="G486">
        <v>0</v>
      </c>
      <c r="H486">
        <v>0</v>
      </c>
      <c r="I486">
        <v>0</v>
      </c>
      <c r="J486">
        <v>0</v>
      </c>
      <c r="K486">
        <v>140</v>
      </c>
      <c r="L486" t="s">
        <v>822</v>
      </c>
      <c r="O486" s="231"/>
      <c r="P486" s="231"/>
    </row>
    <row r="487" spans="1:16">
      <c r="A487" t="s">
        <v>931</v>
      </c>
      <c r="B487" s="458">
        <v>2019</v>
      </c>
      <c r="C487" s="458">
        <v>0</v>
      </c>
      <c r="D487" s="458">
        <v>0</v>
      </c>
      <c r="E487" s="458">
        <v>0</v>
      </c>
      <c r="F487" s="458">
        <v>0</v>
      </c>
      <c r="G487" s="458">
        <v>0</v>
      </c>
      <c r="H487" s="458">
        <v>0</v>
      </c>
      <c r="I487" s="458">
        <v>0</v>
      </c>
      <c r="J487" s="458">
        <v>0</v>
      </c>
      <c r="K487" s="458">
        <v>60</v>
      </c>
      <c r="L487" t="s">
        <v>855</v>
      </c>
      <c r="O487" s="231"/>
      <c r="P487" s="231"/>
    </row>
    <row r="488" spans="1:16">
      <c r="A488" t="s">
        <v>931</v>
      </c>
      <c r="B488" s="458">
        <v>2020</v>
      </c>
      <c r="C488" s="458">
        <v>0</v>
      </c>
      <c r="D488" s="458">
        <v>0</v>
      </c>
      <c r="E488" s="458">
        <v>0</v>
      </c>
      <c r="F488" s="458">
        <v>1</v>
      </c>
      <c r="G488" s="458">
        <v>0</v>
      </c>
      <c r="H488" s="458">
        <v>2</v>
      </c>
      <c r="I488" s="458">
        <v>0</v>
      </c>
      <c r="J488" s="458">
        <v>2</v>
      </c>
      <c r="K488" s="458">
        <v>32</v>
      </c>
      <c r="L488" t="s">
        <v>855</v>
      </c>
      <c r="O488" s="231"/>
      <c r="P488" s="231"/>
    </row>
    <row r="489" spans="1:16">
      <c r="A489" t="s">
        <v>931</v>
      </c>
      <c r="B489" s="458">
        <v>2021</v>
      </c>
      <c r="C489" s="458">
        <v>0</v>
      </c>
      <c r="D489" s="458">
        <v>0</v>
      </c>
      <c r="E489" s="458">
        <v>0</v>
      </c>
      <c r="F489" s="458">
        <v>2</v>
      </c>
      <c r="G489" s="458">
        <v>0</v>
      </c>
      <c r="H489" s="458">
        <v>3</v>
      </c>
      <c r="I489" s="458">
        <v>0</v>
      </c>
      <c r="J489" s="458">
        <v>3</v>
      </c>
      <c r="K489" s="458">
        <v>1</v>
      </c>
      <c r="L489" t="s">
        <v>855</v>
      </c>
      <c r="O489" s="231"/>
      <c r="P489" s="231"/>
    </row>
    <row r="490" spans="1:16">
      <c r="A490" t="s">
        <v>931</v>
      </c>
      <c r="B490" s="458">
        <v>2021</v>
      </c>
      <c r="C490" s="458">
        <v>0</v>
      </c>
      <c r="D490" s="458">
        <v>0</v>
      </c>
      <c r="E490" s="458">
        <v>0</v>
      </c>
      <c r="F490" s="458">
        <v>2</v>
      </c>
      <c r="G490" s="458">
        <v>0</v>
      </c>
      <c r="H490" s="458">
        <v>2</v>
      </c>
      <c r="I490" s="458">
        <v>0</v>
      </c>
      <c r="J490" s="458">
        <v>2</v>
      </c>
      <c r="K490" s="458">
        <v>3</v>
      </c>
      <c r="L490" t="s">
        <v>697</v>
      </c>
      <c r="O490" s="231"/>
      <c r="P490" s="231"/>
    </row>
    <row r="491" spans="1:16">
      <c r="A491" t="s">
        <v>931</v>
      </c>
      <c r="B491" s="458">
        <v>2022</v>
      </c>
      <c r="C491" s="458">
        <v>0</v>
      </c>
      <c r="D491" s="458">
        <v>3</v>
      </c>
      <c r="E491" s="458">
        <v>0</v>
      </c>
      <c r="F491" s="458">
        <v>4</v>
      </c>
      <c r="G491" s="458">
        <v>0</v>
      </c>
      <c r="H491" s="458">
        <v>6</v>
      </c>
      <c r="I491" s="458">
        <v>0</v>
      </c>
      <c r="J491" s="458">
        <v>6</v>
      </c>
      <c r="K491" s="458">
        <v>46</v>
      </c>
      <c r="L491" t="s">
        <v>697</v>
      </c>
      <c r="O491" s="231"/>
      <c r="P491" s="231"/>
    </row>
    <row r="492" spans="1:16">
      <c r="A492" t="s">
        <v>931</v>
      </c>
      <c r="B492" s="458">
        <v>2023</v>
      </c>
      <c r="C492" s="458">
        <v>0</v>
      </c>
      <c r="D492" s="458">
        <v>2</v>
      </c>
      <c r="E492" s="458">
        <v>0</v>
      </c>
      <c r="F492" s="458">
        <v>4</v>
      </c>
      <c r="G492" s="458">
        <v>2</v>
      </c>
      <c r="H492" s="458">
        <v>6</v>
      </c>
      <c r="I492" s="458">
        <v>5</v>
      </c>
      <c r="J492" s="458">
        <v>6</v>
      </c>
      <c r="K492" s="458">
        <v>17</v>
      </c>
      <c r="L492" t="s">
        <v>697</v>
      </c>
      <c r="O492" s="231"/>
      <c r="P492" s="231"/>
    </row>
    <row r="493" spans="1:16">
      <c r="A493" t="s">
        <v>931</v>
      </c>
      <c r="B493" s="458">
        <v>2024</v>
      </c>
      <c r="C493" s="458">
        <v>0</v>
      </c>
      <c r="D493" s="458">
        <v>3</v>
      </c>
      <c r="E493" s="458">
        <v>0</v>
      </c>
      <c r="F493" s="458">
        <v>4</v>
      </c>
      <c r="G493" s="458">
        <v>0</v>
      </c>
      <c r="H493" s="458">
        <v>7</v>
      </c>
      <c r="I493" s="458">
        <v>0</v>
      </c>
      <c r="J493" s="458">
        <v>7</v>
      </c>
      <c r="K493" s="458">
        <v>60</v>
      </c>
      <c r="L493" t="s">
        <v>697</v>
      </c>
      <c r="O493" s="231"/>
      <c r="P493" s="231"/>
    </row>
    <row r="494" spans="1:16">
      <c r="A494" t="s">
        <v>931</v>
      </c>
      <c r="C494">
        <v>0</v>
      </c>
      <c r="D494">
        <v>0</v>
      </c>
      <c r="E494">
        <v>0</v>
      </c>
      <c r="F494">
        <v>1</v>
      </c>
      <c r="G494">
        <v>0</v>
      </c>
      <c r="H494">
        <v>1</v>
      </c>
      <c r="I494">
        <v>0</v>
      </c>
      <c r="J494">
        <v>1</v>
      </c>
      <c r="K494">
        <v>0</v>
      </c>
      <c r="L494" t="s">
        <v>822</v>
      </c>
      <c r="O494" s="231"/>
      <c r="P494" s="231"/>
    </row>
    <row r="495" spans="1:16">
      <c r="A495" t="s">
        <v>932</v>
      </c>
      <c r="B495" s="458">
        <v>2019</v>
      </c>
      <c r="C495" s="458">
        <v>0</v>
      </c>
      <c r="D495" s="458">
        <v>0</v>
      </c>
      <c r="E495" s="458">
        <v>0</v>
      </c>
      <c r="F495" s="458">
        <v>0</v>
      </c>
      <c r="G495" s="458">
        <v>0</v>
      </c>
      <c r="H495" s="458">
        <v>0</v>
      </c>
      <c r="I495" s="458">
        <v>4</v>
      </c>
      <c r="J495" s="458">
        <v>0</v>
      </c>
      <c r="K495" s="458">
        <v>5</v>
      </c>
      <c r="L495" t="s">
        <v>855</v>
      </c>
      <c r="O495" s="231"/>
      <c r="P495" s="231"/>
    </row>
    <row r="496" spans="1:16">
      <c r="A496" t="s">
        <v>932</v>
      </c>
      <c r="B496" s="458">
        <v>2021</v>
      </c>
      <c r="C496" s="458">
        <v>0</v>
      </c>
      <c r="D496" s="458">
        <v>0</v>
      </c>
      <c r="E496" s="458">
        <v>0</v>
      </c>
      <c r="F496" s="458">
        <v>0</v>
      </c>
      <c r="G496" s="458">
        <v>0</v>
      </c>
      <c r="H496" s="458">
        <v>0</v>
      </c>
      <c r="I496" s="458">
        <v>0</v>
      </c>
      <c r="J496" s="458">
        <v>0</v>
      </c>
      <c r="K496" s="458">
        <v>53</v>
      </c>
      <c r="L496" t="s">
        <v>855</v>
      </c>
      <c r="O496" s="231"/>
      <c r="P496" s="231"/>
    </row>
    <row r="497" spans="1:16">
      <c r="A497" t="s">
        <v>932</v>
      </c>
      <c r="B497" s="458">
        <v>2022</v>
      </c>
      <c r="C497" s="458">
        <v>0</v>
      </c>
      <c r="D497" s="458">
        <v>0</v>
      </c>
      <c r="E497" s="458">
        <v>0</v>
      </c>
      <c r="F497" s="458">
        <v>0</v>
      </c>
      <c r="G497" s="458">
        <v>0</v>
      </c>
      <c r="H497" s="458">
        <v>0</v>
      </c>
      <c r="I497" s="458">
        <v>0</v>
      </c>
      <c r="J497" s="458">
        <v>0</v>
      </c>
      <c r="K497" s="458">
        <v>79</v>
      </c>
      <c r="L497" t="s">
        <v>855</v>
      </c>
      <c r="O497" s="231"/>
      <c r="P497" s="231"/>
    </row>
    <row r="498" spans="1:16">
      <c r="A498" t="s">
        <v>932</v>
      </c>
      <c r="B498" s="458">
        <v>2024</v>
      </c>
      <c r="C498" s="458">
        <v>0</v>
      </c>
      <c r="D498" s="458">
        <v>0</v>
      </c>
      <c r="E498" s="458">
        <v>0</v>
      </c>
      <c r="F498" s="458">
        <v>0</v>
      </c>
      <c r="G498" s="458">
        <v>0</v>
      </c>
      <c r="H498" s="458">
        <v>0</v>
      </c>
      <c r="I498" s="458">
        <v>0</v>
      </c>
      <c r="J498" s="458">
        <v>0</v>
      </c>
      <c r="K498" s="458">
        <v>1</v>
      </c>
      <c r="L498" t="s">
        <v>855</v>
      </c>
      <c r="O498" s="231"/>
      <c r="P498" s="231"/>
    </row>
    <row r="499" spans="1:16">
      <c r="A499" t="s">
        <v>932</v>
      </c>
      <c r="B499" s="458">
        <v>2024</v>
      </c>
      <c r="C499" s="458">
        <v>0</v>
      </c>
      <c r="D499" s="458">
        <v>0</v>
      </c>
      <c r="E499" s="458">
        <v>0</v>
      </c>
      <c r="F499" s="458">
        <v>0</v>
      </c>
      <c r="G499" s="458">
        <v>0</v>
      </c>
      <c r="H499" s="458">
        <v>0</v>
      </c>
      <c r="I499" s="458">
        <v>0</v>
      </c>
      <c r="J499" s="458">
        <v>0</v>
      </c>
      <c r="K499" s="458">
        <v>49</v>
      </c>
      <c r="L499" t="s">
        <v>697</v>
      </c>
      <c r="O499" s="231"/>
      <c r="P499" s="231"/>
    </row>
    <row r="500" spans="1:16">
      <c r="A500" t="s">
        <v>932</v>
      </c>
      <c r="C500">
        <v>0</v>
      </c>
      <c r="D500">
        <v>0</v>
      </c>
      <c r="E500">
        <v>0</v>
      </c>
      <c r="F500">
        <v>0</v>
      </c>
      <c r="G500">
        <v>0</v>
      </c>
      <c r="H500">
        <v>0</v>
      </c>
      <c r="I500">
        <v>0</v>
      </c>
      <c r="J500">
        <v>0</v>
      </c>
      <c r="K500">
        <v>4</v>
      </c>
      <c r="L500" t="s">
        <v>822</v>
      </c>
      <c r="O500" s="231"/>
      <c r="P500" s="231"/>
    </row>
    <row r="501" spans="1:16">
      <c r="A501" t="s">
        <v>933</v>
      </c>
      <c r="B501" s="458">
        <v>2019</v>
      </c>
      <c r="C501" s="458">
        <v>0</v>
      </c>
      <c r="D501" s="458">
        <v>0</v>
      </c>
      <c r="E501" s="458">
        <v>0</v>
      </c>
      <c r="F501" s="458">
        <v>0</v>
      </c>
      <c r="G501" s="458">
        <v>0</v>
      </c>
      <c r="H501" s="458">
        <v>0</v>
      </c>
      <c r="I501" s="458">
        <v>0</v>
      </c>
      <c r="J501" s="458">
        <v>0</v>
      </c>
      <c r="K501" s="458">
        <v>840</v>
      </c>
      <c r="L501" t="s">
        <v>855</v>
      </c>
      <c r="O501" s="231"/>
      <c r="P501" s="231"/>
    </row>
    <row r="502" spans="1:16">
      <c r="A502" t="s">
        <v>933</v>
      </c>
      <c r="B502" s="458">
        <v>2020</v>
      </c>
      <c r="C502" s="458">
        <v>0</v>
      </c>
      <c r="D502" s="458">
        <v>0</v>
      </c>
      <c r="E502" s="458">
        <v>0</v>
      </c>
      <c r="F502" s="458">
        <v>0</v>
      </c>
      <c r="G502" s="458">
        <v>0</v>
      </c>
      <c r="H502" s="458">
        <v>0</v>
      </c>
      <c r="I502" s="458">
        <v>0</v>
      </c>
      <c r="J502" s="458">
        <v>0</v>
      </c>
      <c r="K502" s="458">
        <v>960</v>
      </c>
      <c r="L502" t="s">
        <v>855</v>
      </c>
      <c r="O502" s="231"/>
      <c r="P502" s="231"/>
    </row>
    <row r="503" spans="1:16">
      <c r="A503" t="s">
        <v>933</v>
      </c>
      <c r="B503" s="458">
        <v>2021</v>
      </c>
      <c r="C503" s="458">
        <v>29</v>
      </c>
      <c r="D503" s="458">
        <v>0</v>
      </c>
      <c r="E503" s="458">
        <v>12</v>
      </c>
      <c r="F503" s="458">
        <v>0</v>
      </c>
      <c r="G503" s="458">
        <v>0</v>
      </c>
      <c r="H503" s="458">
        <v>0</v>
      </c>
      <c r="I503" s="458">
        <v>0</v>
      </c>
      <c r="J503" s="458">
        <v>0</v>
      </c>
      <c r="K503" s="458">
        <v>884</v>
      </c>
      <c r="L503" t="s">
        <v>855</v>
      </c>
      <c r="O503" s="231"/>
      <c r="P503" s="231"/>
    </row>
    <row r="504" spans="1:16">
      <c r="A504" t="s">
        <v>933</v>
      </c>
      <c r="B504" s="458">
        <v>2021</v>
      </c>
      <c r="C504" s="458">
        <v>29</v>
      </c>
      <c r="D504" s="458">
        <v>0</v>
      </c>
      <c r="E504" s="458">
        <v>46</v>
      </c>
      <c r="F504" s="458">
        <v>0</v>
      </c>
      <c r="G504" s="458">
        <v>65</v>
      </c>
      <c r="H504" s="458">
        <v>0</v>
      </c>
      <c r="I504" s="458">
        <v>0</v>
      </c>
      <c r="J504" s="458">
        <v>0</v>
      </c>
      <c r="K504" s="458">
        <v>749</v>
      </c>
      <c r="L504" t="s">
        <v>697</v>
      </c>
      <c r="O504" s="231"/>
      <c r="P504" s="231"/>
    </row>
    <row r="505" spans="1:16">
      <c r="A505" t="s">
        <v>933</v>
      </c>
      <c r="B505" s="458">
        <v>2022</v>
      </c>
      <c r="C505" s="458">
        <v>0</v>
      </c>
      <c r="D505" s="458">
        <v>0</v>
      </c>
      <c r="E505" s="458">
        <v>95</v>
      </c>
      <c r="F505" s="458">
        <v>0</v>
      </c>
      <c r="G505" s="458">
        <v>276</v>
      </c>
      <c r="H505" s="458">
        <v>0</v>
      </c>
      <c r="I505" s="458">
        <v>0</v>
      </c>
      <c r="J505" s="458">
        <v>0</v>
      </c>
      <c r="K505" s="458">
        <v>804</v>
      </c>
      <c r="L505" t="s">
        <v>697</v>
      </c>
      <c r="O505" s="231"/>
      <c r="P505" s="231"/>
    </row>
    <row r="506" spans="1:16">
      <c r="A506" t="s">
        <v>933</v>
      </c>
      <c r="B506" s="458">
        <v>2023</v>
      </c>
      <c r="C506" s="458">
        <v>0</v>
      </c>
      <c r="D506" s="458">
        <v>0</v>
      </c>
      <c r="E506" s="458">
        <v>0</v>
      </c>
      <c r="F506" s="458">
        <v>0</v>
      </c>
      <c r="G506" s="458">
        <v>58</v>
      </c>
      <c r="H506" s="458">
        <v>0</v>
      </c>
      <c r="I506" s="458">
        <v>0</v>
      </c>
      <c r="J506" s="458">
        <v>0</v>
      </c>
      <c r="K506" s="458">
        <v>821</v>
      </c>
      <c r="L506" t="s">
        <v>697</v>
      </c>
      <c r="O506" s="231"/>
      <c r="P506" s="231"/>
    </row>
    <row r="507" spans="1:16">
      <c r="A507" t="s">
        <v>933</v>
      </c>
      <c r="B507" s="458">
        <v>2024</v>
      </c>
      <c r="C507" s="458">
        <v>7</v>
      </c>
      <c r="D507" s="458">
        <v>0</v>
      </c>
      <c r="E507" s="458">
        <v>14</v>
      </c>
      <c r="F507" s="458">
        <v>0</v>
      </c>
      <c r="G507" s="458">
        <v>41</v>
      </c>
      <c r="H507" s="458">
        <v>0</v>
      </c>
      <c r="I507" s="458">
        <v>0</v>
      </c>
      <c r="J507" s="458">
        <v>0</v>
      </c>
      <c r="K507" s="458">
        <v>1588</v>
      </c>
      <c r="L507" t="s">
        <v>697</v>
      </c>
      <c r="O507" s="231"/>
      <c r="P507" s="231"/>
    </row>
    <row r="508" spans="1:16">
      <c r="A508" t="s">
        <v>933</v>
      </c>
      <c r="C508">
        <v>0</v>
      </c>
      <c r="D508">
        <v>0</v>
      </c>
      <c r="E508">
        <v>12</v>
      </c>
      <c r="F508">
        <v>0</v>
      </c>
      <c r="G508">
        <v>0</v>
      </c>
      <c r="H508">
        <v>0</v>
      </c>
      <c r="I508">
        <v>0</v>
      </c>
      <c r="J508">
        <v>0</v>
      </c>
      <c r="K508">
        <v>1753</v>
      </c>
      <c r="L508" t="s">
        <v>822</v>
      </c>
      <c r="O508" s="231"/>
      <c r="P508" s="231"/>
    </row>
    <row r="509" spans="1:16">
      <c r="A509" t="s">
        <v>934</v>
      </c>
      <c r="B509" s="458">
        <v>2019</v>
      </c>
      <c r="C509" s="458">
        <v>0</v>
      </c>
      <c r="D509" s="458">
        <v>0</v>
      </c>
      <c r="E509" s="458">
        <v>0</v>
      </c>
      <c r="F509" s="458">
        <v>6</v>
      </c>
      <c r="G509" s="458">
        <v>0</v>
      </c>
      <c r="H509" s="458">
        <v>0</v>
      </c>
      <c r="I509" s="458">
        <v>0</v>
      </c>
      <c r="J509" s="458">
        <v>1</v>
      </c>
      <c r="K509" s="458">
        <v>12</v>
      </c>
      <c r="L509" t="s">
        <v>855</v>
      </c>
      <c r="O509" s="231"/>
      <c r="P509" s="231"/>
    </row>
    <row r="510" spans="1:16">
      <c r="A510" t="s">
        <v>934</v>
      </c>
      <c r="B510" s="458">
        <v>2020</v>
      </c>
      <c r="C510" s="458">
        <v>0</v>
      </c>
      <c r="D510" s="458">
        <v>0</v>
      </c>
      <c r="E510" s="458">
        <v>0</v>
      </c>
      <c r="F510" s="458">
        <v>2</v>
      </c>
      <c r="G510" s="458">
        <v>0</v>
      </c>
      <c r="H510" s="458">
        <v>1</v>
      </c>
      <c r="I510" s="458">
        <v>0</v>
      </c>
      <c r="J510" s="458">
        <v>2</v>
      </c>
      <c r="K510" s="458">
        <v>26</v>
      </c>
      <c r="L510" t="s">
        <v>855</v>
      </c>
      <c r="O510" s="231"/>
      <c r="P510" s="231"/>
    </row>
    <row r="511" spans="1:16">
      <c r="A511" t="s">
        <v>934</v>
      </c>
      <c r="B511" s="458">
        <v>2021</v>
      </c>
      <c r="C511" s="458">
        <v>0</v>
      </c>
      <c r="D511" s="458">
        <v>0</v>
      </c>
      <c r="E511" s="458">
        <v>46</v>
      </c>
      <c r="F511" s="458">
        <v>0</v>
      </c>
      <c r="G511" s="458">
        <v>0</v>
      </c>
      <c r="H511" s="458">
        <v>5</v>
      </c>
      <c r="I511" s="458">
        <v>0</v>
      </c>
      <c r="J511" s="458">
        <v>0</v>
      </c>
      <c r="K511" s="458">
        <v>63</v>
      </c>
      <c r="L511" t="s">
        <v>855</v>
      </c>
      <c r="O511" s="231"/>
      <c r="P511" s="231"/>
    </row>
    <row r="512" spans="1:16">
      <c r="A512" t="s">
        <v>934</v>
      </c>
      <c r="B512" s="458">
        <v>2021</v>
      </c>
      <c r="C512" s="458">
        <v>0</v>
      </c>
      <c r="D512" s="458">
        <v>0</v>
      </c>
      <c r="E512" s="458">
        <v>11</v>
      </c>
      <c r="F512" s="458">
        <v>0</v>
      </c>
      <c r="G512" s="458">
        <v>96</v>
      </c>
      <c r="H512" s="458">
        <v>6</v>
      </c>
      <c r="I512" s="458">
        <v>0</v>
      </c>
      <c r="J512" s="458">
        <v>3</v>
      </c>
      <c r="K512" s="458">
        <v>127</v>
      </c>
      <c r="L512" t="s">
        <v>697</v>
      </c>
      <c r="O512" s="231"/>
      <c r="P512" s="231"/>
    </row>
    <row r="513" spans="1:16">
      <c r="A513" t="s">
        <v>934</v>
      </c>
      <c r="B513" s="458">
        <v>2022</v>
      </c>
      <c r="C513" s="458">
        <v>0</v>
      </c>
      <c r="D513" s="458">
        <v>0</v>
      </c>
      <c r="E513" s="458">
        <v>0</v>
      </c>
      <c r="F513" s="458">
        <v>0</v>
      </c>
      <c r="G513" s="458">
        <v>0</v>
      </c>
      <c r="H513" s="458">
        <v>34</v>
      </c>
      <c r="I513" s="458">
        <v>0</v>
      </c>
      <c r="J513" s="458">
        <v>0</v>
      </c>
      <c r="K513" s="458">
        <v>101</v>
      </c>
      <c r="L513" t="s">
        <v>697</v>
      </c>
      <c r="O513" s="231"/>
      <c r="P513" s="231"/>
    </row>
    <row r="514" spans="1:16">
      <c r="A514" t="s">
        <v>934</v>
      </c>
      <c r="B514" s="458">
        <v>2023</v>
      </c>
      <c r="C514" s="458">
        <v>0</v>
      </c>
      <c r="D514" s="458">
        <v>2</v>
      </c>
      <c r="E514" s="458">
        <v>0</v>
      </c>
      <c r="F514" s="458">
        <v>2</v>
      </c>
      <c r="G514" s="458">
        <v>0</v>
      </c>
      <c r="H514" s="458">
        <v>22</v>
      </c>
      <c r="I514" s="458">
        <v>0</v>
      </c>
      <c r="J514" s="458">
        <v>5</v>
      </c>
      <c r="K514" s="458">
        <v>15</v>
      </c>
      <c r="L514" t="s">
        <v>697</v>
      </c>
      <c r="O514" s="231"/>
      <c r="P514" s="231"/>
    </row>
    <row r="515" spans="1:16">
      <c r="A515" t="s">
        <v>934</v>
      </c>
      <c r="B515" s="458">
        <v>2024</v>
      </c>
      <c r="C515" s="458">
        <v>0</v>
      </c>
      <c r="D515" s="458">
        <v>1</v>
      </c>
      <c r="E515" s="458">
        <v>0</v>
      </c>
      <c r="F515" s="458">
        <v>1</v>
      </c>
      <c r="G515" s="458">
        <v>0</v>
      </c>
      <c r="H515" s="458">
        <v>16</v>
      </c>
      <c r="I515" s="458">
        <v>0</v>
      </c>
      <c r="J515" s="458">
        <v>2</v>
      </c>
      <c r="K515" s="458">
        <v>20</v>
      </c>
      <c r="L515" t="s">
        <v>697</v>
      </c>
      <c r="O515" s="231"/>
      <c r="P515" s="231"/>
    </row>
    <row r="516" spans="1:16">
      <c r="A516" t="s">
        <v>935</v>
      </c>
      <c r="B516" s="458">
        <v>2019</v>
      </c>
      <c r="C516" s="458">
        <v>0</v>
      </c>
      <c r="D516" s="458">
        <v>0</v>
      </c>
      <c r="E516" s="458">
        <v>0</v>
      </c>
      <c r="F516" s="458">
        <v>3</v>
      </c>
      <c r="G516" s="458">
        <v>0</v>
      </c>
      <c r="H516" s="458">
        <v>2</v>
      </c>
      <c r="I516" s="458">
        <v>0</v>
      </c>
      <c r="J516" s="458">
        <v>18</v>
      </c>
      <c r="K516" s="458">
        <v>43</v>
      </c>
      <c r="L516" t="s">
        <v>855</v>
      </c>
      <c r="O516" s="231"/>
      <c r="P516" s="231"/>
    </row>
    <row r="517" spans="1:16">
      <c r="A517" t="s">
        <v>935</v>
      </c>
      <c r="B517" s="458">
        <v>2020</v>
      </c>
      <c r="C517" s="458">
        <v>0</v>
      </c>
      <c r="D517" s="458">
        <v>2</v>
      </c>
      <c r="E517" s="458">
        <v>0</v>
      </c>
      <c r="F517" s="458">
        <v>2</v>
      </c>
      <c r="G517" s="458">
        <v>0</v>
      </c>
      <c r="H517" s="458">
        <v>6</v>
      </c>
      <c r="I517" s="458">
        <v>0</v>
      </c>
      <c r="J517" s="458">
        <v>4</v>
      </c>
      <c r="K517" s="458">
        <v>37</v>
      </c>
      <c r="L517" t="s">
        <v>855</v>
      </c>
      <c r="O517" s="231"/>
      <c r="P517" s="231"/>
    </row>
    <row r="518" spans="1:16">
      <c r="A518" t="s">
        <v>935</v>
      </c>
      <c r="B518" s="458">
        <v>2021</v>
      </c>
      <c r="C518" s="458">
        <v>0</v>
      </c>
      <c r="D518" s="458">
        <v>11</v>
      </c>
      <c r="E518" s="458">
        <v>0</v>
      </c>
      <c r="F518" s="458">
        <v>12</v>
      </c>
      <c r="G518" s="458">
        <v>0</v>
      </c>
      <c r="H518" s="458">
        <v>5</v>
      </c>
      <c r="I518" s="458">
        <v>0</v>
      </c>
      <c r="J518" s="458">
        <v>0</v>
      </c>
      <c r="K518" s="458">
        <v>8</v>
      </c>
      <c r="L518" t="s">
        <v>855</v>
      </c>
      <c r="O518" s="231"/>
      <c r="P518" s="231"/>
    </row>
    <row r="519" spans="1:16">
      <c r="A519" t="s">
        <v>935</v>
      </c>
      <c r="B519" s="458">
        <v>2021</v>
      </c>
      <c r="C519" s="458">
        <v>0</v>
      </c>
      <c r="D519" s="458">
        <v>11</v>
      </c>
      <c r="E519" s="458">
        <v>0</v>
      </c>
      <c r="F519" s="458">
        <v>2</v>
      </c>
      <c r="G519" s="458">
        <v>0</v>
      </c>
      <c r="H519" s="458">
        <v>1</v>
      </c>
      <c r="I519" s="458">
        <v>0</v>
      </c>
      <c r="J519" s="458">
        <v>1</v>
      </c>
      <c r="K519" s="458">
        <v>16</v>
      </c>
      <c r="L519" t="s">
        <v>697</v>
      </c>
      <c r="O519" s="231"/>
      <c r="P519" s="231"/>
    </row>
    <row r="520" spans="1:16">
      <c r="A520" t="s">
        <v>935</v>
      </c>
      <c r="B520" s="458">
        <v>2022</v>
      </c>
      <c r="C520" s="458">
        <v>0</v>
      </c>
      <c r="D520" s="458">
        <v>0</v>
      </c>
      <c r="E520" s="458">
        <v>0</v>
      </c>
      <c r="F520" s="458">
        <v>12</v>
      </c>
      <c r="G520" s="458">
        <v>0</v>
      </c>
      <c r="H520" s="458">
        <v>3</v>
      </c>
      <c r="I520" s="458">
        <v>1</v>
      </c>
      <c r="J520" s="458">
        <v>0</v>
      </c>
      <c r="K520" s="458">
        <v>37</v>
      </c>
      <c r="L520" t="s">
        <v>697</v>
      </c>
      <c r="O520" s="231"/>
      <c r="P520" s="231"/>
    </row>
    <row r="521" spans="1:16">
      <c r="A521" t="s">
        <v>935</v>
      </c>
      <c r="B521" s="458">
        <v>2023</v>
      </c>
      <c r="C521" s="458">
        <v>0</v>
      </c>
      <c r="D521" s="458">
        <v>0</v>
      </c>
      <c r="E521" s="458">
        <v>0</v>
      </c>
      <c r="F521" s="458">
        <v>16</v>
      </c>
      <c r="G521" s="458">
        <v>0</v>
      </c>
      <c r="H521" s="458">
        <v>16</v>
      </c>
      <c r="I521" s="458">
        <v>1</v>
      </c>
      <c r="J521" s="458">
        <v>4</v>
      </c>
      <c r="K521" s="458">
        <v>36</v>
      </c>
      <c r="L521" t="s">
        <v>697</v>
      </c>
      <c r="O521" s="231"/>
      <c r="P521" s="231"/>
    </row>
    <row r="522" spans="1:16">
      <c r="A522" t="s">
        <v>935</v>
      </c>
      <c r="B522" s="458">
        <v>2024</v>
      </c>
      <c r="C522" s="458">
        <v>33</v>
      </c>
      <c r="D522" s="458">
        <v>1</v>
      </c>
      <c r="E522" s="458">
        <v>34</v>
      </c>
      <c r="F522" s="458">
        <v>1</v>
      </c>
      <c r="G522" s="458">
        <v>0</v>
      </c>
      <c r="H522" s="458">
        <v>37</v>
      </c>
      <c r="I522" s="458">
        <v>2</v>
      </c>
      <c r="J522" s="458">
        <v>9</v>
      </c>
      <c r="K522" s="458">
        <v>21</v>
      </c>
      <c r="L522" t="s">
        <v>697</v>
      </c>
      <c r="O522" s="231"/>
      <c r="P522" s="231"/>
    </row>
    <row r="523" spans="1:16">
      <c r="A523" t="s">
        <v>935</v>
      </c>
      <c r="C523">
        <v>0</v>
      </c>
      <c r="D523">
        <v>7</v>
      </c>
      <c r="E523">
        <v>0</v>
      </c>
      <c r="F523">
        <v>8</v>
      </c>
      <c r="G523">
        <v>0</v>
      </c>
      <c r="H523">
        <v>1</v>
      </c>
      <c r="I523">
        <v>0</v>
      </c>
      <c r="J523">
        <v>0</v>
      </c>
      <c r="K523">
        <v>5</v>
      </c>
      <c r="L523" t="s">
        <v>822</v>
      </c>
      <c r="O523" s="231"/>
      <c r="P523" s="231"/>
    </row>
    <row r="524" spans="1:16">
      <c r="A524" t="s">
        <v>936</v>
      </c>
      <c r="B524" s="458">
        <v>2020</v>
      </c>
      <c r="C524" s="458">
        <v>0</v>
      </c>
      <c r="D524" s="458">
        <v>0</v>
      </c>
      <c r="E524" s="458">
        <v>0</v>
      </c>
      <c r="F524" s="458">
        <v>0</v>
      </c>
      <c r="G524" s="458">
        <v>0</v>
      </c>
      <c r="H524" s="458">
        <v>3</v>
      </c>
      <c r="I524" s="458">
        <v>0</v>
      </c>
      <c r="J524" s="458">
        <v>0</v>
      </c>
      <c r="K524" s="458">
        <v>0</v>
      </c>
      <c r="L524" t="s">
        <v>855</v>
      </c>
      <c r="O524" s="231"/>
      <c r="P524" s="231"/>
    </row>
    <row r="525" spans="1:16">
      <c r="A525" t="s">
        <v>936</v>
      </c>
      <c r="B525" s="458">
        <v>2021</v>
      </c>
      <c r="C525" s="458">
        <v>0</v>
      </c>
      <c r="D525" s="458">
        <v>0</v>
      </c>
      <c r="E525" s="458">
        <v>0</v>
      </c>
      <c r="F525" s="458">
        <v>0</v>
      </c>
      <c r="G525" s="458">
        <v>0</v>
      </c>
      <c r="H525" s="458">
        <v>2</v>
      </c>
      <c r="I525" s="458">
        <v>0</v>
      </c>
      <c r="J525" s="458">
        <v>0</v>
      </c>
      <c r="K525" s="458">
        <v>0</v>
      </c>
      <c r="L525" t="s">
        <v>855</v>
      </c>
      <c r="O525" s="231"/>
      <c r="P525" s="231"/>
    </row>
    <row r="526" spans="1:16">
      <c r="A526" t="s">
        <v>936</v>
      </c>
      <c r="B526" s="458">
        <v>2022</v>
      </c>
      <c r="C526" s="458">
        <v>0</v>
      </c>
      <c r="D526" s="458">
        <v>0</v>
      </c>
      <c r="E526" s="458">
        <v>0</v>
      </c>
      <c r="F526" s="458">
        <v>0</v>
      </c>
      <c r="G526" s="458">
        <v>1</v>
      </c>
      <c r="H526" s="458">
        <v>2</v>
      </c>
      <c r="I526" s="458">
        <v>1</v>
      </c>
      <c r="J526" s="458">
        <v>3</v>
      </c>
      <c r="K526" s="458">
        <v>16</v>
      </c>
      <c r="L526" t="s">
        <v>855</v>
      </c>
      <c r="O526" s="231"/>
      <c r="P526" s="231"/>
    </row>
    <row r="527" spans="1:16">
      <c r="A527" t="s">
        <v>936</v>
      </c>
      <c r="B527" s="458">
        <v>2024</v>
      </c>
      <c r="C527" s="458">
        <v>0</v>
      </c>
      <c r="D527" s="458">
        <v>0</v>
      </c>
      <c r="E527" s="458">
        <v>0</v>
      </c>
      <c r="F527" s="458">
        <v>2</v>
      </c>
      <c r="G527" s="458">
        <v>0</v>
      </c>
      <c r="H527" s="458">
        <v>2</v>
      </c>
      <c r="I527" s="458">
        <v>0</v>
      </c>
      <c r="J527" s="458">
        <v>1</v>
      </c>
      <c r="K527" s="458">
        <v>6</v>
      </c>
      <c r="L527" t="s">
        <v>697</v>
      </c>
      <c r="O527" s="231"/>
      <c r="P527" s="231"/>
    </row>
    <row r="528" spans="1:16">
      <c r="A528" t="s">
        <v>936</v>
      </c>
      <c r="C528">
        <v>0</v>
      </c>
      <c r="D528">
        <v>0</v>
      </c>
      <c r="E528">
        <v>0</v>
      </c>
      <c r="F528">
        <v>0</v>
      </c>
      <c r="G528">
        <v>0</v>
      </c>
      <c r="H528">
        <v>0</v>
      </c>
      <c r="I528">
        <v>0</v>
      </c>
      <c r="J528">
        <v>2</v>
      </c>
      <c r="K528">
        <v>0</v>
      </c>
      <c r="L528" t="s">
        <v>822</v>
      </c>
      <c r="O528" s="231"/>
      <c r="P528" s="231"/>
    </row>
    <row r="529" spans="1:16">
      <c r="A529" t="s">
        <v>937</v>
      </c>
      <c r="B529" s="458">
        <v>2019</v>
      </c>
      <c r="C529" s="458">
        <v>0</v>
      </c>
      <c r="D529" s="458">
        <v>0</v>
      </c>
      <c r="E529" s="458">
        <v>0</v>
      </c>
      <c r="F529" s="458">
        <v>3</v>
      </c>
      <c r="G529" s="458">
        <v>0</v>
      </c>
      <c r="H529" s="458">
        <v>0</v>
      </c>
      <c r="I529" s="458">
        <v>0</v>
      </c>
      <c r="J529" s="458">
        <v>3</v>
      </c>
      <c r="K529" s="458">
        <v>3</v>
      </c>
      <c r="L529" t="s">
        <v>855</v>
      </c>
      <c r="O529" s="231"/>
      <c r="P529" s="231"/>
    </row>
    <row r="530" spans="1:16">
      <c r="A530" t="s">
        <v>937</v>
      </c>
      <c r="B530" s="458">
        <v>2019</v>
      </c>
      <c r="C530" s="458">
        <v>0</v>
      </c>
      <c r="D530" s="458">
        <v>0</v>
      </c>
      <c r="E530" s="458">
        <v>0</v>
      </c>
      <c r="F530" s="458">
        <v>1</v>
      </c>
      <c r="G530" s="458">
        <v>0</v>
      </c>
      <c r="H530" s="458">
        <v>0</v>
      </c>
      <c r="I530" s="458">
        <v>0</v>
      </c>
      <c r="J530" s="458">
        <v>1</v>
      </c>
      <c r="K530" s="458">
        <v>1</v>
      </c>
      <c r="L530" t="s">
        <v>697</v>
      </c>
      <c r="O530" s="231"/>
      <c r="P530" s="231"/>
    </row>
    <row r="531" spans="1:16">
      <c r="A531" t="s">
        <v>937</v>
      </c>
      <c r="B531" s="458">
        <v>2020</v>
      </c>
      <c r="C531" s="458">
        <v>0</v>
      </c>
      <c r="D531" s="458">
        <v>0</v>
      </c>
      <c r="E531" s="458">
        <v>0</v>
      </c>
      <c r="F531" s="458">
        <v>0</v>
      </c>
      <c r="G531" s="458">
        <v>0</v>
      </c>
      <c r="H531" s="458">
        <v>3</v>
      </c>
      <c r="I531" s="458">
        <v>0</v>
      </c>
      <c r="J531" s="458">
        <v>2</v>
      </c>
      <c r="K531" s="458">
        <v>1</v>
      </c>
      <c r="L531" t="s">
        <v>697</v>
      </c>
      <c r="O531" s="231"/>
      <c r="P531" s="231"/>
    </row>
    <row r="532" spans="1:16">
      <c r="A532" t="s">
        <v>937</v>
      </c>
      <c r="B532" s="458">
        <v>2021</v>
      </c>
      <c r="C532" s="458">
        <v>0</v>
      </c>
      <c r="D532" s="458">
        <v>0</v>
      </c>
      <c r="E532" s="458">
        <v>0</v>
      </c>
      <c r="F532" s="458">
        <v>0</v>
      </c>
      <c r="G532" s="458">
        <v>0</v>
      </c>
      <c r="H532" s="458">
        <v>113</v>
      </c>
      <c r="I532" s="458">
        <v>0</v>
      </c>
      <c r="J532" s="458">
        <v>5</v>
      </c>
      <c r="K532" s="458">
        <v>0</v>
      </c>
      <c r="L532" t="s">
        <v>697</v>
      </c>
      <c r="O532" s="231"/>
      <c r="P532" s="231"/>
    </row>
    <row r="533" spans="1:16">
      <c r="A533" t="s">
        <v>937</v>
      </c>
      <c r="B533" s="458">
        <v>2024</v>
      </c>
      <c r="C533" s="458">
        <v>0</v>
      </c>
      <c r="D533" s="458">
        <v>0</v>
      </c>
      <c r="E533" s="458">
        <v>0</v>
      </c>
      <c r="F533" s="458">
        <v>0</v>
      </c>
      <c r="G533" s="458">
        <v>0</v>
      </c>
      <c r="H533" s="458">
        <v>0</v>
      </c>
      <c r="I533" s="458">
        <v>0</v>
      </c>
      <c r="J533" s="458">
        <v>0</v>
      </c>
      <c r="K533" s="458">
        <v>11</v>
      </c>
      <c r="L533" t="s">
        <v>697</v>
      </c>
      <c r="O533" s="231"/>
      <c r="P533" s="231"/>
    </row>
    <row r="534" spans="1:16">
      <c r="A534" t="s">
        <v>937</v>
      </c>
      <c r="C534">
        <v>0</v>
      </c>
      <c r="D534">
        <v>0</v>
      </c>
      <c r="E534">
        <v>0</v>
      </c>
      <c r="F534">
        <v>4</v>
      </c>
      <c r="G534">
        <v>0</v>
      </c>
      <c r="H534">
        <v>0</v>
      </c>
      <c r="I534">
        <v>0</v>
      </c>
      <c r="J534">
        <v>4</v>
      </c>
      <c r="K534">
        <v>4</v>
      </c>
      <c r="L534" t="s">
        <v>822</v>
      </c>
      <c r="O534" s="231"/>
      <c r="P534" s="231"/>
    </row>
    <row r="535" spans="1:16">
      <c r="A535" t="s">
        <v>938</v>
      </c>
      <c r="B535" s="458">
        <v>2019</v>
      </c>
      <c r="C535" s="458">
        <v>0</v>
      </c>
      <c r="D535" s="458">
        <v>0</v>
      </c>
      <c r="E535" s="458">
        <v>0</v>
      </c>
      <c r="F535" s="458">
        <v>1</v>
      </c>
      <c r="G535" s="458">
        <v>0</v>
      </c>
      <c r="H535" s="458">
        <v>2</v>
      </c>
      <c r="I535" s="458">
        <v>0</v>
      </c>
      <c r="J535" s="458">
        <v>2</v>
      </c>
      <c r="K535" s="458">
        <v>24</v>
      </c>
      <c r="L535" t="s">
        <v>855</v>
      </c>
      <c r="O535" s="231"/>
      <c r="P535" s="231"/>
    </row>
    <row r="536" spans="1:16">
      <c r="A536" t="s">
        <v>938</v>
      </c>
      <c r="B536" s="458">
        <v>2020</v>
      </c>
      <c r="C536" s="458">
        <v>0</v>
      </c>
      <c r="D536" s="458">
        <v>0</v>
      </c>
      <c r="E536" s="458">
        <v>0</v>
      </c>
      <c r="F536" s="458">
        <v>0</v>
      </c>
      <c r="G536" s="458">
        <v>0</v>
      </c>
      <c r="H536" s="458">
        <v>0</v>
      </c>
      <c r="I536" s="458">
        <v>0</v>
      </c>
      <c r="J536" s="458">
        <v>0</v>
      </c>
      <c r="K536" s="458">
        <v>3</v>
      </c>
      <c r="L536" t="s">
        <v>855</v>
      </c>
      <c r="O536" s="231"/>
      <c r="P536" s="231"/>
    </row>
    <row r="537" spans="1:16">
      <c r="A537" t="s">
        <v>938</v>
      </c>
      <c r="B537" s="458">
        <v>2021</v>
      </c>
      <c r="C537" s="458">
        <v>3</v>
      </c>
      <c r="D537" s="458">
        <v>0</v>
      </c>
      <c r="E537" s="458">
        <v>18</v>
      </c>
      <c r="F537" s="458">
        <v>0</v>
      </c>
      <c r="G537" s="458">
        <v>4</v>
      </c>
      <c r="H537" s="458">
        <v>0</v>
      </c>
      <c r="I537" s="458">
        <v>0</v>
      </c>
      <c r="J537" s="458">
        <v>0</v>
      </c>
      <c r="K537" s="458">
        <v>7</v>
      </c>
      <c r="L537" t="s">
        <v>855</v>
      </c>
      <c r="O537" s="231"/>
      <c r="P537" s="231"/>
    </row>
    <row r="538" spans="1:16">
      <c r="A538" t="s">
        <v>938</v>
      </c>
      <c r="B538" s="458">
        <v>2022</v>
      </c>
      <c r="C538" s="458">
        <v>10</v>
      </c>
      <c r="D538" s="458">
        <v>0</v>
      </c>
      <c r="E538" s="458">
        <v>75</v>
      </c>
      <c r="F538" s="458">
        <v>0</v>
      </c>
      <c r="G538" s="458">
        <v>25</v>
      </c>
      <c r="H538" s="458">
        <v>0</v>
      </c>
      <c r="I538" s="458">
        <v>0</v>
      </c>
      <c r="J538" s="458">
        <v>3</v>
      </c>
      <c r="K538" s="458">
        <v>4</v>
      </c>
      <c r="L538" t="s">
        <v>855</v>
      </c>
      <c r="O538" s="231"/>
      <c r="P538" s="231"/>
    </row>
    <row r="539" spans="1:16">
      <c r="A539" t="s">
        <v>938</v>
      </c>
      <c r="B539" s="458">
        <v>2023</v>
      </c>
      <c r="C539" s="458">
        <v>0</v>
      </c>
      <c r="D539" s="458">
        <v>0</v>
      </c>
      <c r="E539" s="458">
        <v>0</v>
      </c>
      <c r="F539" s="458">
        <v>0</v>
      </c>
      <c r="G539" s="458">
        <v>24</v>
      </c>
      <c r="H539" s="458">
        <v>0</v>
      </c>
      <c r="I539" s="458">
        <v>0</v>
      </c>
      <c r="J539" s="458">
        <v>0</v>
      </c>
      <c r="K539" s="458">
        <v>2</v>
      </c>
      <c r="L539" t="s">
        <v>697</v>
      </c>
      <c r="O539" s="231"/>
      <c r="P539" s="231"/>
    </row>
    <row r="540" spans="1:16">
      <c r="A540" t="s">
        <v>938</v>
      </c>
      <c r="B540" s="458">
        <v>2024</v>
      </c>
      <c r="C540" s="458">
        <v>0</v>
      </c>
      <c r="D540" s="458">
        <v>0</v>
      </c>
      <c r="E540" s="458">
        <v>54</v>
      </c>
      <c r="F540" s="458">
        <v>0</v>
      </c>
      <c r="G540" s="458">
        <v>20</v>
      </c>
      <c r="H540" s="458">
        <v>0</v>
      </c>
      <c r="I540" s="458">
        <v>0</v>
      </c>
      <c r="J540" s="458">
        <v>0</v>
      </c>
      <c r="K540" s="458">
        <v>27</v>
      </c>
      <c r="L540" t="s">
        <v>697</v>
      </c>
      <c r="O540" s="231"/>
      <c r="P540" s="231"/>
    </row>
    <row r="541" spans="1:16">
      <c r="A541" t="s">
        <v>938</v>
      </c>
      <c r="C541">
        <v>0</v>
      </c>
      <c r="D541">
        <v>0</v>
      </c>
      <c r="E541">
        <v>75</v>
      </c>
      <c r="F541">
        <v>0</v>
      </c>
      <c r="G541">
        <v>25</v>
      </c>
      <c r="H541">
        <v>0</v>
      </c>
      <c r="I541">
        <v>0</v>
      </c>
      <c r="J541">
        <v>0</v>
      </c>
      <c r="K541">
        <v>2</v>
      </c>
      <c r="L541" t="s">
        <v>822</v>
      </c>
      <c r="O541" s="231"/>
      <c r="P541" s="231"/>
    </row>
    <row r="542" spans="1:16">
      <c r="A542" t="s">
        <v>939</v>
      </c>
      <c r="B542" s="458">
        <v>2019</v>
      </c>
      <c r="C542" s="458">
        <v>0</v>
      </c>
      <c r="D542" s="458">
        <v>0</v>
      </c>
      <c r="E542" s="458">
        <v>0</v>
      </c>
      <c r="F542" s="458">
        <v>0</v>
      </c>
      <c r="G542" s="458">
        <v>60</v>
      </c>
      <c r="H542" s="458">
        <v>0</v>
      </c>
      <c r="I542" s="458">
        <v>0</v>
      </c>
      <c r="J542" s="458">
        <v>507</v>
      </c>
      <c r="K542" s="458">
        <v>526</v>
      </c>
      <c r="L542" t="s">
        <v>855</v>
      </c>
      <c r="O542" s="231"/>
      <c r="P542" s="231"/>
    </row>
    <row r="543" spans="1:16">
      <c r="A543" t="s">
        <v>939</v>
      </c>
      <c r="B543" s="458">
        <v>2020</v>
      </c>
      <c r="C543" s="458">
        <v>0</v>
      </c>
      <c r="D543" s="458">
        <v>0</v>
      </c>
      <c r="E543" s="458">
        <v>0</v>
      </c>
      <c r="F543" s="458">
        <v>0</v>
      </c>
      <c r="G543" s="458">
        <v>0</v>
      </c>
      <c r="H543" s="458">
        <v>0</v>
      </c>
      <c r="I543" s="458">
        <v>0</v>
      </c>
      <c r="J543" s="458">
        <v>479</v>
      </c>
      <c r="K543" s="458">
        <v>645</v>
      </c>
      <c r="L543" t="s">
        <v>855</v>
      </c>
      <c r="O543" s="231"/>
      <c r="P543" s="231"/>
    </row>
    <row r="544" spans="1:16">
      <c r="A544" t="s">
        <v>939</v>
      </c>
      <c r="B544" s="458">
        <v>2021</v>
      </c>
      <c r="C544" s="458">
        <v>0</v>
      </c>
      <c r="D544" s="458">
        <v>0</v>
      </c>
      <c r="E544" s="458">
        <v>0</v>
      </c>
      <c r="F544" s="458">
        <v>0</v>
      </c>
      <c r="G544" s="458">
        <v>73</v>
      </c>
      <c r="H544" s="458">
        <v>0</v>
      </c>
      <c r="I544" s="458">
        <v>0</v>
      </c>
      <c r="J544" s="458">
        <v>432</v>
      </c>
      <c r="K544" s="458">
        <v>424</v>
      </c>
      <c r="L544" t="s">
        <v>855</v>
      </c>
      <c r="O544" s="231"/>
      <c r="P544" s="231"/>
    </row>
    <row r="545" spans="1:16">
      <c r="A545" t="s">
        <v>939</v>
      </c>
      <c r="B545" s="458">
        <v>2022</v>
      </c>
      <c r="C545" s="458">
        <v>0</v>
      </c>
      <c r="D545" s="458">
        <v>0</v>
      </c>
      <c r="E545" s="458">
        <v>0</v>
      </c>
      <c r="F545" s="458">
        <v>7</v>
      </c>
      <c r="G545" s="458">
        <v>0</v>
      </c>
      <c r="H545" s="458">
        <v>7</v>
      </c>
      <c r="I545" s="458">
        <v>0</v>
      </c>
      <c r="J545" s="458">
        <v>382</v>
      </c>
      <c r="K545" s="458">
        <v>458</v>
      </c>
      <c r="L545" t="s">
        <v>855</v>
      </c>
      <c r="O545" s="231"/>
      <c r="P545" s="231"/>
    </row>
    <row r="546" spans="1:16">
      <c r="A546" t="s">
        <v>939</v>
      </c>
      <c r="B546" s="458">
        <v>2023</v>
      </c>
      <c r="C546" s="458">
        <v>0</v>
      </c>
      <c r="D546" s="458">
        <v>0</v>
      </c>
      <c r="E546" s="458">
        <v>0</v>
      </c>
      <c r="F546" s="458">
        <v>8</v>
      </c>
      <c r="G546" s="458">
        <v>0</v>
      </c>
      <c r="H546" s="458">
        <v>8</v>
      </c>
      <c r="I546" s="458">
        <v>0</v>
      </c>
      <c r="J546" s="458">
        <v>9</v>
      </c>
      <c r="K546" s="458">
        <v>666</v>
      </c>
      <c r="L546" t="s">
        <v>855</v>
      </c>
      <c r="O546" s="231"/>
      <c r="P546" s="231"/>
    </row>
    <row r="547" spans="1:16">
      <c r="A547" t="s">
        <v>939</v>
      </c>
      <c r="B547" s="458">
        <v>2024</v>
      </c>
      <c r="C547" s="458">
        <v>0</v>
      </c>
      <c r="D547" s="458">
        <v>0</v>
      </c>
      <c r="E547" s="458">
        <v>0</v>
      </c>
      <c r="F547" s="458">
        <v>13</v>
      </c>
      <c r="G547" s="458">
        <v>0</v>
      </c>
      <c r="H547" s="458">
        <v>13</v>
      </c>
      <c r="I547" s="458">
        <v>0</v>
      </c>
      <c r="J547" s="458">
        <v>16</v>
      </c>
      <c r="K547" s="458">
        <v>612</v>
      </c>
      <c r="L547" t="s">
        <v>697</v>
      </c>
      <c r="O547" s="231"/>
      <c r="P547" s="231"/>
    </row>
    <row r="548" spans="1:16">
      <c r="A548" t="s">
        <v>939</v>
      </c>
      <c r="C548">
        <v>0</v>
      </c>
      <c r="D548">
        <v>0</v>
      </c>
      <c r="E548">
        <v>0</v>
      </c>
      <c r="F548">
        <v>8</v>
      </c>
      <c r="G548">
        <v>0</v>
      </c>
      <c r="H548">
        <v>3</v>
      </c>
      <c r="I548">
        <v>0</v>
      </c>
      <c r="J548">
        <v>0</v>
      </c>
      <c r="K548">
        <v>180</v>
      </c>
      <c r="L548" t="s">
        <v>822</v>
      </c>
      <c r="O548" s="231"/>
      <c r="P548" s="231"/>
    </row>
    <row r="549" spans="1:16">
      <c r="A549" t="s">
        <v>940</v>
      </c>
      <c r="B549" s="458">
        <v>2020</v>
      </c>
      <c r="C549" s="458">
        <v>0</v>
      </c>
      <c r="D549" s="458">
        <v>0</v>
      </c>
      <c r="E549" s="458">
        <v>104</v>
      </c>
      <c r="F549" s="458">
        <v>0</v>
      </c>
      <c r="G549" s="458">
        <v>0</v>
      </c>
      <c r="H549" s="458">
        <v>9</v>
      </c>
      <c r="I549" s="458">
        <v>0</v>
      </c>
      <c r="J549" s="458">
        <v>163</v>
      </c>
      <c r="K549" s="458">
        <v>65</v>
      </c>
      <c r="L549" t="s">
        <v>855</v>
      </c>
      <c r="O549" s="231"/>
      <c r="P549" s="231"/>
    </row>
    <row r="550" spans="1:16">
      <c r="A550" t="s">
        <v>940</v>
      </c>
      <c r="B550" s="458">
        <v>2021</v>
      </c>
      <c r="C550" s="458">
        <v>0</v>
      </c>
      <c r="D550" s="458">
        <v>0</v>
      </c>
      <c r="E550" s="458">
        <v>0</v>
      </c>
      <c r="F550" s="458">
        <v>0</v>
      </c>
      <c r="G550" s="458">
        <v>0</v>
      </c>
      <c r="H550" s="458">
        <v>16</v>
      </c>
      <c r="I550" s="458">
        <v>0</v>
      </c>
      <c r="J550" s="458">
        <v>62</v>
      </c>
      <c r="K550" s="458">
        <v>0</v>
      </c>
      <c r="L550" t="s">
        <v>855</v>
      </c>
      <c r="O550" s="231"/>
      <c r="P550" s="231"/>
    </row>
    <row r="551" spans="1:16">
      <c r="A551" t="s">
        <v>940</v>
      </c>
      <c r="B551" s="458">
        <v>2021</v>
      </c>
      <c r="C551" s="458">
        <v>0</v>
      </c>
      <c r="D551" s="458">
        <v>0</v>
      </c>
      <c r="E551" s="458">
        <v>0</v>
      </c>
      <c r="F551" s="458">
        <v>0</v>
      </c>
      <c r="G551" s="458">
        <v>0</v>
      </c>
      <c r="H551" s="458">
        <v>8</v>
      </c>
      <c r="I551" s="458">
        <v>0</v>
      </c>
      <c r="J551" s="458">
        <v>14</v>
      </c>
      <c r="K551" s="458">
        <v>0</v>
      </c>
      <c r="L551" t="s">
        <v>697</v>
      </c>
      <c r="O551" s="231"/>
      <c r="P551" s="231"/>
    </row>
    <row r="552" spans="1:16">
      <c r="A552" t="s">
        <v>940</v>
      </c>
      <c r="B552" s="458">
        <v>2022</v>
      </c>
      <c r="C552" s="458">
        <v>0</v>
      </c>
      <c r="D552" s="458">
        <v>0</v>
      </c>
      <c r="E552" s="458">
        <v>0</v>
      </c>
      <c r="F552" s="458">
        <v>0</v>
      </c>
      <c r="G552" s="458">
        <v>0</v>
      </c>
      <c r="H552" s="458">
        <v>52</v>
      </c>
      <c r="I552" s="458">
        <v>0</v>
      </c>
      <c r="J552" s="458">
        <v>0</v>
      </c>
      <c r="K552" s="458">
        <v>191</v>
      </c>
      <c r="L552" t="s">
        <v>697</v>
      </c>
      <c r="O552" s="231"/>
      <c r="P552" s="231"/>
    </row>
    <row r="553" spans="1:16">
      <c r="A553" t="s">
        <v>940</v>
      </c>
      <c r="B553" s="458">
        <v>2023</v>
      </c>
      <c r="C553" s="458">
        <v>0</v>
      </c>
      <c r="D553" s="458">
        <v>0</v>
      </c>
      <c r="E553" s="458">
        <v>43</v>
      </c>
      <c r="F553" s="458">
        <v>0</v>
      </c>
      <c r="G553" s="458">
        <v>65</v>
      </c>
      <c r="H553" s="458">
        <v>75</v>
      </c>
      <c r="I553" s="458">
        <v>0</v>
      </c>
      <c r="J553" s="458">
        <v>0</v>
      </c>
      <c r="K553" s="458">
        <v>133</v>
      </c>
      <c r="L553" t="s">
        <v>697</v>
      </c>
      <c r="O553" s="231"/>
      <c r="P553" s="231"/>
    </row>
    <row r="554" spans="1:16">
      <c r="A554" t="s">
        <v>940</v>
      </c>
      <c r="B554" s="458">
        <v>2024</v>
      </c>
      <c r="C554" s="458">
        <v>0</v>
      </c>
      <c r="D554" s="458">
        <v>0</v>
      </c>
      <c r="E554" s="458">
        <v>0</v>
      </c>
      <c r="F554" s="458">
        <v>0</v>
      </c>
      <c r="G554" s="458">
        <v>0</v>
      </c>
      <c r="H554" s="458">
        <v>92</v>
      </c>
      <c r="I554" s="458">
        <v>0</v>
      </c>
      <c r="J554" s="458">
        <v>0</v>
      </c>
      <c r="K554" s="458">
        <v>96</v>
      </c>
      <c r="L554" t="s">
        <v>697</v>
      </c>
      <c r="O554" s="231"/>
      <c r="P554" s="231"/>
    </row>
    <row r="555" spans="1:16">
      <c r="A555" t="s">
        <v>940</v>
      </c>
      <c r="C555">
        <v>0</v>
      </c>
      <c r="D555">
        <v>0</v>
      </c>
      <c r="E555">
        <v>0</v>
      </c>
      <c r="F555">
        <v>0</v>
      </c>
      <c r="G555">
        <v>0</v>
      </c>
      <c r="H555">
        <v>5</v>
      </c>
      <c r="I555">
        <v>0</v>
      </c>
      <c r="J555">
        <v>15</v>
      </c>
      <c r="K555">
        <v>0</v>
      </c>
      <c r="L555" t="s">
        <v>822</v>
      </c>
      <c r="O555" s="231"/>
      <c r="P555" s="231"/>
    </row>
    <row r="556" spans="1:16">
      <c r="A556" t="s">
        <v>941</v>
      </c>
      <c r="B556" s="458">
        <v>2019</v>
      </c>
      <c r="C556" s="458">
        <v>0</v>
      </c>
      <c r="D556" s="458">
        <v>0</v>
      </c>
      <c r="E556" s="458">
        <v>0</v>
      </c>
      <c r="F556" s="458">
        <v>0</v>
      </c>
      <c r="G556" s="458">
        <v>0</v>
      </c>
      <c r="H556" s="458">
        <v>0</v>
      </c>
      <c r="I556" s="458">
        <v>0</v>
      </c>
      <c r="J556" s="458">
        <v>0</v>
      </c>
      <c r="K556" s="458">
        <v>68</v>
      </c>
      <c r="L556" t="s">
        <v>855</v>
      </c>
      <c r="O556" s="231"/>
      <c r="P556" s="231"/>
    </row>
    <row r="557" spans="1:16">
      <c r="A557" t="s">
        <v>941</v>
      </c>
      <c r="B557" s="458">
        <v>2022</v>
      </c>
      <c r="C557" s="458">
        <v>24</v>
      </c>
      <c r="D557" s="458">
        <v>0</v>
      </c>
      <c r="E557" s="458">
        <v>98</v>
      </c>
      <c r="F557" s="458">
        <v>0</v>
      </c>
      <c r="G557" s="458">
        <v>57</v>
      </c>
      <c r="H557" s="458">
        <v>0</v>
      </c>
      <c r="I557" s="458">
        <v>0</v>
      </c>
      <c r="J557" s="458">
        <v>0</v>
      </c>
      <c r="K557" s="458">
        <v>0</v>
      </c>
      <c r="L557" t="s">
        <v>855</v>
      </c>
      <c r="O557" s="231"/>
      <c r="P557" s="231"/>
    </row>
    <row r="558" spans="1:16">
      <c r="A558" t="s">
        <v>942</v>
      </c>
      <c r="B558" s="458">
        <v>2019</v>
      </c>
      <c r="C558" s="458">
        <v>0</v>
      </c>
      <c r="D558" s="458">
        <v>0</v>
      </c>
      <c r="E558" s="458">
        <v>0</v>
      </c>
      <c r="F558" s="458">
        <v>0</v>
      </c>
      <c r="G558" s="458">
        <v>0</v>
      </c>
      <c r="H558" s="458">
        <v>0</v>
      </c>
      <c r="I558" s="458">
        <v>0</v>
      </c>
      <c r="J558" s="458">
        <v>0</v>
      </c>
      <c r="K558" s="458">
        <v>20</v>
      </c>
      <c r="L558" t="s">
        <v>855</v>
      </c>
      <c r="O558" s="231"/>
      <c r="P558" s="231"/>
    </row>
    <row r="559" spans="1:16">
      <c r="A559" t="s">
        <v>942</v>
      </c>
      <c r="B559" s="458">
        <v>2020</v>
      </c>
      <c r="C559" s="458">
        <v>0</v>
      </c>
      <c r="D559" s="458">
        <v>0</v>
      </c>
      <c r="E559" s="458">
        <v>0</v>
      </c>
      <c r="F559" s="458">
        <v>0</v>
      </c>
      <c r="G559" s="458">
        <v>0</v>
      </c>
      <c r="H559" s="458">
        <v>0</v>
      </c>
      <c r="I559" s="458">
        <v>0</v>
      </c>
      <c r="J559" s="458">
        <v>5</v>
      </c>
      <c r="K559" s="458">
        <v>9</v>
      </c>
      <c r="L559" t="s">
        <v>855</v>
      </c>
      <c r="O559" s="231"/>
      <c r="P559" s="231"/>
    </row>
    <row r="560" spans="1:16">
      <c r="A560" t="s">
        <v>942</v>
      </c>
      <c r="B560" s="458">
        <v>2021</v>
      </c>
      <c r="C560" s="458">
        <v>0</v>
      </c>
      <c r="D560" s="458">
        <v>0</v>
      </c>
      <c r="E560" s="458">
        <v>0</v>
      </c>
      <c r="F560" s="458">
        <v>0</v>
      </c>
      <c r="G560" s="458">
        <v>0</v>
      </c>
      <c r="H560" s="458">
        <v>0</v>
      </c>
      <c r="I560" s="458">
        <v>0</v>
      </c>
      <c r="J560" s="458">
        <v>5</v>
      </c>
      <c r="K560" s="458">
        <v>9</v>
      </c>
      <c r="L560" t="s">
        <v>855</v>
      </c>
      <c r="O560" s="231"/>
      <c r="P560" s="231"/>
    </row>
    <row r="561" spans="1:16">
      <c r="A561" t="s">
        <v>943</v>
      </c>
      <c r="B561" s="458">
        <v>2019</v>
      </c>
      <c r="C561" s="458">
        <v>0</v>
      </c>
      <c r="D561" s="458">
        <v>0</v>
      </c>
      <c r="E561" s="458">
        <v>0</v>
      </c>
      <c r="F561" s="458">
        <v>0</v>
      </c>
      <c r="G561" s="458">
        <v>0</v>
      </c>
      <c r="H561" s="458">
        <v>0</v>
      </c>
      <c r="I561" s="458">
        <v>0</v>
      </c>
      <c r="J561" s="458">
        <v>0</v>
      </c>
      <c r="K561" s="458">
        <v>61</v>
      </c>
      <c r="L561" t="s">
        <v>855</v>
      </c>
      <c r="O561" s="231"/>
      <c r="P561" s="231"/>
    </row>
    <row r="562" spans="1:16">
      <c r="A562" t="s">
        <v>943</v>
      </c>
      <c r="B562" s="458">
        <v>2020</v>
      </c>
      <c r="C562" s="458">
        <v>0</v>
      </c>
      <c r="D562" s="458">
        <v>0</v>
      </c>
      <c r="E562" s="458">
        <v>0</v>
      </c>
      <c r="F562" s="458">
        <v>0</v>
      </c>
      <c r="G562" s="458">
        <v>0</v>
      </c>
      <c r="H562" s="458">
        <v>0</v>
      </c>
      <c r="I562" s="458">
        <v>0</v>
      </c>
      <c r="J562" s="458">
        <v>0</v>
      </c>
      <c r="K562" s="458">
        <v>87</v>
      </c>
      <c r="L562" t="s">
        <v>855</v>
      </c>
      <c r="O562" s="231"/>
      <c r="P562" s="231"/>
    </row>
    <row r="563" spans="1:16">
      <c r="A563" t="s">
        <v>943</v>
      </c>
      <c r="B563" s="458">
        <v>2021</v>
      </c>
      <c r="C563" s="458">
        <v>0</v>
      </c>
      <c r="D563" s="458">
        <v>0</v>
      </c>
      <c r="E563" s="458">
        <v>0</v>
      </c>
      <c r="F563" s="458">
        <v>0</v>
      </c>
      <c r="G563" s="458">
        <v>0</v>
      </c>
      <c r="H563" s="458">
        <v>0</v>
      </c>
      <c r="I563" s="458">
        <v>0</v>
      </c>
      <c r="J563" s="458">
        <v>0</v>
      </c>
      <c r="K563" s="458">
        <v>38</v>
      </c>
      <c r="L563" t="s">
        <v>855</v>
      </c>
      <c r="O563" s="231"/>
      <c r="P563" s="231"/>
    </row>
    <row r="564" spans="1:16">
      <c r="A564" t="s">
        <v>943</v>
      </c>
      <c r="B564" s="458">
        <v>2021</v>
      </c>
      <c r="C564" s="458">
        <v>0</v>
      </c>
      <c r="D564" s="458">
        <v>0</v>
      </c>
      <c r="E564" s="458">
        <v>0</v>
      </c>
      <c r="F564" s="458">
        <v>0</v>
      </c>
      <c r="G564" s="458">
        <v>0</v>
      </c>
      <c r="H564" s="458">
        <v>0</v>
      </c>
      <c r="I564" s="458">
        <v>0</v>
      </c>
      <c r="J564" s="458">
        <v>0</v>
      </c>
      <c r="K564" s="458">
        <v>6</v>
      </c>
      <c r="L564" t="s">
        <v>697</v>
      </c>
      <c r="O564" s="231"/>
      <c r="P564" s="231"/>
    </row>
    <row r="565" spans="1:16">
      <c r="A565" t="s">
        <v>943</v>
      </c>
      <c r="B565" s="458">
        <v>2022</v>
      </c>
      <c r="C565" s="458">
        <v>0</v>
      </c>
      <c r="D565" s="458">
        <v>0</v>
      </c>
      <c r="E565" s="458">
        <v>0</v>
      </c>
      <c r="F565" s="458">
        <v>0</v>
      </c>
      <c r="G565" s="458">
        <v>0</v>
      </c>
      <c r="H565" s="458">
        <v>0</v>
      </c>
      <c r="I565" s="458">
        <v>0</v>
      </c>
      <c r="J565" s="458">
        <v>0</v>
      </c>
      <c r="K565" s="458">
        <v>55</v>
      </c>
      <c r="L565" t="s">
        <v>697</v>
      </c>
      <c r="O565" s="231"/>
      <c r="P565" s="231"/>
    </row>
    <row r="566" spans="1:16">
      <c r="A566" t="s">
        <v>943</v>
      </c>
      <c r="B566" s="458">
        <v>2023</v>
      </c>
      <c r="C566" s="458">
        <v>0</v>
      </c>
      <c r="D566" s="458">
        <v>0</v>
      </c>
      <c r="E566" s="458">
        <v>0</v>
      </c>
      <c r="F566" s="458">
        <v>0</v>
      </c>
      <c r="G566" s="458">
        <v>0</v>
      </c>
      <c r="H566" s="458">
        <v>0</v>
      </c>
      <c r="I566" s="458">
        <v>0</v>
      </c>
      <c r="J566" s="458">
        <v>0</v>
      </c>
      <c r="K566" s="458">
        <v>28</v>
      </c>
      <c r="L566" t="s">
        <v>697</v>
      </c>
      <c r="O566" s="231"/>
      <c r="P566" s="231"/>
    </row>
    <row r="567" spans="1:16">
      <c r="A567" t="s">
        <v>943</v>
      </c>
      <c r="B567" s="458">
        <v>2024</v>
      </c>
      <c r="C567" s="458">
        <v>0</v>
      </c>
      <c r="D567" s="458">
        <v>0</v>
      </c>
      <c r="E567" s="458">
        <v>0</v>
      </c>
      <c r="F567" s="458">
        <v>0</v>
      </c>
      <c r="G567" s="458">
        <v>0</v>
      </c>
      <c r="H567" s="458">
        <v>0</v>
      </c>
      <c r="I567" s="458">
        <v>0</v>
      </c>
      <c r="J567" s="458">
        <v>19</v>
      </c>
      <c r="K567" s="458">
        <v>42</v>
      </c>
      <c r="L567" t="s">
        <v>697</v>
      </c>
      <c r="O567" s="231"/>
      <c r="P567" s="231"/>
    </row>
    <row r="568" spans="1:16">
      <c r="A568" t="s">
        <v>943</v>
      </c>
      <c r="C568">
        <v>0</v>
      </c>
      <c r="D568">
        <v>0</v>
      </c>
      <c r="E568">
        <v>0</v>
      </c>
      <c r="F568">
        <v>0</v>
      </c>
      <c r="G568">
        <v>0</v>
      </c>
      <c r="H568">
        <v>0</v>
      </c>
      <c r="I568">
        <v>0</v>
      </c>
      <c r="J568">
        <v>0</v>
      </c>
      <c r="K568">
        <v>5</v>
      </c>
      <c r="L568" t="s">
        <v>822</v>
      </c>
      <c r="O568" s="231"/>
      <c r="P568" s="231"/>
    </row>
    <row r="569" spans="1:16">
      <c r="A569" t="s">
        <v>944</v>
      </c>
      <c r="B569" s="458">
        <v>2020</v>
      </c>
      <c r="C569" s="458">
        <v>0</v>
      </c>
      <c r="D569" s="458">
        <v>0</v>
      </c>
      <c r="E569" s="458">
        <v>0</v>
      </c>
      <c r="F569" s="458">
        <v>0</v>
      </c>
      <c r="G569" s="458">
        <v>0</v>
      </c>
      <c r="H569" s="458">
        <v>0</v>
      </c>
      <c r="I569" s="458">
        <v>0</v>
      </c>
      <c r="J569" s="458">
        <v>19</v>
      </c>
      <c r="K569" s="458">
        <v>8</v>
      </c>
      <c r="L569" t="s">
        <v>855</v>
      </c>
      <c r="O569" s="231"/>
      <c r="P569" s="231"/>
    </row>
    <row r="570" spans="1:16">
      <c r="A570" t="s">
        <v>944</v>
      </c>
      <c r="B570" s="458">
        <v>2022</v>
      </c>
      <c r="C570" s="458">
        <v>0</v>
      </c>
      <c r="D570" s="458">
        <v>0</v>
      </c>
      <c r="E570" s="458">
        <v>0</v>
      </c>
      <c r="F570" s="458">
        <v>0</v>
      </c>
      <c r="G570" s="458">
        <v>0</v>
      </c>
      <c r="H570" s="458">
        <v>0</v>
      </c>
      <c r="I570" s="458">
        <v>0</v>
      </c>
      <c r="J570" s="458">
        <v>14</v>
      </c>
      <c r="K570" s="458">
        <v>0</v>
      </c>
      <c r="L570" t="s">
        <v>697</v>
      </c>
      <c r="O570" s="231"/>
      <c r="P570" s="231"/>
    </row>
    <row r="571" spans="1:16">
      <c r="A571" t="s">
        <v>944</v>
      </c>
      <c r="B571" s="458">
        <v>2023</v>
      </c>
      <c r="C571" s="458">
        <v>48</v>
      </c>
      <c r="D571" s="458">
        <v>0</v>
      </c>
      <c r="E571" s="458">
        <v>48</v>
      </c>
      <c r="F571" s="458">
        <v>0</v>
      </c>
      <c r="G571" s="458">
        <v>0</v>
      </c>
      <c r="H571" s="458">
        <v>0</v>
      </c>
      <c r="I571" s="458">
        <v>0</v>
      </c>
      <c r="J571" s="458">
        <v>66</v>
      </c>
      <c r="K571" s="458">
        <v>0</v>
      </c>
      <c r="L571" t="s">
        <v>697</v>
      </c>
      <c r="O571" s="231"/>
      <c r="P571" s="231"/>
    </row>
    <row r="572" spans="1:16">
      <c r="A572" t="s">
        <v>944</v>
      </c>
      <c r="C572">
        <v>0</v>
      </c>
      <c r="D572">
        <v>0</v>
      </c>
      <c r="E572">
        <v>0</v>
      </c>
      <c r="F572">
        <v>0</v>
      </c>
      <c r="G572">
        <v>0</v>
      </c>
      <c r="H572">
        <v>0</v>
      </c>
      <c r="I572">
        <v>0</v>
      </c>
      <c r="J572">
        <v>19</v>
      </c>
      <c r="K572">
        <v>8</v>
      </c>
      <c r="L572" t="s">
        <v>822</v>
      </c>
      <c r="O572" s="231"/>
      <c r="P572" s="231"/>
    </row>
    <row r="573" spans="1:16">
      <c r="A573" t="s">
        <v>945</v>
      </c>
      <c r="B573" s="458">
        <v>2019</v>
      </c>
      <c r="C573">
        <v>0</v>
      </c>
      <c r="D573">
        <v>0</v>
      </c>
      <c r="E573" s="458">
        <v>0</v>
      </c>
      <c r="F573" s="458">
        <v>1</v>
      </c>
      <c r="G573" s="458">
        <v>0</v>
      </c>
      <c r="H573" s="458">
        <v>0</v>
      </c>
      <c r="I573" s="458">
        <v>0</v>
      </c>
      <c r="J573" s="458">
        <v>0</v>
      </c>
      <c r="K573" s="458">
        <v>0</v>
      </c>
      <c r="L573" t="s">
        <v>855</v>
      </c>
      <c r="O573" s="231"/>
      <c r="P573" s="231"/>
    </row>
    <row r="574" spans="1:16">
      <c r="A574" t="s">
        <v>945</v>
      </c>
      <c r="B574" s="458">
        <v>2021</v>
      </c>
      <c r="C574">
        <v>0</v>
      </c>
      <c r="D574">
        <v>0</v>
      </c>
      <c r="E574" s="458">
        <v>0</v>
      </c>
      <c r="F574" s="458">
        <v>1</v>
      </c>
      <c r="G574" s="458">
        <v>0</v>
      </c>
      <c r="H574" s="458">
        <v>9</v>
      </c>
      <c r="I574" s="458">
        <v>0</v>
      </c>
      <c r="J574" s="458">
        <v>1</v>
      </c>
      <c r="K574" s="458">
        <v>10</v>
      </c>
      <c r="L574" t="s">
        <v>697</v>
      </c>
      <c r="O574" s="231"/>
      <c r="P574" s="231"/>
    </row>
    <row r="575" spans="1:16">
      <c r="A575" t="s">
        <v>945</v>
      </c>
      <c r="B575" s="458">
        <v>2022</v>
      </c>
      <c r="C575">
        <v>0</v>
      </c>
      <c r="D575" s="458">
        <v>1</v>
      </c>
      <c r="E575" s="458">
        <v>0</v>
      </c>
      <c r="F575" s="458">
        <v>1</v>
      </c>
      <c r="G575" s="458">
        <v>0</v>
      </c>
      <c r="H575" s="458">
        <v>1</v>
      </c>
      <c r="I575" s="458">
        <v>0</v>
      </c>
      <c r="J575" s="458">
        <v>5</v>
      </c>
      <c r="K575" s="458">
        <v>2</v>
      </c>
      <c r="L575" t="s">
        <v>697</v>
      </c>
      <c r="O575" s="231"/>
      <c r="P575" s="231"/>
    </row>
    <row r="576" spans="1:16">
      <c r="A576" t="s">
        <v>945</v>
      </c>
      <c r="B576" s="458">
        <v>2023</v>
      </c>
      <c r="C576">
        <v>0</v>
      </c>
      <c r="D576" s="458">
        <v>1</v>
      </c>
      <c r="E576" s="458">
        <v>0</v>
      </c>
      <c r="F576" s="458">
        <v>1</v>
      </c>
      <c r="G576" s="458">
        <v>0</v>
      </c>
      <c r="H576" s="458">
        <v>1</v>
      </c>
      <c r="I576" s="458">
        <v>0</v>
      </c>
      <c r="J576" s="458">
        <v>0</v>
      </c>
      <c r="K576" s="458">
        <v>2</v>
      </c>
      <c r="L576" t="s">
        <v>697</v>
      </c>
      <c r="O576" s="231"/>
      <c r="P576" s="231"/>
    </row>
    <row r="577" spans="1:16">
      <c r="A577" t="s">
        <v>945</v>
      </c>
      <c r="B577" s="458">
        <v>2024</v>
      </c>
      <c r="C577">
        <v>0</v>
      </c>
      <c r="D577" s="458">
        <v>0</v>
      </c>
      <c r="E577" s="458">
        <v>0</v>
      </c>
      <c r="F577" s="458">
        <v>0</v>
      </c>
      <c r="G577" s="458">
        <v>0</v>
      </c>
      <c r="H577" s="458">
        <v>3</v>
      </c>
      <c r="I577" s="458">
        <v>0</v>
      </c>
      <c r="J577" s="458">
        <v>4</v>
      </c>
      <c r="K577" s="458">
        <v>4</v>
      </c>
      <c r="L577" t="s">
        <v>697</v>
      </c>
      <c r="O577" s="231"/>
      <c r="P577" s="231"/>
    </row>
    <row r="578" spans="1:16">
      <c r="A578" t="s">
        <v>945</v>
      </c>
      <c r="C578">
        <v>0</v>
      </c>
      <c r="D578">
        <v>0</v>
      </c>
      <c r="E578">
        <v>0</v>
      </c>
      <c r="F578">
        <v>3</v>
      </c>
      <c r="G578">
        <v>0</v>
      </c>
      <c r="H578">
        <v>10</v>
      </c>
      <c r="I578">
        <v>0</v>
      </c>
      <c r="J578">
        <v>4</v>
      </c>
      <c r="K578">
        <v>7</v>
      </c>
      <c r="L578" t="s">
        <v>822</v>
      </c>
      <c r="O578" s="231"/>
      <c r="P578" s="231"/>
    </row>
    <row r="579" spans="1:16">
      <c r="A579" t="s">
        <v>745</v>
      </c>
      <c r="B579" s="458">
        <v>2021</v>
      </c>
      <c r="C579" s="458">
        <v>0</v>
      </c>
      <c r="D579" s="458">
        <v>0</v>
      </c>
      <c r="E579" s="458">
        <v>0</v>
      </c>
      <c r="F579" s="458">
        <v>0</v>
      </c>
      <c r="G579" s="458">
        <v>0</v>
      </c>
      <c r="H579" s="458">
        <v>0</v>
      </c>
      <c r="I579" s="458">
        <v>0</v>
      </c>
      <c r="J579" s="458">
        <v>0</v>
      </c>
      <c r="K579" s="458">
        <v>36</v>
      </c>
      <c r="L579" t="s">
        <v>855</v>
      </c>
      <c r="O579" s="231"/>
      <c r="P579" s="231"/>
    </row>
    <row r="580" spans="1:16">
      <c r="A580" t="s">
        <v>745</v>
      </c>
      <c r="B580" s="458">
        <v>2022</v>
      </c>
      <c r="C580" s="458">
        <v>0</v>
      </c>
      <c r="D580" s="458">
        <v>0</v>
      </c>
      <c r="E580" s="458">
        <v>0</v>
      </c>
      <c r="F580" s="458">
        <v>0</v>
      </c>
      <c r="G580" s="458">
        <v>0</v>
      </c>
      <c r="H580" s="458">
        <v>3</v>
      </c>
      <c r="I580" s="458">
        <v>0</v>
      </c>
      <c r="J580" s="458">
        <v>2</v>
      </c>
      <c r="K580" s="458">
        <v>0</v>
      </c>
      <c r="L580" t="s">
        <v>697</v>
      </c>
      <c r="O580" s="231"/>
      <c r="P580" s="231"/>
    </row>
    <row r="581" spans="1:16">
      <c r="A581" t="s">
        <v>745</v>
      </c>
      <c r="B581" s="458">
        <v>2023</v>
      </c>
      <c r="C581" s="458">
        <v>0</v>
      </c>
      <c r="D581" s="458">
        <v>0</v>
      </c>
      <c r="E581" s="458">
        <v>0</v>
      </c>
      <c r="F581" s="458">
        <v>0</v>
      </c>
      <c r="G581" s="458">
        <v>0</v>
      </c>
      <c r="H581" s="458">
        <v>0</v>
      </c>
      <c r="I581" s="458">
        <v>0</v>
      </c>
      <c r="J581" s="458">
        <v>0</v>
      </c>
      <c r="K581" s="458">
        <v>3</v>
      </c>
      <c r="L581" t="s">
        <v>697</v>
      </c>
      <c r="O581" s="231"/>
      <c r="P581" s="231"/>
    </row>
    <row r="582" spans="1:16">
      <c r="A582" t="s">
        <v>745</v>
      </c>
      <c r="C582">
        <v>0</v>
      </c>
      <c r="D582">
        <v>0</v>
      </c>
      <c r="E582">
        <v>0</v>
      </c>
      <c r="F582">
        <v>0</v>
      </c>
      <c r="G582">
        <v>0</v>
      </c>
      <c r="H582">
        <v>0</v>
      </c>
      <c r="I582">
        <v>0</v>
      </c>
      <c r="J582">
        <v>0</v>
      </c>
      <c r="K582">
        <v>1</v>
      </c>
      <c r="L582" t="s">
        <v>822</v>
      </c>
      <c r="O582" s="231"/>
      <c r="P582" s="231"/>
    </row>
    <row r="583" spans="1:16">
      <c r="A583" t="s">
        <v>946</v>
      </c>
      <c r="B583" s="458">
        <v>2019</v>
      </c>
      <c r="C583" s="458">
        <v>0</v>
      </c>
      <c r="D583" s="458">
        <v>0</v>
      </c>
      <c r="E583" s="458">
        <v>0</v>
      </c>
      <c r="F583" s="458">
        <v>0</v>
      </c>
      <c r="G583" s="458">
        <v>0</v>
      </c>
      <c r="H583" s="458">
        <v>0</v>
      </c>
      <c r="I583" s="458">
        <v>0</v>
      </c>
      <c r="J583" s="458">
        <v>0</v>
      </c>
      <c r="K583" s="458">
        <v>73</v>
      </c>
      <c r="L583" t="s">
        <v>855</v>
      </c>
      <c r="O583" s="231"/>
      <c r="P583" s="231"/>
    </row>
    <row r="584" spans="1:16">
      <c r="A584" t="s">
        <v>946</v>
      </c>
      <c r="B584" s="458">
        <v>2020</v>
      </c>
      <c r="C584" s="458">
        <v>0</v>
      </c>
      <c r="D584" s="458">
        <v>0</v>
      </c>
      <c r="E584" s="458">
        <v>0</v>
      </c>
      <c r="F584" s="458">
        <v>0</v>
      </c>
      <c r="G584" s="458">
        <v>0</v>
      </c>
      <c r="H584" s="458">
        <v>0</v>
      </c>
      <c r="I584" s="458">
        <v>0</v>
      </c>
      <c r="J584" s="458">
        <v>0</v>
      </c>
      <c r="K584" s="458">
        <v>39</v>
      </c>
      <c r="L584" t="s">
        <v>855</v>
      </c>
      <c r="O584" s="231"/>
      <c r="P584" s="231"/>
    </row>
    <row r="585" spans="1:16">
      <c r="A585" t="s">
        <v>946</v>
      </c>
      <c r="B585" s="458">
        <v>2021</v>
      </c>
      <c r="C585" s="458">
        <v>0</v>
      </c>
      <c r="D585" s="458">
        <v>0</v>
      </c>
      <c r="E585" s="458">
        <v>0</v>
      </c>
      <c r="F585" s="458">
        <v>0</v>
      </c>
      <c r="G585" s="458">
        <v>0</v>
      </c>
      <c r="H585" s="458">
        <v>0</v>
      </c>
      <c r="I585" s="458">
        <v>0</v>
      </c>
      <c r="J585" s="458">
        <v>0</v>
      </c>
      <c r="K585" s="458">
        <v>34</v>
      </c>
      <c r="L585" t="s">
        <v>855</v>
      </c>
      <c r="O585" s="231"/>
      <c r="P585" s="231"/>
    </row>
    <row r="586" spans="1:16">
      <c r="A586" t="s">
        <v>946</v>
      </c>
      <c r="B586" s="458">
        <v>2021</v>
      </c>
      <c r="C586" s="458">
        <v>0</v>
      </c>
      <c r="D586" s="458">
        <v>0</v>
      </c>
      <c r="E586" s="458">
        <v>0</v>
      </c>
      <c r="F586" s="458">
        <v>0</v>
      </c>
      <c r="G586" s="458">
        <v>0</v>
      </c>
      <c r="H586" s="458">
        <v>0</v>
      </c>
      <c r="I586" s="458">
        <v>0</v>
      </c>
      <c r="J586" s="458">
        <v>0</v>
      </c>
      <c r="K586" s="458">
        <v>10</v>
      </c>
      <c r="L586" t="s">
        <v>697</v>
      </c>
      <c r="O586" s="231"/>
      <c r="P586" s="231"/>
    </row>
    <row r="587" spans="1:16">
      <c r="A587" t="s">
        <v>946</v>
      </c>
      <c r="B587" s="458">
        <v>2022</v>
      </c>
      <c r="C587" s="458">
        <v>0</v>
      </c>
      <c r="D587" s="458">
        <v>0</v>
      </c>
      <c r="E587" s="458">
        <v>0</v>
      </c>
      <c r="F587" s="458">
        <v>0</v>
      </c>
      <c r="G587" s="458">
        <v>0</v>
      </c>
      <c r="H587" s="458">
        <v>0</v>
      </c>
      <c r="I587" s="458">
        <v>0</v>
      </c>
      <c r="J587" s="458">
        <v>0</v>
      </c>
      <c r="K587" s="458">
        <v>87</v>
      </c>
      <c r="L587" t="s">
        <v>697</v>
      </c>
      <c r="O587" s="231"/>
      <c r="P587" s="231"/>
    </row>
    <row r="588" spans="1:16">
      <c r="A588" t="s">
        <v>946</v>
      </c>
      <c r="B588" s="458">
        <v>2023</v>
      </c>
      <c r="C588" s="458">
        <v>0</v>
      </c>
      <c r="D588" s="458">
        <v>0</v>
      </c>
      <c r="E588" s="458">
        <v>0</v>
      </c>
      <c r="F588" s="458">
        <v>0</v>
      </c>
      <c r="G588" s="458">
        <v>0</v>
      </c>
      <c r="H588" s="458">
        <v>0</v>
      </c>
      <c r="I588" s="458">
        <v>0</v>
      </c>
      <c r="J588" s="458">
        <v>0</v>
      </c>
      <c r="K588" s="458">
        <v>95</v>
      </c>
      <c r="L588" t="s">
        <v>697</v>
      </c>
      <c r="O588" s="231"/>
      <c r="P588" s="231"/>
    </row>
    <row r="589" spans="1:16">
      <c r="A589" t="s">
        <v>946</v>
      </c>
      <c r="C589">
        <v>0</v>
      </c>
      <c r="D589">
        <v>0</v>
      </c>
      <c r="E589">
        <v>0</v>
      </c>
      <c r="F589">
        <v>0</v>
      </c>
      <c r="G589">
        <v>0</v>
      </c>
      <c r="H589">
        <v>0</v>
      </c>
      <c r="I589">
        <v>0</v>
      </c>
      <c r="J589">
        <v>0</v>
      </c>
      <c r="K589">
        <v>12</v>
      </c>
      <c r="L589" t="s">
        <v>822</v>
      </c>
      <c r="O589" s="231"/>
      <c r="P589" s="231"/>
    </row>
    <row r="590" spans="1:16">
      <c r="A590" t="s">
        <v>947</v>
      </c>
      <c r="B590" s="458">
        <v>2019</v>
      </c>
      <c r="C590" s="458">
        <v>0</v>
      </c>
      <c r="D590" s="458">
        <v>0</v>
      </c>
      <c r="E590" s="458">
        <v>0</v>
      </c>
      <c r="F590" s="458">
        <v>0</v>
      </c>
      <c r="G590" s="458">
        <v>0</v>
      </c>
      <c r="H590" s="458">
        <v>0</v>
      </c>
      <c r="I590" s="458">
        <v>1</v>
      </c>
      <c r="J590" s="458">
        <v>0</v>
      </c>
      <c r="K590" s="458">
        <v>34</v>
      </c>
      <c r="L590" t="s">
        <v>855</v>
      </c>
      <c r="O590" s="231"/>
      <c r="P590" s="231"/>
    </row>
    <row r="591" spans="1:16">
      <c r="A591" t="s">
        <v>947</v>
      </c>
      <c r="B591" s="458">
        <v>2020</v>
      </c>
      <c r="C591" s="458">
        <v>0</v>
      </c>
      <c r="D591" s="458">
        <v>0</v>
      </c>
      <c r="E591" s="458">
        <v>0</v>
      </c>
      <c r="F591" s="458">
        <v>0</v>
      </c>
      <c r="G591" s="458">
        <v>0</v>
      </c>
      <c r="H591" s="458">
        <v>0</v>
      </c>
      <c r="I591" s="458">
        <v>4</v>
      </c>
      <c r="J591" s="458">
        <v>0</v>
      </c>
      <c r="K591" s="458">
        <v>282</v>
      </c>
      <c r="L591" t="s">
        <v>855</v>
      </c>
      <c r="O591" s="231"/>
      <c r="P591" s="231"/>
    </row>
    <row r="592" spans="1:16">
      <c r="A592" t="s">
        <v>947</v>
      </c>
      <c r="B592" s="458">
        <v>2021</v>
      </c>
      <c r="C592" s="458">
        <v>0</v>
      </c>
      <c r="D592" s="458">
        <v>0</v>
      </c>
      <c r="E592" s="458">
        <v>0</v>
      </c>
      <c r="F592" s="458">
        <v>0</v>
      </c>
      <c r="G592" s="458">
        <v>0</v>
      </c>
      <c r="H592" s="458">
        <v>0</v>
      </c>
      <c r="I592" s="458">
        <v>0</v>
      </c>
      <c r="J592" s="458">
        <v>0</v>
      </c>
      <c r="K592" s="458">
        <v>43</v>
      </c>
      <c r="L592" t="s">
        <v>855</v>
      </c>
      <c r="O592" s="231"/>
      <c r="P592" s="231"/>
    </row>
    <row r="593" spans="1:16">
      <c r="A593" t="s">
        <v>947</v>
      </c>
      <c r="B593" s="458">
        <v>2022</v>
      </c>
      <c r="C593" s="458">
        <v>13</v>
      </c>
      <c r="D593" s="458">
        <v>0</v>
      </c>
      <c r="E593" s="458">
        <v>53</v>
      </c>
      <c r="F593" s="458">
        <v>0</v>
      </c>
      <c r="G593" s="458">
        <v>8</v>
      </c>
      <c r="H593" s="458">
        <v>0</v>
      </c>
      <c r="I593" s="458">
        <v>0</v>
      </c>
      <c r="J593" s="458">
        <v>0</v>
      </c>
      <c r="K593" s="458">
        <v>83</v>
      </c>
      <c r="L593" t="s">
        <v>855</v>
      </c>
      <c r="O593" s="231"/>
      <c r="P593" s="231"/>
    </row>
    <row r="594" spans="1:16">
      <c r="A594" t="s">
        <v>947</v>
      </c>
      <c r="B594" s="458">
        <v>2023</v>
      </c>
      <c r="C594" s="458">
        <v>21</v>
      </c>
      <c r="D594" s="458">
        <v>0</v>
      </c>
      <c r="E594" s="458">
        <v>0</v>
      </c>
      <c r="F594" s="458">
        <v>2</v>
      </c>
      <c r="G594" s="458">
        <v>0</v>
      </c>
      <c r="H594" s="458">
        <v>1</v>
      </c>
      <c r="I594" s="458">
        <v>0</v>
      </c>
      <c r="J594" s="458">
        <v>0</v>
      </c>
      <c r="K594" s="458">
        <v>3</v>
      </c>
      <c r="L594" t="s">
        <v>855</v>
      </c>
      <c r="O594" s="231"/>
      <c r="P594" s="231"/>
    </row>
    <row r="595" spans="1:16">
      <c r="A595" t="s">
        <v>947</v>
      </c>
      <c r="B595" s="458">
        <v>2023</v>
      </c>
      <c r="C595" s="458">
        <v>21</v>
      </c>
      <c r="D595" s="458">
        <v>0</v>
      </c>
      <c r="E595" s="458">
        <v>59</v>
      </c>
      <c r="F595" s="458">
        <v>13</v>
      </c>
      <c r="G595" s="458">
        <v>151</v>
      </c>
      <c r="H595" s="458">
        <v>14</v>
      </c>
      <c r="I595" s="458">
        <v>0</v>
      </c>
      <c r="J595" s="458">
        <v>15</v>
      </c>
      <c r="K595" s="458">
        <v>78</v>
      </c>
      <c r="L595" t="s">
        <v>697</v>
      </c>
      <c r="O595" s="231"/>
      <c r="P595" s="231"/>
    </row>
    <row r="596" spans="1:16">
      <c r="A596" t="s">
        <v>947</v>
      </c>
      <c r="B596" s="458">
        <v>2024</v>
      </c>
      <c r="C596" s="458">
        <v>0</v>
      </c>
      <c r="D596" s="458">
        <v>18</v>
      </c>
      <c r="E596" s="458">
        <v>0</v>
      </c>
      <c r="F596" s="458">
        <v>18</v>
      </c>
      <c r="G596" s="458">
        <v>0</v>
      </c>
      <c r="H596" s="458">
        <v>18</v>
      </c>
      <c r="I596" s="458">
        <v>0</v>
      </c>
      <c r="J596" s="458">
        <v>17</v>
      </c>
      <c r="K596" s="458">
        <v>37</v>
      </c>
      <c r="L596" t="s">
        <v>697</v>
      </c>
      <c r="O596" s="231"/>
      <c r="P596" s="231"/>
    </row>
    <row r="597" spans="1:16">
      <c r="A597" t="s">
        <v>947</v>
      </c>
      <c r="C597">
        <v>0</v>
      </c>
      <c r="D597">
        <v>0</v>
      </c>
      <c r="E597">
        <v>53</v>
      </c>
      <c r="F597">
        <v>2</v>
      </c>
      <c r="G597">
        <v>8</v>
      </c>
      <c r="H597">
        <v>1</v>
      </c>
      <c r="I597">
        <v>0</v>
      </c>
      <c r="J597">
        <v>0</v>
      </c>
      <c r="K597">
        <v>36</v>
      </c>
      <c r="L597" t="s">
        <v>822</v>
      </c>
      <c r="O597" s="231"/>
      <c r="P597" s="231"/>
    </row>
    <row r="598" spans="1:16">
      <c r="A598" t="s">
        <v>948</v>
      </c>
      <c r="B598" s="458">
        <v>2019</v>
      </c>
      <c r="C598">
        <v>0</v>
      </c>
      <c r="D598">
        <v>0</v>
      </c>
      <c r="E598" s="458">
        <v>0</v>
      </c>
      <c r="F598" s="458">
        <v>0</v>
      </c>
      <c r="G598" s="458">
        <v>0</v>
      </c>
      <c r="H598" s="458">
        <v>1</v>
      </c>
      <c r="I598" s="458">
        <v>0</v>
      </c>
      <c r="J598" s="458">
        <v>4</v>
      </c>
      <c r="K598" s="458">
        <v>214</v>
      </c>
      <c r="L598" t="s">
        <v>855</v>
      </c>
      <c r="O598" s="231"/>
      <c r="P598" s="231"/>
    </row>
    <row r="599" spans="1:16">
      <c r="A599" t="s">
        <v>948</v>
      </c>
      <c r="B599" s="458">
        <v>2020</v>
      </c>
      <c r="C599">
        <v>0</v>
      </c>
      <c r="D599">
        <v>0</v>
      </c>
      <c r="E599" s="458">
        <v>0</v>
      </c>
      <c r="F599" s="458">
        <v>0</v>
      </c>
      <c r="G599" s="458">
        <v>0</v>
      </c>
      <c r="H599" s="458">
        <v>0</v>
      </c>
      <c r="I599" s="458">
        <v>0</v>
      </c>
      <c r="J599" s="458">
        <v>0</v>
      </c>
      <c r="K599" s="458">
        <v>137</v>
      </c>
      <c r="L599" t="s">
        <v>855</v>
      </c>
      <c r="O599" s="231"/>
      <c r="P599" s="231"/>
    </row>
    <row r="600" spans="1:16">
      <c r="A600" t="s">
        <v>948</v>
      </c>
      <c r="B600" s="458">
        <v>2021</v>
      </c>
      <c r="C600">
        <v>0</v>
      </c>
      <c r="D600">
        <v>0</v>
      </c>
      <c r="E600" s="458">
        <v>12</v>
      </c>
      <c r="F600" s="458">
        <v>24</v>
      </c>
      <c r="G600" s="458">
        <v>0</v>
      </c>
      <c r="H600" s="458">
        <v>33</v>
      </c>
      <c r="I600" s="458">
        <v>24</v>
      </c>
      <c r="J600" s="458">
        <v>12</v>
      </c>
      <c r="K600" s="458">
        <v>422</v>
      </c>
      <c r="L600" t="s">
        <v>855</v>
      </c>
      <c r="O600" s="231"/>
      <c r="P600" s="231"/>
    </row>
    <row r="601" spans="1:16">
      <c r="A601" t="s">
        <v>948</v>
      </c>
      <c r="B601" s="458">
        <v>2022</v>
      </c>
      <c r="C601">
        <v>0</v>
      </c>
      <c r="D601">
        <v>0</v>
      </c>
      <c r="E601" s="458">
        <v>0</v>
      </c>
      <c r="F601" s="458">
        <v>0</v>
      </c>
      <c r="G601" s="458">
        <v>0</v>
      </c>
      <c r="H601" s="458">
        <v>0</v>
      </c>
      <c r="I601" s="458">
        <v>0</v>
      </c>
      <c r="J601" s="458">
        <v>107</v>
      </c>
      <c r="K601" s="458">
        <v>147</v>
      </c>
      <c r="L601" t="s">
        <v>855</v>
      </c>
      <c r="O601" s="231"/>
      <c r="P601" s="231"/>
    </row>
    <row r="602" spans="1:16">
      <c r="A602" t="s">
        <v>948</v>
      </c>
      <c r="B602" s="458">
        <v>2023</v>
      </c>
      <c r="C602">
        <v>0</v>
      </c>
      <c r="D602">
        <v>0</v>
      </c>
      <c r="E602" s="458">
        <v>0</v>
      </c>
      <c r="F602" s="458">
        <v>0</v>
      </c>
      <c r="G602" s="458">
        <v>0</v>
      </c>
      <c r="H602" s="458">
        <v>0</v>
      </c>
      <c r="I602" s="458">
        <v>0</v>
      </c>
      <c r="J602" s="458">
        <v>4</v>
      </c>
      <c r="K602" s="458">
        <v>7</v>
      </c>
      <c r="L602" t="s">
        <v>855</v>
      </c>
      <c r="O602" s="231"/>
      <c r="P602" s="231"/>
    </row>
    <row r="603" spans="1:16">
      <c r="A603" t="s">
        <v>948</v>
      </c>
      <c r="B603" s="458">
        <v>2023</v>
      </c>
      <c r="C603" s="458">
        <v>10</v>
      </c>
      <c r="D603">
        <v>0</v>
      </c>
      <c r="E603" s="458">
        <v>31</v>
      </c>
      <c r="F603" s="458">
        <v>0</v>
      </c>
      <c r="G603" s="458">
        <v>71</v>
      </c>
      <c r="H603" s="458">
        <v>0</v>
      </c>
      <c r="I603" s="458">
        <v>5</v>
      </c>
      <c r="J603" s="458">
        <v>103</v>
      </c>
      <c r="K603" s="458">
        <v>164</v>
      </c>
      <c r="L603" t="s">
        <v>697</v>
      </c>
      <c r="O603" s="231"/>
      <c r="P603" s="231"/>
    </row>
    <row r="604" spans="1:16">
      <c r="A604" t="s">
        <v>948</v>
      </c>
      <c r="B604" s="458">
        <v>2024</v>
      </c>
      <c r="C604" s="458">
        <v>10</v>
      </c>
      <c r="D604">
        <v>0</v>
      </c>
      <c r="E604" s="458">
        <v>0</v>
      </c>
      <c r="F604" s="458">
        <v>22</v>
      </c>
      <c r="G604" s="458">
        <v>0</v>
      </c>
      <c r="H604" s="458">
        <v>21</v>
      </c>
      <c r="I604" s="458">
        <v>6</v>
      </c>
      <c r="J604" s="458">
        <v>54</v>
      </c>
      <c r="K604" s="458">
        <v>165</v>
      </c>
      <c r="L604" t="s">
        <v>697</v>
      </c>
      <c r="O604" s="231"/>
      <c r="P604" s="231"/>
    </row>
    <row r="605" spans="1:16">
      <c r="A605" t="s">
        <v>948</v>
      </c>
      <c r="C605">
        <v>0</v>
      </c>
      <c r="D605">
        <v>0</v>
      </c>
      <c r="E605">
        <v>0</v>
      </c>
      <c r="F605">
        <v>0</v>
      </c>
      <c r="G605">
        <v>0</v>
      </c>
      <c r="H605">
        <v>0</v>
      </c>
      <c r="I605">
        <v>0</v>
      </c>
      <c r="J605">
        <v>63</v>
      </c>
      <c r="K605">
        <v>99</v>
      </c>
      <c r="L605" t="s">
        <v>822</v>
      </c>
      <c r="O605" s="231"/>
      <c r="P605" s="231"/>
    </row>
    <row r="606" spans="1:16">
      <c r="A606" t="s">
        <v>949</v>
      </c>
      <c r="B606" s="458">
        <v>2020</v>
      </c>
      <c r="C606" s="458">
        <v>0</v>
      </c>
      <c r="D606" s="458">
        <v>0</v>
      </c>
      <c r="E606" s="458">
        <v>0</v>
      </c>
      <c r="F606" s="458">
        <v>0</v>
      </c>
      <c r="G606" s="458">
        <v>0</v>
      </c>
      <c r="H606" s="458">
        <v>0</v>
      </c>
      <c r="I606" s="458">
        <v>0</v>
      </c>
      <c r="J606" s="458">
        <v>3</v>
      </c>
      <c r="K606" s="458">
        <v>0</v>
      </c>
      <c r="L606" t="s">
        <v>855</v>
      </c>
      <c r="O606" s="231"/>
      <c r="P606" s="231"/>
    </row>
    <row r="607" spans="1:16">
      <c r="A607" t="s">
        <v>949</v>
      </c>
      <c r="B607" s="458">
        <v>2021</v>
      </c>
      <c r="C607" s="458">
        <v>0</v>
      </c>
      <c r="D607" s="458">
        <v>0</v>
      </c>
      <c r="E607" s="458">
        <v>0</v>
      </c>
      <c r="F607" s="458">
        <v>0</v>
      </c>
      <c r="G607" s="458">
        <v>0</v>
      </c>
      <c r="H607" s="458">
        <v>0</v>
      </c>
      <c r="I607" s="458">
        <v>0</v>
      </c>
      <c r="J607" s="458">
        <v>14</v>
      </c>
      <c r="K607" s="458">
        <v>0</v>
      </c>
      <c r="L607" t="s">
        <v>855</v>
      </c>
      <c r="O607" s="231"/>
      <c r="P607" s="231"/>
    </row>
    <row r="608" spans="1:16">
      <c r="A608" t="s">
        <v>949</v>
      </c>
      <c r="B608" s="458">
        <v>2022</v>
      </c>
      <c r="C608" s="458">
        <v>0</v>
      </c>
      <c r="D608" s="458">
        <v>0</v>
      </c>
      <c r="E608" s="458">
        <v>0</v>
      </c>
      <c r="F608" s="458">
        <v>0</v>
      </c>
      <c r="G608" s="458">
        <v>0</v>
      </c>
      <c r="H608" s="458">
        <v>0</v>
      </c>
      <c r="I608" s="458">
        <v>0</v>
      </c>
      <c r="J608" s="458">
        <v>18</v>
      </c>
      <c r="K608" s="458">
        <v>1</v>
      </c>
      <c r="L608" t="s">
        <v>855</v>
      </c>
      <c r="O608" s="231"/>
      <c r="P608" s="231"/>
    </row>
    <row r="609" spans="1:16">
      <c r="A609" t="s">
        <v>949</v>
      </c>
      <c r="B609" s="458">
        <v>2023</v>
      </c>
      <c r="C609" s="458">
        <v>0</v>
      </c>
      <c r="D609" s="458">
        <v>0</v>
      </c>
      <c r="E609" s="458">
        <v>0</v>
      </c>
      <c r="F609" s="458">
        <v>0</v>
      </c>
      <c r="G609" s="458">
        <v>0</v>
      </c>
      <c r="H609" s="458">
        <v>2</v>
      </c>
      <c r="I609" s="458">
        <v>0</v>
      </c>
      <c r="J609" s="458">
        <v>33</v>
      </c>
      <c r="K609" s="458">
        <v>2</v>
      </c>
      <c r="L609" t="s">
        <v>855</v>
      </c>
      <c r="O609" s="231"/>
      <c r="P609" s="231"/>
    </row>
    <row r="610" spans="1:16">
      <c r="A610" t="s">
        <v>949</v>
      </c>
      <c r="B610" s="458">
        <v>2024</v>
      </c>
      <c r="C610" s="458">
        <v>0</v>
      </c>
      <c r="D610" s="458">
        <v>0</v>
      </c>
      <c r="E610" s="458">
        <v>0</v>
      </c>
      <c r="F610" s="458">
        <v>0</v>
      </c>
      <c r="G610" s="458">
        <v>0</v>
      </c>
      <c r="H610" s="458">
        <v>0</v>
      </c>
      <c r="I610" s="458">
        <v>0</v>
      </c>
      <c r="J610" s="458">
        <v>0</v>
      </c>
      <c r="K610" s="458">
        <v>5</v>
      </c>
      <c r="L610" t="s">
        <v>855</v>
      </c>
      <c r="O610" s="231"/>
      <c r="P610" s="231"/>
    </row>
    <row r="611" spans="1:16">
      <c r="A611" t="s">
        <v>949</v>
      </c>
      <c r="B611" s="458">
        <v>2024</v>
      </c>
      <c r="C611" s="458">
        <v>0</v>
      </c>
      <c r="D611" s="458">
        <v>0</v>
      </c>
      <c r="E611" s="458">
        <v>0</v>
      </c>
      <c r="F611" s="458">
        <v>0</v>
      </c>
      <c r="G611" s="458">
        <v>0</v>
      </c>
      <c r="H611" s="458">
        <v>0</v>
      </c>
      <c r="I611" s="458">
        <v>0</v>
      </c>
      <c r="J611" s="458">
        <v>0</v>
      </c>
      <c r="K611" s="458">
        <v>6</v>
      </c>
      <c r="L611" t="s">
        <v>697</v>
      </c>
      <c r="O611" s="231"/>
      <c r="P611" s="231"/>
    </row>
    <row r="612" spans="1:16">
      <c r="A612" t="s">
        <v>949</v>
      </c>
      <c r="C612">
        <v>0</v>
      </c>
      <c r="D612">
        <v>0</v>
      </c>
      <c r="E612">
        <v>0</v>
      </c>
      <c r="F612">
        <v>0</v>
      </c>
      <c r="G612">
        <v>0</v>
      </c>
      <c r="H612">
        <v>0</v>
      </c>
      <c r="I612">
        <v>0</v>
      </c>
      <c r="J612">
        <v>23</v>
      </c>
      <c r="K612">
        <v>16</v>
      </c>
      <c r="L612" t="s">
        <v>822</v>
      </c>
      <c r="O612" s="231"/>
      <c r="P612" s="231"/>
    </row>
    <row r="613" spans="1:16">
      <c r="A613" t="s">
        <v>950</v>
      </c>
      <c r="B613" s="458">
        <v>2022</v>
      </c>
      <c r="C613" s="458">
        <v>0</v>
      </c>
      <c r="D613" s="458">
        <v>0</v>
      </c>
      <c r="E613" s="458">
        <v>0</v>
      </c>
      <c r="F613" s="458">
        <v>0</v>
      </c>
      <c r="G613" s="458">
        <v>0</v>
      </c>
      <c r="H613" s="458">
        <v>6</v>
      </c>
      <c r="I613" s="458">
        <v>0</v>
      </c>
      <c r="J613" s="458">
        <v>1</v>
      </c>
      <c r="K613" s="458">
        <v>0</v>
      </c>
      <c r="L613" t="s">
        <v>697</v>
      </c>
      <c r="O613" s="231"/>
      <c r="P613" s="231"/>
    </row>
    <row r="614" spans="1:16">
      <c r="A614" t="s">
        <v>950</v>
      </c>
      <c r="B614" s="458">
        <v>2024</v>
      </c>
      <c r="C614" s="458">
        <v>0</v>
      </c>
      <c r="D614" s="458">
        <v>0</v>
      </c>
      <c r="E614" s="458">
        <v>0</v>
      </c>
      <c r="F614" s="458">
        <v>3</v>
      </c>
      <c r="G614" s="458">
        <v>0</v>
      </c>
      <c r="H614" s="458">
        <v>20</v>
      </c>
      <c r="I614" s="458">
        <v>0</v>
      </c>
      <c r="J614" s="458">
        <v>1</v>
      </c>
      <c r="K614" s="458">
        <v>0</v>
      </c>
      <c r="L614" t="s">
        <v>697</v>
      </c>
      <c r="O614" s="231"/>
      <c r="P614" s="231"/>
    </row>
    <row r="615" spans="1:16">
      <c r="A615" t="s">
        <v>950</v>
      </c>
      <c r="B615" s="458">
        <v>2024</v>
      </c>
      <c r="C615" s="458">
        <v>0</v>
      </c>
      <c r="D615" s="458">
        <v>0</v>
      </c>
      <c r="E615" s="458">
        <v>0</v>
      </c>
      <c r="F615" s="458">
        <v>0</v>
      </c>
      <c r="G615" s="458">
        <v>0</v>
      </c>
      <c r="H615" s="458">
        <v>0</v>
      </c>
      <c r="I615" s="458">
        <v>0</v>
      </c>
      <c r="J615" s="458">
        <v>1</v>
      </c>
      <c r="K615" s="458">
        <v>0</v>
      </c>
      <c r="L615" t="s">
        <v>713</v>
      </c>
      <c r="O615" s="231"/>
      <c r="P615" s="231"/>
    </row>
    <row r="616" spans="1:16">
      <c r="A616" t="s">
        <v>951</v>
      </c>
      <c r="B616" s="458">
        <v>2019</v>
      </c>
      <c r="C616" s="458">
        <v>0</v>
      </c>
      <c r="D616" s="458">
        <v>0</v>
      </c>
      <c r="E616" s="458">
        <v>0</v>
      </c>
      <c r="F616" s="458">
        <v>0</v>
      </c>
      <c r="G616" s="458">
        <v>0</v>
      </c>
      <c r="H616" s="458">
        <v>0</v>
      </c>
      <c r="I616" s="458">
        <v>0</v>
      </c>
      <c r="J616" s="458">
        <v>0</v>
      </c>
      <c r="K616" s="458">
        <v>609</v>
      </c>
      <c r="L616" t="s">
        <v>855</v>
      </c>
      <c r="O616" s="231"/>
      <c r="P616" s="231"/>
    </row>
    <row r="617" spans="1:16">
      <c r="A617" t="s">
        <v>951</v>
      </c>
      <c r="B617" s="458">
        <v>2020</v>
      </c>
      <c r="C617" s="458">
        <v>0</v>
      </c>
      <c r="D617" s="458">
        <v>0</v>
      </c>
      <c r="E617" s="458">
        <v>0</v>
      </c>
      <c r="F617" s="458">
        <v>0</v>
      </c>
      <c r="G617" s="458">
        <v>0</v>
      </c>
      <c r="H617" s="458">
        <v>0</v>
      </c>
      <c r="I617" s="458">
        <v>0</v>
      </c>
      <c r="J617" s="458">
        <v>0</v>
      </c>
      <c r="K617" s="458">
        <v>155</v>
      </c>
      <c r="L617" t="s">
        <v>855</v>
      </c>
      <c r="O617" s="231"/>
      <c r="P617" s="231"/>
    </row>
    <row r="618" spans="1:16">
      <c r="A618" t="s">
        <v>951</v>
      </c>
      <c r="B618" s="458">
        <v>2021</v>
      </c>
      <c r="C618" s="458">
        <v>0</v>
      </c>
      <c r="D618" s="458">
        <v>0</v>
      </c>
      <c r="E618" s="458">
        <v>0</v>
      </c>
      <c r="F618" s="458">
        <v>0</v>
      </c>
      <c r="G618" s="458">
        <v>0</v>
      </c>
      <c r="H618" s="458">
        <v>0</v>
      </c>
      <c r="I618" s="458">
        <v>0</v>
      </c>
      <c r="J618" s="458">
        <v>0</v>
      </c>
      <c r="K618" s="458">
        <v>139</v>
      </c>
      <c r="L618" t="s">
        <v>855</v>
      </c>
      <c r="O618" s="231"/>
      <c r="P618" s="231"/>
    </row>
    <row r="619" spans="1:16">
      <c r="A619" t="s">
        <v>951</v>
      </c>
      <c r="B619" s="458">
        <v>2021</v>
      </c>
      <c r="C619" s="458">
        <v>0</v>
      </c>
      <c r="D619" s="458">
        <v>0</v>
      </c>
      <c r="E619" s="458">
        <v>0</v>
      </c>
      <c r="F619" s="458">
        <v>0</v>
      </c>
      <c r="G619" s="458">
        <v>0</v>
      </c>
      <c r="H619" s="458">
        <v>0</v>
      </c>
      <c r="I619" s="458">
        <v>0</v>
      </c>
      <c r="J619" s="458">
        <v>0</v>
      </c>
      <c r="K619" s="458">
        <v>47</v>
      </c>
      <c r="L619" t="s">
        <v>697</v>
      </c>
      <c r="O619" s="231"/>
      <c r="P619" s="231"/>
    </row>
    <row r="620" spans="1:16">
      <c r="A620" t="s">
        <v>951</v>
      </c>
      <c r="B620" s="458">
        <v>2022</v>
      </c>
      <c r="C620" s="458">
        <v>52</v>
      </c>
      <c r="D620" s="458">
        <v>0</v>
      </c>
      <c r="E620" s="458">
        <v>52</v>
      </c>
      <c r="F620" s="458">
        <v>0</v>
      </c>
      <c r="G620" s="458">
        <v>0</v>
      </c>
      <c r="H620" s="458">
        <v>0</v>
      </c>
      <c r="I620" s="458">
        <v>0</v>
      </c>
      <c r="J620" s="458">
        <v>0</v>
      </c>
      <c r="K620" s="458">
        <v>121</v>
      </c>
      <c r="L620" t="s">
        <v>697</v>
      </c>
      <c r="O620" s="231"/>
      <c r="P620" s="231"/>
    </row>
    <row r="621" spans="1:16">
      <c r="A621" t="s">
        <v>951</v>
      </c>
      <c r="B621" s="458">
        <v>2023</v>
      </c>
      <c r="C621" s="458">
        <v>0</v>
      </c>
      <c r="D621" s="458">
        <v>0</v>
      </c>
      <c r="E621" s="458">
        <v>0</v>
      </c>
      <c r="F621" s="458">
        <v>0</v>
      </c>
      <c r="G621" s="458">
        <v>0</v>
      </c>
      <c r="H621" s="458">
        <v>0</v>
      </c>
      <c r="I621" s="458">
        <v>0</v>
      </c>
      <c r="J621" s="458">
        <v>0</v>
      </c>
      <c r="K621" s="458">
        <v>326</v>
      </c>
      <c r="L621" t="s">
        <v>697</v>
      </c>
      <c r="O621" s="231"/>
      <c r="P621" s="231"/>
    </row>
    <row r="622" spans="1:16">
      <c r="A622" t="s">
        <v>951</v>
      </c>
      <c r="B622" s="458">
        <v>2024</v>
      </c>
      <c r="C622" s="458">
        <v>0</v>
      </c>
      <c r="D622" s="458">
        <v>0</v>
      </c>
      <c r="E622" s="458">
        <v>0</v>
      </c>
      <c r="F622" s="458">
        <v>0</v>
      </c>
      <c r="G622" s="458">
        <v>0</v>
      </c>
      <c r="H622" s="458">
        <v>0</v>
      </c>
      <c r="I622" s="458">
        <v>0</v>
      </c>
      <c r="J622" s="458">
        <v>0</v>
      </c>
      <c r="K622" s="458">
        <v>266</v>
      </c>
      <c r="L622" t="s">
        <v>697</v>
      </c>
      <c r="O622" s="231"/>
      <c r="P622" s="231"/>
    </row>
    <row r="623" spans="1:16">
      <c r="A623" t="s">
        <v>951</v>
      </c>
      <c r="C623">
        <v>0</v>
      </c>
      <c r="D623">
        <v>0</v>
      </c>
      <c r="E623">
        <v>0</v>
      </c>
      <c r="F623">
        <v>0</v>
      </c>
      <c r="G623">
        <v>0</v>
      </c>
      <c r="H623">
        <v>0</v>
      </c>
      <c r="I623">
        <v>0</v>
      </c>
      <c r="J623">
        <v>0</v>
      </c>
      <c r="K623">
        <v>40</v>
      </c>
      <c r="L623" t="s">
        <v>822</v>
      </c>
      <c r="O623" s="231"/>
      <c r="P623" s="231"/>
    </row>
    <row r="624" spans="1:16">
      <c r="A624" t="s">
        <v>952</v>
      </c>
      <c r="B624" s="458">
        <v>2019</v>
      </c>
      <c r="C624" s="458">
        <v>0</v>
      </c>
      <c r="D624" s="458">
        <v>0</v>
      </c>
      <c r="E624" s="458">
        <v>0</v>
      </c>
      <c r="F624" s="458">
        <v>0</v>
      </c>
      <c r="G624" s="458">
        <v>0</v>
      </c>
      <c r="H624" s="458">
        <v>0</v>
      </c>
      <c r="I624" s="458">
        <v>0</v>
      </c>
      <c r="J624" s="458">
        <v>0</v>
      </c>
      <c r="K624" s="458">
        <v>28</v>
      </c>
      <c r="L624" t="s">
        <v>855</v>
      </c>
      <c r="O624" s="231"/>
      <c r="P624" s="231"/>
    </row>
    <row r="625" spans="1:16">
      <c r="A625" t="s">
        <v>952</v>
      </c>
      <c r="B625" s="458">
        <v>2020</v>
      </c>
      <c r="C625" s="458">
        <v>0</v>
      </c>
      <c r="D625" s="458">
        <v>0</v>
      </c>
      <c r="E625" s="458">
        <v>0</v>
      </c>
      <c r="F625" s="458">
        <v>0</v>
      </c>
      <c r="G625" s="458">
        <v>0</v>
      </c>
      <c r="H625" s="458">
        <v>0</v>
      </c>
      <c r="I625" s="458">
        <v>0</v>
      </c>
      <c r="J625" s="458">
        <v>0</v>
      </c>
      <c r="K625" s="458">
        <v>29</v>
      </c>
      <c r="L625" t="s">
        <v>855</v>
      </c>
      <c r="O625" s="231"/>
      <c r="P625" s="231"/>
    </row>
    <row r="626" spans="1:16">
      <c r="A626" t="s">
        <v>952</v>
      </c>
      <c r="B626" s="458">
        <v>2021</v>
      </c>
      <c r="C626" s="458">
        <v>0</v>
      </c>
      <c r="D626" s="458">
        <v>0</v>
      </c>
      <c r="E626" s="458">
        <v>0</v>
      </c>
      <c r="F626" s="458">
        <v>0</v>
      </c>
      <c r="G626" s="458">
        <v>0</v>
      </c>
      <c r="H626" s="458">
        <v>0</v>
      </c>
      <c r="I626" s="458">
        <v>0</v>
      </c>
      <c r="J626" s="458">
        <v>0</v>
      </c>
      <c r="K626" s="458">
        <v>6</v>
      </c>
      <c r="L626" t="s">
        <v>855</v>
      </c>
      <c r="O626" s="231"/>
      <c r="P626" s="231"/>
    </row>
    <row r="627" spans="1:16">
      <c r="A627" t="s">
        <v>952</v>
      </c>
      <c r="B627" s="458">
        <v>2021</v>
      </c>
      <c r="C627" s="458">
        <v>0</v>
      </c>
      <c r="D627" s="458">
        <v>0</v>
      </c>
      <c r="E627" s="458">
        <v>0</v>
      </c>
      <c r="F627" s="458">
        <v>0</v>
      </c>
      <c r="G627" s="458">
        <v>0</v>
      </c>
      <c r="H627" s="458">
        <v>0</v>
      </c>
      <c r="I627" s="458">
        <v>0</v>
      </c>
      <c r="J627" s="458">
        <v>0</v>
      </c>
      <c r="K627" s="458">
        <v>44</v>
      </c>
      <c r="L627" t="s">
        <v>697</v>
      </c>
      <c r="O627" s="231"/>
      <c r="P627" s="231"/>
    </row>
    <row r="628" spans="1:16">
      <c r="A628" t="s">
        <v>952</v>
      </c>
      <c r="B628" s="458">
        <v>2022</v>
      </c>
      <c r="C628" s="458">
        <v>0</v>
      </c>
      <c r="D628" s="458">
        <v>0</v>
      </c>
      <c r="E628" s="458">
        <v>0</v>
      </c>
      <c r="F628" s="458">
        <v>0</v>
      </c>
      <c r="G628" s="458">
        <v>0</v>
      </c>
      <c r="H628" s="458">
        <v>0</v>
      </c>
      <c r="I628" s="458">
        <v>0</v>
      </c>
      <c r="J628" s="458">
        <v>0</v>
      </c>
      <c r="K628" s="458">
        <v>52</v>
      </c>
      <c r="L628" t="s">
        <v>697</v>
      </c>
      <c r="O628" s="231"/>
      <c r="P628" s="231"/>
    </row>
    <row r="629" spans="1:16">
      <c r="A629" t="s">
        <v>952</v>
      </c>
      <c r="B629" s="458">
        <v>2023</v>
      </c>
      <c r="C629" s="458">
        <v>0</v>
      </c>
      <c r="D629" s="458">
        <v>0</v>
      </c>
      <c r="E629" s="458">
        <v>0</v>
      </c>
      <c r="F629" s="458">
        <v>0</v>
      </c>
      <c r="G629" s="458">
        <v>0</v>
      </c>
      <c r="H629" s="458">
        <v>0</v>
      </c>
      <c r="I629" s="458">
        <v>0</v>
      </c>
      <c r="J629" s="458">
        <v>0</v>
      </c>
      <c r="K629" s="458">
        <v>38</v>
      </c>
      <c r="L629" t="s">
        <v>697</v>
      </c>
      <c r="O629" s="231"/>
      <c r="P629" s="231"/>
    </row>
    <row r="630" spans="1:16">
      <c r="A630" t="s">
        <v>952</v>
      </c>
      <c r="B630" s="458">
        <v>2024</v>
      </c>
      <c r="C630" s="458">
        <v>0</v>
      </c>
      <c r="D630" s="458">
        <v>0</v>
      </c>
      <c r="E630" s="458">
        <v>0</v>
      </c>
      <c r="F630" s="458">
        <v>0</v>
      </c>
      <c r="G630" s="458">
        <v>0</v>
      </c>
      <c r="H630" s="458">
        <v>0</v>
      </c>
      <c r="I630" s="458">
        <v>0</v>
      </c>
      <c r="J630" s="458">
        <v>0</v>
      </c>
      <c r="K630" s="458">
        <v>40</v>
      </c>
      <c r="L630" t="s">
        <v>697</v>
      </c>
      <c r="O630" s="231"/>
      <c r="P630" s="231"/>
    </row>
    <row r="631" spans="1:16">
      <c r="A631" t="s">
        <v>952</v>
      </c>
      <c r="C631">
        <v>0</v>
      </c>
      <c r="D631">
        <v>0</v>
      </c>
      <c r="E631">
        <v>0</v>
      </c>
      <c r="F631">
        <v>0</v>
      </c>
      <c r="G631">
        <v>0</v>
      </c>
      <c r="H631">
        <v>0</v>
      </c>
      <c r="I631">
        <v>0</v>
      </c>
      <c r="J631">
        <v>0</v>
      </c>
      <c r="K631">
        <v>17</v>
      </c>
      <c r="L631" t="s">
        <v>822</v>
      </c>
      <c r="O631" s="231"/>
      <c r="P631" s="231"/>
    </row>
    <row r="632" spans="1:16">
      <c r="A632" t="s">
        <v>953</v>
      </c>
      <c r="B632" s="458">
        <v>2019</v>
      </c>
      <c r="C632" s="458">
        <v>0</v>
      </c>
      <c r="D632" s="458">
        <v>0</v>
      </c>
      <c r="E632" s="458">
        <v>0</v>
      </c>
      <c r="F632" s="458">
        <v>3</v>
      </c>
      <c r="G632" s="458">
        <v>0</v>
      </c>
      <c r="H632" s="458">
        <v>0</v>
      </c>
      <c r="I632" s="458">
        <v>0</v>
      </c>
      <c r="J632" s="458">
        <v>1</v>
      </c>
      <c r="K632" s="458">
        <v>0</v>
      </c>
      <c r="L632" t="s">
        <v>855</v>
      </c>
      <c r="O632" s="231"/>
      <c r="P632" s="231"/>
    </row>
    <row r="633" spans="1:16">
      <c r="A633" t="s">
        <v>953</v>
      </c>
      <c r="B633" s="458">
        <v>2020</v>
      </c>
      <c r="C633" s="458">
        <v>0</v>
      </c>
      <c r="D633" s="458">
        <v>0</v>
      </c>
      <c r="E633" s="458">
        <v>0</v>
      </c>
      <c r="F633" s="458">
        <v>2</v>
      </c>
      <c r="G633" s="458">
        <v>0</v>
      </c>
      <c r="H633" s="458">
        <v>2</v>
      </c>
      <c r="I633" s="458">
        <v>0</v>
      </c>
      <c r="J633" s="458">
        <v>0</v>
      </c>
      <c r="K633" s="458">
        <v>0</v>
      </c>
      <c r="L633" t="s">
        <v>855</v>
      </c>
      <c r="O633" s="231"/>
      <c r="P633" s="231"/>
    </row>
    <row r="634" spans="1:16">
      <c r="A634" t="s">
        <v>953</v>
      </c>
      <c r="B634" s="458">
        <v>2021</v>
      </c>
      <c r="C634" s="458">
        <v>18</v>
      </c>
      <c r="D634" s="458">
        <v>0</v>
      </c>
      <c r="E634" s="458">
        <v>18</v>
      </c>
      <c r="F634" s="458">
        <v>3</v>
      </c>
      <c r="G634" s="458">
        <v>0</v>
      </c>
      <c r="H634" s="458">
        <v>9</v>
      </c>
      <c r="I634" s="458">
        <v>0</v>
      </c>
      <c r="J634" s="458">
        <v>12</v>
      </c>
      <c r="K634" s="458">
        <v>16</v>
      </c>
      <c r="L634" t="s">
        <v>855</v>
      </c>
      <c r="O634" s="231"/>
      <c r="P634" s="231"/>
    </row>
    <row r="635" spans="1:16">
      <c r="A635" t="s">
        <v>953</v>
      </c>
      <c r="B635" s="458">
        <v>2022</v>
      </c>
      <c r="C635" s="458">
        <v>0</v>
      </c>
      <c r="D635" s="458">
        <v>0</v>
      </c>
      <c r="E635" s="458">
        <v>0</v>
      </c>
      <c r="F635" s="458">
        <v>5</v>
      </c>
      <c r="G635" s="458">
        <v>0</v>
      </c>
      <c r="H635" s="458">
        <v>5</v>
      </c>
      <c r="I635" s="458">
        <v>0</v>
      </c>
      <c r="J635" s="458">
        <v>6</v>
      </c>
      <c r="K635" s="458">
        <v>1</v>
      </c>
      <c r="L635" t="s">
        <v>855</v>
      </c>
      <c r="O635" s="231"/>
      <c r="P635" s="231"/>
    </row>
    <row r="636" spans="1:16">
      <c r="A636" t="s">
        <v>953</v>
      </c>
      <c r="B636" s="458">
        <v>2023</v>
      </c>
      <c r="C636" s="458">
        <v>0</v>
      </c>
      <c r="D636" s="458">
        <v>0</v>
      </c>
      <c r="E636" s="458">
        <v>0</v>
      </c>
      <c r="F636" s="458">
        <v>2</v>
      </c>
      <c r="G636" s="458">
        <v>0</v>
      </c>
      <c r="H636" s="458">
        <v>2</v>
      </c>
      <c r="I636" s="458">
        <v>0</v>
      </c>
      <c r="J636" s="458">
        <v>2</v>
      </c>
      <c r="K636" s="458">
        <v>0</v>
      </c>
      <c r="L636" t="s">
        <v>697</v>
      </c>
      <c r="O636" s="231"/>
      <c r="P636" s="231"/>
    </row>
    <row r="637" spans="1:16">
      <c r="A637" t="s">
        <v>953</v>
      </c>
      <c r="B637" s="458">
        <v>2024</v>
      </c>
      <c r="C637" s="458">
        <v>0</v>
      </c>
      <c r="D637" s="458">
        <v>0</v>
      </c>
      <c r="E637" s="458">
        <v>0</v>
      </c>
      <c r="F637" s="458">
        <v>5</v>
      </c>
      <c r="G637" s="458">
        <v>0</v>
      </c>
      <c r="H637" s="458">
        <v>4</v>
      </c>
      <c r="I637" s="458">
        <v>0</v>
      </c>
      <c r="J637" s="458">
        <v>4</v>
      </c>
      <c r="K637" s="458">
        <v>2</v>
      </c>
      <c r="L637" t="s">
        <v>697</v>
      </c>
      <c r="O637" s="231"/>
      <c r="P637" s="231"/>
    </row>
    <row r="638" spans="1:16">
      <c r="A638" t="s">
        <v>953</v>
      </c>
      <c r="C638">
        <v>0</v>
      </c>
      <c r="D638">
        <v>0</v>
      </c>
      <c r="E638">
        <v>0</v>
      </c>
      <c r="F638">
        <v>2</v>
      </c>
      <c r="G638">
        <v>0</v>
      </c>
      <c r="H638">
        <v>2</v>
      </c>
      <c r="I638">
        <v>0</v>
      </c>
      <c r="J638">
        <v>2</v>
      </c>
      <c r="K638">
        <v>0</v>
      </c>
      <c r="L638" t="s">
        <v>822</v>
      </c>
      <c r="O638" s="231"/>
      <c r="P638" s="231"/>
    </row>
    <row r="639" spans="1:16">
      <c r="A639" t="s">
        <v>954</v>
      </c>
      <c r="B639" s="458">
        <v>2019</v>
      </c>
      <c r="C639" s="458">
        <v>0</v>
      </c>
      <c r="D639" s="458">
        <v>0</v>
      </c>
      <c r="E639" s="458">
        <v>0</v>
      </c>
      <c r="F639" s="458">
        <v>0</v>
      </c>
      <c r="G639" s="458">
        <v>0</v>
      </c>
      <c r="H639" s="458">
        <v>4</v>
      </c>
      <c r="I639" s="458">
        <v>0</v>
      </c>
      <c r="J639" s="458">
        <v>2</v>
      </c>
      <c r="K639" s="458">
        <v>192</v>
      </c>
      <c r="L639" t="s">
        <v>855</v>
      </c>
      <c r="O639" s="231"/>
      <c r="P639" s="231"/>
    </row>
    <row r="640" spans="1:16">
      <c r="A640" t="s">
        <v>954</v>
      </c>
      <c r="B640" s="458">
        <v>2020</v>
      </c>
      <c r="C640" s="458">
        <v>0</v>
      </c>
      <c r="D640" s="458">
        <v>0</v>
      </c>
      <c r="E640" s="458">
        <v>9</v>
      </c>
      <c r="F640" s="458">
        <v>4</v>
      </c>
      <c r="G640" s="458">
        <v>0</v>
      </c>
      <c r="H640" s="458">
        <v>10</v>
      </c>
      <c r="I640" s="458">
        <v>0</v>
      </c>
      <c r="J640" s="458">
        <v>5</v>
      </c>
      <c r="K640" s="458">
        <v>247</v>
      </c>
      <c r="L640" t="s">
        <v>855</v>
      </c>
      <c r="O640" s="231"/>
      <c r="P640" s="231"/>
    </row>
    <row r="641" spans="1:16">
      <c r="A641" t="s">
        <v>954</v>
      </c>
      <c r="B641" s="458">
        <v>2021</v>
      </c>
      <c r="C641" s="458">
        <v>0</v>
      </c>
      <c r="D641" s="458">
        <v>0</v>
      </c>
      <c r="E641" s="458">
        <v>0</v>
      </c>
      <c r="F641" s="458">
        <v>0</v>
      </c>
      <c r="G641" s="458">
        <v>0</v>
      </c>
      <c r="H641" s="458">
        <v>7</v>
      </c>
      <c r="I641" s="458">
        <v>0</v>
      </c>
      <c r="J641" s="458">
        <v>1</v>
      </c>
      <c r="K641" s="458">
        <v>6</v>
      </c>
      <c r="L641" t="s">
        <v>697</v>
      </c>
      <c r="O641" s="231"/>
      <c r="P641" s="231"/>
    </row>
    <row r="642" spans="1:16">
      <c r="A642" t="s">
        <v>954</v>
      </c>
      <c r="B642" s="458">
        <v>2022</v>
      </c>
      <c r="C642" s="458">
        <v>40</v>
      </c>
      <c r="D642" s="458">
        <v>0</v>
      </c>
      <c r="E642" s="458">
        <v>40</v>
      </c>
      <c r="F642" s="458">
        <v>24</v>
      </c>
      <c r="G642" s="458">
        <v>0</v>
      </c>
      <c r="H642" s="458">
        <v>37</v>
      </c>
      <c r="I642" s="458">
        <v>0</v>
      </c>
      <c r="J642" s="458">
        <v>10</v>
      </c>
      <c r="K642" s="458">
        <v>5</v>
      </c>
      <c r="L642" t="s">
        <v>697</v>
      </c>
      <c r="O642" s="231"/>
      <c r="P642" s="231"/>
    </row>
    <row r="643" spans="1:16">
      <c r="A643" t="s">
        <v>954</v>
      </c>
      <c r="B643" s="458">
        <v>2023</v>
      </c>
      <c r="C643" s="458">
        <v>0</v>
      </c>
      <c r="D643" s="458">
        <v>0</v>
      </c>
      <c r="E643" s="458">
        <v>0</v>
      </c>
      <c r="F643" s="458">
        <v>7</v>
      </c>
      <c r="G643" s="458">
        <v>0</v>
      </c>
      <c r="H643" s="458">
        <v>61</v>
      </c>
      <c r="I643" s="458">
        <v>0</v>
      </c>
      <c r="J643" s="458">
        <v>13</v>
      </c>
      <c r="K643" s="458">
        <v>10</v>
      </c>
      <c r="L643" t="s">
        <v>697</v>
      </c>
      <c r="O643" s="231"/>
      <c r="P643" s="231"/>
    </row>
    <row r="644" spans="1:16">
      <c r="A644" t="s">
        <v>954</v>
      </c>
      <c r="B644" s="458">
        <v>2024</v>
      </c>
      <c r="C644" s="458">
        <v>0</v>
      </c>
      <c r="D644" s="458">
        <v>0</v>
      </c>
      <c r="E644" s="458">
        <v>0</v>
      </c>
      <c r="F644" s="458">
        <v>24</v>
      </c>
      <c r="G644" s="458">
        <v>0</v>
      </c>
      <c r="H644" s="458">
        <v>45</v>
      </c>
      <c r="I644" s="458">
        <v>0</v>
      </c>
      <c r="J644" s="458">
        <v>20</v>
      </c>
      <c r="K644" s="458">
        <v>34</v>
      </c>
      <c r="L644" t="s">
        <v>697</v>
      </c>
      <c r="O644" s="231"/>
      <c r="P644" s="231"/>
    </row>
    <row r="645" spans="1:16">
      <c r="A645" t="s">
        <v>954</v>
      </c>
      <c r="C645">
        <v>0</v>
      </c>
      <c r="D645">
        <v>0</v>
      </c>
      <c r="E645">
        <v>0</v>
      </c>
      <c r="F645">
        <v>3</v>
      </c>
      <c r="G645">
        <v>0</v>
      </c>
      <c r="H645">
        <v>12</v>
      </c>
      <c r="I645">
        <v>0</v>
      </c>
      <c r="J645">
        <v>8</v>
      </c>
      <c r="K645">
        <v>6</v>
      </c>
      <c r="L645" t="s">
        <v>822</v>
      </c>
      <c r="O645" s="231"/>
      <c r="P645" s="231"/>
    </row>
    <row r="646" spans="1:16">
      <c r="A646" t="s">
        <v>955</v>
      </c>
      <c r="B646" s="458">
        <v>2019</v>
      </c>
      <c r="C646" s="458">
        <v>0</v>
      </c>
      <c r="D646" s="458">
        <v>0</v>
      </c>
      <c r="E646" s="458">
        <v>0</v>
      </c>
      <c r="F646" s="458">
        <v>1</v>
      </c>
      <c r="G646" s="458">
        <v>0</v>
      </c>
      <c r="H646" s="458">
        <v>3</v>
      </c>
      <c r="I646" s="458">
        <v>0</v>
      </c>
      <c r="J646" s="458">
        <v>0</v>
      </c>
      <c r="K646" s="458">
        <v>3</v>
      </c>
      <c r="L646" t="s">
        <v>855</v>
      </c>
      <c r="O646" s="231"/>
      <c r="P646" s="231"/>
    </row>
    <row r="647" spans="1:16">
      <c r="A647" t="s">
        <v>955</v>
      </c>
      <c r="B647" s="458">
        <v>2020</v>
      </c>
      <c r="C647" s="458">
        <v>0</v>
      </c>
      <c r="D647" s="458">
        <v>0</v>
      </c>
      <c r="E647" s="458">
        <v>0</v>
      </c>
      <c r="F647" s="458">
        <v>2</v>
      </c>
      <c r="G647" s="458">
        <v>0</v>
      </c>
      <c r="H647" s="458">
        <v>1</v>
      </c>
      <c r="I647" s="458">
        <v>0</v>
      </c>
      <c r="J647" s="458">
        <v>1</v>
      </c>
      <c r="K647" s="458">
        <v>16</v>
      </c>
      <c r="L647" t="s">
        <v>855</v>
      </c>
      <c r="O647" s="231"/>
      <c r="P647" s="231"/>
    </row>
    <row r="648" spans="1:16">
      <c r="A648" t="s">
        <v>955</v>
      </c>
      <c r="B648" s="458">
        <v>2021</v>
      </c>
      <c r="C648" s="458">
        <v>0</v>
      </c>
      <c r="D648" s="458">
        <v>0</v>
      </c>
      <c r="E648" s="458">
        <v>2</v>
      </c>
      <c r="F648" s="458">
        <v>2</v>
      </c>
      <c r="G648" s="458">
        <v>2</v>
      </c>
      <c r="H648" s="458">
        <v>0</v>
      </c>
      <c r="I648" s="458">
        <v>8</v>
      </c>
      <c r="J648" s="458">
        <v>0</v>
      </c>
      <c r="K648" s="458">
        <v>22</v>
      </c>
      <c r="L648" t="s">
        <v>855</v>
      </c>
      <c r="O648" s="231"/>
      <c r="P648" s="231"/>
    </row>
    <row r="649" spans="1:16">
      <c r="A649" t="s">
        <v>955</v>
      </c>
      <c r="B649" s="458">
        <v>2022</v>
      </c>
      <c r="C649" s="458">
        <v>0</v>
      </c>
      <c r="D649" s="458">
        <v>2</v>
      </c>
      <c r="E649" s="458">
        <v>0</v>
      </c>
      <c r="F649" s="458">
        <v>2</v>
      </c>
      <c r="G649" s="458">
        <v>0</v>
      </c>
      <c r="H649" s="458">
        <v>0</v>
      </c>
      <c r="I649" s="458">
        <v>0</v>
      </c>
      <c r="J649" s="458">
        <v>1</v>
      </c>
      <c r="K649" s="458">
        <v>4</v>
      </c>
      <c r="L649" t="s">
        <v>855</v>
      </c>
      <c r="O649" s="231"/>
      <c r="P649" s="231"/>
    </row>
    <row r="650" spans="1:16">
      <c r="A650" t="s">
        <v>955</v>
      </c>
      <c r="B650" s="458">
        <v>2023</v>
      </c>
      <c r="C650" s="458">
        <v>0</v>
      </c>
      <c r="D650" s="458">
        <v>0</v>
      </c>
      <c r="E650" s="458">
        <v>0</v>
      </c>
      <c r="F650" s="458">
        <v>0</v>
      </c>
      <c r="G650" s="458">
        <v>0</v>
      </c>
      <c r="H650" s="458">
        <v>0</v>
      </c>
      <c r="I650" s="458">
        <v>0</v>
      </c>
      <c r="J650" s="458">
        <v>0</v>
      </c>
      <c r="K650" s="458">
        <v>1</v>
      </c>
      <c r="L650" t="s">
        <v>855</v>
      </c>
      <c r="O650" s="231"/>
      <c r="P650" s="231"/>
    </row>
    <row r="651" spans="1:16">
      <c r="A651" t="s">
        <v>955</v>
      </c>
      <c r="B651" s="458">
        <v>2023</v>
      </c>
      <c r="C651" s="458">
        <v>0</v>
      </c>
      <c r="D651" s="458">
        <v>0</v>
      </c>
      <c r="E651" s="458">
        <v>0</v>
      </c>
      <c r="F651" s="458">
        <v>0</v>
      </c>
      <c r="G651" s="458">
        <v>0</v>
      </c>
      <c r="H651" s="458">
        <v>0</v>
      </c>
      <c r="I651" s="458">
        <v>0</v>
      </c>
      <c r="J651" s="458">
        <v>0</v>
      </c>
      <c r="K651" s="458">
        <v>1</v>
      </c>
      <c r="L651" t="s">
        <v>697</v>
      </c>
      <c r="O651" s="231"/>
      <c r="P651" s="231"/>
    </row>
    <row r="652" spans="1:16">
      <c r="A652" t="s">
        <v>955</v>
      </c>
      <c r="B652" s="458">
        <v>2024</v>
      </c>
      <c r="C652" s="458">
        <v>0</v>
      </c>
      <c r="D652" s="458">
        <v>0</v>
      </c>
      <c r="E652" s="458">
        <v>0</v>
      </c>
      <c r="F652" s="458">
        <v>1</v>
      </c>
      <c r="G652" s="458">
        <v>0</v>
      </c>
      <c r="H652" s="458">
        <v>2</v>
      </c>
      <c r="I652" s="458">
        <v>0</v>
      </c>
      <c r="J652" s="458">
        <v>1</v>
      </c>
      <c r="K652" s="458">
        <v>6</v>
      </c>
      <c r="L652" t="s">
        <v>697</v>
      </c>
      <c r="O652" s="231"/>
      <c r="P652" s="231"/>
    </row>
    <row r="653" spans="1:16">
      <c r="A653" t="s">
        <v>955</v>
      </c>
      <c r="C653">
        <v>0</v>
      </c>
      <c r="D653">
        <v>0</v>
      </c>
      <c r="E653">
        <v>0</v>
      </c>
      <c r="F653">
        <v>1</v>
      </c>
      <c r="G653">
        <v>0</v>
      </c>
      <c r="H653">
        <v>0</v>
      </c>
      <c r="I653">
        <v>0</v>
      </c>
      <c r="J653">
        <v>1</v>
      </c>
      <c r="K653">
        <v>3</v>
      </c>
      <c r="L653" t="s">
        <v>822</v>
      </c>
      <c r="O653" s="231"/>
      <c r="P653" s="231"/>
    </row>
    <row r="654" spans="1:16">
      <c r="A654" t="s">
        <v>956</v>
      </c>
      <c r="B654" s="458">
        <v>2019</v>
      </c>
      <c r="C654" s="458">
        <v>0</v>
      </c>
      <c r="D654" s="458">
        <v>0</v>
      </c>
      <c r="E654" s="458">
        <v>0</v>
      </c>
      <c r="F654" s="458">
        <v>0</v>
      </c>
      <c r="G654" s="458">
        <v>0</v>
      </c>
      <c r="H654" s="458">
        <v>5</v>
      </c>
      <c r="I654" s="458">
        <v>0</v>
      </c>
      <c r="J654" s="458">
        <v>10</v>
      </c>
      <c r="K654" s="458">
        <v>71</v>
      </c>
      <c r="L654" t="s">
        <v>855</v>
      </c>
      <c r="O654" s="231"/>
      <c r="P654" s="231"/>
    </row>
    <row r="655" spans="1:16">
      <c r="A655" t="s">
        <v>956</v>
      </c>
      <c r="B655" s="458">
        <v>2020</v>
      </c>
      <c r="C655" s="458">
        <v>0</v>
      </c>
      <c r="D655" s="458">
        <v>0</v>
      </c>
      <c r="E655" s="458">
        <v>0</v>
      </c>
      <c r="F655" s="458">
        <v>5</v>
      </c>
      <c r="G655" s="458">
        <v>0</v>
      </c>
      <c r="H655" s="458">
        <v>5</v>
      </c>
      <c r="I655" s="458">
        <v>0</v>
      </c>
      <c r="J655" s="458">
        <v>8</v>
      </c>
      <c r="K655" s="458">
        <v>7</v>
      </c>
      <c r="L655" t="s">
        <v>855</v>
      </c>
      <c r="O655" s="231"/>
      <c r="P655" s="231"/>
    </row>
    <row r="656" spans="1:16">
      <c r="A656" t="s">
        <v>956</v>
      </c>
      <c r="B656" s="458">
        <v>2021</v>
      </c>
      <c r="C656" s="458">
        <v>0</v>
      </c>
      <c r="D656" s="458">
        <v>12</v>
      </c>
      <c r="E656" s="458">
        <v>0</v>
      </c>
      <c r="F656" s="458">
        <v>12</v>
      </c>
      <c r="G656" s="458">
        <v>0</v>
      </c>
      <c r="H656" s="458">
        <v>5</v>
      </c>
      <c r="I656" s="458">
        <v>0</v>
      </c>
      <c r="J656" s="458">
        <v>7</v>
      </c>
      <c r="K656" s="458">
        <v>13</v>
      </c>
      <c r="L656" t="s">
        <v>855</v>
      </c>
      <c r="O656" s="231"/>
      <c r="P656" s="231"/>
    </row>
    <row r="657" spans="1:16">
      <c r="A657" t="s">
        <v>956</v>
      </c>
      <c r="B657" s="458">
        <v>2021</v>
      </c>
      <c r="C657" s="458">
        <v>0</v>
      </c>
      <c r="D657" s="458">
        <v>12</v>
      </c>
      <c r="E657" s="458">
        <v>0</v>
      </c>
      <c r="F657" s="458">
        <v>0</v>
      </c>
      <c r="G657" s="458">
        <v>0</v>
      </c>
      <c r="H657" s="458">
        <v>1</v>
      </c>
      <c r="I657" s="458">
        <v>0</v>
      </c>
      <c r="J657" s="458">
        <v>2</v>
      </c>
      <c r="K657" s="458">
        <v>12</v>
      </c>
      <c r="L657" t="s">
        <v>697</v>
      </c>
      <c r="O657" s="231"/>
      <c r="P657" s="231"/>
    </row>
    <row r="658" spans="1:16">
      <c r="A658" t="s">
        <v>956</v>
      </c>
      <c r="B658" s="458">
        <v>2022</v>
      </c>
      <c r="C658" s="458">
        <v>0</v>
      </c>
      <c r="D658" s="458">
        <v>17</v>
      </c>
      <c r="E658" s="458">
        <v>0</v>
      </c>
      <c r="F658" s="458">
        <v>18</v>
      </c>
      <c r="G658" s="458">
        <v>0</v>
      </c>
      <c r="H658" s="458">
        <v>11</v>
      </c>
      <c r="I658" s="458">
        <v>0</v>
      </c>
      <c r="J658" s="458">
        <v>5</v>
      </c>
      <c r="K658" s="458">
        <v>97</v>
      </c>
      <c r="L658" t="s">
        <v>697</v>
      </c>
      <c r="O658" s="231"/>
      <c r="P658" s="231"/>
    </row>
    <row r="659" spans="1:16">
      <c r="A659" t="s">
        <v>956</v>
      </c>
      <c r="B659" s="458">
        <v>2023</v>
      </c>
      <c r="C659" s="458">
        <v>0</v>
      </c>
      <c r="D659" s="458">
        <v>0</v>
      </c>
      <c r="E659" s="458">
        <v>0</v>
      </c>
      <c r="F659" s="458">
        <v>12</v>
      </c>
      <c r="G659" s="458">
        <v>0</v>
      </c>
      <c r="H659" s="458">
        <v>12</v>
      </c>
      <c r="I659" s="458">
        <v>0</v>
      </c>
      <c r="J659" s="458">
        <v>57</v>
      </c>
      <c r="K659" s="458">
        <v>140</v>
      </c>
      <c r="L659" t="s">
        <v>697</v>
      </c>
      <c r="O659" s="231"/>
      <c r="P659" s="231"/>
    </row>
    <row r="660" spans="1:16">
      <c r="A660" t="s">
        <v>956</v>
      </c>
      <c r="B660" s="458">
        <v>2024</v>
      </c>
      <c r="C660" s="458">
        <v>0</v>
      </c>
      <c r="D660" s="458">
        <v>17</v>
      </c>
      <c r="E660" s="458">
        <v>0</v>
      </c>
      <c r="F660" s="458">
        <v>17</v>
      </c>
      <c r="G660" s="458">
        <v>0</v>
      </c>
      <c r="H660" s="458">
        <v>13</v>
      </c>
      <c r="I660" s="458">
        <v>0</v>
      </c>
      <c r="J660" s="458">
        <v>49</v>
      </c>
      <c r="K660" s="458">
        <v>24</v>
      </c>
      <c r="L660" t="s">
        <v>697</v>
      </c>
      <c r="O660" s="231"/>
      <c r="P660" s="231"/>
    </row>
    <row r="661" spans="1:16">
      <c r="A661" t="s">
        <v>956</v>
      </c>
      <c r="C661">
        <v>0</v>
      </c>
      <c r="D661">
        <v>3</v>
      </c>
      <c r="E661">
        <v>0</v>
      </c>
      <c r="F661">
        <v>3</v>
      </c>
      <c r="G661">
        <v>0</v>
      </c>
      <c r="H661">
        <v>1</v>
      </c>
      <c r="I661">
        <v>0</v>
      </c>
      <c r="J661">
        <v>1</v>
      </c>
      <c r="K661">
        <v>13</v>
      </c>
      <c r="L661" t="s">
        <v>822</v>
      </c>
      <c r="O661" s="231"/>
      <c r="P661" s="231"/>
    </row>
    <row r="662" spans="1:16">
      <c r="A662" t="s">
        <v>957</v>
      </c>
      <c r="B662" s="458">
        <v>2019</v>
      </c>
      <c r="C662" s="458">
        <v>0</v>
      </c>
      <c r="D662" s="458">
        <v>0</v>
      </c>
      <c r="E662" s="458">
        <v>0</v>
      </c>
      <c r="F662" s="458">
        <v>0</v>
      </c>
      <c r="G662" s="458">
        <v>0</v>
      </c>
      <c r="H662" s="458">
        <v>0</v>
      </c>
      <c r="I662" s="458">
        <v>0</v>
      </c>
      <c r="J662" s="458">
        <v>2</v>
      </c>
      <c r="K662" s="458">
        <v>1</v>
      </c>
      <c r="L662" t="s">
        <v>855</v>
      </c>
      <c r="O662" s="231"/>
      <c r="P662" s="231"/>
    </row>
    <row r="663" spans="1:16">
      <c r="A663" t="s">
        <v>957</v>
      </c>
      <c r="B663" s="458">
        <v>2020</v>
      </c>
      <c r="C663" s="458">
        <v>0</v>
      </c>
      <c r="D663" s="458">
        <v>0</v>
      </c>
      <c r="E663" s="458">
        <v>0</v>
      </c>
      <c r="F663" s="458">
        <v>0</v>
      </c>
      <c r="G663" s="458">
        <v>0</v>
      </c>
      <c r="H663" s="458">
        <v>0</v>
      </c>
      <c r="I663" s="458">
        <v>0</v>
      </c>
      <c r="J663" s="458">
        <v>0</v>
      </c>
      <c r="K663" s="458">
        <v>5</v>
      </c>
      <c r="L663" t="s">
        <v>855</v>
      </c>
      <c r="O663" s="231"/>
      <c r="P663" s="231"/>
    </row>
    <row r="664" spans="1:16">
      <c r="A664" t="s">
        <v>957</v>
      </c>
      <c r="B664" s="458">
        <v>2021</v>
      </c>
      <c r="C664" s="458">
        <v>0</v>
      </c>
      <c r="D664" s="458">
        <v>0</v>
      </c>
      <c r="E664" s="458">
        <v>0</v>
      </c>
      <c r="F664" s="458">
        <v>0</v>
      </c>
      <c r="G664" s="458">
        <v>0</v>
      </c>
      <c r="H664" s="458">
        <v>0</v>
      </c>
      <c r="I664" s="458">
        <v>0</v>
      </c>
      <c r="J664" s="458">
        <v>0</v>
      </c>
      <c r="K664" s="458">
        <v>4</v>
      </c>
      <c r="L664" t="s">
        <v>855</v>
      </c>
      <c r="O664" s="231"/>
      <c r="P664" s="231"/>
    </row>
    <row r="665" spans="1:16">
      <c r="A665" t="s">
        <v>957</v>
      </c>
      <c r="B665" s="458">
        <v>2022</v>
      </c>
      <c r="C665" s="458">
        <v>0</v>
      </c>
      <c r="D665" s="458">
        <v>0</v>
      </c>
      <c r="E665" s="458">
        <v>0</v>
      </c>
      <c r="F665" s="458">
        <v>0</v>
      </c>
      <c r="G665" s="458">
        <v>0</v>
      </c>
      <c r="H665" s="458">
        <v>0</v>
      </c>
      <c r="I665" s="458">
        <v>0</v>
      </c>
      <c r="J665" s="458">
        <v>0</v>
      </c>
      <c r="K665" s="458">
        <v>11</v>
      </c>
      <c r="L665" t="s">
        <v>855</v>
      </c>
      <c r="O665" s="231"/>
      <c r="P665" s="231"/>
    </row>
    <row r="666" spans="1:16">
      <c r="A666" t="s">
        <v>957</v>
      </c>
      <c r="B666" s="458">
        <v>2022</v>
      </c>
      <c r="C666" s="458">
        <v>0</v>
      </c>
      <c r="D666" s="458">
        <v>0</v>
      </c>
      <c r="E666" s="458">
        <v>0</v>
      </c>
      <c r="F666" s="458">
        <v>0</v>
      </c>
      <c r="G666" s="458">
        <v>0</v>
      </c>
      <c r="H666" s="458">
        <v>0</v>
      </c>
      <c r="I666" s="458">
        <v>0</v>
      </c>
      <c r="J666" s="458">
        <v>0</v>
      </c>
      <c r="K666" s="458">
        <v>4</v>
      </c>
      <c r="L666" t="s">
        <v>697</v>
      </c>
      <c r="O666" s="231"/>
      <c r="P666" s="231"/>
    </row>
    <row r="667" spans="1:16">
      <c r="A667" t="s">
        <v>957</v>
      </c>
      <c r="B667" s="458">
        <v>2023</v>
      </c>
      <c r="C667" s="458">
        <v>0</v>
      </c>
      <c r="D667" s="458">
        <v>0</v>
      </c>
      <c r="E667" s="458">
        <v>0</v>
      </c>
      <c r="F667" s="458">
        <v>0</v>
      </c>
      <c r="G667" s="458">
        <v>0</v>
      </c>
      <c r="H667" s="458">
        <v>0</v>
      </c>
      <c r="I667" s="458">
        <v>0</v>
      </c>
      <c r="J667" s="458">
        <v>0</v>
      </c>
      <c r="K667" s="458">
        <v>8</v>
      </c>
      <c r="L667" t="s">
        <v>697</v>
      </c>
      <c r="O667" s="231"/>
      <c r="P667" s="231"/>
    </row>
    <row r="668" spans="1:16">
      <c r="A668" t="s">
        <v>957</v>
      </c>
      <c r="B668" s="458">
        <v>2024</v>
      </c>
      <c r="C668" s="458">
        <v>0</v>
      </c>
      <c r="D668" s="458">
        <v>0</v>
      </c>
      <c r="E668" s="458">
        <v>70</v>
      </c>
      <c r="F668" s="458">
        <v>0</v>
      </c>
      <c r="G668" s="458">
        <v>90</v>
      </c>
      <c r="H668" s="458">
        <v>0</v>
      </c>
      <c r="I668" s="458">
        <v>0</v>
      </c>
      <c r="J668" s="458">
        <v>0</v>
      </c>
      <c r="K668" s="458">
        <v>53</v>
      </c>
      <c r="L668" t="s">
        <v>697</v>
      </c>
      <c r="O668" s="231"/>
      <c r="P668" s="231"/>
    </row>
    <row r="669" spans="1:16">
      <c r="A669" t="s">
        <v>957</v>
      </c>
      <c r="C669">
        <v>0</v>
      </c>
      <c r="D669">
        <v>0</v>
      </c>
      <c r="E669">
        <v>0</v>
      </c>
      <c r="F669">
        <v>0</v>
      </c>
      <c r="G669">
        <v>0</v>
      </c>
      <c r="H669">
        <v>0</v>
      </c>
      <c r="I669">
        <v>0</v>
      </c>
      <c r="J669">
        <v>2</v>
      </c>
      <c r="K669">
        <v>21</v>
      </c>
      <c r="L669" t="s">
        <v>822</v>
      </c>
      <c r="O669" s="231"/>
      <c r="P669" s="231"/>
    </row>
    <row r="670" spans="1:16">
      <c r="A670" t="s">
        <v>958</v>
      </c>
      <c r="B670" s="458">
        <v>2019</v>
      </c>
      <c r="C670" s="458">
        <v>0</v>
      </c>
      <c r="D670" s="458">
        <v>0</v>
      </c>
      <c r="E670" s="458">
        <v>2</v>
      </c>
      <c r="F670" s="458">
        <v>0</v>
      </c>
      <c r="G670" s="458">
        <v>0</v>
      </c>
      <c r="H670" s="458">
        <v>0</v>
      </c>
      <c r="I670" s="458">
        <v>0</v>
      </c>
      <c r="J670" s="458">
        <v>0</v>
      </c>
      <c r="K670" s="458">
        <v>10</v>
      </c>
      <c r="L670" t="s">
        <v>855</v>
      </c>
      <c r="O670" s="231"/>
      <c r="P670" s="231"/>
    </row>
    <row r="671" spans="1:16">
      <c r="A671" t="s">
        <v>958</v>
      </c>
      <c r="B671" s="458">
        <v>2021</v>
      </c>
      <c r="C671" s="458">
        <v>0</v>
      </c>
      <c r="D671" s="458">
        <v>0</v>
      </c>
      <c r="E671" s="458">
        <v>0</v>
      </c>
      <c r="F671" s="458">
        <v>0</v>
      </c>
      <c r="G671" s="458">
        <v>0</v>
      </c>
      <c r="H671" s="458">
        <v>0</v>
      </c>
      <c r="I671" s="458">
        <v>0</v>
      </c>
      <c r="J671" s="458">
        <v>0</v>
      </c>
      <c r="K671" s="458">
        <v>4</v>
      </c>
      <c r="L671" t="s">
        <v>697</v>
      </c>
      <c r="O671" s="231"/>
      <c r="P671" s="231"/>
    </row>
    <row r="672" spans="1:16">
      <c r="A672" t="s">
        <v>958</v>
      </c>
      <c r="B672" s="458">
        <v>2022</v>
      </c>
      <c r="C672" s="458">
        <v>0</v>
      </c>
      <c r="D672" s="458">
        <v>0</v>
      </c>
      <c r="E672" s="458">
        <v>0</v>
      </c>
      <c r="F672" s="458">
        <v>0</v>
      </c>
      <c r="G672" s="458">
        <v>0</v>
      </c>
      <c r="H672" s="458">
        <v>0</v>
      </c>
      <c r="I672" s="458">
        <v>0</v>
      </c>
      <c r="J672" s="458">
        <v>0</v>
      </c>
      <c r="K672" s="458">
        <v>4</v>
      </c>
      <c r="L672" t="s">
        <v>697</v>
      </c>
      <c r="O672" s="231"/>
      <c r="P672" s="231"/>
    </row>
    <row r="673" spans="1:16">
      <c r="A673" t="s">
        <v>958</v>
      </c>
      <c r="B673" s="458">
        <v>2023</v>
      </c>
      <c r="C673" s="458">
        <v>0</v>
      </c>
      <c r="D673" s="458">
        <v>0</v>
      </c>
      <c r="E673" s="458">
        <v>4</v>
      </c>
      <c r="F673" s="458">
        <v>0</v>
      </c>
      <c r="G673" s="458">
        <v>0</v>
      </c>
      <c r="H673" s="458">
        <v>0</v>
      </c>
      <c r="I673" s="458">
        <v>0</v>
      </c>
      <c r="J673" s="458">
        <v>0</v>
      </c>
      <c r="K673" s="458">
        <v>47</v>
      </c>
      <c r="L673" t="s">
        <v>697</v>
      </c>
      <c r="O673" s="231"/>
      <c r="P673" s="231"/>
    </row>
    <row r="674" spans="1:16">
      <c r="A674" t="s">
        <v>958</v>
      </c>
      <c r="B674" s="458">
        <v>2024</v>
      </c>
      <c r="C674" s="458">
        <v>0</v>
      </c>
      <c r="D674" s="458">
        <v>0</v>
      </c>
      <c r="E674" s="458">
        <v>0</v>
      </c>
      <c r="F674" s="458">
        <v>0</v>
      </c>
      <c r="G674" s="458">
        <v>0</v>
      </c>
      <c r="H674" s="458">
        <v>0</v>
      </c>
      <c r="I674" s="458">
        <v>0</v>
      </c>
      <c r="J674" s="458">
        <v>0</v>
      </c>
      <c r="K674" s="458">
        <v>33</v>
      </c>
      <c r="L674" t="s">
        <v>697</v>
      </c>
      <c r="O674" s="231"/>
      <c r="P674" s="231"/>
    </row>
    <row r="675" spans="1:16">
      <c r="A675" t="s">
        <v>958</v>
      </c>
      <c r="C675">
        <v>0</v>
      </c>
      <c r="D675">
        <v>0</v>
      </c>
      <c r="E675">
        <v>0</v>
      </c>
      <c r="F675">
        <v>0</v>
      </c>
      <c r="G675">
        <v>0</v>
      </c>
      <c r="H675">
        <v>0</v>
      </c>
      <c r="I675">
        <v>0</v>
      </c>
      <c r="J675">
        <v>0</v>
      </c>
      <c r="K675">
        <v>8</v>
      </c>
      <c r="L675" t="s">
        <v>822</v>
      </c>
      <c r="O675" s="231"/>
      <c r="P675" s="231"/>
    </row>
    <row r="676" spans="1:16">
      <c r="A676" t="s">
        <v>959</v>
      </c>
      <c r="B676" s="458">
        <v>2019</v>
      </c>
      <c r="C676" s="458">
        <v>0</v>
      </c>
      <c r="D676" s="458">
        <v>0</v>
      </c>
      <c r="E676" s="458">
        <v>1</v>
      </c>
      <c r="F676" s="458">
        <v>0</v>
      </c>
      <c r="G676" s="458">
        <v>0</v>
      </c>
      <c r="H676" s="458">
        <v>0</v>
      </c>
      <c r="I676" s="458">
        <v>0</v>
      </c>
      <c r="J676" s="458">
        <v>0</v>
      </c>
      <c r="K676" s="458">
        <v>77</v>
      </c>
      <c r="L676" t="s">
        <v>855</v>
      </c>
      <c r="O676" s="231"/>
      <c r="P676" s="231"/>
    </row>
    <row r="677" spans="1:16">
      <c r="A677" t="s">
        <v>959</v>
      </c>
      <c r="B677" s="458">
        <v>2020</v>
      </c>
      <c r="C677" s="458">
        <v>0</v>
      </c>
      <c r="D677" s="458">
        <v>0</v>
      </c>
      <c r="E677" s="458">
        <v>0</v>
      </c>
      <c r="F677" s="458">
        <v>0</v>
      </c>
      <c r="G677" s="458">
        <v>0</v>
      </c>
      <c r="H677" s="458">
        <v>0</v>
      </c>
      <c r="I677" s="458">
        <v>0</v>
      </c>
      <c r="J677" s="458">
        <v>0</v>
      </c>
      <c r="K677" s="458">
        <v>70</v>
      </c>
      <c r="L677" t="s">
        <v>855</v>
      </c>
      <c r="O677" s="231"/>
      <c r="P677" s="231"/>
    </row>
    <row r="678" spans="1:16">
      <c r="A678" t="s">
        <v>959</v>
      </c>
      <c r="B678" s="458">
        <v>2021</v>
      </c>
      <c r="C678" s="458">
        <v>0</v>
      </c>
      <c r="D678" s="458">
        <v>0</v>
      </c>
      <c r="E678" s="458">
        <v>0</v>
      </c>
      <c r="F678" s="458">
        <v>0</v>
      </c>
      <c r="G678" s="458">
        <v>0</v>
      </c>
      <c r="H678" s="458">
        <v>0</v>
      </c>
      <c r="I678" s="458">
        <v>0</v>
      </c>
      <c r="J678" s="458">
        <v>0</v>
      </c>
      <c r="K678" s="458">
        <v>87</v>
      </c>
      <c r="L678" t="s">
        <v>855</v>
      </c>
      <c r="O678" s="231"/>
      <c r="P678" s="231"/>
    </row>
    <row r="679" spans="1:16">
      <c r="A679" t="s">
        <v>959</v>
      </c>
      <c r="B679" s="458">
        <v>2021</v>
      </c>
      <c r="C679" s="458">
        <v>0</v>
      </c>
      <c r="D679" s="458">
        <v>0</v>
      </c>
      <c r="E679" s="458">
        <v>0</v>
      </c>
      <c r="F679" s="458">
        <v>0</v>
      </c>
      <c r="G679" s="458">
        <v>0</v>
      </c>
      <c r="H679" s="458">
        <v>0</v>
      </c>
      <c r="I679" s="458">
        <v>0</v>
      </c>
      <c r="J679" s="458">
        <v>0</v>
      </c>
      <c r="K679" s="458">
        <v>154</v>
      </c>
      <c r="L679" t="s">
        <v>697</v>
      </c>
      <c r="O679" s="231"/>
      <c r="P679" s="231"/>
    </row>
    <row r="680" spans="1:16">
      <c r="A680" t="s">
        <v>959</v>
      </c>
      <c r="B680" s="458">
        <v>2022</v>
      </c>
      <c r="C680" s="458">
        <v>73</v>
      </c>
      <c r="D680" s="458">
        <v>0</v>
      </c>
      <c r="E680" s="458">
        <v>73</v>
      </c>
      <c r="F680" s="458">
        <v>0</v>
      </c>
      <c r="G680" s="458">
        <v>0</v>
      </c>
      <c r="H680" s="458">
        <v>0</v>
      </c>
      <c r="I680" s="458">
        <v>0</v>
      </c>
      <c r="J680" s="458">
        <v>0</v>
      </c>
      <c r="K680" s="458">
        <v>93</v>
      </c>
      <c r="L680" t="s">
        <v>697</v>
      </c>
      <c r="O680" s="231"/>
      <c r="P680" s="231"/>
    </row>
    <row r="681" spans="1:16">
      <c r="A681" t="s">
        <v>959</v>
      </c>
      <c r="B681" s="458">
        <v>2023</v>
      </c>
      <c r="C681" s="458">
        <v>0</v>
      </c>
      <c r="D681" s="458">
        <v>0</v>
      </c>
      <c r="E681" s="458">
        <v>0</v>
      </c>
      <c r="F681" s="458">
        <v>0</v>
      </c>
      <c r="G681" s="458">
        <v>1</v>
      </c>
      <c r="H681" s="458">
        <v>0</v>
      </c>
      <c r="I681" s="458">
        <v>2</v>
      </c>
      <c r="J681" s="458">
        <v>0</v>
      </c>
      <c r="K681" s="458">
        <v>84</v>
      </c>
      <c r="L681" t="s">
        <v>697</v>
      </c>
      <c r="O681" s="231"/>
      <c r="P681" s="231"/>
    </row>
    <row r="682" spans="1:16">
      <c r="A682" t="s">
        <v>959</v>
      </c>
      <c r="B682" s="458">
        <v>2024</v>
      </c>
      <c r="C682" s="458">
        <v>0</v>
      </c>
      <c r="D682" s="458">
        <v>0</v>
      </c>
      <c r="E682" s="458">
        <v>0</v>
      </c>
      <c r="F682" s="458">
        <v>0</v>
      </c>
      <c r="G682" s="458">
        <v>0</v>
      </c>
      <c r="H682" s="458">
        <v>0</v>
      </c>
      <c r="I682" s="458">
        <v>0</v>
      </c>
      <c r="J682" s="458">
        <v>0</v>
      </c>
      <c r="K682" s="458">
        <v>87</v>
      </c>
      <c r="L682" t="s">
        <v>697</v>
      </c>
      <c r="O682" s="231"/>
      <c r="P682" s="231"/>
    </row>
    <row r="683" spans="1:16">
      <c r="A683" t="s">
        <v>959</v>
      </c>
      <c r="C683">
        <v>0</v>
      </c>
      <c r="D683">
        <v>0</v>
      </c>
      <c r="E683">
        <v>1</v>
      </c>
      <c r="F683">
        <v>6</v>
      </c>
      <c r="G683">
        <v>0</v>
      </c>
      <c r="H683">
        <v>1</v>
      </c>
      <c r="I683">
        <v>0</v>
      </c>
      <c r="J683">
        <v>4</v>
      </c>
      <c r="K683">
        <v>63</v>
      </c>
      <c r="L683" t="s">
        <v>822</v>
      </c>
      <c r="O683" s="231"/>
      <c r="P683" s="231"/>
    </row>
    <row r="684" spans="1:16">
      <c r="A684" t="s">
        <v>960</v>
      </c>
      <c r="B684" s="458">
        <v>2019</v>
      </c>
      <c r="C684" s="458">
        <v>0</v>
      </c>
      <c r="D684" s="458">
        <v>0</v>
      </c>
      <c r="E684" s="458">
        <v>0</v>
      </c>
      <c r="F684" s="458">
        <v>0</v>
      </c>
      <c r="G684" s="458">
        <v>0</v>
      </c>
      <c r="H684" s="458">
        <v>0</v>
      </c>
      <c r="I684" s="458">
        <v>0</v>
      </c>
      <c r="J684" s="458">
        <v>15</v>
      </c>
      <c r="K684" s="458">
        <v>24</v>
      </c>
      <c r="L684" t="s">
        <v>855</v>
      </c>
      <c r="O684" s="231"/>
      <c r="P684" s="231"/>
    </row>
    <row r="685" spans="1:16">
      <c r="A685" t="s">
        <v>960</v>
      </c>
      <c r="B685" s="458">
        <v>2020</v>
      </c>
      <c r="C685" s="458">
        <v>0</v>
      </c>
      <c r="D685" s="458">
        <v>0</v>
      </c>
      <c r="E685" s="458">
        <v>0</v>
      </c>
      <c r="F685" s="458">
        <v>0</v>
      </c>
      <c r="G685" s="458">
        <v>0</v>
      </c>
      <c r="H685" s="458">
        <v>0</v>
      </c>
      <c r="I685" s="458">
        <v>0</v>
      </c>
      <c r="J685" s="458">
        <v>19</v>
      </c>
      <c r="K685" s="458">
        <v>1</v>
      </c>
      <c r="L685" t="s">
        <v>855</v>
      </c>
      <c r="O685" s="231"/>
      <c r="P685" s="231"/>
    </row>
    <row r="686" spans="1:16">
      <c r="A686" t="s">
        <v>960</v>
      </c>
      <c r="B686" s="458">
        <v>2021</v>
      </c>
      <c r="C686" s="458">
        <v>0</v>
      </c>
      <c r="D686" s="458">
        <v>0</v>
      </c>
      <c r="E686" s="458">
        <v>29</v>
      </c>
      <c r="F686" s="458">
        <v>0</v>
      </c>
      <c r="G686" s="458">
        <v>19</v>
      </c>
      <c r="H686" s="458">
        <v>0</v>
      </c>
      <c r="I686" s="458">
        <v>0</v>
      </c>
      <c r="J686" s="458">
        <v>41</v>
      </c>
      <c r="K686" s="458">
        <v>1</v>
      </c>
      <c r="L686" t="s">
        <v>855</v>
      </c>
      <c r="O686" s="231"/>
      <c r="P686" s="231"/>
    </row>
    <row r="687" spans="1:16">
      <c r="A687" t="s">
        <v>960</v>
      </c>
      <c r="B687" s="458">
        <v>2022</v>
      </c>
      <c r="C687" s="458">
        <v>0</v>
      </c>
      <c r="D687" s="458">
        <v>0</v>
      </c>
      <c r="E687" s="458">
        <v>0</v>
      </c>
      <c r="F687" s="458">
        <v>0</v>
      </c>
      <c r="G687" s="458">
        <v>0</v>
      </c>
      <c r="H687" s="458">
        <v>0</v>
      </c>
      <c r="I687" s="458">
        <v>1</v>
      </c>
      <c r="J687" s="458">
        <v>23</v>
      </c>
      <c r="K687" s="458">
        <v>104</v>
      </c>
      <c r="L687" t="s">
        <v>855</v>
      </c>
      <c r="O687" s="231"/>
      <c r="P687" s="231"/>
    </row>
    <row r="688" spans="1:16">
      <c r="A688" t="s">
        <v>960</v>
      </c>
      <c r="B688" s="458">
        <v>2023</v>
      </c>
      <c r="C688" s="458">
        <v>0</v>
      </c>
      <c r="D688" s="458">
        <v>0</v>
      </c>
      <c r="E688" s="458">
        <v>0</v>
      </c>
      <c r="F688" s="458">
        <v>0</v>
      </c>
      <c r="G688" s="458">
        <v>0</v>
      </c>
      <c r="H688" s="458">
        <v>2</v>
      </c>
      <c r="I688" s="458">
        <v>0</v>
      </c>
      <c r="J688" s="458">
        <v>1</v>
      </c>
      <c r="K688" s="458">
        <v>2</v>
      </c>
      <c r="L688" t="s">
        <v>855</v>
      </c>
      <c r="O688" s="231"/>
      <c r="P688" s="231"/>
    </row>
    <row r="689" spans="1:16">
      <c r="A689" t="s">
        <v>960</v>
      </c>
      <c r="B689" s="458">
        <v>2023</v>
      </c>
      <c r="C689" s="458">
        <v>0</v>
      </c>
      <c r="D689" s="458">
        <v>0</v>
      </c>
      <c r="E689" s="458">
        <v>0</v>
      </c>
      <c r="F689" s="458">
        <v>10</v>
      </c>
      <c r="G689" s="458">
        <v>0</v>
      </c>
      <c r="H689" s="458">
        <v>8</v>
      </c>
      <c r="I689" s="458">
        <v>0</v>
      </c>
      <c r="J689" s="458">
        <v>9</v>
      </c>
      <c r="K689" s="458">
        <v>36</v>
      </c>
      <c r="L689" t="s">
        <v>697</v>
      </c>
      <c r="O689" s="231"/>
      <c r="P689" s="231"/>
    </row>
    <row r="690" spans="1:16">
      <c r="A690" t="s">
        <v>960</v>
      </c>
      <c r="B690" s="458">
        <v>2024</v>
      </c>
      <c r="C690" s="458">
        <v>0</v>
      </c>
      <c r="D690" s="458">
        <v>0</v>
      </c>
      <c r="E690" s="458">
        <v>0</v>
      </c>
      <c r="F690" s="458">
        <v>14</v>
      </c>
      <c r="G690" s="458">
        <v>0</v>
      </c>
      <c r="H690" s="458">
        <v>13</v>
      </c>
      <c r="I690" s="458">
        <v>0</v>
      </c>
      <c r="J690" s="458">
        <v>13</v>
      </c>
      <c r="K690" s="458">
        <v>40</v>
      </c>
      <c r="L690" t="s">
        <v>697</v>
      </c>
      <c r="O690" s="231"/>
      <c r="P690" s="231"/>
    </row>
    <row r="691" spans="1:16">
      <c r="A691" t="s">
        <v>960</v>
      </c>
      <c r="C691">
        <v>0</v>
      </c>
      <c r="D691">
        <v>0</v>
      </c>
      <c r="E691">
        <v>0</v>
      </c>
      <c r="F691">
        <v>0</v>
      </c>
      <c r="G691">
        <v>0</v>
      </c>
      <c r="H691">
        <v>2</v>
      </c>
      <c r="I691">
        <v>1</v>
      </c>
      <c r="J691">
        <v>19</v>
      </c>
      <c r="K691">
        <v>92</v>
      </c>
      <c r="L691" t="s">
        <v>822</v>
      </c>
      <c r="O691" s="231"/>
      <c r="P691" s="231"/>
    </row>
    <row r="692" spans="1:16">
      <c r="A692" t="s">
        <v>961</v>
      </c>
      <c r="B692" s="458">
        <v>2019</v>
      </c>
      <c r="C692" s="458">
        <v>0</v>
      </c>
      <c r="D692" s="458">
        <v>0</v>
      </c>
      <c r="E692" s="458">
        <v>3</v>
      </c>
      <c r="F692" s="458">
        <v>0</v>
      </c>
      <c r="G692" s="458">
        <v>0</v>
      </c>
      <c r="H692" s="458">
        <v>0</v>
      </c>
      <c r="I692" s="458">
        <v>0</v>
      </c>
      <c r="J692" s="458">
        <v>0</v>
      </c>
      <c r="K692" s="458">
        <v>64</v>
      </c>
      <c r="L692" t="s">
        <v>855</v>
      </c>
      <c r="O692" s="231"/>
      <c r="P692" s="231"/>
    </row>
    <row r="693" spans="1:16">
      <c r="A693" t="s">
        <v>961</v>
      </c>
      <c r="B693" s="458">
        <v>2020</v>
      </c>
      <c r="C693" s="458">
        <v>0</v>
      </c>
      <c r="D693" s="458">
        <v>0</v>
      </c>
      <c r="E693" s="458">
        <v>0</v>
      </c>
      <c r="F693" s="458">
        <v>0</v>
      </c>
      <c r="G693" s="458">
        <v>0</v>
      </c>
      <c r="H693" s="458">
        <v>0</v>
      </c>
      <c r="I693" s="458">
        <v>0</v>
      </c>
      <c r="J693" s="458">
        <v>1</v>
      </c>
      <c r="K693" s="458">
        <v>4</v>
      </c>
      <c r="L693" t="s">
        <v>855</v>
      </c>
      <c r="O693" s="231"/>
      <c r="P693" s="231"/>
    </row>
    <row r="694" spans="1:16">
      <c r="A694" t="s">
        <v>961</v>
      </c>
      <c r="B694" s="458">
        <v>2021</v>
      </c>
      <c r="C694" s="458">
        <v>0</v>
      </c>
      <c r="D694" s="458">
        <v>0</v>
      </c>
      <c r="E694" s="458">
        <v>0</v>
      </c>
      <c r="F694" s="458">
        <v>5</v>
      </c>
      <c r="G694" s="458">
        <v>0</v>
      </c>
      <c r="H694" s="458">
        <v>0</v>
      </c>
      <c r="I694" s="458">
        <v>0</v>
      </c>
      <c r="J694" s="458">
        <v>0</v>
      </c>
      <c r="K694" s="458">
        <v>5</v>
      </c>
      <c r="L694" t="s">
        <v>855</v>
      </c>
      <c r="O694" s="231"/>
      <c r="P694" s="231"/>
    </row>
    <row r="695" spans="1:16">
      <c r="A695" t="s">
        <v>961</v>
      </c>
      <c r="B695" s="458">
        <v>2021</v>
      </c>
      <c r="C695" s="458">
        <v>0</v>
      </c>
      <c r="D695" s="458">
        <v>0</v>
      </c>
      <c r="E695" s="458">
        <v>0</v>
      </c>
      <c r="F695" s="458">
        <v>1</v>
      </c>
      <c r="G695" s="458">
        <v>0</v>
      </c>
      <c r="H695" s="458">
        <v>0</v>
      </c>
      <c r="I695" s="458">
        <v>0</v>
      </c>
      <c r="J695" s="458">
        <v>0</v>
      </c>
      <c r="K695" s="458">
        <v>4</v>
      </c>
      <c r="L695" t="s">
        <v>697</v>
      </c>
      <c r="O695" s="231"/>
      <c r="P695" s="231"/>
    </row>
    <row r="696" spans="1:16">
      <c r="A696" t="s">
        <v>961</v>
      </c>
      <c r="B696" s="458">
        <v>2022</v>
      </c>
      <c r="C696" s="458">
        <v>0</v>
      </c>
      <c r="D696" s="458">
        <v>0</v>
      </c>
      <c r="E696" s="458">
        <v>0</v>
      </c>
      <c r="F696" s="458">
        <v>7</v>
      </c>
      <c r="G696" s="458">
        <v>0</v>
      </c>
      <c r="H696" s="458">
        <v>0</v>
      </c>
      <c r="I696" s="458">
        <v>0</v>
      </c>
      <c r="J696" s="458">
        <v>0</v>
      </c>
      <c r="K696" s="458">
        <v>408</v>
      </c>
      <c r="L696" t="s">
        <v>697</v>
      </c>
      <c r="O696" s="231"/>
      <c r="P696" s="231"/>
    </row>
    <row r="697" spans="1:16">
      <c r="A697" t="s">
        <v>961</v>
      </c>
      <c r="B697" s="458">
        <v>2023</v>
      </c>
      <c r="C697" s="458">
        <v>0</v>
      </c>
      <c r="D697" s="458">
        <v>0</v>
      </c>
      <c r="E697" s="458">
        <v>0</v>
      </c>
      <c r="F697" s="458">
        <v>8</v>
      </c>
      <c r="G697" s="458">
        <v>0</v>
      </c>
      <c r="H697" s="458">
        <v>0</v>
      </c>
      <c r="I697" s="458">
        <v>0</v>
      </c>
      <c r="J697" s="458">
        <v>1</v>
      </c>
      <c r="K697" s="458">
        <v>45</v>
      </c>
      <c r="L697" t="s">
        <v>697</v>
      </c>
      <c r="O697" s="231"/>
      <c r="P697" s="231"/>
    </row>
    <row r="698" spans="1:16">
      <c r="A698" t="s">
        <v>961</v>
      </c>
      <c r="C698">
        <v>0</v>
      </c>
      <c r="D698">
        <v>0</v>
      </c>
      <c r="E698">
        <v>0</v>
      </c>
      <c r="F698">
        <v>1</v>
      </c>
      <c r="G698">
        <v>0</v>
      </c>
      <c r="H698">
        <v>0</v>
      </c>
      <c r="I698">
        <v>0</v>
      </c>
      <c r="J698">
        <v>0</v>
      </c>
      <c r="K698">
        <v>1</v>
      </c>
      <c r="L698" t="s">
        <v>822</v>
      </c>
      <c r="O698" s="231"/>
      <c r="P698" s="231"/>
    </row>
    <row r="699" spans="1:16">
      <c r="A699" t="s">
        <v>962</v>
      </c>
      <c r="B699" s="458">
        <v>2019</v>
      </c>
      <c r="C699" s="458">
        <v>0</v>
      </c>
      <c r="D699" s="458">
        <v>0</v>
      </c>
      <c r="E699" s="458">
        <v>0</v>
      </c>
      <c r="F699" s="458">
        <v>0</v>
      </c>
      <c r="G699" s="458">
        <v>0</v>
      </c>
      <c r="H699" s="458">
        <v>35</v>
      </c>
      <c r="I699" s="458">
        <v>2</v>
      </c>
      <c r="J699" s="458">
        <v>34</v>
      </c>
      <c r="K699" s="458">
        <v>81</v>
      </c>
      <c r="L699" t="s">
        <v>855</v>
      </c>
      <c r="O699" s="231"/>
      <c r="P699" s="231"/>
    </row>
    <row r="700" spans="1:16">
      <c r="A700" t="s">
        <v>962</v>
      </c>
      <c r="B700" s="458">
        <v>2020</v>
      </c>
      <c r="C700" s="458">
        <v>0</v>
      </c>
      <c r="D700" s="458">
        <v>0</v>
      </c>
      <c r="E700" s="458">
        <v>0</v>
      </c>
      <c r="F700" s="458">
        <v>0</v>
      </c>
      <c r="G700" s="458">
        <v>18</v>
      </c>
      <c r="H700" s="458">
        <v>0</v>
      </c>
      <c r="I700" s="458">
        <v>4</v>
      </c>
      <c r="J700" s="458">
        <v>43</v>
      </c>
      <c r="K700" s="458">
        <v>215</v>
      </c>
      <c r="L700" t="s">
        <v>855</v>
      </c>
      <c r="O700" s="231"/>
      <c r="P700" s="231"/>
    </row>
    <row r="701" spans="1:16">
      <c r="A701" t="s">
        <v>962</v>
      </c>
      <c r="B701" s="458">
        <v>2021</v>
      </c>
      <c r="C701" s="458">
        <v>0</v>
      </c>
      <c r="D701" s="458">
        <v>0</v>
      </c>
      <c r="E701" s="458">
        <v>147</v>
      </c>
      <c r="F701" s="458">
        <v>0</v>
      </c>
      <c r="G701" s="458">
        <v>0</v>
      </c>
      <c r="H701" s="458">
        <v>0</v>
      </c>
      <c r="I701" s="458">
        <v>0</v>
      </c>
      <c r="J701" s="458">
        <v>33</v>
      </c>
      <c r="K701" s="458">
        <v>82</v>
      </c>
      <c r="L701" t="s">
        <v>855</v>
      </c>
      <c r="O701" s="231"/>
      <c r="P701" s="231"/>
    </row>
    <row r="702" spans="1:16">
      <c r="A702" t="s">
        <v>962</v>
      </c>
      <c r="B702" s="458">
        <v>2022</v>
      </c>
      <c r="C702" s="458">
        <v>0</v>
      </c>
      <c r="D702" s="458">
        <v>0</v>
      </c>
      <c r="E702" s="458">
        <v>0</v>
      </c>
      <c r="F702" s="458">
        <v>0</v>
      </c>
      <c r="G702" s="458">
        <v>6</v>
      </c>
      <c r="H702" s="458">
        <v>0</v>
      </c>
      <c r="I702" s="458">
        <v>0</v>
      </c>
      <c r="J702" s="458">
        <v>23</v>
      </c>
      <c r="K702" s="458">
        <v>81</v>
      </c>
      <c r="L702" t="s">
        <v>855</v>
      </c>
      <c r="O702" s="231"/>
      <c r="P702" s="231"/>
    </row>
    <row r="703" spans="1:16">
      <c r="A703" t="s">
        <v>962</v>
      </c>
      <c r="B703" s="458">
        <v>2023</v>
      </c>
      <c r="C703" s="458">
        <v>0</v>
      </c>
      <c r="D703" s="458">
        <v>0</v>
      </c>
      <c r="E703" s="458">
        <v>0</v>
      </c>
      <c r="F703" s="458">
        <v>0</v>
      </c>
      <c r="G703" s="458">
        <v>0</v>
      </c>
      <c r="H703" s="458">
        <v>0</v>
      </c>
      <c r="I703" s="458">
        <v>0</v>
      </c>
      <c r="J703" s="458">
        <v>2</v>
      </c>
      <c r="K703" s="458">
        <v>1</v>
      </c>
      <c r="L703" t="s">
        <v>855</v>
      </c>
      <c r="O703" s="231"/>
      <c r="P703" s="231"/>
    </row>
    <row r="704" spans="1:16">
      <c r="A704" t="s">
        <v>962</v>
      </c>
      <c r="B704" s="458">
        <v>2023</v>
      </c>
      <c r="C704" s="458">
        <v>0</v>
      </c>
      <c r="D704" s="458">
        <v>0</v>
      </c>
      <c r="E704" s="458">
        <v>0</v>
      </c>
      <c r="F704" s="458">
        <v>0</v>
      </c>
      <c r="G704" s="458">
        <v>0</v>
      </c>
      <c r="H704" s="458">
        <v>0</v>
      </c>
      <c r="I704" s="458">
        <v>0</v>
      </c>
      <c r="J704" s="458">
        <v>19</v>
      </c>
      <c r="K704" s="458">
        <v>22</v>
      </c>
      <c r="L704" t="s">
        <v>697</v>
      </c>
      <c r="O704" s="231"/>
      <c r="P704" s="231"/>
    </row>
    <row r="705" spans="1:16">
      <c r="A705" t="s">
        <v>962</v>
      </c>
      <c r="B705" s="458">
        <v>2024</v>
      </c>
      <c r="C705" s="458">
        <v>0</v>
      </c>
      <c r="D705" s="458">
        <v>0</v>
      </c>
      <c r="E705" s="458">
        <v>0</v>
      </c>
      <c r="F705" s="458">
        <v>0</v>
      </c>
      <c r="G705" s="458">
        <v>0</v>
      </c>
      <c r="H705" s="458">
        <v>0</v>
      </c>
      <c r="I705" s="458">
        <v>0</v>
      </c>
      <c r="J705" s="458">
        <v>0</v>
      </c>
      <c r="K705" s="458">
        <v>28</v>
      </c>
      <c r="L705" t="s">
        <v>697</v>
      </c>
      <c r="O705" s="231"/>
      <c r="P705" s="231"/>
    </row>
    <row r="706" spans="1:16">
      <c r="A706" t="s">
        <v>962</v>
      </c>
      <c r="C706">
        <v>0</v>
      </c>
      <c r="D706">
        <v>0</v>
      </c>
      <c r="E706">
        <v>0</v>
      </c>
      <c r="F706">
        <v>0</v>
      </c>
      <c r="G706">
        <v>6</v>
      </c>
      <c r="H706">
        <v>0</v>
      </c>
      <c r="I706">
        <v>0</v>
      </c>
      <c r="J706">
        <v>23</v>
      </c>
      <c r="K706">
        <v>58</v>
      </c>
      <c r="L706" t="s">
        <v>822</v>
      </c>
      <c r="O706" s="231"/>
      <c r="P706" s="231"/>
    </row>
    <row r="707" spans="1:16">
      <c r="A707" t="s">
        <v>963</v>
      </c>
      <c r="B707" s="458">
        <v>2019</v>
      </c>
      <c r="C707" s="458">
        <v>0</v>
      </c>
      <c r="D707" s="458">
        <v>0</v>
      </c>
      <c r="E707" s="458">
        <v>0</v>
      </c>
      <c r="F707" s="458">
        <v>0</v>
      </c>
      <c r="G707" s="458">
        <v>0</v>
      </c>
      <c r="H707" s="458">
        <v>8</v>
      </c>
      <c r="I707" s="458">
        <v>0</v>
      </c>
      <c r="J707" s="458">
        <v>1</v>
      </c>
      <c r="K707" s="458">
        <v>96</v>
      </c>
      <c r="L707" t="s">
        <v>855</v>
      </c>
      <c r="O707" s="231"/>
      <c r="P707" s="231"/>
    </row>
    <row r="708" spans="1:16">
      <c r="A708" t="s">
        <v>963</v>
      </c>
      <c r="B708" s="458">
        <v>2020</v>
      </c>
      <c r="C708" s="458">
        <v>0</v>
      </c>
      <c r="D708" s="458">
        <v>0</v>
      </c>
      <c r="E708" s="458">
        <v>0</v>
      </c>
      <c r="F708" s="458">
        <v>1</v>
      </c>
      <c r="G708" s="458">
        <v>0</v>
      </c>
      <c r="H708" s="458">
        <v>6</v>
      </c>
      <c r="I708" s="458">
        <v>0</v>
      </c>
      <c r="J708" s="458">
        <v>3</v>
      </c>
      <c r="K708" s="458">
        <v>44</v>
      </c>
      <c r="L708" t="s">
        <v>855</v>
      </c>
      <c r="O708" s="231"/>
      <c r="P708" s="231"/>
    </row>
    <row r="709" spans="1:16">
      <c r="A709" t="s">
        <v>963</v>
      </c>
      <c r="B709" s="458">
        <v>2021</v>
      </c>
      <c r="C709" s="458">
        <v>0</v>
      </c>
      <c r="D709" s="458">
        <v>0</v>
      </c>
      <c r="E709" s="458">
        <v>0</v>
      </c>
      <c r="F709" s="458">
        <v>2</v>
      </c>
      <c r="G709" s="458">
        <v>0</v>
      </c>
      <c r="H709" s="458">
        <v>11</v>
      </c>
      <c r="I709" s="458">
        <v>0</v>
      </c>
      <c r="J709" s="458">
        <v>1</v>
      </c>
      <c r="K709" s="458">
        <v>36</v>
      </c>
      <c r="L709" t="s">
        <v>855</v>
      </c>
      <c r="O709" s="231"/>
      <c r="P709" s="231"/>
    </row>
    <row r="710" spans="1:16">
      <c r="A710" t="s">
        <v>963</v>
      </c>
      <c r="B710" s="458">
        <v>2021</v>
      </c>
      <c r="C710" s="458">
        <v>0</v>
      </c>
      <c r="D710" s="458">
        <v>0</v>
      </c>
      <c r="E710" s="458">
        <v>0</v>
      </c>
      <c r="F710" s="458">
        <v>1</v>
      </c>
      <c r="G710" s="458">
        <v>0</v>
      </c>
      <c r="H710" s="458">
        <v>1</v>
      </c>
      <c r="I710" s="458">
        <v>0</v>
      </c>
      <c r="J710" s="458">
        <v>0</v>
      </c>
      <c r="K710" s="458">
        <v>1</v>
      </c>
      <c r="L710" t="s">
        <v>697</v>
      </c>
      <c r="O710" s="231"/>
      <c r="P710" s="231"/>
    </row>
    <row r="711" spans="1:16">
      <c r="A711" t="s">
        <v>963</v>
      </c>
      <c r="B711" s="458">
        <v>2022</v>
      </c>
      <c r="C711" s="458">
        <v>0</v>
      </c>
      <c r="D711" s="458">
        <v>0</v>
      </c>
      <c r="E711" s="458">
        <v>0</v>
      </c>
      <c r="F711" s="458">
        <v>0</v>
      </c>
      <c r="G711" s="458">
        <v>0</v>
      </c>
      <c r="H711" s="458">
        <v>2</v>
      </c>
      <c r="I711" s="458">
        <v>0</v>
      </c>
      <c r="J711" s="458">
        <v>1</v>
      </c>
      <c r="K711" s="458">
        <v>32</v>
      </c>
      <c r="L711" t="s">
        <v>697</v>
      </c>
      <c r="O711" s="231"/>
      <c r="P711" s="231"/>
    </row>
    <row r="712" spans="1:16">
      <c r="A712" t="s">
        <v>963</v>
      </c>
      <c r="B712" s="458">
        <v>2023</v>
      </c>
      <c r="C712" s="458">
        <v>0</v>
      </c>
      <c r="D712" s="458">
        <v>0</v>
      </c>
      <c r="E712" s="458">
        <v>0</v>
      </c>
      <c r="F712" s="458">
        <v>0</v>
      </c>
      <c r="G712" s="458">
        <v>0</v>
      </c>
      <c r="H712" s="458">
        <v>5</v>
      </c>
      <c r="I712" s="458">
        <v>0</v>
      </c>
      <c r="J712" s="458">
        <v>1</v>
      </c>
      <c r="K712" s="458">
        <v>22</v>
      </c>
      <c r="L712" t="s">
        <v>697</v>
      </c>
      <c r="O712" s="231"/>
      <c r="P712" s="231"/>
    </row>
    <row r="713" spans="1:16">
      <c r="A713" t="s">
        <v>963</v>
      </c>
      <c r="B713" s="458">
        <v>2024</v>
      </c>
      <c r="C713" s="458">
        <v>0</v>
      </c>
      <c r="D713" s="458">
        <v>0</v>
      </c>
      <c r="E713" s="458">
        <v>0</v>
      </c>
      <c r="F713" s="458">
        <v>0</v>
      </c>
      <c r="G713" s="458">
        <v>0</v>
      </c>
      <c r="H713" s="458">
        <v>3</v>
      </c>
      <c r="I713" s="458">
        <v>0</v>
      </c>
      <c r="J713" s="458">
        <v>1</v>
      </c>
      <c r="K713" s="458">
        <v>15</v>
      </c>
      <c r="L713" t="s">
        <v>697</v>
      </c>
      <c r="O713" s="231"/>
      <c r="P713" s="231"/>
    </row>
    <row r="714" spans="1:16">
      <c r="A714" t="s">
        <v>963</v>
      </c>
      <c r="C714">
        <v>0</v>
      </c>
      <c r="D714">
        <v>0</v>
      </c>
      <c r="E714">
        <v>0</v>
      </c>
      <c r="F714">
        <v>0</v>
      </c>
      <c r="G714">
        <v>0</v>
      </c>
      <c r="H714">
        <v>5</v>
      </c>
      <c r="I714">
        <v>0</v>
      </c>
      <c r="J714">
        <v>0</v>
      </c>
      <c r="K714">
        <v>6</v>
      </c>
      <c r="L714" t="s">
        <v>822</v>
      </c>
      <c r="O714" s="231"/>
      <c r="P714" s="231"/>
    </row>
    <row r="715" spans="1:16">
      <c r="A715" t="s">
        <v>964</v>
      </c>
      <c r="B715" s="458">
        <v>2019</v>
      </c>
      <c r="C715" s="458">
        <v>0</v>
      </c>
      <c r="D715" s="458">
        <v>0</v>
      </c>
      <c r="E715" s="458">
        <v>10</v>
      </c>
      <c r="F715" s="458">
        <v>0</v>
      </c>
      <c r="G715" s="458">
        <v>2</v>
      </c>
      <c r="H715" s="458">
        <v>11</v>
      </c>
      <c r="I715" s="458">
        <v>0</v>
      </c>
      <c r="J715" s="458">
        <v>8</v>
      </c>
      <c r="K715" s="458">
        <v>176</v>
      </c>
      <c r="L715" t="s">
        <v>855</v>
      </c>
      <c r="O715" s="231"/>
      <c r="P715" s="231"/>
    </row>
    <row r="716" spans="1:16">
      <c r="A716" t="s">
        <v>964</v>
      </c>
      <c r="B716" s="458">
        <v>2020</v>
      </c>
      <c r="C716" s="458">
        <v>0</v>
      </c>
      <c r="D716" s="458">
        <v>0</v>
      </c>
      <c r="E716" s="458">
        <v>0</v>
      </c>
      <c r="F716" s="458">
        <v>0</v>
      </c>
      <c r="G716" s="458">
        <v>1</v>
      </c>
      <c r="H716" s="458">
        <v>14</v>
      </c>
      <c r="I716" s="458">
        <v>0</v>
      </c>
      <c r="J716" s="458">
        <v>7</v>
      </c>
      <c r="K716" s="458">
        <v>20</v>
      </c>
      <c r="L716" t="s">
        <v>855</v>
      </c>
      <c r="O716" s="231"/>
      <c r="P716" s="231"/>
    </row>
    <row r="717" spans="1:16">
      <c r="A717" t="s">
        <v>964</v>
      </c>
      <c r="B717" s="458">
        <v>2021</v>
      </c>
      <c r="C717" s="458">
        <v>0</v>
      </c>
      <c r="D717" s="458">
        <v>0</v>
      </c>
      <c r="E717" s="458">
        <v>0</v>
      </c>
      <c r="F717" s="458">
        <v>0</v>
      </c>
      <c r="G717" s="458">
        <v>0</v>
      </c>
      <c r="H717" s="458">
        <v>29</v>
      </c>
      <c r="I717" s="458">
        <v>0</v>
      </c>
      <c r="J717" s="458">
        <v>10</v>
      </c>
      <c r="K717" s="458">
        <v>11</v>
      </c>
      <c r="L717" t="s">
        <v>855</v>
      </c>
      <c r="O717" s="231"/>
      <c r="P717" s="231"/>
    </row>
    <row r="718" spans="1:16">
      <c r="A718" t="s">
        <v>964</v>
      </c>
      <c r="B718" s="458">
        <v>2022</v>
      </c>
      <c r="C718" s="458">
        <v>0</v>
      </c>
      <c r="D718" s="458">
        <v>0</v>
      </c>
      <c r="E718" s="458">
        <v>0</v>
      </c>
      <c r="F718" s="458">
        <v>0</v>
      </c>
      <c r="G718" s="458">
        <v>0</v>
      </c>
      <c r="H718" s="458">
        <v>25</v>
      </c>
      <c r="I718" s="458">
        <v>0</v>
      </c>
      <c r="J718" s="458">
        <v>12</v>
      </c>
      <c r="K718" s="458">
        <v>19</v>
      </c>
      <c r="L718" t="s">
        <v>855</v>
      </c>
      <c r="O718" s="231"/>
      <c r="P718" s="231"/>
    </row>
    <row r="719" spans="1:16">
      <c r="A719" t="s">
        <v>964</v>
      </c>
      <c r="B719" s="458">
        <v>2023</v>
      </c>
      <c r="C719" s="458">
        <v>0</v>
      </c>
      <c r="D719" s="458">
        <v>0</v>
      </c>
      <c r="E719" s="458">
        <v>0</v>
      </c>
      <c r="F719" s="458">
        <v>4</v>
      </c>
      <c r="G719" s="458">
        <v>0</v>
      </c>
      <c r="H719" s="458">
        <v>4</v>
      </c>
      <c r="I719" s="458">
        <v>7</v>
      </c>
      <c r="J719" s="458">
        <v>4</v>
      </c>
      <c r="K719" s="458">
        <v>71</v>
      </c>
      <c r="L719" t="s">
        <v>697</v>
      </c>
      <c r="O719" s="231"/>
      <c r="P719" s="231"/>
    </row>
    <row r="720" spans="1:16">
      <c r="A720" t="s">
        <v>964</v>
      </c>
      <c r="B720" s="458">
        <v>2024</v>
      </c>
      <c r="C720" s="458">
        <v>0</v>
      </c>
      <c r="D720" s="458">
        <v>0</v>
      </c>
      <c r="E720" s="458">
        <v>0</v>
      </c>
      <c r="F720" s="458">
        <v>0</v>
      </c>
      <c r="G720" s="458">
        <v>0</v>
      </c>
      <c r="H720" s="458">
        <v>0</v>
      </c>
      <c r="I720" s="458">
        <v>0</v>
      </c>
      <c r="J720" s="458">
        <v>0</v>
      </c>
      <c r="K720" s="458">
        <v>70</v>
      </c>
      <c r="L720" t="s">
        <v>697</v>
      </c>
      <c r="O720" s="231"/>
      <c r="P720" s="231"/>
    </row>
    <row r="721" spans="1:16">
      <c r="A721" t="s">
        <v>964</v>
      </c>
      <c r="C721">
        <v>0</v>
      </c>
      <c r="D721">
        <v>0</v>
      </c>
      <c r="E721">
        <v>0</v>
      </c>
      <c r="F721">
        <v>0</v>
      </c>
      <c r="G721">
        <v>0</v>
      </c>
      <c r="H721">
        <v>15</v>
      </c>
      <c r="I721">
        <v>0</v>
      </c>
      <c r="J721">
        <v>7</v>
      </c>
      <c r="K721">
        <v>15</v>
      </c>
      <c r="L721" t="s">
        <v>822</v>
      </c>
      <c r="O721" s="231"/>
      <c r="P721" s="231"/>
    </row>
    <row r="722" spans="1:16">
      <c r="A722" t="s">
        <v>965</v>
      </c>
      <c r="B722" s="458">
        <v>2019</v>
      </c>
      <c r="C722" s="458">
        <v>0</v>
      </c>
      <c r="D722" s="458">
        <v>0</v>
      </c>
      <c r="E722" s="458">
        <v>8</v>
      </c>
      <c r="F722" s="458">
        <v>0</v>
      </c>
      <c r="G722" s="458">
        <v>47</v>
      </c>
      <c r="H722" s="458">
        <v>22</v>
      </c>
      <c r="I722" s="458">
        <v>0</v>
      </c>
      <c r="J722" s="458">
        <v>169</v>
      </c>
      <c r="K722" s="458">
        <v>36</v>
      </c>
      <c r="L722" t="s">
        <v>855</v>
      </c>
      <c r="O722" s="231"/>
      <c r="P722" s="231"/>
    </row>
    <row r="723" spans="1:16">
      <c r="A723" t="s">
        <v>965</v>
      </c>
      <c r="B723" s="458">
        <v>2020</v>
      </c>
      <c r="C723" s="458">
        <v>0</v>
      </c>
      <c r="D723" s="458">
        <v>0</v>
      </c>
      <c r="E723" s="458">
        <v>0</v>
      </c>
      <c r="F723" s="458">
        <v>38</v>
      </c>
      <c r="G723" s="458">
        <v>0</v>
      </c>
      <c r="H723" s="458">
        <v>0</v>
      </c>
      <c r="I723" s="458">
        <v>0</v>
      </c>
      <c r="J723" s="458">
        <v>15</v>
      </c>
      <c r="K723" s="458">
        <v>13</v>
      </c>
      <c r="L723" t="s">
        <v>855</v>
      </c>
      <c r="O723" s="231"/>
      <c r="P723" s="231"/>
    </row>
    <row r="724" spans="1:16">
      <c r="A724" t="s">
        <v>965</v>
      </c>
      <c r="B724" s="458">
        <v>2021</v>
      </c>
      <c r="C724" s="458">
        <v>0</v>
      </c>
      <c r="D724" s="458">
        <v>18</v>
      </c>
      <c r="E724" s="458">
        <v>0</v>
      </c>
      <c r="F724" s="458">
        <v>0</v>
      </c>
      <c r="G724" s="458">
        <v>0</v>
      </c>
      <c r="H724" s="458">
        <v>0</v>
      </c>
      <c r="I724" s="458">
        <v>0</v>
      </c>
      <c r="J724" s="458">
        <v>8</v>
      </c>
      <c r="K724" s="458">
        <v>2</v>
      </c>
      <c r="L724" t="s">
        <v>855</v>
      </c>
      <c r="O724" s="231"/>
      <c r="P724" s="231"/>
    </row>
    <row r="725" spans="1:16">
      <c r="A725" t="s">
        <v>965</v>
      </c>
      <c r="B725" s="458">
        <v>2021</v>
      </c>
      <c r="C725" s="458">
        <v>0</v>
      </c>
      <c r="D725" s="458">
        <v>18</v>
      </c>
      <c r="E725" s="458">
        <v>0</v>
      </c>
      <c r="F725" s="458">
        <v>18</v>
      </c>
      <c r="G725" s="458">
        <v>0</v>
      </c>
      <c r="H725" s="458">
        <v>0</v>
      </c>
      <c r="I725" s="458">
        <v>0</v>
      </c>
      <c r="J725" s="458">
        <v>309</v>
      </c>
      <c r="K725" s="458">
        <v>3</v>
      </c>
      <c r="L725" t="s">
        <v>697</v>
      </c>
      <c r="O725" s="231"/>
      <c r="P725" s="231"/>
    </row>
    <row r="726" spans="1:16">
      <c r="A726" t="s">
        <v>965</v>
      </c>
      <c r="B726" s="458">
        <v>2022</v>
      </c>
      <c r="C726" s="458">
        <v>0</v>
      </c>
      <c r="D726" s="458">
        <v>0</v>
      </c>
      <c r="E726" s="458">
        <v>0</v>
      </c>
      <c r="F726" s="458">
        <v>0</v>
      </c>
      <c r="G726" s="458">
        <v>0</v>
      </c>
      <c r="H726" s="458">
        <v>0</v>
      </c>
      <c r="I726" s="458">
        <v>0</v>
      </c>
      <c r="J726" s="458">
        <v>23</v>
      </c>
      <c r="K726" s="458">
        <v>0</v>
      </c>
      <c r="L726" t="s">
        <v>697</v>
      </c>
      <c r="O726" s="231"/>
      <c r="P726" s="231"/>
    </row>
    <row r="727" spans="1:16">
      <c r="A727" t="s">
        <v>965</v>
      </c>
      <c r="B727" s="458">
        <v>2023</v>
      </c>
      <c r="C727" s="458">
        <v>0</v>
      </c>
      <c r="D727" s="458">
        <v>0</v>
      </c>
      <c r="E727" s="458">
        <v>10</v>
      </c>
      <c r="F727" s="458">
        <v>0</v>
      </c>
      <c r="G727" s="458">
        <v>0</v>
      </c>
      <c r="H727" s="458">
        <v>0</v>
      </c>
      <c r="I727" s="458">
        <v>0</v>
      </c>
      <c r="J727" s="458">
        <v>190</v>
      </c>
      <c r="K727" s="458">
        <v>184</v>
      </c>
      <c r="L727" t="s">
        <v>697</v>
      </c>
      <c r="O727" s="231"/>
      <c r="P727" s="231"/>
    </row>
    <row r="728" spans="1:16">
      <c r="A728" t="s">
        <v>965</v>
      </c>
      <c r="B728" s="458">
        <v>2024</v>
      </c>
      <c r="C728" s="458">
        <v>0</v>
      </c>
      <c r="D728" s="458">
        <v>0</v>
      </c>
      <c r="E728" s="458">
        <v>0</v>
      </c>
      <c r="F728" s="458">
        <v>0</v>
      </c>
      <c r="G728" s="458">
        <v>0</v>
      </c>
      <c r="H728" s="458">
        <v>0</v>
      </c>
      <c r="I728" s="458">
        <v>0</v>
      </c>
      <c r="J728" s="458">
        <v>0</v>
      </c>
      <c r="K728" s="458">
        <v>151</v>
      </c>
      <c r="L728" t="s">
        <v>697</v>
      </c>
      <c r="O728" s="231"/>
      <c r="P728" s="231"/>
    </row>
    <row r="729" spans="1:16">
      <c r="A729" t="s">
        <v>966</v>
      </c>
      <c r="B729" s="458">
        <v>2019</v>
      </c>
      <c r="C729" s="458">
        <v>0</v>
      </c>
      <c r="D729" s="458">
        <v>0</v>
      </c>
      <c r="E729" s="458">
        <v>0</v>
      </c>
      <c r="F729" s="458">
        <v>0</v>
      </c>
      <c r="G729" s="458">
        <v>1</v>
      </c>
      <c r="H729" s="458">
        <v>0</v>
      </c>
      <c r="I729" s="458">
        <v>0</v>
      </c>
      <c r="J729" s="458">
        <v>3</v>
      </c>
      <c r="K729" s="458">
        <v>1</v>
      </c>
      <c r="L729" t="s">
        <v>855</v>
      </c>
      <c r="O729" s="231"/>
      <c r="P729" s="231"/>
    </row>
    <row r="730" spans="1:16">
      <c r="A730" t="s">
        <v>966</v>
      </c>
      <c r="B730" s="458">
        <v>2020</v>
      </c>
      <c r="C730" s="458">
        <v>0</v>
      </c>
      <c r="D730" s="458">
        <v>0</v>
      </c>
      <c r="E730" s="458">
        <v>0</v>
      </c>
      <c r="F730" s="458">
        <v>0</v>
      </c>
      <c r="G730" s="458">
        <v>0</v>
      </c>
      <c r="H730" s="458">
        <v>0</v>
      </c>
      <c r="I730" s="458">
        <v>0</v>
      </c>
      <c r="J730" s="458">
        <v>14</v>
      </c>
      <c r="K730" s="458">
        <v>1</v>
      </c>
      <c r="L730" t="s">
        <v>855</v>
      </c>
      <c r="O730" s="231"/>
      <c r="P730" s="231"/>
    </row>
    <row r="731" spans="1:16">
      <c r="A731" t="s">
        <v>966</v>
      </c>
      <c r="B731" s="458">
        <v>2021</v>
      </c>
      <c r="C731" s="458">
        <v>0</v>
      </c>
      <c r="D731" s="458">
        <v>0</v>
      </c>
      <c r="E731" s="458">
        <v>0</v>
      </c>
      <c r="F731" s="458">
        <v>0</v>
      </c>
      <c r="G731" s="458">
        <v>0</v>
      </c>
      <c r="H731" s="458">
        <v>0</v>
      </c>
      <c r="I731" s="458">
        <v>0</v>
      </c>
      <c r="J731" s="458">
        <v>6</v>
      </c>
      <c r="K731" s="458">
        <v>4</v>
      </c>
      <c r="L731" t="s">
        <v>855</v>
      </c>
      <c r="O731" s="231"/>
      <c r="P731" s="231"/>
    </row>
    <row r="732" spans="1:16">
      <c r="A732" t="s">
        <v>966</v>
      </c>
      <c r="B732" s="458">
        <v>2021</v>
      </c>
      <c r="C732" s="458">
        <v>0</v>
      </c>
      <c r="D732" s="458">
        <v>0</v>
      </c>
      <c r="E732" s="458">
        <v>0</v>
      </c>
      <c r="F732" s="458">
        <v>0</v>
      </c>
      <c r="G732" s="458">
        <v>0</v>
      </c>
      <c r="H732" s="458">
        <v>0</v>
      </c>
      <c r="I732" s="458">
        <v>0</v>
      </c>
      <c r="J732" s="458">
        <v>8</v>
      </c>
      <c r="K732" s="458">
        <v>6</v>
      </c>
      <c r="L732" t="s">
        <v>697</v>
      </c>
      <c r="O732" s="231"/>
      <c r="P732" s="231"/>
    </row>
    <row r="733" spans="1:16">
      <c r="A733" t="s">
        <v>966</v>
      </c>
      <c r="B733" s="458">
        <v>2022</v>
      </c>
      <c r="C733" s="458">
        <v>0</v>
      </c>
      <c r="D733" s="458">
        <v>0</v>
      </c>
      <c r="E733" s="458">
        <v>0</v>
      </c>
      <c r="F733" s="458">
        <v>0</v>
      </c>
      <c r="G733" s="458">
        <v>0</v>
      </c>
      <c r="H733" s="458">
        <v>0</v>
      </c>
      <c r="I733" s="458">
        <v>0</v>
      </c>
      <c r="J733" s="458">
        <v>15</v>
      </c>
      <c r="K733" s="458">
        <v>11</v>
      </c>
      <c r="L733" t="s">
        <v>697</v>
      </c>
      <c r="O733" s="231"/>
      <c r="P733" s="231"/>
    </row>
    <row r="734" spans="1:16">
      <c r="A734" t="s">
        <v>966</v>
      </c>
      <c r="B734" s="458">
        <v>2023</v>
      </c>
      <c r="C734" s="458">
        <v>0</v>
      </c>
      <c r="D734" s="458">
        <v>0</v>
      </c>
      <c r="E734" s="458">
        <v>0</v>
      </c>
      <c r="F734" s="458">
        <v>0</v>
      </c>
      <c r="G734" s="458">
        <v>0</v>
      </c>
      <c r="H734" s="458">
        <v>0</v>
      </c>
      <c r="I734" s="458">
        <v>0</v>
      </c>
      <c r="J734" s="458">
        <v>15</v>
      </c>
      <c r="K734" s="458">
        <v>12</v>
      </c>
      <c r="L734" t="s">
        <v>697</v>
      </c>
      <c r="O734" s="231"/>
      <c r="P734" s="231"/>
    </row>
    <row r="735" spans="1:16">
      <c r="A735" t="s">
        <v>966</v>
      </c>
      <c r="B735" s="458">
        <v>2024</v>
      </c>
      <c r="C735" s="458">
        <v>0</v>
      </c>
      <c r="D735" s="458">
        <v>0</v>
      </c>
      <c r="E735" s="458">
        <v>0</v>
      </c>
      <c r="F735" s="458">
        <v>0</v>
      </c>
      <c r="G735" s="458">
        <v>0</v>
      </c>
      <c r="H735" s="458">
        <v>0</v>
      </c>
      <c r="I735" s="458">
        <v>0</v>
      </c>
      <c r="J735" s="458">
        <v>11</v>
      </c>
      <c r="K735" s="458">
        <v>9</v>
      </c>
      <c r="L735" t="s">
        <v>697</v>
      </c>
      <c r="O735" s="231"/>
      <c r="P735" s="231"/>
    </row>
    <row r="736" spans="1:16">
      <c r="A736" t="s">
        <v>966</v>
      </c>
      <c r="C736">
        <v>0</v>
      </c>
      <c r="D736">
        <v>0</v>
      </c>
      <c r="E736">
        <v>0</v>
      </c>
      <c r="F736">
        <v>0</v>
      </c>
      <c r="G736">
        <v>0</v>
      </c>
      <c r="H736">
        <v>0</v>
      </c>
      <c r="I736">
        <v>0</v>
      </c>
      <c r="J736">
        <v>15</v>
      </c>
      <c r="K736">
        <v>5</v>
      </c>
      <c r="L736" t="s">
        <v>822</v>
      </c>
      <c r="O736" s="231"/>
      <c r="P736" s="231"/>
    </row>
    <row r="737" spans="1:16">
      <c r="A737" t="s">
        <v>967</v>
      </c>
      <c r="B737" s="458">
        <v>2019</v>
      </c>
      <c r="C737" s="458">
        <v>15</v>
      </c>
      <c r="D737" s="458">
        <v>3</v>
      </c>
      <c r="E737" s="458">
        <v>20</v>
      </c>
      <c r="F737" s="458">
        <v>6</v>
      </c>
      <c r="G737" s="458">
        <v>0</v>
      </c>
      <c r="H737" s="458">
        <v>9</v>
      </c>
      <c r="I737" s="458">
        <v>1</v>
      </c>
      <c r="J737" s="458">
        <v>13</v>
      </c>
      <c r="K737" s="458">
        <v>31</v>
      </c>
      <c r="L737" t="s">
        <v>855</v>
      </c>
      <c r="O737" s="231"/>
      <c r="P737" s="231"/>
    </row>
    <row r="738" spans="1:16">
      <c r="A738" t="s">
        <v>967</v>
      </c>
      <c r="B738" s="458">
        <v>2020</v>
      </c>
      <c r="C738" s="458">
        <v>0</v>
      </c>
      <c r="D738" s="458">
        <v>0</v>
      </c>
      <c r="E738" s="458">
        <v>0</v>
      </c>
      <c r="F738" s="458">
        <v>3</v>
      </c>
      <c r="G738" s="458">
        <v>0</v>
      </c>
      <c r="H738" s="458">
        <v>8</v>
      </c>
      <c r="I738" s="458">
        <v>0</v>
      </c>
      <c r="J738" s="458">
        <v>9</v>
      </c>
      <c r="K738" s="458">
        <v>31</v>
      </c>
      <c r="L738" t="s">
        <v>855</v>
      </c>
      <c r="O738" s="231"/>
      <c r="P738" s="231"/>
    </row>
    <row r="739" spans="1:16">
      <c r="A739" t="s">
        <v>967</v>
      </c>
      <c r="B739" s="458">
        <v>2021</v>
      </c>
      <c r="C739" s="458">
        <v>0</v>
      </c>
      <c r="D739" s="458">
        <v>5</v>
      </c>
      <c r="E739" s="458">
        <v>0</v>
      </c>
      <c r="F739" s="458">
        <v>7</v>
      </c>
      <c r="G739" s="458">
        <v>0</v>
      </c>
      <c r="H739" s="458">
        <v>5</v>
      </c>
      <c r="I739" s="458">
        <v>0</v>
      </c>
      <c r="J739" s="458">
        <v>12</v>
      </c>
      <c r="K739" s="458">
        <v>26</v>
      </c>
      <c r="L739" t="s">
        <v>855</v>
      </c>
      <c r="O739" s="231"/>
      <c r="P739" s="231"/>
    </row>
    <row r="740" spans="1:16">
      <c r="A740" t="s">
        <v>967</v>
      </c>
      <c r="B740" s="458">
        <v>2022</v>
      </c>
      <c r="C740" s="458">
        <v>0</v>
      </c>
      <c r="D740" s="458">
        <v>5</v>
      </c>
      <c r="E740" s="458">
        <v>0</v>
      </c>
      <c r="F740" s="458">
        <v>2</v>
      </c>
      <c r="G740" s="458">
        <v>0</v>
      </c>
      <c r="H740" s="458">
        <v>2</v>
      </c>
      <c r="I740" s="458">
        <v>0</v>
      </c>
      <c r="J740" s="458">
        <v>2</v>
      </c>
      <c r="K740" s="458">
        <v>18</v>
      </c>
      <c r="L740" t="s">
        <v>697</v>
      </c>
      <c r="O740" s="231"/>
      <c r="P740" s="231"/>
    </row>
    <row r="741" spans="1:16">
      <c r="A741" t="s">
        <v>967</v>
      </c>
      <c r="B741" s="458">
        <v>2023</v>
      </c>
      <c r="C741" s="458">
        <v>0</v>
      </c>
      <c r="D741" s="458">
        <v>5</v>
      </c>
      <c r="E741" s="458">
        <v>4</v>
      </c>
      <c r="F741" s="458">
        <v>9</v>
      </c>
      <c r="G741" s="458">
        <v>0</v>
      </c>
      <c r="H741" s="458">
        <v>6</v>
      </c>
      <c r="I741" s="458">
        <v>0</v>
      </c>
      <c r="J741" s="458">
        <v>10</v>
      </c>
      <c r="K741" s="458">
        <v>43</v>
      </c>
      <c r="L741" t="s">
        <v>697</v>
      </c>
      <c r="O741" s="231"/>
      <c r="P741" s="231"/>
    </row>
    <row r="742" spans="1:16">
      <c r="A742" t="s">
        <v>967</v>
      </c>
      <c r="B742" s="458">
        <v>2024</v>
      </c>
      <c r="C742" s="458">
        <v>1</v>
      </c>
      <c r="D742" s="458">
        <v>1</v>
      </c>
      <c r="E742" s="458">
        <v>0</v>
      </c>
      <c r="F742" s="458">
        <v>2</v>
      </c>
      <c r="G742" s="458">
        <v>0</v>
      </c>
      <c r="H742" s="458">
        <v>11</v>
      </c>
      <c r="I742" s="458">
        <v>0</v>
      </c>
      <c r="J742" s="458">
        <v>26</v>
      </c>
      <c r="K742" s="458">
        <v>23</v>
      </c>
      <c r="L742" t="s">
        <v>697</v>
      </c>
      <c r="O742" s="231"/>
      <c r="P742" s="231"/>
    </row>
    <row r="743" spans="1:16">
      <c r="A743" t="s">
        <v>967</v>
      </c>
      <c r="C743">
        <v>0</v>
      </c>
      <c r="D743">
        <v>1</v>
      </c>
      <c r="E743">
        <v>20</v>
      </c>
      <c r="F743">
        <v>21</v>
      </c>
      <c r="G743">
        <v>0</v>
      </c>
      <c r="H743">
        <v>25</v>
      </c>
      <c r="I743">
        <v>1</v>
      </c>
      <c r="J743">
        <v>41</v>
      </c>
      <c r="K743">
        <v>118</v>
      </c>
      <c r="L743" t="s">
        <v>822</v>
      </c>
      <c r="O743" s="231"/>
      <c r="P743" s="231"/>
    </row>
    <row r="744" spans="1:16">
      <c r="A744" t="s">
        <v>968</v>
      </c>
      <c r="B744" s="458">
        <v>2020</v>
      </c>
      <c r="C744" s="458">
        <v>0</v>
      </c>
      <c r="D744" s="458">
        <v>0</v>
      </c>
      <c r="E744" s="458">
        <v>0</v>
      </c>
      <c r="F744" s="458">
        <v>0</v>
      </c>
      <c r="G744" s="458">
        <v>0</v>
      </c>
      <c r="H744" s="458">
        <v>1</v>
      </c>
      <c r="I744" s="458">
        <v>0</v>
      </c>
      <c r="J744" s="458">
        <v>0</v>
      </c>
      <c r="K744" s="458">
        <v>0</v>
      </c>
      <c r="L744" t="s">
        <v>855</v>
      </c>
      <c r="O744" s="231"/>
      <c r="P744" s="231"/>
    </row>
    <row r="745" spans="1:16">
      <c r="A745" t="s">
        <v>968</v>
      </c>
      <c r="B745" s="458">
        <v>2021</v>
      </c>
      <c r="C745" s="458">
        <v>0</v>
      </c>
      <c r="D745" s="458">
        <v>0</v>
      </c>
      <c r="E745" s="458">
        <v>0</v>
      </c>
      <c r="F745" s="458">
        <v>0</v>
      </c>
      <c r="G745" s="458">
        <v>0</v>
      </c>
      <c r="H745" s="458">
        <v>2</v>
      </c>
      <c r="I745" s="458">
        <v>0</v>
      </c>
      <c r="J745" s="458">
        <v>0</v>
      </c>
      <c r="K745" s="458">
        <v>0</v>
      </c>
      <c r="L745" t="s">
        <v>855</v>
      </c>
      <c r="O745" s="231"/>
      <c r="P745" s="231"/>
    </row>
    <row r="746" spans="1:16">
      <c r="A746" t="s">
        <v>968</v>
      </c>
      <c r="B746" s="458">
        <v>2022</v>
      </c>
      <c r="C746" s="458">
        <v>0</v>
      </c>
      <c r="D746" s="458">
        <v>0</v>
      </c>
      <c r="E746" s="458">
        <v>0</v>
      </c>
      <c r="F746" s="458">
        <v>0</v>
      </c>
      <c r="G746" s="458">
        <v>0</v>
      </c>
      <c r="H746" s="458">
        <v>1</v>
      </c>
      <c r="I746" s="458">
        <v>0</v>
      </c>
      <c r="J746" s="458">
        <v>1</v>
      </c>
      <c r="K746" s="458">
        <v>0</v>
      </c>
      <c r="L746" t="s">
        <v>855</v>
      </c>
      <c r="O746" s="231"/>
      <c r="P746" s="231"/>
    </row>
    <row r="747" spans="1:16">
      <c r="A747" t="s">
        <v>968</v>
      </c>
      <c r="B747" s="458">
        <v>2023</v>
      </c>
      <c r="C747" s="458">
        <v>0</v>
      </c>
      <c r="D747" s="458">
        <v>0</v>
      </c>
      <c r="E747" s="458">
        <v>0</v>
      </c>
      <c r="F747" s="458">
        <v>0</v>
      </c>
      <c r="G747" s="458">
        <v>0</v>
      </c>
      <c r="H747" s="458">
        <v>1</v>
      </c>
      <c r="I747" s="458">
        <v>0</v>
      </c>
      <c r="J747" s="458">
        <v>2</v>
      </c>
      <c r="K747" s="458">
        <v>0</v>
      </c>
      <c r="L747" t="s">
        <v>855</v>
      </c>
      <c r="O747" s="231"/>
      <c r="P747" s="231"/>
    </row>
    <row r="748" spans="1:16">
      <c r="A748" t="s">
        <v>968</v>
      </c>
      <c r="B748" s="458">
        <v>2024</v>
      </c>
      <c r="C748" s="458">
        <v>0</v>
      </c>
      <c r="D748" s="458">
        <v>0</v>
      </c>
      <c r="E748" s="458">
        <v>0</v>
      </c>
      <c r="F748" s="458">
        <v>0</v>
      </c>
      <c r="G748" s="458">
        <v>0</v>
      </c>
      <c r="H748" s="458">
        <v>2</v>
      </c>
      <c r="I748" s="458">
        <v>0</v>
      </c>
      <c r="J748" s="458">
        <v>1</v>
      </c>
      <c r="K748" s="458">
        <v>0</v>
      </c>
      <c r="L748" t="s">
        <v>697</v>
      </c>
      <c r="O748" s="231"/>
      <c r="P748" s="231"/>
    </row>
    <row r="749" spans="1:16">
      <c r="A749" t="s">
        <v>968</v>
      </c>
      <c r="C749">
        <v>0</v>
      </c>
      <c r="D749">
        <v>0</v>
      </c>
      <c r="E749">
        <v>0</v>
      </c>
      <c r="F749">
        <v>0</v>
      </c>
      <c r="G749">
        <v>0</v>
      </c>
      <c r="H749">
        <v>0</v>
      </c>
      <c r="I749">
        <v>0</v>
      </c>
      <c r="J749">
        <v>1</v>
      </c>
      <c r="K749">
        <v>1</v>
      </c>
      <c r="L749" t="s">
        <v>822</v>
      </c>
      <c r="O749" s="231"/>
      <c r="P749" s="231"/>
    </row>
    <row r="750" spans="1:16">
      <c r="A750" t="s">
        <v>969</v>
      </c>
      <c r="B750" s="458">
        <v>2019</v>
      </c>
      <c r="C750" s="458">
        <v>0</v>
      </c>
      <c r="D750" s="458">
        <v>0</v>
      </c>
      <c r="E750" s="458">
        <v>0</v>
      </c>
      <c r="F750" s="458">
        <v>0</v>
      </c>
      <c r="G750" s="458">
        <v>0</v>
      </c>
      <c r="H750" s="458">
        <v>0</v>
      </c>
      <c r="I750" s="458">
        <v>0</v>
      </c>
      <c r="J750" s="458">
        <v>63</v>
      </c>
      <c r="K750" s="458">
        <v>0</v>
      </c>
      <c r="L750" t="s">
        <v>855</v>
      </c>
      <c r="O750" s="231"/>
      <c r="P750" s="231"/>
    </row>
    <row r="751" spans="1:16">
      <c r="A751" t="s">
        <v>969</v>
      </c>
      <c r="B751" s="458">
        <v>2020</v>
      </c>
      <c r="C751" s="458">
        <v>0</v>
      </c>
      <c r="D751" s="458">
        <v>0</v>
      </c>
      <c r="E751" s="458">
        <v>0</v>
      </c>
      <c r="F751" s="458">
        <v>0</v>
      </c>
      <c r="G751" s="458">
        <v>0</v>
      </c>
      <c r="H751" s="458">
        <v>0</v>
      </c>
      <c r="I751" s="458">
        <v>0</v>
      </c>
      <c r="J751" s="458">
        <v>123</v>
      </c>
      <c r="K751" s="458">
        <v>0</v>
      </c>
      <c r="L751" t="s">
        <v>855</v>
      </c>
      <c r="O751" s="231"/>
      <c r="P751" s="231"/>
    </row>
    <row r="752" spans="1:16">
      <c r="A752" t="s">
        <v>969</v>
      </c>
      <c r="B752" s="458">
        <v>2021</v>
      </c>
      <c r="C752" s="458">
        <v>0</v>
      </c>
      <c r="D752" s="458">
        <v>0</v>
      </c>
      <c r="E752" s="458">
        <v>0</v>
      </c>
      <c r="F752" s="458">
        <v>0</v>
      </c>
      <c r="G752" s="458">
        <v>0</v>
      </c>
      <c r="H752" s="458">
        <v>0</v>
      </c>
      <c r="I752" s="458">
        <v>0</v>
      </c>
      <c r="J752" s="458">
        <v>155</v>
      </c>
      <c r="K752" s="458">
        <v>0</v>
      </c>
      <c r="L752" t="s">
        <v>855</v>
      </c>
      <c r="O752" s="231"/>
      <c r="P752" s="231"/>
    </row>
    <row r="753" spans="1:16">
      <c r="A753" t="s">
        <v>969</v>
      </c>
      <c r="B753" s="458">
        <v>2022</v>
      </c>
      <c r="C753" s="458">
        <v>0</v>
      </c>
      <c r="D753" s="458">
        <v>0</v>
      </c>
      <c r="E753" s="458">
        <v>0</v>
      </c>
      <c r="F753" s="458">
        <v>0</v>
      </c>
      <c r="G753" s="458">
        <v>0</v>
      </c>
      <c r="H753" s="458">
        <v>0</v>
      </c>
      <c r="I753" s="458">
        <v>0</v>
      </c>
      <c r="J753" s="458">
        <v>140</v>
      </c>
      <c r="K753" s="458">
        <v>0</v>
      </c>
      <c r="L753" t="s">
        <v>855</v>
      </c>
      <c r="O753" s="231"/>
      <c r="P753" s="231"/>
    </row>
    <row r="754" spans="1:16">
      <c r="A754" t="s">
        <v>969</v>
      </c>
      <c r="B754" s="458">
        <v>2023</v>
      </c>
      <c r="C754" s="458">
        <v>0</v>
      </c>
      <c r="D754" s="458">
        <v>0</v>
      </c>
      <c r="E754" s="458">
        <v>0</v>
      </c>
      <c r="F754" s="458">
        <v>0</v>
      </c>
      <c r="G754" s="458">
        <v>0</v>
      </c>
      <c r="H754" s="458">
        <v>0</v>
      </c>
      <c r="I754" s="458">
        <v>0</v>
      </c>
      <c r="J754" s="458">
        <v>110</v>
      </c>
      <c r="K754" s="458">
        <v>0</v>
      </c>
      <c r="L754" t="s">
        <v>855</v>
      </c>
      <c r="O754" s="231"/>
      <c r="P754" s="231"/>
    </row>
    <row r="755" spans="1:16">
      <c r="A755" t="s">
        <v>969</v>
      </c>
      <c r="B755" s="458">
        <v>2024</v>
      </c>
      <c r="C755" s="458">
        <v>0</v>
      </c>
      <c r="D755" s="458">
        <v>0</v>
      </c>
      <c r="E755" s="458">
        <v>0</v>
      </c>
      <c r="F755" s="458">
        <v>0</v>
      </c>
      <c r="G755" s="458">
        <v>0</v>
      </c>
      <c r="H755" s="458">
        <v>0</v>
      </c>
      <c r="I755" s="458">
        <v>0</v>
      </c>
      <c r="J755" s="458">
        <v>0</v>
      </c>
      <c r="K755" s="458">
        <v>107</v>
      </c>
      <c r="L755" t="s">
        <v>697</v>
      </c>
      <c r="O755" s="231"/>
      <c r="P755" s="231"/>
    </row>
    <row r="756" spans="1:16">
      <c r="A756" t="s">
        <v>969</v>
      </c>
      <c r="C756">
        <v>0</v>
      </c>
      <c r="D756">
        <v>0</v>
      </c>
      <c r="E756">
        <v>0</v>
      </c>
      <c r="F756">
        <v>0</v>
      </c>
      <c r="G756">
        <v>0</v>
      </c>
      <c r="H756">
        <v>0</v>
      </c>
      <c r="I756">
        <v>0</v>
      </c>
      <c r="J756">
        <v>55</v>
      </c>
      <c r="K756">
        <v>0</v>
      </c>
      <c r="L756" t="s">
        <v>822</v>
      </c>
      <c r="O756" s="231"/>
      <c r="P756" s="231"/>
    </row>
    <row r="757" spans="1:16">
      <c r="A757" t="s">
        <v>970</v>
      </c>
      <c r="B757" s="458">
        <v>2019</v>
      </c>
      <c r="C757" s="458">
        <v>0</v>
      </c>
      <c r="D757" s="458">
        <v>0</v>
      </c>
      <c r="E757" s="458">
        <v>0</v>
      </c>
      <c r="F757" s="458">
        <v>0</v>
      </c>
      <c r="G757" s="458">
        <v>0</v>
      </c>
      <c r="H757" s="458">
        <v>1</v>
      </c>
      <c r="I757" s="458">
        <v>0</v>
      </c>
      <c r="J757" s="458">
        <v>20</v>
      </c>
      <c r="K757" s="458">
        <v>0</v>
      </c>
      <c r="L757" t="s">
        <v>855</v>
      </c>
      <c r="O757" s="231"/>
      <c r="P757" s="231"/>
    </row>
    <row r="758" spans="1:16">
      <c r="A758" t="s">
        <v>970</v>
      </c>
      <c r="B758" s="458">
        <v>2020</v>
      </c>
      <c r="C758" s="458">
        <v>0</v>
      </c>
      <c r="D758" s="458">
        <v>0</v>
      </c>
      <c r="E758" s="458">
        <v>0</v>
      </c>
      <c r="F758" s="458">
        <v>0</v>
      </c>
      <c r="G758" s="458">
        <v>0</v>
      </c>
      <c r="H758" s="458">
        <v>0</v>
      </c>
      <c r="I758" s="458">
        <v>0</v>
      </c>
      <c r="J758" s="458">
        <v>29</v>
      </c>
      <c r="K758" s="458">
        <v>0</v>
      </c>
      <c r="L758" t="s">
        <v>855</v>
      </c>
      <c r="O758" s="231"/>
      <c r="P758" s="231"/>
    </row>
    <row r="759" spans="1:16">
      <c r="A759" t="s">
        <v>970</v>
      </c>
      <c r="B759" s="458">
        <v>2021</v>
      </c>
      <c r="C759" s="458">
        <v>0</v>
      </c>
      <c r="D759" s="458">
        <v>0</v>
      </c>
      <c r="E759" s="458">
        <v>0</v>
      </c>
      <c r="F759" s="458">
        <v>0</v>
      </c>
      <c r="G759" s="458">
        <v>0</v>
      </c>
      <c r="H759" s="458">
        <v>0</v>
      </c>
      <c r="I759" s="458">
        <v>0</v>
      </c>
      <c r="J759" s="458">
        <v>57</v>
      </c>
      <c r="K759" s="458">
        <v>0</v>
      </c>
      <c r="L759" t="s">
        <v>855</v>
      </c>
      <c r="O759" s="231"/>
      <c r="P759" s="231"/>
    </row>
    <row r="760" spans="1:16">
      <c r="A760" t="s">
        <v>970</v>
      </c>
      <c r="B760" s="458">
        <v>2022</v>
      </c>
      <c r="C760" s="458">
        <v>0</v>
      </c>
      <c r="D760" s="458">
        <v>0</v>
      </c>
      <c r="E760" s="458">
        <v>0</v>
      </c>
      <c r="F760" s="458">
        <v>0</v>
      </c>
      <c r="G760" s="458">
        <v>0</v>
      </c>
      <c r="H760" s="458">
        <v>0</v>
      </c>
      <c r="I760" s="458">
        <v>0</v>
      </c>
      <c r="J760" s="458">
        <v>175</v>
      </c>
      <c r="K760" s="458">
        <v>0</v>
      </c>
      <c r="L760" t="s">
        <v>697</v>
      </c>
      <c r="O760" s="231"/>
      <c r="P760" s="231"/>
    </row>
    <row r="761" spans="1:16">
      <c r="A761" t="s">
        <v>970</v>
      </c>
      <c r="B761" s="458">
        <v>2023</v>
      </c>
      <c r="C761" s="458">
        <v>0</v>
      </c>
      <c r="D761" s="458">
        <v>0</v>
      </c>
      <c r="E761" s="458">
        <v>0</v>
      </c>
      <c r="F761" s="458">
        <v>0</v>
      </c>
      <c r="G761" s="458">
        <v>2</v>
      </c>
      <c r="H761" s="458">
        <v>0</v>
      </c>
      <c r="I761" s="458">
        <v>0</v>
      </c>
      <c r="J761" s="458">
        <v>72</v>
      </c>
      <c r="K761" s="458">
        <v>59</v>
      </c>
      <c r="L761" t="s">
        <v>697</v>
      </c>
      <c r="O761" s="231"/>
      <c r="P761" s="231"/>
    </row>
    <row r="762" spans="1:16">
      <c r="A762" t="s">
        <v>970</v>
      </c>
      <c r="B762" s="458">
        <v>2024</v>
      </c>
      <c r="C762" s="458">
        <v>0</v>
      </c>
      <c r="D762" s="458">
        <v>0</v>
      </c>
      <c r="E762" s="458">
        <v>0</v>
      </c>
      <c r="F762" s="458">
        <v>0</v>
      </c>
      <c r="G762" s="458">
        <v>0</v>
      </c>
      <c r="H762" s="458">
        <v>0</v>
      </c>
      <c r="I762" s="458">
        <v>0</v>
      </c>
      <c r="J762" s="458">
        <v>62</v>
      </c>
      <c r="K762" s="458">
        <v>74</v>
      </c>
      <c r="L762" t="s">
        <v>697</v>
      </c>
      <c r="O762" s="231"/>
      <c r="P762" s="231"/>
    </row>
    <row r="763" spans="1:16">
      <c r="A763" t="s">
        <v>970</v>
      </c>
      <c r="C763">
        <v>0</v>
      </c>
      <c r="D763">
        <v>0</v>
      </c>
      <c r="E763">
        <v>0</v>
      </c>
      <c r="F763">
        <v>0</v>
      </c>
      <c r="G763">
        <v>0</v>
      </c>
      <c r="H763">
        <v>0</v>
      </c>
      <c r="I763">
        <v>0</v>
      </c>
      <c r="J763">
        <v>12</v>
      </c>
      <c r="K763">
        <v>0</v>
      </c>
      <c r="L763" t="s">
        <v>822</v>
      </c>
      <c r="O763" s="231"/>
      <c r="P763" s="231"/>
    </row>
    <row r="764" spans="1:16">
      <c r="A764" t="s">
        <v>971</v>
      </c>
      <c r="B764" s="458">
        <v>2019</v>
      </c>
      <c r="C764" s="458">
        <v>0</v>
      </c>
      <c r="D764" s="458">
        <v>1</v>
      </c>
      <c r="E764" s="458">
        <v>0</v>
      </c>
      <c r="F764" s="458">
        <v>1</v>
      </c>
      <c r="G764" s="458">
        <v>0</v>
      </c>
      <c r="H764" s="458">
        <v>5</v>
      </c>
      <c r="I764" s="458">
        <v>0</v>
      </c>
      <c r="J764" s="458">
        <v>0</v>
      </c>
      <c r="K764" s="458">
        <v>5</v>
      </c>
      <c r="L764" t="s">
        <v>855</v>
      </c>
      <c r="O764" s="231"/>
      <c r="P764" s="231"/>
    </row>
    <row r="765" spans="1:16">
      <c r="A765" t="s">
        <v>971</v>
      </c>
      <c r="B765" s="458">
        <v>2020</v>
      </c>
      <c r="C765" s="458">
        <v>0</v>
      </c>
      <c r="D765" s="458">
        <v>0</v>
      </c>
      <c r="E765" s="458">
        <v>0</v>
      </c>
      <c r="F765" s="458">
        <v>0</v>
      </c>
      <c r="G765" s="458">
        <v>0</v>
      </c>
      <c r="H765" s="458">
        <v>7</v>
      </c>
      <c r="I765" s="458">
        <v>0</v>
      </c>
      <c r="J765" s="458">
        <v>0</v>
      </c>
      <c r="K765" s="458">
        <v>3</v>
      </c>
      <c r="L765" t="s">
        <v>855</v>
      </c>
      <c r="O765" s="231"/>
      <c r="P765" s="231"/>
    </row>
    <row r="766" spans="1:16">
      <c r="A766" t="s">
        <v>971</v>
      </c>
      <c r="B766" s="458">
        <v>2021</v>
      </c>
      <c r="C766" s="458">
        <v>0</v>
      </c>
      <c r="D766" s="458">
        <v>0</v>
      </c>
      <c r="E766" s="458">
        <v>0</v>
      </c>
      <c r="F766" s="458">
        <v>6</v>
      </c>
      <c r="G766" s="458">
        <v>0</v>
      </c>
      <c r="H766" s="458">
        <v>7</v>
      </c>
      <c r="I766" s="458">
        <v>0</v>
      </c>
      <c r="J766" s="458">
        <v>1</v>
      </c>
      <c r="K766" s="458">
        <v>2</v>
      </c>
      <c r="L766" t="s">
        <v>855</v>
      </c>
      <c r="O766" s="231"/>
      <c r="P766" s="231"/>
    </row>
    <row r="767" spans="1:16">
      <c r="A767" t="s">
        <v>971</v>
      </c>
      <c r="B767" s="458">
        <v>2021</v>
      </c>
      <c r="C767" s="458">
        <v>0</v>
      </c>
      <c r="D767" s="458">
        <v>0</v>
      </c>
      <c r="E767" s="458">
        <v>0</v>
      </c>
      <c r="F767" s="458">
        <v>1</v>
      </c>
      <c r="G767" s="458">
        <v>0</v>
      </c>
      <c r="H767" s="458">
        <v>2</v>
      </c>
      <c r="I767" s="458">
        <v>0</v>
      </c>
      <c r="J767" s="458">
        <v>0</v>
      </c>
      <c r="K767" s="458">
        <v>1</v>
      </c>
      <c r="L767" t="s">
        <v>697</v>
      </c>
      <c r="O767" s="231"/>
      <c r="P767" s="231"/>
    </row>
    <row r="768" spans="1:16">
      <c r="A768" t="s">
        <v>971</v>
      </c>
      <c r="B768" s="458">
        <v>2022</v>
      </c>
      <c r="C768" s="458">
        <v>0</v>
      </c>
      <c r="D768" s="458">
        <v>11</v>
      </c>
      <c r="E768" s="458">
        <v>0</v>
      </c>
      <c r="F768" s="458">
        <v>16</v>
      </c>
      <c r="G768" s="458">
        <v>0</v>
      </c>
      <c r="H768" s="458">
        <v>26</v>
      </c>
      <c r="I768" s="458">
        <v>0</v>
      </c>
      <c r="J768" s="458">
        <v>0</v>
      </c>
      <c r="K768" s="458">
        <v>4</v>
      </c>
      <c r="L768" t="s">
        <v>697</v>
      </c>
      <c r="O768" s="231"/>
      <c r="P768" s="231"/>
    </row>
    <row r="769" spans="1:16">
      <c r="A769" t="s">
        <v>971</v>
      </c>
      <c r="B769" s="458">
        <v>2023</v>
      </c>
      <c r="C769" s="458">
        <v>0</v>
      </c>
      <c r="D769" s="458">
        <v>14</v>
      </c>
      <c r="E769" s="458">
        <v>0</v>
      </c>
      <c r="F769" s="458">
        <v>18</v>
      </c>
      <c r="G769" s="458">
        <v>0</v>
      </c>
      <c r="H769" s="458">
        <v>12</v>
      </c>
      <c r="I769" s="458">
        <v>0</v>
      </c>
      <c r="J769" s="458">
        <v>5</v>
      </c>
      <c r="K769" s="458">
        <v>6</v>
      </c>
      <c r="L769" t="s">
        <v>697</v>
      </c>
      <c r="O769" s="231"/>
      <c r="P769" s="231"/>
    </row>
    <row r="770" spans="1:16">
      <c r="A770" t="s">
        <v>971</v>
      </c>
      <c r="B770" s="458">
        <v>2024</v>
      </c>
      <c r="C770" s="458">
        <v>0</v>
      </c>
      <c r="D770" s="458">
        <v>15</v>
      </c>
      <c r="E770" s="458">
        <v>0</v>
      </c>
      <c r="F770" s="458">
        <v>17</v>
      </c>
      <c r="G770" s="458">
        <v>0</v>
      </c>
      <c r="H770" s="458">
        <v>23</v>
      </c>
      <c r="I770" s="458">
        <v>0</v>
      </c>
      <c r="J770" s="458">
        <v>1</v>
      </c>
      <c r="K770" s="458">
        <v>11</v>
      </c>
      <c r="L770" t="s">
        <v>697</v>
      </c>
      <c r="O770" s="231"/>
      <c r="P770" s="231"/>
    </row>
    <row r="771" spans="1:16">
      <c r="A771" t="s">
        <v>971</v>
      </c>
      <c r="C771">
        <v>0</v>
      </c>
      <c r="D771">
        <v>0</v>
      </c>
      <c r="E771">
        <v>0</v>
      </c>
      <c r="F771">
        <v>4</v>
      </c>
      <c r="G771">
        <v>0</v>
      </c>
      <c r="H771">
        <v>3</v>
      </c>
      <c r="I771">
        <v>0</v>
      </c>
      <c r="J771">
        <v>0</v>
      </c>
      <c r="K771">
        <v>1</v>
      </c>
      <c r="L771" t="s">
        <v>822</v>
      </c>
      <c r="O771" s="231"/>
      <c r="P771" s="231"/>
    </row>
    <row r="772" spans="1:16">
      <c r="A772" t="s">
        <v>972</v>
      </c>
      <c r="B772" s="458">
        <v>2019</v>
      </c>
      <c r="C772" s="458">
        <v>0</v>
      </c>
      <c r="D772" s="458">
        <v>0</v>
      </c>
      <c r="E772" s="458">
        <v>0</v>
      </c>
      <c r="F772" s="458">
        <v>2</v>
      </c>
      <c r="G772" s="458">
        <v>0</v>
      </c>
      <c r="H772" s="458">
        <v>0</v>
      </c>
      <c r="I772" s="458">
        <v>0</v>
      </c>
      <c r="J772" s="458">
        <v>25</v>
      </c>
      <c r="K772" s="458">
        <v>202</v>
      </c>
      <c r="L772" t="s">
        <v>855</v>
      </c>
      <c r="O772" s="231"/>
      <c r="P772" s="231"/>
    </row>
    <row r="773" spans="1:16">
      <c r="A773" t="s">
        <v>972</v>
      </c>
      <c r="B773" s="458">
        <v>2020</v>
      </c>
      <c r="C773" s="458">
        <v>0</v>
      </c>
      <c r="D773" s="458">
        <v>0</v>
      </c>
      <c r="E773" s="458">
        <v>0</v>
      </c>
      <c r="F773" s="458">
        <v>0</v>
      </c>
      <c r="G773" s="458">
        <v>0</v>
      </c>
      <c r="H773" s="458">
        <v>0</v>
      </c>
      <c r="I773" s="458">
        <v>0</v>
      </c>
      <c r="J773" s="458">
        <v>23</v>
      </c>
      <c r="K773" s="458">
        <v>26</v>
      </c>
      <c r="L773" t="s">
        <v>855</v>
      </c>
      <c r="O773" s="231"/>
      <c r="P773" s="231"/>
    </row>
    <row r="774" spans="1:16">
      <c r="A774" t="s">
        <v>972</v>
      </c>
      <c r="B774" s="458">
        <v>2021</v>
      </c>
      <c r="C774" s="458">
        <v>0</v>
      </c>
      <c r="D774" s="458">
        <v>0</v>
      </c>
      <c r="E774" s="458">
        <v>48</v>
      </c>
      <c r="F774" s="458">
        <v>0</v>
      </c>
      <c r="G774" s="458">
        <v>15</v>
      </c>
      <c r="H774" s="458">
        <v>1</v>
      </c>
      <c r="I774" s="458">
        <v>0</v>
      </c>
      <c r="J774" s="458">
        <v>2</v>
      </c>
      <c r="K774" s="458">
        <v>26</v>
      </c>
      <c r="L774" t="s">
        <v>855</v>
      </c>
      <c r="O774" s="231"/>
      <c r="P774" s="231"/>
    </row>
    <row r="775" spans="1:16">
      <c r="A775" t="s">
        <v>972</v>
      </c>
      <c r="B775" s="458">
        <v>2022</v>
      </c>
      <c r="C775" s="458">
        <v>0</v>
      </c>
      <c r="D775" s="458">
        <v>0</v>
      </c>
      <c r="E775" s="458">
        <v>0</v>
      </c>
      <c r="F775" s="458">
        <v>2</v>
      </c>
      <c r="G775" s="458">
        <v>0</v>
      </c>
      <c r="H775" s="458">
        <v>1</v>
      </c>
      <c r="I775" s="458">
        <v>0</v>
      </c>
      <c r="J775" s="458">
        <v>0</v>
      </c>
      <c r="K775" s="458">
        <v>17</v>
      </c>
      <c r="L775" t="s">
        <v>855</v>
      </c>
      <c r="O775" s="231"/>
      <c r="P775" s="231"/>
    </row>
    <row r="776" spans="1:16">
      <c r="A776" t="s">
        <v>972</v>
      </c>
      <c r="B776" s="458">
        <v>2023</v>
      </c>
      <c r="C776" s="458">
        <v>0</v>
      </c>
      <c r="D776" s="458">
        <v>0</v>
      </c>
      <c r="E776" s="458">
        <v>0</v>
      </c>
      <c r="F776" s="458">
        <v>0</v>
      </c>
      <c r="G776" s="458">
        <v>0</v>
      </c>
      <c r="H776" s="458">
        <v>2</v>
      </c>
      <c r="I776" s="458">
        <v>0</v>
      </c>
      <c r="J776" s="458">
        <v>4</v>
      </c>
      <c r="K776" s="458">
        <v>39</v>
      </c>
      <c r="L776" t="s">
        <v>855</v>
      </c>
      <c r="O776" s="231"/>
      <c r="P776" s="231"/>
    </row>
    <row r="777" spans="1:16">
      <c r="A777" t="s">
        <v>972</v>
      </c>
      <c r="B777" s="458">
        <v>2024</v>
      </c>
      <c r="C777" s="458">
        <v>0</v>
      </c>
      <c r="D777" s="458">
        <v>1</v>
      </c>
      <c r="E777" s="458">
        <v>0</v>
      </c>
      <c r="F777" s="458">
        <v>2</v>
      </c>
      <c r="G777" s="458">
        <v>0</v>
      </c>
      <c r="H777" s="458">
        <v>2</v>
      </c>
      <c r="I777" s="458">
        <v>0</v>
      </c>
      <c r="J777" s="458">
        <v>2</v>
      </c>
      <c r="K777" s="458">
        <v>67</v>
      </c>
      <c r="L777" t="s">
        <v>697</v>
      </c>
      <c r="O777" s="231"/>
      <c r="P777" s="231"/>
    </row>
    <row r="778" spans="1:16">
      <c r="A778" t="s">
        <v>972</v>
      </c>
      <c r="C778">
        <v>0</v>
      </c>
      <c r="D778">
        <v>0</v>
      </c>
      <c r="E778">
        <v>0</v>
      </c>
      <c r="F778">
        <v>0</v>
      </c>
      <c r="G778">
        <v>0</v>
      </c>
      <c r="H778">
        <v>1</v>
      </c>
      <c r="I778">
        <v>0</v>
      </c>
      <c r="J778">
        <v>1</v>
      </c>
      <c r="K778">
        <v>13</v>
      </c>
      <c r="L778" t="s">
        <v>822</v>
      </c>
      <c r="O778" s="231"/>
      <c r="P778" s="231"/>
    </row>
    <row r="779" spans="1:16">
      <c r="A779" t="s">
        <v>973</v>
      </c>
      <c r="B779" s="458">
        <v>2019</v>
      </c>
      <c r="C779" s="458">
        <v>0</v>
      </c>
      <c r="D779" s="458">
        <v>0</v>
      </c>
      <c r="E779" s="458">
        <v>0</v>
      </c>
      <c r="F779" s="458">
        <v>0</v>
      </c>
      <c r="G779" s="458">
        <v>0</v>
      </c>
      <c r="H779" s="458">
        <v>0</v>
      </c>
      <c r="I779" s="458">
        <v>0</v>
      </c>
      <c r="J779" s="458">
        <v>71</v>
      </c>
      <c r="K779" s="458">
        <v>44</v>
      </c>
      <c r="L779" t="s">
        <v>855</v>
      </c>
      <c r="O779" s="231"/>
      <c r="P779" s="231"/>
    </row>
    <row r="780" spans="1:16">
      <c r="A780" t="s">
        <v>973</v>
      </c>
      <c r="B780" s="458">
        <v>2020</v>
      </c>
      <c r="C780" s="458">
        <v>0</v>
      </c>
      <c r="D780" s="458">
        <v>0</v>
      </c>
      <c r="E780" s="458">
        <v>0</v>
      </c>
      <c r="F780" s="458">
        <v>0</v>
      </c>
      <c r="G780" s="458">
        <v>0</v>
      </c>
      <c r="H780" s="458">
        <v>0</v>
      </c>
      <c r="I780" s="458">
        <v>0</v>
      </c>
      <c r="J780" s="458">
        <v>15</v>
      </c>
      <c r="K780" s="458">
        <v>159</v>
      </c>
      <c r="L780" t="s">
        <v>855</v>
      </c>
      <c r="O780" s="231"/>
      <c r="P780" s="231"/>
    </row>
    <row r="781" spans="1:16">
      <c r="A781" t="s">
        <v>973</v>
      </c>
      <c r="B781" s="458">
        <v>2021</v>
      </c>
      <c r="C781" s="458">
        <v>8</v>
      </c>
      <c r="D781" s="458">
        <v>0</v>
      </c>
      <c r="E781" s="458">
        <v>27</v>
      </c>
      <c r="F781" s="458">
        <v>0</v>
      </c>
      <c r="G781" s="458">
        <v>16</v>
      </c>
      <c r="H781" s="458">
        <v>0</v>
      </c>
      <c r="I781" s="458">
        <v>0</v>
      </c>
      <c r="J781" s="458">
        <v>0</v>
      </c>
      <c r="K781" s="458">
        <v>347</v>
      </c>
      <c r="L781" t="s">
        <v>855</v>
      </c>
      <c r="O781" s="231"/>
      <c r="P781" s="231"/>
    </row>
    <row r="782" spans="1:16">
      <c r="A782" t="s">
        <v>973</v>
      </c>
      <c r="B782" s="458">
        <v>2022</v>
      </c>
      <c r="C782" s="458">
        <v>0</v>
      </c>
      <c r="D782" s="458">
        <v>0</v>
      </c>
      <c r="E782" s="458">
        <v>0</v>
      </c>
      <c r="F782" s="458">
        <v>0</v>
      </c>
      <c r="G782" s="458">
        <v>0</v>
      </c>
      <c r="H782" s="458">
        <v>0</v>
      </c>
      <c r="I782" s="458">
        <v>0</v>
      </c>
      <c r="J782" s="458">
        <v>0</v>
      </c>
      <c r="K782" s="458">
        <v>250</v>
      </c>
      <c r="L782" t="s">
        <v>855</v>
      </c>
      <c r="O782" s="231"/>
      <c r="P782" s="231"/>
    </row>
    <row r="783" spans="1:16">
      <c r="A783" t="s">
        <v>973</v>
      </c>
      <c r="B783" s="458">
        <v>2023</v>
      </c>
      <c r="C783" s="458">
        <v>8</v>
      </c>
      <c r="D783" s="458">
        <v>0</v>
      </c>
      <c r="E783" s="458">
        <v>0</v>
      </c>
      <c r="F783" s="458">
        <v>0</v>
      </c>
      <c r="G783" s="458">
        <v>0</v>
      </c>
      <c r="H783" s="458">
        <v>0</v>
      </c>
      <c r="I783" s="458">
        <v>0</v>
      </c>
      <c r="J783" s="458">
        <v>0</v>
      </c>
      <c r="K783" s="458">
        <v>5</v>
      </c>
      <c r="L783" t="s">
        <v>855</v>
      </c>
      <c r="O783" s="231"/>
      <c r="P783" s="231"/>
    </row>
    <row r="784" spans="1:16">
      <c r="A784" t="s">
        <v>973</v>
      </c>
      <c r="B784" s="458">
        <v>2023</v>
      </c>
      <c r="C784" s="458">
        <v>8</v>
      </c>
      <c r="D784" s="458">
        <v>0</v>
      </c>
      <c r="E784" s="458">
        <v>16</v>
      </c>
      <c r="F784" s="458">
        <v>0</v>
      </c>
      <c r="G784" s="458">
        <v>56</v>
      </c>
      <c r="H784" s="458">
        <v>0</v>
      </c>
      <c r="I784" s="458">
        <v>0</v>
      </c>
      <c r="J784" s="458">
        <v>0</v>
      </c>
      <c r="K784" s="458">
        <v>215</v>
      </c>
      <c r="L784" t="s">
        <v>697</v>
      </c>
      <c r="O784" s="231"/>
      <c r="P784" s="231"/>
    </row>
    <row r="785" spans="1:16">
      <c r="A785" t="s">
        <v>973</v>
      </c>
      <c r="B785" s="458">
        <v>2024</v>
      </c>
      <c r="C785" s="458">
        <v>11</v>
      </c>
      <c r="D785" s="458">
        <v>0</v>
      </c>
      <c r="E785" s="458">
        <v>12</v>
      </c>
      <c r="F785" s="458">
        <v>0</v>
      </c>
      <c r="G785" s="458">
        <v>84</v>
      </c>
      <c r="H785" s="458">
        <v>0</v>
      </c>
      <c r="I785" s="458">
        <v>0</v>
      </c>
      <c r="J785" s="458">
        <v>1</v>
      </c>
      <c r="K785" s="458">
        <v>175</v>
      </c>
      <c r="L785" t="s">
        <v>697</v>
      </c>
      <c r="O785" s="231"/>
      <c r="P785" s="231"/>
    </row>
    <row r="786" spans="1:16">
      <c r="A786" t="s">
        <v>973</v>
      </c>
      <c r="C786">
        <v>0</v>
      </c>
      <c r="D786">
        <v>0</v>
      </c>
      <c r="E786">
        <v>0</v>
      </c>
      <c r="F786">
        <v>0</v>
      </c>
      <c r="G786">
        <v>0</v>
      </c>
      <c r="H786">
        <v>0</v>
      </c>
      <c r="I786">
        <v>0</v>
      </c>
      <c r="J786">
        <v>0</v>
      </c>
      <c r="K786">
        <v>64</v>
      </c>
      <c r="L786" t="s">
        <v>822</v>
      </c>
      <c r="O786" s="231"/>
      <c r="P786" s="231"/>
    </row>
    <row r="787" spans="1:16">
      <c r="A787" t="s">
        <v>974</v>
      </c>
      <c r="B787" s="458">
        <v>2020</v>
      </c>
      <c r="C787" s="458">
        <v>0</v>
      </c>
      <c r="D787" s="458">
        <v>0</v>
      </c>
      <c r="E787" s="458">
        <v>0</v>
      </c>
      <c r="F787" s="458">
        <v>0</v>
      </c>
      <c r="G787" s="458">
        <v>0</v>
      </c>
      <c r="H787" s="458">
        <v>2</v>
      </c>
      <c r="I787" s="458">
        <v>0</v>
      </c>
      <c r="J787" s="458">
        <v>0</v>
      </c>
      <c r="K787" s="458">
        <v>0</v>
      </c>
      <c r="L787" t="s">
        <v>855</v>
      </c>
      <c r="O787" s="231"/>
      <c r="P787" s="231"/>
    </row>
    <row r="788" spans="1:16">
      <c r="A788" t="s">
        <v>974</v>
      </c>
      <c r="B788" s="458">
        <v>2021</v>
      </c>
      <c r="C788" s="458">
        <v>0</v>
      </c>
      <c r="D788" s="458">
        <v>0</v>
      </c>
      <c r="E788" s="458">
        <v>0</v>
      </c>
      <c r="F788" s="458">
        <v>0</v>
      </c>
      <c r="G788" s="458">
        <v>0</v>
      </c>
      <c r="H788" s="458">
        <v>2</v>
      </c>
      <c r="I788" s="458">
        <v>0</v>
      </c>
      <c r="J788" s="458">
        <v>0</v>
      </c>
      <c r="K788" s="458">
        <v>0</v>
      </c>
      <c r="L788" t="s">
        <v>855</v>
      </c>
      <c r="O788" s="231"/>
      <c r="P788" s="231"/>
    </row>
    <row r="789" spans="1:16">
      <c r="A789" t="s">
        <v>974</v>
      </c>
      <c r="C789">
        <v>0</v>
      </c>
      <c r="D789">
        <v>0</v>
      </c>
      <c r="E789">
        <v>0</v>
      </c>
      <c r="F789">
        <v>0</v>
      </c>
      <c r="G789">
        <v>0</v>
      </c>
      <c r="H789">
        <v>2</v>
      </c>
      <c r="I789">
        <v>0</v>
      </c>
      <c r="J789">
        <v>0</v>
      </c>
      <c r="K789">
        <v>0</v>
      </c>
      <c r="L789" t="s">
        <v>822</v>
      </c>
      <c r="O789" s="231"/>
      <c r="P789" s="231"/>
    </row>
    <row r="790" spans="1:16">
      <c r="A790" t="s">
        <v>975</v>
      </c>
      <c r="B790" s="458">
        <v>2019</v>
      </c>
      <c r="C790" s="458">
        <v>0</v>
      </c>
      <c r="D790" s="458">
        <v>0</v>
      </c>
      <c r="E790" s="458">
        <v>0</v>
      </c>
      <c r="F790" s="458">
        <v>0</v>
      </c>
      <c r="G790" s="458">
        <v>0</v>
      </c>
      <c r="H790" s="458">
        <v>0</v>
      </c>
      <c r="I790" s="458">
        <v>0</v>
      </c>
      <c r="J790" s="458">
        <v>0</v>
      </c>
      <c r="K790" s="458">
        <v>41</v>
      </c>
      <c r="L790" t="s">
        <v>855</v>
      </c>
      <c r="O790" s="231"/>
      <c r="P790" s="231"/>
    </row>
    <row r="791" spans="1:16">
      <c r="A791" t="s">
        <v>975</v>
      </c>
      <c r="B791" s="458">
        <v>2020</v>
      </c>
      <c r="C791" s="458">
        <v>0</v>
      </c>
      <c r="D791" s="458">
        <v>0</v>
      </c>
      <c r="E791" s="458">
        <v>0</v>
      </c>
      <c r="F791" s="458">
        <v>0</v>
      </c>
      <c r="G791" s="458">
        <v>0</v>
      </c>
      <c r="H791" s="458">
        <v>0</v>
      </c>
      <c r="I791" s="458">
        <v>0</v>
      </c>
      <c r="J791" s="458">
        <v>0</v>
      </c>
      <c r="K791" s="458">
        <v>58</v>
      </c>
      <c r="L791" t="s">
        <v>855</v>
      </c>
      <c r="O791" s="231"/>
      <c r="P791" s="231"/>
    </row>
    <row r="792" spans="1:16">
      <c r="A792" t="s">
        <v>975</v>
      </c>
      <c r="B792" s="458">
        <v>2021</v>
      </c>
      <c r="C792" s="458">
        <v>0</v>
      </c>
      <c r="D792" s="458">
        <v>0</v>
      </c>
      <c r="E792" s="458">
        <v>0</v>
      </c>
      <c r="F792" s="458">
        <v>0</v>
      </c>
      <c r="G792" s="458">
        <v>0</v>
      </c>
      <c r="H792" s="458">
        <v>0</v>
      </c>
      <c r="I792" s="458">
        <v>0</v>
      </c>
      <c r="J792" s="458">
        <v>0</v>
      </c>
      <c r="K792" s="458">
        <v>97</v>
      </c>
      <c r="L792" t="s">
        <v>855</v>
      </c>
      <c r="O792" s="231"/>
      <c r="P792" s="231"/>
    </row>
    <row r="793" spans="1:16">
      <c r="A793" t="s">
        <v>975</v>
      </c>
      <c r="B793" s="458">
        <v>2021</v>
      </c>
      <c r="C793" s="458">
        <v>0</v>
      </c>
      <c r="D793" s="458">
        <v>0</v>
      </c>
      <c r="E793" s="458">
        <v>0</v>
      </c>
      <c r="F793" s="458">
        <v>0</v>
      </c>
      <c r="G793" s="458">
        <v>0</v>
      </c>
      <c r="H793" s="458">
        <v>0</v>
      </c>
      <c r="I793" s="458">
        <v>0</v>
      </c>
      <c r="J793" s="458">
        <v>0</v>
      </c>
      <c r="K793" s="458">
        <v>23</v>
      </c>
      <c r="L793" t="s">
        <v>697</v>
      </c>
      <c r="O793" s="231"/>
      <c r="P793" s="231"/>
    </row>
    <row r="794" spans="1:16">
      <c r="A794" t="s">
        <v>975</v>
      </c>
      <c r="B794" s="458">
        <v>2022</v>
      </c>
      <c r="C794" s="458">
        <v>0</v>
      </c>
      <c r="D794" s="458">
        <v>0</v>
      </c>
      <c r="E794" s="458">
        <v>0</v>
      </c>
      <c r="F794" s="458">
        <v>0</v>
      </c>
      <c r="G794" s="458">
        <v>0</v>
      </c>
      <c r="H794" s="458">
        <v>0</v>
      </c>
      <c r="I794" s="458">
        <v>0</v>
      </c>
      <c r="J794" s="458">
        <v>0</v>
      </c>
      <c r="K794" s="458">
        <v>154</v>
      </c>
      <c r="L794" t="s">
        <v>697</v>
      </c>
      <c r="O794" s="231"/>
      <c r="P794" s="231"/>
    </row>
    <row r="795" spans="1:16">
      <c r="A795" t="s">
        <v>975</v>
      </c>
      <c r="B795" s="458">
        <v>2023</v>
      </c>
      <c r="C795" s="458">
        <v>0</v>
      </c>
      <c r="D795" s="458">
        <v>0</v>
      </c>
      <c r="E795" s="458">
        <v>0</v>
      </c>
      <c r="F795" s="458">
        <v>0</v>
      </c>
      <c r="G795" s="458">
        <v>0</v>
      </c>
      <c r="H795" s="458">
        <v>0</v>
      </c>
      <c r="I795" s="458">
        <v>0</v>
      </c>
      <c r="J795" s="458">
        <v>0</v>
      </c>
      <c r="K795" s="458">
        <v>155</v>
      </c>
      <c r="L795" t="s">
        <v>697</v>
      </c>
      <c r="O795" s="231"/>
      <c r="P795" s="231"/>
    </row>
    <row r="796" spans="1:16">
      <c r="A796" t="s">
        <v>975</v>
      </c>
      <c r="B796" s="458">
        <v>2024</v>
      </c>
      <c r="C796" s="458">
        <v>0</v>
      </c>
      <c r="D796" s="458">
        <v>0</v>
      </c>
      <c r="E796" s="458">
        <v>0</v>
      </c>
      <c r="F796" s="458">
        <v>0</v>
      </c>
      <c r="G796" s="458">
        <v>0</v>
      </c>
      <c r="H796" s="458">
        <v>0</v>
      </c>
      <c r="I796" s="458">
        <v>0</v>
      </c>
      <c r="J796" s="458">
        <v>0</v>
      </c>
      <c r="K796" s="458">
        <v>220</v>
      </c>
      <c r="L796" t="s">
        <v>697</v>
      </c>
      <c r="O796" s="231"/>
      <c r="P796" s="231"/>
    </row>
    <row r="797" spans="1:16">
      <c r="A797" t="s">
        <v>975</v>
      </c>
      <c r="C797">
        <v>0</v>
      </c>
      <c r="D797">
        <v>0</v>
      </c>
      <c r="E797">
        <v>0</v>
      </c>
      <c r="F797">
        <v>0</v>
      </c>
      <c r="G797">
        <v>0</v>
      </c>
      <c r="H797">
        <v>0</v>
      </c>
      <c r="I797">
        <v>0</v>
      </c>
      <c r="J797">
        <v>0</v>
      </c>
      <c r="K797">
        <v>44</v>
      </c>
      <c r="L797" t="s">
        <v>822</v>
      </c>
      <c r="O797" s="231"/>
      <c r="P797" s="231"/>
    </row>
    <row r="798" spans="1:16">
      <c r="A798" t="s">
        <v>976</v>
      </c>
      <c r="B798" s="458">
        <v>2019</v>
      </c>
      <c r="C798" s="458">
        <v>0</v>
      </c>
      <c r="D798" s="458">
        <v>0</v>
      </c>
      <c r="E798" s="458">
        <v>0</v>
      </c>
      <c r="F798" s="458">
        <v>0</v>
      </c>
      <c r="G798" s="458">
        <v>0</v>
      </c>
      <c r="H798" s="458">
        <v>0</v>
      </c>
      <c r="I798" s="458">
        <v>0</v>
      </c>
      <c r="J798" s="458">
        <v>0</v>
      </c>
      <c r="K798" s="458">
        <v>186</v>
      </c>
      <c r="L798" t="s">
        <v>855</v>
      </c>
      <c r="O798" s="231"/>
      <c r="P798" s="231"/>
    </row>
    <row r="799" spans="1:16">
      <c r="A799" t="s">
        <v>976</v>
      </c>
      <c r="B799" s="458">
        <v>2020</v>
      </c>
      <c r="C799" s="458">
        <v>0</v>
      </c>
      <c r="D799" s="458">
        <v>0</v>
      </c>
      <c r="E799" s="458">
        <v>0</v>
      </c>
      <c r="F799" s="458">
        <v>0</v>
      </c>
      <c r="G799" s="458">
        <v>0</v>
      </c>
      <c r="H799" s="458">
        <v>8</v>
      </c>
      <c r="I799" s="458">
        <v>0</v>
      </c>
      <c r="J799" s="458">
        <v>0</v>
      </c>
      <c r="K799" s="458">
        <v>2</v>
      </c>
      <c r="L799" t="s">
        <v>855</v>
      </c>
      <c r="O799" s="231"/>
      <c r="P799" s="231"/>
    </row>
    <row r="800" spans="1:16">
      <c r="A800" t="s">
        <v>976</v>
      </c>
      <c r="B800" s="458">
        <v>2021</v>
      </c>
      <c r="C800" s="458">
        <v>0</v>
      </c>
      <c r="D800" s="458">
        <v>0</v>
      </c>
      <c r="E800" s="458">
        <v>0</v>
      </c>
      <c r="F800" s="458">
        <v>0</v>
      </c>
      <c r="G800" s="458">
        <v>0</v>
      </c>
      <c r="H800" s="458">
        <v>15</v>
      </c>
      <c r="I800" s="458">
        <v>0</v>
      </c>
      <c r="J800" s="458">
        <v>0</v>
      </c>
      <c r="K800" s="458">
        <v>344</v>
      </c>
      <c r="L800" t="s">
        <v>855</v>
      </c>
      <c r="O800" s="231"/>
      <c r="P800" s="231"/>
    </row>
    <row r="801" spans="1:16">
      <c r="A801" t="s">
        <v>976</v>
      </c>
      <c r="B801" s="458">
        <v>2021</v>
      </c>
      <c r="C801" s="458">
        <v>0</v>
      </c>
      <c r="D801" s="458">
        <v>0</v>
      </c>
      <c r="E801" s="458">
        <v>0</v>
      </c>
      <c r="F801" s="458">
        <v>0</v>
      </c>
      <c r="G801" s="458">
        <v>0</v>
      </c>
      <c r="H801" s="458">
        <v>7</v>
      </c>
      <c r="I801" s="458">
        <v>0</v>
      </c>
      <c r="J801" s="458">
        <v>0</v>
      </c>
      <c r="K801" s="458">
        <v>0</v>
      </c>
      <c r="L801" t="s">
        <v>697</v>
      </c>
      <c r="O801" s="231"/>
      <c r="P801" s="231"/>
    </row>
    <row r="802" spans="1:16">
      <c r="A802" t="s">
        <v>976</v>
      </c>
      <c r="B802" s="458">
        <v>2022</v>
      </c>
      <c r="C802" s="458">
        <v>0</v>
      </c>
      <c r="D802" s="458">
        <v>0</v>
      </c>
      <c r="E802" s="458">
        <v>0</v>
      </c>
      <c r="F802" s="458">
        <v>0</v>
      </c>
      <c r="G802" s="458">
        <v>0</v>
      </c>
      <c r="H802" s="458">
        <v>21</v>
      </c>
      <c r="I802" s="458">
        <v>0</v>
      </c>
      <c r="J802" s="458">
        <v>0</v>
      </c>
      <c r="K802" s="458">
        <v>292</v>
      </c>
      <c r="L802" t="s">
        <v>697</v>
      </c>
      <c r="O802" s="231"/>
      <c r="P802" s="231"/>
    </row>
    <row r="803" spans="1:16">
      <c r="A803" t="s">
        <v>976</v>
      </c>
      <c r="B803" s="458">
        <v>2023</v>
      </c>
      <c r="C803" s="458">
        <v>0</v>
      </c>
      <c r="D803" s="458">
        <v>0</v>
      </c>
      <c r="E803" s="458">
        <v>0</v>
      </c>
      <c r="F803" s="458">
        <v>3</v>
      </c>
      <c r="G803" s="458">
        <v>0</v>
      </c>
      <c r="H803" s="458">
        <v>10</v>
      </c>
      <c r="I803" s="458">
        <v>0</v>
      </c>
      <c r="J803" s="458">
        <v>7</v>
      </c>
      <c r="K803" s="458">
        <v>0</v>
      </c>
      <c r="L803" t="s">
        <v>697</v>
      </c>
      <c r="O803" s="231"/>
      <c r="P803" s="231"/>
    </row>
    <row r="804" spans="1:16">
      <c r="A804" t="s">
        <v>976</v>
      </c>
      <c r="B804" s="458">
        <v>2024</v>
      </c>
      <c r="C804" s="458">
        <v>0</v>
      </c>
      <c r="D804" s="458">
        <v>0</v>
      </c>
      <c r="E804" s="458">
        <v>0</v>
      </c>
      <c r="F804" s="458">
        <v>6</v>
      </c>
      <c r="G804" s="458">
        <v>0</v>
      </c>
      <c r="H804" s="458">
        <v>13</v>
      </c>
      <c r="I804" s="458">
        <v>0</v>
      </c>
      <c r="J804" s="458">
        <v>1</v>
      </c>
      <c r="K804" s="458">
        <v>14</v>
      </c>
      <c r="L804" t="s">
        <v>697</v>
      </c>
      <c r="O804" s="231"/>
      <c r="P804" s="231"/>
    </row>
    <row r="805" spans="1:16">
      <c r="A805" t="s">
        <v>976</v>
      </c>
      <c r="C805">
        <v>0</v>
      </c>
      <c r="D805">
        <v>0</v>
      </c>
      <c r="E805">
        <v>0</v>
      </c>
      <c r="F805">
        <v>0</v>
      </c>
      <c r="G805">
        <v>0</v>
      </c>
      <c r="H805">
        <v>8</v>
      </c>
      <c r="I805">
        <v>0</v>
      </c>
      <c r="J805">
        <v>0</v>
      </c>
      <c r="K805">
        <v>0</v>
      </c>
      <c r="L805" t="s">
        <v>822</v>
      </c>
      <c r="O805" s="231"/>
      <c r="P805" s="231"/>
    </row>
    <row r="806" spans="1:16">
      <c r="A806" t="s">
        <v>977</v>
      </c>
      <c r="B806" s="458">
        <v>2019</v>
      </c>
      <c r="C806" s="458">
        <v>0</v>
      </c>
      <c r="D806" s="458">
        <v>0</v>
      </c>
      <c r="E806" s="458">
        <v>0</v>
      </c>
      <c r="F806" s="458">
        <v>0</v>
      </c>
      <c r="G806" s="458">
        <v>0</v>
      </c>
      <c r="H806" s="458">
        <v>0</v>
      </c>
      <c r="I806" s="458">
        <v>8</v>
      </c>
      <c r="J806" s="458">
        <v>0</v>
      </c>
      <c r="K806" s="458">
        <v>233</v>
      </c>
      <c r="L806" t="s">
        <v>855</v>
      </c>
      <c r="O806" s="231"/>
      <c r="P806" s="231"/>
    </row>
    <row r="807" spans="1:16">
      <c r="A807" t="s">
        <v>977</v>
      </c>
      <c r="B807" s="458">
        <v>2020</v>
      </c>
      <c r="C807" s="458">
        <v>0</v>
      </c>
      <c r="D807" s="458">
        <v>0</v>
      </c>
      <c r="E807" s="458">
        <v>0</v>
      </c>
      <c r="F807" s="458">
        <v>0</v>
      </c>
      <c r="G807" s="458">
        <v>0</v>
      </c>
      <c r="H807" s="458">
        <v>0</v>
      </c>
      <c r="I807" s="458">
        <v>27</v>
      </c>
      <c r="J807" s="458">
        <v>0</v>
      </c>
      <c r="K807" s="458">
        <v>473</v>
      </c>
      <c r="L807" t="s">
        <v>855</v>
      </c>
      <c r="O807" s="231"/>
      <c r="P807" s="231"/>
    </row>
    <row r="808" spans="1:16">
      <c r="A808" t="s">
        <v>977</v>
      </c>
      <c r="B808" s="458">
        <v>2021</v>
      </c>
      <c r="C808" s="458">
        <v>0</v>
      </c>
      <c r="D808" s="458">
        <v>0</v>
      </c>
      <c r="E808" s="458">
        <v>0</v>
      </c>
      <c r="F808" s="458">
        <v>0</v>
      </c>
      <c r="G808" s="458">
        <v>0</v>
      </c>
      <c r="H808" s="458">
        <v>0</v>
      </c>
      <c r="I808" s="458">
        <v>13</v>
      </c>
      <c r="J808" s="458">
        <v>0</v>
      </c>
      <c r="K808" s="458">
        <v>764</v>
      </c>
      <c r="L808" t="s">
        <v>855</v>
      </c>
      <c r="O808" s="231"/>
      <c r="P808" s="231"/>
    </row>
    <row r="809" spans="1:16">
      <c r="A809" t="s">
        <v>977</v>
      </c>
      <c r="B809" s="458">
        <v>2022</v>
      </c>
      <c r="C809" s="458">
        <v>0</v>
      </c>
      <c r="D809" s="458">
        <v>0</v>
      </c>
      <c r="E809" s="458">
        <v>0</v>
      </c>
      <c r="F809" s="458">
        <v>0</v>
      </c>
      <c r="G809" s="458">
        <v>0</v>
      </c>
      <c r="H809" s="458">
        <v>0</v>
      </c>
      <c r="I809" s="458">
        <v>0</v>
      </c>
      <c r="J809" s="458">
        <v>0</v>
      </c>
      <c r="K809" s="458">
        <v>97</v>
      </c>
      <c r="L809" t="s">
        <v>855</v>
      </c>
      <c r="O809" s="231"/>
      <c r="P809" s="231"/>
    </row>
    <row r="810" spans="1:16">
      <c r="A810" t="s">
        <v>977</v>
      </c>
      <c r="B810" s="458">
        <v>2023</v>
      </c>
      <c r="C810" s="458">
        <v>0</v>
      </c>
      <c r="D810" s="458">
        <v>0</v>
      </c>
      <c r="E810" s="458">
        <v>0</v>
      </c>
      <c r="F810" s="458">
        <v>0</v>
      </c>
      <c r="G810" s="458">
        <v>0</v>
      </c>
      <c r="H810" s="458">
        <v>0</v>
      </c>
      <c r="I810" s="458">
        <v>0</v>
      </c>
      <c r="J810" s="458">
        <v>0</v>
      </c>
      <c r="K810" s="458">
        <v>16</v>
      </c>
      <c r="L810" t="s">
        <v>855</v>
      </c>
      <c r="O810" s="231"/>
      <c r="P810" s="231"/>
    </row>
    <row r="811" spans="1:16">
      <c r="A811" t="s">
        <v>977</v>
      </c>
      <c r="B811" s="458">
        <v>2023</v>
      </c>
      <c r="C811" s="458">
        <v>0</v>
      </c>
      <c r="D811" s="458">
        <v>0</v>
      </c>
      <c r="E811" s="458">
        <v>0</v>
      </c>
      <c r="F811" s="458">
        <v>0</v>
      </c>
      <c r="G811" s="458">
        <v>0</v>
      </c>
      <c r="H811" s="458">
        <v>0</v>
      </c>
      <c r="I811" s="458">
        <v>0</v>
      </c>
      <c r="J811" s="458">
        <v>0</v>
      </c>
      <c r="K811" s="458">
        <v>370</v>
      </c>
      <c r="L811" t="s">
        <v>697</v>
      </c>
      <c r="O811" s="231"/>
      <c r="P811" s="231"/>
    </row>
    <row r="812" spans="1:16">
      <c r="A812" t="s">
        <v>977</v>
      </c>
      <c r="B812" s="458">
        <v>2024</v>
      </c>
      <c r="C812" s="458">
        <v>0</v>
      </c>
      <c r="D812" s="458">
        <v>0</v>
      </c>
      <c r="E812" s="458">
        <v>0</v>
      </c>
      <c r="F812" s="458">
        <v>0</v>
      </c>
      <c r="G812" s="458">
        <v>1</v>
      </c>
      <c r="H812" s="458">
        <v>0</v>
      </c>
      <c r="I812" s="458">
        <v>0</v>
      </c>
      <c r="J812" s="458">
        <v>0</v>
      </c>
      <c r="K812" s="458">
        <v>89</v>
      </c>
      <c r="L812" t="s">
        <v>697</v>
      </c>
      <c r="O812" s="231"/>
      <c r="P812" s="231"/>
    </row>
    <row r="813" spans="1:16">
      <c r="A813" t="s">
        <v>977</v>
      </c>
      <c r="C813">
        <v>0</v>
      </c>
      <c r="D813">
        <v>0</v>
      </c>
      <c r="E813">
        <v>0</v>
      </c>
      <c r="F813">
        <v>0</v>
      </c>
      <c r="G813">
        <v>0</v>
      </c>
      <c r="H813">
        <v>0</v>
      </c>
      <c r="I813">
        <v>0</v>
      </c>
      <c r="J813">
        <v>0</v>
      </c>
      <c r="K813">
        <v>42</v>
      </c>
      <c r="L813" t="s">
        <v>822</v>
      </c>
      <c r="O813" s="231"/>
      <c r="P813" s="231"/>
    </row>
    <row r="814" spans="1:16">
      <c r="A814" t="s">
        <v>978</v>
      </c>
      <c r="B814" s="458">
        <v>2020</v>
      </c>
      <c r="C814" s="458">
        <v>0</v>
      </c>
      <c r="D814" s="458">
        <v>0</v>
      </c>
      <c r="E814" s="458">
        <v>0</v>
      </c>
      <c r="F814" s="458">
        <v>0</v>
      </c>
      <c r="G814" s="458">
        <v>0</v>
      </c>
      <c r="H814" s="458">
        <v>2</v>
      </c>
      <c r="I814" s="458">
        <v>0</v>
      </c>
      <c r="J814" s="458">
        <v>0</v>
      </c>
      <c r="K814" s="458">
        <v>0</v>
      </c>
      <c r="L814" t="s">
        <v>855</v>
      </c>
      <c r="O814" s="231"/>
      <c r="P814" s="231"/>
    </row>
    <row r="815" spans="1:16">
      <c r="A815" t="s">
        <v>978</v>
      </c>
      <c r="B815" s="458">
        <v>2023</v>
      </c>
      <c r="C815" s="458">
        <v>0</v>
      </c>
      <c r="D815" s="458">
        <v>0</v>
      </c>
      <c r="E815" s="458">
        <v>0</v>
      </c>
      <c r="F815" s="458">
        <v>0</v>
      </c>
      <c r="G815" s="458">
        <v>0</v>
      </c>
      <c r="H815" s="458">
        <v>0</v>
      </c>
      <c r="I815" s="458">
        <v>0</v>
      </c>
      <c r="J815" s="458">
        <v>0</v>
      </c>
      <c r="K815" s="458">
        <v>2</v>
      </c>
      <c r="L815" t="s">
        <v>697</v>
      </c>
      <c r="O815" s="231"/>
      <c r="P815" s="231"/>
    </row>
    <row r="816" spans="1:16">
      <c r="A816" t="s">
        <v>978</v>
      </c>
      <c r="C816">
        <v>0</v>
      </c>
      <c r="D816">
        <v>0</v>
      </c>
      <c r="E816">
        <v>0</v>
      </c>
      <c r="F816">
        <v>0</v>
      </c>
      <c r="G816">
        <v>0</v>
      </c>
      <c r="H816">
        <v>1</v>
      </c>
      <c r="I816">
        <v>0</v>
      </c>
      <c r="J816">
        <v>0</v>
      </c>
      <c r="K816">
        <v>0</v>
      </c>
      <c r="L816" t="s">
        <v>822</v>
      </c>
      <c r="O816" s="231"/>
      <c r="P816" s="231"/>
    </row>
    <row r="817" spans="1:16">
      <c r="A817" t="s">
        <v>979</v>
      </c>
      <c r="B817" s="458">
        <v>2019</v>
      </c>
      <c r="C817" s="458">
        <v>0</v>
      </c>
      <c r="D817" s="458">
        <v>0</v>
      </c>
      <c r="E817" s="458">
        <v>0</v>
      </c>
      <c r="F817" s="458">
        <v>4</v>
      </c>
      <c r="G817" s="458">
        <v>0</v>
      </c>
      <c r="H817" s="458">
        <v>2</v>
      </c>
      <c r="I817" s="458">
        <v>0</v>
      </c>
      <c r="J817" s="458">
        <v>2</v>
      </c>
      <c r="K817" s="458">
        <v>1</v>
      </c>
      <c r="L817" t="s">
        <v>855</v>
      </c>
      <c r="O817" s="231"/>
      <c r="P817" s="231"/>
    </row>
    <row r="818" spans="1:16">
      <c r="A818" t="s">
        <v>979</v>
      </c>
      <c r="B818" s="458">
        <v>2020</v>
      </c>
      <c r="C818" s="458">
        <v>0</v>
      </c>
      <c r="D818" s="458">
        <v>0</v>
      </c>
      <c r="E818" s="458">
        <v>89</v>
      </c>
      <c r="F818" s="458">
        <v>5</v>
      </c>
      <c r="G818" s="458">
        <v>0</v>
      </c>
      <c r="H818" s="458">
        <v>3</v>
      </c>
      <c r="I818" s="458">
        <v>0</v>
      </c>
      <c r="J818" s="458">
        <v>2</v>
      </c>
      <c r="K818" s="458">
        <v>4</v>
      </c>
      <c r="L818" t="s">
        <v>855</v>
      </c>
      <c r="O818" s="231"/>
      <c r="P818" s="231"/>
    </row>
    <row r="819" spans="1:16">
      <c r="A819" t="s">
        <v>979</v>
      </c>
      <c r="B819" s="458">
        <v>2021</v>
      </c>
      <c r="C819" s="458">
        <v>0</v>
      </c>
      <c r="D819" s="458">
        <v>2</v>
      </c>
      <c r="E819" s="458">
        <v>0</v>
      </c>
      <c r="F819" s="458">
        <v>15</v>
      </c>
      <c r="G819" s="458">
        <v>0</v>
      </c>
      <c r="H819" s="458">
        <v>6</v>
      </c>
      <c r="I819" s="458">
        <v>0</v>
      </c>
      <c r="J819" s="458">
        <v>6</v>
      </c>
      <c r="K819" s="458">
        <v>5</v>
      </c>
      <c r="L819" t="s">
        <v>855</v>
      </c>
      <c r="O819" s="231"/>
      <c r="P819" s="231"/>
    </row>
    <row r="820" spans="1:16">
      <c r="A820" t="s">
        <v>979</v>
      </c>
      <c r="B820" s="458">
        <v>2022</v>
      </c>
      <c r="C820" s="458">
        <v>0</v>
      </c>
      <c r="D820" s="458">
        <v>0</v>
      </c>
      <c r="E820" s="458">
        <v>0</v>
      </c>
      <c r="F820" s="458">
        <v>11</v>
      </c>
      <c r="G820" s="458">
        <v>0</v>
      </c>
      <c r="H820" s="458">
        <v>7</v>
      </c>
      <c r="I820" s="458">
        <v>0</v>
      </c>
      <c r="J820" s="458">
        <v>7</v>
      </c>
      <c r="K820" s="458">
        <v>4</v>
      </c>
      <c r="L820" t="s">
        <v>855</v>
      </c>
      <c r="O820" s="231"/>
      <c r="P820" s="231"/>
    </row>
    <row r="821" spans="1:16">
      <c r="A821" t="s">
        <v>979</v>
      </c>
      <c r="B821" s="458">
        <v>2023</v>
      </c>
      <c r="C821" s="458">
        <v>0</v>
      </c>
      <c r="D821" s="458">
        <v>0</v>
      </c>
      <c r="E821" s="458">
        <v>0</v>
      </c>
      <c r="F821" s="458">
        <v>0</v>
      </c>
      <c r="G821" s="458">
        <v>0</v>
      </c>
      <c r="H821" s="458">
        <v>1</v>
      </c>
      <c r="I821" s="458">
        <v>0</v>
      </c>
      <c r="J821" s="458">
        <v>0</v>
      </c>
      <c r="K821" s="458">
        <v>0</v>
      </c>
      <c r="L821" t="s">
        <v>855</v>
      </c>
      <c r="O821" s="231"/>
      <c r="P821" s="231"/>
    </row>
    <row r="822" spans="1:16">
      <c r="A822" t="s">
        <v>979</v>
      </c>
      <c r="B822" s="458">
        <v>2023</v>
      </c>
      <c r="C822" s="458">
        <v>0</v>
      </c>
      <c r="D822" s="458">
        <v>0</v>
      </c>
      <c r="E822" s="458">
        <v>0</v>
      </c>
      <c r="F822" s="458">
        <v>10</v>
      </c>
      <c r="G822" s="458">
        <v>0</v>
      </c>
      <c r="H822" s="458">
        <v>7</v>
      </c>
      <c r="I822" s="458">
        <v>0</v>
      </c>
      <c r="J822" s="458">
        <v>6</v>
      </c>
      <c r="K822" s="458">
        <v>9</v>
      </c>
      <c r="L822" t="s">
        <v>697</v>
      </c>
      <c r="O822" s="231"/>
      <c r="P822" s="231"/>
    </row>
    <row r="823" spans="1:16">
      <c r="A823" t="s">
        <v>979</v>
      </c>
      <c r="B823" s="458">
        <v>2024</v>
      </c>
      <c r="C823" s="458">
        <v>0</v>
      </c>
      <c r="D823" s="458">
        <v>2</v>
      </c>
      <c r="E823" s="458">
        <v>0</v>
      </c>
      <c r="F823" s="458">
        <v>7</v>
      </c>
      <c r="G823" s="458">
        <v>0</v>
      </c>
      <c r="H823" s="458">
        <v>7</v>
      </c>
      <c r="I823" s="458">
        <v>0</v>
      </c>
      <c r="J823" s="458">
        <v>8</v>
      </c>
      <c r="K823" s="458">
        <v>3</v>
      </c>
      <c r="L823" t="s">
        <v>697</v>
      </c>
      <c r="O823" s="231"/>
      <c r="P823" s="231"/>
    </row>
    <row r="824" spans="1:16">
      <c r="A824" t="s">
        <v>979</v>
      </c>
      <c r="C824">
        <v>0</v>
      </c>
      <c r="D824">
        <v>0</v>
      </c>
      <c r="E824">
        <v>0</v>
      </c>
      <c r="F824">
        <v>5</v>
      </c>
      <c r="G824">
        <v>0</v>
      </c>
      <c r="H824">
        <v>4</v>
      </c>
      <c r="I824">
        <v>0</v>
      </c>
      <c r="J824">
        <v>5</v>
      </c>
      <c r="K824">
        <v>3</v>
      </c>
      <c r="L824" t="s">
        <v>822</v>
      </c>
      <c r="O824" s="231"/>
      <c r="P824" s="231"/>
    </row>
    <row r="825" spans="1:16">
      <c r="A825" t="s">
        <v>980</v>
      </c>
      <c r="B825" s="458">
        <v>2019</v>
      </c>
      <c r="C825" s="458">
        <v>0</v>
      </c>
      <c r="D825" s="458">
        <v>0</v>
      </c>
      <c r="E825" s="458">
        <v>0</v>
      </c>
      <c r="F825" s="458">
        <v>0</v>
      </c>
      <c r="G825" s="458">
        <v>0</v>
      </c>
      <c r="H825" s="458">
        <v>0</v>
      </c>
      <c r="I825" s="458">
        <v>0</v>
      </c>
      <c r="J825" s="458">
        <v>0</v>
      </c>
      <c r="K825" s="458">
        <v>66</v>
      </c>
      <c r="L825" t="s">
        <v>855</v>
      </c>
      <c r="O825" s="231"/>
      <c r="P825" s="231"/>
    </row>
    <row r="826" spans="1:16">
      <c r="A826" t="s">
        <v>980</v>
      </c>
      <c r="B826" s="458">
        <v>2020</v>
      </c>
      <c r="C826" s="458">
        <v>0</v>
      </c>
      <c r="D826" s="458">
        <v>0</v>
      </c>
      <c r="E826" s="458">
        <v>0</v>
      </c>
      <c r="F826" s="458">
        <v>0</v>
      </c>
      <c r="G826" s="458">
        <v>0</v>
      </c>
      <c r="H826" s="458">
        <v>0</v>
      </c>
      <c r="I826" s="458">
        <v>0</v>
      </c>
      <c r="J826" s="458">
        <v>0</v>
      </c>
      <c r="K826" s="458">
        <v>190</v>
      </c>
      <c r="L826" t="s">
        <v>855</v>
      </c>
      <c r="O826" s="231"/>
      <c r="P826" s="231"/>
    </row>
    <row r="827" spans="1:16">
      <c r="A827" t="s">
        <v>980</v>
      </c>
      <c r="B827" s="458">
        <v>2021</v>
      </c>
      <c r="C827" s="458">
        <v>0</v>
      </c>
      <c r="D827" s="458">
        <v>0</v>
      </c>
      <c r="E827" s="458">
        <v>0</v>
      </c>
      <c r="F827" s="458">
        <v>0</v>
      </c>
      <c r="G827" s="458">
        <v>0</v>
      </c>
      <c r="H827" s="458">
        <v>0</v>
      </c>
      <c r="I827" s="458">
        <v>0</v>
      </c>
      <c r="J827" s="458">
        <v>0</v>
      </c>
      <c r="K827" s="458">
        <v>20</v>
      </c>
      <c r="L827" t="s">
        <v>855</v>
      </c>
      <c r="O827" s="231"/>
      <c r="P827" s="231"/>
    </row>
    <row r="828" spans="1:16">
      <c r="A828" t="s">
        <v>980</v>
      </c>
      <c r="B828" s="458">
        <v>2022</v>
      </c>
      <c r="C828" s="458">
        <v>0</v>
      </c>
      <c r="D828" s="458">
        <v>0</v>
      </c>
      <c r="E828" s="458">
        <v>0</v>
      </c>
      <c r="F828" s="458">
        <v>0</v>
      </c>
      <c r="G828" s="458">
        <v>0</v>
      </c>
      <c r="H828" s="458">
        <v>0</v>
      </c>
      <c r="I828" s="458">
        <v>0</v>
      </c>
      <c r="J828" s="458">
        <v>0</v>
      </c>
      <c r="K828" s="458">
        <v>9</v>
      </c>
      <c r="L828" t="s">
        <v>697</v>
      </c>
      <c r="O828" s="231"/>
      <c r="P828" s="231"/>
    </row>
    <row r="829" spans="1:16">
      <c r="A829" t="s">
        <v>980</v>
      </c>
      <c r="B829" s="458">
        <v>2023</v>
      </c>
      <c r="C829" s="458">
        <v>0</v>
      </c>
      <c r="D829" s="458">
        <v>0</v>
      </c>
      <c r="E829" s="458">
        <v>0</v>
      </c>
      <c r="F829" s="458">
        <v>0</v>
      </c>
      <c r="G829" s="458">
        <v>0</v>
      </c>
      <c r="H829" s="458">
        <v>0</v>
      </c>
      <c r="I829" s="458">
        <v>0</v>
      </c>
      <c r="J829" s="458">
        <v>0</v>
      </c>
      <c r="K829" s="458">
        <v>15</v>
      </c>
      <c r="L829" t="s">
        <v>697</v>
      </c>
      <c r="O829" s="231"/>
      <c r="P829" s="231"/>
    </row>
    <row r="830" spans="1:16">
      <c r="A830" t="s">
        <v>980</v>
      </c>
      <c r="B830" s="458">
        <v>2024</v>
      </c>
      <c r="C830" s="458">
        <v>0</v>
      </c>
      <c r="D830" s="458">
        <v>0</v>
      </c>
      <c r="E830" s="458">
        <v>0</v>
      </c>
      <c r="F830" s="458">
        <v>0</v>
      </c>
      <c r="G830" s="458">
        <v>0</v>
      </c>
      <c r="H830" s="458">
        <v>0</v>
      </c>
      <c r="I830" s="458">
        <v>0</v>
      </c>
      <c r="J830" s="458">
        <v>0</v>
      </c>
      <c r="K830" s="458">
        <v>443</v>
      </c>
      <c r="L830" t="s">
        <v>697</v>
      </c>
      <c r="O830" s="231"/>
      <c r="P830" s="231"/>
    </row>
    <row r="831" spans="1:16">
      <c r="A831" t="s">
        <v>980</v>
      </c>
      <c r="C831">
        <v>0</v>
      </c>
      <c r="D831">
        <v>0</v>
      </c>
      <c r="E831">
        <v>0</v>
      </c>
      <c r="F831">
        <v>0</v>
      </c>
      <c r="G831">
        <v>0</v>
      </c>
      <c r="H831">
        <v>0</v>
      </c>
      <c r="I831">
        <v>0</v>
      </c>
      <c r="J831">
        <v>0</v>
      </c>
      <c r="K831">
        <v>6</v>
      </c>
      <c r="L831" t="s">
        <v>822</v>
      </c>
      <c r="O831" s="231"/>
      <c r="P831" s="231"/>
    </row>
    <row r="832" spans="1:16">
      <c r="A832" t="s">
        <v>981</v>
      </c>
      <c r="B832" s="458">
        <v>2019</v>
      </c>
      <c r="C832" s="458">
        <v>0</v>
      </c>
      <c r="D832" s="458">
        <v>0</v>
      </c>
      <c r="E832" s="458">
        <v>0</v>
      </c>
      <c r="F832" s="458">
        <v>0</v>
      </c>
      <c r="G832" s="458">
        <v>1</v>
      </c>
      <c r="H832" s="458">
        <v>84</v>
      </c>
      <c r="I832" s="458">
        <v>0</v>
      </c>
      <c r="J832" s="458">
        <v>0</v>
      </c>
      <c r="K832" s="458">
        <v>147</v>
      </c>
      <c r="L832" t="s">
        <v>855</v>
      </c>
      <c r="O832" s="231"/>
      <c r="P832" s="231"/>
    </row>
    <row r="833" spans="1:16">
      <c r="A833" t="s">
        <v>981</v>
      </c>
      <c r="B833" s="458">
        <v>2020</v>
      </c>
      <c r="C833" s="458">
        <v>0</v>
      </c>
      <c r="D833" s="458">
        <v>0</v>
      </c>
      <c r="E833" s="458">
        <v>0</v>
      </c>
      <c r="F833" s="458">
        <v>0</v>
      </c>
      <c r="G833" s="458">
        <v>0</v>
      </c>
      <c r="H833" s="458">
        <v>0</v>
      </c>
      <c r="I833" s="458">
        <v>0</v>
      </c>
      <c r="J833" s="458">
        <v>0</v>
      </c>
      <c r="K833" s="458">
        <v>41</v>
      </c>
      <c r="L833" t="s">
        <v>855</v>
      </c>
      <c r="O833" s="231"/>
      <c r="P833" s="231"/>
    </row>
    <row r="834" spans="1:16">
      <c r="A834" t="s">
        <v>981</v>
      </c>
      <c r="B834" s="458">
        <v>2021</v>
      </c>
      <c r="C834" s="458">
        <v>0</v>
      </c>
      <c r="D834" s="458">
        <v>0</v>
      </c>
      <c r="E834" s="458">
        <v>0</v>
      </c>
      <c r="F834" s="458">
        <v>0</v>
      </c>
      <c r="G834" s="458">
        <v>0</v>
      </c>
      <c r="H834" s="458">
        <v>113</v>
      </c>
      <c r="I834" s="458">
        <v>0</v>
      </c>
      <c r="J834" s="458">
        <v>3</v>
      </c>
      <c r="K834" s="458">
        <v>13</v>
      </c>
      <c r="L834" t="s">
        <v>855</v>
      </c>
      <c r="O834" s="231"/>
      <c r="P834" s="231"/>
    </row>
    <row r="835" spans="1:16">
      <c r="A835" t="s">
        <v>981</v>
      </c>
      <c r="B835" s="458">
        <v>2021</v>
      </c>
      <c r="C835" s="458">
        <v>0</v>
      </c>
      <c r="D835" s="458">
        <v>0</v>
      </c>
      <c r="E835" s="458">
        <v>0</v>
      </c>
      <c r="F835" s="458">
        <v>0</v>
      </c>
      <c r="G835" s="458">
        <v>0</v>
      </c>
      <c r="H835" s="458">
        <v>4</v>
      </c>
      <c r="I835" s="458">
        <v>0</v>
      </c>
      <c r="J835" s="458">
        <v>9</v>
      </c>
      <c r="K835" s="458">
        <v>13</v>
      </c>
      <c r="L835" t="s">
        <v>697</v>
      </c>
      <c r="O835" s="231"/>
      <c r="P835" s="231"/>
    </row>
    <row r="836" spans="1:16">
      <c r="A836" t="s">
        <v>981</v>
      </c>
      <c r="B836" s="458">
        <v>2022</v>
      </c>
      <c r="C836" s="458">
        <v>0</v>
      </c>
      <c r="D836" s="458">
        <v>0</v>
      </c>
      <c r="E836" s="458">
        <v>0</v>
      </c>
      <c r="F836" s="458">
        <v>0</v>
      </c>
      <c r="G836" s="458">
        <v>0</v>
      </c>
      <c r="H836" s="458">
        <v>4</v>
      </c>
      <c r="I836" s="458">
        <v>0</v>
      </c>
      <c r="J836" s="458">
        <v>35</v>
      </c>
      <c r="K836" s="458">
        <v>32</v>
      </c>
      <c r="L836" t="s">
        <v>697</v>
      </c>
      <c r="O836" s="231"/>
      <c r="P836" s="231"/>
    </row>
    <row r="837" spans="1:16">
      <c r="A837" t="s">
        <v>981</v>
      </c>
      <c r="B837" s="458">
        <v>2023</v>
      </c>
      <c r="C837" s="458">
        <v>0</v>
      </c>
      <c r="D837" s="458">
        <v>0</v>
      </c>
      <c r="E837" s="458">
        <v>0</v>
      </c>
      <c r="F837" s="458">
        <v>0</v>
      </c>
      <c r="G837" s="458">
        <v>0</v>
      </c>
      <c r="H837" s="458">
        <v>26</v>
      </c>
      <c r="I837" s="458">
        <v>0</v>
      </c>
      <c r="J837" s="458">
        <v>33</v>
      </c>
      <c r="K837" s="458">
        <v>80</v>
      </c>
      <c r="L837" t="s">
        <v>697</v>
      </c>
      <c r="O837" s="231"/>
      <c r="P837" s="231"/>
    </row>
    <row r="838" spans="1:16">
      <c r="A838" t="s">
        <v>981</v>
      </c>
      <c r="B838" s="458">
        <v>2024</v>
      </c>
      <c r="C838" s="458">
        <v>0</v>
      </c>
      <c r="D838" s="458">
        <v>0</v>
      </c>
      <c r="E838" s="458">
        <v>0</v>
      </c>
      <c r="F838" s="458">
        <v>0</v>
      </c>
      <c r="G838" s="458">
        <v>0</v>
      </c>
      <c r="H838" s="458">
        <v>96</v>
      </c>
      <c r="I838" s="458">
        <v>0</v>
      </c>
      <c r="J838" s="458">
        <v>29</v>
      </c>
      <c r="K838" s="458">
        <v>85</v>
      </c>
      <c r="L838" t="s">
        <v>697</v>
      </c>
      <c r="O838" s="231"/>
      <c r="P838" s="231"/>
    </row>
    <row r="839" spans="1:16">
      <c r="A839" t="s">
        <v>981</v>
      </c>
      <c r="C839">
        <v>0</v>
      </c>
      <c r="D839">
        <v>0</v>
      </c>
      <c r="E839">
        <v>0</v>
      </c>
      <c r="F839">
        <v>0</v>
      </c>
      <c r="G839">
        <v>0</v>
      </c>
      <c r="H839">
        <v>113</v>
      </c>
      <c r="I839">
        <v>0</v>
      </c>
      <c r="J839">
        <v>3</v>
      </c>
      <c r="K839">
        <v>30</v>
      </c>
      <c r="L839" t="s">
        <v>822</v>
      </c>
      <c r="O839" s="231"/>
      <c r="P839" s="231"/>
    </row>
    <row r="840" spans="1:16">
      <c r="A840" t="s">
        <v>982</v>
      </c>
      <c r="B840" s="458">
        <v>2019</v>
      </c>
      <c r="C840" s="458">
        <v>0</v>
      </c>
      <c r="D840" s="458">
        <v>0</v>
      </c>
      <c r="E840" s="458">
        <v>0</v>
      </c>
      <c r="F840" s="458">
        <v>10</v>
      </c>
      <c r="G840" s="458">
        <v>0</v>
      </c>
      <c r="H840" s="458">
        <v>9</v>
      </c>
      <c r="I840" s="458">
        <v>0</v>
      </c>
      <c r="J840" s="458">
        <v>74</v>
      </c>
      <c r="K840" s="458">
        <v>5</v>
      </c>
      <c r="L840" t="s">
        <v>855</v>
      </c>
      <c r="O840" s="231"/>
      <c r="P840" s="231"/>
    </row>
    <row r="841" spans="1:16">
      <c r="A841" t="s">
        <v>982</v>
      </c>
      <c r="B841" s="458">
        <v>2020</v>
      </c>
      <c r="C841" s="458">
        <v>0</v>
      </c>
      <c r="D841" s="458">
        <v>0</v>
      </c>
      <c r="E841" s="458">
        <v>58</v>
      </c>
      <c r="F841" s="458">
        <v>47</v>
      </c>
      <c r="G841" s="458">
        <v>22</v>
      </c>
      <c r="H841" s="458">
        <v>12</v>
      </c>
      <c r="I841" s="458">
        <v>0</v>
      </c>
      <c r="J841" s="458">
        <v>14</v>
      </c>
      <c r="K841" s="458">
        <v>14</v>
      </c>
      <c r="L841" t="s">
        <v>855</v>
      </c>
      <c r="O841" s="231"/>
      <c r="P841" s="231"/>
    </row>
    <row r="842" spans="1:16">
      <c r="A842" t="s">
        <v>982</v>
      </c>
      <c r="B842" s="458">
        <v>2021</v>
      </c>
      <c r="C842" s="458">
        <v>0</v>
      </c>
      <c r="D842" s="458">
        <v>0</v>
      </c>
      <c r="E842" s="458">
        <v>26</v>
      </c>
      <c r="F842" s="458">
        <v>5</v>
      </c>
      <c r="G842" s="458">
        <v>0</v>
      </c>
      <c r="H842" s="458">
        <v>77</v>
      </c>
      <c r="I842" s="458">
        <v>0</v>
      </c>
      <c r="J842" s="458">
        <v>6</v>
      </c>
      <c r="K842" s="458">
        <v>14</v>
      </c>
      <c r="L842" t="s">
        <v>855</v>
      </c>
      <c r="O842" s="231"/>
      <c r="P842" s="231"/>
    </row>
    <row r="843" spans="1:16">
      <c r="A843" t="s">
        <v>982</v>
      </c>
      <c r="B843" s="458">
        <v>2021</v>
      </c>
      <c r="C843" s="458">
        <v>0</v>
      </c>
      <c r="D843" s="458">
        <v>0</v>
      </c>
      <c r="E843" s="458">
        <v>24</v>
      </c>
      <c r="F843" s="458">
        <v>5</v>
      </c>
      <c r="G843" s="458">
        <v>24</v>
      </c>
      <c r="H843" s="458">
        <v>3</v>
      </c>
      <c r="I843" s="458">
        <v>0</v>
      </c>
      <c r="J843" s="458">
        <v>5</v>
      </c>
      <c r="K843" s="458">
        <v>1</v>
      </c>
      <c r="L843" t="s">
        <v>697</v>
      </c>
      <c r="O843" s="231"/>
      <c r="P843" s="231"/>
    </row>
    <row r="844" spans="1:16">
      <c r="A844" t="s">
        <v>982</v>
      </c>
      <c r="B844" s="458">
        <v>2022</v>
      </c>
      <c r="C844" s="458">
        <v>0</v>
      </c>
      <c r="D844" s="458">
        <v>0</v>
      </c>
      <c r="E844" s="458">
        <v>0</v>
      </c>
      <c r="F844" s="458">
        <v>4</v>
      </c>
      <c r="G844" s="458">
        <v>0</v>
      </c>
      <c r="H844" s="458">
        <v>31</v>
      </c>
      <c r="I844" s="458">
        <v>0</v>
      </c>
      <c r="J844" s="458">
        <v>3</v>
      </c>
      <c r="K844" s="458">
        <v>0</v>
      </c>
      <c r="L844" t="s">
        <v>697</v>
      </c>
      <c r="O844" s="231"/>
      <c r="P844" s="231"/>
    </row>
    <row r="845" spans="1:16">
      <c r="A845" t="s">
        <v>982</v>
      </c>
      <c r="B845" s="458">
        <v>2023</v>
      </c>
      <c r="C845" s="458">
        <v>0</v>
      </c>
      <c r="D845" s="458">
        <v>96</v>
      </c>
      <c r="E845" s="458">
        <v>0</v>
      </c>
      <c r="F845" s="458">
        <v>96</v>
      </c>
      <c r="G845" s="458">
        <v>0</v>
      </c>
      <c r="H845" s="458">
        <v>48</v>
      </c>
      <c r="I845" s="458">
        <v>0</v>
      </c>
      <c r="J845" s="458">
        <v>26</v>
      </c>
      <c r="K845" s="458">
        <v>0</v>
      </c>
      <c r="L845" t="s">
        <v>697</v>
      </c>
      <c r="O845" s="231"/>
      <c r="P845" s="231"/>
    </row>
    <row r="846" spans="1:16">
      <c r="A846" t="s">
        <v>982</v>
      </c>
      <c r="B846" s="458">
        <v>2024</v>
      </c>
      <c r="C846" s="458">
        <v>0</v>
      </c>
      <c r="D846" s="458">
        <v>0</v>
      </c>
      <c r="E846" s="458">
        <v>0</v>
      </c>
      <c r="F846" s="458">
        <v>0</v>
      </c>
      <c r="G846" s="458">
        <v>0</v>
      </c>
      <c r="H846" s="458">
        <v>83</v>
      </c>
      <c r="I846" s="458">
        <v>0</v>
      </c>
      <c r="J846" s="458">
        <v>72</v>
      </c>
      <c r="K846" s="458">
        <v>10</v>
      </c>
      <c r="L846" t="s">
        <v>697</v>
      </c>
      <c r="O846" s="231"/>
      <c r="P846" s="231"/>
    </row>
    <row r="847" spans="1:16">
      <c r="A847" t="s">
        <v>982</v>
      </c>
      <c r="C847">
        <v>0</v>
      </c>
      <c r="D847">
        <v>0</v>
      </c>
      <c r="E847">
        <v>0</v>
      </c>
      <c r="F847">
        <v>3</v>
      </c>
      <c r="G847">
        <v>0</v>
      </c>
      <c r="H847">
        <v>6</v>
      </c>
      <c r="I847">
        <v>0</v>
      </c>
      <c r="J847">
        <v>4</v>
      </c>
      <c r="K847">
        <v>4</v>
      </c>
      <c r="L847" t="s">
        <v>822</v>
      </c>
      <c r="O847" s="231"/>
      <c r="P847" s="231"/>
    </row>
    <row r="848" spans="1:16">
      <c r="A848" t="s">
        <v>983</v>
      </c>
      <c r="B848" s="458">
        <v>2019</v>
      </c>
      <c r="C848" s="458">
        <v>0</v>
      </c>
      <c r="D848" s="458">
        <v>0</v>
      </c>
      <c r="E848" s="458">
        <v>0</v>
      </c>
      <c r="F848" s="458">
        <v>0</v>
      </c>
      <c r="G848" s="458">
        <v>0</v>
      </c>
      <c r="H848" s="458">
        <v>0</v>
      </c>
      <c r="I848" s="458">
        <v>0</v>
      </c>
      <c r="J848" s="458">
        <v>0</v>
      </c>
      <c r="K848" s="458">
        <v>136</v>
      </c>
      <c r="L848" t="s">
        <v>855</v>
      </c>
      <c r="O848" s="231"/>
      <c r="P848" s="231"/>
    </row>
    <row r="849" spans="1:16">
      <c r="A849" t="s">
        <v>983</v>
      </c>
      <c r="B849" s="458">
        <v>2020</v>
      </c>
      <c r="C849" s="458">
        <v>0</v>
      </c>
      <c r="D849" s="458">
        <v>0</v>
      </c>
      <c r="E849" s="458">
        <v>0</v>
      </c>
      <c r="F849" s="458">
        <v>0</v>
      </c>
      <c r="G849" s="458">
        <v>0</v>
      </c>
      <c r="H849" s="458">
        <v>0</v>
      </c>
      <c r="I849" s="458">
        <v>0</v>
      </c>
      <c r="J849" s="458">
        <v>0</v>
      </c>
      <c r="K849" s="458">
        <v>171</v>
      </c>
      <c r="L849" t="s">
        <v>855</v>
      </c>
      <c r="O849" s="231"/>
      <c r="P849" s="231"/>
    </row>
    <row r="850" spans="1:16">
      <c r="A850" t="s">
        <v>983</v>
      </c>
      <c r="B850" s="458">
        <v>2021</v>
      </c>
      <c r="C850" s="458">
        <v>0</v>
      </c>
      <c r="D850" s="458">
        <v>0</v>
      </c>
      <c r="E850" s="458">
        <v>0</v>
      </c>
      <c r="F850" s="458">
        <v>0</v>
      </c>
      <c r="G850" s="458">
        <v>0</v>
      </c>
      <c r="H850" s="458">
        <v>0</v>
      </c>
      <c r="I850" s="458">
        <v>0</v>
      </c>
      <c r="J850" s="458">
        <v>0</v>
      </c>
      <c r="K850" s="458">
        <v>56</v>
      </c>
      <c r="L850" t="s">
        <v>855</v>
      </c>
      <c r="O850" s="231"/>
      <c r="P850" s="231"/>
    </row>
    <row r="851" spans="1:16">
      <c r="A851" t="s">
        <v>983</v>
      </c>
      <c r="B851" s="458">
        <v>2022</v>
      </c>
      <c r="C851" s="458">
        <v>0</v>
      </c>
      <c r="D851" s="458">
        <v>0</v>
      </c>
      <c r="E851" s="458">
        <v>0</v>
      </c>
      <c r="F851" s="458">
        <v>0</v>
      </c>
      <c r="G851" s="458">
        <v>0</v>
      </c>
      <c r="H851" s="458">
        <v>0</v>
      </c>
      <c r="I851" s="458">
        <v>0</v>
      </c>
      <c r="J851" s="458">
        <v>0</v>
      </c>
      <c r="K851" s="458">
        <v>48</v>
      </c>
      <c r="L851" t="s">
        <v>855</v>
      </c>
      <c r="O851" s="231"/>
      <c r="P851" s="231"/>
    </row>
    <row r="852" spans="1:16">
      <c r="A852" t="s">
        <v>983</v>
      </c>
      <c r="B852" s="458">
        <v>2023</v>
      </c>
      <c r="C852" s="458">
        <v>0</v>
      </c>
      <c r="D852" s="458">
        <v>0</v>
      </c>
      <c r="E852" s="458">
        <v>0</v>
      </c>
      <c r="F852" s="458">
        <v>0</v>
      </c>
      <c r="G852" s="458">
        <v>0</v>
      </c>
      <c r="H852" s="458">
        <v>0</v>
      </c>
      <c r="I852" s="458">
        <v>0</v>
      </c>
      <c r="J852" s="458">
        <v>0</v>
      </c>
      <c r="K852" s="458">
        <v>50</v>
      </c>
      <c r="L852" t="s">
        <v>697</v>
      </c>
      <c r="O852" s="231"/>
      <c r="P852" s="231"/>
    </row>
    <row r="853" spans="1:16">
      <c r="A853" t="s">
        <v>983</v>
      </c>
      <c r="B853" s="458">
        <v>2024</v>
      </c>
      <c r="C853" s="458">
        <v>15</v>
      </c>
      <c r="D853" s="458">
        <v>0</v>
      </c>
      <c r="E853" s="458">
        <v>44</v>
      </c>
      <c r="F853" s="458">
        <v>7</v>
      </c>
      <c r="G853" s="458">
        <v>24</v>
      </c>
      <c r="H853" s="458">
        <v>7</v>
      </c>
      <c r="I853" s="458">
        <v>0</v>
      </c>
      <c r="J853" s="458">
        <v>7</v>
      </c>
      <c r="K853" s="458">
        <v>7</v>
      </c>
      <c r="L853" t="s">
        <v>697</v>
      </c>
      <c r="O853" s="231"/>
      <c r="P853" s="231"/>
    </row>
    <row r="854" spans="1:16">
      <c r="A854" t="s">
        <v>983</v>
      </c>
      <c r="C854">
        <v>0</v>
      </c>
      <c r="D854">
        <v>0</v>
      </c>
      <c r="E854">
        <v>0</v>
      </c>
      <c r="F854">
        <v>0</v>
      </c>
      <c r="G854">
        <v>0</v>
      </c>
      <c r="H854">
        <v>0</v>
      </c>
      <c r="I854">
        <v>0</v>
      </c>
      <c r="J854">
        <v>0</v>
      </c>
      <c r="K854">
        <v>14</v>
      </c>
      <c r="L854" t="s">
        <v>822</v>
      </c>
      <c r="O854" s="231"/>
      <c r="P854" s="231"/>
    </row>
    <row r="855" spans="1:16">
      <c r="A855" t="s">
        <v>984</v>
      </c>
      <c r="B855" s="458">
        <v>2019</v>
      </c>
      <c r="C855">
        <v>0</v>
      </c>
      <c r="D855">
        <v>0</v>
      </c>
      <c r="E855" s="458">
        <v>0</v>
      </c>
      <c r="F855" s="458">
        <v>0</v>
      </c>
      <c r="G855" s="458">
        <v>1</v>
      </c>
      <c r="H855" s="458">
        <v>0</v>
      </c>
      <c r="I855" s="458">
        <v>15</v>
      </c>
      <c r="J855" s="458">
        <v>44</v>
      </c>
      <c r="K855" s="458">
        <v>476</v>
      </c>
      <c r="L855" t="s">
        <v>855</v>
      </c>
      <c r="O855" s="231"/>
      <c r="P855" s="231"/>
    </row>
    <row r="856" spans="1:16">
      <c r="A856" t="s">
        <v>984</v>
      </c>
      <c r="B856" s="458">
        <v>2020</v>
      </c>
      <c r="C856">
        <v>0</v>
      </c>
      <c r="D856">
        <v>0</v>
      </c>
      <c r="E856" s="458">
        <v>0</v>
      </c>
      <c r="F856" s="458">
        <v>0</v>
      </c>
      <c r="G856" s="458">
        <v>0</v>
      </c>
      <c r="H856" s="458">
        <v>0</v>
      </c>
      <c r="I856" s="458">
        <v>0</v>
      </c>
      <c r="J856" s="458">
        <v>45</v>
      </c>
      <c r="K856" s="458">
        <v>800</v>
      </c>
      <c r="L856" t="s">
        <v>855</v>
      </c>
      <c r="O856" s="231"/>
      <c r="P856" s="231"/>
    </row>
    <row r="857" spans="1:16">
      <c r="A857" t="s">
        <v>984</v>
      </c>
      <c r="B857" s="458">
        <v>2021</v>
      </c>
      <c r="C857">
        <v>0</v>
      </c>
      <c r="D857">
        <v>0</v>
      </c>
      <c r="E857" s="458">
        <v>0</v>
      </c>
      <c r="F857" s="458">
        <v>0</v>
      </c>
      <c r="G857" s="458">
        <v>0</v>
      </c>
      <c r="H857" s="458">
        <v>0</v>
      </c>
      <c r="I857" s="458">
        <v>0</v>
      </c>
      <c r="J857" s="458">
        <v>24</v>
      </c>
      <c r="K857" s="458">
        <v>203</v>
      </c>
      <c r="L857" t="s">
        <v>855</v>
      </c>
      <c r="O857" s="231"/>
      <c r="P857" s="231"/>
    </row>
    <row r="858" spans="1:16">
      <c r="A858" t="s">
        <v>984</v>
      </c>
      <c r="B858" s="458">
        <v>2021</v>
      </c>
      <c r="C858">
        <v>0</v>
      </c>
      <c r="D858">
        <v>0</v>
      </c>
      <c r="E858" s="458">
        <v>0</v>
      </c>
      <c r="F858" s="458">
        <v>0</v>
      </c>
      <c r="G858" s="458">
        <v>0</v>
      </c>
      <c r="H858" s="458">
        <v>0</v>
      </c>
      <c r="I858" s="458">
        <v>0</v>
      </c>
      <c r="J858" s="458">
        <v>50</v>
      </c>
      <c r="K858" s="458">
        <v>394</v>
      </c>
      <c r="L858" t="s">
        <v>697</v>
      </c>
      <c r="O858" s="231"/>
      <c r="P858" s="231"/>
    </row>
    <row r="859" spans="1:16">
      <c r="A859" t="s">
        <v>984</v>
      </c>
      <c r="B859" s="458">
        <v>2022</v>
      </c>
      <c r="C859" s="458">
        <v>0</v>
      </c>
      <c r="D859" s="458">
        <v>8</v>
      </c>
      <c r="E859" s="458">
        <v>0</v>
      </c>
      <c r="F859" s="458">
        <v>11</v>
      </c>
      <c r="G859" s="458">
        <v>0</v>
      </c>
      <c r="H859" s="458">
        <v>19</v>
      </c>
      <c r="I859" s="458">
        <v>0</v>
      </c>
      <c r="J859" s="458">
        <v>25</v>
      </c>
      <c r="K859" s="458">
        <v>556</v>
      </c>
      <c r="L859" t="s">
        <v>697</v>
      </c>
      <c r="O859" s="231"/>
      <c r="P859" s="231"/>
    </row>
    <row r="860" spans="1:16">
      <c r="A860" t="s">
        <v>984</v>
      </c>
      <c r="B860" s="458">
        <v>2023</v>
      </c>
      <c r="C860" s="458">
        <v>8</v>
      </c>
      <c r="D860" s="458">
        <v>11</v>
      </c>
      <c r="E860" s="458">
        <v>48</v>
      </c>
      <c r="F860" s="458">
        <v>15</v>
      </c>
      <c r="G860" s="458">
        <v>32</v>
      </c>
      <c r="H860" s="458">
        <v>26</v>
      </c>
      <c r="I860" s="458">
        <v>0</v>
      </c>
      <c r="J860" s="458">
        <v>34</v>
      </c>
      <c r="K860" s="458">
        <v>471</v>
      </c>
      <c r="L860" t="s">
        <v>697</v>
      </c>
      <c r="O860" s="231"/>
      <c r="P860" s="231"/>
    </row>
    <row r="861" spans="1:16">
      <c r="A861" t="s">
        <v>984</v>
      </c>
      <c r="B861" s="458">
        <v>2024</v>
      </c>
      <c r="C861" s="458">
        <v>15</v>
      </c>
      <c r="D861" s="458">
        <v>9</v>
      </c>
      <c r="E861" s="458">
        <v>43</v>
      </c>
      <c r="F861" s="458">
        <v>13</v>
      </c>
      <c r="G861" s="458">
        <v>21</v>
      </c>
      <c r="H861" s="458">
        <v>23</v>
      </c>
      <c r="I861" s="458">
        <v>0</v>
      </c>
      <c r="J861" s="458">
        <v>28</v>
      </c>
      <c r="K861" s="458">
        <v>437</v>
      </c>
      <c r="L861" t="s">
        <v>697</v>
      </c>
      <c r="O861" s="231"/>
      <c r="P861" s="231"/>
    </row>
    <row r="862" spans="1:16">
      <c r="A862" t="s">
        <v>985</v>
      </c>
      <c r="B862" s="458">
        <v>2019</v>
      </c>
      <c r="C862" s="458">
        <v>0</v>
      </c>
      <c r="D862" s="458">
        <v>0</v>
      </c>
      <c r="E862" s="458">
        <v>0</v>
      </c>
      <c r="F862" s="458">
        <v>0</v>
      </c>
      <c r="G862" s="458">
        <v>0</v>
      </c>
      <c r="H862" s="458">
        <v>0</v>
      </c>
      <c r="I862" s="458">
        <v>0</v>
      </c>
      <c r="J862" s="458">
        <v>0</v>
      </c>
      <c r="K862" s="458">
        <v>113</v>
      </c>
      <c r="L862" t="s">
        <v>855</v>
      </c>
      <c r="O862" s="231"/>
      <c r="P862" s="231"/>
    </row>
    <row r="863" spans="1:16">
      <c r="A863" t="s">
        <v>985</v>
      </c>
      <c r="B863" s="458">
        <v>2020</v>
      </c>
      <c r="C863" s="458">
        <v>0</v>
      </c>
      <c r="D863" s="458">
        <v>0</v>
      </c>
      <c r="E863" s="458">
        <v>27</v>
      </c>
      <c r="F863" s="458">
        <v>0</v>
      </c>
      <c r="G863" s="458">
        <v>26</v>
      </c>
      <c r="H863" s="458">
        <v>0</v>
      </c>
      <c r="I863" s="458">
        <v>6</v>
      </c>
      <c r="J863" s="458">
        <v>0</v>
      </c>
      <c r="K863" s="458">
        <v>166</v>
      </c>
      <c r="L863" t="s">
        <v>855</v>
      </c>
      <c r="O863" s="231"/>
      <c r="P863" s="231"/>
    </row>
    <row r="864" spans="1:16">
      <c r="A864" t="s">
        <v>985</v>
      </c>
      <c r="B864" s="458">
        <v>2021</v>
      </c>
      <c r="C864" s="458">
        <v>16</v>
      </c>
      <c r="D864" s="458">
        <v>0</v>
      </c>
      <c r="E864" s="458">
        <v>18</v>
      </c>
      <c r="F864" s="458">
        <v>0</v>
      </c>
      <c r="G864" s="458">
        <v>35</v>
      </c>
      <c r="H864" s="458">
        <v>0</v>
      </c>
      <c r="I864" s="458">
        <v>0</v>
      </c>
      <c r="J864" s="458">
        <v>0</v>
      </c>
      <c r="K864" s="458">
        <v>39</v>
      </c>
      <c r="L864" t="s">
        <v>855</v>
      </c>
      <c r="O864" s="231"/>
      <c r="P864" s="231"/>
    </row>
    <row r="865" spans="1:16">
      <c r="A865" t="s">
        <v>985</v>
      </c>
      <c r="B865" s="458">
        <v>2021</v>
      </c>
      <c r="C865" s="458">
        <v>16</v>
      </c>
      <c r="D865" s="458">
        <v>0</v>
      </c>
      <c r="E865" s="458">
        <v>0</v>
      </c>
      <c r="F865" s="458">
        <v>0</v>
      </c>
      <c r="G865" s="458">
        <v>0</v>
      </c>
      <c r="H865" s="458">
        <v>0</v>
      </c>
      <c r="I865" s="458">
        <v>0</v>
      </c>
      <c r="J865" s="458">
        <v>0</v>
      </c>
      <c r="K865" s="458">
        <v>8</v>
      </c>
      <c r="L865" t="s">
        <v>697</v>
      </c>
      <c r="O865" s="231"/>
      <c r="P865" s="231"/>
    </row>
    <row r="866" spans="1:16">
      <c r="A866" t="s">
        <v>985</v>
      </c>
      <c r="B866" s="458">
        <v>2022</v>
      </c>
      <c r="C866" s="458">
        <v>0</v>
      </c>
      <c r="D866" s="458">
        <v>0</v>
      </c>
      <c r="E866" s="458">
        <v>0</v>
      </c>
      <c r="F866" s="458">
        <v>0</v>
      </c>
      <c r="G866" s="458">
        <v>0</v>
      </c>
      <c r="H866" s="458">
        <v>0</v>
      </c>
      <c r="I866" s="458">
        <v>0</v>
      </c>
      <c r="J866" s="458">
        <v>0</v>
      </c>
      <c r="K866" s="458">
        <v>68</v>
      </c>
      <c r="L866" t="s">
        <v>697</v>
      </c>
      <c r="O866" s="231"/>
      <c r="P866" s="231"/>
    </row>
    <row r="867" spans="1:16">
      <c r="A867" t="s">
        <v>985</v>
      </c>
      <c r="B867" s="458">
        <v>2023</v>
      </c>
      <c r="C867" s="458">
        <v>1</v>
      </c>
      <c r="D867" s="458">
        <v>0</v>
      </c>
      <c r="E867" s="458">
        <v>38</v>
      </c>
      <c r="F867" s="458">
        <v>0</v>
      </c>
      <c r="G867" s="458">
        <v>0</v>
      </c>
      <c r="H867" s="458">
        <v>0</v>
      </c>
      <c r="I867" s="458">
        <v>0</v>
      </c>
      <c r="J867" s="458">
        <v>0</v>
      </c>
      <c r="K867" s="458">
        <v>147</v>
      </c>
      <c r="L867" t="s">
        <v>697</v>
      </c>
      <c r="O867" s="231"/>
      <c r="P867" s="231"/>
    </row>
    <row r="868" spans="1:16">
      <c r="A868" t="s">
        <v>985</v>
      </c>
      <c r="B868" s="458">
        <v>2024</v>
      </c>
      <c r="C868" s="458">
        <v>0</v>
      </c>
      <c r="D868" s="458">
        <v>0</v>
      </c>
      <c r="E868" s="458">
        <v>0</v>
      </c>
      <c r="F868" s="458">
        <v>12</v>
      </c>
      <c r="G868" s="458">
        <v>0</v>
      </c>
      <c r="H868" s="458">
        <v>46</v>
      </c>
      <c r="I868" s="458">
        <v>0</v>
      </c>
      <c r="J868" s="458">
        <v>1</v>
      </c>
      <c r="K868" s="458">
        <v>106</v>
      </c>
      <c r="L868" t="s">
        <v>697</v>
      </c>
      <c r="O868" s="231"/>
      <c r="P868" s="231"/>
    </row>
    <row r="869" spans="1:16">
      <c r="A869" t="s">
        <v>985</v>
      </c>
      <c r="C869">
        <v>0</v>
      </c>
      <c r="D869">
        <v>0</v>
      </c>
      <c r="E869">
        <v>0</v>
      </c>
      <c r="F869">
        <v>0</v>
      </c>
      <c r="G869">
        <v>0</v>
      </c>
      <c r="H869">
        <v>0</v>
      </c>
      <c r="I869">
        <v>0</v>
      </c>
      <c r="J869">
        <v>0</v>
      </c>
      <c r="K869">
        <v>21</v>
      </c>
      <c r="L869" t="s">
        <v>822</v>
      </c>
      <c r="O869" s="231"/>
      <c r="P869" s="231"/>
    </row>
    <row r="870" spans="1:16">
      <c r="A870" t="s">
        <v>986</v>
      </c>
      <c r="B870" s="458">
        <v>2019</v>
      </c>
      <c r="C870" s="458">
        <v>0</v>
      </c>
      <c r="D870" s="458">
        <v>0</v>
      </c>
      <c r="E870" s="458">
        <v>0</v>
      </c>
      <c r="F870" s="458">
        <v>0</v>
      </c>
      <c r="G870" s="458">
        <v>0</v>
      </c>
      <c r="H870" s="458">
        <v>0</v>
      </c>
      <c r="I870" s="458">
        <v>0</v>
      </c>
      <c r="J870" s="458">
        <v>0</v>
      </c>
      <c r="K870" s="458">
        <v>19</v>
      </c>
      <c r="L870" t="s">
        <v>855</v>
      </c>
      <c r="O870" s="231"/>
      <c r="P870" s="231"/>
    </row>
    <row r="871" spans="1:16">
      <c r="A871" t="s">
        <v>986</v>
      </c>
      <c r="B871" s="458">
        <v>2020</v>
      </c>
      <c r="C871" s="458">
        <v>0</v>
      </c>
      <c r="D871" s="458">
        <v>0</v>
      </c>
      <c r="E871" s="458">
        <v>0</v>
      </c>
      <c r="F871" s="458">
        <v>0</v>
      </c>
      <c r="G871" s="458">
        <v>0</v>
      </c>
      <c r="H871" s="458">
        <v>0</v>
      </c>
      <c r="I871" s="458">
        <v>0</v>
      </c>
      <c r="J871" s="458">
        <v>0</v>
      </c>
      <c r="K871" s="458">
        <v>26</v>
      </c>
      <c r="L871" t="s">
        <v>855</v>
      </c>
      <c r="O871" s="231"/>
      <c r="P871" s="231"/>
    </row>
    <row r="872" spans="1:16">
      <c r="A872" t="s">
        <v>986</v>
      </c>
      <c r="B872" s="458">
        <v>2021</v>
      </c>
      <c r="C872" s="458">
        <v>0</v>
      </c>
      <c r="D872" s="458">
        <v>0</v>
      </c>
      <c r="E872" s="458">
        <v>0</v>
      </c>
      <c r="F872" s="458">
        <v>0</v>
      </c>
      <c r="G872" s="458">
        <v>0</v>
      </c>
      <c r="H872" s="458">
        <v>0</v>
      </c>
      <c r="I872" s="458">
        <v>0</v>
      </c>
      <c r="J872" s="458">
        <v>0</v>
      </c>
      <c r="K872" s="458">
        <v>14</v>
      </c>
      <c r="L872" t="s">
        <v>855</v>
      </c>
      <c r="O872" s="231"/>
      <c r="P872" s="231"/>
    </row>
    <row r="873" spans="1:16">
      <c r="A873" t="s">
        <v>986</v>
      </c>
      <c r="B873" s="458">
        <v>2021</v>
      </c>
      <c r="C873" s="458">
        <v>0</v>
      </c>
      <c r="D873" s="458">
        <v>0</v>
      </c>
      <c r="E873" s="458">
        <v>0</v>
      </c>
      <c r="F873" s="458">
        <v>0</v>
      </c>
      <c r="G873" s="458">
        <v>0</v>
      </c>
      <c r="H873" s="458">
        <v>0</v>
      </c>
      <c r="I873" s="458">
        <v>0</v>
      </c>
      <c r="J873" s="458">
        <v>0</v>
      </c>
      <c r="K873" s="458">
        <v>1</v>
      </c>
      <c r="L873" t="s">
        <v>697</v>
      </c>
      <c r="O873" s="231"/>
      <c r="P873" s="231"/>
    </row>
    <row r="874" spans="1:16">
      <c r="A874" t="s">
        <v>986</v>
      </c>
      <c r="B874" s="458">
        <v>2022</v>
      </c>
      <c r="C874" s="458">
        <v>0</v>
      </c>
      <c r="D874" s="458">
        <v>0</v>
      </c>
      <c r="E874" s="458">
        <v>0</v>
      </c>
      <c r="F874" s="458">
        <v>0</v>
      </c>
      <c r="G874" s="458">
        <v>0</v>
      </c>
      <c r="H874" s="458">
        <v>0</v>
      </c>
      <c r="I874" s="458">
        <v>0</v>
      </c>
      <c r="J874" s="458">
        <v>0</v>
      </c>
      <c r="K874" s="458">
        <v>30</v>
      </c>
      <c r="L874" t="s">
        <v>697</v>
      </c>
      <c r="O874" s="231"/>
      <c r="P874" s="231"/>
    </row>
    <row r="875" spans="1:16">
      <c r="A875" t="s">
        <v>986</v>
      </c>
      <c r="B875" s="458">
        <v>2023</v>
      </c>
      <c r="C875" s="458">
        <v>0</v>
      </c>
      <c r="D875" s="458">
        <v>0</v>
      </c>
      <c r="E875" s="458">
        <v>0</v>
      </c>
      <c r="F875" s="458">
        <v>0</v>
      </c>
      <c r="G875" s="458">
        <v>0</v>
      </c>
      <c r="H875" s="458">
        <v>0</v>
      </c>
      <c r="I875" s="458">
        <v>0</v>
      </c>
      <c r="J875" s="458">
        <v>0</v>
      </c>
      <c r="K875" s="458">
        <v>22</v>
      </c>
      <c r="L875" t="s">
        <v>697</v>
      </c>
      <c r="O875" s="231"/>
      <c r="P875" s="231"/>
    </row>
    <row r="876" spans="1:16">
      <c r="A876" t="s">
        <v>986</v>
      </c>
      <c r="B876" s="458">
        <v>2024</v>
      </c>
      <c r="C876" s="458">
        <v>0</v>
      </c>
      <c r="D876" s="458">
        <v>0</v>
      </c>
      <c r="E876" s="458">
        <v>0</v>
      </c>
      <c r="F876" s="458">
        <v>0</v>
      </c>
      <c r="G876" s="458">
        <v>0</v>
      </c>
      <c r="H876" s="458">
        <v>0</v>
      </c>
      <c r="I876" s="458">
        <v>0</v>
      </c>
      <c r="J876" s="458">
        <v>0</v>
      </c>
      <c r="K876" s="458">
        <v>28</v>
      </c>
      <c r="L876" t="s">
        <v>697</v>
      </c>
      <c r="O876" s="231"/>
      <c r="P876" s="231"/>
    </row>
    <row r="877" spans="1:16">
      <c r="A877" t="s">
        <v>986</v>
      </c>
      <c r="C877">
        <v>0</v>
      </c>
      <c r="D877">
        <v>0</v>
      </c>
      <c r="E877">
        <v>0</v>
      </c>
      <c r="F877">
        <v>0</v>
      </c>
      <c r="G877">
        <v>0</v>
      </c>
      <c r="H877">
        <v>0</v>
      </c>
      <c r="I877">
        <v>0</v>
      </c>
      <c r="J877">
        <v>0</v>
      </c>
      <c r="K877">
        <v>5</v>
      </c>
      <c r="L877" t="s">
        <v>822</v>
      </c>
      <c r="O877" s="231"/>
      <c r="P877" s="231"/>
    </row>
    <row r="878" spans="1:16">
      <c r="A878" t="s">
        <v>987</v>
      </c>
      <c r="B878" s="458">
        <v>2019</v>
      </c>
      <c r="C878" s="458">
        <v>10</v>
      </c>
      <c r="D878" s="458">
        <v>0</v>
      </c>
      <c r="E878" s="458">
        <v>63</v>
      </c>
      <c r="F878" s="458">
        <v>0</v>
      </c>
      <c r="G878" s="458">
        <v>32</v>
      </c>
      <c r="H878" s="458">
        <v>0</v>
      </c>
      <c r="I878" s="458">
        <v>0</v>
      </c>
      <c r="J878" s="458">
        <v>0</v>
      </c>
      <c r="K878" s="458">
        <v>1012</v>
      </c>
      <c r="L878" t="s">
        <v>855</v>
      </c>
      <c r="O878" s="231"/>
      <c r="P878" s="231"/>
    </row>
    <row r="879" spans="1:16">
      <c r="A879" t="s">
        <v>987</v>
      </c>
      <c r="B879" s="458">
        <v>2020</v>
      </c>
      <c r="C879" s="458">
        <v>0</v>
      </c>
      <c r="D879" s="458">
        <v>0</v>
      </c>
      <c r="E879" s="458">
        <v>0</v>
      </c>
      <c r="F879" s="458">
        <v>0</v>
      </c>
      <c r="G879" s="458">
        <v>0</v>
      </c>
      <c r="H879" s="458">
        <v>0</v>
      </c>
      <c r="I879" s="458">
        <v>0</v>
      </c>
      <c r="J879" s="458">
        <v>0</v>
      </c>
      <c r="K879" s="458">
        <v>762</v>
      </c>
      <c r="L879" t="s">
        <v>855</v>
      </c>
      <c r="O879" s="231"/>
      <c r="P879" s="231"/>
    </row>
    <row r="880" spans="1:16">
      <c r="A880" t="s">
        <v>987</v>
      </c>
      <c r="B880" s="458">
        <v>2021</v>
      </c>
      <c r="C880" s="458">
        <v>11</v>
      </c>
      <c r="D880" s="458">
        <v>0</v>
      </c>
      <c r="E880" s="458">
        <v>0</v>
      </c>
      <c r="F880" s="458">
        <v>0</v>
      </c>
      <c r="G880" s="458">
        <v>0</v>
      </c>
      <c r="H880" s="458">
        <v>0</v>
      </c>
      <c r="I880" s="458">
        <v>0</v>
      </c>
      <c r="J880" s="458">
        <v>0</v>
      </c>
      <c r="K880" s="458">
        <v>229</v>
      </c>
      <c r="L880" t="s">
        <v>855</v>
      </c>
      <c r="O880" s="231"/>
      <c r="P880" s="231"/>
    </row>
    <row r="881" spans="1:16">
      <c r="A881" t="s">
        <v>987</v>
      </c>
      <c r="B881" s="458">
        <v>2021</v>
      </c>
      <c r="C881" s="458">
        <v>11</v>
      </c>
      <c r="D881" s="458">
        <v>0</v>
      </c>
      <c r="E881" s="458">
        <v>22</v>
      </c>
      <c r="F881" s="458">
        <v>0</v>
      </c>
      <c r="G881" s="458">
        <v>85</v>
      </c>
      <c r="H881" s="458">
        <v>0</v>
      </c>
      <c r="I881" s="458">
        <v>0</v>
      </c>
      <c r="J881" s="458">
        <v>4</v>
      </c>
      <c r="K881" s="458">
        <v>344</v>
      </c>
      <c r="L881" t="s">
        <v>697</v>
      </c>
      <c r="O881" s="231"/>
      <c r="P881" s="231"/>
    </row>
    <row r="882" spans="1:16">
      <c r="A882" t="s">
        <v>987</v>
      </c>
      <c r="B882" s="458">
        <v>2022</v>
      </c>
      <c r="C882" s="458">
        <v>35</v>
      </c>
      <c r="D882" s="458">
        <v>0</v>
      </c>
      <c r="E882" s="458">
        <v>80</v>
      </c>
      <c r="F882" s="458">
        <v>0</v>
      </c>
      <c r="G882" s="458">
        <v>304</v>
      </c>
      <c r="H882" s="458">
        <v>0</v>
      </c>
      <c r="I882" s="458">
        <v>0</v>
      </c>
      <c r="J882" s="458">
        <v>0</v>
      </c>
      <c r="K882" s="458">
        <v>605</v>
      </c>
      <c r="L882" t="s">
        <v>697</v>
      </c>
      <c r="O882" s="231"/>
      <c r="P882" s="231"/>
    </row>
    <row r="883" spans="1:16">
      <c r="A883" t="s">
        <v>987</v>
      </c>
      <c r="B883" s="458">
        <v>2023</v>
      </c>
      <c r="C883" s="458">
        <v>64</v>
      </c>
      <c r="D883" s="458">
        <v>0</v>
      </c>
      <c r="E883" s="458">
        <v>94</v>
      </c>
      <c r="F883" s="458">
        <v>0</v>
      </c>
      <c r="G883" s="458">
        <v>292</v>
      </c>
      <c r="H883" s="458">
        <v>0</v>
      </c>
      <c r="I883" s="458">
        <v>0</v>
      </c>
      <c r="J883" s="458">
        <v>0</v>
      </c>
      <c r="K883" s="458">
        <v>826</v>
      </c>
      <c r="L883" t="s">
        <v>697</v>
      </c>
      <c r="O883" s="231"/>
      <c r="P883" s="231"/>
    </row>
    <row r="884" spans="1:16">
      <c r="A884" t="s">
        <v>987</v>
      </c>
      <c r="B884" s="458">
        <v>2024</v>
      </c>
      <c r="C884" s="458">
        <v>42</v>
      </c>
      <c r="D884" s="458">
        <v>0</v>
      </c>
      <c r="E884" s="458">
        <v>66</v>
      </c>
      <c r="F884" s="458">
        <v>0</v>
      </c>
      <c r="G884" s="458">
        <v>73</v>
      </c>
      <c r="H884" s="458">
        <v>0</v>
      </c>
      <c r="I884" s="458">
        <v>0</v>
      </c>
      <c r="J884" s="458">
        <v>0</v>
      </c>
      <c r="K884" s="458">
        <v>1078</v>
      </c>
      <c r="L884" t="s">
        <v>697</v>
      </c>
      <c r="O884" s="231"/>
      <c r="P884" s="231"/>
    </row>
    <row r="885" spans="1:16">
      <c r="A885" t="s">
        <v>988</v>
      </c>
      <c r="B885" s="458">
        <v>2020</v>
      </c>
      <c r="C885" s="458">
        <v>0</v>
      </c>
      <c r="D885" s="458">
        <v>0</v>
      </c>
      <c r="E885" s="458">
        <v>20</v>
      </c>
      <c r="F885" s="458">
        <v>0</v>
      </c>
      <c r="G885" s="458">
        <v>30</v>
      </c>
      <c r="H885" s="458">
        <v>0</v>
      </c>
      <c r="I885" s="458">
        <v>35</v>
      </c>
      <c r="J885" s="458">
        <v>0</v>
      </c>
      <c r="K885" s="458">
        <v>417</v>
      </c>
      <c r="L885" t="s">
        <v>855</v>
      </c>
      <c r="O885" s="231"/>
      <c r="P885" s="231"/>
    </row>
    <row r="886" spans="1:16">
      <c r="A886" t="s">
        <v>988</v>
      </c>
      <c r="B886" s="458">
        <v>2021</v>
      </c>
      <c r="C886" s="458">
        <v>0</v>
      </c>
      <c r="D886" s="458">
        <v>0</v>
      </c>
      <c r="E886" s="458">
        <v>8</v>
      </c>
      <c r="F886" s="458">
        <v>0</v>
      </c>
      <c r="G886" s="458">
        <v>0</v>
      </c>
      <c r="H886" s="458">
        <v>0</v>
      </c>
      <c r="I886" s="458">
        <v>0</v>
      </c>
      <c r="J886" s="458">
        <v>0</v>
      </c>
      <c r="K886" s="458">
        <v>185</v>
      </c>
      <c r="L886" t="s">
        <v>855</v>
      </c>
      <c r="O886" s="231"/>
      <c r="P886" s="231"/>
    </row>
    <row r="887" spans="1:16">
      <c r="A887" t="s">
        <v>988</v>
      </c>
      <c r="B887" s="458">
        <v>2022</v>
      </c>
      <c r="C887" s="458">
        <v>0</v>
      </c>
      <c r="D887" s="458">
        <v>0</v>
      </c>
      <c r="E887" s="458">
        <v>0</v>
      </c>
      <c r="F887" s="458">
        <v>0</v>
      </c>
      <c r="G887" s="458">
        <v>0</v>
      </c>
      <c r="H887" s="458">
        <v>0</v>
      </c>
      <c r="I887" s="458">
        <v>0</v>
      </c>
      <c r="J887" s="458">
        <v>0</v>
      </c>
      <c r="K887" s="458">
        <v>24</v>
      </c>
      <c r="L887" t="s">
        <v>855</v>
      </c>
      <c r="O887" s="231"/>
      <c r="P887" s="231"/>
    </row>
    <row r="888" spans="1:16">
      <c r="A888" t="s">
        <v>988</v>
      </c>
      <c r="B888" s="458">
        <v>2023</v>
      </c>
      <c r="C888" s="458">
        <v>45</v>
      </c>
      <c r="D888" s="458">
        <v>0</v>
      </c>
      <c r="E888" s="458">
        <v>0</v>
      </c>
      <c r="F888" s="458">
        <v>0</v>
      </c>
      <c r="G888" s="458">
        <v>0</v>
      </c>
      <c r="H888" s="458">
        <v>0</v>
      </c>
      <c r="I888" s="458">
        <v>0</v>
      </c>
      <c r="J888" s="458">
        <v>0</v>
      </c>
      <c r="K888" s="458">
        <v>3</v>
      </c>
      <c r="L888" t="s">
        <v>855</v>
      </c>
      <c r="O888" s="231"/>
      <c r="P888" s="231"/>
    </row>
    <row r="889" spans="1:16">
      <c r="A889" t="s">
        <v>988</v>
      </c>
      <c r="B889" s="458">
        <v>2023</v>
      </c>
      <c r="C889" s="458">
        <v>45</v>
      </c>
      <c r="D889" s="458">
        <v>0</v>
      </c>
      <c r="E889" s="458">
        <v>53</v>
      </c>
      <c r="F889" s="458">
        <v>0</v>
      </c>
      <c r="G889" s="458">
        <v>36</v>
      </c>
      <c r="H889" s="458">
        <v>0</v>
      </c>
      <c r="I889" s="458">
        <v>0</v>
      </c>
      <c r="J889" s="458">
        <v>0</v>
      </c>
      <c r="K889" s="458">
        <v>26</v>
      </c>
      <c r="L889" t="s">
        <v>697</v>
      </c>
      <c r="O889" s="231"/>
      <c r="P889" s="231"/>
    </row>
    <row r="890" spans="1:16">
      <c r="A890" t="s">
        <v>988</v>
      </c>
      <c r="B890" s="458">
        <v>2024</v>
      </c>
      <c r="C890" s="458">
        <v>0</v>
      </c>
      <c r="D890" s="458">
        <v>0</v>
      </c>
      <c r="E890" s="458">
        <v>0</v>
      </c>
      <c r="F890" s="458">
        <v>1</v>
      </c>
      <c r="G890" s="458">
        <v>0</v>
      </c>
      <c r="H890" s="458">
        <v>1</v>
      </c>
      <c r="I890" s="458">
        <v>0</v>
      </c>
      <c r="J890" s="458">
        <v>1</v>
      </c>
      <c r="K890" s="458">
        <v>3</v>
      </c>
      <c r="L890" t="s">
        <v>697</v>
      </c>
      <c r="O890" s="231"/>
      <c r="P890" s="231"/>
    </row>
    <row r="891" spans="1:16">
      <c r="A891" t="s">
        <v>988</v>
      </c>
      <c r="C891">
        <v>0</v>
      </c>
      <c r="D891">
        <v>0</v>
      </c>
      <c r="E891">
        <v>0</v>
      </c>
      <c r="F891">
        <v>0</v>
      </c>
      <c r="G891">
        <v>0</v>
      </c>
      <c r="H891">
        <v>0</v>
      </c>
      <c r="I891">
        <v>0</v>
      </c>
      <c r="J891">
        <v>0</v>
      </c>
      <c r="K891">
        <v>23</v>
      </c>
      <c r="L891" t="s">
        <v>822</v>
      </c>
      <c r="O891" s="231"/>
      <c r="P891" s="231"/>
    </row>
    <row r="892" spans="1:16">
      <c r="A892" t="s">
        <v>989</v>
      </c>
      <c r="B892" s="458">
        <v>2019</v>
      </c>
      <c r="C892" s="458">
        <v>0</v>
      </c>
      <c r="D892" s="458">
        <v>0</v>
      </c>
      <c r="E892" s="458">
        <v>4</v>
      </c>
      <c r="F892" s="458">
        <v>11</v>
      </c>
      <c r="G892" s="458">
        <v>0</v>
      </c>
      <c r="H892" s="458">
        <v>8</v>
      </c>
      <c r="I892" s="458">
        <v>0</v>
      </c>
      <c r="J892" s="458">
        <v>32</v>
      </c>
      <c r="K892" s="458">
        <v>133</v>
      </c>
      <c r="L892" t="s">
        <v>855</v>
      </c>
      <c r="O892" s="231"/>
      <c r="P892" s="231"/>
    </row>
    <row r="893" spans="1:16">
      <c r="A893" t="s">
        <v>989</v>
      </c>
      <c r="B893" s="458">
        <v>2020</v>
      </c>
      <c r="C893" s="458">
        <v>0</v>
      </c>
      <c r="D893" s="458">
        <v>0</v>
      </c>
      <c r="E893" s="458">
        <v>1</v>
      </c>
      <c r="F893" s="458">
        <v>22</v>
      </c>
      <c r="G893" s="458">
        <v>2</v>
      </c>
      <c r="H893" s="458">
        <v>4</v>
      </c>
      <c r="I893" s="458">
        <v>0</v>
      </c>
      <c r="J893" s="458">
        <v>33</v>
      </c>
      <c r="K893" s="458">
        <v>139</v>
      </c>
      <c r="L893" t="s">
        <v>855</v>
      </c>
      <c r="O893" s="231"/>
      <c r="P893" s="231"/>
    </row>
    <row r="894" spans="1:16">
      <c r="A894" t="s">
        <v>989</v>
      </c>
      <c r="B894" s="458">
        <v>2021</v>
      </c>
      <c r="C894" s="458">
        <v>0</v>
      </c>
      <c r="D894" s="458">
        <v>4</v>
      </c>
      <c r="E894" s="458">
        <v>0</v>
      </c>
      <c r="F894" s="458">
        <v>10</v>
      </c>
      <c r="G894" s="458">
        <v>0</v>
      </c>
      <c r="H894" s="458">
        <v>2</v>
      </c>
      <c r="I894" s="458">
        <v>0</v>
      </c>
      <c r="J894" s="458">
        <v>10</v>
      </c>
      <c r="K894" s="458">
        <v>39</v>
      </c>
      <c r="L894" t="s">
        <v>855</v>
      </c>
      <c r="O894" s="231"/>
      <c r="P894" s="231"/>
    </row>
    <row r="895" spans="1:16">
      <c r="A895" t="s">
        <v>989</v>
      </c>
      <c r="B895" s="458">
        <v>2021</v>
      </c>
      <c r="C895" s="458">
        <v>0</v>
      </c>
      <c r="D895" s="458">
        <v>4</v>
      </c>
      <c r="E895" s="458">
        <v>0</v>
      </c>
      <c r="F895" s="458">
        <v>9</v>
      </c>
      <c r="G895" s="458">
        <v>0</v>
      </c>
      <c r="H895" s="458">
        <v>2</v>
      </c>
      <c r="I895" s="458">
        <v>0</v>
      </c>
      <c r="J895" s="458">
        <v>15</v>
      </c>
      <c r="K895" s="458">
        <v>62</v>
      </c>
      <c r="L895" t="s">
        <v>697</v>
      </c>
      <c r="O895" s="231"/>
      <c r="P895" s="231"/>
    </row>
    <row r="896" spans="1:16">
      <c r="A896" t="s">
        <v>989</v>
      </c>
      <c r="B896" s="458">
        <v>2022</v>
      </c>
      <c r="C896" s="458">
        <v>0</v>
      </c>
      <c r="D896" s="458">
        <v>5</v>
      </c>
      <c r="E896" s="458">
        <v>1</v>
      </c>
      <c r="F896" s="458">
        <v>12</v>
      </c>
      <c r="G896" s="458">
        <v>0</v>
      </c>
      <c r="H896" s="458">
        <v>4</v>
      </c>
      <c r="I896" s="458">
        <v>0</v>
      </c>
      <c r="J896" s="458">
        <v>40</v>
      </c>
      <c r="K896" s="458">
        <v>95</v>
      </c>
      <c r="L896" t="s">
        <v>697</v>
      </c>
      <c r="O896" s="231"/>
      <c r="P896" s="231"/>
    </row>
    <row r="897" spans="1:16">
      <c r="A897" t="s">
        <v>989</v>
      </c>
      <c r="B897" s="458">
        <v>2023</v>
      </c>
      <c r="C897" s="458">
        <v>0</v>
      </c>
      <c r="D897" s="458">
        <v>11</v>
      </c>
      <c r="E897" s="458">
        <v>9</v>
      </c>
      <c r="F897" s="458">
        <v>12</v>
      </c>
      <c r="G897" s="458">
        <v>12</v>
      </c>
      <c r="H897" s="458">
        <v>1</v>
      </c>
      <c r="I897" s="458">
        <v>0</v>
      </c>
      <c r="J897" s="458">
        <v>23</v>
      </c>
      <c r="K897" s="458">
        <v>211</v>
      </c>
      <c r="L897" t="s">
        <v>697</v>
      </c>
      <c r="O897" s="231"/>
      <c r="P897" s="231"/>
    </row>
    <row r="898" spans="1:16">
      <c r="A898" t="s">
        <v>989</v>
      </c>
      <c r="B898" s="458">
        <v>2024</v>
      </c>
      <c r="C898" s="458">
        <v>3</v>
      </c>
      <c r="D898" s="458">
        <v>3</v>
      </c>
      <c r="E898" s="458">
        <v>45</v>
      </c>
      <c r="F898" s="458">
        <v>5</v>
      </c>
      <c r="G898" s="458">
        <v>50</v>
      </c>
      <c r="H898" s="458">
        <v>1</v>
      </c>
      <c r="I898" s="458">
        <v>0</v>
      </c>
      <c r="J898" s="458">
        <v>20</v>
      </c>
      <c r="K898" s="458">
        <v>574</v>
      </c>
      <c r="L898" t="s">
        <v>697</v>
      </c>
      <c r="O898" s="231"/>
      <c r="P898" s="231"/>
    </row>
    <row r="899" spans="1:16">
      <c r="A899" t="s">
        <v>989</v>
      </c>
      <c r="C899">
        <v>0</v>
      </c>
      <c r="D899">
        <v>0</v>
      </c>
      <c r="E899">
        <v>1</v>
      </c>
      <c r="F899">
        <v>50</v>
      </c>
      <c r="G899">
        <v>0</v>
      </c>
      <c r="H899">
        <v>33</v>
      </c>
      <c r="I899">
        <v>0</v>
      </c>
      <c r="J899">
        <v>60</v>
      </c>
      <c r="K899">
        <v>276</v>
      </c>
      <c r="L899" t="s">
        <v>822</v>
      </c>
      <c r="O899" s="231"/>
      <c r="P899" s="231"/>
    </row>
    <row r="900" spans="1:16">
      <c r="A900" t="s">
        <v>990</v>
      </c>
      <c r="B900" s="458">
        <v>2019</v>
      </c>
      <c r="C900" s="458">
        <v>0</v>
      </c>
      <c r="D900" s="458">
        <v>0</v>
      </c>
      <c r="E900" s="458">
        <v>0</v>
      </c>
      <c r="F900" s="458">
        <v>0</v>
      </c>
      <c r="G900" s="458">
        <v>0</v>
      </c>
      <c r="H900" s="458">
        <v>0</v>
      </c>
      <c r="I900" s="458">
        <v>0</v>
      </c>
      <c r="J900" s="458">
        <v>1</v>
      </c>
      <c r="K900" s="458">
        <v>9</v>
      </c>
      <c r="L900" t="s">
        <v>855</v>
      </c>
      <c r="O900" s="231"/>
      <c r="P900" s="231"/>
    </row>
    <row r="901" spans="1:16">
      <c r="A901" t="s">
        <v>990</v>
      </c>
      <c r="B901" s="458">
        <v>2020</v>
      </c>
      <c r="C901" s="458">
        <v>0</v>
      </c>
      <c r="D901" s="458">
        <v>0</v>
      </c>
      <c r="E901" s="458">
        <v>0</v>
      </c>
      <c r="F901" s="458">
        <v>0</v>
      </c>
      <c r="G901" s="458">
        <v>0</v>
      </c>
      <c r="H901" s="458">
        <v>0</v>
      </c>
      <c r="I901" s="458">
        <v>0</v>
      </c>
      <c r="J901" s="458">
        <v>6</v>
      </c>
      <c r="K901" s="458">
        <v>11</v>
      </c>
      <c r="L901" t="s">
        <v>855</v>
      </c>
      <c r="O901" s="231"/>
      <c r="P901" s="231"/>
    </row>
    <row r="902" spans="1:16">
      <c r="A902" t="s">
        <v>990</v>
      </c>
      <c r="B902" s="458">
        <v>2021</v>
      </c>
      <c r="C902" s="458">
        <v>0</v>
      </c>
      <c r="D902" s="458">
        <v>0</v>
      </c>
      <c r="E902" s="458">
        <v>0</v>
      </c>
      <c r="F902" s="458">
        <v>0</v>
      </c>
      <c r="G902" s="458">
        <v>0</v>
      </c>
      <c r="H902" s="458">
        <v>0</v>
      </c>
      <c r="I902" s="458">
        <v>0</v>
      </c>
      <c r="J902" s="458">
        <v>2</v>
      </c>
      <c r="K902" s="458">
        <v>4</v>
      </c>
      <c r="L902" t="s">
        <v>855</v>
      </c>
      <c r="O902" s="231"/>
      <c r="P902" s="231"/>
    </row>
    <row r="903" spans="1:16">
      <c r="A903" t="s">
        <v>990</v>
      </c>
      <c r="B903" s="458">
        <v>2022</v>
      </c>
      <c r="C903" s="458">
        <v>0</v>
      </c>
      <c r="D903" s="458">
        <v>0</v>
      </c>
      <c r="E903" s="458">
        <v>0</v>
      </c>
      <c r="F903" s="458">
        <v>0</v>
      </c>
      <c r="G903" s="458">
        <v>0</v>
      </c>
      <c r="H903" s="458">
        <v>0</v>
      </c>
      <c r="I903" s="458">
        <v>0</v>
      </c>
      <c r="J903" s="458">
        <v>0</v>
      </c>
      <c r="K903" s="458">
        <v>3</v>
      </c>
      <c r="L903" t="s">
        <v>855</v>
      </c>
      <c r="O903" s="231"/>
      <c r="P903" s="231"/>
    </row>
    <row r="904" spans="1:16">
      <c r="A904" t="s">
        <v>990</v>
      </c>
      <c r="B904" s="458">
        <v>2023</v>
      </c>
      <c r="C904" s="458">
        <v>0</v>
      </c>
      <c r="D904" s="458">
        <v>0</v>
      </c>
      <c r="E904" s="458">
        <v>0</v>
      </c>
      <c r="F904" s="458">
        <v>0</v>
      </c>
      <c r="G904" s="458">
        <v>0</v>
      </c>
      <c r="H904" s="458">
        <v>0</v>
      </c>
      <c r="I904" s="458">
        <v>0</v>
      </c>
      <c r="J904" s="458">
        <v>0</v>
      </c>
      <c r="K904" s="458">
        <v>2</v>
      </c>
      <c r="L904" t="s">
        <v>855</v>
      </c>
      <c r="O904" s="231"/>
      <c r="P904" s="231"/>
    </row>
    <row r="905" spans="1:16">
      <c r="A905" t="s">
        <v>990</v>
      </c>
      <c r="C905">
        <v>0</v>
      </c>
      <c r="D905">
        <v>0</v>
      </c>
      <c r="E905">
        <v>0</v>
      </c>
      <c r="F905">
        <v>0</v>
      </c>
      <c r="G905">
        <v>0</v>
      </c>
      <c r="H905">
        <v>0</v>
      </c>
      <c r="I905">
        <v>0</v>
      </c>
      <c r="J905">
        <v>0</v>
      </c>
      <c r="K905">
        <v>1</v>
      </c>
      <c r="L905" t="s">
        <v>822</v>
      </c>
      <c r="O905" s="231"/>
      <c r="P905" s="231"/>
    </row>
    <row r="906" spans="1:16">
      <c r="A906" t="s">
        <v>991</v>
      </c>
      <c r="B906" s="458">
        <v>2019</v>
      </c>
      <c r="C906" s="458">
        <v>0</v>
      </c>
      <c r="D906" s="458">
        <v>0</v>
      </c>
      <c r="E906" s="458">
        <v>0</v>
      </c>
      <c r="F906" s="458">
        <v>5</v>
      </c>
      <c r="G906" s="458">
        <v>0</v>
      </c>
      <c r="H906" s="458">
        <v>2</v>
      </c>
      <c r="I906" s="458">
        <v>0</v>
      </c>
      <c r="J906" s="458">
        <v>20</v>
      </c>
      <c r="K906" s="458">
        <v>10</v>
      </c>
      <c r="L906" t="s">
        <v>855</v>
      </c>
      <c r="O906" s="231"/>
      <c r="P906" s="231"/>
    </row>
    <row r="907" spans="1:16">
      <c r="A907" t="s">
        <v>991</v>
      </c>
      <c r="B907" s="458">
        <v>2020</v>
      </c>
      <c r="C907" s="458">
        <v>0</v>
      </c>
      <c r="D907" s="458">
        <v>0</v>
      </c>
      <c r="E907" s="458">
        <v>0</v>
      </c>
      <c r="F907" s="458">
        <v>7</v>
      </c>
      <c r="G907" s="458">
        <v>0</v>
      </c>
      <c r="H907" s="458">
        <v>2</v>
      </c>
      <c r="I907" s="458">
        <v>0</v>
      </c>
      <c r="J907" s="458">
        <v>27</v>
      </c>
      <c r="K907" s="458">
        <v>226</v>
      </c>
      <c r="L907" t="s">
        <v>855</v>
      </c>
      <c r="O907" s="231"/>
      <c r="P907" s="231"/>
    </row>
    <row r="908" spans="1:16">
      <c r="A908" t="s">
        <v>991</v>
      </c>
      <c r="B908" s="458">
        <v>2021</v>
      </c>
      <c r="C908" s="458">
        <v>0</v>
      </c>
      <c r="D908" s="458">
        <v>0</v>
      </c>
      <c r="E908" s="458">
        <v>0</v>
      </c>
      <c r="F908" s="458">
        <v>9</v>
      </c>
      <c r="G908" s="458">
        <v>0</v>
      </c>
      <c r="H908" s="458">
        <v>2</v>
      </c>
      <c r="I908" s="458">
        <v>0</v>
      </c>
      <c r="J908" s="458">
        <v>15</v>
      </c>
      <c r="K908" s="458">
        <v>158</v>
      </c>
      <c r="L908" t="s">
        <v>855</v>
      </c>
      <c r="O908" s="231"/>
      <c r="P908" s="231"/>
    </row>
    <row r="909" spans="1:16">
      <c r="A909" t="s">
        <v>991</v>
      </c>
      <c r="B909" s="458">
        <v>2021</v>
      </c>
      <c r="C909" s="458">
        <v>0</v>
      </c>
      <c r="D909" s="458">
        <v>0</v>
      </c>
      <c r="E909" s="458">
        <v>25</v>
      </c>
      <c r="F909" s="458">
        <v>2</v>
      </c>
      <c r="G909" s="458">
        <v>25</v>
      </c>
      <c r="H909" s="458">
        <v>13</v>
      </c>
      <c r="I909" s="458">
        <v>0</v>
      </c>
      <c r="J909" s="458">
        <v>16</v>
      </c>
      <c r="K909" s="458">
        <v>168</v>
      </c>
      <c r="L909" t="s">
        <v>697</v>
      </c>
      <c r="O909" s="231"/>
      <c r="P909" s="231"/>
    </row>
    <row r="910" spans="1:16">
      <c r="A910" t="s">
        <v>991</v>
      </c>
      <c r="B910" s="458">
        <v>2022</v>
      </c>
      <c r="C910" s="458">
        <v>0</v>
      </c>
      <c r="D910" s="458">
        <v>5</v>
      </c>
      <c r="E910" s="458">
        <v>0</v>
      </c>
      <c r="F910" s="458">
        <v>25</v>
      </c>
      <c r="G910" s="458">
        <v>10</v>
      </c>
      <c r="H910" s="458">
        <v>29</v>
      </c>
      <c r="I910" s="458">
        <v>0</v>
      </c>
      <c r="J910" s="458">
        <v>13</v>
      </c>
      <c r="K910" s="458">
        <v>154</v>
      </c>
      <c r="L910" t="s">
        <v>697</v>
      </c>
      <c r="O910" s="231"/>
      <c r="P910" s="231"/>
    </row>
    <row r="911" spans="1:16">
      <c r="A911" t="s">
        <v>991</v>
      </c>
      <c r="B911" s="458">
        <v>2023</v>
      </c>
      <c r="C911" s="458">
        <v>0</v>
      </c>
      <c r="D911" s="458">
        <v>18</v>
      </c>
      <c r="E911" s="458">
        <v>0</v>
      </c>
      <c r="F911" s="458">
        <v>42</v>
      </c>
      <c r="G911" s="458">
        <v>0</v>
      </c>
      <c r="H911" s="458">
        <v>34</v>
      </c>
      <c r="I911" s="458">
        <v>0</v>
      </c>
      <c r="J911" s="458">
        <v>11</v>
      </c>
      <c r="K911" s="458">
        <v>521</v>
      </c>
      <c r="L911" t="s">
        <v>697</v>
      </c>
      <c r="O911" s="231"/>
      <c r="P911" s="231"/>
    </row>
    <row r="912" spans="1:16">
      <c r="A912" t="s">
        <v>991</v>
      </c>
      <c r="B912" s="458">
        <v>2024</v>
      </c>
      <c r="C912" s="458">
        <v>0</v>
      </c>
      <c r="D912" s="458">
        <v>0</v>
      </c>
      <c r="E912" s="458">
        <v>4</v>
      </c>
      <c r="F912" s="458">
        <v>51</v>
      </c>
      <c r="G912" s="458">
        <v>0</v>
      </c>
      <c r="H912" s="458">
        <v>42</v>
      </c>
      <c r="I912" s="458">
        <v>0</v>
      </c>
      <c r="J912" s="458">
        <v>8</v>
      </c>
      <c r="K912" s="458">
        <v>303</v>
      </c>
      <c r="L912" t="s">
        <v>697</v>
      </c>
      <c r="O912" s="231"/>
      <c r="P912" s="231"/>
    </row>
    <row r="913" spans="1:16">
      <c r="A913" t="s">
        <v>991</v>
      </c>
      <c r="C913">
        <v>0</v>
      </c>
      <c r="D913">
        <v>0</v>
      </c>
      <c r="E913">
        <v>0</v>
      </c>
      <c r="F913">
        <v>13</v>
      </c>
      <c r="G913">
        <v>0</v>
      </c>
      <c r="H913">
        <v>3</v>
      </c>
      <c r="I913">
        <v>0</v>
      </c>
      <c r="J913">
        <v>36</v>
      </c>
      <c r="K913">
        <v>382</v>
      </c>
      <c r="L913" t="s">
        <v>822</v>
      </c>
      <c r="O913" s="231"/>
      <c r="P913" s="231"/>
    </row>
    <row r="914" spans="1:16">
      <c r="A914" t="s">
        <v>992</v>
      </c>
      <c r="B914" s="458">
        <v>2022</v>
      </c>
      <c r="C914" s="458">
        <v>0</v>
      </c>
      <c r="D914" s="458">
        <v>0</v>
      </c>
      <c r="E914" s="458">
        <v>0</v>
      </c>
      <c r="F914" s="458">
        <v>0</v>
      </c>
      <c r="G914" s="458">
        <v>0</v>
      </c>
      <c r="H914" s="458">
        <v>2</v>
      </c>
      <c r="I914" s="458">
        <v>0</v>
      </c>
      <c r="J914" s="458">
        <v>0</v>
      </c>
      <c r="K914" s="458">
        <v>2</v>
      </c>
      <c r="L914" t="s">
        <v>855</v>
      </c>
      <c r="O914" s="231"/>
      <c r="P914" s="231"/>
    </row>
    <row r="915" spans="1:16">
      <c r="A915" t="s">
        <v>992</v>
      </c>
      <c r="C915">
        <v>0</v>
      </c>
      <c r="D915">
        <v>0</v>
      </c>
      <c r="E915">
        <v>0</v>
      </c>
      <c r="F915">
        <v>0</v>
      </c>
      <c r="G915">
        <v>0</v>
      </c>
      <c r="H915">
        <v>1</v>
      </c>
      <c r="I915">
        <v>0</v>
      </c>
      <c r="J915">
        <v>0</v>
      </c>
      <c r="K915">
        <v>1</v>
      </c>
      <c r="L915" t="s">
        <v>822</v>
      </c>
      <c r="O915" s="231"/>
      <c r="P915" s="231"/>
    </row>
    <row r="916" spans="1:16">
      <c r="A916" t="s">
        <v>993</v>
      </c>
      <c r="B916" s="458">
        <v>2019</v>
      </c>
      <c r="C916" s="458">
        <v>0</v>
      </c>
      <c r="D916" s="458">
        <v>0</v>
      </c>
      <c r="E916" s="458">
        <v>0</v>
      </c>
      <c r="F916" s="458">
        <v>0</v>
      </c>
      <c r="G916" s="458">
        <v>0</v>
      </c>
      <c r="H916" s="458">
        <v>0</v>
      </c>
      <c r="I916" s="458">
        <v>0</v>
      </c>
      <c r="J916" s="458">
        <v>3</v>
      </c>
      <c r="K916" s="458">
        <v>4</v>
      </c>
      <c r="L916" t="s">
        <v>697</v>
      </c>
      <c r="O916" s="231"/>
      <c r="P916" s="231"/>
    </row>
    <row r="917" spans="1:16">
      <c r="A917" t="s">
        <v>993</v>
      </c>
      <c r="B917" s="458">
        <v>2020</v>
      </c>
      <c r="C917" s="458">
        <v>0</v>
      </c>
      <c r="D917" s="458">
        <v>0</v>
      </c>
      <c r="E917" s="458">
        <v>0</v>
      </c>
      <c r="F917" s="458">
        <v>1</v>
      </c>
      <c r="G917" s="458">
        <v>0</v>
      </c>
      <c r="H917" s="458">
        <v>0</v>
      </c>
      <c r="I917" s="458">
        <v>0</v>
      </c>
      <c r="J917" s="458">
        <v>4</v>
      </c>
      <c r="K917" s="458">
        <v>5</v>
      </c>
      <c r="L917" t="s">
        <v>697</v>
      </c>
      <c r="O917" s="231"/>
      <c r="P917" s="231"/>
    </row>
    <row r="918" spans="1:16">
      <c r="A918" t="s">
        <v>993</v>
      </c>
      <c r="B918" s="458">
        <v>2021</v>
      </c>
      <c r="C918" s="458">
        <v>0</v>
      </c>
      <c r="D918" s="458">
        <v>0</v>
      </c>
      <c r="E918" s="458">
        <v>0</v>
      </c>
      <c r="F918" s="458">
        <v>4</v>
      </c>
      <c r="G918" s="458">
        <v>0</v>
      </c>
      <c r="H918" s="458">
        <v>7</v>
      </c>
      <c r="I918" s="458">
        <v>0</v>
      </c>
      <c r="J918" s="458">
        <v>4</v>
      </c>
      <c r="K918" s="458">
        <v>4</v>
      </c>
      <c r="L918" t="s">
        <v>697</v>
      </c>
      <c r="O918" s="231"/>
      <c r="P918" s="231"/>
    </row>
    <row r="919" spans="1:16">
      <c r="A919" t="s">
        <v>993</v>
      </c>
      <c r="B919" s="458">
        <v>2022</v>
      </c>
      <c r="C919" s="458">
        <v>0</v>
      </c>
      <c r="D919" s="458">
        <v>0</v>
      </c>
      <c r="E919" s="458">
        <v>0</v>
      </c>
      <c r="F919" s="458">
        <v>0</v>
      </c>
      <c r="G919" s="458">
        <v>36</v>
      </c>
      <c r="H919" s="458">
        <v>10</v>
      </c>
      <c r="I919" s="458">
        <v>0</v>
      </c>
      <c r="J919" s="458">
        <v>18</v>
      </c>
      <c r="K919" s="458">
        <v>21</v>
      </c>
      <c r="L919" t="s">
        <v>697</v>
      </c>
      <c r="O919" s="231"/>
      <c r="P919" s="231"/>
    </row>
    <row r="920" spans="1:16">
      <c r="A920" t="s">
        <v>993</v>
      </c>
      <c r="B920" s="458">
        <v>2023</v>
      </c>
      <c r="C920" s="458">
        <v>2</v>
      </c>
      <c r="D920" s="458">
        <v>0</v>
      </c>
      <c r="E920" s="458">
        <v>2</v>
      </c>
      <c r="F920" s="458">
        <v>0</v>
      </c>
      <c r="G920" s="458">
        <v>0</v>
      </c>
      <c r="H920" s="458">
        <v>10</v>
      </c>
      <c r="I920" s="458">
        <v>0</v>
      </c>
      <c r="J920" s="458">
        <v>7</v>
      </c>
      <c r="K920" s="458">
        <v>10</v>
      </c>
      <c r="L920" t="s">
        <v>697</v>
      </c>
      <c r="O920" s="231"/>
      <c r="P920" s="231"/>
    </row>
    <row r="921" spans="1:16">
      <c r="A921" t="s">
        <v>993</v>
      </c>
      <c r="B921" s="458">
        <v>2024</v>
      </c>
      <c r="C921" s="458">
        <v>1</v>
      </c>
      <c r="D921" s="458">
        <v>0</v>
      </c>
      <c r="E921" s="458">
        <v>1</v>
      </c>
      <c r="F921" s="458">
        <v>0</v>
      </c>
      <c r="G921" s="458">
        <v>4</v>
      </c>
      <c r="H921" s="458">
        <v>0</v>
      </c>
      <c r="I921" s="458">
        <v>0</v>
      </c>
      <c r="J921" s="458">
        <v>0</v>
      </c>
      <c r="K921" s="458">
        <v>41</v>
      </c>
      <c r="L921" t="s">
        <v>697</v>
      </c>
      <c r="O921" s="231"/>
      <c r="P921" s="231"/>
    </row>
    <row r="922" spans="1:16">
      <c r="A922" t="s">
        <v>993</v>
      </c>
      <c r="C922">
        <v>0</v>
      </c>
      <c r="D922">
        <v>0</v>
      </c>
      <c r="E922">
        <v>0</v>
      </c>
      <c r="F922">
        <v>0</v>
      </c>
      <c r="G922">
        <v>0</v>
      </c>
      <c r="H922">
        <v>0</v>
      </c>
      <c r="I922">
        <v>0</v>
      </c>
      <c r="J922">
        <v>2</v>
      </c>
      <c r="K922">
        <v>0</v>
      </c>
      <c r="L922" t="s">
        <v>822</v>
      </c>
      <c r="O922" s="231"/>
      <c r="P922" s="231"/>
    </row>
    <row r="923" spans="1:16">
      <c r="A923" t="s">
        <v>994</v>
      </c>
      <c r="B923" s="458">
        <v>2019</v>
      </c>
      <c r="C923" s="458">
        <v>0</v>
      </c>
      <c r="D923" s="458">
        <v>0</v>
      </c>
      <c r="E923" s="458">
        <v>0</v>
      </c>
      <c r="F923" s="458">
        <v>0</v>
      </c>
      <c r="G923" s="458">
        <v>0</v>
      </c>
      <c r="H923" s="458">
        <v>4</v>
      </c>
      <c r="I923" s="458">
        <v>0</v>
      </c>
      <c r="J923" s="458">
        <v>2</v>
      </c>
      <c r="K923" s="458">
        <v>8</v>
      </c>
      <c r="L923" t="s">
        <v>855</v>
      </c>
      <c r="O923" s="231"/>
      <c r="P923" s="231"/>
    </row>
    <row r="924" spans="1:16">
      <c r="A924" t="s">
        <v>994</v>
      </c>
      <c r="B924" s="458">
        <v>2020</v>
      </c>
      <c r="C924" s="458">
        <v>0</v>
      </c>
      <c r="D924" s="458">
        <v>0</v>
      </c>
      <c r="E924" s="458">
        <v>0</v>
      </c>
      <c r="F924" s="458">
        <v>0</v>
      </c>
      <c r="G924" s="458">
        <v>0</v>
      </c>
      <c r="H924" s="458">
        <v>1</v>
      </c>
      <c r="I924" s="458">
        <v>0</v>
      </c>
      <c r="J924" s="458">
        <v>5</v>
      </c>
      <c r="K924" s="458">
        <v>4</v>
      </c>
      <c r="L924" t="s">
        <v>855</v>
      </c>
      <c r="O924" s="231"/>
      <c r="P924" s="231"/>
    </row>
    <row r="925" spans="1:16">
      <c r="A925" t="s">
        <v>994</v>
      </c>
      <c r="B925" s="458">
        <v>2021</v>
      </c>
      <c r="C925" s="458">
        <v>0</v>
      </c>
      <c r="D925" s="458">
        <v>0</v>
      </c>
      <c r="E925" s="458">
        <v>0</v>
      </c>
      <c r="F925" s="458">
        <v>0</v>
      </c>
      <c r="G925" s="458">
        <v>0</v>
      </c>
      <c r="H925" s="458">
        <v>0</v>
      </c>
      <c r="I925" s="458">
        <v>0</v>
      </c>
      <c r="J925" s="458">
        <v>0</v>
      </c>
      <c r="K925" s="458">
        <v>3</v>
      </c>
      <c r="L925" t="s">
        <v>855</v>
      </c>
      <c r="O925" s="231"/>
      <c r="P925" s="231"/>
    </row>
    <row r="926" spans="1:16">
      <c r="A926" t="s">
        <v>994</v>
      </c>
      <c r="B926" s="458">
        <v>2023</v>
      </c>
      <c r="C926" s="458">
        <v>0</v>
      </c>
      <c r="D926" s="458">
        <v>0</v>
      </c>
      <c r="E926" s="458">
        <v>0</v>
      </c>
      <c r="F926" s="458">
        <v>0</v>
      </c>
      <c r="G926" s="458">
        <v>0</v>
      </c>
      <c r="H926" s="458">
        <v>0</v>
      </c>
      <c r="I926" s="458">
        <v>0</v>
      </c>
      <c r="J926" s="458">
        <v>0</v>
      </c>
      <c r="K926" s="458">
        <v>9</v>
      </c>
      <c r="L926" t="s">
        <v>855</v>
      </c>
      <c r="O926" s="231"/>
      <c r="P926" s="231"/>
    </row>
    <row r="927" spans="1:16">
      <c r="A927" t="s">
        <v>994</v>
      </c>
      <c r="B927" s="458">
        <v>2024</v>
      </c>
      <c r="C927" s="458">
        <v>0</v>
      </c>
      <c r="D927" s="458">
        <v>0</v>
      </c>
      <c r="E927" s="458">
        <v>0</v>
      </c>
      <c r="F927" s="458">
        <v>0</v>
      </c>
      <c r="G927" s="458">
        <v>0</v>
      </c>
      <c r="H927" s="458">
        <v>2</v>
      </c>
      <c r="I927" s="458">
        <v>0</v>
      </c>
      <c r="J927" s="458">
        <v>0</v>
      </c>
      <c r="K927" s="458">
        <v>9</v>
      </c>
      <c r="L927" t="s">
        <v>697</v>
      </c>
      <c r="O927" s="231"/>
      <c r="P927" s="231"/>
    </row>
    <row r="928" spans="1:16">
      <c r="A928" t="s">
        <v>994</v>
      </c>
      <c r="C928">
        <v>0</v>
      </c>
      <c r="D928">
        <v>0</v>
      </c>
      <c r="E928">
        <v>0</v>
      </c>
      <c r="F928">
        <v>0</v>
      </c>
      <c r="G928">
        <v>0</v>
      </c>
      <c r="H928">
        <v>0</v>
      </c>
      <c r="I928">
        <v>0</v>
      </c>
      <c r="J928">
        <v>0</v>
      </c>
      <c r="K928">
        <v>5</v>
      </c>
      <c r="L928" t="s">
        <v>822</v>
      </c>
      <c r="O928" s="231"/>
      <c r="P928" s="231"/>
    </row>
    <row r="929" spans="1:16">
      <c r="A929" t="s">
        <v>995</v>
      </c>
      <c r="B929" s="458">
        <v>2019</v>
      </c>
      <c r="C929" s="458">
        <v>0</v>
      </c>
      <c r="D929" s="458">
        <v>0</v>
      </c>
      <c r="E929" s="458">
        <v>0</v>
      </c>
      <c r="F929" s="458">
        <v>0</v>
      </c>
      <c r="G929" s="458">
        <v>0</v>
      </c>
      <c r="H929" s="458">
        <v>4</v>
      </c>
      <c r="I929" s="458">
        <v>1</v>
      </c>
      <c r="J929" s="458">
        <v>1</v>
      </c>
      <c r="K929" s="458">
        <v>0</v>
      </c>
      <c r="L929" t="s">
        <v>855</v>
      </c>
      <c r="O929" s="231"/>
      <c r="P929" s="231"/>
    </row>
    <row r="930" spans="1:16">
      <c r="A930" t="s">
        <v>995</v>
      </c>
      <c r="B930" s="458">
        <v>2020</v>
      </c>
      <c r="C930" s="458">
        <v>0</v>
      </c>
      <c r="D930" s="458">
        <v>0</v>
      </c>
      <c r="E930" s="458">
        <v>0</v>
      </c>
      <c r="F930" s="458">
        <v>4</v>
      </c>
      <c r="G930" s="458">
        <v>0</v>
      </c>
      <c r="H930" s="458">
        <v>3</v>
      </c>
      <c r="I930" s="458">
        <v>9</v>
      </c>
      <c r="J930" s="458">
        <v>4</v>
      </c>
      <c r="K930" s="458">
        <v>3</v>
      </c>
      <c r="L930" t="s">
        <v>855</v>
      </c>
      <c r="O930" s="231"/>
      <c r="P930" s="231"/>
    </row>
    <row r="931" spans="1:16">
      <c r="A931" t="s">
        <v>995</v>
      </c>
      <c r="B931" s="458">
        <v>2021</v>
      </c>
      <c r="C931" s="458">
        <v>0</v>
      </c>
      <c r="D931" s="458">
        <v>0</v>
      </c>
      <c r="E931" s="458">
        <v>0</v>
      </c>
      <c r="F931" s="458">
        <v>0</v>
      </c>
      <c r="G931" s="458">
        <v>0</v>
      </c>
      <c r="H931" s="458">
        <v>4</v>
      </c>
      <c r="I931" s="458">
        <v>0</v>
      </c>
      <c r="J931" s="458">
        <v>19</v>
      </c>
      <c r="K931" s="458">
        <v>1</v>
      </c>
      <c r="L931" t="s">
        <v>855</v>
      </c>
      <c r="O931" s="231"/>
      <c r="P931" s="231"/>
    </row>
    <row r="932" spans="1:16">
      <c r="A932" t="s">
        <v>995</v>
      </c>
      <c r="B932" s="458">
        <v>2022</v>
      </c>
      <c r="C932" s="458">
        <v>0</v>
      </c>
      <c r="D932" s="458">
        <v>0</v>
      </c>
      <c r="E932" s="458">
        <v>0</v>
      </c>
      <c r="F932" s="458">
        <v>0</v>
      </c>
      <c r="G932" s="458">
        <v>0</v>
      </c>
      <c r="H932" s="458">
        <v>4</v>
      </c>
      <c r="I932" s="458">
        <v>0</v>
      </c>
      <c r="J932" s="458">
        <v>5</v>
      </c>
      <c r="K932" s="458">
        <v>4</v>
      </c>
      <c r="L932" t="s">
        <v>855</v>
      </c>
      <c r="O932" s="231"/>
      <c r="P932" s="231"/>
    </row>
    <row r="933" spans="1:16">
      <c r="A933" t="s">
        <v>995</v>
      </c>
      <c r="B933" s="458">
        <v>2023</v>
      </c>
      <c r="C933" s="458">
        <v>0</v>
      </c>
      <c r="D933" s="458">
        <v>0</v>
      </c>
      <c r="E933" s="458">
        <v>0</v>
      </c>
      <c r="F933" s="458">
        <v>0</v>
      </c>
      <c r="G933" s="458">
        <v>0</v>
      </c>
      <c r="H933" s="458">
        <v>0</v>
      </c>
      <c r="I933" s="458">
        <v>0</v>
      </c>
      <c r="J933" s="458">
        <v>1</v>
      </c>
      <c r="K933" s="458">
        <v>0</v>
      </c>
      <c r="L933" t="s">
        <v>855</v>
      </c>
      <c r="O933" s="231"/>
      <c r="P933" s="231"/>
    </row>
    <row r="934" spans="1:16">
      <c r="A934" t="s">
        <v>995</v>
      </c>
      <c r="B934" s="458">
        <v>2023</v>
      </c>
      <c r="C934" s="458">
        <v>0</v>
      </c>
      <c r="D934" s="458">
        <v>0</v>
      </c>
      <c r="E934" s="458">
        <v>0</v>
      </c>
      <c r="F934" s="458">
        <v>2</v>
      </c>
      <c r="G934" s="458">
        <v>0</v>
      </c>
      <c r="H934" s="458">
        <v>2</v>
      </c>
      <c r="I934" s="458">
        <v>0</v>
      </c>
      <c r="J934" s="458">
        <v>2</v>
      </c>
      <c r="K934" s="458">
        <v>0</v>
      </c>
      <c r="L934" t="s">
        <v>697</v>
      </c>
      <c r="O934" s="231"/>
      <c r="P934" s="231"/>
    </row>
    <row r="935" spans="1:16">
      <c r="A935" t="s">
        <v>995</v>
      </c>
      <c r="B935" s="458">
        <v>2024</v>
      </c>
      <c r="C935" s="458">
        <v>0</v>
      </c>
      <c r="D935" s="458">
        <v>0</v>
      </c>
      <c r="E935" s="458">
        <v>0</v>
      </c>
      <c r="F935" s="458">
        <v>0</v>
      </c>
      <c r="G935" s="458">
        <v>0</v>
      </c>
      <c r="H935" s="458">
        <v>2</v>
      </c>
      <c r="I935" s="458">
        <v>0</v>
      </c>
      <c r="J935" s="458">
        <v>0</v>
      </c>
      <c r="K935" s="458">
        <v>0</v>
      </c>
      <c r="L935" t="s">
        <v>697</v>
      </c>
      <c r="O935" s="231"/>
      <c r="P935" s="231"/>
    </row>
    <row r="936" spans="1:16">
      <c r="A936" t="s">
        <v>995</v>
      </c>
      <c r="C936">
        <v>0</v>
      </c>
      <c r="D936">
        <v>0</v>
      </c>
      <c r="E936">
        <v>0</v>
      </c>
      <c r="F936">
        <v>0</v>
      </c>
      <c r="G936">
        <v>0</v>
      </c>
      <c r="H936">
        <v>3</v>
      </c>
      <c r="I936">
        <v>0</v>
      </c>
      <c r="J936">
        <v>3</v>
      </c>
      <c r="K936">
        <v>2</v>
      </c>
      <c r="L936" t="s">
        <v>822</v>
      </c>
      <c r="O936" s="231"/>
      <c r="P936" s="231"/>
    </row>
    <row r="937" spans="1:16">
      <c r="A937" t="s">
        <v>996</v>
      </c>
      <c r="B937" s="458">
        <v>2019</v>
      </c>
      <c r="C937" s="458">
        <v>0</v>
      </c>
      <c r="D937" s="458">
        <v>0</v>
      </c>
      <c r="E937" s="458">
        <v>0</v>
      </c>
      <c r="F937" s="458">
        <v>0</v>
      </c>
      <c r="G937" s="458">
        <v>0</v>
      </c>
      <c r="H937" s="458">
        <v>0</v>
      </c>
      <c r="I937" s="458">
        <v>0</v>
      </c>
      <c r="J937" s="458">
        <v>2</v>
      </c>
      <c r="K937" s="458">
        <v>352</v>
      </c>
      <c r="L937" t="s">
        <v>855</v>
      </c>
      <c r="O937" s="231"/>
      <c r="P937" s="231"/>
    </row>
    <row r="938" spans="1:16">
      <c r="A938" t="s">
        <v>996</v>
      </c>
      <c r="B938" s="458">
        <v>2020</v>
      </c>
      <c r="C938" s="458">
        <v>0</v>
      </c>
      <c r="D938" s="458">
        <v>0</v>
      </c>
      <c r="E938" s="458">
        <v>94</v>
      </c>
      <c r="F938" s="458">
        <v>0</v>
      </c>
      <c r="G938" s="458">
        <v>95</v>
      </c>
      <c r="H938" s="458">
        <v>0</v>
      </c>
      <c r="I938" s="458">
        <v>1</v>
      </c>
      <c r="J938" s="458">
        <v>1</v>
      </c>
      <c r="K938" s="458">
        <v>670</v>
      </c>
      <c r="L938" t="s">
        <v>855</v>
      </c>
      <c r="O938" s="231"/>
      <c r="P938" s="231"/>
    </row>
    <row r="939" spans="1:16">
      <c r="A939" t="s">
        <v>996</v>
      </c>
      <c r="B939" s="458">
        <v>2021</v>
      </c>
      <c r="C939" s="458">
        <v>39</v>
      </c>
      <c r="D939" s="458">
        <v>0</v>
      </c>
      <c r="E939" s="458">
        <v>58</v>
      </c>
      <c r="F939" s="458">
        <v>0</v>
      </c>
      <c r="G939" s="458">
        <v>14</v>
      </c>
      <c r="H939" s="458">
        <v>0</v>
      </c>
      <c r="I939" s="458">
        <v>0</v>
      </c>
      <c r="J939" s="458">
        <v>13</v>
      </c>
      <c r="K939" s="458">
        <v>360</v>
      </c>
      <c r="L939" t="s">
        <v>855</v>
      </c>
      <c r="O939" s="231"/>
      <c r="P939" s="231"/>
    </row>
    <row r="940" spans="1:16">
      <c r="A940" t="s">
        <v>996</v>
      </c>
      <c r="B940" s="458">
        <v>2022</v>
      </c>
      <c r="C940" s="458">
        <v>0</v>
      </c>
      <c r="D940" s="458">
        <v>0</v>
      </c>
      <c r="E940" s="458">
        <v>0</v>
      </c>
      <c r="F940" s="458">
        <v>0</v>
      </c>
      <c r="G940" s="458">
        <v>0</v>
      </c>
      <c r="H940" s="458">
        <v>0</v>
      </c>
      <c r="I940" s="458">
        <v>0</v>
      </c>
      <c r="J940" s="458">
        <v>57</v>
      </c>
      <c r="K940" s="458">
        <v>309</v>
      </c>
      <c r="L940" t="s">
        <v>855</v>
      </c>
      <c r="O940" s="231"/>
      <c r="P940" s="231"/>
    </row>
    <row r="941" spans="1:16">
      <c r="A941" t="s">
        <v>996</v>
      </c>
      <c r="B941" s="458">
        <v>2023</v>
      </c>
      <c r="C941" s="458">
        <v>0</v>
      </c>
      <c r="D941" s="458">
        <v>0</v>
      </c>
      <c r="E941" s="458">
        <v>0</v>
      </c>
      <c r="F941" s="458">
        <v>0</v>
      </c>
      <c r="G941" s="458">
        <v>0</v>
      </c>
      <c r="H941" s="458">
        <v>0</v>
      </c>
      <c r="I941" s="458">
        <v>0</v>
      </c>
      <c r="J941" s="458">
        <v>0</v>
      </c>
      <c r="K941" s="458">
        <v>4</v>
      </c>
      <c r="L941" t="s">
        <v>855</v>
      </c>
      <c r="O941" s="231"/>
      <c r="P941" s="231"/>
    </row>
    <row r="942" spans="1:16">
      <c r="A942" t="s">
        <v>996</v>
      </c>
      <c r="B942" s="458">
        <v>2023</v>
      </c>
      <c r="C942" s="458">
        <v>0</v>
      </c>
      <c r="D942" s="458">
        <v>0</v>
      </c>
      <c r="E942" s="458">
        <v>34</v>
      </c>
      <c r="F942" s="458">
        <v>2</v>
      </c>
      <c r="G942" s="458">
        <v>137</v>
      </c>
      <c r="H942" s="458">
        <v>2</v>
      </c>
      <c r="I942" s="458">
        <v>0</v>
      </c>
      <c r="J942" s="458">
        <v>14</v>
      </c>
      <c r="K942" s="458">
        <v>339</v>
      </c>
      <c r="L942" t="s">
        <v>697</v>
      </c>
      <c r="O942" s="231"/>
      <c r="P942" s="231"/>
    </row>
    <row r="943" spans="1:16">
      <c r="A943" t="s">
        <v>996</v>
      </c>
      <c r="B943" s="458">
        <v>2024</v>
      </c>
      <c r="C943" s="458">
        <v>0</v>
      </c>
      <c r="D943" s="458">
        <v>0</v>
      </c>
      <c r="E943" s="458">
        <v>0</v>
      </c>
      <c r="F943" s="458">
        <v>4</v>
      </c>
      <c r="G943" s="458">
        <v>0</v>
      </c>
      <c r="H943" s="458">
        <v>4</v>
      </c>
      <c r="I943" s="458">
        <v>0</v>
      </c>
      <c r="J943" s="458">
        <v>4</v>
      </c>
      <c r="K943" s="458">
        <v>290</v>
      </c>
      <c r="L943" t="s">
        <v>697</v>
      </c>
      <c r="O943" s="231"/>
      <c r="P943" s="231"/>
    </row>
    <row r="944" spans="1:16">
      <c r="A944" t="s">
        <v>996</v>
      </c>
      <c r="C944">
        <v>0</v>
      </c>
      <c r="D944">
        <v>0</v>
      </c>
      <c r="E944">
        <v>0</v>
      </c>
      <c r="F944">
        <v>0</v>
      </c>
      <c r="G944">
        <v>0</v>
      </c>
      <c r="H944">
        <v>0</v>
      </c>
      <c r="I944">
        <v>0</v>
      </c>
      <c r="J944">
        <v>31</v>
      </c>
      <c r="K944">
        <v>117</v>
      </c>
      <c r="L944" t="s">
        <v>822</v>
      </c>
      <c r="O944" s="231"/>
      <c r="P944" s="231"/>
    </row>
    <row r="945" spans="1:16">
      <c r="A945" t="s">
        <v>997</v>
      </c>
      <c r="B945" s="458">
        <v>2020</v>
      </c>
      <c r="C945" s="458">
        <v>0</v>
      </c>
      <c r="D945" s="458">
        <v>0</v>
      </c>
      <c r="E945" s="458">
        <v>0</v>
      </c>
      <c r="F945" s="458">
        <v>2</v>
      </c>
      <c r="G945" s="458">
        <v>0</v>
      </c>
      <c r="H945" s="458">
        <v>0</v>
      </c>
      <c r="I945" s="458">
        <v>0</v>
      </c>
      <c r="J945" s="458">
        <v>0</v>
      </c>
      <c r="K945" s="458">
        <v>0</v>
      </c>
      <c r="L945" t="s">
        <v>855</v>
      </c>
      <c r="O945" s="231"/>
      <c r="P945" s="231"/>
    </row>
    <row r="946" spans="1:16">
      <c r="A946" t="s">
        <v>997</v>
      </c>
      <c r="B946" s="458">
        <v>2022</v>
      </c>
      <c r="C946" s="458">
        <v>0</v>
      </c>
      <c r="D946" s="458">
        <v>0</v>
      </c>
      <c r="E946" s="458">
        <v>108</v>
      </c>
      <c r="F946" s="458">
        <v>1</v>
      </c>
      <c r="G946" s="458">
        <v>0</v>
      </c>
      <c r="H946" s="458">
        <v>1</v>
      </c>
      <c r="I946" s="458">
        <v>0</v>
      </c>
      <c r="J946" s="458">
        <v>3</v>
      </c>
      <c r="K946" s="458">
        <v>0</v>
      </c>
      <c r="L946" t="s">
        <v>855</v>
      </c>
      <c r="O946" s="231"/>
      <c r="P946" s="231"/>
    </row>
    <row r="947" spans="1:16">
      <c r="A947" t="s">
        <v>997</v>
      </c>
      <c r="B947" s="458">
        <v>2023</v>
      </c>
      <c r="C947" s="458">
        <v>0</v>
      </c>
      <c r="D947" s="458">
        <v>1</v>
      </c>
      <c r="E947" s="458">
        <v>0</v>
      </c>
      <c r="F947" s="458">
        <v>1</v>
      </c>
      <c r="G947" s="458">
        <v>0</v>
      </c>
      <c r="H947" s="458">
        <v>2</v>
      </c>
      <c r="I947" s="458">
        <v>0</v>
      </c>
      <c r="J947" s="458">
        <v>0</v>
      </c>
      <c r="K947" s="458">
        <v>1</v>
      </c>
      <c r="L947" t="s">
        <v>855</v>
      </c>
      <c r="O947" s="231"/>
      <c r="P947" s="231"/>
    </row>
    <row r="948" spans="1:16">
      <c r="A948" t="s">
        <v>997</v>
      </c>
      <c r="B948" s="458">
        <v>2024</v>
      </c>
      <c r="C948" s="458">
        <v>0</v>
      </c>
      <c r="D948" s="458">
        <v>0</v>
      </c>
      <c r="E948" s="458">
        <v>0</v>
      </c>
      <c r="F948" s="458">
        <v>1</v>
      </c>
      <c r="G948" s="458">
        <v>0</v>
      </c>
      <c r="H948" s="458">
        <v>0</v>
      </c>
      <c r="I948" s="458">
        <v>0</v>
      </c>
      <c r="J948" s="458">
        <v>0</v>
      </c>
      <c r="K948" s="458">
        <v>3</v>
      </c>
      <c r="L948" t="s">
        <v>697</v>
      </c>
      <c r="O948" s="231"/>
      <c r="P948" s="231"/>
    </row>
    <row r="949" spans="1:16">
      <c r="A949" t="s">
        <v>997</v>
      </c>
      <c r="C949">
        <v>0</v>
      </c>
      <c r="D949">
        <v>1</v>
      </c>
      <c r="E949">
        <v>0</v>
      </c>
      <c r="F949">
        <v>1</v>
      </c>
      <c r="G949">
        <v>0</v>
      </c>
      <c r="H949">
        <v>1</v>
      </c>
      <c r="I949">
        <v>0</v>
      </c>
      <c r="J949">
        <v>0</v>
      </c>
      <c r="K949">
        <v>0</v>
      </c>
      <c r="L949" t="s">
        <v>822</v>
      </c>
      <c r="O949" s="231"/>
      <c r="P949" s="231"/>
    </row>
    <row r="950" spans="1:16">
      <c r="A950" t="s">
        <v>998</v>
      </c>
      <c r="B950" s="458">
        <v>2019</v>
      </c>
      <c r="C950" s="458">
        <v>0</v>
      </c>
      <c r="D950" s="458">
        <v>0</v>
      </c>
      <c r="E950" s="458">
        <v>0</v>
      </c>
      <c r="F950" s="458">
        <v>0</v>
      </c>
      <c r="G950" s="458">
        <v>0</v>
      </c>
      <c r="H950" s="458">
        <v>3</v>
      </c>
      <c r="I950" s="458">
        <v>0</v>
      </c>
      <c r="J950" s="458">
        <v>0</v>
      </c>
      <c r="K950" s="458">
        <v>0</v>
      </c>
      <c r="L950" t="s">
        <v>855</v>
      </c>
      <c r="O950" s="231"/>
      <c r="P950" s="231"/>
    </row>
    <row r="951" spans="1:16">
      <c r="A951" t="s">
        <v>998</v>
      </c>
      <c r="B951" s="458">
        <v>2019</v>
      </c>
      <c r="C951" s="458">
        <v>0</v>
      </c>
      <c r="D951" s="458">
        <v>0</v>
      </c>
      <c r="E951" s="458">
        <v>0</v>
      </c>
      <c r="F951" s="458">
        <v>0</v>
      </c>
      <c r="G951" s="458">
        <v>0</v>
      </c>
      <c r="H951" s="458">
        <v>2</v>
      </c>
      <c r="I951" s="458">
        <v>0</v>
      </c>
      <c r="J951" s="458">
        <v>2</v>
      </c>
      <c r="K951" s="458">
        <v>0</v>
      </c>
      <c r="L951" t="s">
        <v>697</v>
      </c>
      <c r="O951" s="231"/>
      <c r="P951" s="231"/>
    </row>
    <row r="952" spans="1:16">
      <c r="A952" t="s">
        <v>998</v>
      </c>
      <c r="B952" s="458">
        <v>2020</v>
      </c>
      <c r="C952" s="458">
        <v>0</v>
      </c>
      <c r="D952" s="458">
        <v>0</v>
      </c>
      <c r="E952" s="458">
        <v>0</v>
      </c>
      <c r="F952" s="458">
        <v>0</v>
      </c>
      <c r="G952" s="458">
        <v>0</v>
      </c>
      <c r="H952" s="458">
        <v>0</v>
      </c>
      <c r="I952" s="458">
        <v>0</v>
      </c>
      <c r="J952" s="458">
        <v>0</v>
      </c>
      <c r="K952" s="458">
        <v>2</v>
      </c>
      <c r="L952" t="s">
        <v>697</v>
      </c>
      <c r="O952" s="231"/>
      <c r="P952" s="231"/>
    </row>
    <row r="953" spans="1:16">
      <c r="A953" t="s">
        <v>998</v>
      </c>
      <c r="B953" s="458">
        <v>2021</v>
      </c>
      <c r="C953" s="458">
        <v>0</v>
      </c>
      <c r="D953" s="458">
        <v>0</v>
      </c>
      <c r="E953" s="458">
        <v>0</v>
      </c>
      <c r="F953" s="458">
        <v>0</v>
      </c>
      <c r="G953" s="458">
        <v>0</v>
      </c>
      <c r="H953" s="458">
        <v>3</v>
      </c>
      <c r="I953" s="458">
        <v>0</v>
      </c>
      <c r="J953" s="458">
        <v>0</v>
      </c>
      <c r="K953" s="458">
        <v>3</v>
      </c>
      <c r="L953" t="s">
        <v>697</v>
      </c>
      <c r="O953" s="231"/>
      <c r="P953" s="231"/>
    </row>
    <row r="954" spans="1:16">
      <c r="A954" t="s">
        <v>998</v>
      </c>
      <c r="B954" s="458">
        <v>2022</v>
      </c>
      <c r="C954" s="458">
        <v>0</v>
      </c>
      <c r="D954" s="458">
        <v>0</v>
      </c>
      <c r="E954" s="458">
        <v>0</v>
      </c>
      <c r="F954" s="458">
        <v>0</v>
      </c>
      <c r="G954" s="458">
        <v>0</v>
      </c>
      <c r="H954" s="458">
        <v>3</v>
      </c>
      <c r="I954" s="458">
        <v>0</v>
      </c>
      <c r="J954" s="458">
        <v>0</v>
      </c>
      <c r="K954" s="458">
        <v>2</v>
      </c>
      <c r="L954" t="s">
        <v>697</v>
      </c>
      <c r="O954" s="231"/>
      <c r="P954" s="231"/>
    </row>
    <row r="955" spans="1:16">
      <c r="A955" t="s">
        <v>998</v>
      </c>
      <c r="B955" s="458">
        <v>2023</v>
      </c>
      <c r="C955" s="458">
        <v>0</v>
      </c>
      <c r="D955" s="458">
        <v>0</v>
      </c>
      <c r="E955" s="458">
        <v>0</v>
      </c>
      <c r="F955" s="458">
        <v>0</v>
      </c>
      <c r="G955" s="458">
        <v>0</v>
      </c>
      <c r="H955" s="458">
        <v>0</v>
      </c>
      <c r="I955" s="458">
        <v>0</v>
      </c>
      <c r="J955" s="458">
        <v>1</v>
      </c>
      <c r="K955" s="458">
        <v>1</v>
      </c>
      <c r="L955" t="s">
        <v>697</v>
      </c>
      <c r="O955" s="231"/>
      <c r="P955" s="231"/>
    </row>
    <row r="956" spans="1:16">
      <c r="A956" t="s">
        <v>998</v>
      </c>
      <c r="B956" s="458">
        <v>2024</v>
      </c>
      <c r="C956" s="458">
        <v>0</v>
      </c>
      <c r="D956" s="458">
        <v>0</v>
      </c>
      <c r="E956" s="458">
        <v>0</v>
      </c>
      <c r="F956" s="458">
        <v>0</v>
      </c>
      <c r="G956" s="458">
        <v>0</v>
      </c>
      <c r="H956" s="458">
        <v>0</v>
      </c>
      <c r="I956" s="458">
        <v>0</v>
      </c>
      <c r="J956" s="458">
        <v>5</v>
      </c>
      <c r="K956" s="458">
        <v>2</v>
      </c>
      <c r="L956" t="s">
        <v>697</v>
      </c>
      <c r="O956" s="231"/>
      <c r="P956" s="231"/>
    </row>
    <row r="957" spans="1:16">
      <c r="A957" t="s">
        <v>998</v>
      </c>
      <c r="C957">
        <v>0</v>
      </c>
      <c r="D957">
        <v>0</v>
      </c>
      <c r="E957">
        <v>0</v>
      </c>
      <c r="F957">
        <v>0</v>
      </c>
      <c r="G957">
        <v>0</v>
      </c>
      <c r="H957">
        <v>3</v>
      </c>
      <c r="I957">
        <v>0</v>
      </c>
      <c r="J957">
        <v>1</v>
      </c>
      <c r="K957">
        <v>0</v>
      </c>
      <c r="L957" t="s">
        <v>822</v>
      </c>
      <c r="O957" s="231"/>
      <c r="P957" s="231"/>
    </row>
    <row r="958" spans="1:16">
      <c r="A958" t="s">
        <v>999</v>
      </c>
      <c r="B958" s="458">
        <v>2020</v>
      </c>
      <c r="C958" s="458">
        <v>0</v>
      </c>
      <c r="D958" s="458">
        <v>0</v>
      </c>
      <c r="E958" s="458">
        <v>54</v>
      </c>
      <c r="F958" s="458">
        <v>0</v>
      </c>
      <c r="G958" s="458">
        <v>22</v>
      </c>
      <c r="H958" s="458">
        <v>0</v>
      </c>
      <c r="I958" s="458">
        <v>0</v>
      </c>
      <c r="J958" s="458">
        <v>0</v>
      </c>
      <c r="K958" s="458">
        <v>67</v>
      </c>
      <c r="L958" t="s">
        <v>855</v>
      </c>
      <c r="O958" s="231"/>
      <c r="P958" s="231"/>
    </row>
    <row r="959" spans="1:16">
      <c r="A959" t="s">
        <v>999</v>
      </c>
      <c r="B959" s="458">
        <v>2021</v>
      </c>
      <c r="C959" s="458">
        <v>0</v>
      </c>
      <c r="D959" s="458">
        <v>0</v>
      </c>
      <c r="E959" s="458">
        <v>54</v>
      </c>
      <c r="F959" s="458">
        <v>0</v>
      </c>
      <c r="G959" s="458">
        <v>22</v>
      </c>
      <c r="H959" s="458">
        <v>0</v>
      </c>
      <c r="I959" s="458">
        <v>0</v>
      </c>
      <c r="J959" s="458">
        <v>0</v>
      </c>
      <c r="K959" s="458">
        <v>211</v>
      </c>
      <c r="L959" t="s">
        <v>855</v>
      </c>
      <c r="O959" s="231"/>
      <c r="P959" s="231"/>
    </row>
    <row r="960" spans="1:16">
      <c r="A960" t="s">
        <v>999</v>
      </c>
      <c r="B960" s="458">
        <v>2021</v>
      </c>
      <c r="C960" s="458">
        <v>0</v>
      </c>
      <c r="D960" s="458">
        <v>0</v>
      </c>
      <c r="E960" s="458">
        <v>0</v>
      </c>
      <c r="F960" s="458">
        <v>0</v>
      </c>
      <c r="G960" s="458">
        <v>0</v>
      </c>
      <c r="H960" s="458">
        <v>0</v>
      </c>
      <c r="I960" s="458">
        <v>0</v>
      </c>
      <c r="J960" s="458">
        <v>0</v>
      </c>
      <c r="K960" s="458">
        <v>6</v>
      </c>
      <c r="L960" t="s">
        <v>697</v>
      </c>
      <c r="O960" s="231"/>
      <c r="P960" s="231"/>
    </row>
    <row r="961" spans="1:16">
      <c r="A961" t="s">
        <v>999</v>
      </c>
      <c r="B961" s="458">
        <v>2022</v>
      </c>
      <c r="C961" s="458">
        <v>0</v>
      </c>
      <c r="D961" s="458">
        <v>0</v>
      </c>
      <c r="E961" s="458">
        <v>4</v>
      </c>
      <c r="F961" s="458">
        <v>0</v>
      </c>
      <c r="G961" s="458">
        <v>3</v>
      </c>
      <c r="H961" s="458">
        <v>0</v>
      </c>
      <c r="I961" s="458">
        <v>0</v>
      </c>
      <c r="J961" s="458">
        <v>0</v>
      </c>
      <c r="K961" s="458">
        <v>14</v>
      </c>
      <c r="L961" t="s">
        <v>697</v>
      </c>
      <c r="O961" s="231"/>
      <c r="P961" s="231"/>
    </row>
    <row r="962" spans="1:16">
      <c r="A962" t="s">
        <v>999</v>
      </c>
      <c r="B962" s="458">
        <v>2023</v>
      </c>
      <c r="C962" s="458">
        <v>0</v>
      </c>
      <c r="D962" s="458">
        <v>0</v>
      </c>
      <c r="E962" s="458">
        <v>0</v>
      </c>
      <c r="F962" s="458">
        <v>0</v>
      </c>
      <c r="G962" s="458">
        <v>0</v>
      </c>
      <c r="H962" s="458">
        <v>0</v>
      </c>
      <c r="I962" s="458">
        <v>0</v>
      </c>
      <c r="J962" s="458">
        <v>0</v>
      </c>
      <c r="K962" s="458">
        <v>64</v>
      </c>
      <c r="L962" t="s">
        <v>697</v>
      </c>
      <c r="O962" s="231"/>
      <c r="P962" s="231"/>
    </row>
    <row r="963" spans="1:16">
      <c r="A963" t="s">
        <v>999</v>
      </c>
      <c r="B963" s="458">
        <v>2024</v>
      </c>
      <c r="C963" s="458">
        <v>0</v>
      </c>
      <c r="D963" s="458">
        <v>0</v>
      </c>
      <c r="E963" s="458">
        <v>0</v>
      </c>
      <c r="F963" s="458">
        <v>0</v>
      </c>
      <c r="G963" s="458">
        <v>0</v>
      </c>
      <c r="H963" s="458">
        <v>0</v>
      </c>
      <c r="I963" s="458">
        <v>0</v>
      </c>
      <c r="J963" s="458">
        <v>0</v>
      </c>
      <c r="K963" s="458">
        <v>40</v>
      </c>
      <c r="L963" t="s">
        <v>697</v>
      </c>
      <c r="O963" s="231"/>
      <c r="P963" s="231"/>
    </row>
    <row r="964" spans="1:16">
      <c r="A964" t="s">
        <v>999</v>
      </c>
      <c r="C964">
        <v>0</v>
      </c>
      <c r="D964">
        <v>0</v>
      </c>
      <c r="E964">
        <v>0</v>
      </c>
      <c r="F964">
        <v>0</v>
      </c>
      <c r="G964">
        <v>0</v>
      </c>
      <c r="H964">
        <v>0</v>
      </c>
      <c r="I964">
        <v>0</v>
      </c>
      <c r="J964">
        <v>0</v>
      </c>
      <c r="K964">
        <v>75</v>
      </c>
      <c r="L964" t="s">
        <v>822</v>
      </c>
      <c r="O964" s="231"/>
      <c r="P964" s="231"/>
    </row>
    <row r="965" spans="1:16">
      <c r="A965" t="s">
        <v>1000</v>
      </c>
      <c r="B965" s="458">
        <v>2019</v>
      </c>
      <c r="C965" s="458">
        <v>0</v>
      </c>
      <c r="D965" s="458">
        <v>0</v>
      </c>
      <c r="E965" s="458">
        <v>0</v>
      </c>
      <c r="F965" s="458">
        <v>0</v>
      </c>
      <c r="G965" s="458">
        <v>0</v>
      </c>
      <c r="H965" s="458">
        <v>2</v>
      </c>
      <c r="I965" s="458">
        <v>0</v>
      </c>
      <c r="J965" s="458">
        <v>0</v>
      </c>
      <c r="K965" s="458">
        <v>0</v>
      </c>
      <c r="L965" t="s">
        <v>855</v>
      </c>
      <c r="O965" s="231"/>
      <c r="P965" s="231"/>
    </row>
    <row r="966" spans="1:16">
      <c r="A966" t="s">
        <v>1000</v>
      </c>
      <c r="B966" s="458">
        <v>2020</v>
      </c>
      <c r="C966" s="458">
        <v>0</v>
      </c>
      <c r="D966" s="458">
        <v>0</v>
      </c>
      <c r="E966" s="458">
        <v>0</v>
      </c>
      <c r="F966" s="458">
        <v>0</v>
      </c>
      <c r="G966" s="458">
        <v>0</v>
      </c>
      <c r="H966" s="458">
        <v>0</v>
      </c>
      <c r="I966" s="458">
        <v>0</v>
      </c>
      <c r="J966" s="458">
        <v>5</v>
      </c>
      <c r="K966" s="458">
        <v>0</v>
      </c>
      <c r="L966" t="s">
        <v>855</v>
      </c>
      <c r="O966" s="231"/>
      <c r="P966" s="231"/>
    </row>
    <row r="967" spans="1:16">
      <c r="A967" t="s">
        <v>1000</v>
      </c>
      <c r="B967" s="458">
        <v>2021</v>
      </c>
      <c r="C967" s="458">
        <v>0</v>
      </c>
      <c r="D967" s="458">
        <v>0</v>
      </c>
      <c r="E967" s="458">
        <v>0</v>
      </c>
      <c r="F967" s="458">
        <v>0</v>
      </c>
      <c r="G967" s="458">
        <v>0</v>
      </c>
      <c r="H967" s="458">
        <v>0</v>
      </c>
      <c r="I967" s="458">
        <v>0</v>
      </c>
      <c r="J967" s="458">
        <v>0</v>
      </c>
      <c r="K967" s="458">
        <v>41</v>
      </c>
      <c r="L967" t="s">
        <v>855</v>
      </c>
      <c r="O967" s="231"/>
      <c r="P967" s="231"/>
    </row>
    <row r="968" spans="1:16">
      <c r="A968" t="s">
        <v>1000</v>
      </c>
      <c r="B968" s="458">
        <v>2022</v>
      </c>
      <c r="C968" s="458">
        <v>0</v>
      </c>
      <c r="D968" s="458">
        <v>0</v>
      </c>
      <c r="E968" s="458">
        <v>0</v>
      </c>
      <c r="F968" s="458">
        <v>0</v>
      </c>
      <c r="G968" s="458">
        <v>0</v>
      </c>
      <c r="H968" s="458">
        <v>0</v>
      </c>
      <c r="I968" s="458">
        <v>0</v>
      </c>
      <c r="J968" s="458">
        <v>64</v>
      </c>
      <c r="K968" s="458">
        <v>1</v>
      </c>
      <c r="L968" t="s">
        <v>855</v>
      </c>
      <c r="O968" s="231"/>
      <c r="P968" s="231"/>
    </row>
    <row r="969" spans="1:16">
      <c r="A969" t="s">
        <v>1000</v>
      </c>
      <c r="B969" s="458">
        <v>2023</v>
      </c>
      <c r="C969" s="458">
        <v>0</v>
      </c>
      <c r="D969" s="458">
        <v>0</v>
      </c>
      <c r="E969" s="458">
        <v>0</v>
      </c>
      <c r="F969" s="458">
        <v>1</v>
      </c>
      <c r="G969" s="458">
        <v>64</v>
      </c>
      <c r="H969" s="458">
        <v>1</v>
      </c>
      <c r="I969" s="458">
        <v>0</v>
      </c>
      <c r="J969" s="458">
        <v>0</v>
      </c>
      <c r="K969" s="458">
        <v>2</v>
      </c>
      <c r="L969" t="s">
        <v>855</v>
      </c>
      <c r="O969" s="231"/>
      <c r="P969" s="231"/>
    </row>
    <row r="970" spans="1:16">
      <c r="A970" t="s">
        <v>1000</v>
      </c>
      <c r="C970">
        <v>0</v>
      </c>
      <c r="D970">
        <v>0</v>
      </c>
      <c r="E970">
        <v>0</v>
      </c>
      <c r="F970">
        <v>1</v>
      </c>
      <c r="G970">
        <v>64</v>
      </c>
      <c r="H970">
        <v>1</v>
      </c>
      <c r="I970">
        <v>0</v>
      </c>
      <c r="J970">
        <v>0</v>
      </c>
      <c r="K970">
        <v>2</v>
      </c>
      <c r="L970" t="s">
        <v>822</v>
      </c>
      <c r="O970" s="231"/>
      <c r="P970" s="231"/>
    </row>
    <row r="971" spans="1:16">
      <c r="A971" t="s">
        <v>1001</v>
      </c>
      <c r="B971" s="458">
        <v>2019</v>
      </c>
      <c r="C971" s="458">
        <v>0</v>
      </c>
      <c r="D971" s="458">
        <v>0</v>
      </c>
      <c r="E971" s="458">
        <v>0</v>
      </c>
      <c r="F971" s="458">
        <v>1</v>
      </c>
      <c r="G971" s="458">
        <v>0</v>
      </c>
      <c r="H971" s="458">
        <v>3</v>
      </c>
      <c r="I971" s="458">
        <v>0</v>
      </c>
      <c r="J971" s="458">
        <v>3</v>
      </c>
      <c r="K971" s="458">
        <v>726</v>
      </c>
      <c r="L971" t="s">
        <v>855</v>
      </c>
      <c r="O971" s="231"/>
      <c r="P971" s="231"/>
    </row>
    <row r="972" spans="1:16">
      <c r="A972" t="s">
        <v>1001</v>
      </c>
      <c r="B972" s="458">
        <v>2020</v>
      </c>
      <c r="C972" s="458">
        <v>8</v>
      </c>
      <c r="D972" s="458">
        <v>0</v>
      </c>
      <c r="E972" s="458">
        <v>42</v>
      </c>
      <c r="F972" s="458">
        <v>1</v>
      </c>
      <c r="G972" s="458">
        <v>29</v>
      </c>
      <c r="H972" s="458">
        <v>6</v>
      </c>
      <c r="I972" s="458">
        <v>1</v>
      </c>
      <c r="J972" s="458">
        <v>6</v>
      </c>
      <c r="K972" s="458">
        <v>509</v>
      </c>
      <c r="L972" t="s">
        <v>855</v>
      </c>
      <c r="O972" s="231"/>
      <c r="P972" s="231"/>
    </row>
    <row r="973" spans="1:16">
      <c r="A973" t="s">
        <v>1001</v>
      </c>
      <c r="B973" s="458">
        <v>2021</v>
      </c>
      <c r="C973" s="458">
        <v>28</v>
      </c>
      <c r="D973" s="458">
        <v>0</v>
      </c>
      <c r="E973" s="458">
        <v>24</v>
      </c>
      <c r="F973" s="458">
        <v>6</v>
      </c>
      <c r="G973" s="458">
        <v>0</v>
      </c>
      <c r="H973" s="458">
        <v>4</v>
      </c>
      <c r="I973" s="458">
        <v>1</v>
      </c>
      <c r="J973" s="458">
        <v>3</v>
      </c>
      <c r="K973" s="458">
        <v>367</v>
      </c>
      <c r="L973" t="s">
        <v>855</v>
      </c>
      <c r="O973" s="231"/>
      <c r="P973" s="231"/>
    </row>
    <row r="974" spans="1:16">
      <c r="A974" t="s">
        <v>1001</v>
      </c>
      <c r="B974" s="458">
        <v>2021</v>
      </c>
      <c r="C974" s="458">
        <v>28</v>
      </c>
      <c r="D974" s="458">
        <v>0</v>
      </c>
      <c r="E974" s="458">
        <v>23</v>
      </c>
      <c r="F974" s="458">
        <v>16</v>
      </c>
      <c r="G974" s="458">
        <v>51</v>
      </c>
      <c r="H974" s="458">
        <v>14</v>
      </c>
      <c r="I974" s="458">
        <v>1</v>
      </c>
      <c r="J974" s="458">
        <v>0</v>
      </c>
      <c r="K974" s="458">
        <v>572</v>
      </c>
      <c r="L974" t="s">
        <v>697</v>
      </c>
      <c r="O974" s="231"/>
      <c r="P974" s="231"/>
    </row>
    <row r="975" spans="1:16">
      <c r="A975" t="s">
        <v>1001</v>
      </c>
      <c r="B975" s="458">
        <v>2022</v>
      </c>
      <c r="C975" s="458">
        <v>11</v>
      </c>
      <c r="D975" s="458">
        <v>0</v>
      </c>
      <c r="E975" s="458">
        <v>74</v>
      </c>
      <c r="F975" s="458">
        <v>11</v>
      </c>
      <c r="G975" s="458">
        <v>36</v>
      </c>
      <c r="H975" s="458">
        <v>21</v>
      </c>
      <c r="I975" s="458">
        <v>0</v>
      </c>
      <c r="J975" s="458">
        <v>66</v>
      </c>
      <c r="K975" s="458">
        <v>1035</v>
      </c>
      <c r="L975" t="s">
        <v>697</v>
      </c>
      <c r="O975" s="231"/>
      <c r="P975" s="231"/>
    </row>
    <row r="976" spans="1:16">
      <c r="A976" t="s">
        <v>1001</v>
      </c>
      <c r="B976" s="458">
        <v>2023</v>
      </c>
      <c r="C976" s="458">
        <v>15</v>
      </c>
      <c r="D976" s="458">
        <v>0</v>
      </c>
      <c r="E976" s="458">
        <v>33</v>
      </c>
      <c r="F976" s="458">
        <v>5</v>
      </c>
      <c r="G976" s="458">
        <v>127</v>
      </c>
      <c r="H976" s="458">
        <v>14</v>
      </c>
      <c r="I976" s="458">
        <v>2</v>
      </c>
      <c r="J976" s="458">
        <v>551</v>
      </c>
      <c r="K976" s="458">
        <v>778</v>
      </c>
      <c r="L976" t="s">
        <v>697</v>
      </c>
      <c r="O976" s="231"/>
      <c r="P976" s="231"/>
    </row>
    <row r="977" spans="1:16">
      <c r="A977" t="s">
        <v>1001</v>
      </c>
      <c r="B977" s="458">
        <v>2024</v>
      </c>
      <c r="C977" s="458">
        <v>0</v>
      </c>
      <c r="D977" s="458">
        <v>7</v>
      </c>
      <c r="E977" s="458">
        <v>0</v>
      </c>
      <c r="F977" s="458">
        <v>7</v>
      </c>
      <c r="G977" s="458">
        <v>10</v>
      </c>
      <c r="H977" s="458">
        <v>23</v>
      </c>
      <c r="I977" s="458">
        <v>0</v>
      </c>
      <c r="J977" s="458">
        <v>186</v>
      </c>
      <c r="K977" s="458">
        <v>677</v>
      </c>
      <c r="L977" t="s">
        <v>697</v>
      </c>
      <c r="O977" s="231"/>
      <c r="P977" s="231"/>
    </row>
    <row r="978" spans="1:16">
      <c r="A978" t="s">
        <v>1002</v>
      </c>
      <c r="B978" s="458">
        <v>2019</v>
      </c>
      <c r="C978" s="458">
        <v>0</v>
      </c>
      <c r="D978" s="458">
        <v>0</v>
      </c>
      <c r="E978" s="458">
        <v>0</v>
      </c>
      <c r="F978" s="458">
        <v>0</v>
      </c>
      <c r="G978" s="458">
        <v>0</v>
      </c>
      <c r="H978" s="458">
        <v>0</v>
      </c>
      <c r="I978" s="458">
        <v>0</v>
      </c>
      <c r="J978" s="458">
        <v>0</v>
      </c>
      <c r="K978" s="458">
        <v>835</v>
      </c>
      <c r="L978" t="s">
        <v>855</v>
      </c>
      <c r="O978" s="231"/>
      <c r="P978" s="231"/>
    </row>
    <row r="979" spans="1:16">
      <c r="A979" t="s">
        <v>1002</v>
      </c>
      <c r="B979" s="458">
        <v>2021</v>
      </c>
      <c r="C979" s="458">
        <v>0</v>
      </c>
      <c r="D979" s="458">
        <v>0</v>
      </c>
      <c r="E979" s="458">
        <v>0</v>
      </c>
      <c r="F979" s="458">
        <v>0</v>
      </c>
      <c r="G979" s="458">
        <v>60</v>
      </c>
      <c r="H979" s="458">
        <v>0</v>
      </c>
      <c r="I979" s="458">
        <v>0</v>
      </c>
      <c r="J979" s="458">
        <v>0</v>
      </c>
      <c r="K979" s="458">
        <v>951</v>
      </c>
      <c r="L979" t="s">
        <v>855</v>
      </c>
      <c r="O979" s="231"/>
      <c r="P979" s="231"/>
    </row>
    <row r="980" spans="1:16">
      <c r="A980" t="s">
        <v>1002</v>
      </c>
      <c r="B980" s="458">
        <v>2021</v>
      </c>
      <c r="C980" s="458">
        <v>0</v>
      </c>
      <c r="D980" s="458">
        <v>0</v>
      </c>
      <c r="E980" s="458">
        <v>0</v>
      </c>
      <c r="F980" s="458">
        <v>0</v>
      </c>
      <c r="G980" s="458">
        <v>0</v>
      </c>
      <c r="H980" s="458">
        <v>0</v>
      </c>
      <c r="I980" s="458">
        <v>0</v>
      </c>
      <c r="J980" s="458">
        <v>0</v>
      </c>
      <c r="K980" s="458">
        <v>171</v>
      </c>
      <c r="L980" t="s">
        <v>697</v>
      </c>
      <c r="O980" s="231"/>
      <c r="P980" s="231"/>
    </row>
    <row r="981" spans="1:16">
      <c r="A981" t="s">
        <v>1002</v>
      </c>
      <c r="B981" s="458">
        <v>2022</v>
      </c>
      <c r="C981" s="458">
        <v>0</v>
      </c>
      <c r="D981" s="458">
        <v>0</v>
      </c>
      <c r="E981" s="458">
        <v>0</v>
      </c>
      <c r="F981" s="458">
        <v>0</v>
      </c>
      <c r="G981" s="458">
        <v>0</v>
      </c>
      <c r="H981" s="458">
        <v>0</v>
      </c>
      <c r="I981" s="458">
        <v>0</v>
      </c>
      <c r="J981" s="458">
        <v>0</v>
      </c>
      <c r="K981" s="458">
        <v>839</v>
      </c>
      <c r="L981" t="s">
        <v>697</v>
      </c>
      <c r="O981" s="231"/>
      <c r="P981" s="231"/>
    </row>
    <row r="982" spans="1:16">
      <c r="A982" t="s">
        <v>1002</v>
      </c>
      <c r="B982" s="458">
        <v>2023</v>
      </c>
      <c r="C982" s="458">
        <v>0</v>
      </c>
      <c r="D982" s="458">
        <v>0</v>
      </c>
      <c r="E982" s="458">
        <v>0</v>
      </c>
      <c r="F982" s="458">
        <v>0</v>
      </c>
      <c r="G982" s="458">
        <v>0</v>
      </c>
      <c r="H982" s="458">
        <v>0</v>
      </c>
      <c r="I982" s="458">
        <v>0</v>
      </c>
      <c r="J982" s="458">
        <v>0</v>
      </c>
      <c r="K982" s="458">
        <v>1356</v>
      </c>
      <c r="L982" t="s">
        <v>697</v>
      </c>
      <c r="O982" s="231"/>
      <c r="P982" s="231"/>
    </row>
    <row r="983" spans="1:16">
      <c r="A983" t="s">
        <v>1002</v>
      </c>
      <c r="B983" s="458">
        <v>2024</v>
      </c>
      <c r="C983" s="458">
        <v>0</v>
      </c>
      <c r="D983" s="458">
        <v>0</v>
      </c>
      <c r="E983" s="458">
        <v>4</v>
      </c>
      <c r="F983" s="458">
        <v>0</v>
      </c>
      <c r="G983" s="458">
        <v>0</v>
      </c>
      <c r="H983" s="458">
        <v>0</v>
      </c>
      <c r="I983" s="458">
        <v>0</v>
      </c>
      <c r="J983" s="458">
        <v>0</v>
      </c>
      <c r="K983" s="458">
        <v>975</v>
      </c>
      <c r="L983" t="s">
        <v>697</v>
      </c>
      <c r="O983" s="231"/>
      <c r="P983" s="231"/>
    </row>
    <row r="984" spans="1:16">
      <c r="A984" t="s">
        <v>1002</v>
      </c>
      <c r="C984">
        <v>0</v>
      </c>
      <c r="D984">
        <v>0</v>
      </c>
      <c r="E984">
        <v>0</v>
      </c>
      <c r="F984">
        <v>0</v>
      </c>
      <c r="G984">
        <v>0</v>
      </c>
      <c r="H984">
        <v>0</v>
      </c>
      <c r="I984">
        <v>0</v>
      </c>
      <c r="J984">
        <v>0</v>
      </c>
      <c r="K984">
        <v>302</v>
      </c>
      <c r="L984" t="s">
        <v>822</v>
      </c>
      <c r="O984" s="231"/>
      <c r="P984" s="231"/>
    </row>
    <row r="985" spans="1:16">
      <c r="A985" t="s">
        <v>1003</v>
      </c>
      <c r="B985" s="458">
        <v>2019</v>
      </c>
      <c r="C985" s="458">
        <v>0</v>
      </c>
      <c r="D985" s="458">
        <v>0</v>
      </c>
      <c r="E985" s="458">
        <v>0</v>
      </c>
      <c r="F985" s="458">
        <v>0</v>
      </c>
      <c r="G985" s="458">
        <v>0</v>
      </c>
      <c r="H985" s="458">
        <v>0</v>
      </c>
      <c r="I985" s="458">
        <v>0</v>
      </c>
      <c r="J985" s="458">
        <v>0</v>
      </c>
      <c r="K985" s="458">
        <v>2</v>
      </c>
      <c r="L985" t="s">
        <v>855</v>
      </c>
      <c r="O985" s="231"/>
      <c r="P985" s="231"/>
    </row>
    <row r="986" spans="1:16">
      <c r="A986" t="s">
        <v>1003</v>
      </c>
      <c r="B986" s="458">
        <v>2019</v>
      </c>
      <c r="C986" s="458">
        <v>0</v>
      </c>
      <c r="D986" s="458">
        <v>0</v>
      </c>
      <c r="E986" s="458">
        <v>0</v>
      </c>
      <c r="F986" s="458">
        <v>0</v>
      </c>
      <c r="G986" s="458">
        <v>0</v>
      </c>
      <c r="H986" s="458">
        <v>0</v>
      </c>
      <c r="I986" s="458">
        <v>0</v>
      </c>
      <c r="J986" s="458">
        <v>8</v>
      </c>
      <c r="K986" s="458">
        <v>5</v>
      </c>
      <c r="L986" t="s">
        <v>697</v>
      </c>
      <c r="O986" s="231"/>
      <c r="P986" s="231"/>
    </row>
    <row r="987" spans="1:16">
      <c r="A987" t="s">
        <v>1003</v>
      </c>
      <c r="B987" s="458">
        <v>2020</v>
      </c>
      <c r="C987" s="458">
        <v>0</v>
      </c>
      <c r="D987" s="458">
        <v>0</v>
      </c>
      <c r="E987" s="458">
        <v>27</v>
      </c>
      <c r="F987" s="458">
        <v>0</v>
      </c>
      <c r="G987" s="458">
        <v>43</v>
      </c>
      <c r="H987" s="458">
        <v>0</v>
      </c>
      <c r="I987" s="458">
        <v>0</v>
      </c>
      <c r="J987" s="458">
        <v>2</v>
      </c>
      <c r="K987" s="458">
        <v>3</v>
      </c>
      <c r="L987" t="s">
        <v>697</v>
      </c>
      <c r="O987" s="231"/>
      <c r="P987" s="231"/>
    </row>
    <row r="988" spans="1:16">
      <c r="A988" t="s">
        <v>1003</v>
      </c>
      <c r="B988" s="458">
        <v>2021</v>
      </c>
      <c r="C988" s="458">
        <v>0</v>
      </c>
      <c r="D988" s="458">
        <v>0</v>
      </c>
      <c r="E988" s="458">
        <v>0</v>
      </c>
      <c r="F988" s="458">
        <v>0</v>
      </c>
      <c r="G988" s="458">
        <v>0</v>
      </c>
      <c r="H988" s="458">
        <v>0</v>
      </c>
      <c r="I988" s="458">
        <v>0</v>
      </c>
      <c r="J988" s="458">
        <v>1</v>
      </c>
      <c r="K988" s="458">
        <v>1</v>
      </c>
      <c r="L988" t="s">
        <v>697</v>
      </c>
      <c r="O988" s="231"/>
      <c r="P988" s="231"/>
    </row>
    <row r="989" spans="1:16">
      <c r="A989" t="s">
        <v>1003</v>
      </c>
      <c r="B989" s="458">
        <v>2022</v>
      </c>
      <c r="C989" s="458">
        <v>0</v>
      </c>
      <c r="D989" s="458">
        <v>0</v>
      </c>
      <c r="E989" s="458">
        <v>0</v>
      </c>
      <c r="F989" s="458">
        <v>0</v>
      </c>
      <c r="G989" s="458">
        <v>6</v>
      </c>
      <c r="H989" s="458">
        <v>0</v>
      </c>
      <c r="I989" s="458">
        <v>6</v>
      </c>
      <c r="J989" s="458">
        <v>0</v>
      </c>
      <c r="K989" s="458">
        <v>6</v>
      </c>
      <c r="L989" t="s">
        <v>697</v>
      </c>
      <c r="O989" s="231"/>
      <c r="P989" s="231"/>
    </row>
    <row r="990" spans="1:16">
      <c r="A990" t="s">
        <v>1003</v>
      </c>
      <c r="B990" s="458">
        <v>2023</v>
      </c>
      <c r="C990" s="458">
        <v>0</v>
      </c>
      <c r="D990" s="458">
        <v>0</v>
      </c>
      <c r="E990" s="458">
        <v>0</v>
      </c>
      <c r="F990" s="458">
        <v>0</v>
      </c>
      <c r="G990" s="458">
        <v>0</v>
      </c>
      <c r="H990" s="458">
        <v>0</v>
      </c>
      <c r="I990" s="458">
        <v>0</v>
      </c>
      <c r="J990" s="458">
        <v>30</v>
      </c>
      <c r="K990" s="458">
        <v>3</v>
      </c>
      <c r="L990" t="s">
        <v>697</v>
      </c>
      <c r="O990" s="231"/>
      <c r="P990" s="231"/>
    </row>
    <row r="991" spans="1:16">
      <c r="A991" t="s">
        <v>1003</v>
      </c>
      <c r="B991" s="458">
        <v>2024</v>
      </c>
      <c r="C991" s="458">
        <v>0</v>
      </c>
      <c r="D991" s="458">
        <v>0</v>
      </c>
      <c r="E991" s="458">
        <v>0</v>
      </c>
      <c r="F991" s="458">
        <v>0</v>
      </c>
      <c r="G991" s="458">
        <v>0</v>
      </c>
      <c r="H991" s="458">
        <v>3</v>
      </c>
      <c r="I991" s="458">
        <v>0</v>
      </c>
      <c r="J991" s="458">
        <v>7</v>
      </c>
      <c r="K991" s="458">
        <v>5</v>
      </c>
      <c r="L991" t="s">
        <v>697</v>
      </c>
      <c r="O991" s="231"/>
      <c r="P991" s="231"/>
    </row>
    <row r="992" spans="1:16">
      <c r="A992" t="s">
        <v>1003</v>
      </c>
      <c r="C992">
        <v>0</v>
      </c>
      <c r="D992">
        <v>0</v>
      </c>
      <c r="E992">
        <v>0</v>
      </c>
      <c r="F992">
        <v>0</v>
      </c>
      <c r="G992">
        <v>1</v>
      </c>
      <c r="H992">
        <v>0</v>
      </c>
      <c r="I992">
        <v>0</v>
      </c>
      <c r="J992">
        <v>2</v>
      </c>
      <c r="K992">
        <v>4</v>
      </c>
      <c r="L992" t="s">
        <v>822</v>
      </c>
      <c r="O992" s="231"/>
      <c r="P992" s="231"/>
    </row>
    <row r="993" spans="1:16">
      <c r="A993" t="s">
        <v>1004</v>
      </c>
      <c r="B993" s="458">
        <v>2020</v>
      </c>
      <c r="C993" s="458">
        <v>0</v>
      </c>
      <c r="D993" s="458">
        <v>0</v>
      </c>
      <c r="E993" s="458">
        <v>0</v>
      </c>
      <c r="F993" s="458">
        <v>0</v>
      </c>
      <c r="G993" s="458">
        <v>0</v>
      </c>
      <c r="H993" s="458">
        <v>0</v>
      </c>
      <c r="I993" s="458">
        <v>0</v>
      </c>
      <c r="J993" s="458">
        <v>4</v>
      </c>
      <c r="K993" s="458">
        <v>4</v>
      </c>
      <c r="L993" t="s">
        <v>855</v>
      </c>
      <c r="O993" s="231"/>
      <c r="P993" s="231"/>
    </row>
    <row r="994" spans="1:16">
      <c r="A994" t="s">
        <v>1004</v>
      </c>
      <c r="C994">
        <v>0</v>
      </c>
      <c r="D994">
        <v>0</v>
      </c>
      <c r="E994">
        <v>0</v>
      </c>
      <c r="F994">
        <v>0</v>
      </c>
      <c r="G994">
        <v>0</v>
      </c>
      <c r="H994">
        <v>0</v>
      </c>
      <c r="I994">
        <v>0</v>
      </c>
      <c r="J994">
        <v>2</v>
      </c>
      <c r="K994">
        <v>2</v>
      </c>
      <c r="L994" t="s">
        <v>822</v>
      </c>
      <c r="O994" s="231"/>
      <c r="P994" s="231"/>
    </row>
    <row r="995" spans="1:16">
      <c r="A995" t="s">
        <v>1005</v>
      </c>
      <c r="B995" s="458">
        <v>2019</v>
      </c>
      <c r="C995" s="458">
        <v>0</v>
      </c>
      <c r="D995" s="458">
        <v>0</v>
      </c>
      <c r="E995" s="458">
        <v>0</v>
      </c>
      <c r="F995" s="458">
        <v>0</v>
      </c>
      <c r="G995" s="458">
        <v>0</v>
      </c>
      <c r="H995" s="458">
        <v>0</v>
      </c>
      <c r="I995" s="458">
        <v>0</v>
      </c>
      <c r="J995" s="458">
        <v>12</v>
      </c>
      <c r="K995" s="458">
        <v>11</v>
      </c>
      <c r="L995" t="s">
        <v>855</v>
      </c>
      <c r="O995" s="231"/>
      <c r="P995" s="231"/>
    </row>
    <row r="996" spans="1:16">
      <c r="A996" t="s">
        <v>1005</v>
      </c>
      <c r="B996" s="458">
        <v>2019</v>
      </c>
      <c r="C996" s="458">
        <v>0</v>
      </c>
      <c r="D996" s="458">
        <v>0</v>
      </c>
      <c r="E996" s="458">
        <v>0</v>
      </c>
      <c r="F996" s="458">
        <v>0</v>
      </c>
      <c r="G996" s="458">
        <v>0</v>
      </c>
      <c r="H996" s="458">
        <v>0</v>
      </c>
      <c r="I996" s="458">
        <v>0</v>
      </c>
      <c r="J996" s="458">
        <v>14</v>
      </c>
      <c r="K996" s="458">
        <v>3</v>
      </c>
      <c r="L996" t="s">
        <v>697</v>
      </c>
      <c r="O996" s="231"/>
      <c r="P996" s="231"/>
    </row>
    <row r="997" spans="1:16">
      <c r="A997" t="s">
        <v>1005</v>
      </c>
      <c r="B997" s="458">
        <v>2020</v>
      </c>
      <c r="C997" s="458">
        <v>0</v>
      </c>
      <c r="D997" s="458">
        <v>0</v>
      </c>
      <c r="E997" s="458">
        <v>0</v>
      </c>
      <c r="F997" s="458">
        <v>0</v>
      </c>
      <c r="G997" s="458">
        <v>0</v>
      </c>
      <c r="H997" s="458">
        <v>0</v>
      </c>
      <c r="I997" s="458">
        <v>0</v>
      </c>
      <c r="J997" s="458">
        <v>33</v>
      </c>
      <c r="K997" s="458">
        <v>14</v>
      </c>
      <c r="L997" t="s">
        <v>697</v>
      </c>
      <c r="O997" s="231"/>
      <c r="P997" s="231"/>
    </row>
    <row r="998" spans="1:16">
      <c r="A998" t="s">
        <v>1005</v>
      </c>
      <c r="B998" s="458">
        <v>2021</v>
      </c>
      <c r="C998" s="458">
        <v>0</v>
      </c>
      <c r="D998" s="458">
        <v>0</v>
      </c>
      <c r="E998" s="458">
        <v>0</v>
      </c>
      <c r="F998" s="458">
        <v>0</v>
      </c>
      <c r="G998" s="458">
        <v>0</v>
      </c>
      <c r="H998" s="458">
        <v>8</v>
      </c>
      <c r="I998" s="458">
        <v>0</v>
      </c>
      <c r="J998" s="458">
        <v>20</v>
      </c>
      <c r="K998" s="458">
        <v>15</v>
      </c>
      <c r="L998" t="s">
        <v>697</v>
      </c>
      <c r="O998" s="231"/>
      <c r="P998" s="231"/>
    </row>
    <row r="999" spans="1:16">
      <c r="A999" t="s">
        <v>1005</v>
      </c>
      <c r="B999" s="458">
        <v>2022</v>
      </c>
      <c r="C999" s="458">
        <v>0</v>
      </c>
      <c r="D999" s="458">
        <v>0</v>
      </c>
      <c r="E999" s="458">
        <v>0</v>
      </c>
      <c r="F999" s="458">
        <v>0</v>
      </c>
      <c r="G999" s="458">
        <v>0</v>
      </c>
      <c r="H999" s="458">
        <v>0</v>
      </c>
      <c r="I999" s="458">
        <v>0</v>
      </c>
      <c r="J999" s="458">
        <v>2</v>
      </c>
      <c r="K999" s="458">
        <v>16</v>
      </c>
      <c r="L999" t="s">
        <v>697</v>
      </c>
      <c r="O999" s="231"/>
      <c r="P999" s="231"/>
    </row>
    <row r="1000" spans="1:16">
      <c r="A1000" t="s">
        <v>1005</v>
      </c>
      <c r="B1000" s="458">
        <v>2023</v>
      </c>
      <c r="C1000" s="458">
        <v>0</v>
      </c>
      <c r="D1000" s="458">
        <v>0</v>
      </c>
      <c r="E1000" s="458">
        <v>0</v>
      </c>
      <c r="F1000" s="458">
        <v>0</v>
      </c>
      <c r="G1000" s="458">
        <v>0</v>
      </c>
      <c r="H1000" s="458">
        <v>0</v>
      </c>
      <c r="I1000" s="458">
        <v>0</v>
      </c>
      <c r="J1000" s="458">
        <v>4</v>
      </c>
      <c r="K1000" s="458">
        <v>21</v>
      </c>
      <c r="L1000" t="s">
        <v>697</v>
      </c>
      <c r="O1000" s="231"/>
      <c r="P1000" s="231"/>
    </row>
    <row r="1001" spans="1:16">
      <c r="A1001" t="s">
        <v>1005</v>
      </c>
      <c r="B1001" s="458">
        <v>2024</v>
      </c>
      <c r="C1001" s="458">
        <v>0</v>
      </c>
      <c r="D1001" s="458">
        <v>0</v>
      </c>
      <c r="E1001" s="458">
        <v>0</v>
      </c>
      <c r="F1001" s="458">
        <v>0</v>
      </c>
      <c r="G1001" s="458">
        <v>0</v>
      </c>
      <c r="H1001" s="458">
        <v>0</v>
      </c>
      <c r="I1001" s="458">
        <v>0</v>
      </c>
      <c r="J1001" s="458">
        <v>0</v>
      </c>
      <c r="K1001" s="458">
        <v>38</v>
      </c>
      <c r="L1001" t="s">
        <v>697</v>
      </c>
      <c r="O1001" s="231"/>
      <c r="P1001" s="231"/>
    </row>
    <row r="1002" spans="1:16">
      <c r="A1002" t="s">
        <v>1005</v>
      </c>
      <c r="C1002">
        <v>0</v>
      </c>
      <c r="D1002">
        <v>0</v>
      </c>
      <c r="E1002">
        <v>0</v>
      </c>
      <c r="F1002">
        <v>0</v>
      </c>
      <c r="G1002">
        <v>0</v>
      </c>
      <c r="H1002">
        <v>0</v>
      </c>
      <c r="I1002">
        <v>0</v>
      </c>
      <c r="J1002">
        <v>12</v>
      </c>
      <c r="K1002">
        <v>12</v>
      </c>
      <c r="L1002" t="s">
        <v>822</v>
      </c>
      <c r="O1002" s="231"/>
      <c r="P1002" s="231"/>
    </row>
    <row r="1003" spans="1:16">
      <c r="A1003" t="s">
        <v>1006</v>
      </c>
      <c r="B1003" s="458">
        <v>2019</v>
      </c>
      <c r="C1003" s="458">
        <v>0</v>
      </c>
      <c r="D1003" s="458">
        <v>0</v>
      </c>
      <c r="E1003" s="458">
        <v>0</v>
      </c>
      <c r="F1003" s="458">
        <v>2</v>
      </c>
      <c r="G1003" s="458">
        <v>0</v>
      </c>
      <c r="H1003" s="458">
        <v>0</v>
      </c>
      <c r="I1003" s="458">
        <v>0</v>
      </c>
      <c r="J1003" s="458">
        <v>0</v>
      </c>
      <c r="K1003" s="458">
        <v>20</v>
      </c>
      <c r="L1003" t="s">
        <v>855</v>
      </c>
      <c r="O1003" s="231"/>
      <c r="P1003" s="231"/>
    </row>
    <row r="1004" spans="1:16">
      <c r="A1004" t="s">
        <v>1006</v>
      </c>
      <c r="B1004" s="458">
        <v>2020</v>
      </c>
      <c r="C1004" s="458">
        <v>0</v>
      </c>
      <c r="D1004" s="458">
        <v>0</v>
      </c>
      <c r="E1004" s="458">
        <v>2</v>
      </c>
      <c r="F1004" s="458">
        <v>2</v>
      </c>
      <c r="G1004" s="458">
        <v>2</v>
      </c>
      <c r="H1004" s="458">
        <v>0</v>
      </c>
      <c r="I1004" s="458">
        <v>10</v>
      </c>
      <c r="J1004" s="458">
        <v>0</v>
      </c>
      <c r="K1004" s="458">
        <v>18</v>
      </c>
      <c r="L1004" t="s">
        <v>855</v>
      </c>
      <c r="O1004" s="231"/>
      <c r="P1004" s="231"/>
    </row>
    <row r="1005" spans="1:16">
      <c r="A1005" t="s">
        <v>1006</v>
      </c>
      <c r="B1005" s="458">
        <v>2021</v>
      </c>
      <c r="C1005" s="458">
        <v>0</v>
      </c>
      <c r="D1005" s="458">
        <v>0</v>
      </c>
      <c r="E1005" s="458">
        <v>0</v>
      </c>
      <c r="F1005" s="458">
        <v>1</v>
      </c>
      <c r="G1005" s="458">
        <v>0</v>
      </c>
      <c r="H1005" s="458">
        <v>2</v>
      </c>
      <c r="I1005" s="458">
        <v>0</v>
      </c>
      <c r="J1005" s="458">
        <v>0</v>
      </c>
      <c r="K1005" s="458">
        <v>42</v>
      </c>
      <c r="L1005" t="s">
        <v>855</v>
      </c>
      <c r="O1005" s="231"/>
      <c r="P1005" s="231"/>
    </row>
    <row r="1006" spans="1:16">
      <c r="A1006" t="s">
        <v>1006</v>
      </c>
      <c r="B1006" s="458">
        <v>2022</v>
      </c>
      <c r="C1006" s="458">
        <v>0</v>
      </c>
      <c r="D1006" s="458">
        <v>1</v>
      </c>
      <c r="E1006" s="458">
        <v>0</v>
      </c>
      <c r="F1006" s="458">
        <v>3</v>
      </c>
      <c r="G1006" s="458">
        <v>0</v>
      </c>
      <c r="H1006" s="458">
        <v>0</v>
      </c>
      <c r="I1006" s="458">
        <v>0</v>
      </c>
      <c r="J1006" s="458">
        <v>1</v>
      </c>
      <c r="K1006" s="458">
        <v>13</v>
      </c>
      <c r="L1006" t="s">
        <v>855</v>
      </c>
      <c r="O1006" s="231"/>
      <c r="P1006" s="231"/>
    </row>
    <row r="1007" spans="1:16">
      <c r="A1007" t="s">
        <v>1006</v>
      </c>
      <c r="B1007" s="458">
        <v>2023</v>
      </c>
      <c r="C1007" s="458">
        <v>0</v>
      </c>
      <c r="D1007" s="458">
        <v>0</v>
      </c>
      <c r="E1007" s="458">
        <v>0</v>
      </c>
      <c r="F1007" s="458">
        <v>1</v>
      </c>
      <c r="G1007" s="458">
        <v>0</v>
      </c>
      <c r="H1007" s="458">
        <v>1</v>
      </c>
      <c r="I1007" s="458">
        <v>0</v>
      </c>
      <c r="J1007" s="458">
        <v>2</v>
      </c>
      <c r="K1007" s="458">
        <v>2</v>
      </c>
      <c r="L1007" t="s">
        <v>697</v>
      </c>
      <c r="O1007" s="231"/>
      <c r="P1007" s="231"/>
    </row>
    <row r="1008" spans="1:16">
      <c r="A1008" t="s">
        <v>1006</v>
      </c>
      <c r="B1008" s="458">
        <v>2024</v>
      </c>
      <c r="C1008" s="458">
        <v>0</v>
      </c>
      <c r="D1008" s="458">
        <v>4</v>
      </c>
      <c r="E1008" s="458">
        <v>0</v>
      </c>
      <c r="F1008" s="458">
        <v>4</v>
      </c>
      <c r="G1008" s="458">
        <v>0</v>
      </c>
      <c r="H1008" s="458">
        <v>0</v>
      </c>
      <c r="I1008" s="458">
        <v>0</v>
      </c>
      <c r="J1008" s="458">
        <v>3</v>
      </c>
      <c r="K1008" s="458">
        <v>0</v>
      </c>
      <c r="L1008" t="s">
        <v>697</v>
      </c>
      <c r="O1008" s="231"/>
      <c r="P1008" s="231"/>
    </row>
    <row r="1009" spans="1:16">
      <c r="A1009" t="s">
        <v>1006</v>
      </c>
      <c r="C1009">
        <v>0</v>
      </c>
      <c r="D1009">
        <v>0</v>
      </c>
      <c r="E1009">
        <v>0</v>
      </c>
      <c r="F1009">
        <v>0</v>
      </c>
      <c r="G1009">
        <v>0</v>
      </c>
      <c r="H1009">
        <v>1</v>
      </c>
      <c r="I1009">
        <v>0</v>
      </c>
      <c r="J1009">
        <v>2</v>
      </c>
      <c r="K1009">
        <v>3</v>
      </c>
      <c r="L1009" t="s">
        <v>822</v>
      </c>
      <c r="O1009" s="231"/>
      <c r="P1009" s="231"/>
    </row>
    <row r="1010" spans="1:16">
      <c r="A1010" t="s">
        <v>1007</v>
      </c>
      <c r="B1010" s="458">
        <v>2019</v>
      </c>
      <c r="C1010" s="458">
        <v>0</v>
      </c>
      <c r="D1010" s="458">
        <v>0</v>
      </c>
      <c r="E1010" s="458">
        <v>0</v>
      </c>
      <c r="F1010" s="458">
        <v>0</v>
      </c>
      <c r="G1010" s="458">
        <v>0</v>
      </c>
      <c r="H1010" s="458">
        <v>17</v>
      </c>
      <c r="I1010" s="458">
        <v>0</v>
      </c>
      <c r="J1010" s="458">
        <v>6</v>
      </c>
      <c r="K1010" s="458">
        <v>155</v>
      </c>
      <c r="L1010" t="s">
        <v>855</v>
      </c>
      <c r="O1010" s="231"/>
      <c r="P1010" s="231"/>
    </row>
    <row r="1011" spans="1:16">
      <c r="A1011" t="s">
        <v>1007</v>
      </c>
      <c r="B1011" s="458">
        <v>2020</v>
      </c>
      <c r="C1011" s="458">
        <v>0</v>
      </c>
      <c r="D1011" s="458">
        <v>0</v>
      </c>
      <c r="E1011" s="458">
        <v>0</v>
      </c>
      <c r="F1011" s="458">
        <v>38</v>
      </c>
      <c r="G1011" s="458">
        <v>0</v>
      </c>
      <c r="H1011" s="458">
        <v>0</v>
      </c>
      <c r="I1011" s="458">
        <v>0</v>
      </c>
      <c r="J1011" s="458">
        <v>0</v>
      </c>
      <c r="K1011" s="458">
        <v>13</v>
      </c>
      <c r="L1011" t="s">
        <v>855</v>
      </c>
      <c r="O1011" s="231"/>
      <c r="P1011" s="231"/>
    </row>
    <row r="1012" spans="1:16">
      <c r="A1012" t="s">
        <v>1007</v>
      </c>
      <c r="B1012" s="458">
        <v>2021</v>
      </c>
      <c r="C1012" s="458">
        <v>0</v>
      </c>
      <c r="D1012" s="458">
        <v>0</v>
      </c>
      <c r="E1012" s="458">
        <v>45</v>
      </c>
      <c r="F1012" s="458">
        <v>37</v>
      </c>
      <c r="G1012" s="458">
        <v>5</v>
      </c>
      <c r="H1012" s="458">
        <v>0</v>
      </c>
      <c r="I1012" s="458">
        <v>0</v>
      </c>
      <c r="J1012" s="458">
        <v>0</v>
      </c>
      <c r="K1012" s="458">
        <v>9</v>
      </c>
      <c r="L1012" t="s">
        <v>855</v>
      </c>
      <c r="O1012" s="231"/>
      <c r="P1012" s="231"/>
    </row>
    <row r="1013" spans="1:16">
      <c r="A1013" t="s">
        <v>1007</v>
      </c>
      <c r="B1013" s="458">
        <v>2021</v>
      </c>
      <c r="C1013" s="458">
        <v>0</v>
      </c>
      <c r="D1013" s="458">
        <v>0</v>
      </c>
      <c r="E1013" s="458">
        <v>0</v>
      </c>
      <c r="F1013" s="458">
        <v>7</v>
      </c>
      <c r="G1013" s="458">
        <v>0</v>
      </c>
      <c r="H1013" s="458">
        <v>0</v>
      </c>
      <c r="I1013" s="458">
        <v>0</v>
      </c>
      <c r="J1013" s="458">
        <v>0</v>
      </c>
      <c r="K1013" s="458">
        <v>2</v>
      </c>
      <c r="L1013" t="s">
        <v>697</v>
      </c>
      <c r="O1013" s="231"/>
      <c r="P1013" s="231"/>
    </row>
    <row r="1014" spans="1:16">
      <c r="A1014" t="s">
        <v>1007</v>
      </c>
      <c r="B1014" s="458">
        <v>2022</v>
      </c>
      <c r="C1014" s="458">
        <v>0</v>
      </c>
      <c r="D1014" s="458">
        <v>11</v>
      </c>
      <c r="E1014" s="458">
        <v>0</v>
      </c>
      <c r="F1014" s="458">
        <v>23</v>
      </c>
      <c r="G1014" s="458">
        <v>0</v>
      </c>
      <c r="H1014" s="458">
        <v>24</v>
      </c>
      <c r="I1014" s="458">
        <v>0</v>
      </c>
      <c r="J1014" s="458">
        <v>9</v>
      </c>
      <c r="K1014" s="458">
        <v>63</v>
      </c>
      <c r="L1014" t="s">
        <v>697</v>
      </c>
      <c r="O1014" s="231"/>
      <c r="P1014" s="231"/>
    </row>
    <row r="1015" spans="1:16">
      <c r="A1015" t="s">
        <v>1007</v>
      </c>
      <c r="B1015" s="458">
        <v>2023</v>
      </c>
      <c r="C1015" s="458">
        <v>0</v>
      </c>
      <c r="D1015" s="458">
        <v>18</v>
      </c>
      <c r="E1015" s="458">
        <v>0</v>
      </c>
      <c r="F1015" s="458">
        <v>35</v>
      </c>
      <c r="G1015" s="458">
        <v>0</v>
      </c>
      <c r="H1015" s="458">
        <v>34</v>
      </c>
      <c r="I1015" s="458">
        <v>0</v>
      </c>
      <c r="J1015" s="458">
        <v>13</v>
      </c>
      <c r="K1015" s="458">
        <v>34</v>
      </c>
      <c r="L1015" t="s">
        <v>697</v>
      </c>
      <c r="O1015" s="231"/>
      <c r="P1015" s="231"/>
    </row>
    <row r="1016" spans="1:16">
      <c r="A1016" t="s">
        <v>1007</v>
      </c>
      <c r="B1016" s="458">
        <v>2024</v>
      </c>
      <c r="C1016" s="458">
        <v>0</v>
      </c>
      <c r="D1016" s="458">
        <v>5</v>
      </c>
      <c r="E1016" s="458">
        <v>0</v>
      </c>
      <c r="F1016" s="458">
        <v>37</v>
      </c>
      <c r="G1016" s="458">
        <v>0</v>
      </c>
      <c r="H1016" s="458">
        <v>36</v>
      </c>
      <c r="I1016" s="458">
        <v>0</v>
      </c>
      <c r="J1016" s="458">
        <v>12</v>
      </c>
      <c r="K1016" s="458">
        <v>31</v>
      </c>
      <c r="L1016" t="s">
        <v>697</v>
      </c>
      <c r="O1016" s="231"/>
      <c r="P1016" s="231"/>
    </row>
    <row r="1017" spans="1:16">
      <c r="A1017" t="s">
        <v>1007</v>
      </c>
      <c r="C1017">
        <v>0</v>
      </c>
      <c r="D1017">
        <v>0</v>
      </c>
      <c r="E1017">
        <v>0</v>
      </c>
      <c r="F1017">
        <v>16</v>
      </c>
      <c r="G1017">
        <v>0</v>
      </c>
      <c r="H1017">
        <v>0</v>
      </c>
      <c r="I1017">
        <v>0</v>
      </c>
      <c r="J1017">
        <v>0</v>
      </c>
      <c r="K1017">
        <v>4</v>
      </c>
      <c r="L1017" t="s">
        <v>822</v>
      </c>
      <c r="O1017" s="231"/>
      <c r="P1017" s="231"/>
    </row>
    <row r="1018" spans="1:16">
      <c r="A1018" t="s">
        <v>1008</v>
      </c>
      <c r="B1018" s="458">
        <v>2019</v>
      </c>
      <c r="C1018" s="458">
        <v>0</v>
      </c>
      <c r="D1018" s="458">
        <v>0</v>
      </c>
      <c r="E1018" s="458">
        <v>0</v>
      </c>
      <c r="F1018" s="458">
        <v>0</v>
      </c>
      <c r="G1018" s="458">
        <v>0</v>
      </c>
      <c r="H1018" s="458">
        <v>0</v>
      </c>
      <c r="I1018" s="458">
        <v>0</v>
      </c>
      <c r="J1018" s="458">
        <v>22</v>
      </c>
      <c r="K1018" s="458">
        <v>29</v>
      </c>
      <c r="L1018" t="s">
        <v>855</v>
      </c>
      <c r="O1018" s="231"/>
      <c r="P1018" s="231"/>
    </row>
    <row r="1019" spans="1:16">
      <c r="A1019" t="s">
        <v>1008</v>
      </c>
      <c r="B1019" s="458">
        <v>2020</v>
      </c>
      <c r="C1019" s="458">
        <v>0</v>
      </c>
      <c r="D1019" s="458">
        <v>0</v>
      </c>
      <c r="E1019" s="458">
        <v>0</v>
      </c>
      <c r="F1019" s="458">
        <v>0</v>
      </c>
      <c r="G1019" s="458">
        <v>0</v>
      </c>
      <c r="H1019" s="458">
        <v>0</v>
      </c>
      <c r="I1019" s="458">
        <v>0</v>
      </c>
      <c r="J1019" s="458">
        <v>46</v>
      </c>
      <c r="K1019" s="458">
        <v>9</v>
      </c>
      <c r="L1019" t="s">
        <v>855</v>
      </c>
      <c r="O1019" s="231"/>
      <c r="P1019" s="231"/>
    </row>
    <row r="1020" spans="1:16">
      <c r="A1020" t="s">
        <v>1008</v>
      </c>
      <c r="B1020" s="458">
        <v>2021</v>
      </c>
      <c r="C1020" s="458">
        <v>0</v>
      </c>
      <c r="D1020" s="458">
        <v>0</v>
      </c>
      <c r="E1020" s="458">
        <v>0</v>
      </c>
      <c r="F1020" s="458">
        <v>0</v>
      </c>
      <c r="G1020" s="458">
        <v>0</v>
      </c>
      <c r="H1020" s="458">
        <v>0</v>
      </c>
      <c r="I1020" s="458">
        <v>0</v>
      </c>
      <c r="J1020" s="458">
        <v>76</v>
      </c>
      <c r="K1020" s="458">
        <v>34</v>
      </c>
      <c r="L1020" t="s">
        <v>855</v>
      </c>
      <c r="O1020" s="231"/>
      <c r="P1020" s="231"/>
    </row>
    <row r="1021" spans="1:16">
      <c r="A1021" t="s">
        <v>1008</v>
      </c>
      <c r="B1021" s="458">
        <v>2022</v>
      </c>
      <c r="C1021" s="458">
        <v>0</v>
      </c>
      <c r="D1021" s="458">
        <v>0</v>
      </c>
      <c r="E1021" s="458">
        <v>0</v>
      </c>
      <c r="F1021" s="458">
        <v>0</v>
      </c>
      <c r="G1021" s="458">
        <v>0</v>
      </c>
      <c r="H1021" s="458">
        <v>1</v>
      </c>
      <c r="I1021" s="458">
        <v>0</v>
      </c>
      <c r="J1021" s="458">
        <v>70</v>
      </c>
      <c r="K1021" s="458">
        <v>19</v>
      </c>
      <c r="L1021" t="s">
        <v>855</v>
      </c>
      <c r="O1021" s="231"/>
      <c r="P1021" s="231"/>
    </row>
    <row r="1022" spans="1:16">
      <c r="A1022" t="s">
        <v>1008</v>
      </c>
      <c r="B1022" s="458">
        <v>2023</v>
      </c>
      <c r="C1022" s="458">
        <v>0</v>
      </c>
      <c r="D1022" s="458">
        <v>0</v>
      </c>
      <c r="E1022" s="458">
        <v>0</v>
      </c>
      <c r="F1022" s="458">
        <v>0</v>
      </c>
      <c r="G1022" s="458">
        <v>0</v>
      </c>
      <c r="H1022" s="458">
        <v>3</v>
      </c>
      <c r="I1022" s="458">
        <v>0</v>
      </c>
      <c r="J1022" s="458">
        <v>11</v>
      </c>
      <c r="K1022" s="458">
        <v>40</v>
      </c>
      <c r="L1022" t="s">
        <v>855</v>
      </c>
      <c r="O1022" s="231"/>
      <c r="P1022" s="231"/>
    </row>
    <row r="1023" spans="1:16">
      <c r="A1023" t="s">
        <v>1008</v>
      </c>
      <c r="B1023" s="458">
        <v>2024</v>
      </c>
      <c r="C1023" s="458">
        <v>0</v>
      </c>
      <c r="D1023" s="458">
        <v>0</v>
      </c>
      <c r="E1023" s="458">
        <v>0</v>
      </c>
      <c r="F1023" s="458">
        <v>0</v>
      </c>
      <c r="G1023" s="458">
        <v>0</v>
      </c>
      <c r="H1023" s="458">
        <v>1</v>
      </c>
      <c r="I1023" s="458">
        <v>0</v>
      </c>
      <c r="J1023" s="458">
        <v>14</v>
      </c>
      <c r="K1023" s="458">
        <v>71</v>
      </c>
      <c r="L1023" t="s">
        <v>697</v>
      </c>
      <c r="O1023" s="231"/>
      <c r="P1023" s="231"/>
    </row>
    <row r="1024" spans="1:16">
      <c r="A1024" t="s">
        <v>1008</v>
      </c>
      <c r="C1024">
        <v>0</v>
      </c>
      <c r="D1024">
        <v>0</v>
      </c>
      <c r="E1024">
        <v>0</v>
      </c>
      <c r="F1024">
        <v>0</v>
      </c>
      <c r="G1024">
        <v>0</v>
      </c>
      <c r="H1024">
        <v>0</v>
      </c>
      <c r="I1024">
        <v>0</v>
      </c>
      <c r="J1024">
        <v>3</v>
      </c>
      <c r="K1024">
        <v>14</v>
      </c>
      <c r="L1024" t="s">
        <v>822</v>
      </c>
      <c r="O1024" s="231"/>
      <c r="P1024" s="231"/>
    </row>
    <row r="1025" spans="1:16">
      <c r="A1025" t="s">
        <v>1009</v>
      </c>
      <c r="B1025" s="458">
        <v>2019</v>
      </c>
      <c r="C1025" s="458">
        <v>26</v>
      </c>
      <c r="D1025" s="458">
        <v>0</v>
      </c>
      <c r="E1025" s="458">
        <v>78</v>
      </c>
      <c r="F1025" s="458">
        <v>0</v>
      </c>
      <c r="G1025" s="458">
        <v>52</v>
      </c>
      <c r="H1025" s="458">
        <v>0</v>
      </c>
      <c r="I1025" s="458">
        <v>2</v>
      </c>
      <c r="J1025" s="458">
        <v>0</v>
      </c>
      <c r="K1025" s="458">
        <v>955</v>
      </c>
      <c r="L1025" t="s">
        <v>855</v>
      </c>
      <c r="O1025" s="231"/>
      <c r="P1025" s="231"/>
    </row>
    <row r="1026" spans="1:16">
      <c r="A1026" t="s">
        <v>1009</v>
      </c>
      <c r="B1026" s="458">
        <v>2020</v>
      </c>
      <c r="C1026" s="458">
        <v>34</v>
      </c>
      <c r="D1026" s="458">
        <v>0</v>
      </c>
      <c r="E1026" s="458">
        <v>51</v>
      </c>
      <c r="F1026" s="458">
        <v>0</v>
      </c>
      <c r="G1026" s="458">
        <v>8</v>
      </c>
      <c r="H1026" s="458">
        <v>0</v>
      </c>
      <c r="I1026" s="458">
        <v>1</v>
      </c>
      <c r="J1026" s="458">
        <v>0</v>
      </c>
      <c r="K1026" s="458">
        <v>251</v>
      </c>
      <c r="L1026" t="s">
        <v>855</v>
      </c>
      <c r="O1026" s="231"/>
      <c r="P1026" s="231"/>
    </row>
    <row r="1027" spans="1:16">
      <c r="A1027" t="s">
        <v>1009</v>
      </c>
      <c r="B1027" s="458">
        <v>2021</v>
      </c>
      <c r="C1027" s="458">
        <v>60</v>
      </c>
      <c r="D1027" s="458">
        <v>0</v>
      </c>
      <c r="E1027" s="458">
        <v>140</v>
      </c>
      <c r="F1027" s="458">
        <v>0</v>
      </c>
      <c r="G1027" s="458">
        <v>21</v>
      </c>
      <c r="H1027" s="458">
        <v>0</v>
      </c>
      <c r="I1027" s="458">
        <v>0</v>
      </c>
      <c r="J1027" s="458">
        <v>0</v>
      </c>
      <c r="K1027" s="458">
        <v>700</v>
      </c>
      <c r="L1027" t="s">
        <v>855</v>
      </c>
      <c r="O1027" s="231"/>
      <c r="P1027" s="231"/>
    </row>
    <row r="1028" spans="1:16">
      <c r="A1028" t="s">
        <v>1009</v>
      </c>
      <c r="B1028" s="458">
        <v>2022</v>
      </c>
      <c r="C1028" s="458">
        <v>39</v>
      </c>
      <c r="D1028" s="458">
        <v>0</v>
      </c>
      <c r="E1028" s="458">
        <v>67</v>
      </c>
      <c r="F1028" s="458">
        <v>44</v>
      </c>
      <c r="G1028" s="458">
        <v>74</v>
      </c>
      <c r="H1028" s="458">
        <v>45</v>
      </c>
      <c r="I1028" s="458">
        <v>23</v>
      </c>
      <c r="J1028" s="458">
        <v>45</v>
      </c>
      <c r="K1028" s="458">
        <v>835</v>
      </c>
      <c r="L1028" t="s">
        <v>855</v>
      </c>
      <c r="O1028" s="231"/>
      <c r="P1028" s="231"/>
    </row>
    <row r="1029" spans="1:16">
      <c r="A1029" t="s">
        <v>1009</v>
      </c>
      <c r="B1029" s="458">
        <v>2023</v>
      </c>
      <c r="C1029" s="458">
        <v>10</v>
      </c>
      <c r="D1029" s="458">
        <v>0</v>
      </c>
      <c r="E1029" s="458">
        <v>0</v>
      </c>
      <c r="F1029" s="458">
        <v>1</v>
      </c>
      <c r="G1029" s="458">
        <v>0</v>
      </c>
      <c r="H1029" s="458">
        <v>0</v>
      </c>
      <c r="I1029" s="458">
        <v>0</v>
      </c>
      <c r="J1029" s="458">
        <v>1</v>
      </c>
      <c r="K1029" s="458">
        <v>4</v>
      </c>
      <c r="L1029" t="s">
        <v>855</v>
      </c>
      <c r="O1029" s="231"/>
      <c r="P1029" s="231"/>
    </row>
    <row r="1030" spans="1:16">
      <c r="A1030" t="s">
        <v>1009</v>
      </c>
      <c r="B1030" s="458">
        <v>2023</v>
      </c>
      <c r="C1030" s="458">
        <v>10</v>
      </c>
      <c r="D1030" s="458">
        <v>0</v>
      </c>
      <c r="E1030" s="458">
        <v>20</v>
      </c>
      <c r="F1030" s="458">
        <v>23</v>
      </c>
      <c r="G1030" s="458">
        <v>79</v>
      </c>
      <c r="H1030" s="458">
        <v>24</v>
      </c>
      <c r="I1030" s="458">
        <v>0</v>
      </c>
      <c r="J1030" s="458">
        <v>23</v>
      </c>
      <c r="K1030" s="458">
        <v>165</v>
      </c>
      <c r="L1030" t="s">
        <v>697</v>
      </c>
      <c r="O1030" s="231"/>
      <c r="P1030" s="231"/>
    </row>
    <row r="1031" spans="1:16">
      <c r="A1031" t="s">
        <v>1009</v>
      </c>
      <c r="B1031" s="458">
        <v>2024</v>
      </c>
      <c r="C1031" s="458">
        <v>0</v>
      </c>
      <c r="D1031" s="458">
        <v>0</v>
      </c>
      <c r="E1031" s="458">
        <v>0</v>
      </c>
      <c r="F1031" s="458">
        <v>40</v>
      </c>
      <c r="G1031" s="458">
        <v>0</v>
      </c>
      <c r="H1031" s="458">
        <v>40</v>
      </c>
      <c r="I1031" s="458">
        <v>0</v>
      </c>
      <c r="J1031" s="458">
        <v>40</v>
      </c>
      <c r="K1031" s="458">
        <v>74</v>
      </c>
      <c r="L1031" t="s">
        <v>697</v>
      </c>
      <c r="O1031" s="231"/>
      <c r="P1031" s="231"/>
    </row>
    <row r="1032" spans="1:16">
      <c r="A1032" t="s">
        <v>1009</v>
      </c>
      <c r="C1032">
        <v>0</v>
      </c>
      <c r="D1032">
        <v>0</v>
      </c>
      <c r="E1032">
        <v>0</v>
      </c>
      <c r="F1032">
        <v>3</v>
      </c>
      <c r="G1032">
        <v>0</v>
      </c>
      <c r="H1032">
        <v>28</v>
      </c>
      <c r="I1032">
        <v>0</v>
      </c>
      <c r="J1032">
        <v>34</v>
      </c>
      <c r="K1032">
        <v>338</v>
      </c>
      <c r="L1032" t="s">
        <v>822</v>
      </c>
      <c r="O1032" s="231"/>
      <c r="P1032" s="231"/>
    </row>
    <row r="1033" spans="1:16">
      <c r="A1033" t="s">
        <v>1010</v>
      </c>
      <c r="B1033" s="458">
        <v>2019</v>
      </c>
      <c r="C1033" s="458">
        <v>0</v>
      </c>
      <c r="D1033" s="458">
        <v>0</v>
      </c>
      <c r="E1033" s="458">
        <v>41</v>
      </c>
      <c r="F1033" s="458">
        <v>0</v>
      </c>
      <c r="G1033" s="458">
        <v>5</v>
      </c>
      <c r="H1033" s="458">
        <v>0</v>
      </c>
      <c r="I1033" s="458">
        <v>0</v>
      </c>
      <c r="J1033" s="458">
        <v>0</v>
      </c>
      <c r="K1033" s="458">
        <v>1970</v>
      </c>
      <c r="L1033" t="s">
        <v>855</v>
      </c>
      <c r="O1033" s="231"/>
      <c r="P1033" s="231"/>
    </row>
    <row r="1034" spans="1:16">
      <c r="A1034" t="s">
        <v>1010</v>
      </c>
      <c r="B1034" s="458">
        <v>2020</v>
      </c>
      <c r="C1034" s="458">
        <v>0</v>
      </c>
      <c r="D1034" s="458">
        <v>0</v>
      </c>
      <c r="E1034" s="458">
        <v>204</v>
      </c>
      <c r="F1034" s="458">
        <v>0</v>
      </c>
      <c r="G1034" s="458">
        <v>42</v>
      </c>
      <c r="H1034" s="458">
        <v>0</v>
      </c>
      <c r="I1034" s="458">
        <v>0</v>
      </c>
      <c r="J1034" s="458">
        <v>0</v>
      </c>
      <c r="K1034" s="458">
        <v>2006</v>
      </c>
      <c r="L1034" t="s">
        <v>855</v>
      </c>
      <c r="O1034" s="231"/>
      <c r="P1034" s="231"/>
    </row>
    <row r="1035" spans="1:16">
      <c r="A1035" t="s">
        <v>1010</v>
      </c>
      <c r="B1035" s="458">
        <v>2021</v>
      </c>
      <c r="C1035" s="458">
        <v>0</v>
      </c>
      <c r="D1035" s="458">
        <v>58</v>
      </c>
      <c r="E1035" s="458">
        <v>0</v>
      </c>
      <c r="F1035" s="458">
        <v>92</v>
      </c>
      <c r="G1035" s="458">
        <v>2</v>
      </c>
      <c r="H1035" s="458">
        <v>25</v>
      </c>
      <c r="I1035" s="458">
        <v>0</v>
      </c>
      <c r="J1035" s="458">
        <v>0</v>
      </c>
      <c r="K1035" s="458">
        <v>2143</v>
      </c>
      <c r="L1035" t="s">
        <v>855</v>
      </c>
      <c r="O1035" s="231"/>
      <c r="P1035" s="231"/>
    </row>
    <row r="1036" spans="1:16">
      <c r="A1036" t="s">
        <v>1010</v>
      </c>
      <c r="B1036" s="458">
        <v>2022</v>
      </c>
      <c r="C1036" s="458">
        <v>12</v>
      </c>
      <c r="D1036" s="458">
        <v>55</v>
      </c>
      <c r="E1036" s="458">
        <v>12</v>
      </c>
      <c r="F1036" s="458">
        <v>55</v>
      </c>
      <c r="G1036" s="458">
        <v>48</v>
      </c>
      <c r="H1036" s="458">
        <v>22</v>
      </c>
      <c r="I1036" s="458">
        <v>0</v>
      </c>
      <c r="J1036" s="458">
        <v>0</v>
      </c>
      <c r="K1036" s="458">
        <v>1306</v>
      </c>
      <c r="L1036" t="s">
        <v>855</v>
      </c>
      <c r="O1036" s="231"/>
      <c r="P1036" s="231"/>
    </row>
    <row r="1037" spans="1:16">
      <c r="A1037" t="s">
        <v>1010</v>
      </c>
      <c r="B1037" s="458">
        <v>2023</v>
      </c>
      <c r="C1037" s="458">
        <v>64</v>
      </c>
      <c r="D1037" s="458">
        <v>21</v>
      </c>
      <c r="E1037" s="458">
        <v>277</v>
      </c>
      <c r="F1037" s="458">
        <v>83</v>
      </c>
      <c r="G1037" s="458">
        <v>47</v>
      </c>
      <c r="H1037" s="458">
        <v>38</v>
      </c>
      <c r="I1037" s="458">
        <v>0</v>
      </c>
      <c r="J1037" s="458">
        <v>0</v>
      </c>
      <c r="K1037" s="458">
        <v>1456</v>
      </c>
      <c r="L1037" t="s">
        <v>855</v>
      </c>
      <c r="O1037" s="231"/>
      <c r="P1037" s="231"/>
    </row>
    <row r="1038" spans="1:16">
      <c r="A1038" t="s">
        <v>1010</v>
      </c>
      <c r="B1038" s="458">
        <v>2024</v>
      </c>
      <c r="C1038" s="458">
        <v>120</v>
      </c>
      <c r="D1038" s="458">
        <v>0</v>
      </c>
      <c r="E1038" s="458">
        <v>132</v>
      </c>
      <c r="F1038" s="458">
        <v>0</v>
      </c>
      <c r="G1038" s="458">
        <v>56</v>
      </c>
      <c r="H1038" s="458">
        <v>25</v>
      </c>
      <c r="I1038" s="458">
        <v>0</v>
      </c>
      <c r="J1038" s="458">
        <v>152</v>
      </c>
      <c r="K1038" s="458">
        <v>1036</v>
      </c>
      <c r="L1038" t="s">
        <v>697</v>
      </c>
      <c r="O1038" s="231"/>
      <c r="P1038" s="231"/>
    </row>
    <row r="1039" spans="1:16">
      <c r="A1039" t="s">
        <v>1010</v>
      </c>
      <c r="C1039">
        <v>52</v>
      </c>
      <c r="D1039">
        <v>21</v>
      </c>
      <c r="E1039">
        <v>54</v>
      </c>
      <c r="F1039">
        <v>83</v>
      </c>
      <c r="G1039">
        <v>0</v>
      </c>
      <c r="H1039">
        <v>38</v>
      </c>
      <c r="I1039">
        <v>0</v>
      </c>
      <c r="J1039">
        <v>0</v>
      </c>
      <c r="K1039">
        <v>838</v>
      </c>
      <c r="L1039" t="s">
        <v>822</v>
      </c>
      <c r="O1039" s="231"/>
      <c r="P1039" s="231"/>
    </row>
    <row r="1040" spans="1:16">
      <c r="A1040" t="s">
        <v>1011</v>
      </c>
      <c r="B1040" s="458">
        <v>2019</v>
      </c>
      <c r="C1040" s="458">
        <v>0</v>
      </c>
      <c r="D1040" s="458">
        <v>0</v>
      </c>
      <c r="E1040" s="458">
        <v>0</v>
      </c>
      <c r="F1040" s="458">
        <v>20</v>
      </c>
      <c r="G1040" s="458">
        <v>0</v>
      </c>
      <c r="H1040" s="458">
        <v>40</v>
      </c>
      <c r="I1040" s="458">
        <v>0</v>
      </c>
      <c r="J1040" s="458">
        <v>20</v>
      </c>
      <c r="K1040" s="458">
        <v>56</v>
      </c>
      <c r="L1040" t="s">
        <v>855</v>
      </c>
      <c r="O1040" s="231"/>
      <c r="P1040" s="231"/>
    </row>
    <row r="1041" spans="1:16">
      <c r="A1041" t="s">
        <v>1011</v>
      </c>
      <c r="B1041" s="458">
        <v>2020</v>
      </c>
      <c r="C1041" s="458">
        <v>0</v>
      </c>
      <c r="D1041" s="458">
        <v>0</v>
      </c>
      <c r="E1041" s="458">
        <v>0</v>
      </c>
      <c r="F1041" s="458">
        <v>20</v>
      </c>
      <c r="G1041" s="458">
        <v>0</v>
      </c>
      <c r="H1041" s="458">
        <v>10</v>
      </c>
      <c r="I1041" s="458">
        <v>0</v>
      </c>
      <c r="J1041" s="458">
        <v>45</v>
      </c>
      <c r="K1041" s="458">
        <v>44</v>
      </c>
      <c r="L1041" t="s">
        <v>855</v>
      </c>
      <c r="O1041" s="231"/>
      <c r="P1041" s="231"/>
    </row>
    <row r="1042" spans="1:16">
      <c r="A1042" t="s">
        <v>1011</v>
      </c>
      <c r="B1042" s="458">
        <v>2021</v>
      </c>
      <c r="C1042" s="458">
        <v>0</v>
      </c>
      <c r="D1042" s="458">
        <v>0</v>
      </c>
      <c r="E1042" s="458">
        <v>0</v>
      </c>
      <c r="F1042" s="458">
        <v>8</v>
      </c>
      <c r="G1042" s="458">
        <v>0</v>
      </c>
      <c r="H1042" s="458">
        <v>47</v>
      </c>
      <c r="I1042" s="458">
        <v>0</v>
      </c>
      <c r="J1042" s="458">
        <v>102</v>
      </c>
      <c r="K1042" s="458">
        <v>54</v>
      </c>
      <c r="L1042" t="s">
        <v>855</v>
      </c>
      <c r="O1042" s="231"/>
      <c r="P1042" s="231"/>
    </row>
    <row r="1043" spans="1:16">
      <c r="A1043" t="s">
        <v>1011</v>
      </c>
      <c r="B1043" s="458">
        <v>2022</v>
      </c>
      <c r="C1043" s="458">
        <v>0</v>
      </c>
      <c r="D1043" s="458">
        <v>0</v>
      </c>
      <c r="E1043" s="458">
        <v>0</v>
      </c>
      <c r="F1043" s="458">
        <v>18</v>
      </c>
      <c r="G1043" s="458">
        <v>0</v>
      </c>
      <c r="H1043" s="458">
        <v>20</v>
      </c>
      <c r="I1043" s="458">
        <v>0</v>
      </c>
      <c r="J1043" s="458">
        <v>52</v>
      </c>
      <c r="K1043" s="458">
        <v>65</v>
      </c>
      <c r="L1043" t="s">
        <v>855</v>
      </c>
      <c r="O1043" s="231"/>
      <c r="P1043" s="231"/>
    </row>
    <row r="1044" spans="1:16">
      <c r="A1044" t="s">
        <v>1011</v>
      </c>
      <c r="B1044" s="458">
        <v>2023</v>
      </c>
      <c r="C1044" s="458">
        <v>0</v>
      </c>
      <c r="D1044" s="458">
        <v>0</v>
      </c>
      <c r="E1044" s="458">
        <v>0</v>
      </c>
      <c r="F1044" s="458">
        <v>0</v>
      </c>
      <c r="G1044" s="458">
        <v>0</v>
      </c>
      <c r="H1044" s="458">
        <v>38</v>
      </c>
      <c r="I1044" s="458">
        <v>0</v>
      </c>
      <c r="J1044" s="458">
        <v>44</v>
      </c>
      <c r="K1044" s="458">
        <v>43</v>
      </c>
      <c r="L1044" t="s">
        <v>855</v>
      </c>
      <c r="O1044" s="231"/>
      <c r="P1044" s="231"/>
    </row>
    <row r="1045" spans="1:16">
      <c r="A1045" t="s">
        <v>1011</v>
      </c>
      <c r="B1045" s="458">
        <v>2024</v>
      </c>
      <c r="C1045" s="458">
        <v>0</v>
      </c>
      <c r="D1045" s="458">
        <v>0</v>
      </c>
      <c r="E1045" s="458">
        <v>0</v>
      </c>
      <c r="F1045" s="458">
        <v>0</v>
      </c>
      <c r="G1045" s="458">
        <v>0</v>
      </c>
      <c r="H1045" s="458">
        <v>28</v>
      </c>
      <c r="I1045" s="458">
        <v>0</v>
      </c>
      <c r="J1045" s="458">
        <v>1</v>
      </c>
      <c r="K1045" s="458">
        <v>85</v>
      </c>
      <c r="L1045" t="s">
        <v>697</v>
      </c>
      <c r="O1045" s="231"/>
      <c r="P1045" s="231"/>
    </row>
    <row r="1046" spans="1:16">
      <c r="A1046" t="s">
        <v>1011</v>
      </c>
      <c r="C1046">
        <v>0</v>
      </c>
      <c r="D1046">
        <v>0</v>
      </c>
      <c r="E1046">
        <v>0</v>
      </c>
      <c r="F1046">
        <v>0</v>
      </c>
      <c r="G1046">
        <v>0</v>
      </c>
      <c r="H1046">
        <v>14</v>
      </c>
      <c r="I1046">
        <v>0</v>
      </c>
      <c r="J1046">
        <v>17</v>
      </c>
      <c r="K1046">
        <v>18</v>
      </c>
      <c r="L1046" t="s">
        <v>822</v>
      </c>
      <c r="O1046" s="231"/>
      <c r="P1046" s="231"/>
    </row>
    <row r="1047" spans="1:16">
      <c r="A1047" t="s">
        <v>1012</v>
      </c>
      <c r="B1047" s="458">
        <v>2019</v>
      </c>
      <c r="C1047" s="458">
        <v>0</v>
      </c>
      <c r="D1047" s="458">
        <v>0</v>
      </c>
      <c r="E1047" s="458">
        <v>1</v>
      </c>
      <c r="F1047" s="458">
        <v>0</v>
      </c>
      <c r="G1047" s="458">
        <v>8</v>
      </c>
      <c r="H1047" s="458">
        <v>0</v>
      </c>
      <c r="I1047" s="458">
        <v>10</v>
      </c>
      <c r="J1047" s="458">
        <v>0</v>
      </c>
      <c r="K1047" s="458">
        <v>323</v>
      </c>
      <c r="L1047" t="s">
        <v>855</v>
      </c>
      <c r="O1047" s="231"/>
      <c r="P1047" s="231"/>
    </row>
    <row r="1048" spans="1:16">
      <c r="A1048" t="s">
        <v>1012</v>
      </c>
      <c r="B1048" s="458">
        <v>2020</v>
      </c>
      <c r="C1048" s="458">
        <v>0</v>
      </c>
      <c r="D1048" s="458">
        <v>0</v>
      </c>
      <c r="E1048" s="458">
        <v>0</v>
      </c>
      <c r="F1048" s="458">
        <v>0</v>
      </c>
      <c r="G1048" s="458">
        <v>4</v>
      </c>
      <c r="H1048" s="458">
        <v>0</v>
      </c>
      <c r="I1048" s="458">
        <v>0</v>
      </c>
      <c r="J1048" s="458">
        <v>0</v>
      </c>
      <c r="K1048" s="458">
        <v>64</v>
      </c>
      <c r="L1048" t="s">
        <v>855</v>
      </c>
      <c r="O1048" s="231"/>
      <c r="P1048" s="231"/>
    </row>
    <row r="1049" spans="1:16">
      <c r="A1049" t="s">
        <v>1012</v>
      </c>
      <c r="B1049" s="458">
        <v>2021</v>
      </c>
      <c r="C1049" s="458">
        <v>0</v>
      </c>
      <c r="D1049" s="458">
        <v>3</v>
      </c>
      <c r="E1049" s="458">
        <v>0</v>
      </c>
      <c r="F1049" s="458">
        <v>10</v>
      </c>
      <c r="G1049" s="458">
        <v>0</v>
      </c>
      <c r="H1049" s="458">
        <v>21</v>
      </c>
      <c r="I1049" s="458">
        <v>1</v>
      </c>
      <c r="J1049" s="458">
        <v>9</v>
      </c>
      <c r="K1049" s="458">
        <v>6</v>
      </c>
      <c r="L1049" t="s">
        <v>855</v>
      </c>
      <c r="O1049" s="231"/>
      <c r="P1049" s="231"/>
    </row>
    <row r="1050" spans="1:16">
      <c r="A1050" t="s">
        <v>1012</v>
      </c>
      <c r="B1050" s="458">
        <v>2021</v>
      </c>
      <c r="C1050" s="458">
        <v>0</v>
      </c>
      <c r="D1050" s="458">
        <v>3</v>
      </c>
      <c r="E1050" s="458">
        <v>0</v>
      </c>
      <c r="F1050" s="458">
        <v>2</v>
      </c>
      <c r="G1050" s="458">
        <v>0</v>
      </c>
      <c r="H1050" s="458">
        <v>17</v>
      </c>
      <c r="I1050" s="458">
        <v>0</v>
      </c>
      <c r="J1050" s="458">
        <v>21</v>
      </c>
      <c r="K1050" s="458">
        <v>2</v>
      </c>
      <c r="L1050" t="s">
        <v>697</v>
      </c>
      <c r="O1050" s="231"/>
      <c r="P1050" s="231"/>
    </row>
    <row r="1051" spans="1:16">
      <c r="A1051" t="s">
        <v>1012</v>
      </c>
      <c r="B1051" s="458">
        <v>2022</v>
      </c>
      <c r="C1051" s="458">
        <v>0</v>
      </c>
      <c r="D1051" s="458">
        <v>0</v>
      </c>
      <c r="E1051" s="458">
        <v>0</v>
      </c>
      <c r="F1051" s="458">
        <v>10</v>
      </c>
      <c r="G1051" s="458">
        <v>0</v>
      </c>
      <c r="H1051" s="458">
        <v>46</v>
      </c>
      <c r="I1051" s="458">
        <v>0</v>
      </c>
      <c r="J1051" s="458">
        <v>11</v>
      </c>
      <c r="K1051" s="458">
        <v>6</v>
      </c>
      <c r="L1051" t="s">
        <v>697</v>
      </c>
      <c r="O1051" s="231"/>
      <c r="P1051" s="231"/>
    </row>
    <row r="1052" spans="1:16">
      <c r="A1052" t="s">
        <v>1012</v>
      </c>
      <c r="B1052" s="458">
        <v>2023</v>
      </c>
      <c r="C1052" s="458">
        <v>0</v>
      </c>
      <c r="D1052" s="458">
        <v>0</v>
      </c>
      <c r="E1052" s="458">
        <v>0</v>
      </c>
      <c r="F1052" s="458">
        <v>34</v>
      </c>
      <c r="G1052" s="458">
        <v>0</v>
      </c>
      <c r="H1052" s="458">
        <v>28</v>
      </c>
      <c r="I1052" s="458">
        <v>0</v>
      </c>
      <c r="J1052" s="458">
        <v>13</v>
      </c>
      <c r="K1052" s="458">
        <v>383</v>
      </c>
      <c r="L1052" t="s">
        <v>697</v>
      </c>
      <c r="O1052" s="231"/>
      <c r="P1052" s="231"/>
    </row>
    <row r="1053" spans="1:16">
      <c r="A1053" t="s">
        <v>1012</v>
      </c>
      <c r="B1053" s="458">
        <v>2024</v>
      </c>
      <c r="C1053" s="458">
        <v>0</v>
      </c>
      <c r="D1053" s="458">
        <v>0</v>
      </c>
      <c r="E1053" s="458">
        <v>34</v>
      </c>
      <c r="F1053" s="458">
        <v>44</v>
      </c>
      <c r="G1053" s="458">
        <v>7</v>
      </c>
      <c r="H1053" s="458">
        <v>36</v>
      </c>
      <c r="I1053" s="458">
        <v>28</v>
      </c>
      <c r="J1053" s="458">
        <v>26</v>
      </c>
      <c r="K1053" s="458">
        <v>1</v>
      </c>
      <c r="L1053" t="s">
        <v>697</v>
      </c>
      <c r="O1053" s="231"/>
      <c r="P1053" s="231"/>
    </row>
    <row r="1054" spans="1:16">
      <c r="A1054" t="s">
        <v>1012</v>
      </c>
      <c r="C1054">
        <v>0</v>
      </c>
      <c r="D1054">
        <v>2</v>
      </c>
      <c r="E1054">
        <v>0</v>
      </c>
      <c r="F1054">
        <v>15</v>
      </c>
      <c r="G1054">
        <v>0</v>
      </c>
      <c r="H1054">
        <v>13</v>
      </c>
      <c r="I1054">
        <v>1</v>
      </c>
      <c r="J1054">
        <v>20</v>
      </c>
      <c r="K1054">
        <v>43</v>
      </c>
      <c r="L1054" t="s">
        <v>822</v>
      </c>
      <c r="O1054" s="231"/>
      <c r="P1054" s="231"/>
    </row>
    <row r="1055" spans="1:16">
      <c r="A1055" t="s">
        <v>1013</v>
      </c>
      <c r="B1055" s="458">
        <v>2019</v>
      </c>
      <c r="C1055" s="458">
        <v>0</v>
      </c>
      <c r="D1055" s="458">
        <v>0</v>
      </c>
      <c r="E1055" s="458">
        <v>0</v>
      </c>
      <c r="F1055" s="458">
        <v>1</v>
      </c>
      <c r="G1055" s="458">
        <v>0</v>
      </c>
      <c r="H1055" s="458">
        <v>0</v>
      </c>
      <c r="I1055" s="458">
        <v>0</v>
      </c>
      <c r="J1055" s="458">
        <v>0</v>
      </c>
      <c r="K1055" s="458">
        <v>57</v>
      </c>
      <c r="L1055" t="s">
        <v>855</v>
      </c>
      <c r="O1055" s="231"/>
      <c r="P1055" s="231"/>
    </row>
    <row r="1056" spans="1:16">
      <c r="A1056" t="s">
        <v>1013</v>
      </c>
      <c r="B1056" s="458">
        <v>2020</v>
      </c>
      <c r="C1056" s="458">
        <v>0</v>
      </c>
      <c r="D1056" s="458">
        <v>0</v>
      </c>
      <c r="E1056" s="458">
        <v>0</v>
      </c>
      <c r="F1056" s="458">
        <v>0</v>
      </c>
      <c r="G1056" s="458">
        <v>0</v>
      </c>
      <c r="H1056" s="458">
        <v>13</v>
      </c>
      <c r="I1056" s="458">
        <v>0</v>
      </c>
      <c r="J1056" s="458">
        <v>0</v>
      </c>
      <c r="K1056" s="458">
        <v>22</v>
      </c>
      <c r="L1056" t="s">
        <v>855</v>
      </c>
      <c r="O1056" s="231"/>
      <c r="P1056" s="231"/>
    </row>
    <row r="1057" spans="1:16">
      <c r="A1057" t="s">
        <v>1013</v>
      </c>
      <c r="B1057" s="458">
        <v>2021</v>
      </c>
      <c r="C1057" s="458">
        <v>0</v>
      </c>
      <c r="D1057" s="458">
        <v>0</v>
      </c>
      <c r="E1057" s="458">
        <v>0</v>
      </c>
      <c r="F1057" s="458">
        <v>0</v>
      </c>
      <c r="G1057" s="458">
        <v>0</v>
      </c>
      <c r="H1057" s="458">
        <v>0</v>
      </c>
      <c r="I1057" s="458">
        <v>0</v>
      </c>
      <c r="J1057" s="458">
        <v>0</v>
      </c>
      <c r="K1057" s="458">
        <v>40</v>
      </c>
      <c r="L1057" t="s">
        <v>855</v>
      </c>
      <c r="O1057" s="231"/>
      <c r="P1057" s="231"/>
    </row>
    <row r="1058" spans="1:16">
      <c r="A1058" t="s">
        <v>1013</v>
      </c>
      <c r="B1058" s="458">
        <v>2021</v>
      </c>
      <c r="C1058" s="458">
        <v>0</v>
      </c>
      <c r="D1058" s="458">
        <v>0</v>
      </c>
      <c r="E1058" s="458">
        <v>0</v>
      </c>
      <c r="F1058" s="458">
        <v>0</v>
      </c>
      <c r="G1058" s="458">
        <v>0</v>
      </c>
      <c r="H1058" s="458">
        <v>0</v>
      </c>
      <c r="I1058" s="458">
        <v>0</v>
      </c>
      <c r="J1058" s="458">
        <v>0</v>
      </c>
      <c r="K1058" s="458">
        <v>79</v>
      </c>
      <c r="L1058" t="s">
        <v>697</v>
      </c>
      <c r="O1058" s="231"/>
      <c r="P1058" s="231"/>
    </row>
    <row r="1059" spans="1:16">
      <c r="A1059" t="s">
        <v>1013</v>
      </c>
      <c r="B1059" s="458">
        <v>2022</v>
      </c>
      <c r="C1059" s="458">
        <v>0</v>
      </c>
      <c r="D1059" s="458">
        <v>0</v>
      </c>
      <c r="E1059" s="458">
        <v>0</v>
      </c>
      <c r="F1059" s="458">
        <v>0</v>
      </c>
      <c r="G1059" s="458">
        <v>0</v>
      </c>
      <c r="H1059" s="458">
        <v>2</v>
      </c>
      <c r="I1059" s="458">
        <v>0</v>
      </c>
      <c r="J1059" s="458">
        <v>0</v>
      </c>
      <c r="K1059" s="458">
        <v>94</v>
      </c>
      <c r="L1059" t="s">
        <v>697</v>
      </c>
      <c r="O1059" s="231"/>
      <c r="P1059" s="231"/>
    </row>
    <row r="1060" spans="1:16">
      <c r="A1060" t="s">
        <v>1013</v>
      </c>
      <c r="B1060" s="458">
        <v>2023</v>
      </c>
      <c r="C1060" s="458">
        <v>0</v>
      </c>
      <c r="D1060" s="458">
        <v>0</v>
      </c>
      <c r="E1060" s="458">
        <v>0</v>
      </c>
      <c r="F1060" s="458">
        <v>0</v>
      </c>
      <c r="G1060" s="458">
        <v>0</v>
      </c>
      <c r="H1060" s="458">
        <v>0</v>
      </c>
      <c r="I1060" s="458">
        <v>0</v>
      </c>
      <c r="J1060" s="458">
        <v>0</v>
      </c>
      <c r="K1060" s="458">
        <v>185</v>
      </c>
      <c r="L1060" t="s">
        <v>697</v>
      </c>
      <c r="O1060" s="231"/>
      <c r="P1060" s="231"/>
    </row>
    <row r="1061" spans="1:16">
      <c r="A1061" t="s">
        <v>1013</v>
      </c>
      <c r="B1061" s="458">
        <v>2024</v>
      </c>
      <c r="C1061" s="458">
        <v>0</v>
      </c>
      <c r="D1061" s="458">
        <v>0</v>
      </c>
      <c r="E1061" s="458">
        <v>0</v>
      </c>
      <c r="F1061" s="458">
        <v>0</v>
      </c>
      <c r="G1061" s="458">
        <v>0</v>
      </c>
      <c r="H1061" s="458">
        <v>5</v>
      </c>
      <c r="I1061" s="458">
        <v>0</v>
      </c>
      <c r="J1061" s="458">
        <v>0</v>
      </c>
      <c r="K1061" s="458">
        <v>165</v>
      </c>
      <c r="L1061" t="s">
        <v>697</v>
      </c>
      <c r="O1061" s="231"/>
      <c r="P1061" s="231"/>
    </row>
    <row r="1062" spans="1:16">
      <c r="A1062" t="s">
        <v>1014</v>
      </c>
      <c r="B1062" s="458">
        <v>2019</v>
      </c>
      <c r="C1062" s="458">
        <v>0</v>
      </c>
      <c r="D1062" s="458">
        <v>0</v>
      </c>
      <c r="E1062" s="458">
        <v>0</v>
      </c>
      <c r="F1062" s="458">
        <v>0</v>
      </c>
      <c r="G1062" s="458">
        <v>0</v>
      </c>
      <c r="H1062" s="458">
        <v>0</v>
      </c>
      <c r="I1062" s="458">
        <v>0</v>
      </c>
      <c r="J1062" s="458">
        <v>0</v>
      </c>
      <c r="K1062" s="458">
        <v>125</v>
      </c>
      <c r="L1062" t="s">
        <v>855</v>
      </c>
      <c r="O1062" s="231"/>
      <c r="P1062" s="231"/>
    </row>
    <row r="1063" spans="1:16">
      <c r="A1063" t="s">
        <v>1014</v>
      </c>
      <c r="B1063" s="458">
        <v>2020</v>
      </c>
      <c r="C1063" s="458">
        <v>0</v>
      </c>
      <c r="D1063" s="458">
        <v>0</v>
      </c>
      <c r="E1063" s="458">
        <v>0</v>
      </c>
      <c r="F1063" s="458">
        <v>0</v>
      </c>
      <c r="G1063" s="458">
        <v>0</v>
      </c>
      <c r="H1063" s="458">
        <v>0</v>
      </c>
      <c r="I1063" s="458">
        <v>0</v>
      </c>
      <c r="J1063" s="458">
        <v>0</v>
      </c>
      <c r="K1063" s="458">
        <v>287</v>
      </c>
      <c r="L1063" t="s">
        <v>855</v>
      </c>
      <c r="O1063" s="231"/>
      <c r="P1063" s="231"/>
    </row>
    <row r="1064" spans="1:16">
      <c r="A1064" t="s">
        <v>1014</v>
      </c>
      <c r="B1064" s="458">
        <v>2021</v>
      </c>
      <c r="C1064" s="458">
        <v>0</v>
      </c>
      <c r="D1064" s="458">
        <v>0</v>
      </c>
      <c r="E1064" s="458">
        <v>0</v>
      </c>
      <c r="F1064" s="458">
        <v>0</v>
      </c>
      <c r="G1064" s="458">
        <v>0</v>
      </c>
      <c r="H1064" s="458">
        <v>0</v>
      </c>
      <c r="I1064" s="458">
        <v>0</v>
      </c>
      <c r="J1064" s="458">
        <v>0</v>
      </c>
      <c r="K1064" s="458">
        <v>236</v>
      </c>
      <c r="L1064" t="s">
        <v>855</v>
      </c>
      <c r="O1064" s="231"/>
      <c r="P1064" s="231"/>
    </row>
    <row r="1065" spans="1:16">
      <c r="A1065" t="s">
        <v>1014</v>
      </c>
      <c r="B1065" s="458">
        <v>2021</v>
      </c>
      <c r="C1065" s="458">
        <v>0</v>
      </c>
      <c r="D1065" s="458">
        <v>0</v>
      </c>
      <c r="E1065" s="458">
        <v>0</v>
      </c>
      <c r="F1065" s="458">
        <v>0</v>
      </c>
      <c r="G1065" s="458">
        <v>0</v>
      </c>
      <c r="H1065" s="458">
        <v>0</v>
      </c>
      <c r="I1065" s="458">
        <v>0</v>
      </c>
      <c r="J1065" s="458">
        <v>0</v>
      </c>
      <c r="K1065" s="458">
        <v>52</v>
      </c>
      <c r="L1065" t="s">
        <v>697</v>
      </c>
      <c r="O1065" s="231"/>
      <c r="P1065" s="231"/>
    </row>
    <row r="1066" spans="1:16">
      <c r="A1066" t="s">
        <v>1014</v>
      </c>
      <c r="B1066" s="458">
        <v>2022</v>
      </c>
      <c r="C1066" s="458">
        <v>0</v>
      </c>
      <c r="D1066" s="458">
        <v>0</v>
      </c>
      <c r="E1066" s="458">
        <v>0</v>
      </c>
      <c r="F1066" s="458">
        <v>0</v>
      </c>
      <c r="G1066" s="458">
        <v>0</v>
      </c>
      <c r="H1066" s="458">
        <v>0</v>
      </c>
      <c r="I1066" s="458">
        <v>0</v>
      </c>
      <c r="J1066" s="458">
        <v>0</v>
      </c>
      <c r="K1066" s="458">
        <v>381</v>
      </c>
      <c r="L1066" t="s">
        <v>697</v>
      </c>
      <c r="O1066" s="231"/>
      <c r="P1066" s="231"/>
    </row>
    <row r="1067" spans="1:16">
      <c r="A1067" t="s">
        <v>1014</v>
      </c>
      <c r="B1067" s="458">
        <v>2023</v>
      </c>
      <c r="C1067" s="458">
        <v>0</v>
      </c>
      <c r="D1067" s="458">
        <v>0</v>
      </c>
      <c r="E1067" s="458">
        <v>0</v>
      </c>
      <c r="F1067" s="458">
        <v>0</v>
      </c>
      <c r="G1067" s="458">
        <v>0</v>
      </c>
      <c r="H1067" s="458">
        <v>0</v>
      </c>
      <c r="I1067" s="458">
        <v>0</v>
      </c>
      <c r="J1067" s="458">
        <v>0</v>
      </c>
      <c r="K1067" s="458">
        <v>428</v>
      </c>
      <c r="L1067" t="s">
        <v>697</v>
      </c>
      <c r="O1067" s="231"/>
      <c r="P1067" s="231"/>
    </row>
    <row r="1068" spans="1:16">
      <c r="A1068" t="s">
        <v>1014</v>
      </c>
      <c r="B1068" s="458">
        <v>2024</v>
      </c>
      <c r="C1068" s="458">
        <v>0</v>
      </c>
      <c r="D1068" s="458">
        <v>0</v>
      </c>
      <c r="E1068" s="458">
        <v>0</v>
      </c>
      <c r="F1068" s="458">
        <v>7</v>
      </c>
      <c r="G1068" s="458">
        <v>8</v>
      </c>
      <c r="H1068" s="458">
        <v>101</v>
      </c>
      <c r="I1068" s="458">
        <v>0</v>
      </c>
      <c r="J1068" s="458">
        <v>2</v>
      </c>
      <c r="K1068" s="458">
        <v>521</v>
      </c>
      <c r="L1068" t="s">
        <v>697</v>
      </c>
      <c r="O1068" s="231"/>
      <c r="P1068" s="231"/>
    </row>
    <row r="1069" spans="1:16">
      <c r="A1069" t="s">
        <v>1014</v>
      </c>
      <c r="C1069">
        <v>0</v>
      </c>
      <c r="D1069">
        <v>0</v>
      </c>
      <c r="E1069">
        <v>0</v>
      </c>
      <c r="F1069">
        <v>0</v>
      </c>
      <c r="G1069">
        <v>0</v>
      </c>
      <c r="H1069">
        <v>0</v>
      </c>
      <c r="I1069">
        <v>0</v>
      </c>
      <c r="J1069">
        <v>0</v>
      </c>
      <c r="K1069">
        <v>72</v>
      </c>
      <c r="L1069" t="s">
        <v>822</v>
      </c>
      <c r="O1069" s="231"/>
      <c r="P1069" s="231"/>
    </row>
    <row r="1070" spans="1:16">
      <c r="A1070" t="s">
        <v>1015</v>
      </c>
      <c r="B1070" s="458">
        <v>2019</v>
      </c>
      <c r="C1070" s="458">
        <v>0</v>
      </c>
      <c r="D1070" s="458">
        <v>0</v>
      </c>
      <c r="E1070" s="458">
        <v>0</v>
      </c>
      <c r="F1070" s="458">
        <v>0</v>
      </c>
      <c r="G1070" s="458">
        <v>0</v>
      </c>
      <c r="H1070" s="458">
        <v>0</v>
      </c>
      <c r="I1070" s="458">
        <v>0</v>
      </c>
      <c r="J1070" s="458">
        <v>0</v>
      </c>
      <c r="K1070" s="458">
        <v>40</v>
      </c>
      <c r="L1070" t="s">
        <v>855</v>
      </c>
      <c r="O1070" s="231"/>
      <c r="P1070" s="231"/>
    </row>
    <row r="1071" spans="1:16">
      <c r="A1071" t="s">
        <v>1015</v>
      </c>
      <c r="B1071" s="458">
        <v>2020</v>
      </c>
      <c r="C1071" s="458">
        <v>0</v>
      </c>
      <c r="D1071" s="458">
        <v>0</v>
      </c>
      <c r="E1071" s="458">
        <v>0</v>
      </c>
      <c r="F1071" s="458">
        <v>0</v>
      </c>
      <c r="G1071" s="458">
        <v>0</v>
      </c>
      <c r="H1071" s="458">
        <v>0</v>
      </c>
      <c r="I1071" s="458">
        <v>0</v>
      </c>
      <c r="J1071" s="458">
        <v>0</v>
      </c>
      <c r="K1071" s="458">
        <v>127</v>
      </c>
      <c r="L1071" t="s">
        <v>855</v>
      </c>
      <c r="O1071" s="231"/>
      <c r="P1071" s="231"/>
    </row>
    <row r="1072" spans="1:16">
      <c r="A1072" t="s">
        <v>1015</v>
      </c>
      <c r="B1072" s="458">
        <v>2021</v>
      </c>
      <c r="C1072" s="458">
        <v>0</v>
      </c>
      <c r="D1072" s="458">
        <v>0</v>
      </c>
      <c r="E1072" s="458">
        <v>1</v>
      </c>
      <c r="F1072" s="458">
        <v>0</v>
      </c>
      <c r="G1072" s="458">
        <v>0</v>
      </c>
      <c r="H1072" s="458">
        <v>0</v>
      </c>
      <c r="I1072" s="458">
        <v>0</v>
      </c>
      <c r="J1072" s="458">
        <v>0</v>
      </c>
      <c r="K1072" s="458">
        <v>191</v>
      </c>
      <c r="L1072" t="s">
        <v>855</v>
      </c>
      <c r="O1072" s="231"/>
      <c r="P1072" s="231"/>
    </row>
    <row r="1073" spans="1:16">
      <c r="A1073" t="s">
        <v>1015</v>
      </c>
      <c r="B1073" s="458">
        <v>2021</v>
      </c>
      <c r="C1073" s="458">
        <v>0</v>
      </c>
      <c r="D1073" s="458">
        <v>0</v>
      </c>
      <c r="E1073" s="458">
        <v>0</v>
      </c>
      <c r="F1073" s="458">
        <v>0</v>
      </c>
      <c r="G1073" s="458">
        <v>0</v>
      </c>
      <c r="H1073" s="458">
        <v>0</v>
      </c>
      <c r="I1073" s="458">
        <v>0</v>
      </c>
      <c r="J1073" s="458">
        <v>0</v>
      </c>
      <c r="K1073" s="458">
        <v>121</v>
      </c>
      <c r="L1073" t="s">
        <v>697</v>
      </c>
      <c r="O1073" s="231"/>
      <c r="P1073" s="231"/>
    </row>
    <row r="1074" spans="1:16">
      <c r="A1074" t="s">
        <v>1015</v>
      </c>
      <c r="B1074" s="458">
        <v>2022</v>
      </c>
      <c r="C1074" s="458">
        <v>0</v>
      </c>
      <c r="D1074" s="458">
        <v>0</v>
      </c>
      <c r="E1074" s="458">
        <v>0</v>
      </c>
      <c r="F1074" s="458">
        <v>0</v>
      </c>
      <c r="G1074" s="458">
        <v>0</v>
      </c>
      <c r="H1074" s="458">
        <v>0</v>
      </c>
      <c r="I1074" s="458">
        <v>0</v>
      </c>
      <c r="J1074" s="458">
        <v>0</v>
      </c>
      <c r="K1074" s="458">
        <v>238</v>
      </c>
      <c r="L1074" t="s">
        <v>697</v>
      </c>
      <c r="O1074" s="231"/>
      <c r="P1074" s="231"/>
    </row>
    <row r="1075" spans="1:16">
      <c r="A1075" t="s">
        <v>1015</v>
      </c>
      <c r="B1075" s="458">
        <v>2023</v>
      </c>
      <c r="C1075" s="458">
        <v>0</v>
      </c>
      <c r="D1075" s="458">
        <v>0</v>
      </c>
      <c r="E1075" s="458">
        <v>0</v>
      </c>
      <c r="F1075" s="458">
        <v>0</v>
      </c>
      <c r="G1075" s="458">
        <v>2</v>
      </c>
      <c r="H1075" s="458">
        <v>0</v>
      </c>
      <c r="I1075" s="458">
        <v>0</v>
      </c>
      <c r="J1075" s="458">
        <v>0</v>
      </c>
      <c r="K1075" s="458">
        <v>380</v>
      </c>
      <c r="L1075" t="s">
        <v>697</v>
      </c>
      <c r="O1075" s="231"/>
      <c r="P1075" s="231"/>
    </row>
    <row r="1076" spans="1:16">
      <c r="A1076" t="s">
        <v>1015</v>
      </c>
      <c r="B1076" s="458">
        <v>2024</v>
      </c>
      <c r="C1076" s="458">
        <v>0</v>
      </c>
      <c r="D1076" s="458">
        <v>0</v>
      </c>
      <c r="E1076" s="458">
        <v>7</v>
      </c>
      <c r="F1076" s="458">
        <v>0</v>
      </c>
      <c r="G1076" s="458">
        <v>0</v>
      </c>
      <c r="H1076" s="458">
        <v>0</v>
      </c>
      <c r="I1076" s="458">
        <v>0</v>
      </c>
      <c r="J1076" s="458">
        <v>0</v>
      </c>
      <c r="K1076" s="458">
        <v>182</v>
      </c>
      <c r="L1076" t="s">
        <v>697</v>
      </c>
      <c r="O1076" s="231"/>
      <c r="P1076" s="231"/>
    </row>
    <row r="1077" spans="1:16">
      <c r="A1077" t="s">
        <v>1015</v>
      </c>
      <c r="C1077">
        <v>0</v>
      </c>
      <c r="D1077">
        <v>0</v>
      </c>
      <c r="E1077">
        <v>1</v>
      </c>
      <c r="F1077">
        <v>0</v>
      </c>
      <c r="G1077">
        <v>0</v>
      </c>
      <c r="H1077">
        <v>0</v>
      </c>
      <c r="I1077">
        <v>0</v>
      </c>
      <c r="J1077">
        <v>0</v>
      </c>
      <c r="K1077">
        <v>35</v>
      </c>
      <c r="L1077" t="s">
        <v>822</v>
      </c>
      <c r="O1077" s="231"/>
      <c r="P1077" s="231"/>
    </row>
    <row r="1078" spans="1:16">
      <c r="A1078" t="s">
        <v>1016</v>
      </c>
      <c r="B1078" s="458">
        <v>2019</v>
      </c>
      <c r="C1078" s="458">
        <v>0</v>
      </c>
      <c r="D1078" s="458">
        <v>0</v>
      </c>
      <c r="E1078" s="458">
        <v>0</v>
      </c>
      <c r="F1078" s="458">
        <v>4</v>
      </c>
      <c r="G1078" s="458">
        <v>0</v>
      </c>
      <c r="H1078" s="458">
        <v>0</v>
      </c>
      <c r="I1078" s="458">
        <v>0</v>
      </c>
      <c r="J1078" s="458">
        <v>12</v>
      </c>
      <c r="K1078" s="458">
        <v>153</v>
      </c>
      <c r="L1078" t="s">
        <v>855</v>
      </c>
      <c r="O1078" s="231"/>
      <c r="P1078" s="231"/>
    </row>
    <row r="1079" spans="1:16">
      <c r="A1079" t="s">
        <v>1016</v>
      </c>
      <c r="B1079" s="458">
        <v>2020</v>
      </c>
      <c r="C1079" s="458">
        <v>0</v>
      </c>
      <c r="D1079" s="458">
        <v>0</v>
      </c>
      <c r="E1079" s="458">
        <v>76</v>
      </c>
      <c r="F1079" s="458">
        <v>3</v>
      </c>
      <c r="G1079" s="458">
        <v>80</v>
      </c>
      <c r="H1079" s="458">
        <v>0</v>
      </c>
      <c r="I1079" s="458">
        <v>0</v>
      </c>
      <c r="J1079" s="458">
        <v>12</v>
      </c>
      <c r="K1079" s="458">
        <v>72</v>
      </c>
      <c r="L1079" t="s">
        <v>855</v>
      </c>
      <c r="O1079" s="231"/>
      <c r="P1079" s="231"/>
    </row>
    <row r="1080" spans="1:16">
      <c r="A1080" t="s">
        <v>1016</v>
      </c>
      <c r="B1080" s="458">
        <v>2021</v>
      </c>
      <c r="C1080" s="458">
        <v>0</v>
      </c>
      <c r="D1080" s="458">
        <v>0</v>
      </c>
      <c r="E1080" s="458">
        <v>36</v>
      </c>
      <c r="F1080" s="458">
        <v>8</v>
      </c>
      <c r="G1080" s="458">
        <v>83</v>
      </c>
      <c r="H1080" s="458">
        <v>0</v>
      </c>
      <c r="I1080" s="458">
        <v>0</v>
      </c>
      <c r="J1080" s="458">
        <v>20</v>
      </c>
      <c r="K1080" s="458">
        <v>128</v>
      </c>
      <c r="L1080" t="s">
        <v>855</v>
      </c>
      <c r="O1080" s="231"/>
      <c r="P1080" s="231"/>
    </row>
    <row r="1081" spans="1:16">
      <c r="A1081" t="s">
        <v>1016</v>
      </c>
      <c r="B1081" s="458">
        <v>2022</v>
      </c>
      <c r="C1081" s="458">
        <v>10</v>
      </c>
      <c r="D1081" s="458">
        <v>0</v>
      </c>
      <c r="E1081" s="458">
        <v>20</v>
      </c>
      <c r="F1081" s="458">
        <v>5</v>
      </c>
      <c r="G1081" s="458">
        <v>79</v>
      </c>
      <c r="H1081" s="458">
        <v>0</v>
      </c>
      <c r="I1081" s="458">
        <v>0</v>
      </c>
      <c r="J1081" s="458">
        <v>10</v>
      </c>
      <c r="K1081" s="458">
        <v>124</v>
      </c>
      <c r="L1081" t="s">
        <v>855</v>
      </c>
      <c r="O1081" s="231"/>
      <c r="P1081" s="231"/>
    </row>
    <row r="1082" spans="1:16">
      <c r="A1082" t="s">
        <v>1016</v>
      </c>
      <c r="B1082" s="458">
        <v>2023</v>
      </c>
      <c r="C1082" s="458">
        <v>0</v>
      </c>
      <c r="D1082" s="458">
        <v>0</v>
      </c>
      <c r="E1082" s="458">
        <v>0</v>
      </c>
      <c r="F1082" s="458">
        <v>0</v>
      </c>
      <c r="G1082" s="458">
        <v>0</v>
      </c>
      <c r="H1082" s="458">
        <v>0</v>
      </c>
      <c r="I1082" s="458">
        <v>0</v>
      </c>
      <c r="J1082" s="458">
        <v>1</v>
      </c>
      <c r="K1082" s="458">
        <v>3</v>
      </c>
      <c r="L1082" t="s">
        <v>855</v>
      </c>
      <c r="O1082" s="231"/>
      <c r="P1082" s="231"/>
    </row>
    <row r="1083" spans="1:16">
      <c r="A1083" t="s">
        <v>1016</v>
      </c>
      <c r="B1083" s="458">
        <v>2023</v>
      </c>
      <c r="C1083" s="458">
        <v>0</v>
      </c>
      <c r="D1083" s="458">
        <v>0</v>
      </c>
      <c r="E1083" s="458">
        <v>0</v>
      </c>
      <c r="F1083" s="458">
        <v>12</v>
      </c>
      <c r="G1083" s="458">
        <v>0</v>
      </c>
      <c r="H1083" s="458">
        <v>12</v>
      </c>
      <c r="I1083" s="458">
        <v>0</v>
      </c>
      <c r="J1083" s="458">
        <v>11</v>
      </c>
      <c r="K1083" s="458">
        <v>153</v>
      </c>
      <c r="L1083" t="s">
        <v>697</v>
      </c>
      <c r="O1083" s="231"/>
      <c r="P1083" s="231"/>
    </row>
    <row r="1084" spans="1:16">
      <c r="A1084" t="s">
        <v>1016</v>
      </c>
      <c r="B1084" s="458">
        <v>2024</v>
      </c>
      <c r="C1084" s="458">
        <v>0</v>
      </c>
      <c r="D1084" s="458">
        <v>0</v>
      </c>
      <c r="E1084" s="458">
        <v>0</v>
      </c>
      <c r="F1084" s="458">
        <v>12</v>
      </c>
      <c r="G1084" s="458">
        <v>0</v>
      </c>
      <c r="H1084" s="458">
        <v>11</v>
      </c>
      <c r="I1084" s="458">
        <v>0</v>
      </c>
      <c r="J1084" s="458">
        <v>11</v>
      </c>
      <c r="K1084" s="458">
        <v>143</v>
      </c>
      <c r="L1084" t="s">
        <v>697</v>
      </c>
      <c r="O1084" s="231"/>
      <c r="P1084" s="231"/>
    </row>
    <row r="1085" spans="1:16">
      <c r="A1085" t="s">
        <v>1016</v>
      </c>
      <c r="C1085">
        <v>0</v>
      </c>
      <c r="D1085">
        <v>0</v>
      </c>
      <c r="E1085">
        <v>0</v>
      </c>
      <c r="F1085">
        <v>0</v>
      </c>
      <c r="G1085">
        <v>0</v>
      </c>
      <c r="H1085">
        <v>0</v>
      </c>
      <c r="I1085">
        <v>0</v>
      </c>
      <c r="J1085">
        <v>7</v>
      </c>
      <c r="K1085">
        <v>24</v>
      </c>
      <c r="L1085" t="s">
        <v>822</v>
      </c>
      <c r="O1085" s="231"/>
      <c r="P1085" s="231"/>
    </row>
    <row r="1086" spans="1:16">
      <c r="A1086" t="s">
        <v>1017</v>
      </c>
      <c r="B1086" s="458">
        <v>2019</v>
      </c>
      <c r="C1086" s="458">
        <v>0</v>
      </c>
      <c r="D1086" s="458">
        <v>0</v>
      </c>
      <c r="E1086" s="458">
        <v>4</v>
      </c>
      <c r="F1086" s="458">
        <v>0</v>
      </c>
      <c r="G1086" s="458">
        <v>0</v>
      </c>
      <c r="H1086" s="458">
        <v>0</v>
      </c>
      <c r="I1086" s="458">
        <v>0</v>
      </c>
      <c r="J1086" s="458">
        <v>0</v>
      </c>
      <c r="K1086" s="458">
        <v>299</v>
      </c>
      <c r="L1086" t="s">
        <v>855</v>
      </c>
      <c r="O1086" s="231"/>
      <c r="P1086" s="231"/>
    </row>
    <row r="1087" spans="1:16">
      <c r="A1087" t="s">
        <v>1017</v>
      </c>
      <c r="B1087" s="458">
        <v>2020</v>
      </c>
      <c r="C1087" s="458">
        <v>0</v>
      </c>
      <c r="D1087" s="458">
        <v>0</v>
      </c>
      <c r="E1087" s="458">
        <v>0</v>
      </c>
      <c r="F1087" s="458">
        <v>0</v>
      </c>
      <c r="G1087" s="458">
        <v>0</v>
      </c>
      <c r="H1087" s="458">
        <v>0</v>
      </c>
      <c r="I1087" s="458">
        <v>0</v>
      </c>
      <c r="J1087" s="458">
        <v>0</v>
      </c>
      <c r="K1087" s="458">
        <v>174</v>
      </c>
      <c r="L1087" t="s">
        <v>855</v>
      </c>
      <c r="O1087" s="231"/>
      <c r="P1087" s="231"/>
    </row>
    <row r="1088" spans="1:16">
      <c r="A1088" t="s">
        <v>1017</v>
      </c>
      <c r="B1088" s="458">
        <v>2021</v>
      </c>
      <c r="C1088" s="458">
        <v>0</v>
      </c>
      <c r="D1088" s="458">
        <v>0</v>
      </c>
      <c r="E1088" s="458">
        <v>0</v>
      </c>
      <c r="F1088" s="458">
        <v>0</v>
      </c>
      <c r="G1088" s="458">
        <v>0</v>
      </c>
      <c r="H1088" s="458">
        <v>0</v>
      </c>
      <c r="I1088" s="458">
        <v>0</v>
      </c>
      <c r="J1088" s="458">
        <v>0</v>
      </c>
      <c r="K1088" s="458">
        <v>228</v>
      </c>
      <c r="L1088" t="s">
        <v>855</v>
      </c>
      <c r="O1088" s="231"/>
      <c r="P1088" s="231"/>
    </row>
    <row r="1089" spans="1:16">
      <c r="A1089" t="s">
        <v>1017</v>
      </c>
      <c r="B1089" s="458">
        <v>2021</v>
      </c>
      <c r="C1089" s="458">
        <v>0</v>
      </c>
      <c r="D1089" s="458">
        <v>0</v>
      </c>
      <c r="E1089" s="458">
        <v>2</v>
      </c>
      <c r="F1089" s="458">
        <v>0</v>
      </c>
      <c r="G1089" s="458">
        <v>0</v>
      </c>
      <c r="H1089" s="458">
        <v>0</v>
      </c>
      <c r="I1089" s="458">
        <v>0</v>
      </c>
      <c r="J1089" s="458">
        <v>0</v>
      </c>
      <c r="K1089" s="458">
        <v>83</v>
      </c>
      <c r="L1089" t="s">
        <v>697</v>
      </c>
      <c r="O1089" s="231"/>
      <c r="P1089" s="231"/>
    </row>
    <row r="1090" spans="1:16">
      <c r="A1090" t="s">
        <v>1017</v>
      </c>
      <c r="B1090" s="458">
        <v>2022</v>
      </c>
      <c r="C1090" s="458">
        <v>55</v>
      </c>
      <c r="D1090" s="458">
        <v>0</v>
      </c>
      <c r="E1090" s="458">
        <v>203</v>
      </c>
      <c r="F1090" s="458">
        <v>0</v>
      </c>
      <c r="G1090" s="458">
        <v>312</v>
      </c>
      <c r="H1090" s="458">
        <v>0</v>
      </c>
      <c r="I1090" s="458">
        <v>0</v>
      </c>
      <c r="J1090" s="458">
        <v>0</v>
      </c>
      <c r="K1090" s="458">
        <v>648</v>
      </c>
      <c r="L1090" t="s">
        <v>697</v>
      </c>
      <c r="O1090" s="231"/>
      <c r="P1090" s="231"/>
    </row>
    <row r="1091" spans="1:16">
      <c r="A1091" t="s">
        <v>1017</v>
      </c>
      <c r="B1091" s="458">
        <v>2023</v>
      </c>
      <c r="C1091" s="458">
        <v>0</v>
      </c>
      <c r="D1091" s="458">
        <v>0</v>
      </c>
      <c r="E1091" s="458">
        <v>0</v>
      </c>
      <c r="F1091" s="458">
        <v>0</v>
      </c>
      <c r="G1091" s="458">
        <v>0</v>
      </c>
      <c r="H1091" s="458">
        <v>0</v>
      </c>
      <c r="I1091" s="458">
        <v>0</v>
      </c>
      <c r="J1091" s="458">
        <v>0</v>
      </c>
      <c r="K1091" s="458">
        <v>279</v>
      </c>
      <c r="L1091" t="s">
        <v>697</v>
      </c>
      <c r="O1091" s="231"/>
      <c r="P1091" s="231"/>
    </row>
    <row r="1092" spans="1:16">
      <c r="A1092" t="s">
        <v>1017</v>
      </c>
      <c r="B1092" s="458">
        <v>2024</v>
      </c>
      <c r="C1092" s="458">
        <v>21</v>
      </c>
      <c r="D1092" s="458">
        <v>0</v>
      </c>
      <c r="E1092" s="458">
        <v>38</v>
      </c>
      <c r="F1092" s="458">
        <v>0</v>
      </c>
      <c r="G1092" s="458">
        <v>29</v>
      </c>
      <c r="H1092" s="458">
        <v>0</v>
      </c>
      <c r="I1092" s="458">
        <v>0</v>
      </c>
      <c r="J1092" s="458">
        <v>0</v>
      </c>
      <c r="K1092" s="458">
        <v>238</v>
      </c>
      <c r="L1092" t="s">
        <v>697</v>
      </c>
      <c r="O1092" s="231"/>
      <c r="P1092" s="231"/>
    </row>
    <row r="1093" spans="1:16">
      <c r="A1093" t="s">
        <v>1017</v>
      </c>
      <c r="C1093">
        <v>0</v>
      </c>
      <c r="D1093">
        <v>0</v>
      </c>
      <c r="E1093">
        <v>0</v>
      </c>
      <c r="F1093">
        <v>0</v>
      </c>
      <c r="G1093">
        <v>0</v>
      </c>
      <c r="H1093">
        <v>0</v>
      </c>
      <c r="I1093">
        <v>0</v>
      </c>
      <c r="J1093">
        <v>0</v>
      </c>
      <c r="K1093">
        <v>99</v>
      </c>
      <c r="L1093" t="s">
        <v>822</v>
      </c>
      <c r="O1093" s="231"/>
      <c r="P1093" s="231"/>
    </row>
    <row r="1094" spans="1:16">
      <c r="A1094" t="s">
        <v>1018</v>
      </c>
      <c r="B1094" s="458">
        <v>2019</v>
      </c>
      <c r="C1094" s="458">
        <v>0</v>
      </c>
      <c r="D1094" s="458">
        <v>0</v>
      </c>
      <c r="E1094" s="458">
        <v>0</v>
      </c>
      <c r="F1094" s="458">
        <v>0</v>
      </c>
      <c r="G1094" s="458">
        <v>0</v>
      </c>
      <c r="H1094" s="458">
        <v>0</v>
      </c>
      <c r="I1094" s="458">
        <v>0</v>
      </c>
      <c r="J1094" s="458">
        <v>0</v>
      </c>
      <c r="K1094" s="458">
        <v>42</v>
      </c>
      <c r="L1094" t="s">
        <v>855</v>
      </c>
      <c r="O1094" s="231"/>
      <c r="P1094" s="231"/>
    </row>
    <row r="1095" spans="1:16">
      <c r="A1095" t="s">
        <v>1018</v>
      </c>
      <c r="B1095" s="458">
        <v>2020</v>
      </c>
      <c r="C1095" s="458">
        <v>0</v>
      </c>
      <c r="D1095" s="458">
        <v>0</v>
      </c>
      <c r="E1095" s="458">
        <v>0</v>
      </c>
      <c r="F1095" s="458">
        <v>0</v>
      </c>
      <c r="G1095" s="458">
        <v>0</v>
      </c>
      <c r="H1095" s="458">
        <v>0</v>
      </c>
      <c r="I1095" s="458">
        <v>0</v>
      </c>
      <c r="J1095" s="458">
        <v>0</v>
      </c>
      <c r="K1095" s="458">
        <v>27</v>
      </c>
      <c r="L1095" t="s">
        <v>855</v>
      </c>
      <c r="O1095" s="231"/>
      <c r="P1095" s="231"/>
    </row>
    <row r="1096" spans="1:16">
      <c r="A1096" t="s">
        <v>1018</v>
      </c>
      <c r="B1096" s="458">
        <v>2021</v>
      </c>
      <c r="C1096" s="458">
        <v>0</v>
      </c>
      <c r="D1096" s="458">
        <v>0</v>
      </c>
      <c r="E1096" s="458">
        <v>0</v>
      </c>
      <c r="F1096" s="458">
        <v>0</v>
      </c>
      <c r="G1096" s="458">
        <v>0</v>
      </c>
      <c r="H1096" s="458">
        <v>1</v>
      </c>
      <c r="I1096" s="458">
        <v>0</v>
      </c>
      <c r="J1096" s="458">
        <v>0</v>
      </c>
      <c r="K1096" s="458">
        <v>16</v>
      </c>
      <c r="L1096" t="s">
        <v>855</v>
      </c>
      <c r="O1096" s="231"/>
      <c r="P1096" s="231"/>
    </row>
    <row r="1097" spans="1:16">
      <c r="A1097" t="s">
        <v>1018</v>
      </c>
      <c r="B1097" s="458">
        <v>2021</v>
      </c>
      <c r="C1097" s="458">
        <v>0</v>
      </c>
      <c r="D1097" s="458">
        <v>0</v>
      </c>
      <c r="E1097" s="458">
        <v>0</v>
      </c>
      <c r="F1097" s="458">
        <v>0</v>
      </c>
      <c r="G1097" s="458">
        <v>0</v>
      </c>
      <c r="H1097" s="458">
        <v>0</v>
      </c>
      <c r="I1097" s="458">
        <v>2</v>
      </c>
      <c r="J1097" s="458">
        <v>1</v>
      </c>
      <c r="K1097" s="458">
        <v>13</v>
      </c>
      <c r="L1097" t="s">
        <v>697</v>
      </c>
      <c r="O1097" s="231"/>
      <c r="P1097" s="231"/>
    </row>
    <row r="1098" spans="1:16">
      <c r="A1098" t="s">
        <v>1018</v>
      </c>
      <c r="B1098" s="458">
        <v>2022</v>
      </c>
      <c r="C1098" s="458">
        <v>0</v>
      </c>
      <c r="D1098" s="458">
        <v>0</v>
      </c>
      <c r="E1098" s="458">
        <v>0</v>
      </c>
      <c r="F1098" s="458">
        <v>0</v>
      </c>
      <c r="G1098" s="458">
        <v>0</v>
      </c>
      <c r="H1098" s="458">
        <v>4</v>
      </c>
      <c r="I1098" s="458">
        <v>0</v>
      </c>
      <c r="J1098" s="458">
        <v>5</v>
      </c>
      <c r="K1098" s="458">
        <v>71</v>
      </c>
      <c r="L1098" t="s">
        <v>697</v>
      </c>
      <c r="O1098" s="231"/>
      <c r="P1098" s="231"/>
    </row>
    <row r="1099" spans="1:16">
      <c r="A1099" t="s">
        <v>1018</v>
      </c>
      <c r="B1099" s="458">
        <v>2023</v>
      </c>
      <c r="C1099" s="458">
        <v>0</v>
      </c>
      <c r="D1099" s="458">
        <v>1</v>
      </c>
      <c r="E1099" s="458">
        <v>0</v>
      </c>
      <c r="F1099" s="458">
        <v>1</v>
      </c>
      <c r="G1099" s="458">
        <v>0</v>
      </c>
      <c r="H1099" s="458">
        <v>0</v>
      </c>
      <c r="I1099" s="458">
        <v>0</v>
      </c>
      <c r="J1099" s="458">
        <v>0</v>
      </c>
      <c r="K1099" s="458">
        <v>50</v>
      </c>
      <c r="L1099" t="s">
        <v>697</v>
      </c>
      <c r="O1099" s="231"/>
      <c r="P1099" s="231"/>
    </row>
    <row r="1100" spans="1:16">
      <c r="A1100" t="s">
        <v>1018</v>
      </c>
      <c r="B1100" s="458">
        <v>2024</v>
      </c>
      <c r="C1100" s="458">
        <v>0</v>
      </c>
      <c r="D1100" s="458">
        <v>0</v>
      </c>
      <c r="E1100" s="458">
        <v>0</v>
      </c>
      <c r="F1100" s="458">
        <v>0</v>
      </c>
      <c r="G1100" s="458">
        <v>0</v>
      </c>
      <c r="H1100" s="458">
        <v>0</v>
      </c>
      <c r="I1100" s="458">
        <v>0</v>
      </c>
      <c r="J1100" s="458">
        <v>0</v>
      </c>
      <c r="K1100" s="458">
        <v>52</v>
      </c>
      <c r="L1100" t="s">
        <v>697</v>
      </c>
      <c r="O1100" s="231"/>
      <c r="P1100" s="231"/>
    </row>
    <row r="1101" spans="1:16">
      <c r="A1101" t="s">
        <v>1018</v>
      </c>
      <c r="C1101">
        <v>0</v>
      </c>
      <c r="D1101">
        <v>0</v>
      </c>
      <c r="E1101">
        <v>0</v>
      </c>
      <c r="F1101">
        <v>0</v>
      </c>
      <c r="G1101">
        <v>0</v>
      </c>
      <c r="H1101">
        <v>1</v>
      </c>
      <c r="I1101">
        <v>0</v>
      </c>
      <c r="J1101">
        <v>0</v>
      </c>
      <c r="K1101">
        <v>8</v>
      </c>
      <c r="L1101" t="s">
        <v>822</v>
      </c>
      <c r="O1101" s="231"/>
      <c r="P1101" s="231"/>
    </row>
    <row r="1102" spans="1:16">
      <c r="A1102" t="s">
        <v>1019</v>
      </c>
      <c r="B1102" s="458">
        <v>2019</v>
      </c>
      <c r="C1102">
        <v>0</v>
      </c>
      <c r="D1102">
        <v>0</v>
      </c>
      <c r="E1102" s="458">
        <v>0</v>
      </c>
      <c r="F1102" s="458">
        <v>0</v>
      </c>
      <c r="G1102" s="458">
        <v>0</v>
      </c>
      <c r="H1102" s="458">
        <v>8</v>
      </c>
      <c r="I1102" s="458">
        <v>0</v>
      </c>
      <c r="J1102" s="458">
        <v>11</v>
      </c>
      <c r="K1102" s="458">
        <v>13</v>
      </c>
      <c r="L1102" t="s">
        <v>855</v>
      </c>
      <c r="O1102" s="231"/>
      <c r="P1102" s="231"/>
    </row>
    <row r="1103" spans="1:16">
      <c r="A1103" t="s">
        <v>1019</v>
      </c>
      <c r="B1103" s="458">
        <v>2020</v>
      </c>
      <c r="C1103">
        <v>0</v>
      </c>
      <c r="D1103">
        <v>0</v>
      </c>
      <c r="E1103" s="458">
        <v>0</v>
      </c>
      <c r="F1103" s="458">
        <v>0</v>
      </c>
      <c r="G1103" s="458">
        <v>0</v>
      </c>
      <c r="H1103" s="458">
        <v>5</v>
      </c>
      <c r="I1103" s="458">
        <v>0</v>
      </c>
      <c r="J1103" s="458">
        <v>4</v>
      </c>
      <c r="K1103" s="458">
        <v>6</v>
      </c>
      <c r="L1103" t="s">
        <v>855</v>
      </c>
      <c r="O1103" s="231"/>
      <c r="P1103" s="231"/>
    </row>
    <row r="1104" spans="1:16">
      <c r="A1104" t="s">
        <v>1019</v>
      </c>
      <c r="B1104" s="458">
        <v>2021</v>
      </c>
      <c r="C1104">
        <v>0</v>
      </c>
      <c r="D1104">
        <v>0</v>
      </c>
      <c r="E1104" s="458">
        <v>0</v>
      </c>
      <c r="F1104" s="458">
        <v>0</v>
      </c>
      <c r="G1104" s="458">
        <v>0</v>
      </c>
      <c r="H1104" s="458">
        <v>0</v>
      </c>
      <c r="I1104" s="458">
        <v>0</v>
      </c>
      <c r="J1104" s="458">
        <v>1</v>
      </c>
      <c r="K1104" s="458">
        <v>0</v>
      </c>
      <c r="L1104" t="s">
        <v>697</v>
      </c>
      <c r="O1104" s="231"/>
      <c r="P1104" s="231"/>
    </row>
    <row r="1105" spans="1:16">
      <c r="A1105" t="s">
        <v>1019</v>
      </c>
      <c r="B1105" s="458">
        <v>2022</v>
      </c>
      <c r="C1105">
        <v>0</v>
      </c>
      <c r="D1105">
        <v>0</v>
      </c>
      <c r="E1105" s="458">
        <v>0</v>
      </c>
      <c r="F1105" s="458">
        <v>0</v>
      </c>
      <c r="G1105" s="458">
        <v>0</v>
      </c>
      <c r="H1105" s="458">
        <v>1</v>
      </c>
      <c r="I1105" s="458">
        <v>0</v>
      </c>
      <c r="J1105" s="458">
        <v>2</v>
      </c>
      <c r="K1105" s="458">
        <v>4</v>
      </c>
      <c r="L1105" t="s">
        <v>697</v>
      </c>
      <c r="O1105" s="231"/>
      <c r="P1105" s="231"/>
    </row>
    <row r="1106" spans="1:16">
      <c r="A1106" t="s">
        <v>1019</v>
      </c>
      <c r="B1106" s="458">
        <v>2023</v>
      </c>
      <c r="C1106">
        <v>0</v>
      </c>
      <c r="D1106">
        <v>0</v>
      </c>
      <c r="E1106" s="458">
        <v>0</v>
      </c>
      <c r="F1106" s="458">
        <v>0</v>
      </c>
      <c r="G1106" s="458">
        <v>0</v>
      </c>
      <c r="H1106" s="458">
        <v>3</v>
      </c>
      <c r="I1106" s="458">
        <v>0</v>
      </c>
      <c r="J1106" s="458">
        <v>5</v>
      </c>
      <c r="K1106" s="458">
        <v>8</v>
      </c>
      <c r="L1106" t="s">
        <v>697</v>
      </c>
      <c r="O1106" s="231"/>
      <c r="P1106" s="231"/>
    </row>
    <row r="1107" spans="1:16">
      <c r="A1107" t="s">
        <v>1019</v>
      </c>
      <c r="B1107" s="458">
        <v>2024</v>
      </c>
      <c r="C1107">
        <v>0</v>
      </c>
      <c r="D1107">
        <v>0</v>
      </c>
      <c r="E1107" s="458">
        <v>0</v>
      </c>
      <c r="F1107" s="458">
        <v>0</v>
      </c>
      <c r="G1107" s="458">
        <v>0</v>
      </c>
      <c r="H1107" s="458">
        <v>0</v>
      </c>
      <c r="I1107" s="458">
        <v>0</v>
      </c>
      <c r="J1107" s="458">
        <v>8</v>
      </c>
      <c r="K1107" s="458">
        <v>11</v>
      </c>
      <c r="L1107" t="s">
        <v>697</v>
      </c>
      <c r="O1107" s="231"/>
      <c r="P1107" s="231"/>
    </row>
    <row r="1108" spans="1:16">
      <c r="A1108" t="s">
        <v>1019</v>
      </c>
      <c r="C1108">
        <v>0</v>
      </c>
      <c r="D1108">
        <v>0</v>
      </c>
      <c r="E1108">
        <v>0</v>
      </c>
      <c r="F1108">
        <v>0</v>
      </c>
      <c r="G1108">
        <v>0</v>
      </c>
      <c r="H1108">
        <v>15</v>
      </c>
      <c r="I1108">
        <v>0</v>
      </c>
      <c r="J1108">
        <v>17</v>
      </c>
      <c r="K1108">
        <v>23</v>
      </c>
      <c r="L1108" t="s">
        <v>822</v>
      </c>
      <c r="O1108" s="231"/>
      <c r="P1108" s="231"/>
    </row>
    <row r="1109" spans="1:16">
      <c r="A1109" t="s">
        <v>1020</v>
      </c>
      <c r="B1109" s="458">
        <v>2019</v>
      </c>
      <c r="C1109" s="458">
        <v>0</v>
      </c>
      <c r="D1109" s="458">
        <v>0</v>
      </c>
      <c r="E1109" s="458">
        <v>0</v>
      </c>
      <c r="F1109" s="458">
        <v>0</v>
      </c>
      <c r="G1109" s="458">
        <v>5</v>
      </c>
      <c r="H1109" s="458">
        <v>2</v>
      </c>
      <c r="I1109" s="458">
        <v>0</v>
      </c>
      <c r="J1109" s="458">
        <v>4</v>
      </c>
      <c r="K1109" s="458">
        <v>274</v>
      </c>
      <c r="L1109" t="s">
        <v>855</v>
      </c>
      <c r="O1109" s="231"/>
      <c r="P1109" s="231"/>
    </row>
    <row r="1110" spans="1:16">
      <c r="A1110" t="s">
        <v>1020</v>
      </c>
      <c r="B1110" s="458">
        <v>2020</v>
      </c>
      <c r="C1110" s="458">
        <v>0</v>
      </c>
      <c r="D1110" s="458">
        <v>0</v>
      </c>
      <c r="E1110" s="458">
        <v>0</v>
      </c>
      <c r="F1110" s="458">
        <v>0</v>
      </c>
      <c r="G1110" s="458">
        <v>0</v>
      </c>
      <c r="H1110" s="458">
        <v>13</v>
      </c>
      <c r="I1110" s="458">
        <v>0</v>
      </c>
      <c r="J1110" s="458">
        <v>0</v>
      </c>
      <c r="K1110" s="458">
        <v>5</v>
      </c>
      <c r="L1110" t="s">
        <v>855</v>
      </c>
      <c r="O1110" s="231"/>
      <c r="P1110" s="231"/>
    </row>
    <row r="1111" spans="1:16">
      <c r="A1111" t="s">
        <v>1020</v>
      </c>
      <c r="B1111" s="458">
        <v>2021</v>
      </c>
      <c r="C1111" s="458">
        <v>0</v>
      </c>
      <c r="D1111" s="458">
        <v>0</v>
      </c>
      <c r="E1111" s="458">
        <v>0</v>
      </c>
      <c r="F1111" s="458">
        <v>3</v>
      </c>
      <c r="G1111" s="458">
        <v>0</v>
      </c>
      <c r="H1111" s="458">
        <v>13</v>
      </c>
      <c r="I1111" s="458">
        <v>0</v>
      </c>
      <c r="J1111" s="458">
        <v>0</v>
      </c>
      <c r="K1111" s="458">
        <v>2</v>
      </c>
      <c r="L1111" t="s">
        <v>855</v>
      </c>
      <c r="O1111" s="231"/>
      <c r="P1111" s="231"/>
    </row>
    <row r="1112" spans="1:16">
      <c r="A1112" t="s">
        <v>1020</v>
      </c>
      <c r="B1112" s="458">
        <v>2022</v>
      </c>
      <c r="C1112" s="458">
        <v>0</v>
      </c>
      <c r="D1112" s="458">
        <v>70</v>
      </c>
      <c r="E1112" s="458">
        <v>0</v>
      </c>
      <c r="F1112" s="458">
        <v>70</v>
      </c>
      <c r="G1112" s="458">
        <v>0</v>
      </c>
      <c r="H1112" s="458">
        <v>8</v>
      </c>
      <c r="I1112" s="458">
        <v>0</v>
      </c>
      <c r="J1112" s="458">
        <v>1</v>
      </c>
      <c r="K1112" s="458">
        <v>6</v>
      </c>
      <c r="L1112" t="s">
        <v>855</v>
      </c>
      <c r="O1112" s="231"/>
      <c r="P1112" s="231"/>
    </row>
    <row r="1113" spans="1:16">
      <c r="A1113" t="s">
        <v>1020</v>
      </c>
      <c r="B1113" s="458">
        <v>2023</v>
      </c>
      <c r="C1113" s="458">
        <v>1</v>
      </c>
      <c r="D1113" s="458">
        <v>6</v>
      </c>
      <c r="E1113" s="458">
        <v>0</v>
      </c>
      <c r="F1113" s="458">
        <v>0</v>
      </c>
      <c r="G1113" s="458">
        <v>0</v>
      </c>
      <c r="H1113" s="458">
        <v>1</v>
      </c>
      <c r="I1113" s="458">
        <v>0</v>
      </c>
      <c r="J1113" s="458">
        <v>0</v>
      </c>
      <c r="K1113" s="458">
        <v>0</v>
      </c>
      <c r="L1113" t="s">
        <v>855</v>
      </c>
      <c r="O1113" s="231"/>
      <c r="P1113" s="231"/>
    </row>
    <row r="1114" spans="1:16">
      <c r="A1114" t="s">
        <v>1020</v>
      </c>
      <c r="B1114" s="458">
        <v>2023</v>
      </c>
      <c r="C1114" s="458">
        <v>1</v>
      </c>
      <c r="D1114" s="458">
        <v>6</v>
      </c>
      <c r="E1114" s="458">
        <v>1</v>
      </c>
      <c r="F1114" s="458">
        <v>6</v>
      </c>
      <c r="G1114" s="458">
        <v>0</v>
      </c>
      <c r="H1114" s="458">
        <v>11</v>
      </c>
      <c r="I1114" s="458">
        <v>0</v>
      </c>
      <c r="J1114" s="458">
        <v>0</v>
      </c>
      <c r="K1114" s="458">
        <v>3</v>
      </c>
      <c r="L1114" t="s">
        <v>697</v>
      </c>
      <c r="O1114" s="231"/>
      <c r="P1114" s="231"/>
    </row>
    <row r="1115" spans="1:16">
      <c r="A1115" t="s">
        <v>1020</v>
      </c>
      <c r="B1115" s="458">
        <v>2024</v>
      </c>
      <c r="C1115" s="458">
        <v>0</v>
      </c>
      <c r="D1115" s="458">
        <v>19</v>
      </c>
      <c r="E1115" s="458">
        <v>0</v>
      </c>
      <c r="F1115" s="458">
        <v>20</v>
      </c>
      <c r="G1115" s="458">
        <v>0</v>
      </c>
      <c r="H1115" s="458">
        <v>9</v>
      </c>
      <c r="I1115" s="458">
        <v>0</v>
      </c>
      <c r="J1115" s="458">
        <v>2</v>
      </c>
      <c r="K1115" s="458">
        <v>7</v>
      </c>
      <c r="L1115" t="s">
        <v>697</v>
      </c>
      <c r="O1115" s="231"/>
      <c r="P1115" s="231"/>
    </row>
    <row r="1116" spans="1:16">
      <c r="A1116" t="s">
        <v>1020</v>
      </c>
      <c r="C1116">
        <v>0</v>
      </c>
      <c r="D1116">
        <v>0</v>
      </c>
      <c r="E1116">
        <v>0</v>
      </c>
      <c r="F1116">
        <v>62</v>
      </c>
      <c r="G1116">
        <v>0</v>
      </c>
      <c r="H1116">
        <v>6</v>
      </c>
      <c r="I1116">
        <v>0</v>
      </c>
      <c r="J1116">
        <v>0</v>
      </c>
      <c r="K1116">
        <v>5</v>
      </c>
      <c r="L1116" t="s">
        <v>822</v>
      </c>
      <c r="O1116" s="231"/>
      <c r="P1116" s="231"/>
    </row>
    <row r="1117" spans="1:16">
      <c r="A1117" t="s">
        <v>1021</v>
      </c>
      <c r="B1117" s="458">
        <v>2021</v>
      </c>
      <c r="C1117" s="458">
        <v>0</v>
      </c>
      <c r="D1117" s="458">
        <v>0</v>
      </c>
      <c r="E1117" s="458">
        <v>0</v>
      </c>
      <c r="F1117" s="458">
        <v>0</v>
      </c>
      <c r="G1117" s="458">
        <v>0</v>
      </c>
      <c r="H1117" s="458">
        <v>0</v>
      </c>
      <c r="I1117" s="458">
        <v>0</v>
      </c>
      <c r="J1117" s="458">
        <v>0</v>
      </c>
      <c r="K1117" s="458">
        <v>2</v>
      </c>
      <c r="L1117" t="s">
        <v>855</v>
      </c>
      <c r="O1117" s="231"/>
      <c r="P1117" s="231"/>
    </row>
    <row r="1118" spans="1:16">
      <c r="A1118" t="s">
        <v>1021</v>
      </c>
      <c r="B1118" s="458">
        <v>2022</v>
      </c>
      <c r="C1118" s="458">
        <v>0</v>
      </c>
      <c r="D1118" s="458">
        <v>0</v>
      </c>
      <c r="E1118" s="458">
        <v>0</v>
      </c>
      <c r="F1118" s="458">
        <v>0</v>
      </c>
      <c r="G1118" s="458">
        <v>0</v>
      </c>
      <c r="H1118" s="458">
        <v>0</v>
      </c>
      <c r="I1118" s="458">
        <v>0</v>
      </c>
      <c r="J1118" s="458">
        <v>0</v>
      </c>
      <c r="K1118" s="458">
        <v>7</v>
      </c>
      <c r="L1118" t="s">
        <v>855</v>
      </c>
      <c r="O1118" s="231"/>
      <c r="P1118" s="231"/>
    </row>
    <row r="1119" spans="1:16">
      <c r="A1119" t="s">
        <v>1021</v>
      </c>
      <c r="B1119" s="458">
        <v>2023</v>
      </c>
      <c r="C1119" s="458">
        <v>0</v>
      </c>
      <c r="D1119" s="458">
        <v>0</v>
      </c>
      <c r="E1119" s="458">
        <v>0</v>
      </c>
      <c r="F1119" s="458">
        <v>0</v>
      </c>
      <c r="G1119" s="458">
        <v>0</v>
      </c>
      <c r="H1119" s="458">
        <v>0</v>
      </c>
      <c r="I1119" s="458">
        <v>0</v>
      </c>
      <c r="J1119" s="458">
        <v>0</v>
      </c>
      <c r="K1119" s="458">
        <v>7</v>
      </c>
      <c r="L1119" t="s">
        <v>855</v>
      </c>
      <c r="O1119" s="231"/>
      <c r="P1119" s="231"/>
    </row>
    <row r="1120" spans="1:16">
      <c r="A1120" t="s">
        <v>1021</v>
      </c>
      <c r="B1120" s="458">
        <v>2024</v>
      </c>
      <c r="C1120" s="458">
        <v>0</v>
      </c>
      <c r="D1120" s="458">
        <v>0</v>
      </c>
      <c r="E1120" s="458">
        <v>0</v>
      </c>
      <c r="F1120" s="458">
        <v>0</v>
      </c>
      <c r="G1120" s="458">
        <v>0</v>
      </c>
      <c r="H1120" s="458">
        <v>0</v>
      </c>
      <c r="I1120" s="458">
        <v>0</v>
      </c>
      <c r="J1120" s="458">
        <v>0</v>
      </c>
      <c r="K1120" s="458">
        <v>1</v>
      </c>
      <c r="L1120" t="s">
        <v>697</v>
      </c>
      <c r="O1120" s="231"/>
      <c r="P1120" s="231"/>
    </row>
    <row r="1121" spans="1:16">
      <c r="A1121" t="s">
        <v>1021</v>
      </c>
      <c r="C1121">
        <v>0</v>
      </c>
      <c r="D1121">
        <v>0</v>
      </c>
      <c r="E1121">
        <v>0</v>
      </c>
      <c r="F1121">
        <v>0</v>
      </c>
      <c r="G1121">
        <v>0</v>
      </c>
      <c r="H1121">
        <v>0</v>
      </c>
      <c r="I1121">
        <v>0</v>
      </c>
      <c r="J1121">
        <v>0</v>
      </c>
      <c r="K1121">
        <v>1</v>
      </c>
      <c r="L1121" t="s">
        <v>822</v>
      </c>
      <c r="O1121" s="231"/>
      <c r="P1121" s="231"/>
    </row>
    <row r="1122" spans="1:16">
      <c r="A1122" t="s">
        <v>1022</v>
      </c>
      <c r="B1122" s="458">
        <v>2019</v>
      </c>
      <c r="C1122" s="458">
        <v>0</v>
      </c>
      <c r="D1122" s="458">
        <v>0</v>
      </c>
      <c r="E1122" s="458">
        <v>0</v>
      </c>
      <c r="F1122" s="458">
        <v>0</v>
      </c>
      <c r="G1122" s="458">
        <v>0</v>
      </c>
      <c r="H1122" s="458">
        <v>0</v>
      </c>
      <c r="I1122" s="458">
        <v>0</v>
      </c>
      <c r="J1122" s="458">
        <v>1</v>
      </c>
      <c r="K1122" s="458">
        <v>18</v>
      </c>
      <c r="L1122" t="s">
        <v>855</v>
      </c>
      <c r="O1122" s="231"/>
      <c r="P1122" s="231"/>
    </row>
    <row r="1123" spans="1:16">
      <c r="A1123" t="s">
        <v>1022</v>
      </c>
      <c r="B1123" s="458">
        <v>2021</v>
      </c>
      <c r="C1123" s="458">
        <v>0</v>
      </c>
      <c r="D1123" s="458">
        <v>0</v>
      </c>
      <c r="E1123" s="458">
        <v>0</v>
      </c>
      <c r="F1123" s="458">
        <v>0</v>
      </c>
      <c r="G1123" s="458">
        <v>0</v>
      </c>
      <c r="H1123" s="458">
        <v>0</v>
      </c>
      <c r="I1123" s="458">
        <v>0</v>
      </c>
      <c r="J1123" s="458">
        <v>0</v>
      </c>
      <c r="K1123" s="458">
        <v>2</v>
      </c>
      <c r="L1123" t="s">
        <v>855</v>
      </c>
      <c r="O1123" s="231"/>
      <c r="P1123" s="231"/>
    </row>
    <row r="1124" spans="1:16">
      <c r="A1124" t="s">
        <v>1022</v>
      </c>
      <c r="B1124" s="458">
        <v>2021</v>
      </c>
      <c r="C1124" s="458">
        <v>0</v>
      </c>
      <c r="D1124" s="458">
        <v>0</v>
      </c>
      <c r="E1124" s="458">
        <v>0</v>
      </c>
      <c r="F1124" s="458">
        <v>0</v>
      </c>
      <c r="G1124" s="458">
        <v>0</v>
      </c>
      <c r="H1124" s="458">
        <v>0</v>
      </c>
      <c r="I1124" s="458">
        <v>0</v>
      </c>
      <c r="J1124" s="458">
        <v>0</v>
      </c>
      <c r="K1124" s="458">
        <v>1</v>
      </c>
      <c r="L1124" t="s">
        <v>697</v>
      </c>
      <c r="O1124" s="231"/>
      <c r="P1124" s="231"/>
    </row>
    <row r="1125" spans="1:16">
      <c r="A1125" t="s">
        <v>1022</v>
      </c>
      <c r="B1125" s="458">
        <v>2022</v>
      </c>
      <c r="C1125" s="458">
        <v>0</v>
      </c>
      <c r="D1125" s="458">
        <v>0</v>
      </c>
      <c r="E1125" s="458">
        <v>0</v>
      </c>
      <c r="F1125" s="458">
        <v>0</v>
      </c>
      <c r="G1125" s="458">
        <v>0</v>
      </c>
      <c r="H1125" s="458">
        <v>0</v>
      </c>
      <c r="I1125" s="458">
        <v>0</v>
      </c>
      <c r="J1125" s="458">
        <v>0</v>
      </c>
      <c r="K1125" s="458">
        <v>1</v>
      </c>
      <c r="L1125" t="s">
        <v>697</v>
      </c>
      <c r="O1125" s="231"/>
      <c r="P1125" s="231"/>
    </row>
    <row r="1126" spans="1:16">
      <c r="A1126" t="s">
        <v>1022</v>
      </c>
      <c r="B1126" s="458">
        <v>2023</v>
      </c>
      <c r="C1126" s="458">
        <v>0</v>
      </c>
      <c r="D1126" s="458">
        <v>0</v>
      </c>
      <c r="E1126" s="458">
        <v>0</v>
      </c>
      <c r="F1126" s="458">
        <v>0</v>
      </c>
      <c r="G1126" s="458">
        <v>0</v>
      </c>
      <c r="H1126" s="458">
        <v>0</v>
      </c>
      <c r="I1126" s="458">
        <v>0</v>
      </c>
      <c r="J1126" s="458">
        <v>0</v>
      </c>
      <c r="K1126" s="458">
        <v>1</v>
      </c>
      <c r="L1126" t="s">
        <v>697</v>
      </c>
      <c r="O1126" s="231"/>
      <c r="P1126" s="231"/>
    </row>
    <row r="1127" spans="1:16">
      <c r="A1127" t="s">
        <v>1022</v>
      </c>
      <c r="B1127" s="458">
        <v>2024</v>
      </c>
      <c r="C1127" s="458">
        <v>0</v>
      </c>
      <c r="D1127" s="458">
        <v>0</v>
      </c>
      <c r="E1127" s="458">
        <v>0</v>
      </c>
      <c r="F1127" s="458">
        <v>0</v>
      </c>
      <c r="G1127" s="458">
        <v>0</v>
      </c>
      <c r="H1127" s="458">
        <v>0</v>
      </c>
      <c r="I1127" s="458">
        <v>0</v>
      </c>
      <c r="J1127" s="458">
        <v>0</v>
      </c>
      <c r="K1127" s="458">
        <v>4</v>
      </c>
      <c r="L1127" t="s">
        <v>697</v>
      </c>
      <c r="O1127" s="231"/>
      <c r="P1127" s="231"/>
    </row>
    <row r="1128" spans="1:16">
      <c r="A1128" t="s">
        <v>1022</v>
      </c>
      <c r="C1128">
        <v>0</v>
      </c>
      <c r="D1128">
        <v>0</v>
      </c>
      <c r="E1128">
        <v>0</v>
      </c>
      <c r="F1128">
        <v>0</v>
      </c>
      <c r="G1128">
        <v>0</v>
      </c>
      <c r="H1128">
        <v>0</v>
      </c>
      <c r="I1128">
        <v>0</v>
      </c>
      <c r="J1128">
        <v>0</v>
      </c>
      <c r="K1128">
        <v>1</v>
      </c>
      <c r="L1128" t="s">
        <v>822</v>
      </c>
      <c r="O1128" s="231"/>
      <c r="P1128" s="231"/>
    </row>
    <row r="1129" spans="1:16">
      <c r="A1129" t="s">
        <v>1023</v>
      </c>
      <c r="B1129" s="458">
        <v>2019</v>
      </c>
      <c r="C1129" s="458">
        <v>0</v>
      </c>
      <c r="D1129" s="458">
        <v>0</v>
      </c>
      <c r="E1129" s="458">
        <v>0</v>
      </c>
      <c r="F1129" s="458">
        <v>0</v>
      </c>
      <c r="G1129" s="458">
        <v>1</v>
      </c>
      <c r="H1129" s="458">
        <v>4</v>
      </c>
      <c r="I1129" s="458">
        <v>0</v>
      </c>
      <c r="J1129" s="458">
        <v>0</v>
      </c>
      <c r="K1129" s="458">
        <v>22</v>
      </c>
      <c r="L1129" t="s">
        <v>855</v>
      </c>
      <c r="O1129" s="231"/>
      <c r="P1129" s="231"/>
    </row>
    <row r="1130" spans="1:16">
      <c r="A1130" t="s">
        <v>1023</v>
      </c>
      <c r="B1130" s="458">
        <v>2020</v>
      </c>
      <c r="C1130" s="458">
        <v>0</v>
      </c>
      <c r="D1130" s="458">
        <v>0</v>
      </c>
      <c r="E1130" s="458">
        <v>30</v>
      </c>
      <c r="F1130" s="458">
        <v>0</v>
      </c>
      <c r="G1130" s="458">
        <v>3</v>
      </c>
      <c r="H1130" s="458">
        <v>35</v>
      </c>
      <c r="I1130" s="458">
        <v>0</v>
      </c>
      <c r="J1130" s="458">
        <v>3</v>
      </c>
      <c r="K1130" s="458">
        <v>24</v>
      </c>
      <c r="L1130" t="s">
        <v>697</v>
      </c>
      <c r="O1130" s="231"/>
      <c r="P1130" s="231"/>
    </row>
    <row r="1131" spans="1:16">
      <c r="A1131" t="s">
        <v>1023</v>
      </c>
      <c r="B1131" s="458">
        <v>2021</v>
      </c>
      <c r="C1131" s="458">
        <v>0</v>
      </c>
      <c r="D1131" s="458">
        <v>0</v>
      </c>
      <c r="E1131" s="458">
        <v>0</v>
      </c>
      <c r="F1131" s="458">
        <v>0</v>
      </c>
      <c r="G1131" s="458">
        <v>0</v>
      </c>
      <c r="H1131" s="458">
        <v>3</v>
      </c>
      <c r="I1131" s="458">
        <v>0</v>
      </c>
      <c r="J1131" s="458">
        <v>1</v>
      </c>
      <c r="K1131" s="458">
        <v>14</v>
      </c>
      <c r="L1131" t="s">
        <v>697</v>
      </c>
      <c r="O1131" s="231"/>
      <c r="P1131" s="231"/>
    </row>
    <row r="1132" spans="1:16">
      <c r="A1132" t="s">
        <v>1023</v>
      </c>
      <c r="B1132" s="458">
        <v>2022</v>
      </c>
      <c r="C1132" s="458">
        <v>0</v>
      </c>
      <c r="D1132" s="458">
        <v>0</v>
      </c>
      <c r="E1132" s="458">
        <v>0</v>
      </c>
      <c r="F1132" s="458">
        <v>0</v>
      </c>
      <c r="G1132" s="458">
        <v>0</v>
      </c>
      <c r="H1132" s="458">
        <v>6</v>
      </c>
      <c r="I1132" s="458">
        <v>0</v>
      </c>
      <c r="J1132" s="458">
        <v>11</v>
      </c>
      <c r="K1132" s="458">
        <v>0</v>
      </c>
      <c r="L1132" t="s">
        <v>697</v>
      </c>
      <c r="O1132" s="231"/>
      <c r="P1132" s="231"/>
    </row>
    <row r="1133" spans="1:16">
      <c r="A1133" t="s">
        <v>1023</v>
      </c>
      <c r="B1133" s="458">
        <v>2023</v>
      </c>
      <c r="C1133" s="458">
        <v>0</v>
      </c>
      <c r="D1133" s="458">
        <v>0</v>
      </c>
      <c r="E1133" s="458">
        <v>0</v>
      </c>
      <c r="F1133" s="458">
        <v>0</v>
      </c>
      <c r="G1133" s="458">
        <v>1</v>
      </c>
      <c r="H1133" s="458">
        <v>0</v>
      </c>
      <c r="I1133" s="458">
        <v>0</v>
      </c>
      <c r="J1133" s="458">
        <v>0</v>
      </c>
      <c r="K1133" s="458">
        <v>4</v>
      </c>
      <c r="L1133" t="s">
        <v>697</v>
      </c>
      <c r="O1133" s="231"/>
      <c r="P1133" s="231"/>
    </row>
    <row r="1134" spans="1:16">
      <c r="A1134" t="s">
        <v>1023</v>
      </c>
      <c r="B1134" s="458">
        <v>2024</v>
      </c>
      <c r="C1134" s="458">
        <v>0</v>
      </c>
      <c r="D1134" s="458">
        <v>0</v>
      </c>
      <c r="E1134" s="458">
        <v>0</v>
      </c>
      <c r="F1134" s="458">
        <v>3</v>
      </c>
      <c r="G1134" s="458">
        <v>0</v>
      </c>
      <c r="H1134" s="458">
        <v>0</v>
      </c>
      <c r="I1134" s="458">
        <v>0</v>
      </c>
      <c r="J1134" s="458">
        <v>0</v>
      </c>
      <c r="K1134" s="458">
        <v>7</v>
      </c>
      <c r="L1134" t="s">
        <v>697</v>
      </c>
      <c r="O1134" s="231"/>
      <c r="P1134" s="231"/>
    </row>
    <row r="1135" spans="1:16">
      <c r="A1135" t="s">
        <v>1023</v>
      </c>
      <c r="C1135">
        <v>0</v>
      </c>
      <c r="D1135">
        <v>0</v>
      </c>
      <c r="E1135">
        <v>0</v>
      </c>
      <c r="F1135">
        <v>0</v>
      </c>
      <c r="G1135">
        <v>1</v>
      </c>
      <c r="H1135">
        <v>33</v>
      </c>
      <c r="I1135">
        <v>0</v>
      </c>
      <c r="J1135">
        <v>0</v>
      </c>
      <c r="K1135">
        <v>22</v>
      </c>
      <c r="L1135" t="s">
        <v>822</v>
      </c>
      <c r="O1135" s="231"/>
      <c r="P1135" s="231"/>
    </row>
    <row r="1136" spans="1:16">
      <c r="A1136" t="s">
        <v>1024</v>
      </c>
      <c r="B1136" s="458">
        <v>2019</v>
      </c>
      <c r="C1136" s="458">
        <v>0</v>
      </c>
      <c r="D1136" s="458">
        <v>0</v>
      </c>
      <c r="E1136" s="458">
        <v>0</v>
      </c>
      <c r="F1136" s="458">
        <v>0</v>
      </c>
      <c r="G1136" s="458">
        <v>0</v>
      </c>
      <c r="H1136" s="458">
        <v>0</v>
      </c>
      <c r="I1136" s="458">
        <v>0</v>
      </c>
      <c r="J1136" s="458">
        <v>0</v>
      </c>
      <c r="K1136" s="458">
        <v>5</v>
      </c>
      <c r="L1136" t="s">
        <v>855</v>
      </c>
      <c r="O1136" s="231"/>
      <c r="P1136" s="231"/>
    </row>
    <row r="1137" spans="1:16">
      <c r="A1137" t="s">
        <v>1024</v>
      </c>
      <c r="B1137" s="458">
        <v>2020</v>
      </c>
      <c r="C1137" s="458">
        <v>0</v>
      </c>
      <c r="D1137" s="458">
        <v>0</v>
      </c>
      <c r="E1137" s="458">
        <v>0</v>
      </c>
      <c r="F1137" s="458">
        <v>31</v>
      </c>
      <c r="G1137" s="458">
        <v>0</v>
      </c>
      <c r="H1137" s="458">
        <v>0</v>
      </c>
      <c r="I1137" s="458">
        <v>0</v>
      </c>
      <c r="J1137" s="458">
        <v>6</v>
      </c>
      <c r="K1137" s="458">
        <v>52</v>
      </c>
      <c r="L1137" t="s">
        <v>855</v>
      </c>
      <c r="O1137" s="231"/>
      <c r="P1137" s="231"/>
    </row>
    <row r="1138" spans="1:16">
      <c r="A1138" t="s">
        <v>1024</v>
      </c>
      <c r="B1138" s="458">
        <v>2021</v>
      </c>
      <c r="C1138" s="458">
        <v>0</v>
      </c>
      <c r="D1138" s="458">
        <v>0</v>
      </c>
      <c r="E1138" s="458">
        <v>0</v>
      </c>
      <c r="F1138" s="458">
        <v>80</v>
      </c>
      <c r="G1138" s="458">
        <v>0</v>
      </c>
      <c r="H1138" s="458">
        <v>49</v>
      </c>
      <c r="I1138" s="458">
        <v>0</v>
      </c>
      <c r="J1138" s="458">
        <v>36</v>
      </c>
      <c r="K1138" s="458">
        <v>53</v>
      </c>
      <c r="L1138" t="s">
        <v>855</v>
      </c>
      <c r="O1138" s="231"/>
      <c r="P1138" s="231"/>
    </row>
    <row r="1139" spans="1:16">
      <c r="A1139" t="s">
        <v>1024</v>
      </c>
      <c r="B1139" s="458">
        <v>2023</v>
      </c>
      <c r="C1139" s="458">
        <v>0</v>
      </c>
      <c r="D1139" s="458">
        <v>28</v>
      </c>
      <c r="E1139" s="458">
        <v>0</v>
      </c>
      <c r="F1139" s="458">
        <v>28</v>
      </c>
      <c r="G1139" s="458">
        <v>0</v>
      </c>
      <c r="H1139" s="458">
        <v>72</v>
      </c>
      <c r="I1139" s="458">
        <v>0</v>
      </c>
      <c r="J1139" s="458">
        <v>28</v>
      </c>
      <c r="K1139" s="458">
        <v>0</v>
      </c>
      <c r="L1139" t="s">
        <v>855</v>
      </c>
      <c r="O1139" s="231"/>
      <c r="P1139" s="231"/>
    </row>
    <row r="1140" spans="1:16">
      <c r="A1140" t="s">
        <v>1024</v>
      </c>
      <c r="B1140" s="458">
        <v>2023</v>
      </c>
      <c r="C1140" s="458">
        <v>0</v>
      </c>
      <c r="D1140" s="458">
        <v>28</v>
      </c>
      <c r="E1140" s="458">
        <v>0</v>
      </c>
      <c r="F1140" s="458">
        <v>0</v>
      </c>
      <c r="G1140" s="458">
        <v>0</v>
      </c>
      <c r="H1140" s="458">
        <v>0</v>
      </c>
      <c r="I1140" s="458">
        <v>0</v>
      </c>
      <c r="J1140" s="458">
        <v>3</v>
      </c>
      <c r="K1140" s="458">
        <v>0</v>
      </c>
      <c r="L1140" t="s">
        <v>697</v>
      </c>
      <c r="O1140" s="231"/>
      <c r="P1140" s="231"/>
    </row>
    <row r="1141" spans="1:16">
      <c r="A1141" t="s">
        <v>1024</v>
      </c>
      <c r="B1141" s="458">
        <v>2024</v>
      </c>
      <c r="C1141" s="458">
        <v>0</v>
      </c>
      <c r="D1141" s="458">
        <v>0</v>
      </c>
      <c r="E1141" s="458">
        <v>0</v>
      </c>
      <c r="F1141" s="458">
        <v>0</v>
      </c>
      <c r="G1141" s="458">
        <v>0</v>
      </c>
      <c r="H1141" s="458">
        <v>0</v>
      </c>
      <c r="I1141" s="458">
        <v>0</v>
      </c>
      <c r="J1141" s="458">
        <v>23</v>
      </c>
      <c r="K1141" s="458">
        <v>1</v>
      </c>
      <c r="L1141" t="s">
        <v>697</v>
      </c>
      <c r="O1141" s="231"/>
      <c r="P1141" s="231"/>
    </row>
    <row r="1142" spans="1:16">
      <c r="A1142" t="s">
        <v>1024</v>
      </c>
      <c r="C1142">
        <v>0</v>
      </c>
      <c r="D1142">
        <v>28</v>
      </c>
      <c r="E1142">
        <v>0</v>
      </c>
      <c r="F1142">
        <v>28</v>
      </c>
      <c r="G1142">
        <v>0</v>
      </c>
      <c r="H1142">
        <v>72</v>
      </c>
      <c r="I1142">
        <v>0</v>
      </c>
      <c r="J1142">
        <v>15</v>
      </c>
      <c r="K1142">
        <v>0</v>
      </c>
      <c r="L1142" t="s">
        <v>822</v>
      </c>
      <c r="O1142" s="231"/>
      <c r="P1142" s="231"/>
    </row>
    <row r="1143" spans="1:16">
      <c r="A1143" t="s">
        <v>1025</v>
      </c>
      <c r="B1143" s="458">
        <v>2019</v>
      </c>
      <c r="C1143" s="458">
        <v>0</v>
      </c>
      <c r="D1143" s="458">
        <v>0</v>
      </c>
      <c r="E1143" s="458">
        <v>0</v>
      </c>
      <c r="F1143" s="458">
        <v>0</v>
      </c>
      <c r="G1143" s="458">
        <v>0</v>
      </c>
      <c r="H1143" s="458">
        <v>0</v>
      </c>
      <c r="I1143" s="458">
        <v>0</v>
      </c>
      <c r="J1143" s="458">
        <v>0</v>
      </c>
      <c r="K1143" s="458">
        <v>32</v>
      </c>
      <c r="L1143" t="s">
        <v>855</v>
      </c>
      <c r="O1143" s="231"/>
      <c r="P1143" s="231"/>
    </row>
    <row r="1144" spans="1:16">
      <c r="A1144" t="s">
        <v>1025</v>
      </c>
      <c r="B1144" s="458">
        <v>2022</v>
      </c>
      <c r="C1144" s="458">
        <v>0</v>
      </c>
      <c r="D1144" s="458">
        <v>0</v>
      </c>
      <c r="E1144" s="458">
        <v>0</v>
      </c>
      <c r="F1144" s="458">
        <v>0</v>
      </c>
      <c r="G1144" s="458">
        <v>0</v>
      </c>
      <c r="H1144" s="458">
        <v>0</v>
      </c>
      <c r="I1144" s="458">
        <v>0</v>
      </c>
      <c r="J1144" s="458">
        <v>0</v>
      </c>
      <c r="K1144" s="458">
        <v>3</v>
      </c>
      <c r="L1144" t="s">
        <v>855</v>
      </c>
      <c r="O1144" s="231"/>
      <c r="P1144" s="231"/>
    </row>
    <row r="1145" spans="1:16">
      <c r="A1145" t="s">
        <v>1025</v>
      </c>
      <c r="C1145">
        <v>0</v>
      </c>
      <c r="D1145">
        <v>0</v>
      </c>
      <c r="E1145">
        <v>0</v>
      </c>
      <c r="F1145">
        <v>0</v>
      </c>
      <c r="G1145">
        <v>0</v>
      </c>
      <c r="H1145">
        <v>0</v>
      </c>
      <c r="I1145">
        <v>0</v>
      </c>
      <c r="J1145">
        <v>0</v>
      </c>
      <c r="K1145">
        <v>3</v>
      </c>
      <c r="L1145" t="s">
        <v>822</v>
      </c>
      <c r="O1145" s="231"/>
      <c r="P1145" s="231"/>
    </row>
    <row r="1146" spans="1:16">
      <c r="A1146" t="s">
        <v>1026</v>
      </c>
      <c r="B1146" s="458">
        <v>2019</v>
      </c>
      <c r="C1146" s="458">
        <v>0</v>
      </c>
      <c r="D1146" s="458">
        <v>0</v>
      </c>
      <c r="E1146" s="458">
        <v>0</v>
      </c>
      <c r="F1146" s="458">
        <v>0</v>
      </c>
      <c r="G1146" s="458">
        <v>3</v>
      </c>
      <c r="H1146" s="458">
        <v>2</v>
      </c>
      <c r="I1146" s="458">
        <v>0</v>
      </c>
      <c r="J1146" s="458">
        <v>18</v>
      </c>
      <c r="K1146" s="458">
        <v>22</v>
      </c>
      <c r="L1146" t="s">
        <v>855</v>
      </c>
      <c r="O1146" s="231"/>
      <c r="P1146" s="231"/>
    </row>
    <row r="1147" spans="1:16">
      <c r="A1147" t="s">
        <v>1026</v>
      </c>
      <c r="B1147" s="458">
        <v>2020</v>
      </c>
      <c r="C1147" s="458">
        <v>0</v>
      </c>
      <c r="D1147" s="458">
        <v>0</v>
      </c>
      <c r="E1147" s="458">
        <v>0</v>
      </c>
      <c r="F1147" s="458">
        <v>0</v>
      </c>
      <c r="G1147" s="458">
        <v>0</v>
      </c>
      <c r="H1147" s="458">
        <v>2</v>
      </c>
      <c r="I1147" s="458">
        <v>0</v>
      </c>
      <c r="J1147" s="458">
        <v>9</v>
      </c>
      <c r="K1147" s="458">
        <v>8</v>
      </c>
      <c r="L1147" t="s">
        <v>855</v>
      </c>
      <c r="O1147" s="231"/>
      <c r="P1147" s="231"/>
    </row>
    <row r="1148" spans="1:16">
      <c r="A1148" t="s">
        <v>1026</v>
      </c>
      <c r="B1148" s="458">
        <v>2021</v>
      </c>
      <c r="C1148" s="458">
        <v>0</v>
      </c>
      <c r="D1148" s="458">
        <v>0</v>
      </c>
      <c r="E1148" s="458">
        <v>0</v>
      </c>
      <c r="F1148" s="458">
        <v>0</v>
      </c>
      <c r="G1148" s="458">
        <v>0</v>
      </c>
      <c r="H1148" s="458">
        <v>8</v>
      </c>
      <c r="I1148" s="458">
        <v>0</v>
      </c>
      <c r="J1148" s="458">
        <v>4</v>
      </c>
      <c r="K1148" s="458">
        <v>8</v>
      </c>
      <c r="L1148" t="s">
        <v>697</v>
      </c>
      <c r="O1148" s="231"/>
      <c r="P1148" s="231"/>
    </row>
    <row r="1149" spans="1:16">
      <c r="A1149" t="s">
        <v>1026</v>
      </c>
      <c r="B1149" s="458">
        <v>2022</v>
      </c>
      <c r="C1149" s="458">
        <v>0</v>
      </c>
      <c r="D1149" s="458">
        <v>0</v>
      </c>
      <c r="E1149" s="458">
        <v>0</v>
      </c>
      <c r="F1149" s="458">
        <v>0</v>
      </c>
      <c r="G1149" s="458">
        <v>0</v>
      </c>
      <c r="H1149" s="458">
        <v>6</v>
      </c>
      <c r="I1149" s="458">
        <v>0</v>
      </c>
      <c r="J1149" s="458">
        <v>7</v>
      </c>
      <c r="K1149" s="458">
        <v>7</v>
      </c>
      <c r="L1149" t="s">
        <v>697</v>
      </c>
      <c r="O1149" s="231"/>
      <c r="P1149" s="231"/>
    </row>
    <row r="1150" spans="1:16">
      <c r="A1150" t="s">
        <v>1026</v>
      </c>
      <c r="B1150" s="458">
        <v>2023</v>
      </c>
      <c r="C1150" s="458">
        <v>0</v>
      </c>
      <c r="D1150" s="458">
        <v>0</v>
      </c>
      <c r="E1150" s="458">
        <v>0</v>
      </c>
      <c r="F1150" s="458">
        <v>0</v>
      </c>
      <c r="G1150" s="458">
        <v>0</v>
      </c>
      <c r="H1150" s="458">
        <v>7</v>
      </c>
      <c r="I1150" s="458">
        <v>0</v>
      </c>
      <c r="J1150" s="458">
        <v>4</v>
      </c>
      <c r="K1150" s="458">
        <v>14</v>
      </c>
      <c r="L1150" t="s">
        <v>697</v>
      </c>
      <c r="O1150" s="231"/>
      <c r="P1150" s="231"/>
    </row>
    <row r="1151" spans="1:16">
      <c r="A1151" t="s">
        <v>1026</v>
      </c>
      <c r="B1151" s="458">
        <v>2024</v>
      </c>
      <c r="C1151" s="458">
        <v>25</v>
      </c>
      <c r="D1151" s="458">
        <v>0</v>
      </c>
      <c r="E1151" s="458">
        <v>35</v>
      </c>
      <c r="F1151" s="458">
        <v>0</v>
      </c>
      <c r="G1151" s="458">
        <v>17</v>
      </c>
      <c r="H1151" s="458">
        <v>8</v>
      </c>
      <c r="I1151" s="458">
        <v>1</v>
      </c>
      <c r="J1151" s="458">
        <v>1</v>
      </c>
      <c r="K1151" s="458">
        <v>114</v>
      </c>
      <c r="L1151" t="s">
        <v>697</v>
      </c>
      <c r="O1151" s="231"/>
      <c r="P1151" s="231"/>
    </row>
    <row r="1152" spans="1:16">
      <c r="A1152" t="s">
        <v>1026</v>
      </c>
      <c r="C1152">
        <v>0</v>
      </c>
      <c r="D1152">
        <v>0</v>
      </c>
      <c r="E1152">
        <v>0</v>
      </c>
      <c r="F1152">
        <v>0</v>
      </c>
      <c r="G1152">
        <v>3</v>
      </c>
      <c r="H1152">
        <v>4</v>
      </c>
      <c r="I1152">
        <v>0</v>
      </c>
      <c r="J1152">
        <v>27</v>
      </c>
      <c r="K1152">
        <v>30</v>
      </c>
      <c r="L1152" t="s">
        <v>822</v>
      </c>
      <c r="O1152" s="231"/>
      <c r="P1152" s="231"/>
    </row>
    <row r="1153" spans="1:16">
      <c r="A1153" t="s">
        <v>1027</v>
      </c>
      <c r="B1153" s="458">
        <v>2019</v>
      </c>
      <c r="C1153" s="458">
        <v>0</v>
      </c>
      <c r="D1153" s="458">
        <v>0</v>
      </c>
      <c r="E1153" s="458">
        <v>30</v>
      </c>
      <c r="F1153" s="458">
        <v>0</v>
      </c>
      <c r="G1153" s="458">
        <v>7</v>
      </c>
      <c r="H1153" s="458">
        <v>0</v>
      </c>
      <c r="I1153" s="458">
        <v>1</v>
      </c>
      <c r="J1153" s="458">
        <v>34</v>
      </c>
      <c r="K1153" s="458">
        <v>0</v>
      </c>
      <c r="L1153" t="s">
        <v>855</v>
      </c>
      <c r="O1153" s="231"/>
      <c r="P1153" s="231"/>
    </row>
    <row r="1154" spans="1:16">
      <c r="A1154" t="s">
        <v>1027</v>
      </c>
      <c r="B1154" s="458">
        <v>2020</v>
      </c>
      <c r="C1154" s="458">
        <v>0</v>
      </c>
      <c r="D1154" s="458">
        <v>0</v>
      </c>
      <c r="E1154" s="458">
        <v>0</v>
      </c>
      <c r="F1154" s="458">
        <v>0</v>
      </c>
      <c r="G1154" s="458">
        <v>0</v>
      </c>
      <c r="H1154" s="458">
        <v>6</v>
      </c>
      <c r="I1154" s="458">
        <v>0</v>
      </c>
      <c r="J1154" s="458">
        <v>0</v>
      </c>
      <c r="K1154" s="458">
        <v>67</v>
      </c>
      <c r="L1154" t="s">
        <v>855</v>
      </c>
      <c r="O1154" s="231"/>
      <c r="P1154" s="231"/>
    </row>
    <row r="1155" spans="1:16">
      <c r="A1155" t="s">
        <v>1027</v>
      </c>
      <c r="B1155" s="458">
        <v>2021</v>
      </c>
      <c r="C1155" s="458">
        <v>0</v>
      </c>
      <c r="D1155" s="458">
        <v>0</v>
      </c>
      <c r="E1155" s="458">
        <v>0</v>
      </c>
      <c r="F1155" s="458">
        <v>0</v>
      </c>
      <c r="G1155" s="458">
        <v>0</v>
      </c>
      <c r="H1155" s="458">
        <v>0</v>
      </c>
      <c r="I1155" s="458">
        <v>0</v>
      </c>
      <c r="J1155" s="458">
        <v>0</v>
      </c>
      <c r="K1155" s="458">
        <v>69</v>
      </c>
      <c r="L1155" t="s">
        <v>855</v>
      </c>
      <c r="O1155" s="231"/>
      <c r="P1155" s="231"/>
    </row>
    <row r="1156" spans="1:16">
      <c r="A1156" t="s">
        <v>1027</v>
      </c>
      <c r="B1156" s="458">
        <v>2022</v>
      </c>
      <c r="C1156" s="458">
        <v>27</v>
      </c>
      <c r="D1156" s="458">
        <v>0</v>
      </c>
      <c r="E1156" s="458">
        <v>33</v>
      </c>
      <c r="F1156" s="458">
        <v>0</v>
      </c>
      <c r="G1156" s="458">
        <v>40</v>
      </c>
      <c r="H1156" s="458">
        <v>0</v>
      </c>
      <c r="I1156" s="458">
        <v>4</v>
      </c>
      <c r="J1156" s="458">
        <v>25</v>
      </c>
      <c r="K1156" s="458">
        <v>26</v>
      </c>
      <c r="L1156" t="s">
        <v>855</v>
      </c>
      <c r="O1156" s="231"/>
      <c r="P1156" s="231"/>
    </row>
    <row r="1157" spans="1:16">
      <c r="A1157" t="s">
        <v>1027</v>
      </c>
      <c r="B1157" s="458">
        <v>2023</v>
      </c>
      <c r="C1157" s="458">
        <v>0</v>
      </c>
      <c r="D1157" s="458">
        <v>0</v>
      </c>
      <c r="E1157" s="458">
        <v>0</v>
      </c>
      <c r="F1157" s="458">
        <v>0</v>
      </c>
      <c r="G1157" s="458">
        <v>0</v>
      </c>
      <c r="H1157" s="458">
        <v>0</v>
      </c>
      <c r="I1157" s="458">
        <v>0</v>
      </c>
      <c r="J1157" s="458">
        <v>8</v>
      </c>
      <c r="K1157" s="458">
        <v>0</v>
      </c>
      <c r="L1157" t="s">
        <v>855</v>
      </c>
      <c r="O1157" s="231"/>
      <c r="P1157" s="231"/>
    </row>
    <row r="1158" spans="1:16">
      <c r="A1158" t="s">
        <v>1027</v>
      </c>
      <c r="B1158" s="458">
        <v>2023</v>
      </c>
      <c r="C1158" s="458">
        <v>0</v>
      </c>
      <c r="D1158" s="458">
        <v>0</v>
      </c>
      <c r="E1158" s="458">
        <v>0</v>
      </c>
      <c r="F1158" s="458">
        <v>0</v>
      </c>
      <c r="G1158" s="458">
        <v>0</v>
      </c>
      <c r="H1158" s="458">
        <v>0</v>
      </c>
      <c r="I1158" s="458">
        <v>0</v>
      </c>
      <c r="J1158" s="458">
        <v>49</v>
      </c>
      <c r="K1158" s="458">
        <v>0</v>
      </c>
      <c r="L1158" t="s">
        <v>697</v>
      </c>
      <c r="O1158" s="231"/>
      <c r="P1158" s="231"/>
    </row>
    <row r="1159" spans="1:16">
      <c r="A1159" t="s">
        <v>1027</v>
      </c>
      <c r="B1159" s="458">
        <v>2024</v>
      </c>
      <c r="C1159" s="458">
        <v>0</v>
      </c>
      <c r="D1159" s="458">
        <v>0</v>
      </c>
      <c r="E1159" s="458">
        <v>0</v>
      </c>
      <c r="F1159" s="458">
        <v>0</v>
      </c>
      <c r="G1159" s="458">
        <v>0</v>
      </c>
      <c r="H1159" s="458">
        <v>0</v>
      </c>
      <c r="I1159" s="458">
        <v>0</v>
      </c>
      <c r="J1159" s="458">
        <v>0</v>
      </c>
      <c r="K1159" s="458">
        <v>46</v>
      </c>
      <c r="L1159" t="s">
        <v>697</v>
      </c>
      <c r="O1159" s="231"/>
      <c r="P1159" s="231"/>
    </row>
    <row r="1160" spans="1:16">
      <c r="A1160" t="s">
        <v>1027</v>
      </c>
      <c r="C1160">
        <v>0</v>
      </c>
      <c r="D1160">
        <v>0</v>
      </c>
      <c r="E1160">
        <v>33</v>
      </c>
      <c r="F1160">
        <v>0</v>
      </c>
      <c r="G1160">
        <v>40</v>
      </c>
      <c r="H1160">
        <v>0</v>
      </c>
      <c r="I1160">
        <v>4</v>
      </c>
      <c r="J1160">
        <v>24</v>
      </c>
      <c r="K1160">
        <v>0</v>
      </c>
      <c r="L1160" t="s">
        <v>822</v>
      </c>
      <c r="O1160" s="231"/>
      <c r="P1160" s="231"/>
    </row>
    <row r="1161" spans="1:16">
      <c r="A1161" t="s">
        <v>1028</v>
      </c>
      <c r="B1161" s="458">
        <v>2019</v>
      </c>
      <c r="C1161" s="458">
        <v>0</v>
      </c>
      <c r="D1161" s="458">
        <v>0</v>
      </c>
      <c r="E1161" s="458">
        <v>0</v>
      </c>
      <c r="F1161" s="458">
        <v>0</v>
      </c>
      <c r="G1161" s="458">
        <v>0</v>
      </c>
      <c r="H1161" s="458">
        <v>0</v>
      </c>
      <c r="I1161" s="458">
        <v>0</v>
      </c>
      <c r="J1161" s="458">
        <v>0</v>
      </c>
      <c r="K1161" s="458">
        <v>5</v>
      </c>
      <c r="L1161" t="s">
        <v>855</v>
      </c>
      <c r="O1161" s="231"/>
      <c r="P1161" s="231"/>
    </row>
    <row r="1162" spans="1:16">
      <c r="A1162" t="s">
        <v>1028</v>
      </c>
      <c r="B1162" s="458">
        <v>2020</v>
      </c>
      <c r="C1162" s="458">
        <v>0</v>
      </c>
      <c r="D1162" s="458">
        <v>0</v>
      </c>
      <c r="E1162" s="458">
        <v>0</v>
      </c>
      <c r="F1162" s="458">
        <v>0</v>
      </c>
      <c r="G1162" s="458">
        <v>0</v>
      </c>
      <c r="H1162" s="458">
        <v>3</v>
      </c>
      <c r="I1162" s="458">
        <v>0</v>
      </c>
      <c r="J1162" s="458">
        <v>0</v>
      </c>
      <c r="K1162" s="458">
        <v>1</v>
      </c>
      <c r="L1162" t="s">
        <v>855</v>
      </c>
      <c r="O1162" s="231"/>
      <c r="P1162" s="231"/>
    </row>
    <row r="1163" spans="1:16">
      <c r="A1163" t="s">
        <v>1028</v>
      </c>
      <c r="B1163" s="458">
        <v>2021</v>
      </c>
      <c r="C1163" s="458">
        <v>0</v>
      </c>
      <c r="D1163" s="458">
        <v>0</v>
      </c>
      <c r="E1163" s="458">
        <v>0</v>
      </c>
      <c r="F1163" s="458">
        <v>0</v>
      </c>
      <c r="G1163" s="458">
        <v>0</v>
      </c>
      <c r="H1163" s="458">
        <v>6</v>
      </c>
      <c r="I1163" s="458">
        <v>0</v>
      </c>
      <c r="J1163" s="458">
        <v>0</v>
      </c>
      <c r="K1163" s="458">
        <v>2</v>
      </c>
      <c r="L1163" t="s">
        <v>855</v>
      </c>
      <c r="O1163" s="231"/>
      <c r="P1163" s="231"/>
    </row>
    <row r="1164" spans="1:16">
      <c r="A1164" t="s">
        <v>1028</v>
      </c>
      <c r="B1164" s="458">
        <v>2024</v>
      </c>
      <c r="C1164" s="458">
        <v>0</v>
      </c>
      <c r="D1164" s="458">
        <v>0</v>
      </c>
      <c r="E1164" s="458">
        <v>0</v>
      </c>
      <c r="F1164" s="458">
        <v>0</v>
      </c>
      <c r="G1164" s="458">
        <v>0</v>
      </c>
      <c r="H1164" s="458">
        <v>1</v>
      </c>
      <c r="I1164" s="458">
        <v>0</v>
      </c>
      <c r="J1164" s="458">
        <v>0</v>
      </c>
      <c r="K1164" s="458">
        <v>0</v>
      </c>
      <c r="L1164" t="s">
        <v>697</v>
      </c>
      <c r="O1164" s="231"/>
      <c r="P1164" s="231"/>
    </row>
    <row r="1165" spans="1:16">
      <c r="A1165" t="s">
        <v>1029</v>
      </c>
      <c r="B1165" s="458">
        <v>2019</v>
      </c>
      <c r="C1165" s="458">
        <v>0</v>
      </c>
      <c r="D1165" s="458">
        <v>0</v>
      </c>
      <c r="E1165" s="458">
        <v>0</v>
      </c>
      <c r="F1165" s="458">
        <v>0</v>
      </c>
      <c r="G1165" s="458">
        <v>0</v>
      </c>
      <c r="H1165" s="458">
        <v>0</v>
      </c>
      <c r="I1165" s="458">
        <v>0</v>
      </c>
      <c r="J1165" s="458">
        <v>12</v>
      </c>
      <c r="K1165" s="458">
        <v>7</v>
      </c>
      <c r="L1165" t="s">
        <v>855</v>
      </c>
      <c r="O1165" s="231"/>
      <c r="P1165" s="231"/>
    </row>
    <row r="1166" spans="1:16">
      <c r="A1166" t="s">
        <v>1029</v>
      </c>
      <c r="B1166" s="458">
        <v>2020</v>
      </c>
      <c r="C1166" s="458">
        <v>0</v>
      </c>
      <c r="D1166" s="458">
        <v>0</v>
      </c>
      <c r="E1166" s="458">
        <v>0</v>
      </c>
      <c r="F1166" s="458">
        <v>0</v>
      </c>
      <c r="G1166" s="458">
        <v>0</v>
      </c>
      <c r="H1166" s="458">
        <v>0</v>
      </c>
      <c r="I1166" s="458">
        <v>0</v>
      </c>
      <c r="J1166" s="458">
        <v>10</v>
      </c>
      <c r="K1166" s="458">
        <v>15</v>
      </c>
      <c r="L1166" t="s">
        <v>855</v>
      </c>
      <c r="O1166" s="231"/>
      <c r="P1166" s="231"/>
    </row>
    <row r="1167" spans="1:16">
      <c r="A1167" t="s">
        <v>1029</v>
      </c>
      <c r="B1167" s="458">
        <v>2021</v>
      </c>
      <c r="C1167" s="458">
        <v>0</v>
      </c>
      <c r="D1167" s="458">
        <v>0</v>
      </c>
      <c r="E1167" s="458">
        <v>0</v>
      </c>
      <c r="F1167" s="458">
        <v>0</v>
      </c>
      <c r="G1167" s="458">
        <v>0</v>
      </c>
      <c r="H1167" s="458">
        <v>1</v>
      </c>
      <c r="I1167" s="458">
        <v>0</v>
      </c>
      <c r="J1167" s="458">
        <v>26</v>
      </c>
      <c r="K1167" s="458">
        <v>3</v>
      </c>
      <c r="L1167" t="s">
        <v>855</v>
      </c>
      <c r="O1167" s="231"/>
      <c r="P1167" s="231"/>
    </row>
    <row r="1168" spans="1:16">
      <c r="A1168" t="s">
        <v>1029</v>
      </c>
      <c r="B1168" s="458">
        <v>2022</v>
      </c>
      <c r="C1168" s="458">
        <v>0</v>
      </c>
      <c r="D1168" s="458">
        <v>0</v>
      </c>
      <c r="E1168" s="458">
        <v>0</v>
      </c>
      <c r="F1168" s="458">
        <v>0</v>
      </c>
      <c r="G1168" s="458">
        <v>0</v>
      </c>
      <c r="H1168" s="458">
        <v>0</v>
      </c>
      <c r="I1168" s="458">
        <v>0</v>
      </c>
      <c r="J1168" s="458">
        <v>25</v>
      </c>
      <c r="K1168" s="458">
        <v>10</v>
      </c>
      <c r="L1168" t="s">
        <v>855</v>
      </c>
      <c r="O1168" s="231"/>
      <c r="P1168" s="231"/>
    </row>
    <row r="1169" spans="1:16">
      <c r="A1169" t="s">
        <v>1029</v>
      </c>
      <c r="B1169" s="458">
        <v>2023</v>
      </c>
      <c r="C1169" s="458">
        <v>0</v>
      </c>
      <c r="D1169" s="458">
        <v>4</v>
      </c>
      <c r="E1169" s="458">
        <v>0</v>
      </c>
      <c r="F1169" s="458">
        <v>4</v>
      </c>
      <c r="G1169" s="458">
        <v>0</v>
      </c>
      <c r="H1169" s="458">
        <v>14</v>
      </c>
      <c r="I1169" s="458">
        <v>1</v>
      </c>
      <c r="J1169" s="458">
        <v>5</v>
      </c>
      <c r="K1169" s="458">
        <v>9</v>
      </c>
      <c r="L1169" t="s">
        <v>697</v>
      </c>
      <c r="O1169" s="231"/>
      <c r="P1169" s="231"/>
    </row>
    <row r="1170" spans="1:16">
      <c r="A1170" t="s">
        <v>1029</v>
      </c>
      <c r="B1170" s="458">
        <v>2024</v>
      </c>
      <c r="C1170" s="458">
        <v>47</v>
      </c>
      <c r="D1170" s="458">
        <v>3</v>
      </c>
      <c r="E1170" s="458">
        <v>47</v>
      </c>
      <c r="F1170" s="458">
        <v>3</v>
      </c>
      <c r="G1170" s="458">
        <v>0</v>
      </c>
      <c r="H1170" s="458">
        <v>3</v>
      </c>
      <c r="I1170" s="458">
        <v>0</v>
      </c>
      <c r="J1170" s="458">
        <v>3</v>
      </c>
      <c r="K1170" s="458">
        <v>6</v>
      </c>
      <c r="L1170" t="s">
        <v>697</v>
      </c>
      <c r="O1170" s="231"/>
      <c r="P1170" s="231"/>
    </row>
    <row r="1171" spans="1:16">
      <c r="A1171" t="s">
        <v>1029</v>
      </c>
      <c r="C1171">
        <v>0</v>
      </c>
      <c r="D1171">
        <v>0</v>
      </c>
      <c r="E1171">
        <v>0</v>
      </c>
      <c r="F1171">
        <v>0</v>
      </c>
      <c r="G1171">
        <v>0</v>
      </c>
      <c r="H1171">
        <v>0</v>
      </c>
      <c r="I1171">
        <v>0</v>
      </c>
      <c r="J1171">
        <v>18</v>
      </c>
      <c r="K1171">
        <v>8</v>
      </c>
      <c r="L1171" t="s">
        <v>822</v>
      </c>
      <c r="O1171" s="231"/>
      <c r="P1171" s="231"/>
    </row>
    <row r="1172" spans="1:16">
      <c r="A1172" t="s">
        <v>1030</v>
      </c>
      <c r="B1172" s="458">
        <v>2019</v>
      </c>
      <c r="C1172" s="458">
        <v>0</v>
      </c>
      <c r="D1172" s="458">
        <v>0</v>
      </c>
      <c r="E1172" s="458">
        <v>0</v>
      </c>
      <c r="F1172" s="458">
        <v>0</v>
      </c>
      <c r="G1172" s="458">
        <v>0</v>
      </c>
      <c r="H1172" s="458">
        <v>0</v>
      </c>
      <c r="I1172" s="458">
        <v>0</v>
      </c>
      <c r="J1172" s="458">
        <v>25</v>
      </c>
      <c r="K1172" s="458">
        <v>214</v>
      </c>
      <c r="L1172" t="s">
        <v>855</v>
      </c>
      <c r="O1172" s="231"/>
      <c r="P1172" s="231"/>
    </row>
    <row r="1173" spans="1:16">
      <c r="A1173" t="s">
        <v>1030</v>
      </c>
      <c r="B1173" s="458">
        <v>2020</v>
      </c>
      <c r="C1173" s="458">
        <v>0</v>
      </c>
      <c r="D1173" s="458">
        <v>0</v>
      </c>
      <c r="E1173" s="458">
        <v>0</v>
      </c>
      <c r="F1173" s="458">
        <v>0</v>
      </c>
      <c r="G1173" s="458">
        <v>0</v>
      </c>
      <c r="H1173" s="458">
        <v>0</v>
      </c>
      <c r="I1173" s="458">
        <v>0</v>
      </c>
      <c r="J1173" s="458">
        <v>129</v>
      </c>
      <c r="K1173" s="458">
        <v>34</v>
      </c>
      <c r="L1173" t="s">
        <v>855</v>
      </c>
      <c r="O1173" s="231"/>
      <c r="P1173" s="231"/>
    </row>
    <row r="1174" spans="1:16">
      <c r="A1174" t="s">
        <v>1030</v>
      </c>
      <c r="B1174" s="458">
        <v>2021</v>
      </c>
      <c r="C1174" s="458">
        <v>0</v>
      </c>
      <c r="D1174" s="458">
        <v>0</v>
      </c>
      <c r="E1174" s="458">
        <v>0</v>
      </c>
      <c r="F1174" s="458">
        <v>0</v>
      </c>
      <c r="G1174" s="458">
        <v>0</v>
      </c>
      <c r="H1174" s="458">
        <v>0</v>
      </c>
      <c r="I1174" s="458">
        <v>0</v>
      </c>
      <c r="J1174" s="458">
        <v>240</v>
      </c>
      <c r="K1174" s="458">
        <v>93</v>
      </c>
      <c r="L1174" t="s">
        <v>855</v>
      </c>
      <c r="O1174" s="231"/>
      <c r="P1174" s="231"/>
    </row>
    <row r="1175" spans="1:16">
      <c r="A1175" t="s">
        <v>1030</v>
      </c>
      <c r="B1175" s="458">
        <v>2022</v>
      </c>
      <c r="C1175" s="458">
        <v>0</v>
      </c>
      <c r="D1175" s="458">
        <v>0</v>
      </c>
      <c r="E1175" s="458">
        <v>0</v>
      </c>
      <c r="F1175" s="458">
        <v>0</v>
      </c>
      <c r="G1175" s="458">
        <v>72</v>
      </c>
      <c r="H1175" s="458">
        <v>0</v>
      </c>
      <c r="I1175" s="458">
        <v>0</v>
      </c>
      <c r="J1175" s="458">
        <v>126</v>
      </c>
      <c r="K1175" s="458">
        <v>1</v>
      </c>
      <c r="L1175" t="s">
        <v>855</v>
      </c>
      <c r="O1175" s="231"/>
      <c r="P1175" s="231"/>
    </row>
    <row r="1176" spans="1:16">
      <c r="A1176" t="s">
        <v>1030</v>
      </c>
      <c r="B1176" s="458">
        <v>2023</v>
      </c>
      <c r="C1176" s="458">
        <v>0</v>
      </c>
      <c r="D1176" s="458">
        <v>3</v>
      </c>
      <c r="E1176" s="458">
        <v>0</v>
      </c>
      <c r="F1176" s="458">
        <v>3</v>
      </c>
      <c r="G1176" s="458">
        <v>0</v>
      </c>
      <c r="H1176" s="458">
        <v>0</v>
      </c>
      <c r="I1176" s="458">
        <v>0</v>
      </c>
      <c r="J1176" s="458">
        <v>16</v>
      </c>
      <c r="K1176" s="458">
        <v>131</v>
      </c>
      <c r="L1176" t="s">
        <v>855</v>
      </c>
      <c r="O1176" s="231"/>
      <c r="P1176" s="231"/>
    </row>
    <row r="1177" spans="1:16">
      <c r="A1177" t="s">
        <v>1030</v>
      </c>
      <c r="B1177" s="458">
        <v>2024</v>
      </c>
      <c r="C1177" s="458">
        <v>0</v>
      </c>
      <c r="D1177" s="458">
        <v>5</v>
      </c>
      <c r="E1177" s="458">
        <v>0</v>
      </c>
      <c r="F1177" s="458">
        <v>0</v>
      </c>
      <c r="G1177" s="458">
        <v>0</v>
      </c>
      <c r="H1177" s="458">
        <v>0</v>
      </c>
      <c r="I1177" s="458">
        <v>0</v>
      </c>
      <c r="J1177" s="458">
        <v>2</v>
      </c>
      <c r="K1177" s="458">
        <v>17</v>
      </c>
      <c r="L1177" t="s">
        <v>855</v>
      </c>
      <c r="O1177" s="231"/>
      <c r="P1177" s="231"/>
    </row>
    <row r="1178" spans="1:16">
      <c r="A1178" t="s">
        <v>1030</v>
      </c>
      <c r="B1178" s="458">
        <v>2024</v>
      </c>
      <c r="C1178" s="458">
        <v>0</v>
      </c>
      <c r="D1178" s="458">
        <v>5</v>
      </c>
      <c r="E1178" s="458">
        <v>0</v>
      </c>
      <c r="F1178" s="458">
        <v>5</v>
      </c>
      <c r="G1178" s="458">
        <v>0</v>
      </c>
      <c r="H1178" s="458">
        <v>6</v>
      </c>
      <c r="I1178" s="458">
        <v>0</v>
      </c>
      <c r="J1178" s="458">
        <v>28</v>
      </c>
      <c r="K1178" s="458">
        <v>152</v>
      </c>
      <c r="L1178" t="s">
        <v>697</v>
      </c>
      <c r="O1178" s="231"/>
      <c r="P1178" s="231"/>
    </row>
    <row r="1179" spans="1:16">
      <c r="A1179" t="s">
        <v>1030</v>
      </c>
      <c r="C1179">
        <v>0</v>
      </c>
      <c r="D1179">
        <v>0</v>
      </c>
      <c r="E1179">
        <v>0</v>
      </c>
      <c r="F1179">
        <v>3</v>
      </c>
      <c r="G1179">
        <v>0</v>
      </c>
      <c r="H1179">
        <v>0</v>
      </c>
      <c r="I1179">
        <v>0</v>
      </c>
      <c r="J1179">
        <v>19</v>
      </c>
      <c r="K1179">
        <v>124</v>
      </c>
      <c r="L1179" t="s">
        <v>822</v>
      </c>
      <c r="O1179" s="231"/>
      <c r="P1179" s="231"/>
    </row>
    <row r="1180" spans="1:16">
      <c r="A1180" t="s">
        <v>1031</v>
      </c>
      <c r="B1180" s="458">
        <v>2019</v>
      </c>
      <c r="C1180" s="458">
        <v>0</v>
      </c>
      <c r="D1180" s="458">
        <v>0</v>
      </c>
      <c r="E1180" s="458">
        <v>0</v>
      </c>
      <c r="F1180" s="458">
        <v>0</v>
      </c>
      <c r="G1180" s="458">
        <v>0</v>
      </c>
      <c r="H1180" s="458">
        <v>0</v>
      </c>
      <c r="I1180" s="458">
        <v>0</v>
      </c>
      <c r="J1180" s="458">
        <v>0</v>
      </c>
      <c r="K1180" s="458">
        <v>3</v>
      </c>
      <c r="L1180" t="s">
        <v>855</v>
      </c>
      <c r="O1180" s="231"/>
      <c r="P1180" s="231"/>
    </row>
    <row r="1181" spans="1:16">
      <c r="A1181" t="s">
        <v>1031</v>
      </c>
      <c r="B1181" s="458">
        <v>2023</v>
      </c>
      <c r="C1181" s="458">
        <v>0</v>
      </c>
      <c r="D1181" s="458">
        <v>0</v>
      </c>
      <c r="E1181" s="458">
        <v>0</v>
      </c>
      <c r="F1181" s="458">
        <v>0</v>
      </c>
      <c r="G1181" s="458">
        <v>0</v>
      </c>
      <c r="H1181" s="458">
        <v>0</v>
      </c>
      <c r="I1181" s="458">
        <v>0</v>
      </c>
      <c r="J1181" s="458">
        <v>0</v>
      </c>
      <c r="K1181" s="458">
        <v>14</v>
      </c>
      <c r="L1181" t="s">
        <v>697</v>
      </c>
      <c r="O1181" s="231"/>
      <c r="P1181" s="231"/>
    </row>
    <row r="1182" spans="1:16">
      <c r="A1182" t="s">
        <v>1031</v>
      </c>
      <c r="B1182" s="458">
        <v>2024</v>
      </c>
      <c r="C1182" s="458">
        <v>0</v>
      </c>
      <c r="D1182" s="458">
        <v>0</v>
      </c>
      <c r="E1182" s="458">
        <v>0</v>
      </c>
      <c r="F1182" s="458">
        <v>0</v>
      </c>
      <c r="G1182" s="458">
        <v>0</v>
      </c>
      <c r="H1182" s="458">
        <v>0</v>
      </c>
      <c r="I1182" s="458">
        <v>0</v>
      </c>
      <c r="J1182" s="458">
        <v>0</v>
      </c>
      <c r="K1182" s="458">
        <v>5</v>
      </c>
      <c r="L1182" t="s">
        <v>697</v>
      </c>
      <c r="O1182" s="231"/>
      <c r="P1182" s="231"/>
    </row>
    <row r="1183" spans="1:16">
      <c r="A1183" t="s">
        <v>1031</v>
      </c>
      <c r="C1183">
        <v>0</v>
      </c>
      <c r="D1183">
        <v>0</v>
      </c>
      <c r="E1183">
        <v>0</v>
      </c>
      <c r="F1183">
        <v>0</v>
      </c>
      <c r="G1183">
        <v>0</v>
      </c>
      <c r="H1183">
        <v>0</v>
      </c>
      <c r="I1183">
        <v>0</v>
      </c>
      <c r="J1183">
        <v>0</v>
      </c>
      <c r="K1183">
        <v>5</v>
      </c>
      <c r="L1183" t="s">
        <v>822</v>
      </c>
      <c r="O1183" s="231"/>
      <c r="P1183" s="231"/>
    </row>
    <row r="1184" spans="1:16">
      <c r="A1184" t="s">
        <v>1032</v>
      </c>
      <c r="B1184" s="458">
        <v>2019</v>
      </c>
      <c r="C1184" s="458">
        <v>0</v>
      </c>
      <c r="D1184" s="458">
        <v>0</v>
      </c>
      <c r="E1184" s="458">
        <v>0</v>
      </c>
      <c r="F1184" s="458">
        <v>0</v>
      </c>
      <c r="G1184" s="458">
        <v>0</v>
      </c>
      <c r="H1184" s="458">
        <v>0</v>
      </c>
      <c r="I1184" s="458">
        <v>0</v>
      </c>
      <c r="J1184" s="458">
        <v>13</v>
      </c>
      <c r="K1184" s="458">
        <v>0</v>
      </c>
      <c r="L1184" t="s">
        <v>855</v>
      </c>
      <c r="O1184" s="231"/>
      <c r="P1184" s="231"/>
    </row>
    <row r="1185" spans="1:16">
      <c r="A1185" t="s">
        <v>1032</v>
      </c>
      <c r="B1185" s="458">
        <v>2020</v>
      </c>
      <c r="C1185" s="458">
        <v>0</v>
      </c>
      <c r="D1185" s="458">
        <v>0</v>
      </c>
      <c r="E1185" s="458">
        <v>0</v>
      </c>
      <c r="F1185" s="458">
        <v>0</v>
      </c>
      <c r="G1185" s="458">
        <v>0</v>
      </c>
      <c r="H1185" s="458">
        <v>0</v>
      </c>
      <c r="I1185" s="458">
        <v>0</v>
      </c>
      <c r="J1185" s="458">
        <v>0</v>
      </c>
      <c r="K1185" s="458">
        <v>27</v>
      </c>
      <c r="L1185" t="s">
        <v>855</v>
      </c>
      <c r="O1185" s="231"/>
      <c r="P1185" s="231"/>
    </row>
    <row r="1186" spans="1:16">
      <c r="A1186" t="s">
        <v>1032</v>
      </c>
      <c r="B1186" s="458">
        <v>2021</v>
      </c>
      <c r="C1186" s="458">
        <v>0</v>
      </c>
      <c r="D1186" s="458">
        <v>0</v>
      </c>
      <c r="E1186" s="458">
        <v>0</v>
      </c>
      <c r="F1186" s="458">
        <v>0</v>
      </c>
      <c r="G1186" s="458">
        <v>1</v>
      </c>
      <c r="H1186" s="458">
        <v>0</v>
      </c>
      <c r="I1186" s="458">
        <v>0</v>
      </c>
      <c r="J1186" s="458">
        <v>0</v>
      </c>
      <c r="K1186" s="458">
        <v>21</v>
      </c>
      <c r="L1186" t="s">
        <v>855</v>
      </c>
      <c r="O1186" s="231"/>
      <c r="P1186" s="231"/>
    </row>
    <row r="1187" spans="1:16">
      <c r="A1187" t="s">
        <v>1032</v>
      </c>
      <c r="B1187" s="458">
        <v>2021</v>
      </c>
      <c r="C1187" s="458">
        <v>0</v>
      </c>
      <c r="D1187" s="458">
        <v>0</v>
      </c>
      <c r="E1187" s="458">
        <v>0</v>
      </c>
      <c r="F1187" s="458">
        <v>0</v>
      </c>
      <c r="G1187" s="458">
        <v>0</v>
      </c>
      <c r="H1187" s="458">
        <v>0</v>
      </c>
      <c r="I1187" s="458">
        <v>0</v>
      </c>
      <c r="J1187" s="458">
        <v>0</v>
      </c>
      <c r="K1187" s="458">
        <v>6</v>
      </c>
      <c r="L1187" t="s">
        <v>697</v>
      </c>
      <c r="O1187" s="231"/>
      <c r="P1187" s="231"/>
    </row>
    <row r="1188" spans="1:16">
      <c r="A1188" t="s">
        <v>1032</v>
      </c>
      <c r="B1188" s="458">
        <v>2022</v>
      </c>
      <c r="C1188" s="458">
        <v>0</v>
      </c>
      <c r="D1188" s="458">
        <v>0</v>
      </c>
      <c r="E1188" s="458">
        <v>0</v>
      </c>
      <c r="F1188" s="458">
        <v>0</v>
      </c>
      <c r="G1188" s="458">
        <v>0</v>
      </c>
      <c r="H1188" s="458">
        <v>0</v>
      </c>
      <c r="I1188" s="458">
        <v>0</v>
      </c>
      <c r="J1188" s="458">
        <v>0</v>
      </c>
      <c r="K1188" s="458">
        <v>26</v>
      </c>
      <c r="L1188" t="s">
        <v>697</v>
      </c>
      <c r="O1188" s="231"/>
      <c r="P1188" s="231"/>
    </row>
    <row r="1189" spans="1:16">
      <c r="A1189" t="s">
        <v>1032</v>
      </c>
      <c r="B1189" s="458">
        <v>2024</v>
      </c>
      <c r="C1189" s="458">
        <v>0</v>
      </c>
      <c r="D1189" s="458">
        <v>0</v>
      </c>
      <c r="E1189" s="458">
        <v>0</v>
      </c>
      <c r="F1189" s="458">
        <v>0</v>
      </c>
      <c r="G1189" s="458">
        <v>0</v>
      </c>
      <c r="H1189" s="458">
        <v>0</v>
      </c>
      <c r="I1189" s="458">
        <v>0</v>
      </c>
      <c r="J1189" s="458">
        <v>0</v>
      </c>
      <c r="K1189" s="458">
        <v>66</v>
      </c>
      <c r="L1189" t="s">
        <v>697</v>
      </c>
      <c r="O1189" s="231"/>
      <c r="P1189" s="231"/>
    </row>
    <row r="1190" spans="1:16">
      <c r="A1190" t="s">
        <v>1032</v>
      </c>
      <c r="C1190">
        <v>0</v>
      </c>
      <c r="D1190">
        <v>0</v>
      </c>
      <c r="E1190">
        <v>0</v>
      </c>
      <c r="F1190">
        <v>0</v>
      </c>
      <c r="G1190">
        <v>1</v>
      </c>
      <c r="H1190">
        <v>0</v>
      </c>
      <c r="I1190">
        <v>0</v>
      </c>
      <c r="J1190">
        <v>0</v>
      </c>
      <c r="K1190">
        <v>13</v>
      </c>
      <c r="L1190" t="s">
        <v>822</v>
      </c>
      <c r="O1190" s="231"/>
      <c r="P1190" s="231"/>
    </row>
    <row r="1191" spans="1:16">
      <c r="A1191" t="s">
        <v>1033</v>
      </c>
      <c r="B1191" s="458">
        <v>2019</v>
      </c>
      <c r="C1191" s="458">
        <v>0</v>
      </c>
      <c r="D1191" s="458">
        <v>0</v>
      </c>
      <c r="E1191" s="458">
        <v>0</v>
      </c>
      <c r="F1191" s="458">
        <v>0</v>
      </c>
      <c r="G1191" s="458">
        <v>20</v>
      </c>
      <c r="H1191" s="458">
        <v>0</v>
      </c>
      <c r="I1191" s="458">
        <v>6</v>
      </c>
      <c r="J1191" s="458">
        <v>21</v>
      </c>
      <c r="K1191" s="458">
        <v>1029</v>
      </c>
      <c r="L1191" t="s">
        <v>855</v>
      </c>
      <c r="O1191" s="231"/>
      <c r="P1191" s="231"/>
    </row>
    <row r="1192" spans="1:16">
      <c r="A1192" t="s">
        <v>1033</v>
      </c>
      <c r="B1192" s="458">
        <v>2020</v>
      </c>
      <c r="C1192" s="458">
        <v>25</v>
      </c>
      <c r="D1192" s="458">
        <v>0</v>
      </c>
      <c r="E1192" s="458">
        <v>25</v>
      </c>
      <c r="F1192" s="458">
        <v>0</v>
      </c>
      <c r="G1192" s="458">
        <v>114</v>
      </c>
      <c r="H1192" s="458">
        <v>0</v>
      </c>
      <c r="I1192" s="458">
        <v>6</v>
      </c>
      <c r="J1192" s="458">
        <v>39</v>
      </c>
      <c r="K1192" s="458">
        <v>269</v>
      </c>
      <c r="L1192" t="s">
        <v>855</v>
      </c>
      <c r="O1192" s="231"/>
      <c r="P1192" s="231"/>
    </row>
    <row r="1193" spans="1:16">
      <c r="A1193" t="s">
        <v>1033</v>
      </c>
      <c r="B1193" s="458">
        <v>2021</v>
      </c>
      <c r="C1193" s="458">
        <v>48</v>
      </c>
      <c r="D1193" s="458">
        <v>0</v>
      </c>
      <c r="E1193" s="458">
        <v>103</v>
      </c>
      <c r="F1193" s="458">
        <v>0</v>
      </c>
      <c r="G1193" s="458">
        <v>21</v>
      </c>
      <c r="H1193" s="458">
        <v>0</v>
      </c>
      <c r="I1193" s="458">
        <v>18</v>
      </c>
      <c r="J1193" s="458">
        <v>44</v>
      </c>
      <c r="K1193" s="458">
        <v>647</v>
      </c>
      <c r="L1193" t="s">
        <v>855</v>
      </c>
      <c r="O1193" s="231"/>
      <c r="P1193" s="231"/>
    </row>
    <row r="1194" spans="1:16">
      <c r="A1194" t="s">
        <v>1033</v>
      </c>
      <c r="B1194" s="458">
        <v>2022</v>
      </c>
      <c r="C1194" s="458">
        <v>15</v>
      </c>
      <c r="D1194" s="458">
        <v>0</v>
      </c>
      <c r="E1194" s="458">
        <v>36</v>
      </c>
      <c r="F1194" s="458">
        <v>0</v>
      </c>
      <c r="G1194" s="458">
        <v>31</v>
      </c>
      <c r="H1194" s="458">
        <v>0</v>
      </c>
      <c r="I1194" s="458">
        <v>8</v>
      </c>
      <c r="J1194" s="458">
        <v>94</v>
      </c>
      <c r="K1194" s="458">
        <v>728</v>
      </c>
      <c r="L1194" t="s">
        <v>855</v>
      </c>
      <c r="O1194" s="231"/>
      <c r="P1194" s="231"/>
    </row>
    <row r="1195" spans="1:16">
      <c r="A1195" t="s">
        <v>1033</v>
      </c>
      <c r="B1195" s="458">
        <v>2023</v>
      </c>
      <c r="C1195" s="458">
        <v>44</v>
      </c>
      <c r="D1195" s="458">
        <v>0</v>
      </c>
      <c r="E1195" s="458">
        <v>58</v>
      </c>
      <c r="F1195" s="458">
        <v>0</v>
      </c>
      <c r="G1195" s="458">
        <v>147</v>
      </c>
      <c r="H1195" s="458">
        <v>0</v>
      </c>
      <c r="I1195" s="458">
        <v>40</v>
      </c>
      <c r="J1195" s="458">
        <v>68</v>
      </c>
      <c r="K1195" s="458">
        <v>141</v>
      </c>
      <c r="L1195" t="s">
        <v>697</v>
      </c>
      <c r="O1195" s="231"/>
      <c r="P1195" s="231"/>
    </row>
    <row r="1196" spans="1:16">
      <c r="A1196" t="s">
        <v>1033</v>
      </c>
      <c r="B1196" s="458">
        <v>2024</v>
      </c>
      <c r="C1196" s="458">
        <v>29</v>
      </c>
      <c r="D1196" s="458">
        <v>0</v>
      </c>
      <c r="E1196" s="458">
        <v>81</v>
      </c>
      <c r="F1196" s="458">
        <v>0</v>
      </c>
      <c r="G1196" s="458">
        <v>11</v>
      </c>
      <c r="H1196" s="458">
        <v>0</v>
      </c>
      <c r="I1196" s="458">
        <v>2</v>
      </c>
      <c r="J1196" s="458">
        <v>54</v>
      </c>
      <c r="K1196" s="458">
        <v>125</v>
      </c>
      <c r="L1196" t="s">
        <v>697</v>
      </c>
      <c r="O1196" s="231"/>
      <c r="P1196" s="231"/>
    </row>
    <row r="1197" spans="1:16">
      <c r="A1197" t="s">
        <v>1033</v>
      </c>
      <c r="C1197">
        <v>0</v>
      </c>
      <c r="D1197">
        <v>0</v>
      </c>
      <c r="E1197">
        <v>36</v>
      </c>
      <c r="F1197">
        <v>3</v>
      </c>
      <c r="G1197">
        <v>31</v>
      </c>
      <c r="H1197">
        <v>0</v>
      </c>
      <c r="I1197">
        <v>8</v>
      </c>
      <c r="J1197">
        <v>49</v>
      </c>
      <c r="K1197">
        <v>507</v>
      </c>
      <c r="L1197" t="s">
        <v>822</v>
      </c>
      <c r="O1197" s="231"/>
      <c r="P1197" s="231"/>
    </row>
    <row r="1198" spans="1:16">
      <c r="A1198" t="s">
        <v>1034</v>
      </c>
      <c r="B1198" s="458">
        <v>2019</v>
      </c>
      <c r="C1198" s="458">
        <v>0</v>
      </c>
      <c r="D1198" s="458">
        <v>0</v>
      </c>
      <c r="E1198" s="458">
        <v>0</v>
      </c>
      <c r="F1198" s="458">
        <v>0</v>
      </c>
      <c r="G1198" s="458">
        <v>1</v>
      </c>
      <c r="H1198" s="458">
        <v>0</v>
      </c>
      <c r="I1198" s="458">
        <v>1</v>
      </c>
      <c r="J1198" s="458">
        <v>17</v>
      </c>
      <c r="K1198" s="458">
        <v>12</v>
      </c>
      <c r="L1198" t="s">
        <v>855</v>
      </c>
      <c r="O1198" s="231"/>
      <c r="P1198" s="231"/>
    </row>
    <row r="1199" spans="1:16">
      <c r="A1199" t="s">
        <v>1034</v>
      </c>
      <c r="B1199" s="458">
        <v>2020</v>
      </c>
      <c r="C1199" s="458">
        <v>0</v>
      </c>
      <c r="D1199" s="458">
        <v>0</v>
      </c>
      <c r="E1199" s="458">
        <v>0</v>
      </c>
      <c r="F1199" s="458">
        <v>0</v>
      </c>
      <c r="G1199" s="458">
        <v>2</v>
      </c>
      <c r="H1199" s="458">
        <v>0</v>
      </c>
      <c r="I1199" s="458">
        <v>2</v>
      </c>
      <c r="J1199" s="458">
        <v>16</v>
      </c>
      <c r="K1199" s="458">
        <v>15</v>
      </c>
      <c r="L1199" t="s">
        <v>855</v>
      </c>
      <c r="O1199" s="231"/>
      <c r="P1199" s="231"/>
    </row>
    <row r="1200" spans="1:16">
      <c r="A1200" t="s">
        <v>1034</v>
      </c>
      <c r="B1200" s="458">
        <v>2021</v>
      </c>
      <c r="C1200" s="458">
        <v>0</v>
      </c>
      <c r="D1200" s="458">
        <v>0</v>
      </c>
      <c r="E1200" s="458">
        <v>0</v>
      </c>
      <c r="F1200" s="458">
        <v>0</v>
      </c>
      <c r="G1200" s="458">
        <v>0</v>
      </c>
      <c r="H1200" s="458">
        <v>0</v>
      </c>
      <c r="I1200" s="458">
        <v>0</v>
      </c>
      <c r="J1200" s="458">
        <v>1</v>
      </c>
      <c r="K1200" s="458">
        <v>0</v>
      </c>
      <c r="L1200" t="s">
        <v>855</v>
      </c>
      <c r="O1200" s="231"/>
      <c r="P1200" s="231"/>
    </row>
    <row r="1201" spans="1:16">
      <c r="A1201" t="s">
        <v>1034</v>
      </c>
      <c r="B1201" s="458">
        <v>2022</v>
      </c>
      <c r="C1201" s="458">
        <v>22</v>
      </c>
      <c r="D1201" s="458">
        <v>0</v>
      </c>
      <c r="E1201" s="458">
        <v>22</v>
      </c>
      <c r="F1201" s="458">
        <v>0</v>
      </c>
      <c r="G1201" s="458">
        <v>0</v>
      </c>
      <c r="H1201" s="458">
        <v>0</v>
      </c>
      <c r="I1201" s="458">
        <v>0</v>
      </c>
      <c r="J1201" s="458">
        <v>0</v>
      </c>
      <c r="K1201" s="458">
        <v>24</v>
      </c>
      <c r="L1201" t="s">
        <v>855</v>
      </c>
      <c r="O1201" s="231"/>
      <c r="P1201" s="231"/>
    </row>
    <row r="1202" spans="1:16">
      <c r="A1202" t="s">
        <v>1034</v>
      </c>
      <c r="B1202" s="458">
        <v>2023</v>
      </c>
      <c r="C1202" s="458">
        <v>0</v>
      </c>
      <c r="D1202" s="458">
        <v>0</v>
      </c>
      <c r="E1202" s="458">
        <v>0</v>
      </c>
      <c r="F1202" s="458">
        <v>0</v>
      </c>
      <c r="G1202" s="458">
        <v>0</v>
      </c>
      <c r="H1202" s="458">
        <v>0</v>
      </c>
      <c r="I1202" s="458">
        <v>0</v>
      </c>
      <c r="J1202" s="458">
        <v>0</v>
      </c>
      <c r="K1202" s="458">
        <v>8</v>
      </c>
      <c r="L1202" t="s">
        <v>697</v>
      </c>
      <c r="O1202" s="231"/>
      <c r="P1202" s="231"/>
    </row>
    <row r="1203" spans="1:16">
      <c r="A1203" t="s">
        <v>1034</v>
      </c>
      <c r="B1203" s="458">
        <v>2024</v>
      </c>
      <c r="C1203" s="458">
        <v>0</v>
      </c>
      <c r="D1203" s="458">
        <v>0</v>
      </c>
      <c r="E1203" s="458">
        <v>13</v>
      </c>
      <c r="F1203" s="458">
        <v>0</v>
      </c>
      <c r="G1203" s="458">
        <v>42</v>
      </c>
      <c r="H1203" s="458">
        <v>0</v>
      </c>
      <c r="I1203" s="458">
        <v>1</v>
      </c>
      <c r="J1203" s="458">
        <v>0</v>
      </c>
      <c r="K1203" s="458">
        <v>52</v>
      </c>
      <c r="L1203" t="s">
        <v>697</v>
      </c>
      <c r="O1203" s="231"/>
      <c r="P1203" s="231"/>
    </row>
    <row r="1204" spans="1:16">
      <c r="A1204" t="s">
        <v>1034</v>
      </c>
      <c r="C1204">
        <v>0</v>
      </c>
      <c r="D1204">
        <v>0</v>
      </c>
      <c r="E1204">
        <v>22</v>
      </c>
      <c r="F1204">
        <v>0</v>
      </c>
      <c r="G1204">
        <v>0</v>
      </c>
      <c r="H1204">
        <v>3</v>
      </c>
      <c r="I1204">
        <v>0</v>
      </c>
      <c r="J1204">
        <v>1</v>
      </c>
      <c r="K1204">
        <v>18</v>
      </c>
      <c r="L1204" t="s">
        <v>822</v>
      </c>
      <c r="O1204" s="231"/>
      <c r="P1204" s="231"/>
    </row>
    <row r="1205" spans="1:16">
      <c r="A1205" t="s">
        <v>1035</v>
      </c>
      <c r="B1205" s="458">
        <v>2019</v>
      </c>
      <c r="C1205" s="458">
        <v>0</v>
      </c>
      <c r="D1205" s="458">
        <v>0</v>
      </c>
      <c r="E1205" s="458">
        <v>0</v>
      </c>
      <c r="F1205" s="458">
        <v>0</v>
      </c>
      <c r="G1205" s="458">
        <v>0</v>
      </c>
      <c r="H1205" s="458">
        <v>1</v>
      </c>
      <c r="I1205" s="458">
        <v>0</v>
      </c>
      <c r="J1205" s="458">
        <v>72</v>
      </c>
      <c r="K1205" s="458">
        <v>3</v>
      </c>
      <c r="L1205" t="s">
        <v>855</v>
      </c>
      <c r="O1205" s="231"/>
      <c r="P1205" s="231"/>
    </row>
    <row r="1206" spans="1:16">
      <c r="A1206" t="s">
        <v>1035</v>
      </c>
      <c r="B1206" s="458">
        <v>2020</v>
      </c>
      <c r="C1206" s="458">
        <v>0</v>
      </c>
      <c r="D1206" s="458">
        <v>0</v>
      </c>
      <c r="E1206" s="458">
        <v>0</v>
      </c>
      <c r="F1206" s="458">
        <v>0</v>
      </c>
      <c r="G1206" s="458">
        <v>0</v>
      </c>
      <c r="H1206" s="458">
        <v>0</v>
      </c>
      <c r="I1206" s="458">
        <v>0</v>
      </c>
      <c r="J1206" s="458">
        <v>2</v>
      </c>
      <c r="K1206" s="458">
        <v>65</v>
      </c>
      <c r="L1206" t="s">
        <v>855</v>
      </c>
      <c r="O1206" s="231"/>
      <c r="P1206" s="231"/>
    </row>
    <row r="1207" spans="1:16">
      <c r="A1207" t="s">
        <v>1035</v>
      </c>
      <c r="B1207" s="458">
        <v>2021</v>
      </c>
      <c r="C1207" s="458">
        <v>0</v>
      </c>
      <c r="D1207" s="458">
        <v>0</v>
      </c>
      <c r="E1207" s="458">
        <v>0</v>
      </c>
      <c r="F1207" s="458">
        <v>0</v>
      </c>
      <c r="G1207" s="458">
        <v>0</v>
      </c>
      <c r="H1207" s="458">
        <v>0</v>
      </c>
      <c r="I1207" s="458">
        <v>0</v>
      </c>
      <c r="J1207" s="458">
        <v>13</v>
      </c>
      <c r="K1207" s="458">
        <v>230</v>
      </c>
      <c r="L1207" t="s">
        <v>855</v>
      </c>
      <c r="O1207" s="231"/>
      <c r="P1207" s="231"/>
    </row>
    <row r="1208" spans="1:16">
      <c r="A1208" t="s">
        <v>1035</v>
      </c>
      <c r="B1208" s="458">
        <v>2021</v>
      </c>
      <c r="C1208" s="458">
        <v>0</v>
      </c>
      <c r="D1208" s="458">
        <v>0</v>
      </c>
      <c r="E1208" s="458">
        <v>0</v>
      </c>
      <c r="F1208" s="458">
        <v>0</v>
      </c>
      <c r="G1208" s="458">
        <v>0</v>
      </c>
      <c r="H1208" s="458">
        <v>0</v>
      </c>
      <c r="I1208" s="458">
        <v>0</v>
      </c>
      <c r="J1208" s="458">
        <v>20</v>
      </c>
      <c r="K1208" s="458">
        <v>112</v>
      </c>
      <c r="L1208" t="s">
        <v>697</v>
      </c>
      <c r="O1208" s="231"/>
      <c r="P1208" s="231"/>
    </row>
    <row r="1209" spans="1:16">
      <c r="A1209" t="s">
        <v>1035</v>
      </c>
      <c r="B1209" s="458">
        <v>2022</v>
      </c>
      <c r="C1209" s="458">
        <v>0</v>
      </c>
      <c r="D1209" s="458">
        <v>0</v>
      </c>
      <c r="E1209" s="458">
        <v>0</v>
      </c>
      <c r="F1209" s="458">
        <v>0</v>
      </c>
      <c r="G1209" s="458">
        <v>0</v>
      </c>
      <c r="H1209" s="458">
        <v>0</v>
      </c>
      <c r="I1209" s="458">
        <v>0</v>
      </c>
      <c r="J1209" s="458">
        <v>28</v>
      </c>
      <c r="K1209" s="458">
        <v>321</v>
      </c>
      <c r="L1209" t="s">
        <v>697</v>
      </c>
      <c r="O1209" s="231"/>
      <c r="P1209" s="231"/>
    </row>
    <row r="1210" spans="1:16">
      <c r="A1210" t="s">
        <v>1035</v>
      </c>
      <c r="B1210" s="458">
        <v>2023</v>
      </c>
      <c r="C1210" s="458">
        <v>0</v>
      </c>
      <c r="D1210" s="458">
        <v>0</v>
      </c>
      <c r="E1210" s="458">
        <v>0</v>
      </c>
      <c r="F1210" s="458">
        <v>0</v>
      </c>
      <c r="G1210" s="458">
        <v>0</v>
      </c>
      <c r="H1210" s="458">
        <v>0</v>
      </c>
      <c r="I1210" s="458">
        <v>0</v>
      </c>
      <c r="J1210" s="458">
        <v>10</v>
      </c>
      <c r="K1210" s="458">
        <v>453</v>
      </c>
      <c r="L1210" t="s">
        <v>697</v>
      </c>
      <c r="O1210" s="231"/>
      <c r="P1210" s="231"/>
    </row>
    <row r="1211" spans="1:16">
      <c r="A1211" t="s">
        <v>1035</v>
      </c>
      <c r="B1211" s="458">
        <v>2024</v>
      </c>
      <c r="C1211" s="458">
        <v>0</v>
      </c>
      <c r="D1211" s="458">
        <v>0</v>
      </c>
      <c r="E1211" s="458">
        <v>0</v>
      </c>
      <c r="F1211" s="458">
        <v>0</v>
      </c>
      <c r="G1211" s="458">
        <v>0</v>
      </c>
      <c r="H1211" s="458">
        <v>0</v>
      </c>
      <c r="I1211" s="458">
        <v>0</v>
      </c>
      <c r="J1211" s="458">
        <v>14</v>
      </c>
      <c r="K1211" s="458">
        <v>200</v>
      </c>
      <c r="L1211" t="s">
        <v>697</v>
      </c>
      <c r="O1211" s="231"/>
      <c r="P1211" s="231"/>
    </row>
    <row r="1212" spans="1:16">
      <c r="A1212" t="s">
        <v>1035</v>
      </c>
      <c r="C1212">
        <v>0</v>
      </c>
      <c r="D1212">
        <v>0</v>
      </c>
      <c r="E1212">
        <v>0</v>
      </c>
      <c r="F1212">
        <v>0</v>
      </c>
      <c r="G1212">
        <v>0</v>
      </c>
      <c r="H1212">
        <v>0</v>
      </c>
      <c r="I1212">
        <v>0</v>
      </c>
      <c r="J1212">
        <v>6</v>
      </c>
      <c r="K1212">
        <v>154</v>
      </c>
      <c r="L1212" t="s">
        <v>822</v>
      </c>
      <c r="O1212" s="231"/>
      <c r="P1212" s="231"/>
    </row>
    <row r="1213" spans="1:16">
      <c r="A1213" t="s">
        <v>1036</v>
      </c>
      <c r="B1213" s="458">
        <v>2019</v>
      </c>
      <c r="C1213" s="458">
        <v>0</v>
      </c>
      <c r="D1213" s="458">
        <v>0</v>
      </c>
      <c r="E1213" s="458">
        <v>0</v>
      </c>
      <c r="F1213" s="458">
        <v>0</v>
      </c>
      <c r="G1213" s="458">
        <v>0</v>
      </c>
      <c r="H1213" s="458">
        <v>15</v>
      </c>
      <c r="I1213" s="458">
        <v>0</v>
      </c>
      <c r="J1213" s="458">
        <v>217</v>
      </c>
      <c r="K1213" s="458">
        <v>17</v>
      </c>
      <c r="L1213" t="s">
        <v>855</v>
      </c>
      <c r="O1213" s="231"/>
      <c r="P1213" s="231"/>
    </row>
    <row r="1214" spans="1:16">
      <c r="A1214" t="s">
        <v>1036</v>
      </c>
      <c r="B1214" s="458">
        <v>2020</v>
      </c>
      <c r="C1214" s="458">
        <v>0</v>
      </c>
      <c r="D1214" s="458">
        <v>0</v>
      </c>
      <c r="E1214" s="458">
        <v>0</v>
      </c>
      <c r="F1214" s="458">
        <v>0</v>
      </c>
      <c r="G1214" s="458">
        <v>0</v>
      </c>
      <c r="H1214" s="458">
        <v>0</v>
      </c>
      <c r="I1214" s="458">
        <v>0</v>
      </c>
      <c r="J1214" s="458">
        <v>0</v>
      </c>
      <c r="K1214" s="458">
        <v>4</v>
      </c>
      <c r="L1214" t="s">
        <v>855</v>
      </c>
      <c r="O1214" s="231"/>
      <c r="P1214" s="231"/>
    </row>
    <row r="1215" spans="1:16">
      <c r="A1215" t="s">
        <v>1036</v>
      </c>
      <c r="B1215" s="458">
        <v>2021</v>
      </c>
      <c r="C1215" s="458">
        <v>0</v>
      </c>
      <c r="D1215" s="458">
        <v>0</v>
      </c>
      <c r="E1215" s="458">
        <v>0</v>
      </c>
      <c r="F1215" s="458">
        <v>0</v>
      </c>
      <c r="G1215" s="458">
        <v>0</v>
      </c>
      <c r="H1215" s="458">
        <v>0</v>
      </c>
      <c r="I1215" s="458">
        <v>0</v>
      </c>
      <c r="J1215" s="458">
        <v>0</v>
      </c>
      <c r="K1215" s="458">
        <v>4</v>
      </c>
      <c r="L1215" t="s">
        <v>855</v>
      </c>
      <c r="O1215" s="231"/>
      <c r="P1215" s="231"/>
    </row>
    <row r="1216" spans="1:16">
      <c r="A1216" t="s">
        <v>1036</v>
      </c>
      <c r="B1216" s="458">
        <v>2022</v>
      </c>
      <c r="C1216" s="458">
        <v>0</v>
      </c>
      <c r="D1216" s="458">
        <v>0</v>
      </c>
      <c r="E1216" s="458">
        <v>0</v>
      </c>
      <c r="F1216" s="458">
        <v>0</v>
      </c>
      <c r="G1216" s="458">
        <v>0</v>
      </c>
      <c r="H1216" s="458">
        <v>0</v>
      </c>
      <c r="I1216" s="458">
        <v>0</v>
      </c>
      <c r="J1216" s="458">
        <v>0</v>
      </c>
      <c r="K1216" s="458">
        <v>3</v>
      </c>
      <c r="L1216" t="s">
        <v>855</v>
      </c>
      <c r="O1216" s="231"/>
      <c r="P1216" s="231"/>
    </row>
    <row r="1217" spans="1:16">
      <c r="A1217" t="s">
        <v>1036</v>
      </c>
      <c r="B1217" s="458">
        <v>2023</v>
      </c>
      <c r="C1217" s="458">
        <v>0</v>
      </c>
      <c r="D1217" s="458">
        <v>0</v>
      </c>
      <c r="E1217" s="458">
        <v>0</v>
      </c>
      <c r="F1217" s="458">
        <v>0</v>
      </c>
      <c r="G1217" s="458">
        <v>0</v>
      </c>
      <c r="H1217" s="458">
        <v>0</v>
      </c>
      <c r="I1217" s="458">
        <v>0</v>
      </c>
      <c r="J1217" s="458">
        <v>0</v>
      </c>
      <c r="K1217" s="458">
        <v>1</v>
      </c>
      <c r="L1217" t="s">
        <v>855</v>
      </c>
      <c r="O1217" s="231"/>
      <c r="P1217" s="231"/>
    </row>
    <row r="1218" spans="1:16">
      <c r="A1218" t="s">
        <v>1036</v>
      </c>
      <c r="B1218" s="458">
        <v>2023</v>
      </c>
      <c r="C1218" s="458">
        <v>0</v>
      </c>
      <c r="D1218" s="458">
        <v>0</v>
      </c>
      <c r="E1218" s="458">
        <v>0</v>
      </c>
      <c r="F1218" s="458">
        <v>0</v>
      </c>
      <c r="G1218" s="458">
        <v>0</v>
      </c>
      <c r="H1218" s="458">
        <v>0</v>
      </c>
      <c r="I1218" s="458">
        <v>0</v>
      </c>
      <c r="J1218" s="458">
        <v>0</v>
      </c>
      <c r="K1218" s="458">
        <v>2</v>
      </c>
      <c r="L1218" t="s">
        <v>697</v>
      </c>
      <c r="O1218" s="231"/>
      <c r="P1218" s="231"/>
    </row>
    <row r="1219" spans="1:16">
      <c r="A1219" t="s">
        <v>1036</v>
      </c>
      <c r="B1219" s="458">
        <v>2024</v>
      </c>
      <c r="C1219" s="458">
        <v>0</v>
      </c>
      <c r="D1219" s="458">
        <v>0</v>
      </c>
      <c r="E1219" s="458">
        <v>0</v>
      </c>
      <c r="F1219" s="458">
        <v>0</v>
      </c>
      <c r="G1219" s="458">
        <v>1</v>
      </c>
      <c r="H1219" s="458">
        <v>0</v>
      </c>
      <c r="I1219" s="458">
        <v>0</v>
      </c>
      <c r="J1219" s="458">
        <v>0</v>
      </c>
      <c r="K1219" s="458">
        <v>15</v>
      </c>
      <c r="L1219" t="s">
        <v>697</v>
      </c>
      <c r="O1219" s="231"/>
      <c r="P1219" s="231"/>
    </row>
    <row r="1220" spans="1:16">
      <c r="A1220" t="s">
        <v>1036</v>
      </c>
      <c r="C1220">
        <v>0</v>
      </c>
      <c r="D1220">
        <v>0</v>
      </c>
      <c r="E1220">
        <v>0</v>
      </c>
      <c r="F1220">
        <v>0</v>
      </c>
      <c r="G1220">
        <v>0</v>
      </c>
      <c r="H1220">
        <v>0</v>
      </c>
      <c r="I1220">
        <v>0</v>
      </c>
      <c r="J1220">
        <v>0</v>
      </c>
      <c r="K1220">
        <v>1</v>
      </c>
      <c r="L1220" t="s">
        <v>822</v>
      </c>
      <c r="O1220" s="231"/>
      <c r="P1220" s="231"/>
    </row>
    <row r="1221" spans="1:16">
      <c r="A1221" t="s">
        <v>1037</v>
      </c>
      <c r="B1221" s="458">
        <v>2019</v>
      </c>
      <c r="C1221" s="458">
        <v>0</v>
      </c>
      <c r="D1221" s="458">
        <v>0</v>
      </c>
      <c r="E1221" s="458">
        <v>0</v>
      </c>
      <c r="F1221" s="458">
        <v>0</v>
      </c>
      <c r="G1221" s="458">
        <v>0</v>
      </c>
      <c r="H1221" s="458">
        <v>0</v>
      </c>
      <c r="I1221" s="458">
        <v>2</v>
      </c>
      <c r="J1221" s="458">
        <v>0</v>
      </c>
      <c r="K1221" s="458">
        <v>27</v>
      </c>
      <c r="L1221" t="s">
        <v>855</v>
      </c>
      <c r="O1221" s="231"/>
      <c r="P1221" s="231"/>
    </row>
    <row r="1222" spans="1:16">
      <c r="A1222" t="s">
        <v>1037</v>
      </c>
      <c r="B1222" s="458">
        <v>2020</v>
      </c>
      <c r="C1222" s="458">
        <v>0</v>
      </c>
      <c r="D1222" s="458">
        <v>0</v>
      </c>
      <c r="E1222" s="458">
        <v>0</v>
      </c>
      <c r="F1222" s="458">
        <v>0</v>
      </c>
      <c r="G1222" s="458">
        <v>0</v>
      </c>
      <c r="H1222" s="458">
        <v>0</v>
      </c>
      <c r="I1222" s="458">
        <v>1</v>
      </c>
      <c r="J1222" s="458">
        <v>13</v>
      </c>
      <c r="K1222" s="458">
        <v>0</v>
      </c>
      <c r="L1222" t="s">
        <v>855</v>
      </c>
      <c r="O1222" s="231"/>
      <c r="P1222" s="231"/>
    </row>
    <row r="1223" spans="1:16">
      <c r="A1223" t="s">
        <v>1037</v>
      </c>
      <c r="B1223" s="458">
        <v>2021</v>
      </c>
      <c r="C1223" s="458">
        <v>0</v>
      </c>
      <c r="D1223" s="458">
        <v>0</v>
      </c>
      <c r="E1223" s="458">
        <v>0</v>
      </c>
      <c r="F1223" s="458">
        <v>0</v>
      </c>
      <c r="G1223" s="458">
        <v>0</v>
      </c>
      <c r="H1223" s="458">
        <v>0</v>
      </c>
      <c r="I1223" s="458">
        <v>0</v>
      </c>
      <c r="J1223" s="458">
        <v>39</v>
      </c>
      <c r="K1223" s="458">
        <v>0</v>
      </c>
      <c r="L1223" t="s">
        <v>855</v>
      </c>
      <c r="O1223" s="231"/>
      <c r="P1223" s="231"/>
    </row>
    <row r="1224" spans="1:16">
      <c r="A1224" t="s">
        <v>1037</v>
      </c>
      <c r="B1224" s="458">
        <v>2021</v>
      </c>
      <c r="C1224" s="458">
        <v>0</v>
      </c>
      <c r="D1224" s="458">
        <v>0</v>
      </c>
      <c r="E1224" s="458">
        <v>0</v>
      </c>
      <c r="F1224" s="458">
        <v>0</v>
      </c>
      <c r="G1224" s="458">
        <v>0</v>
      </c>
      <c r="H1224" s="458">
        <v>0</v>
      </c>
      <c r="I1224" s="458">
        <v>0</v>
      </c>
      <c r="J1224" s="458">
        <v>5</v>
      </c>
      <c r="K1224" s="458">
        <v>0</v>
      </c>
      <c r="L1224" t="s">
        <v>697</v>
      </c>
      <c r="O1224" s="231"/>
      <c r="P1224" s="231"/>
    </row>
    <row r="1225" spans="1:16">
      <c r="A1225" t="s">
        <v>1037</v>
      </c>
      <c r="B1225" s="458">
        <v>2022</v>
      </c>
      <c r="C1225" s="458">
        <v>0</v>
      </c>
      <c r="D1225" s="458">
        <v>0</v>
      </c>
      <c r="E1225" s="458">
        <v>0</v>
      </c>
      <c r="F1225" s="458">
        <v>0</v>
      </c>
      <c r="G1225" s="458">
        <v>0</v>
      </c>
      <c r="H1225" s="458">
        <v>0</v>
      </c>
      <c r="I1225" s="458">
        <v>0</v>
      </c>
      <c r="J1225" s="458">
        <v>0</v>
      </c>
      <c r="K1225" s="458">
        <v>41</v>
      </c>
      <c r="L1225" t="s">
        <v>697</v>
      </c>
      <c r="O1225" s="231"/>
      <c r="P1225" s="231"/>
    </row>
    <row r="1226" spans="1:16">
      <c r="A1226" t="s">
        <v>1037</v>
      </c>
      <c r="B1226" s="458">
        <v>2023</v>
      </c>
      <c r="C1226" s="458">
        <v>0</v>
      </c>
      <c r="D1226" s="458">
        <v>0</v>
      </c>
      <c r="E1226" s="458">
        <v>0</v>
      </c>
      <c r="F1226" s="458">
        <v>0</v>
      </c>
      <c r="G1226" s="458">
        <v>0</v>
      </c>
      <c r="H1226" s="458">
        <v>0</v>
      </c>
      <c r="I1226" s="458">
        <v>0</v>
      </c>
      <c r="J1226" s="458">
        <v>0</v>
      </c>
      <c r="K1226" s="458">
        <v>23</v>
      </c>
      <c r="L1226" t="s">
        <v>697</v>
      </c>
      <c r="O1226" s="231"/>
      <c r="P1226" s="231"/>
    </row>
    <row r="1227" spans="1:16">
      <c r="A1227" t="s">
        <v>1037</v>
      </c>
      <c r="B1227" s="458">
        <v>2024</v>
      </c>
      <c r="C1227" s="458">
        <v>0</v>
      </c>
      <c r="D1227" s="458">
        <v>0</v>
      </c>
      <c r="E1227" s="458">
        <v>0</v>
      </c>
      <c r="F1227" s="458">
        <v>0</v>
      </c>
      <c r="G1227" s="458">
        <v>0</v>
      </c>
      <c r="H1227" s="458">
        <v>0</v>
      </c>
      <c r="I1227" s="458">
        <v>0</v>
      </c>
      <c r="J1227" s="458">
        <v>0</v>
      </c>
      <c r="K1227" s="458">
        <v>19</v>
      </c>
      <c r="L1227" t="s">
        <v>697</v>
      </c>
      <c r="O1227" s="231"/>
      <c r="P1227" s="231"/>
    </row>
    <row r="1228" spans="1:16">
      <c r="A1228" t="s">
        <v>1037</v>
      </c>
      <c r="C1228">
        <v>0</v>
      </c>
      <c r="D1228">
        <v>0</v>
      </c>
      <c r="E1228">
        <v>0</v>
      </c>
      <c r="F1228">
        <v>0</v>
      </c>
      <c r="G1228">
        <v>0</v>
      </c>
      <c r="H1228">
        <v>0</v>
      </c>
      <c r="I1228">
        <v>0</v>
      </c>
      <c r="J1228">
        <v>19</v>
      </c>
      <c r="K1228">
        <v>0</v>
      </c>
      <c r="L1228" t="s">
        <v>822</v>
      </c>
      <c r="O1228" s="231"/>
      <c r="P1228" s="231"/>
    </row>
    <row r="1229" spans="1:16">
      <c r="A1229" t="s">
        <v>1038</v>
      </c>
      <c r="B1229" s="458">
        <v>2019</v>
      </c>
      <c r="C1229" s="458">
        <v>0</v>
      </c>
      <c r="D1229" s="458">
        <v>0</v>
      </c>
      <c r="E1229" s="458">
        <v>0</v>
      </c>
      <c r="F1229" s="458">
        <v>0</v>
      </c>
      <c r="G1229" s="458">
        <v>0</v>
      </c>
      <c r="H1229" s="458">
        <v>0</v>
      </c>
      <c r="I1229" s="458">
        <v>0</v>
      </c>
      <c r="J1229" s="458">
        <v>178</v>
      </c>
      <c r="K1229" s="458">
        <v>180</v>
      </c>
      <c r="L1229" t="s">
        <v>855</v>
      </c>
      <c r="O1229" s="231"/>
      <c r="P1229" s="231"/>
    </row>
    <row r="1230" spans="1:16">
      <c r="A1230" t="s">
        <v>1038</v>
      </c>
      <c r="B1230" s="458">
        <v>2020</v>
      </c>
      <c r="C1230" s="458">
        <v>0</v>
      </c>
      <c r="D1230" s="458">
        <v>0</v>
      </c>
      <c r="E1230" s="458">
        <v>0</v>
      </c>
      <c r="F1230" s="458">
        <v>0</v>
      </c>
      <c r="G1230" s="458">
        <v>0</v>
      </c>
      <c r="H1230" s="458">
        <v>0</v>
      </c>
      <c r="I1230" s="458">
        <v>0</v>
      </c>
      <c r="J1230" s="458">
        <v>162</v>
      </c>
      <c r="K1230" s="458">
        <v>136</v>
      </c>
      <c r="L1230" t="s">
        <v>855</v>
      </c>
      <c r="O1230" s="231"/>
      <c r="P1230" s="231"/>
    </row>
    <row r="1231" spans="1:16">
      <c r="A1231" t="s">
        <v>1038</v>
      </c>
      <c r="B1231" s="458">
        <v>2021</v>
      </c>
      <c r="C1231" s="458">
        <v>0</v>
      </c>
      <c r="D1231" s="458">
        <v>0</v>
      </c>
      <c r="E1231" s="458">
        <v>0</v>
      </c>
      <c r="F1231" s="458">
        <v>0</v>
      </c>
      <c r="G1231" s="458">
        <v>0</v>
      </c>
      <c r="H1231" s="458">
        <v>0</v>
      </c>
      <c r="I1231" s="458">
        <v>0</v>
      </c>
      <c r="J1231" s="458">
        <v>118</v>
      </c>
      <c r="K1231" s="458">
        <v>214</v>
      </c>
      <c r="L1231" t="s">
        <v>855</v>
      </c>
      <c r="O1231" s="231"/>
      <c r="P1231" s="231"/>
    </row>
    <row r="1232" spans="1:16">
      <c r="A1232" t="s">
        <v>1038</v>
      </c>
      <c r="B1232" s="458">
        <v>2021</v>
      </c>
      <c r="C1232" s="458">
        <v>0</v>
      </c>
      <c r="D1232" s="458">
        <v>0</v>
      </c>
      <c r="E1232" s="458">
        <v>0</v>
      </c>
      <c r="F1232" s="458">
        <v>0</v>
      </c>
      <c r="G1232" s="458">
        <v>0</v>
      </c>
      <c r="H1232" s="458">
        <v>0</v>
      </c>
      <c r="I1232" s="458">
        <v>0</v>
      </c>
      <c r="J1232" s="458">
        <v>3</v>
      </c>
      <c r="K1232" s="458">
        <v>20</v>
      </c>
      <c r="L1232" t="s">
        <v>697</v>
      </c>
      <c r="O1232" s="231"/>
      <c r="P1232" s="231"/>
    </row>
    <row r="1233" spans="1:16">
      <c r="A1233" t="s">
        <v>1038</v>
      </c>
      <c r="B1233" s="458">
        <v>2022</v>
      </c>
      <c r="C1233" s="458">
        <v>0</v>
      </c>
      <c r="D1233" s="458">
        <v>0</v>
      </c>
      <c r="E1233" s="458">
        <v>0</v>
      </c>
      <c r="F1233" s="458">
        <v>0</v>
      </c>
      <c r="G1233" s="458">
        <v>0</v>
      </c>
      <c r="H1233" s="458">
        <v>0</v>
      </c>
      <c r="I1233" s="458">
        <v>0</v>
      </c>
      <c r="J1233" s="458">
        <v>12</v>
      </c>
      <c r="K1233" s="458">
        <v>243</v>
      </c>
      <c r="L1233" t="s">
        <v>697</v>
      </c>
      <c r="O1233" s="231"/>
      <c r="P1233" s="231"/>
    </row>
    <row r="1234" spans="1:16">
      <c r="A1234" t="s">
        <v>1038</v>
      </c>
      <c r="B1234" s="458">
        <v>2023</v>
      </c>
      <c r="C1234" s="458">
        <v>0</v>
      </c>
      <c r="D1234" s="458">
        <v>0</v>
      </c>
      <c r="E1234" s="458">
        <v>0</v>
      </c>
      <c r="F1234" s="458">
        <v>0</v>
      </c>
      <c r="G1234" s="458">
        <v>0</v>
      </c>
      <c r="H1234" s="458">
        <v>0</v>
      </c>
      <c r="I1234" s="458">
        <v>0</v>
      </c>
      <c r="J1234" s="458">
        <v>16</v>
      </c>
      <c r="K1234" s="458">
        <v>118</v>
      </c>
      <c r="L1234" t="s">
        <v>697</v>
      </c>
      <c r="O1234" s="231"/>
      <c r="P1234" s="231"/>
    </row>
    <row r="1235" spans="1:16">
      <c r="A1235" t="s">
        <v>1038</v>
      </c>
      <c r="B1235" s="458">
        <v>2024</v>
      </c>
      <c r="C1235" s="458">
        <v>0</v>
      </c>
      <c r="D1235" s="458">
        <v>0</v>
      </c>
      <c r="E1235" s="458">
        <v>0</v>
      </c>
      <c r="F1235" s="458">
        <v>0</v>
      </c>
      <c r="G1235" s="458">
        <v>0</v>
      </c>
      <c r="H1235" s="458">
        <v>0</v>
      </c>
      <c r="I1235" s="458">
        <v>0</v>
      </c>
      <c r="J1235" s="458">
        <v>13</v>
      </c>
      <c r="K1235" s="458">
        <v>271</v>
      </c>
      <c r="L1235" t="s">
        <v>697</v>
      </c>
      <c r="O1235" s="231"/>
      <c r="P1235" s="231"/>
    </row>
    <row r="1236" spans="1:16">
      <c r="A1236" t="s">
        <v>1038</v>
      </c>
      <c r="C1236">
        <v>0</v>
      </c>
      <c r="D1236">
        <v>0</v>
      </c>
      <c r="E1236">
        <v>0</v>
      </c>
      <c r="F1236">
        <v>0</v>
      </c>
      <c r="G1236">
        <v>0</v>
      </c>
      <c r="H1236">
        <v>0</v>
      </c>
      <c r="I1236">
        <v>0</v>
      </c>
      <c r="J1236">
        <v>111</v>
      </c>
      <c r="K1236">
        <v>49</v>
      </c>
      <c r="L1236" t="s">
        <v>822</v>
      </c>
      <c r="O1236" s="231"/>
      <c r="P1236" s="231"/>
    </row>
    <row r="1237" spans="1:16">
      <c r="A1237" t="s">
        <v>1039</v>
      </c>
      <c r="B1237" s="458">
        <v>2019</v>
      </c>
      <c r="C1237" s="458">
        <v>0</v>
      </c>
      <c r="D1237" s="458">
        <v>0</v>
      </c>
      <c r="E1237" s="458">
        <v>0</v>
      </c>
      <c r="F1237" s="458">
        <v>0</v>
      </c>
      <c r="G1237" s="458">
        <v>0</v>
      </c>
      <c r="H1237" s="458">
        <v>0</v>
      </c>
      <c r="I1237" s="458">
        <v>0</v>
      </c>
      <c r="J1237" s="458">
        <v>0</v>
      </c>
      <c r="K1237" s="458">
        <v>10</v>
      </c>
      <c r="L1237" t="s">
        <v>855</v>
      </c>
      <c r="O1237" s="231"/>
      <c r="P1237" s="231"/>
    </row>
    <row r="1238" spans="1:16">
      <c r="A1238" t="s">
        <v>1039</v>
      </c>
      <c r="B1238" s="458">
        <v>2020</v>
      </c>
      <c r="C1238" s="458">
        <v>0</v>
      </c>
      <c r="D1238" s="458">
        <v>0</v>
      </c>
      <c r="E1238" s="458">
        <v>0</v>
      </c>
      <c r="F1238" s="458">
        <v>0</v>
      </c>
      <c r="G1238" s="458">
        <v>0</v>
      </c>
      <c r="H1238" s="458">
        <v>0</v>
      </c>
      <c r="I1238" s="458">
        <v>0</v>
      </c>
      <c r="J1238" s="458">
        <v>0</v>
      </c>
      <c r="K1238" s="458">
        <v>3</v>
      </c>
      <c r="L1238" t="s">
        <v>855</v>
      </c>
      <c r="O1238" s="231"/>
      <c r="P1238" s="231"/>
    </row>
    <row r="1239" spans="1:16">
      <c r="A1239" t="s">
        <v>1039</v>
      </c>
      <c r="B1239" s="458">
        <v>2021</v>
      </c>
      <c r="C1239" s="458">
        <v>0</v>
      </c>
      <c r="D1239" s="458">
        <v>0</v>
      </c>
      <c r="E1239" s="458">
        <v>0</v>
      </c>
      <c r="F1239" s="458">
        <v>0</v>
      </c>
      <c r="G1239" s="458">
        <v>0</v>
      </c>
      <c r="H1239" s="458">
        <v>0</v>
      </c>
      <c r="I1239" s="458">
        <v>0</v>
      </c>
      <c r="J1239" s="458">
        <v>0</v>
      </c>
      <c r="K1239" s="458">
        <v>7</v>
      </c>
      <c r="L1239" t="s">
        <v>855</v>
      </c>
      <c r="O1239" s="231"/>
      <c r="P1239" s="231"/>
    </row>
    <row r="1240" spans="1:16">
      <c r="A1240" t="s">
        <v>1039</v>
      </c>
      <c r="B1240" s="458">
        <v>2022</v>
      </c>
      <c r="C1240" s="458">
        <v>0</v>
      </c>
      <c r="D1240" s="458">
        <v>5</v>
      </c>
      <c r="E1240" s="458">
        <v>0</v>
      </c>
      <c r="F1240" s="458">
        <v>5</v>
      </c>
      <c r="G1240" s="458">
        <v>0</v>
      </c>
      <c r="H1240" s="458">
        <v>0</v>
      </c>
      <c r="I1240" s="458">
        <v>0</v>
      </c>
      <c r="J1240" s="458">
        <v>0</v>
      </c>
      <c r="K1240" s="458">
        <v>16</v>
      </c>
      <c r="L1240" t="s">
        <v>697</v>
      </c>
      <c r="O1240" s="231"/>
      <c r="P1240" s="231"/>
    </row>
    <row r="1241" spans="1:16">
      <c r="A1241" t="s">
        <v>1039</v>
      </c>
      <c r="B1241" s="458">
        <v>2023</v>
      </c>
      <c r="C1241" s="458">
        <v>0</v>
      </c>
      <c r="D1241" s="458">
        <v>3</v>
      </c>
      <c r="E1241" s="458">
        <v>0</v>
      </c>
      <c r="F1241" s="458">
        <v>3</v>
      </c>
      <c r="G1241" s="458">
        <v>0</v>
      </c>
      <c r="H1241" s="458">
        <v>0</v>
      </c>
      <c r="I1241" s="458">
        <v>0</v>
      </c>
      <c r="J1241" s="458">
        <v>0</v>
      </c>
      <c r="K1241" s="458">
        <v>8</v>
      </c>
      <c r="L1241" t="s">
        <v>697</v>
      </c>
      <c r="O1241" s="231"/>
      <c r="P1241" s="231"/>
    </row>
    <row r="1242" spans="1:16">
      <c r="A1242" t="s">
        <v>1039</v>
      </c>
      <c r="C1242">
        <v>0</v>
      </c>
      <c r="D1242">
        <v>0</v>
      </c>
      <c r="E1242">
        <v>0</v>
      </c>
      <c r="F1242">
        <v>0</v>
      </c>
      <c r="G1242">
        <v>0</v>
      </c>
      <c r="H1242">
        <v>0</v>
      </c>
      <c r="I1242">
        <v>0</v>
      </c>
      <c r="J1242">
        <v>0</v>
      </c>
      <c r="K1242">
        <v>2</v>
      </c>
      <c r="L1242" t="s">
        <v>822</v>
      </c>
      <c r="O1242" s="231"/>
      <c r="P1242" s="231"/>
    </row>
    <row r="1243" spans="1:16">
      <c r="A1243" t="s">
        <v>1040</v>
      </c>
      <c r="B1243" s="458">
        <v>2019</v>
      </c>
      <c r="C1243" s="458">
        <v>0</v>
      </c>
      <c r="D1243" s="458">
        <v>0</v>
      </c>
      <c r="E1243" s="458">
        <v>0</v>
      </c>
      <c r="F1243" s="458">
        <v>0</v>
      </c>
      <c r="G1243" s="458">
        <v>0</v>
      </c>
      <c r="H1243" s="458">
        <v>0</v>
      </c>
      <c r="I1243" s="458">
        <v>0</v>
      </c>
      <c r="J1243" s="458">
        <v>2</v>
      </c>
      <c r="K1243" s="458">
        <v>3</v>
      </c>
      <c r="L1243" t="s">
        <v>855</v>
      </c>
      <c r="O1243" s="231"/>
      <c r="P1243" s="231"/>
    </row>
    <row r="1244" spans="1:16">
      <c r="A1244" t="s">
        <v>1040</v>
      </c>
      <c r="B1244" s="458">
        <v>2020</v>
      </c>
      <c r="C1244" s="458">
        <v>0</v>
      </c>
      <c r="D1244" s="458">
        <v>0</v>
      </c>
      <c r="E1244" s="458">
        <v>0</v>
      </c>
      <c r="F1244" s="458">
        <v>0</v>
      </c>
      <c r="G1244" s="458">
        <v>0</v>
      </c>
      <c r="H1244" s="458">
        <v>4</v>
      </c>
      <c r="I1244" s="458">
        <v>0</v>
      </c>
      <c r="J1244" s="458">
        <v>5</v>
      </c>
      <c r="K1244" s="458">
        <v>0</v>
      </c>
      <c r="L1244" t="s">
        <v>855</v>
      </c>
      <c r="O1244" s="231"/>
      <c r="P1244" s="231"/>
    </row>
    <row r="1245" spans="1:16">
      <c r="A1245" t="s">
        <v>1040</v>
      </c>
      <c r="B1245" s="458">
        <v>2021</v>
      </c>
      <c r="C1245" s="458">
        <v>0</v>
      </c>
      <c r="D1245" s="458">
        <v>0</v>
      </c>
      <c r="E1245" s="458">
        <v>0</v>
      </c>
      <c r="F1245" s="458">
        <v>15</v>
      </c>
      <c r="G1245" s="458">
        <v>0</v>
      </c>
      <c r="H1245" s="458">
        <v>203</v>
      </c>
      <c r="I1245" s="458">
        <v>0</v>
      </c>
      <c r="J1245" s="458">
        <v>5</v>
      </c>
      <c r="K1245" s="458">
        <v>0</v>
      </c>
      <c r="L1245" t="s">
        <v>855</v>
      </c>
      <c r="O1245" s="231"/>
      <c r="P1245" s="231"/>
    </row>
    <row r="1246" spans="1:16">
      <c r="A1246" t="s">
        <v>1040</v>
      </c>
      <c r="B1246" s="458">
        <v>2021</v>
      </c>
      <c r="C1246" s="458">
        <v>0</v>
      </c>
      <c r="D1246" s="458">
        <v>0</v>
      </c>
      <c r="E1246" s="458">
        <v>0</v>
      </c>
      <c r="F1246" s="458">
        <v>8</v>
      </c>
      <c r="G1246" s="458">
        <v>0</v>
      </c>
      <c r="H1246" s="458">
        <v>0</v>
      </c>
      <c r="I1246" s="458">
        <v>0</v>
      </c>
      <c r="J1246" s="458">
        <v>2</v>
      </c>
      <c r="K1246" s="458">
        <v>17</v>
      </c>
      <c r="L1246" t="s">
        <v>697</v>
      </c>
      <c r="O1246" s="231"/>
      <c r="P1246" s="231"/>
    </row>
    <row r="1247" spans="1:16">
      <c r="A1247" t="s">
        <v>1040</v>
      </c>
      <c r="B1247" s="458">
        <v>2022</v>
      </c>
      <c r="C1247" s="458">
        <v>0</v>
      </c>
      <c r="D1247" s="458">
        <v>0</v>
      </c>
      <c r="E1247" s="458">
        <v>0</v>
      </c>
      <c r="F1247" s="458">
        <v>7</v>
      </c>
      <c r="G1247" s="458">
        <v>0</v>
      </c>
      <c r="H1247" s="458">
        <v>4</v>
      </c>
      <c r="I1247" s="458">
        <v>0</v>
      </c>
      <c r="J1247" s="458">
        <v>14</v>
      </c>
      <c r="K1247" s="458">
        <v>46</v>
      </c>
      <c r="L1247" t="s">
        <v>697</v>
      </c>
      <c r="O1247" s="231"/>
      <c r="P1247" s="231"/>
    </row>
    <row r="1248" spans="1:16">
      <c r="A1248" t="s">
        <v>1040</v>
      </c>
      <c r="B1248" s="458">
        <v>2023</v>
      </c>
      <c r="C1248" s="458">
        <v>0</v>
      </c>
      <c r="D1248" s="458">
        <v>0</v>
      </c>
      <c r="E1248" s="458">
        <v>0</v>
      </c>
      <c r="F1248" s="458">
        <v>3</v>
      </c>
      <c r="G1248" s="458">
        <v>0</v>
      </c>
      <c r="H1248" s="458">
        <v>24</v>
      </c>
      <c r="I1248" s="458">
        <v>0</v>
      </c>
      <c r="J1248" s="458">
        <v>4</v>
      </c>
      <c r="K1248" s="458">
        <v>68</v>
      </c>
      <c r="L1248" t="s">
        <v>697</v>
      </c>
      <c r="O1248" s="231"/>
      <c r="P1248" s="231"/>
    </row>
    <row r="1249" spans="1:16">
      <c r="A1249" t="s">
        <v>1040</v>
      </c>
      <c r="B1249" s="458">
        <v>2024</v>
      </c>
      <c r="C1249" s="458">
        <v>0</v>
      </c>
      <c r="D1249" s="458">
        <v>0</v>
      </c>
      <c r="E1249" s="458">
        <v>0</v>
      </c>
      <c r="F1249" s="458">
        <v>5</v>
      </c>
      <c r="G1249" s="458">
        <v>0</v>
      </c>
      <c r="H1249" s="458">
        <v>19</v>
      </c>
      <c r="I1249" s="458">
        <v>0</v>
      </c>
      <c r="J1249" s="458">
        <v>0</v>
      </c>
      <c r="K1249" s="458">
        <v>50</v>
      </c>
      <c r="L1249" t="s">
        <v>697</v>
      </c>
      <c r="O1249" s="231"/>
      <c r="P1249" s="231"/>
    </row>
    <row r="1250" spans="1:16">
      <c r="A1250" t="s">
        <v>1040</v>
      </c>
      <c r="C1250">
        <v>0</v>
      </c>
      <c r="D1250">
        <v>0</v>
      </c>
      <c r="E1250">
        <v>0</v>
      </c>
      <c r="F1250">
        <v>9</v>
      </c>
      <c r="G1250">
        <v>0</v>
      </c>
      <c r="H1250">
        <v>201</v>
      </c>
      <c r="I1250">
        <v>0</v>
      </c>
      <c r="J1250">
        <v>2</v>
      </c>
      <c r="K1250">
        <v>0</v>
      </c>
      <c r="L1250" t="s">
        <v>822</v>
      </c>
      <c r="O1250" s="231"/>
      <c r="P1250" s="231"/>
    </row>
    <row r="1251" spans="1:16">
      <c r="A1251" t="s">
        <v>1041</v>
      </c>
      <c r="B1251" s="458">
        <v>2020</v>
      </c>
      <c r="C1251" s="458">
        <v>0</v>
      </c>
      <c r="D1251" s="458">
        <v>0</v>
      </c>
      <c r="E1251" s="458">
        <v>0</v>
      </c>
      <c r="F1251" s="458">
        <v>9</v>
      </c>
      <c r="G1251" s="458">
        <v>0</v>
      </c>
      <c r="H1251" s="458">
        <v>7</v>
      </c>
      <c r="I1251" s="458">
        <v>0</v>
      </c>
      <c r="J1251" s="458">
        <v>6</v>
      </c>
      <c r="K1251" s="458">
        <v>3</v>
      </c>
      <c r="L1251" t="s">
        <v>855</v>
      </c>
      <c r="O1251" s="231"/>
      <c r="P1251" s="231"/>
    </row>
    <row r="1252" spans="1:16">
      <c r="A1252" t="s">
        <v>1041</v>
      </c>
      <c r="B1252" s="458">
        <v>2021</v>
      </c>
      <c r="C1252" s="458">
        <v>0</v>
      </c>
      <c r="D1252" s="458">
        <v>0</v>
      </c>
      <c r="E1252" s="458">
        <v>0</v>
      </c>
      <c r="F1252" s="458">
        <v>22</v>
      </c>
      <c r="G1252" s="458">
        <v>0</v>
      </c>
      <c r="H1252" s="458">
        <v>13</v>
      </c>
      <c r="I1252" s="458">
        <v>0</v>
      </c>
      <c r="J1252" s="458">
        <v>10</v>
      </c>
      <c r="K1252" s="458">
        <v>9</v>
      </c>
      <c r="L1252" t="s">
        <v>855</v>
      </c>
      <c r="O1252" s="231"/>
      <c r="P1252" s="231"/>
    </row>
    <row r="1253" spans="1:16">
      <c r="A1253" t="s">
        <v>1041</v>
      </c>
      <c r="B1253" s="458">
        <v>2022</v>
      </c>
      <c r="C1253" s="458">
        <v>0</v>
      </c>
      <c r="D1253" s="458">
        <v>0</v>
      </c>
      <c r="E1253" s="458">
        <v>0</v>
      </c>
      <c r="F1253" s="458">
        <v>9</v>
      </c>
      <c r="G1253" s="458">
        <v>0</v>
      </c>
      <c r="H1253" s="458">
        <v>10</v>
      </c>
      <c r="I1253" s="458">
        <v>0</v>
      </c>
      <c r="J1253" s="458">
        <v>8</v>
      </c>
      <c r="K1253" s="458">
        <v>4</v>
      </c>
      <c r="L1253" t="s">
        <v>855</v>
      </c>
      <c r="O1253" s="231"/>
      <c r="P1253" s="231"/>
    </row>
    <row r="1254" spans="1:16">
      <c r="A1254" t="s">
        <v>1041</v>
      </c>
      <c r="B1254" s="458">
        <v>2023</v>
      </c>
      <c r="C1254" s="458">
        <v>0</v>
      </c>
      <c r="D1254" s="458">
        <v>7</v>
      </c>
      <c r="E1254" s="458">
        <v>0</v>
      </c>
      <c r="F1254" s="458">
        <v>0</v>
      </c>
      <c r="G1254" s="458">
        <v>0</v>
      </c>
      <c r="H1254" s="458">
        <v>0</v>
      </c>
      <c r="I1254" s="458">
        <v>0</v>
      </c>
      <c r="J1254" s="458">
        <v>1</v>
      </c>
      <c r="K1254" s="458">
        <v>1</v>
      </c>
      <c r="L1254" t="s">
        <v>855</v>
      </c>
      <c r="O1254" s="231"/>
      <c r="P1254" s="231"/>
    </row>
    <row r="1255" spans="1:16">
      <c r="A1255" t="s">
        <v>1041</v>
      </c>
      <c r="B1255" s="458">
        <v>2023</v>
      </c>
      <c r="C1255" s="458">
        <v>0</v>
      </c>
      <c r="D1255" s="458">
        <v>7</v>
      </c>
      <c r="E1255" s="458">
        <v>0</v>
      </c>
      <c r="F1255" s="458">
        <v>15</v>
      </c>
      <c r="G1255" s="458">
        <v>0</v>
      </c>
      <c r="H1255" s="458">
        <v>10</v>
      </c>
      <c r="I1255" s="458">
        <v>0</v>
      </c>
      <c r="J1255" s="458">
        <v>9</v>
      </c>
      <c r="K1255" s="458">
        <v>15</v>
      </c>
      <c r="L1255" t="s">
        <v>697</v>
      </c>
      <c r="O1255" s="231"/>
      <c r="P1255" s="231"/>
    </row>
    <row r="1256" spans="1:16">
      <c r="A1256" t="s">
        <v>1041</v>
      </c>
      <c r="B1256" s="458">
        <v>2024</v>
      </c>
      <c r="C1256" s="458">
        <v>0</v>
      </c>
      <c r="D1256" s="458">
        <v>7</v>
      </c>
      <c r="E1256" s="458">
        <v>0</v>
      </c>
      <c r="F1256" s="458">
        <v>12</v>
      </c>
      <c r="G1256" s="458">
        <v>0</v>
      </c>
      <c r="H1256" s="458">
        <v>9</v>
      </c>
      <c r="I1256" s="458">
        <v>0</v>
      </c>
      <c r="J1256" s="458">
        <v>10</v>
      </c>
      <c r="K1256" s="458">
        <v>13</v>
      </c>
      <c r="L1256" t="s">
        <v>697</v>
      </c>
      <c r="O1256" s="231"/>
      <c r="P1256" s="231"/>
    </row>
    <row r="1257" spans="1:16">
      <c r="A1257" t="s">
        <v>1041</v>
      </c>
      <c r="C1257">
        <v>0</v>
      </c>
      <c r="D1257">
        <v>0</v>
      </c>
      <c r="E1257">
        <v>0</v>
      </c>
      <c r="F1257">
        <v>5</v>
      </c>
      <c r="G1257">
        <v>0</v>
      </c>
      <c r="H1257">
        <v>6</v>
      </c>
      <c r="I1257">
        <v>0</v>
      </c>
      <c r="J1257">
        <v>8</v>
      </c>
      <c r="K1257">
        <v>4</v>
      </c>
      <c r="L1257" t="s">
        <v>822</v>
      </c>
      <c r="O1257" s="231"/>
      <c r="P1257" s="231"/>
    </row>
    <row r="1258" spans="1:16">
      <c r="A1258" t="s">
        <v>1042</v>
      </c>
      <c r="B1258" s="458">
        <v>2019</v>
      </c>
      <c r="C1258" s="458">
        <v>0</v>
      </c>
      <c r="D1258" s="458">
        <v>0</v>
      </c>
      <c r="E1258" s="458">
        <v>0</v>
      </c>
      <c r="F1258" s="458">
        <v>0</v>
      </c>
      <c r="G1258" s="458">
        <v>0</v>
      </c>
      <c r="H1258" s="458">
        <v>0</v>
      </c>
      <c r="I1258" s="458">
        <v>0</v>
      </c>
      <c r="J1258" s="458">
        <v>0</v>
      </c>
      <c r="K1258" s="458">
        <v>168</v>
      </c>
      <c r="L1258" t="s">
        <v>855</v>
      </c>
      <c r="O1258" s="231"/>
      <c r="P1258" s="231"/>
    </row>
    <row r="1259" spans="1:16">
      <c r="A1259" t="s">
        <v>1042</v>
      </c>
      <c r="B1259" s="458">
        <v>2020</v>
      </c>
      <c r="C1259" s="458">
        <v>0</v>
      </c>
      <c r="D1259" s="458">
        <v>0</v>
      </c>
      <c r="E1259" s="458">
        <v>0</v>
      </c>
      <c r="F1259" s="458">
        <v>0</v>
      </c>
      <c r="G1259" s="458">
        <v>0</v>
      </c>
      <c r="H1259" s="458">
        <v>0</v>
      </c>
      <c r="I1259" s="458">
        <v>0</v>
      </c>
      <c r="J1259" s="458">
        <v>0</v>
      </c>
      <c r="K1259" s="458">
        <v>298</v>
      </c>
      <c r="L1259" t="s">
        <v>855</v>
      </c>
      <c r="O1259" s="231"/>
      <c r="P1259" s="231"/>
    </row>
    <row r="1260" spans="1:16">
      <c r="A1260" t="s">
        <v>1042</v>
      </c>
      <c r="B1260" s="458">
        <v>2021</v>
      </c>
      <c r="C1260" s="458">
        <v>0</v>
      </c>
      <c r="D1260" s="458">
        <v>0</v>
      </c>
      <c r="E1260" s="458">
        <v>0</v>
      </c>
      <c r="F1260" s="458">
        <v>0</v>
      </c>
      <c r="G1260" s="458">
        <v>0</v>
      </c>
      <c r="H1260" s="458">
        <v>0</v>
      </c>
      <c r="I1260" s="458">
        <v>0</v>
      </c>
      <c r="J1260" s="458">
        <v>0</v>
      </c>
      <c r="K1260" s="458">
        <v>392</v>
      </c>
      <c r="L1260" t="s">
        <v>855</v>
      </c>
      <c r="O1260" s="231"/>
      <c r="P1260" s="231"/>
    </row>
    <row r="1261" spans="1:16">
      <c r="A1261" t="s">
        <v>1042</v>
      </c>
      <c r="B1261" s="458">
        <v>2022</v>
      </c>
      <c r="C1261" s="458">
        <v>0</v>
      </c>
      <c r="D1261" s="458">
        <v>0</v>
      </c>
      <c r="E1261" s="458">
        <v>0</v>
      </c>
      <c r="F1261" s="458">
        <v>0</v>
      </c>
      <c r="G1261" s="458">
        <v>0</v>
      </c>
      <c r="H1261" s="458">
        <v>0</v>
      </c>
      <c r="I1261" s="458">
        <v>0</v>
      </c>
      <c r="J1261" s="458">
        <v>0</v>
      </c>
      <c r="K1261" s="458">
        <v>235</v>
      </c>
      <c r="L1261" t="s">
        <v>855</v>
      </c>
      <c r="O1261" s="231"/>
      <c r="P1261" s="231"/>
    </row>
    <row r="1262" spans="1:16">
      <c r="A1262" t="s">
        <v>1042</v>
      </c>
      <c r="B1262" s="458">
        <v>2023</v>
      </c>
      <c r="C1262" s="458">
        <v>0</v>
      </c>
      <c r="D1262" s="458">
        <v>0</v>
      </c>
      <c r="E1262" s="458">
        <v>0</v>
      </c>
      <c r="F1262" s="458">
        <v>0</v>
      </c>
      <c r="G1262" s="458">
        <v>0</v>
      </c>
      <c r="H1262" s="458">
        <v>0</v>
      </c>
      <c r="I1262" s="458">
        <v>11</v>
      </c>
      <c r="J1262" s="458">
        <v>0</v>
      </c>
      <c r="K1262" s="458">
        <v>216</v>
      </c>
      <c r="L1262" t="s">
        <v>855</v>
      </c>
      <c r="O1262" s="231"/>
      <c r="P1262" s="231"/>
    </row>
    <row r="1263" spans="1:16">
      <c r="A1263" t="s">
        <v>1042</v>
      </c>
      <c r="B1263" s="458">
        <v>2024</v>
      </c>
      <c r="C1263" s="458">
        <v>0</v>
      </c>
      <c r="D1263" s="458">
        <v>0</v>
      </c>
      <c r="E1263" s="458">
        <v>0</v>
      </c>
      <c r="F1263" s="458">
        <v>0</v>
      </c>
      <c r="G1263" s="458">
        <v>4</v>
      </c>
      <c r="H1263" s="458">
        <v>0</v>
      </c>
      <c r="I1263" s="458">
        <v>17</v>
      </c>
      <c r="J1263" s="458">
        <v>0</v>
      </c>
      <c r="K1263" s="458">
        <v>101</v>
      </c>
      <c r="L1263" t="s">
        <v>697</v>
      </c>
      <c r="O1263" s="231"/>
      <c r="P1263" s="231"/>
    </row>
    <row r="1264" spans="1:16">
      <c r="A1264" t="s">
        <v>1042</v>
      </c>
      <c r="C1264">
        <v>0</v>
      </c>
      <c r="D1264">
        <v>0</v>
      </c>
      <c r="E1264">
        <v>0</v>
      </c>
      <c r="F1264">
        <v>0</v>
      </c>
      <c r="G1264">
        <v>0</v>
      </c>
      <c r="H1264">
        <v>0</v>
      </c>
      <c r="I1264">
        <v>0</v>
      </c>
      <c r="J1264">
        <v>0</v>
      </c>
      <c r="K1264">
        <v>49</v>
      </c>
      <c r="L1264" t="s">
        <v>822</v>
      </c>
      <c r="O1264" s="231"/>
      <c r="P1264" s="231"/>
    </row>
    <row r="1265" spans="1:16">
      <c r="A1265" t="s">
        <v>1043</v>
      </c>
      <c r="B1265" s="458">
        <v>2019</v>
      </c>
      <c r="C1265" s="458">
        <v>0</v>
      </c>
      <c r="D1265" s="458">
        <v>0</v>
      </c>
      <c r="E1265" s="458">
        <v>0</v>
      </c>
      <c r="F1265" s="458">
        <v>44</v>
      </c>
      <c r="G1265" s="458">
        <v>0</v>
      </c>
      <c r="H1265" s="458">
        <v>2</v>
      </c>
      <c r="I1265" s="458">
        <v>0</v>
      </c>
      <c r="J1265" s="458">
        <v>0</v>
      </c>
      <c r="K1265" s="458">
        <v>0</v>
      </c>
      <c r="L1265" t="s">
        <v>855</v>
      </c>
      <c r="O1265" s="231"/>
      <c r="P1265" s="231"/>
    </row>
    <row r="1266" spans="1:16">
      <c r="A1266" t="s">
        <v>1043</v>
      </c>
      <c r="B1266" s="458">
        <v>2020</v>
      </c>
      <c r="C1266" s="458">
        <v>0</v>
      </c>
      <c r="D1266" s="458">
        <v>0</v>
      </c>
      <c r="E1266" s="458">
        <v>0</v>
      </c>
      <c r="F1266" s="458">
        <v>0</v>
      </c>
      <c r="G1266" s="458">
        <v>0</v>
      </c>
      <c r="H1266" s="458">
        <v>1</v>
      </c>
      <c r="I1266" s="458">
        <v>0</v>
      </c>
      <c r="J1266" s="458">
        <v>0</v>
      </c>
      <c r="K1266" s="458">
        <v>0</v>
      </c>
      <c r="L1266" t="s">
        <v>855</v>
      </c>
      <c r="O1266" s="231"/>
      <c r="P1266" s="231"/>
    </row>
    <row r="1267" spans="1:16">
      <c r="A1267" t="s">
        <v>1043</v>
      </c>
      <c r="B1267" s="458">
        <v>2021</v>
      </c>
      <c r="C1267" s="458">
        <v>0</v>
      </c>
      <c r="D1267" s="458">
        <v>0</v>
      </c>
      <c r="E1267" s="458">
        <v>0</v>
      </c>
      <c r="F1267" s="458">
        <v>0</v>
      </c>
      <c r="G1267" s="458">
        <v>0</v>
      </c>
      <c r="H1267" s="458">
        <v>4</v>
      </c>
      <c r="I1267" s="458">
        <v>0</v>
      </c>
      <c r="J1267" s="458">
        <v>0</v>
      </c>
      <c r="K1267" s="458">
        <v>0</v>
      </c>
      <c r="L1267" t="s">
        <v>855</v>
      </c>
      <c r="O1267" s="231"/>
      <c r="P1267" s="231"/>
    </row>
    <row r="1268" spans="1:16">
      <c r="A1268" t="s">
        <v>1043</v>
      </c>
      <c r="B1268" s="458">
        <v>2021</v>
      </c>
      <c r="C1268" s="458">
        <v>0</v>
      </c>
      <c r="D1268" s="458">
        <v>0</v>
      </c>
      <c r="E1268" s="458">
        <v>0</v>
      </c>
      <c r="F1268" s="458">
        <v>0</v>
      </c>
      <c r="G1268" s="458">
        <v>0</v>
      </c>
      <c r="H1268" s="458">
        <v>2</v>
      </c>
      <c r="I1268" s="458">
        <v>0</v>
      </c>
      <c r="J1268" s="458">
        <v>0</v>
      </c>
      <c r="K1268" s="458">
        <v>0</v>
      </c>
      <c r="L1268" t="s">
        <v>697</v>
      </c>
      <c r="O1268" s="231"/>
      <c r="P1268" s="231"/>
    </row>
    <row r="1269" spans="1:16">
      <c r="A1269" t="s">
        <v>1043</v>
      </c>
      <c r="B1269" s="458">
        <v>2022</v>
      </c>
      <c r="C1269" s="458">
        <v>0</v>
      </c>
      <c r="D1269" s="458">
        <v>0</v>
      </c>
      <c r="E1269" s="458">
        <v>0</v>
      </c>
      <c r="F1269" s="458">
        <v>0</v>
      </c>
      <c r="G1269" s="458">
        <v>0</v>
      </c>
      <c r="H1269" s="458">
        <v>0</v>
      </c>
      <c r="I1269" s="458">
        <v>0</v>
      </c>
      <c r="J1269" s="458">
        <v>1</v>
      </c>
      <c r="K1269" s="458">
        <v>0</v>
      </c>
      <c r="L1269" t="s">
        <v>697</v>
      </c>
      <c r="O1269" s="231"/>
      <c r="P1269" s="231"/>
    </row>
    <row r="1270" spans="1:16">
      <c r="A1270" t="s">
        <v>1043</v>
      </c>
      <c r="B1270" s="458">
        <v>2023</v>
      </c>
      <c r="C1270" s="458">
        <v>0</v>
      </c>
      <c r="D1270" s="458">
        <v>32</v>
      </c>
      <c r="E1270" s="458">
        <v>0</v>
      </c>
      <c r="F1270" s="458">
        <v>32</v>
      </c>
      <c r="G1270" s="458">
        <v>0</v>
      </c>
      <c r="H1270" s="458">
        <v>1</v>
      </c>
      <c r="I1270" s="458">
        <v>0</v>
      </c>
      <c r="J1270" s="458">
        <v>0</v>
      </c>
      <c r="K1270" s="458">
        <v>2</v>
      </c>
      <c r="L1270" t="s">
        <v>697</v>
      </c>
      <c r="O1270" s="231"/>
      <c r="P1270" s="231"/>
    </row>
    <row r="1271" spans="1:16">
      <c r="A1271" t="s">
        <v>1043</v>
      </c>
      <c r="B1271" s="458">
        <v>2024</v>
      </c>
      <c r="C1271" s="458">
        <v>0</v>
      </c>
      <c r="D1271" s="458">
        <v>44</v>
      </c>
      <c r="E1271" s="458">
        <v>0</v>
      </c>
      <c r="F1271" s="458">
        <v>44</v>
      </c>
      <c r="G1271" s="458">
        <v>0</v>
      </c>
      <c r="H1271" s="458">
        <v>5</v>
      </c>
      <c r="I1271" s="458">
        <v>0</v>
      </c>
      <c r="J1271" s="458">
        <v>0</v>
      </c>
      <c r="K1271" s="458">
        <v>2</v>
      </c>
      <c r="L1271" t="s">
        <v>697</v>
      </c>
      <c r="O1271" s="231"/>
      <c r="P1271" s="231"/>
    </row>
    <row r="1272" spans="1:16">
      <c r="A1272" t="s">
        <v>1044</v>
      </c>
      <c r="B1272" s="458">
        <v>2019</v>
      </c>
      <c r="C1272" s="458">
        <v>0</v>
      </c>
      <c r="D1272" s="458">
        <v>0</v>
      </c>
      <c r="E1272" s="458">
        <v>0</v>
      </c>
      <c r="F1272" s="458">
        <v>0</v>
      </c>
      <c r="G1272" s="458">
        <v>0</v>
      </c>
      <c r="H1272" s="458">
        <v>0</v>
      </c>
      <c r="I1272" s="458">
        <v>0</v>
      </c>
      <c r="J1272" s="458">
        <v>0</v>
      </c>
      <c r="K1272" s="458">
        <v>20</v>
      </c>
      <c r="L1272" t="s">
        <v>855</v>
      </c>
      <c r="O1272" s="231"/>
      <c r="P1272" s="231"/>
    </row>
    <row r="1273" spans="1:16">
      <c r="A1273" t="s">
        <v>1044</v>
      </c>
      <c r="B1273" s="458">
        <v>2021</v>
      </c>
      <c r="C1273" s="458">
        <v>0</v>
      </c>
      <c r="D1273" s="458">
        <v>0</v>
      </c>
      <c r="E1273" s="458">
        <v>0</v>
      </c>
      <c r="F1273" s="458">
        <v>0</v>
      </c>
      <c r="G1273" s="458">
        <v>0</v>
      </c>
      <c r="H1273" s="458">
        <v>0</v>
      </c>
      <c r="I1273" s="458">
        <v>0</v>
      </c>
      <c r="J1273" s="458">
        <v>0</v>
      </c>
      <c r="K1273" s="458">
        <v>25</v>
      </c>
      <c r="L1273" t="s">
        <v>855</v>
      </c>
      <c r="O1273" s="231"/>
      <c r="P1273" s="231"/>
    </row>
    <row r="1274" spans="1:16">
      <c r="A1274" t="s">
        <v>1044</v>
      </c>
      <c r="B1274" s="458">
        <v>2022</v>
      </c>
      <c r="C1274" s="458">
        <v>0</v>
      </c>
      <c r="D1274" s="458">
        <v>0</v>
      </c>
      <c r="E1274" s="458">
        <v>0</v>
      </c>
      <c r="F1274" s="458">
        <v>0</v>
      </c>
      <c r="G1274" s="458">
        <v>0</v>
      </c>
      <c r="H1274" s="458">
        <v>0</v>
      </c>
      <c r="I1274" s="458">
        <v>0</v>
      </c>
      <c r="J1274" s="458">
        <v>0</v>
      </c>
      <c r="K1274" s="458">
        <v>14</v>
      </c>
      <c r="L1274" t="s">
        <v>855</v>
      </c>
      <c r="O1274" s="231"/>
      <c r="P1274" s="231"/>
    </row>
    <row r="1275" spans="1:16">
      <c r="A1275" t="s">
        <v>1044</v>
      </c>
      <c r="B1275" s="458">
        <v>2023</v>
      </c>
      <c r="C1275" s="458">
        <v>0</v>
      </c>
      <c r="D1275" s="458">
        <v>0</v>
      </c>
      <c r="E1275" s="458">
        <v>0</v>
      </c>
      <c r="F1275" s="458">
        <v>0</v>
      </c>
      <c r="G1275" s="458">
        <v>0</v>
      </c>
      <c r="H1275" s="458">
        <v>2</v>
      </c>
      <c r="I1275" s="458">
        <v>0</v>
      </c>
      <c r="J1275" s="458">
        <v>0</v>
      </c>
      <c r="K1275" s="458">
        <v>8</v>
      </c>
      <c r="L1275" t="s">
        <v>855</v>
      </c>
      <c r="O1275" s="231"/>
      <c r="P1275" s="231"/>
    </row>
    <row r="1276" spans="1:16">
      <c r="A1276" t="s">
        <v>1045</v>
      </c>
      <c r="B1276" s="458">
        <v>2019</v>
      </c>
      <c r="C1276" s="458">
        <v>0</v>
      </c>
      <c r="D1276" s="458">
        <v>0</v>
      </c>
      <c r="E1276" s="458">
        <v>0</v>
      </c>
      <c r="F1276" s="458">
        <v>4</v>
      </c>
      <c r="G1276" s="458">
        <v>0</v>
      </c>
      <c r="H1276" s="458">
        <v>0</v>
      </c>
      <c r="I1276" s="458">
        <v>0</v>
      </c>
      <c r="J1276" s="458">
        <v>74</v>
      </c>
      <c r="K1276" s="458">
        <v>17</v>
      </c>
      <c r="L1276" t="s">
        <v>855</v>
      </c>
      <c r="O1276" s="231"/>
      <c r="P1276" s="231"/>
    </row>
    <row r="1277" spans="1:16">
      <c r="A1277" t="s">
        <v>1045</v>
      </c>
      <c r="B1277" s="458">
        <v>2019</v>
      </c>
      <c r="C1277" s="458">
        <v>13</v>
      </c>
      <c r="D1277" s="458">
        <v>0</v>
      </c>
      <c r="E1277" s="458">
        <v>0</v>
      </c>
      <c r="F1277" s="458">
        <v>0</v>
      </c>
      <c r="G1277" s="458">
        <v>0</v>
      </c>
      <c r="H1277" s="458">
        <v>0</v>
      </c>
      <c r="I1277" s="458">
        <v>0</v>
      </c>
      <c r="J1277" s="458">
        <v>20</v>
      </c>
      <c r="K1277" s="458">
        <v>25</v>
      </c>
      <c r="L1277" t="s">
        <v>697</v>
      </c>
      <c r="O1277" s="231"/>
      <c r="P1277" s="231"/>
    </row>
    <row r="1278" spans="1:16">
      <c r="A1278" t="s">
        <v>1045</v>
      </c>
      <c r="B1278" s="458">
        <v>2020</v>
      </c>
      <c r="C1278" s="458">
        <v>0</v>
      </c>
      <c r="D1278" s="458">
        <v>0</v>
      </c>
      <c r="E1278" s="458">
        <v>0</v>
      </c>
      <c r="F1278" s="458">
        <v>0</v>
      </c>
      <c r="G1278" s="458">
        <v>0</v>
      </c>
      <c r="H1278" s="458">
        <v>7</v>
      </c>
      <c r="I1278" s="458">
        <v>0</v>
      </c>
      <c r="J1278" s="458">
        <v>27</v>
      </c>
      <c r="K1278" s="458">
        <v>75</v>
      </c>
      <c r="L1278" t="s">
        <v>697</v>
      </c>
      <c r="O1278" s="231"/>
      <c r="P1278" s="231"/>
    </row>
    <row r="1279" spans="1:16">
      <c r="A1279" t="s">
        <v>1045</v>
      </c>
      <c r="B1279" s="458">
        <v>2021</v>
      </c>
      <c r="C1279" s="458">
        <v>15</v>
      </c>
      <c r="D1279" s="458">
        <v>0</v>
      </c>
      <c r="E1279" s="458">
        <v>15</v>
      </c>
      <c r="F1279" s="458">
        <v>2</v>
      </c>
      <c r="G1279" s="458">
        <v>14</v>
      </c>
      <c r="H1279" s="458">
        <v>9</v>
      </c>
      <c r="I1279" s="458">
        <v>0</v>
      </c>
      <c r="J1279" s="458">
        <v>67</v>
      </c>
      <c r="K1279" s="458">
        <v>40</v>
      </c>
      <c r="L1279" t="s">
        <v>697</v>
      </c>
      <c r="O1279" s="231"/>
      <c r="P1279" s="231"/>
    </row>
    <row r="1280" spans="1:16">
      <c r="A1280" t="s">
        <v>1045</v>
      </c>
      <c r="B1280" s="458">
        <v>2022</v>
      </c>
      <c r="C1280" s="458">
        <v>0</v>
      </c>
      <c r="D1280" s="458">
        <v>0</v>
      </c>
      <c r="E1280" s="458">
        <v>0</v>
      </c>
      <c r="F1280" s="458">
        <v>0</v>
      </c>
      <c r="G1280" s="458">
        <v>0</v>
      </c>
      <c r="H1280" s="458">
        <v>0</v>
      </c>
      <c r="I1280" s="458">
        <v>0</v>
      </c>
      <c r="J1280" s="458">
        <v>25</v>
      </c>
      <c r="K1280" s="458">
        <v>83</v>
      </c>
      <c r="L1280" t="s">
        <v>697</v>
      </c>
      <c r="O1280" s="231"/>
      <c r="P1280" s="231"/>
    </row>
    <row r="1281" spans="1:16">
      <c r="A1281" t="s">
        <v>1045</v>
      </c>
      <c r="B1281" s="458">
        <v>2023</v>
      </c>
      <c r="C1281" s="458">
        <v>0</v>
      </c>
      <c r="D1281" s="458">
        <v>2</v>
      </c>
      <c r="E1281" s="458">
        <v>0</v>
      </c>
      <c r="F1281" s="458">
        <v>2</v>
      </c>
      <c r="G1281" s="458">
        <v>0</v>
      </c>
      <c r="H1281" s="458">
        <v>8</v>
      </c>
      <c r="I1281" s="458">
        <v>0</v>
      </c>
      <c r="J1281" s="458">
        <v>39</v>
      </c>
      <c r="K1281" s="458">
        <v>67</v>
      </c>
      <c r="L1281" t="s">
        <v>697</v>
      </c>
      <c r="O1281" s="231"/>
      <c r="P1281" s="231"/>
    </row>
    <row r="1282" spans="1:16">
      <c r="A1282" t="s">
        <v>1045</v>
      </c>
      <c r="B1282" s="458">
        <v>2024</v>
      </c>
      <c r="C1282" s="458">
        <v>0</v>
      </c>
      <c r="D1282" s="458">
        <v>1</v>
      </c>
      <c r="E1282" s="458">
        <v>0</v>
      </c>
      <c r="F1282" s="458">
        <v>1</v>
      </c>
      <c r="G1282" s="458">
        <v>0</v>
      </c>
      <c r="H1282" s="458">
        <v>6</v>
      </c>
      <c r="I1282" s="458">
        <v>0</v>
      </c>
      <c r="J1282" s="458">
        <v>27</v>
      </c>
      <c r="K1282" s="458">
        <v>48</v>
      </c>
      <c r="L1282" t="s">
        <v>697</v>
      </c>
      <c r="O1282" s="231"/>
      <c r="P1282" s="231"/>
    </row>
    <row r="1283" spans="1:16">
      <c r="A1283" t="s">
        <v>1045</v>
      </c>
      <c r="C1283">
        <v>13</v>
      </c>
      <c r="D1283">
        <v>0</v>
      </c>
      <c r="E1283">
        <v>79</v>
      </c>
      <c r="F1283">
        <v>4</v>
      </c>
      <c r="G1283">
        <v>0</v>
      </c>
      <c r="H1283">
        <v>0</v>
      </c>
      <c r="I1283">
        <v>0</v>
      </c>
      <c r="J1283">
        <v>83</v>
      </c>
      <c r="K1283">
        <v>28</v>
      </c>
      <c r="L1283" t="s">
        <v>822</v>
      </c>
      <c r="O1283" s="231"/>
      <c r="P1283" s="231"/>
    </row>
    <row r="1284" spans="1:16">
      <c r="A1284" t="s">
        <v>1046</v>
      </c>
      <c r="B1284" s="458">
        <v>2019</v>
      </c>
      <c r="C1284" s="458">
        <v>0</v>
      </c>
      <c r="D1284" s="458">
        <v>0</v>
      </c>
      <c r="E1284" s="458">
        <v>0</v>
      </c>
      <c r="F1284" s="458">
        <v>0</v>
      </c>
      <c r="G1284" s="458">
        <v>0</v>
      </c>
      <c r="H1284" s="458">
        <v>0</v>
      </c>
      <c r="I1284" s="458">
        <v>1</v>
      </c>
      <c r="J1284" s="458">
        <v>22</v>
      </c>
      <c r="K1284" s="458">
        <v>135</v>
      </c>
      <c r="L1284" t="s">
        <v>855</v>
      </c>
      <c r="O1284" s="231"/>
      <c r="P1284" s="231"/>
    </row>
    <row r="1285" spans="1:16">
      <c r="A1285" t="s">
        <v>1046</v>
      </c>
      <c r="B1285" s="458">
        <v>2020</v>
      </c>
      <c r="C1285" s="458">
        <v>0</v>
      </c>
      <c r="D1285" s="458">
        <v>0</v>
      </c>
      <c r="E1285" s="458">
        <v>0</v>
      </c>
      <c r="F1285" s="458">
        <v>7</v>
      </c>
      <c r="G1285" s="458">
        <v>0</v>
      </c>
      <c r="H1285" s="458">
        <v>13</v>
      </c>
      <c r="I1285" s="458">
        <v>0</v>
      </c>
      <c r="J1285" s="458">
        <v>9</v>
      </c>
      <c r="K1285" s="458">
        <v>53</v>
      </c>
      <c r="L1285" t="s">
        <v>855</v>
      </c>
      <c r="O1285" s="231"/>
      <c r="P1285" s="231"/>
    </row>
    <row r="1286" spans="1:16">
      <c r="A1286" t="s">
        <v>1046</v>
      </c>
      <c r="B1286" s="458">
        <v>2021</v>
      </c>
      <c r="C1286" s="458">
        <v>0</v>
      </c>
      <c r="D1286" s="458">
        <v>0</v>
      </c>
      <c r="E1286" s="458">
        <v>0</v>
      </c>
      <c r="F1286" s="458">
        <v>15</v>
      </c>
      <c r="G1286" s="458">
        <v>0</v>
      </c>
      <c r="H1286" s="458">
        <v>15</v>
      </c>
      <c r="I1286" s="458">
        <v>8</v>
      </c>
      <c r="J1286" s="458">
        <v>16</v>
      </c>
      <c r="K1286" s="458">
        <v>87</v>
      </c>
      <c r="L1286" t="s">
        <v>855</v>
      </c>
      <c r="O1286" s="231"/>
      <c r="P1286" s="231"/>
    </row>
    <row r="1287" spans="1:16">
      <c r="A1287" t="s">
        <v>1046</v>
      </c>
      <c r="B1287" s="458">
        <v>2021</v>
      </c>
      <c r="C1287" s="458">
        <v>0</v>
      </c>
      <c r="D1287" s="458">
        <v>0</v>
      </c>
      <c r="E1287" s="458">
        <v>0</v>
      </c>
      <c r="F1287" s="458">
        <v>0</v>
      </c>
      <c r="G1287" s="458">
        <v>0</v>
      </c>
      <c r="H1287" s="458">
        <v>11</v>
      </c>
      <c r="I1287" s="458">
        <v>0</v>
      </c>
      <c r="J1287" s="458">
        <v>1</v>
      </c>
      <c r="K1287" s="458">
        <v>6</v>
      </c>
      <c r="L1287" t="s">
        <v>697</v>
      </c>
      <c r="O1287" s="231"/>
      <c r="P1287" s="231"/>
    </row>
    <row r="1288" spans="1:16">
      <c r="A1288" t="s">
        <v>1046</v>
      </c>
      <c r="B1288" s="458">
        <v>2022</v>
      </c>
      <c r="C1288" s="458">
        <v>95</v>
      </c>
      <c r="D1288" s="458">
        <v>15</v>
      </c>
      <c r="E1288" s="458">
        <v>104</v>
      </c>
      <c r="F1288" s="458">
        <v>23</v>
      </c>
      <c r="G1288" s="458">
        <v>0</v>
      </c>
      <c r="H1288" s="458">
        <v>39</v>
      </c>
      <c r="I1288" s="458">
        <v>2</v>
      </c>
      <c r="J1288" s="458">
        <v>30</v>
      </c>
      <c r="K1288" s="458">
        <v>85</v>
      </c>
      <c r="L1288" t="s">
        <v>697</v>
      </c>
      <c r="O1288" s="231"/>
      <c r="P1288" s="231"/>
    </row>
    <row r="1289" spans="1:16">
      <c r="A1289" t="s">
        <v>1046</v>
      </c>
      <c r="B1289" s="458">
        <v>2023</v>
      </c>
      <c r="C1289" s="458">
        <v>0</v>
      </c>
      <c r="D1289" s="458">
        <v>13</v>
      </c>
      <c r="E1289" s="458">
        <v>0</v>
      </c>
      <c r="F1289" s="458">
        <v>21</v>
      </c>
      <c r="G1289" s="458">
        <v>71</v>
      </c>
      <c r="H1289" s="458">
        <v>36</v>
      </c>
      <c r="I1289" s="458">
        <v>2</v>
      </c>
      <c r="J1289" s="458">
        <v>25</v>
      </c>
      <c r="K1289" s="458">
        <v>399</v>
      </c>
      <c r="L1289" t="s">
        <v>697</v>
      </c>
      <c r="O1289" s="231"/>
      <c r="P1289" s="231"/>
    </row>
    <row r="1290" spans="1:16">
      <c r="A1290" t="s">
        <v>1046</v>
      </c>
      <c r="B1290" s="458">
        <v>2024</v>
      </c>
      <c r="C1290" s="458">
        <v>0</v>
      </c>
      <c r="D1290" s="458">
        <v>17</v>
      </c>
      <c r="E1290" s="458">
        <v>0</v>
      </c>
      <c r="F1290" s="458">
        <v>29</v>
      </c>
      <c r="G1290" s="458">
        <v>0</v>
      </c>
      <c r="H1290" s="458">
        <v>50</v>
      </c>
      <c r="I1290" s="458">
        <v>5</v>
      </c>
      <c r="J1290" s="458">
        <v>34</v>
      </c>
      <c r="K1290" s="458">
        <v>59</v>
      </c>
      <c r="L1290" t="s">
        <v>697</v>
      </c>
      <c r="O1290" s="231"/>
      <c r="P1290" s="231"/>
    </row>
    <row r="1291" spans="1:16">
      <c r="A1291" t="s">
        <v>1046</v>
      </c>
      <c r="C1291">
        <v>0</v>
      </c>
      <c r="D1291">
        <v>0</v>
      </c>
      <c r="E1291">
        <v>0</v>
      </c>
      <c r="F1291">
        <v>9</v>
      </c>
      <c r="G1291">
        <v>0</v>
      </c>
      <c r="H1291">
        <v>9</v>
      </c>
      <c r="I1291">
        <v>0</v>
      </c>
      <c r="J1291">
        <v>4</v>
      </c>
      <c r="K1291">
        <v>11</v>
      </c>
      <c r="L1291" t="s">
        <v>822</v>
      </c>
      <c r="O1291" s="231"/>
      <c r="P1291" s="231"/>
    </row>
    <row r="1292" spans="1:16">
      <c r="A1292" t="s">
        <v>1047</v>
      </c>
      <c r="B1292" s="458">
        <v>2019</v>
      </c>
      <c r="C1292" s="458">
        <v>0</v>
      </c>
      <c r="D1292" s="458">
        <v>0</v>
      </c>
      <c r="E1292" s="458">
        <v>0</v>
      </c>
      <c r="F1292" s="458">
        <v>0</v>
      </c>
      <c r="G1292" s="458">
        <v>0</v>
      </c>
      <c r="H1292" s="458">
        <v>10</v>
      </c>
      <c r="I1292" s="458">
        <v>0</v>
      </c>
      <c r="J1292" s="458">
        <v>0</v>
      </c>
      <c r="K1292" s="458">
        <v>0</v>
      </c>
      <c r="L1292" t="s">
        <v>855</v>
      </c>
      <c r="O1292" s="231"/>
      <c r="P1292" s="231"/>
    </row>
    <row r="1293" spans="1:16">
      <c r="A1293" t="s">
        <v>1047</v>
      </c>
      <c r="B1293" s="458">
        <v>2020</v>
      </c>
      <c r="C1293" s="458">
        <v>0</v>
      </c>
      <c r="D1293" s="458">
        <v>0</v>
      </c>
      <c r="E1293" s="458">
        <v>0</v>
      </c>
      <c r="F1293" s="458">
        <v>0</v>
      </c>
      <c r="G1293" s="458">
        <v>0</v>
      </c>
      <c r="H1293" s="458">
        <v>24</v>
      </c>
      <c r="I1293" s="458">
        <v>0</v>
      </c>
      <c r="J1293" s="458">
        <v>0</v>
      </c>
      <c r="K1293" s="458">
        <v>0</v>
      </c>
      <c r="L1293" t="s">
        <v>855</v>
      </c>
      <c r="O1293" s="231"/>
      <c r="P1293" s="231"/>
    </row>
    <row r="1294" spans="1:16">
      <c r="A1294" t="s">
        <v>1047</v>
      </c>
      <c r="B1294" s="458">
        <v>2021</v>
      </c>
      <c r="C1294" s="458">
        <v>0</v>
      </c>
      <c r="D1294" s="458">
        <v>0</v>
      </c>
      <c r="E1294" s="458">
        <v>0</v>
      </c>
      <c r="F1294" s="458">
        <v>0</v>
      </c>
      <c r="G1294" s="458">
        <v>0</v>
      </c>
      <c r="H1294" s="458">
        <v>2</v>
      </c>
      <c r="I1294" s="458">
        <v>0</v>
      </c>
      <c r="J1294" s="458">
        <v>0</v>
      </c>
      <c r="K1294" s="458">
        <v>0</v>
      </c>
      <c r="L1294" t="s">
        <v>697</v>
      </c>
      <c r="O1294" s="231"/>
      <c r="P1294" s="231"/>
    </row>
    <row r="1295" spans="1:16">
      <c r="A1295" t="s">
        <v>1047</v>
      </c>
      <c r="B1295" s="458">
        <v>2022</v>
      </c>
      <c r="C1295" s="458">
        <v>0</v>
      </c>
      <c r="D1295" s="458">
        <v>0</v>
      </c>
      <c r="E1295" s="458">
        <v>0</v>
      </c>
      <c r="F1295" s="458">
        <v>0</v>
      </c>
      <c r="G1295" s="458">
        <v>0</v>
      </c>
      <c r="H1295" s="458">
        <v>14</v>
      </c>
      <c r="I1295" s="458">
        <v>0</v>
      </c>
      <c r="J1295" s="458">
        <v>0</v>
      </c>
      <c r="K1295" s="458">
        <v>0</v>
      </c>
      <c r="L1295" t="s">
        <v>697</v>
      </c>
      <c r="O1295" s="231"/>
      <c r="P1295" s="231"/>
    </row>
    <row r="1296" spans="1:16">
      <c r="A1296" t="s">
        <v>1047</v>
      </c>
      <c r="B1296" s="458">
        <v>2023</v>
      </c>
      <c r="C1296" s="458">
        <v>0</v>
      </c>
      <c r="D1296" s="458">
        <v>0</v>
      </c>
      <c r="E1296" s="458">
        <v>0</v>
      </c>
      <c r="F1296" s="458">
        <v>0</v>
      </c>
      <c r="G1296" s="458">
        <v>0</v>
      </c>
      <c r="H1296" s="458">
        <v>9</v>
      </c>
      <c r="I1296" s="458">
        <v>0</v>
      </c>
      <c r="J1296" s="458">
        <v>0</v>
      </c>
      <c r="K1296" s="458">
        <v>0</v>
      </c>
      <c r="L1296" t="s">
        <v>697</v>
      </c>
      <c r="O1296" s="231"/>
      <c r="P1296" s="231"/>
    </row>
    <row r="1297" spans="1:16">
      <c r="A1297" t="s">
        <v>1047</v>
      </c>
      <c r="B1297" s="458">
        <v>2024</v>
      </c>
      <c r="C1297" s="458">
        <v>0</v>
      </c>
      <c r="D1297" s="458">
        <v>0</v>
      </c>
      <c r="E1297" s="458">
        <v>0</v>
      </c>
      <c r="F1297" s="458">
        <v>0</v>
      </c>
      <c r="G1297" s="458">
        <v>0</v>
      </c>
      <c r="H1297" s="458">
        <v>13</v>
      </c>
      <c r="I1297" s="458">
        <v>0</v>
      </c>
      <c r="J1297" s="458">
        <v>0</v>
      </c>
      <c r="K1297" s="458">
        <v>0</v>
      </c>
      <c r="L1297" t="s">
        <v>697</v>
      </c>
      <c r="O1297" s="231"/>
      <c r="P1297" s="231"/>
    </row>
    <row r="1298" spans="1:16">
      <c r="A1298" t="s">
        <v>1047</v>
      </c>
      <c r="C1298">
        <v>0</v>
      </c>
      <c r="D1298">
        <v>0</v>
      </c>
      <c r="E1298">
        <v>0</v>
      </c>
      <c r="F1298">
        <v>0</v>
      </c>
      <c r="G1298">
        <v>0</v>
      </c>
      <c r="H1298">
        <v>2</v>
      </c>
      <c r="I1298">
        <v>0</v>
      </c>
      <c r="J1298">
        <v>0</v>
      </c>
      <c r="K1298">
        <v>0</v>
      </c>
      <c r="L1298" t="s">
        <v>822</v>
      </c>
      <c r="O1298" s="231"/>
      <c r="P1298" s="231"/>
    </row>
    <row r="1299" spans="1:16">
      <c r="A1299" t="s">
        <v>1048</v>
      </c>
      <c r="B1299" s="458">
        <v>2023</v>
      </c>
      <c r="C1299" s="458">
        <v>0</v>
      </c>
      <c r="D1299" s="458">
        <v>0</v>
      </c>
      <c r="E1299" s="458">
        <v>0</v>
      </c>
      <c r="F1299" s="458">
        <v>0</v>
      </c>
      <c r="G1299" s="458">
        <v>0</v>
      </c>
      <c r="H1299" s="458">
        <v>0</v>
      </c>
      <c r="I1299" s="458">
        <v>0</v>
      </c>
      <c r="J1299" s="458">
        <v>0</v>
      </c>
      <c r="K1299" s="458">
        <v>2</v>
      </c>
      <c r="L1299" t="s">
        <v>855</v>
      </c>
      <c r="O1299" s="231"/>
      <c r="P1299" s="231"/>
    </row>
    <row r="1300" spans="1:16">
      <c r="A1300" t="s">
        <v>1049</v>
      </c>
      <c r="B1300" s="458">
        <v>2020</v>
      </c>
      <c r="C1300" s="458">
        <v>0</v>
      </c>
      <c r="D1300" s="458">
        <v>0</v>
      </c>
      <c r="E1300" s="458">
        <v>13</v>
      </c>
      <c r="F1300" s="458">
        <v>0</v>
      </c>
      <c r="G1300" s="458">
        <v>0</v>
      </c>
      <c r="H1300" s="458">
        <v>0</v>
      </c>
      <c r="I1300" s="458">
        <v>0</v>
      </c>
      <c r="J1300" s="458">
        <v>0</v>
      </c>
      <c r="K1300" s="458">
        <v>93</v>
      </c>
      <c r="L1300" t="s">
        <v>855</v>
      </c>
      <c r="O1300" s="231"/>
      <c r="P1300" s="231"/>
    </row>
    <row r="1301" spans="1:16">
      <c r="A1301" t="s">
        <v>1049</v>
      </c>
      <c r="B1301" s="458">
        <v>2021</v>
      </c>
      <c r="C1301" s="458">
        <v>0</v>
      </c>
      <c r="D1301" s="458">
        <v>0</v>
      </c>
      <c r="E1301" s="458">
        <v>0</v>
      </c>
      <c r="F1301" s="458">
        <v>0</v>
      </c>
      <c r="G1301" s="458">
        <v>9</v>
      </c>
      <c r="H1301" s="458">
        <v>0</v>
      </c>
      <c r="I1301" s="458">
        <v>0</v>
      </c>
      <c r="J1301" s="458">
        <v>3</v>
      </c>
      <c r="K1301" s="458">
        <v>77</v>
      </c>
      <c r="L1301" t="s">
        <v>697</v>
      </c>
      <c r="O1301" s="231"/>
      <c r="P1301" s="231"/>
    </row>
    <row r="1302" spans="1:16">
      <c r="A1302" t="s">
        <v>1049</v>
      </c>
      <c r="B1302" s="458">
        <v>2022</v>
      </c>
      <c r="C1302" s="458">
        <v>0</v>
      </c>
      <c r="D1302" s="458">
        <v>0</v>
      </c>
      <c r="E1302" s="458">
        <v>0</v>
      </c>
      <c r="F1302" s="458">
        <v>0</v>
      </c>
      <c r="G1302" s="458">
        <v>2</v>
      </c>
      <c r="H1302" s="458">
        <v>0</v>
      </c>
      <c r="I1302" s="458">
        <v>0</v>
      </c>
      <c r="J1302" s="458">
        <v>12</v>
      </c>
      <c r="K1302" s="458">
        <v>73</v>
      </c>
      <c r="L1302" t="s">
        <v>697</v>
      </c>
      <c r="O1302" s="231"/>
      <c r="P1302" s="231"/>
    </row>
    <row r="1303" spans="1:16">
      <c r="A1303" t="s">
        <v>1049</v>
      </c>
      <c r="B1303" s="458">
        <v>2023</v>
      </c>
      <c r="C1303" s="458">
        <v>0</v>
      </c>
      <c r="D1303" s="458">
        <v>0</v>
      </c>
      <c r="E1303" s="458">
        <v>0</v>
      </c>
      <c r="F1303" s="458">
        <v>0</v>
      </c>
      <c r="G1303" s="458">
        <v>106</v>
      </c>
      <c r="H1303" s="458">
        <v>0</v>
      </c>
      <c r="I1303" s="458">
        <v>0</v>
      </c>
      <c r="J1303" s="458">
        <v>14</v>
      </c>
      <c r="K1303" s="458">
        <v>81</v>
      </c>
      <c r="L1303" t="s">
        <v>697</v>
      </c>
      <c r="O1303" s="231"/>
      <c r="P1303" s="231"/>
    </row>
    <row r="1304" spans="1:16">
      <c r="A1304" t="s">
        <v>1049</v>
      </c>
      <c r="C1304">
        <v>0</v>
      </c>
      <c r="D1304">
        <v>0</v>
      </c>
      <c r="E1304">
        <v>0</v>
      </c>
      <c r="F1304">
        <v>0</v>
      </c>
      <c r="G1304">
        <v>0</v>
      </c>
      <c r="H1304">
        <v>0</v>
      </c>
      <c r="I1304">
        <v>0</v>
      </c>
      <c r="J1304">
        <v>0</v>
      </c>
      <c r="K1304">
        <v>38</v>
      </c>
      <c r="L1304" t="s">
        <v>822</v>
      </c>
      <c r="O1304" s="231"/>
      <c r="P1304" s="231"/>
    </row>
    <row r="1305" spans="1:16">
      <c r="A1305" t="s">
        <v>1050</v>
      </c>
      <c r="B1305" s="458">
        <v>2019</v>
      </c>
      <c r="C1305" s="458">
        <v>0</v>
      </c>
      <c r="D1305" s="458">
        <v>0</v>
      </c>
      <c r="E1305" s="458">
        <v>0</v>
      </c>
      <c r="F1305" s="458">
        <v>0</v>
      </c>
      <c r="G1305" s="458">
        <v>0</v>
      </c>
      <c r="H1305" s="458">
        <v>0</v>
      </c>
      <c r="I1305" s="458">
        <v>0</v>
      </c>
      <c r="J1305" s="458">
        <v>0</v>
      </c>
      <c r="K1305" s="458">
        <v>28</v>
      </c>
      <c r="L1305" t="s">
        <v>855</v>
      </c>
      <c r="O1305" s="231"/>
      <c r="P1305" s="231"/>
    </row>
    <row r="1306" spans="1:16">
      <c r="A1306" t="s">
        <v>1050</v>
      </c>
      <c r="B1306" s="458">
        <v>2020</v>
      </c>
      <c r="C1306" s="458">
        <v>0</v>
      </c>
      <c r="D1306" s="458">
        <v>0</v>
      </c>
      <c r="E1306" s="458">
        <v>0</v>
      </c>
      <c r="F1306" s="458">
        <v>0</v>
      </c>
      <c r="G1306" s="458">
        <v>0</v>
      </c>
      <c r="H1306" s="458">
        <v>0</v>
      </c>
      <c r="I1306" s="458">
        <v>0</v>
      </c>
      <c r="J1306" s="458">
        <v>0</v>
      </c>
      <c r="K1306" s="458">
        <v>35</v>
      </c>
      <c r="L1306" t="s">
        <v>855</v>
      </c>
      <c r="O1306" s="231"/>
      <c r="P1306" s="231"/>
    </row>
    <row r="1307" spans="1:16">
      <c r="A1307" t="s">
        <v>1050</v>
      </c>
      <c r="B1307" s="458">
        <v>2021</v>
      </c>
      <c r="C1307" s="458">
        <v>0</v>
      </c>
      <c r="D1307" s="458">
        <v>0</v>
      </c>
      <c r="E1307" s="458">
        <v>0</v>
      </c>
      <c r="F1307" s="458">
        <v>0</v>
      </c>
      <c r="G1307" s="458">
        <v>0</v>
      </c>
      <c r="H1307" s="458">
        <v>0</v>
      </c>
      <c r="I1307" s="458">
        <v>0</v>
      </c>
      <c r="J1307" s="458">
        <v>0</v>
      </c>
      <c r="K1307" s="458">
        <v>10</v>
      </c>
      <c r="L1307" t="s">
        <v>855</v>
      </c>
      <c r="O1307" s="231"/>
      <c r="P1307" s="231"/>
    </row>
    <row r="1308" spans="1:16">
      <c r="A1308" t="s">
        <v>1050</v>
      </c>
      <c r="B1308" s="458">
        <v>2021</v>
      </c>
      <c r="C1308" s="458">
        <v>0</v>
      </c>
      <c r="D1308" s="458">
        <v>0</v>
      </c>
      <c r="E1308" s="458">
        <v>0</v>
      </c>
      <c r="F1308" s="458">
        <v>0</v>
      </c>
      <c r="G1308" s="458">
        <v>0</v>
      </c>
      <c r="H1308" s="458">
        <v>0</v>
      </c>
      <c r="I1308" s="458">
        <v>0</v>
      </c>
      <c r="J1308" s="458">
        <v>0</v>
      </c>
      <c r="K1308" s="458">
        <v>31</v>
      </c>
      <c r="L1308" t="s">
        <v>697</v>
      </c>
      <c r="O1308" s="231"/>
      <c r="P1308" s="231"/>
    </row>
    <row r="1309" spans="1:16">
      <c r="A1309" t="s">
        <v>1050</v>
      </c>
      <c r="B1309" s="458">
        <v>2022</v>
      </c>
      <c r="C1309" s="458">
        <v>0</v>
      </c>
      <c r="D1309" s="458">
        <v>0</v>
      </c>
      <c r="E1309" s="458">
        <v>0</v>
      </c>
      <c r="F1309" s="458">
        <v>0</v>
      </c>
      <c r="G1309" s="458">
        <v>0</v>
      </c>
      <c r="H1309" s="458">
        <v>0</v>
      </c>
      <c r="I1309" s="458">
        <v>0</v>
      </c>
      <c r="J1309" s="458">
        <v>0</v>
      </c>
      <c r="K1309" s="458">
        <v>43</v>
      </c>
      <c r="L1309" t="s">
        <v>697</v>
      </c>
      <c r="O1309" s="231"/>
      <c r="P1309" s="231"/>
    </row>
    <row r="1310" spans="1:16">
      <c r="A1310" t="s">
        <v>1050</v>
      </c>
      <c r="B1310" s="458">
        <v>2023</v>
      </c>
      <c r="C1310" s="458">
        <v>0</v>
      </c>
      <c r="D1310" s="458">
        <v>0</v>
      </c>
      <c r="E1310" s="458">
        <v>0</v>
      </c>
      <c r="F1310" s="458">
        <v>0</v>
      </c>
      <c r="G1310" s="458">
        <v>0</v>
      </c>
      <c r="H1310" s="458">
        <v>0</v>
      </c>
      <c r="I1310" s="458">
        <v>0</v>
      </c>
      <c r="J1310" s="458">
        <v>0</v>
      </c>
      <c r="K1310" s="458">
        <v>29</v>
      </c>
      <c r="L1310" t="s">
        <v>697</v>
      </c>
      <c r="O1310" s="231"/>
      <c r="P1310" s="231"/>
    </row>
    <row r="1311" spans="1:16">
      <c r="A1311" t="s">
        <v>1050</v>
      </c>
      <c r="B1311" s="458">
        <v>2024</v>
      </c>
      <c r="C1311" s="458">
        <v>0</v>
      </c>
      <c r="D1311" s="458">
        <v>0</v>
      </c>
      <c r="E1311" s="458">
        <v>0</v>
      </c>
      <c r="F1311" s="458">
        <v>0</v>
      </c>
      <c r="G1311" s="458">
        <v>0</v>
      </c>
      <c r="H1311" s="458">
        <v>0</v>
      </c>
      <c r="I1311" s="458">
        <v>0</v>
      </c>
      <c r="J1311" s="458">
        <v>0</v>
      </c>
      <c r="K1311" s="458">
        <v>29</v>
      </c>
      <c r="L1311" t="s">
        <v>697</v>
      </c>
      <c r="O1311" s="231"/>
      <c r="P1311" s="231"/>
    </row>
    <row r="1312" spans="1:16">
      <c r="A1312" t="s">
        <v>1050</v>
      </c>
      <c r="C1312">
        <v>0</v>
      </c>
      <c r="D1312">
        <v>0</v>
      </c>
      <c r="E1312">
        <v>0</v>
      </c>
      <c r="F1312">
        <v>0</v>
      </c>
      <c r="G1312">
        <v>0</v>
      </c>
      <c r="H1312">
        <v>0</v>
      </c>
      <c r="I1312">
        <v>0</v>
      </c>
      <c r="J1312">
        <v>0</v>
      </c>
      <c r="K1312">
        <v>32</v>
      </c>
      <c r="L1312" t="s">
        <v>822</v>
      </c>
      <c r="O1312" s="231"/>
      <c r="P1312" s="231"/>
    </row>
    <row r="1313" spans="1:16">
      <c r="A1313" t="s">
        <v>1051</v>
      </c>
      <c r="B1313" s="458">
        <v>2019</v>
      </c>
      <c r="C1313">
        <v>0</v>
      </c>
      <c r="D1313">
        <v>0</v>
      </c>
      <c r="E1313" s="458">
        <v>0</v>
      </c>
      <c r="F1313" s="458">
        <v>0</v>
      </c>
      <c r="G1313" s="458">
        <v>0</v>
      </c>
      <c r="H1313" s="458">
        <v>0</v>
      </c>
      <c r="I1313" s="458">
        <v>0</v>
      </c>
      <c r="J1313" s="458">
        <v>0</v>
      </c>
      <c r="K1313" s="458">
        <v>13</v>
      </c>
      <c r="L1313" t="s">
        <v>855</v>
      </c>
      <c r="O1313" s="231"/>
      <c r="P1313" s="231"/>
    </row>
    <row r="1314" spans="1:16">
      <c r="A1314" t="s">
        <v>1051</v>
      </c>
      <c r="B1314" s="458">
        <v>2020</v>
      </c>
      <c r="C1314">
        <v>0</v>
      </c>
      <c r="D1314">
        <v>0</v>
      </c>
      <c r="E1314" s="458">
        <v>0</v>
      </c>
      <c r="F1314" s="458">
        <v>0</v>
      </c>
      <c r="G1314" s="458">
        <v>0</v>
      </c>
      <c r="H1314" s="458">
        <v>0</v>
      </c>
      <c r="I1314" s="458">
        <v>0</v>
      </c>
      <c r="J1314" s="458">
        <v>15</v>
      </c>
      <c r="K1314" s="458">
        <v>27</v>
      </c>
      <c r="L1314" t="s">
        <v>855</v>
      </c>
      <c r="O1314" s="231"/>
      <c r="P1314" s="231"/>
    </row>
    <row r="1315" spans="1:16">
      <c r="A1315" t="s">
        <v>1051</v>
      </c>
      <c r="B1315" s="458">
        <v>2021</v>
      </c>
      <c r="C1315">
        <v>0</v>
      </c>
      <c r="D1315">
        <v>0</v>
      </c>
      <c r="E1315" s="458">
        <v>0</v>
      </c>
      <c r="F1315" s="458">
        <v>0</v>
      </c>
      <c r="G1315" s="458">
        <v>0</v>
      </c>
      <c r="H1315" s="458">
        <v>0</v>
      </c>
      <c r="I1315" s="458">
        <v>0</v>
      </c>
      <c r="J1315" s="458">
        <v>15</v>
      </c>
      <c r="K1315" s="458">
        <v>10</v>
      </c>
      <c r="L1315" t="s">
        <v>855</v>
      </c>
      <c r="O1315" s="231"/>
      <c r="P1315" s="231"/>
    </row>
    <row r="1316" spans="1:16">
      <c r="A1316" t="s">
        <v>1051</v>
      </c>
      <c r="B1316" s="458">
        <v>2021</v>
      </c>
      <c r="C1316">
        <v>0</v>
      </c>
      <c r="D1316">
        <v>0</v>
      </c>
      <c r="E1316" s="458">
        <v>0</v>
      </c>
      <c r="F1316" s="458">
        <v>0</v>
      </c>
      <c r="G1316" s="458">
        <v>0</v>
      </c>
      <c r="H1316" s="458">
        <v>0</v>
      </c>
      <c r="I1316" s="458">
        <v>0</v>
      </c>
      <c r="J1316" s="458">
        <v>5</v>
      </c>
      <c r="K1316" s="458">
        <v>4</v>
      </c>
      <c r="L1316" t="s">
        <v>697</v>
      </c>
      <c r="O1316" s="231"/>
      <c r="P1316" s="231"/>
    </row>
    <row r="1317" spans="1:16">
      <c r="A1317" t="s">
        <v>1051</v>
      </c>
      <c r="B1317" s="458">
        <v>2022</v>
      </c>
      <c r="C1317">
        <v>0</v>
      </c>
      <c r="D1317">
        <v>0</v>
      </c>
      <c r="E1317" s="458">
        <v>0</v>
      </c>
      <c r="F1317" s="458">
        <v>0</v>
      </c>
      <c r="G1317" s="458">
        <v>0</v>
      </c>
      <c r="H1317" s="458">
        <v>7</v>
      </c>
      <c r="I1317" s="458">
        <v>0</v>
      </c>
      <c r="J1317" s="458">
        <v>23</v>
      </c>
      <c r="K1317" s="458">
        <v>17</v>
      </c>
      <c r="L1317" t="s">
        <v>697</v>
      </c>
      <c r="O1317" s="231"/>
      <c r="P1317" s="231"/>
    </row>
    <row r="1318" spans="1:16">
      <c r="A1318" t="s">
        <v>1051</v>
      </c>
      <c r="B1318" s="458">
        <v>2023</v>
      </c>
      <c r="C1318">
        <v>0</v>
      </c>
      <c r="D1318">
        <v>0</v>
      </c>
      <c r="E1318" s="458">
        <v>0</v>
      </c>
      <c r="F1318" s="458">
        <v>0</v>
      </c>
      <c r="G1318" s="458">
        <v>0</v>
      </c>
      <c r="H1318" s="458">
        <v>22</v>
      </c>
      <c r="I1318" s="458">
        <v>0</v>
      </c>
      <c r="J1318" s="458">
        <v>16</v>
      </c>
      <c r="K1318" s="458">
        <v>6</v>
      </c>
      <c r="L1318" t="s">
        <v>697</v>
      </c>
      <c r="O1318" s="231"/>
      <c r="P1318" s="231"/>
    </row>
    <row r="1319" spans="1:16">
      <c r="A1319" t="s">
        <v>1051</v>
      </c>
      <c r="B1319" s="458">
        <v>2024</v>
      </c>
      <c r="C1319">
        <v>0</v>
      </c>
      <c r="D1319">
        <v>0</v>
      </c>
      <c r="E1319" s="458">
        <v>0</v>
      </c>
      <c r="F1319" s="458">
        <v>0</v>
      </c>
      <c r="G1319" s="458">
        <v>0</v>
      </c>
      <c r="H1319" s="458">
        <v>33</v>
      </c>
      <c r="I1319" s="458">
        <v>1</v>
      </c>
      <c r="J1319" s="458">
        <v>12</v>
      </c>
      <c r="K1319" s="458">
        <v>9</v>
      </c>
      <c r="L1319" t="s">
        <v>697</v>
      </c>
      <c r="O1319" s="231"/>
      <c r="P1319" s="231"/>
    </row>
    <row r="1320" spans="1:16">
      <c r="A1320" t="s">
        <v>1051</v>
      </c>
      <c r="C1320">
        <v>0</v>
      </c>
      <c r="D1320">
        <v>0</v>
      </c>
      <c r="E1320">
        <v>0</v>
      </c>
      <c r="F1320">
        <v>0</v>
      </c>
      <c r="G1320">
        <v>0</v>
      </c>
      <c r="H1320">
        <v>0</v>
      </c>
      <c r="I1320">
        <v>0</v>
      </c>
      <c r="J1320">
        <v>9</v>
      </c>
      <c r="K1320">
        <v>0</v>
      </c>
      <c r="L1320" t="s">
        <v>822</v>
      </c>
      <c r="O1320" s="231"/>
      <c r="P1320" s="231"/>
    </row>
    <row r="1321" spans="1:16">
      <c r="A1321" t="s">
        <v>1052</v>
      </c>
      <c r="B1321" s="458">
        <v>2019</v>
      </c>
      <c r="C1321" s="458">
        <v>0</v>
      </c>
      <c r="D1321" s="458">
        <v>0</v>
      </c>
      <c r="E1321" s="458">
        <v>0</v>
      </c>
      <c r="F1321" s="458">
        <v>0</v>
      </c>
      <c r="G1321" s="458">
        <v>0</v>
      </c>
      <c r="H1321" s="458">
        <v>0</v>
      </c>
      <c r="I1321" s="458">
        <v>0</v>
      </c>
      <c r="J1321" s="458">
        <v>0</v>
      </c>
      <c r="K1321" s="458">
        <v>71</v>
      </c>
      <c r="L1321" t="s">
        <v>855</v>
      </c>
      <c r="O1321" s="231"/>
      <c r="P1321" s="231"/>
    </row>
    <row r="1322" spans="1:16">
      <c r="A1322" t="s">
        <v>1052</v>
      </c>
      <c r="B1322" s="458">
        <v>2021</v>
      </c>
      <c r="C1322" s="458">
        <v>0</v>
      </c>
      <c r="D1322" s="458">
        <v>0</v>
      </c>
      <c r="E1322" s="458">
        <v>0</v>
      </c>
      <c r="F1322" s="458">
        <v>0</v>
      </c>
      <c r="G1322" s="458">
        <v>0</v>
      </c>
      <c r="H1322" s="458">
        <v>2</v>
      </c>
      <c r="I1322" s="458">
        <v>0</v>
      </c>
      <c r="J1322" s="458">
        <v>0</v>
      </c>
      <c r="K1322" s="458">
        <v>38</v>
      </c>
      <c r="L1322" t="s">
        <v>855</v>
      </c>
      <c r="O1322" s="231"/>
      <c r="P1322" s="231"/>
    </row>
    <row r="1323" spans="1:16">
      <c r="A1323" t="s">
        <v>1052</v>
      </c>
      <c r="B1323" s="458">
        <v>2021</v>
      </c>
      <c r="C1323" s="458">
        <v>0</v>
      </c>
      <c r="D1323" s="458">
        <v>0</v>
      </c>
      <c r="E1323" s="458">
        <v>0</v>
      </c>
      <c r="F1323" s="458">
        <v>1</v>
      </c>
      <c r="G1323" s="458">
        <v>0</v>
      </c>
      <c r="H1323" s="458">
        <v>0</v>
      </c>
      <c r="I1323" s="458">
        <v>0</v>
      </c>
      <c r="J1323" s="458">
        <v>1</v>
      </c>
      <c r="K1323" s="458">
        <v>9</v>
      </c>
      <c r="L1323" t="s">
        <v>697</v>
      </c>
      <c r="O1323" s="231"/>
      <c r="P1323" s="231"/>
    </row>
    <row r="1324" spans="1:16">
      <c r="A1324" t="s">
        <v>1052</v>
      </c>
      <c r="B1324" s="458">
        <v>2022</v>
      </c>
      <c r="C1324" s="458">
        <v>0</v>
      </c>
      <c r="D1324" s="458">
        <v>0</v>
      </c>
      <c r="E1324" s="458">
        <v>0</v>
      </c>
      <c r="F1324" s="458">
        <v>0</v>
      </c>
      <c r="G1324" s="458">
        <v>0</v>
      </c>
      <c r="H1324" s="458">
        <v>1</v>
      </c>
      <c r="I1324" s="458">
        <v>0</v>
      </c>
      <c r="J1324" s="458">
        <v>1</v>
      </c>
      <c r="K1324" s="458">
        <v>116</v>
      </c>
      <c r="L1324" t="s">
        <v>697</v>
      </c>
      <c r="O1324" s="231"/>
      <c r="P1324" s="231"/>
    </row>
    <row r="1325" spans="1:16">
      <c r="A1325" t="s">
        <v>1052</v>
      </c>
      <c r="B1325" s="458">
        <v>2023</v>
      </c>
      <c r="C1325" s="458">
        <v>0</v>
      </c>
      <c r="D1325" s="458">
        <v>0</v>
      </c>
      <c r="E1325" s="458">
        <v>0</v>
      </c>
      <c r="F1325" s="458">
        <v>1</v>
      </c>
      <c r="G1325" s="458">
        <v>0</v>
      </c>
      <c r="H1325" s="458">
        <v>1</v>
      </c>
      <c r="I1325" s="458">
        <v>0</v>
      </c>
      <c r="J1325" s="458">
        <v>1</v>
      </c>
      <c r="K1325" s="458">
        <v>44</v>
      </c>
      <c r="L1325" t="s">
        <v>697</v>
      </c>
      <c r="O1325" s="231"/>
      <c r="P1325" s="231"/>
    </row>
    <row r="1326" spans="1:16">
      <c r="A1326" t="s">
        <v>1052</v>
      </c>
      <c r="B1326" s="458">
        <v>2024</v>
      </c>
      <c r="C1326" s="458">
        <v>0</v>
      </c>
      <c r="D1326" s="458">
        <v>1</v>
      </c>
      <c r="E1326" s="458">
        <v>0</v>
      </c>
      <c r="F1326" s="458">
        <v>1</v>
      </c>
      <c r="G1326" s="458">
        <v>0</v>
      </c>
      <c r="H1326" s="458">
        <v>3</v>
      </c>
      <c r="I1326" s="458">
        <v>0</v>
      </c>
      <c r="J1326" s="458">
        <v>2</v>
      </c>
      <c r="K1326" s="458">
        <v>12</v>
      </c>
      <c r="L1326" t="s">
        <v>697</v>
      </c>
      <c r="O1326" s="231"/>
      <c r="P1326" s="231"/>
    </row>
    <row r="1327" spans="1:16">
      <c r="A1327" t="s">
        <v>1052</v>
      </c>
      <c r="C1327">
        <v>0</v>
      </c>
      <c r="D1327">
        <v>0</v>
      </c>
      <c r="E1327">
        <v>0</v>
      </c>
      <c r="F1327">
        <v>0</v>
      </c>
      <c r="G1327">
        <v>0</v>
      </c>
      <c r="H1327">
        <v>1</v>
      </c>
      <c r="I1327">
        <v>0</v>
      </c>
      <c r="J1327">
        <v>0</v>
      </c>
      <c r="K1327">
        <v>8</v>
      </c>
      <c r="L1327" t="s">
        <v>822</v>
      </c>
      <c r="O1327" s="231"/>
      <c r="P1327" s="231"/>
    </row>
    <row r="1328" spans="1:16">
      <c r="A1328" t="s">
        <v>1053</v>
      </c>
      <c r="B1328" s="458">
        <v>2019</v>
      </c>
      <c r="C1328" s="458">
        <v>0</v>
      </c>
      <c r="D1328" s="458">
        <v>0</v>
      </c>
      <c r="E1328" s="458">
        <v>0</v>
      </c>
      <c r="F1328" s="458">
        <v>0</v>
      </c>
      <c r="G1328" s="458">
        <v>0</v>
      </c>
      <c r="H1328" s="458">
        <v>0</v>
      </c>
      <c r="I1328" s="458">
        <v>0</v>
      </c>
      <c r="J1328" s="458">
        <v>0</v>
      </c>
      <c r="K1328" s="458">
        <v>265</v>
      </c>
      <c r="L1328" t="s">
        <v>855</v>
      </c>
      <c r="O1328" s="231"/>
      <c r="P1328" s="231"/>
    </row>
    <row r="1329" spans="1:16">
      <c r="A1329" t="s">
        <v>1053</v>
      </c>
      <c r="B1329" s="458">
        <v>2020</v>
      </c>
      <c r="C1329" s="458">
        <v>0</v>
      </c>
      <c r="D1329" s="458">
        <v>0</v>
      </c>
      <c r="E1329" s="458">
        <v>102</v>
      </c>
      <c r="F1329" s="458">
        <v>0</v>
      </c>
      <c r="G1329" s="458">
        <v>0</v>
      </c>
      <c r="H1329" s="458">
        <v>0</v>
      </c>
      <c r="I1329" s="458">
        <v>0</v>
      </c>
      <c r="J1329" s="458">
        <v>0</v>
      </c>
      <c r="K1329" s="458">
        <v>407</v>
      </c>
      <c r="L1329" t="s">
        <v>855</v>
      </c>
      <c r="O1329" s="231"/>
      <c r="P1329" s="231"/>
    </row>
    <row r="1330" spans="1:16">
      <c r="A1330" t="s">
        <v>1053</v>
      </c>
      <c r="B1330" s="458">
        <v>2021</v>
      </c>
      <c r="C1330" s="458">
        <v>0</v>
      </c>
      <c r="D1330" s="458">
        <v>0</v>
      </c>
      <c r="E1330" s="458">
        <v>0</v>
      </c>
      <c r="F1330" s="458">
        <v>0</v>
      </c>
      <c r="G1330" s="458">
        <v>0</v>
      </c>
      <c r="H1330" s="458">
        <v>0</v>
      </c>
      <c r="I1330" s="458">
        <v>0</v>
      </c>
      <c r="J1330" s="458">
        <v>0</v>
      </c>
      <c r="K1330" s="458">
        <v>391</v>
      </c>
      <c r="L1330" t="s">
        <v>855</v>
      </c>
      <c r="O1330" s="231"/>
      <c r="P1330" s="231"/>
    </row>
    <row r="1331" spans="1:16">
      <c r="A1331" t="s">
        <v>1053</v>
      </c>
      <c r="B1331" s="458">
        <v>2021</v>
      </c>
      <c r="C1331" s="458">
        <v>0</v>
      </c>
      <c r="D1331" s="458">
        <v>0</v>
      </c>
      <c r="E1331" s="458">
        <v>0</v>
      </c>
      <c r="F1331" s="458">
        <v>184</v>
      </c>
      <c r="G1331" s="458">
        <v>0</v>
      </c>
      <c r="H1331" s="458">
        <v>0</v>
      </c>
      <c r="I1331" s="458">
        <v>0</v>
      </c>
      <c r="J1331" s="458">
        <v>0</v>
      </c>
      <c r="K1331" s="458">
        <v>177</v>
      </c>
      <c r="L1331" t="s">
        <v>697</v>
      </c>
      <c r="O1331" s="231"/>
      <c r="P1331" s="231"/>
    </row>
    <row r="1332" spans="1:16">
      <c r="A1332" t="s">
        <v>1053</v>
      </c>
      <c r="B1332" s="458">
        <v>2022</v>
      </c>
      <c r="C1332" s="458">
        <v>0</v>
      </c>
      <c r="D1332" s="458">
        <v>0</v>
      </c>
      <c r="E1332" s="458">
        <v>44</v>
      </c>
      <c r="F1332" s="458">
        <v>0</v>
      </c>
      <c r="G1332" s="458">
        <v>170</v>
      </c>
      <c r="H1332" s="458">
        <v>0</v>
      </c>
      <c r="I1332" s="458">
        <v>0</v>
      </c>
      <c r="J1332" s="458">
        <v>0</v>
      </c>
      <c r="K1332" s="458">
        <v>643</v>
      </c>
      <c r="L1332" t="s">
        <v>697</v>
      </c>
      <c r="O1332" s="231"/>
      <c r="P1332" s="231"/>
    </row>
    <row r="1333" spans="1:16">
      <c r="A1333" t="s">
        <v>1053</v>
      </c>
      <c r="B1333" s="458">
        <v>2023</v>
      </c>
      <c r="C1333" s="458">
        <v>0</v>
      </c>
      <c r="D1333" s="458">
        <v>0</v>
      </c>
      <c r="E1333" s="458">
        <v>0</v>
      </c>
      <c r="F1333" s="458">
        <v>0</v>
      </c>
      <c r="G1333" s="458">
        <v>0</v>
      </c>
      <c r="H1333" s="458">
        <v>0</v>
      </c>
      <c r="I1333" s="458">
        <v>0</v>
      </c>
      <c r="J1333" s="458">
        <v>0</v>
      </c>
      <c r="K1333" s="458">
        <v>100</v>
      </c>
      <c r="L1333" t="s">
        <v>697</v>
      </c>
      <c r="O1333" s="231"/>
      <c r="P1333" s="231"/>
    </row>
    <row r="1334" spans="1:16">
      <c r="A1334" t="s">
        <v>1053</v>
      </c>
      <c r="B1334" s="458">
        <v>2024</v>
      </c>
      <c r="C1334" s="458">
        <v>0</v>
      </c>
      <c r="D1334" s="458">
        <v>0</v>
      </c>
      <c r="E1334" s="458">
        <v>0</v>
      </c>
      <c r="F1334" s="458">
        <v>0</v>
      </c>
      <c r="G1334" s="458">
        <v>0</v>
      </c>
      <c r="H1334" s="458">
        <v>0</v>
      </c>
      <c r="I1334" s="458">
        <v>0</v>
      </c>
      <c r="J1334" s="458">
        <v>0</v>
      </c>
      <c r="K1334" s="458">
        <v>53</v>
      </c>
      <c r="L1334" t="s">
        <v>697</v>
      </c>
      <c r="O1334" s="231"/>
      <c r="P1334" s="231"/>
    </row>
    <row r="1335" spans="1:16">
      <c r="A1335" t="s">
        <v>1053</v>
      </c>
      <c r="C1335">
        <v>0</v>
      </c>
      <c r="D1335">
        <v>0</v>
      </c>
      <c r="E1335">
        <v>0</v>
      </c>
      <c r="F1335">
        <v>0</v>
      </c>
      <c r="G1335">
        <v>0</v>
      </c>
      <c r="H1335">
        <v>0</v>
      </c>
      <c r="I1335">
        <v>0</v>
      </c>
      <c r="J1335">
        <v>0</v>
      </c>
      <c r="K1335">
        <v>170</v>
      </c>
      <c r="L1335" t="s">
        <v>822</v>
      </c>
      <c r="O1335" s="231"/>
      <c r="P1335" s="231"/>
    </row>
    <row r="1336" spans="1:16">
      <c r="A1336" t="s">
        <v>1054</v>
      </c>
      <c r="B1336" s="458">
        <v>2020</v>
      </c>
      <c r="C1336" s="458">
        <v>0</v>
      </c>
      <c r="D1336" s="458">
        <v>0</v>
      </c>
      <c r="E1336" s="458">
        <v>41</v>
      </c>
      <c r="F1336" s="458">
        <v>0</v>
      </c>
      <c r="G1336" s="458">
        <v>0</v>
      </c>
      <c r="H1336" s="458">
        <v>0</v>
      </c>
      <c r="I1336" s="458">
        <v>0</v>
      </c>
      <c r="J1336" s="458">
        <v>0</v>
      </c>
      <c r="K1336" s="458">
        <v>40</v>
      </c>
      <c r="L1336" t="s">
        <v>855</v>
      </c>
      <c r="O1336" s="231"/>
      <c r="P1336" s="231"/>
    </row>
    <row r="1337" spans="1:16">
      <c r="A1337" t="s">
        <v>1054</v>
      </c>
      <c r="B1337" s="458">
        <v>2021</v>
      </c>
      <c r="C1337" s="458">
        <v>0</v>
      </c>
      <c r="D1337" s="458">
        <v>0</v>
      </c>
      <c r="E1337" s="458">
        <v>0</v>
      </c>
      <c r="F1337" s="458">
        <v>0</v>
      </c>
      <c r="G1337" s="458">
        <v>0</v>
      </c>
      <c r="H1337" s="458">
        <v>0</v>
      </c>
      <c r="I1337" s="458">
        <v>0</v>
      </c>
      <c r="J1337" s="458">
        <v>0</v>
      </c>
      <c r="K1337" s="458">
        <v>17</v>
      </c>
      <c r="L1337" t="s">
        <v>697</v>
      </c>
      <c r="O1337" s="231"/>
      <c r="P1337" s="231"/>
    </row>
    <row r="1338" spans="1:16">
      <c r="A1338" t="s">
        <v>1054</v>
      </c>
      <c r="B1338" s="458">
        <v>2022</v>
      </c>
      <c r="C1338" s="458">
        <v>0</v>
      </c>
      <c r="D1338" s="458">
        <v>0</v>
      </c>
      <c r="E1338" s="458">
        <v>7</v>
      </c>
      <c r="F1338" s="458">
        <v>0</v>
      </c>
      <c r="G1338" s="458">
        <v>0</v>
      </c>
      <c r="H1338" s="458">
        <v>0</v>
      </c>
      <c r="I1338" s="458">
        <v>0</v>
      </c>
      <c r="J1338" s="458">
        <v>0</v>
      </c>
      <c r="K1338" s="458">
        <v>212</v>
      </c>
      <c r="L1338" t="s">
        <v>697</v>
      </c>
      <c r="O1338" s="231"/>
      <c r="P1338" s="231"/>
    </row>
    <row r="1339" spans="1:16">
      <c r="A1339" t="s">
        <v>1054</v>
      </c>
      <c r="B1339" s="458">
        <v>2023</v>
      </c>
      <c r="C1339" s="458">
        <v>0</v>
      </c>
      <c r="D1339" s="458">
        <v>0</v>
      </c>
      <c r="E1339" s="458">
        <v>0</v>
      </c>
      <c r="F1339" s="458">
        <v>0</v>
      </c>
      <c r="G1339" s="458">
        <v>0</v>
      </c>
      <c r="H1339" s="458">
        <v>0</v>
      </c>
      <c r="I1339" s="458">
        <v>0</v>
      </c>
      <c r="J1339" s="458">
        <v>0</v>
      </c>
      <c r="K1339" s="458">
        <v>33</v>
      </c>
      <c r="L1339" t="s">
        <v>697</v>
      </c>
      <c r="O1339" s="231"/>
      <c r="P1339" s="231"/>
    </row>
    <row r="1340" spans="1:16">
      <c r="A1340" t="s">
        <v>1054</v>
      </c>
      <c r="B1340" s="458">
        <v>2024</v>
      </c>
      <c r="C1340" s="458">
        <v>0</v>
      </c>
      <c r="D1340" s="458">
        <v>0</v>
      </c>
      <c r="E1340" s="458">
        <v>0</v>
      </c>
      <c r="F1340" s="458">
        <v>0</v>
      </c>
      <c r="G1340" s="458">
        <v>0</v>
      </c>
      <c r="H1340" s="458">
        <v>0</v>
      </c>
      <c r="I1340" s="458">
        <v>0</v>
      </c>
      <c r="J1340" s="458">
        <v>0</v>
      </c>
      <c r="K1340" s="458">
        <v>18</v>
      </c>
      <c r="L1340" t="s">
        <v>697</v>
      </c>
      <c r="O1340" s="231"/>
      <c r="P1340" s="231"/>
    </row>
    <row r="1341" spans="1:16">
      <c r="A1341" t="s">
        <v>1054</v>
      </c>
      <c r="C1341">
        <v>0</v>
      </c>
      <c r="D1341">
        <v>0</v>
      </c>
      <c r="E1341">
        <v>0</v>
      </c>
      <c r="F1341">
        <v>0</v>
      </c>
      <c r="G1341">
        <v>0</v>
      </c>
      <c r="H1341">
        <v>0</v>
      </c>
      <c r="I1341">
        <v>0</v>
      </c>
      <c r="J1341">
        <v>0</v>
      </c>
      <c r="K1341">
        <v>8</v>
      </c>
      <c r="L1341" t="s">
        <v>822</v>
      </c>
      <c r="O1341" s="231"/>
      <c r="P1341" s="231"/>
    </row>
    <row r="1342" spans="1:16">
      <c r="A1342" t="s">
        <v>1055</v>
      </c>
      <c r="B1342" s="458">
        <v>2019</v>
      </c>
      <c r="C1342">
        <v>0</v>
      </c>
      <c r="D1342">
        <v>0</v>
      </c>
      <c r="E1342" s="458">
        <v>0</v>
      </c>
      <c r="F1342" s="458">
        <v>0</v>
      </c>
      <c r="G1342" s="458">
        <v>0</v>
      </c>
      <c r="H1342" s="458">
        <v>0</v>
      </c>
      <c r="I1342" s="458">
        <v>0</v>
      </c>
      <c r="J1342" s="458">
        <v>0</v>
      </c>
      <c r="K1342" s="458">
        <v>20</v>
      </c>
      <c r="L1342" t="s">
        <v>855</v>
      </c>
      <c r="O1342" s="231"/>
      <c r="P1342" s="231"/>
    </row>
    <row r="1343" spans="1:16">
      <c r="A1343" t="s">
        <v>1055</v>
      </c>
      <c r="B1343" s="458">
        <v>2020</v>
      </c>
      <c r="C1343">
        <v>0</v>
      </c>
      <c r="D1343">
        <v>0</v>
      </c>
      <c r="E1343" s="458">
        <v>0</v>
      </c>
      <c r="F1343" s="458">
        <v>0</v>
      </c>
      <c r="G1343" s="458">
        <v>0</v>
      </c>
      <c r="H1343" s="458">
        <v>0</v>
      </c>
      <c r="I1343" s="458">
        <v>0</v>
      </c>
      <c r="J1343" s="458">
        <v>0</v>
      </c>
      <c r="K1343" s="458">
        <v>16</v>
      </c>
      <c r="L1343" t="s">
        <v>855</v>
      </c>
      <c r="O1343" s="231"/>
      <c r="P1343" s="231"/>
    </row>
    <row r="1344" spans="1:16">
      <c r="A1344" t="s">
        <v>1055</v>
      </c>
      <c r="B1344" s="458">
        <v>2022</v>
      </c>
      <c r="C1344">
        <v>0</v>
      </c>
      <c r="D1344">
        <v>0</v>
      </c>
      <c r="E1344" s="458">
        <v>0</v>
      </c>
      <c r="F1344" s="458">
        <v>0</v>
      </c>
      <c r="G1344" s="458">
        <v>0</v>
      </c>
      <c r="H1344" s="458">
        <v>0</v>
      </c>
      <c r="I1344" s="458">
        <v>0</v>
      </c>
      <c r="J1344" s="458">
        <v>0</v>
      </c>
      <c r="K1344" s="458">
        <v>14</v>
      </c>
      <c r="L1344" t="s">
        <v>697</v>
      </c>
      <c r="O1344" s="231"/>
      <c r="P1344" s="231"/>
    </row>
    <row r="1345" spans="1:16">
      <c r="A1345" t="s">
        <v>1055</v>
      </c>
      <c r="B1345" s="458">
        <v>2023</v>
      </c>
      <c r="C1345">
        <v>0</v>
      </c>
      <c r="D1345">
        <v>0</v>
      </c>
      <c r="E1345" s="458">
        <v>0</v>
      </c>
      <c r="F1345" s="458">
        <v>0</v>
      </c>
      <c r="G1345" s="458">
        <v>0</v>
      </c>
      <c r="H1345" s="458">
        <v>0</v>
      </c>
      <c r="I1345" s="458">
        <v>0</v>
      </c>
      <c r="J1345" s="458">
        <v>0</v>
      </c>
      <c r="K1345" s="458">
        <v>20</v>
      </c>
      <c r="L1345" t="s">
        <v>697</v>
      </c>
      <c r="O1345" s="231"/>
      <c r="P1345" s="231"/>
    </row>
    <row r="1346" spans="1:16">
      <c r="A1346" t="s">
        <v>1055</v>
      </c>
      <c r="B1346" s="458">
        <v>2024</v>
      </c>
      <c r="C1346">
        <v>0</v>
      </c>
      <c r="D1346">
        <v>0</v>
      </c>
      <c r="E1346" s="458">
        <v>0</v>
      </c>
      <c r="F1346" s="458">
        <v>0</v>
      </c>
      <c r="G1346" s="458">
        <v>0</v>
      </c>
      <c r="H1346" s="458">
        <v>0</v>
      </c>
      <c r="I1346" s="458">
        <v>0</v>
      </c>
      <c r="J1346" s="458">
        <v>0</v>
      </c>
      <c r="K1346" s="458">
        <v>16</v>
      </c>
      <c r="L1346" t="s">
        <v>697</v>
      </c>
      <c r="O1346" s="231"/>
      <c r="P1346" s="231"/>
    </row>
    <row r="1347" spans="1:16">
      <c r="A1347" t="s">
        <v>1055</v>
      </c>
      <c r="C1347">
        <v>0</v>
      </c>
      <c r="D1347">
        <v>0</v>
      </c>
      <c r="E1347">
        <v>0</v>
      </c>
      <c r="F1347">
        <v>0</v>
      </c>
      <c r="G1347">
        <v>0</v>
      </c>
      <c r="H1347">
        <v>0</v>
      </c>
      <c r="I1347">
        <v>0</v>
      </c>
      <c r="J1347">
        <v>0</v>
      </c>
      <c r="K1347">
        <v>36</v>
      </c>
      <c r="L1347" t="s">
        <v>822</v>
      </c>
      <c r="O1347" s="231"/>
      <c r="P1347" s="231"/>
    </row>
    <row r="1348" spans="1:16">
      <c r="A1348" t="s">
        <v>1056</v>
      </c>
      <c r="B1348" s="458">
        <v>2019</v>
      </c>
      <c r="C1348" s="458">
        <v>0</v>
      </c>
      <c r="D1348" s="458">
        <v>0</v>
      </c>
      <c r="E1348" s="458">
        <v>0</v>
      </c>
      <c r="F1348" s="458">
        <v>0</v>
      </c>
      <c r="G1348" s="458">
        <v>0</v>
      </c>
      <c r="H1348" s="458">
        <v>0</v>
      </c>
      <c r="I1348" s="458">
        <v>0</v>
      </c>
      <c r="J1348" s="458">
        <v>38</v>
      </c>
      <c r="K1348" s="458">
        <v>0</v>
      </c>
      <c r="L1348" t="s">
        <v>855</v>
      </c>
      <c r="O1348" s="231"/>
      <c r="P1348" s="231"/>
    </row>
    <row r="1349" spans="1:16">
      <c r="A1349" t="s">
        <v>1056</v>
      </c>
      <c r="B1349" s="458">
        <v>2020</v>
      </c>
      <c r="C1349" s="458">
        <v>0</v>
      </c>
      <c r="D1349" s="458">
        <v>0</v>
      </c>
      <c r="E1349" s="458">
        <v>0</v>
      </c>
      <c r="F1349" s="458">
        <v>0</v>
      </c>
      <c r="G1349" s="458">
        <v>0</v>
      </c>
      <c r="H1349" s="458">
        <v>0</v>
      </c>
      <c r="I1349" s="458">
        <v>0</v>
      </c>
      <c r="J1349" s="458">
        <v>21</v>
      </c>
      <c r="K1349" s="458">
        <v>39</v>
      </c>
      <c r="L1349" t="s">
        <v>855</v>
      </c>
      <c r="O1349" s="231"/>
      <c r="P1349" s="231"/>
    </row>
    <row r="1350" spans="1:16">
      <c r="A1350" t="s">
        <v>1056</v>
      </c>
      <c r="B1350" s="458">
        <v>2021</v>
      </c>
      <c r="C1350" s="458">
        <v>0</v>
      </c>
      <c r="D1350" s="458">
        <v>0</v>
      </c>
      <c r="E1350" s="458">
        <v>0</v>
      </c>
      <c r="F1350" s="458">
        <v>0</v>
      </c>
      <c r="G1350" s="458">
        <v>0</v>
      </c>
      <c r="H1350" s="458">
        <v>0</v>
      </c>
      <c r="I1350" s="458">
        <v>0</v>
      </c>
      <c r="J1350" s="458">
        <v>0</v>
      </c>
      <c r="K1350" s="458">
        <v>27</v>
      </c>
      <c r="L1350" t="s">
        <v>855</v>
      </c>
      <c r="O1350" s="231"/>
      <c r="P1350" s="231"/>
    </row>
    <row r="1351" spans="1:16">
      <c r="A1351" t="s">
        <v>1056</v>
      </c>
      <c r="B1351" s="458">
        <v>2021</v>
      </c>
      <c r="C1351" s="458">
        <v>0</v>
      </c>
      <c r="D1351" s="458">
        <v>0</v>
      </c>
      <c r="E1351" s="458">
        <v>0</v>
      </c>
      <c r="F1351" s="458">
        <v>0</v>
      </c>
      <c r="G1351" s="458">
        <v>0</v>
      </c>
      <c r="H1351" s="458">
        <v>0</v>
      </c>
      <c r="I1351" s="458">
        <v>0</v>
      </c>
      <c r="J1351" s="458">
        <v>0</v>
      </c>
      <c r="K1351" s="458">
        <v>14</v>
      </c>
      <c r="L1351" t="s">
        <v>697</v>
      </c>
      <c r="O1351" s="231"/>
      <c r="P1351" s="231"/>
    </row>
    <row r="1352" spans="1:16">
      <c r="A1352" t="s">
        <v>1056</v>
      </c>
      <c r="B1352" s="458">
        <v>2022</v>
      </c>
      <c r="C1352" s="458">
        <v>0</v>
      </c>
      <c r="D1352" s="458">
        <v>0</v>
      </c>
      <c r="E1352" s="458">
        <v>0</v>
      </c>
      <c r="F1352" s="458">
        <v>0</v>
      </c>
      <c r="G1352" s="458">
        <v>0</v>
      </c>
      <c r="H1352" s="458">
        <v>0</v>
      </c>
      <c r="I1352" s="458">
        <v>0</v>
      </c>
      <c r="J1352" s="458">
        <v>0</v>
      </c>
      <c r="K1352" s="458">
        <v>35</v>
      </c>
      <c r="L1352" t="s">
        <v>697</v>
      </c>
      <c r="O1352" s="231"/>
      <c r="P1352" s="231"/>
    </row>
    <row r="1353" spans="1:16">
      <c r="A1353" t="s">
        <v>1056</v>
      </c>
      <c r="B1353" s="458">
        <v>2023</v>
      </c>
      <c r="C1353" s="458">
        <v>0</v>
      </c>
      <c r="D1353" s="458">
        <v>0</v>
      </c>
      <c r="E1353" s="458">
        <v>0</v>
      </c>
      <c r="F1353" s="458">
        <v>0</v>
      </c>
      <c r="G1353" s="458">
        <v>0</v>
      </c>
      <c r="H1353" s="458">
        <v>0</v>
      </c>
      <c r="I1353" s="458">
        <v>0</v>
      </c>
      <c r="J1353" s="458">
        <v>0</v>
      </c>
      <c r="K1353" s="458">
        <v>51</v>
      </c>
      <c r="L1353" t="s">
        <v>697</v>
      </c>
      <c r="O1353" s="231"/>
      <c r="P1353" s="231"/>
    </row>
    <row r="1354" spans="1:16">
      <c r="A1354" t="s">
        <v>1056</v>
      </c>
      <c r="B1354" s="458">
        <v>2024</v>
      </c>
      <c r="C1354" s="458">
        <v>0</v>
      </c>
      <c r="D1354" s="458">
        <v>0</v>
      </c>
      <c r="E1354" s="458">
        <v>0</v>
      </c>
      <c r="F1354" s="458">
        <v>0</v>
      </c>
      <c r="G1354" s="458">
        <v>0</v>
      </c>
      <c r="H1354" s="458">
        <v>0</v>
      </c>
      <c r="I1354" s="458">
        <v>0</v>
      </c>
      <c r="J1354" s="458">
        <v>0</v>
      </c>
      <c r="K1354" s="458">
        <v>12</v>
      </c>
      <c r="L1354" t="s">
        <v>697</v>
      </c>
      <c r="O1354" s="231"/>
      <c r="P1354" s="231"/>
    </row>
    <row r="1355" spans="1:16">
      <c r="A1355" t="s">
        <v>1056</v>
      </c>
      <c r="C1355">
        <v>0</v>
      </c>
      <c r="D1355">
        <v>0</v>
      </c>
      <c r="E1355">
        <v>0</v>
      </c>
      <c r="F1355">
        <v>0</v>
      </c>
      <c r="G1355">
        <v>0</v>
      </c>
      <c r="H1355">
        <v>0</v>
      </c>
      <c r="I1355">
        <v>0</v>
      </c>
      <c r="J1355">
        <v>59</v>
      </c>
      <c r="K1355">
        <v>66</v>
      </c>
      <c r="L1355" t="s">
        <v>822</v>
      </c>
      <c r="O1355" s="231"/>
      <c r="P1355" s="231"/>
    </row>
    <row r="1356" spans="1:16">
      <c r="A1356" t="s">
        <v>1057</v>
      </c>
      <c r="B1356" s="458">
        <v>2019</v>
      </c>
      <c r="C1356" s="458">
        <v>35</v>
      </c>
      <c r="D1356" s="458">
        <v>0</v>
      </c>
      <c r="E1356" s="458">
        <v>220</v>
      </c>
      <c r="F1356" s="458">
        <v>0</v>
      </c>
      <c r="G1356" s="458">
        <v>34</v>
      </c>
      <c r="H1356" s="458">
        <v>0</v>
      </c>
      <c r="I1356" s="458">
        <v>25</v>
      </c>
      <c r="J1356" s="458">
        <v>0</v>
      </c>
      <c r="K1356" s="458">
        <v>2725</v>
      </c>
      <c r="L1356" t="s">
        <v>855</v>
      </c>
      <c r="O1356" s="231"/>
      <c r="P1356" s="231"/>
    </row>
    <row r="1357" spans="1:16">
      <c r="A1357" t="s">
        <v>1057</v>
      </c>
      <c r="B1357" s="458">
        <v>2020</v>
      </c>
      <c r="C1357" s="458">
        <v>0</v>
      </c>
      <c r="D1357" s="458">
        <v>0</v>
      </c>
      <c r="E1357" s="458">
        <v>22</v>
      </c>
      <c r="F1357" s="458">
        <v>0</v>
      </c>
      <c r="G1357" s="458">
        <v>0</v>
      </c>
      <c r="H1357" s="458">
        <v>0</v>
      </c>
      <c r="I1357" s="458">
        <v>0</v>
      </c>
      <c r="J1357" s="458">
        <v>0</v>
      </c>
      <c r="K1357" s="458">
        <v>1963</v>
      </c>
      <c r="L1357" t="s">
        <v>855</v>
      </c>
      <c r="O1357" s="231"/>
      <c r="P1357" s="231"/>
    </row>
    <row r="1358" spans="1:16">
      <c r="A1358" t="s">
        <v>1057</v>
      </c>
      <c r="B1358" s="458">
        <v>2021</v>
      </c>
      <c r="C1358" s="458">
        <v>0</v>
      </c>
      <c r="D1358" s="458">
        <v>0</v>
      </c>
      <c r="E1358" s="458">
        <v>15</v>
      </c>
      <c r="F1358" s="458">
        <v>0</v>
      </c>
      <c r="G1358" s="458">
        <v>0</v>
      </c>
      <c r="H1358" s="458">
        <v>0</v>
      </c>
      <c r="I1358" s="458">
        <v>70</v>
      </c>
      <c r="J1358" s="458">
        <v>0</v>
      </c>
      <c r="K1358" s="458">
        <v>2060</v>
      </c>
      <c r="L1358" t="s">
        <v>855</v>
      </c>
      <c r="O1358" s="231"/>
      <c r="P1358" s="231"/>
    </row>
    <row r="1359" spans="1:16">
      <c r="A1359" t="s">
        <v>1057</v>
      </c>
      <c r="B1359" s="458">
        <v>2021</v>
      </c>
      <c r="C1359" s="458">
        <v>0</v>
      </c>
      <c r="D1359" s="458">
        <v>0</v>
      </c>
      <c r="E1359" s="458">
        <v>0</v>
      </c>
      <c r="F1359" s="458">
        <v>0</v>
      </c>
      <c r="G1359" s="458">
        <v>0</v>
      </c>
      <c r="H1359" s="458">
        <v>0</v>
      </c>
      <c r="I1359" s="458">
        <v>0</v>
      </c>
      <c r="J1359" s="458">
        <v>0</v>
      </c>
      <c r="K1359" s="458">
        <v>221</v>
      </c>
      <c r="L1359" t="s">
        <v>697</v>
      </c>
      <c r="O1359" s="231"/>
      <c r="P1359" s="231"/>
    </row>
    <row r="1360" spans="1:16">
      <c r="A1360" t="s">
        <v>1057</v>
      </c>
      <c r="B1360" s="458">
        <v>2022</v>
      </c>
      <c r="C1360" s="458">
        <v>15</v>
      </c>
      <c r="D1360" s="458">
        <v>0</v>
      </c>
      <c r="E1360" s="458">
        <v>118</v>
      </c>
      <c r="F1360" s="458">
        <v>0</v>
      </c>
      <c r="G1360" s="458">
        <v>36</v>
      </c>
      <c r="H1360" s="458">
        <v>0</v>
      </c>
      <c r="I1360" s="458">
        <v>9</v>
      </c>
      <c r="J1360" s="458">
        <v>0</v>
      </c>
      <c r="K1360" s="458">
        <v>1342</v>
      </c>
      <c r="L1360" t="s">
        <v>697</v>
      </c>
      <c r="O1360" s="231"/>
      <c r="P1360" s="231"/>
    </row>
    <row r="1361" spans="1:16">
      <c r="A1361" t="s">
        <v>1057</v>
      </c>
      <c r="B1361" s="458">
        <v>2023</v>
      </c>
      <c r="C1361" s="458">
        <v>0</v>
      </c>
      <c r="D1361" s="458">
        <v>0</v>
      </c>
      <c r="E1361" s="458">
        <v>108</v>
      </c>
      <c r="F1361" s="458">
        <v>0</v>
      </c>
      <c r="G1361" s="458">
        <v>33</v>
      </c>
      <c r="H1361" s="458">
        <v>0</v>
      </c>
      <c r="I1361" s="458">
        <v>74</v>
      </c>
      <c r="J1361" s="458">
        <v>0</v>
      </c>
      <c r="K1361" s="458">
        <v>2025</v>
      </c>
      <c r="L1361" t="s">
        <v>697</v>
      </c>
      <c r="O1361" s="231"/>
      <c r="P1361" s="231"/>
    </row>
    <row r="1362" spans="1:16">
      <c r="A1362" t="s">
        <v>1057</v>
      </c>
      <c r="B1362" s="458">
        <v>2024</v>
      </c>
      <c r="C1362" s="458">
        <v>0</v>
      </c>
      <c r="D1362" s="458">
        <v>0</v>
      </c>
      <c r="E1362" s="458">
        <v>34</v>
      </c>
      <c r="F1362" s="458">
        <v>0</v>
      </c>
      <c r="G1362" s="458">
        <v>0</v>
      </c>
      <c r="H1362" s="458">
        <v>0</v>
      </c>
      <c r="I1362" s="458">
        <v>24</v>
      </c>
      <c r="J1362" s="458">
        <v>0</v>
      </c>
      <c r="K1362" s="458">
        <v>1398</v>
      </c>
      <c r="L1362" t="s">
        <v>697</v>
      </c>
      <c r="O1362" s="231"/>
      <c r="P1362" s="231"/>
    </row>
    <row r="1363" spans="1:16">
      <c r="A1363" t="s">
        <v>1057</v>
      </c>
      <c r="C1363">
        <v>0</v>
      </c>
      <c r="D1363">
        <v>0</v>
      </c>
      <c r="E1363">
        <v>0</v>
      </c>
      <c r="F1363">
        <v>0</v>
      </c>
      <c r="G1363">
        <v>0</v>
      </c>
      <c r="H1363">
        <v>0</v>
      </c>
      <c r="I1363">
        <v>36</v>
      </c>
      <c r="J1363">
        <v>0</v>
      </c>
      <c r="K1363">
        <v>573</v>
      </c>
      <c r="L1363" t="s">
        <v>822</v>
      </c>
      <c r="O1363" s="231"/>
      <c r="P1363" s="231"/>
    </row>
    <row r="1364" spans="1:16">
      <c r="A1364" t="s">
        <v>1058</v>
      </c>
      <c r="B1364" s="458">
        <v>2019</v>
      </c>
      <c r="C1364" s="458">
        <v>0</v>
      </c>
      <c r="D1364" s="458">
        <v>0</v>
      </c>
      <c r="E1364" s="458">
        <v>2</v>
      </c>
      <c r="F1364" s="458">
        <v>0</v>
      </c>
      <c r="G1364" s="458">
        <v>2</v>
      </c>
      <c r="H1364" s="458">
        <v>0</v>
      </c>
      <c r="I1364" s="458">
        <v>0</v>
      </c>
      <c r="J1364" s="458">
        <v>0</v>
      </c>
      <c r="K1364" s="458">
        <v>0</v>
      </c>
      <c r="L1364" t="s">
        <v>855</v>
      </c>
      <c r="O1364" s="231"/>
      <c r="P1364" s="231"/>
    </row>
    <row r="1365" spans="1:16">
      <c r="A1365" t="s">
        <v>1058</v>
      </c>
      <c r="B1365" s="458">
        <v>2020</v>
      </c>
      <c r="C1365" s="458">
        <v>0</v>
      </c>
      <c r="D1365" s="458">
        <v>0</v>
      </c>
      <c r="E1365" s="458">
        <v>4</v>
      </c>
      <c r="F1365" s="458">
        <v>0</v>
      </c>
      <c r="G1365" s="458">
        <v>3</v>
      </c>
      <c r="H1365" s="458">
        <v>0</v>
      </c>
      <c r="I1365" s="458">
        <v>0</v>
      </c>
      <c r="J1365" s="458">
        <v>0</v>
      </c>
      <c r="K1365" s="458">
        <v>0</v>
      </c>
      <c r="L1365" t="s">
        <v>855</v>
      </c>
      <c r="O1365" s="231"/>
      <c r="P1365" s="231"/>
    </row>
    <row r="1366" spans="1:16">
      <c r="A1366" t="s">
        <v>1058</v>
      </c>
      <c r="B1366" s="458">
        <v>2022</v>
      </c>
      <c r="C1366" s="458">
        <v>0</v>
      </c>
      <c r="D1366" s="458">
        <v>0</v>
      </c>
      <c r="E1366" s="458">
        <v>0</v>
      </c>
      <c r="F1366" s="458">
        <v>0</v>
      </c>
      <c r="G1366" s="458">
        <v>0</v>
      </c>
      <c r="H1366" s="458">
        <v>0</v>
      </c>
      <c r="I1366" s="458">
        <v>0</v>
      </c>
      <c r="J1366" s="458">
        <v>0</v>
      </c>
      <c r="K1366" s="458">
        <v>1</v>
      </c>
      <c r="L1366" t="s">
        <v>697</v>
      </c>
      <c r="O1366" s="231"/>
      <c r="P1366" s="231"/>
    </row>
    <row r="1367" spans="1:16">
      <c r="A1367" t="s">
        <v>1059</v>
      </c>
      <c r="B1367" s="458">
        <v>2019</v>
      </c>
      <c r="C1367" s="458">
        <v>0</v>
      </c>
      <c r="D1367" s="458">
        <v>0</v>
      </c>
      <c r="E1367" s="458">
        <v>0</v>
      </c>
      <c r="F1367" s="458">
        <v>0</v>
      </c>
      <c r="G1367" s="458">
        <v>0</v>
      </c>
      <c r="H1367" s="458">
        <v>0</v>
      </c>
      <c r="I1367" s="458">
        <v>0</v>
      </c>
      <c r="J1367" s="458">
        <v>0</v>
      </c>
      <c r="K1367" s="458">
        <v>23</v>
      </c>
      <c r="L1367" t="s">
        <v>855</v>
      </c>
      <c r="O1367" s="231"/>
      <c r="P1367" s="231"/>
    </row>
    <row r="1368" spans="1:16">
      <c r="A1368" t="s">
        <v>1059</v>
      </c>
      <c r="B1368" s="458">
        <v>2020</v>
      </c>
      <c r="C1368" s="458">
        <v>0</v>
      </c>
      <c r="D1368" s="458">
        <v>0</v>
      </c>
      <c r="E1368" s="458">
        <v>0</v>
      </c>
      <c r="F1368" s="458">
        <v>0</v>
      </c>
      <c r="G1368" s="458">
        <v>0</v>
      </c>
      <c r="H1368" s="458">
        <v>0</v>
      </c>
      <c r="I1368" s="458">
        <v>0</v>
      </c>
      <c r="J1368" s="458">
        <v>0</v>
      </c>
      <c r="K1368" s="458">
        <v>3</v>
      </c>
      <c r="L1368" t="s">
        <v>855</v>
      </c>
      <c r="O1368" s="231"/>
      <c r="P1368" s="231"/>
    </row>
    <row r="1369" spans="1:16">
      <c r="A1369" t="s">
        <v>1059</v>
      </c>
      <c r="B1369" s="458">
        <v>2021</v>
      </c>
      <c r="C1369" s="458">
        <v>0</v>
      </c>
      <c r="D1369" s="458">
        <v>0</v>
      </c>
      <c r="E1369" s="458">
        <v>0</v>
      </c>
      <c r="F1369" s="458">
        <v>0</v>
      </c>
      <c r="G1369" s="458">
        <v>0</v>
      </c>
      <c r="H1369" s="458">
        <v>0</v>
      </c>
      <c r="I1369" s="458">
        <v>0</v>
      </c>
      <c r="J1369" s="458">
        <v>0</v>
      </c>
      <c r="K1369" s="458">
        <v>2</v>
      </c>
      <c r="L1369" t="s">
        <v>855</v>
      </c>
      <c r="O1369" s="231"/>
      <c r="P1369" s="231"/>
    </row>
    <row r="1370" spans="1:16">
      <c r="A1370" t="s">
        <v>1059</v>
      </c>
      <c r="B1370" s="458">
        <v>2022</v>
      </c>
      <c r="C1370" s="458">
        <v>0</v>
      </c>
      <c r="D1370" s="458">
        <v>0</v>
      </c>
      <c r="E1370" s="458">
        <v>0</v>
      </c>
      <c r="F1370" s="458">
        <v>0</v>
      </c>
      <c r="G1370" s="458">
        <v>0</v>
      </c>
      <c r="H1370" s="458">
        <v>0</v>
      </c>
      <c r="I1370" s="458">
        <v>0</v>
      </c>
      <c r="J1370" s="458">
        <v>0</v>
      </c>
      <c r="K1370" s="458">
        <v>12</v>
      </c>
      <c r="L1370" t="s">
        <v>697</v>
      </c>
      <c r="O1370" s="231"/>
      <c r="P1370" s="231"/>
    </row>
    <row r="1371" spans="1:16">
      <c r="A1371" t="s">
        <v>1059</v>
      </c>
      <c r="B1371" s="458">
        <v>2023</v>
      </c>
      <c r="C1371" s="458">
        <v>0</v>
      </c>
      <c r="D1371" s="458">
        <v>0</v>
      </c>
      <c r="E1371" s="458">
        <v>0</v>
      </c>
      <c r="F1371" s="458">
        <v>0</v>
      </c>
      <c r="G1371" s="458">
        <v>0</v>
      </c>
      <c r="H1371" s="458">
        <v>0</v>
      </c>
      <c r="I1371" s="458">
        <v>0</v>
      </c>
      <c r="J1371" s="458">
        <v>0</v>
      </c>
      <c r="K1371" s="458">
        <v>2</v>
      </c>
      <c r="L1371" t="s">
        <v>697</v>
      </c>
      <c r="O1371" s="231"/>
      <c r="P1371" s="231"/>
    </row>
    <row r="1372" spans="1:16">
      <c r="A1372" t="s">
        <v>1059</v>
      </c>
      <c r="C1372">
        <v>0</v>
      </c>
      <c r="D1372">
        <v>0</v>
      </c>
      <c r="E1372">
        <v>0</v>
      </c>
      <c r="F1372">
        <v>0</v>
      </c>
      <c r="G1372">
        <v>0</v>
      </c>
      <c r="H1372">
        <v>0</v>
      </c>
      <c r="I1372">
        <v>0</v>
      </c>
      <c r="J1372">
        <v>0</v>
      </c>
      <c r="K1372">
        <v>28</v>
      </c>
      <c r="L1372" t="s">
        <v>822</v>
      </c>
      <c r="O1372" s="231"/>
      <c r="P1372" s="231"/>
    </row>
    <row r="1373" spans="1:16">
      <c r="A1373" t="s">
        <v>1060</v>
      </c>
      <c r="B1373" s="458">
        <v>2020</v>
      </c>
      <c r="C1373" s="458">
        <v>0</v>
      </c>
      <c r="D1373" s="458">
        <v>0</v>
      </c>
      <c r="E1373" s="458">
        <v>0</v>
      </c>
      <c r="F1373" s="458">
        <v>0</v>
      </c>
      <c r="G1373" s="458">
        <v>0</v>
      </c>
      <c r="H1373" s="458">
        <v>0</v>
      </c>
      <c r="I1373" s="458">
        <v>0</v>
      </c>
      <c r="J1373" s="458">
        <v>0</v>
      </c>
      <c r="K1373" s="458">
        <v>465</v>
      </c>
      <c r="L1373" t="s">
        <v>855</v>
      </c>
      <c r="O1373" s="231"/>
      <c r="P1373" s="231"/>
    </row>
    <row r="1374" spans="1:16">
      <c r="A1374" t="s">
        <v>1060</v>
      </c>
      <c r="B1374" s="458">
        <v>2021</v>
      </c>
      <c r="C1374" s="458">
        <v>0</v>
      </c>
      <c r="D1374" s="458">
        <v>0</v>
      </c>
      <c r="E1374" s="458">
        <v>0</v>
      </c>
      <c r="F1374" s="458">
        <v>0</v>
      </c>
      <c r="G1374" s="458">
        <v>0</v>
      </c>
      <c r="H1374" s="458">
        <v>0</v>
      </c>
      <c r="I1374" s="458">
        <v>0</v>
      </c>
      <c r="J1374" s="458">
        <v>0</v>
      </c>
      <c r="K1374" s="458">
        <v>133</v>
      </c>
      <c r="L1374" t="s">
        <v>855</v>
      </c>
      <c r="O1374" s="231"/>
      <c r="P1374" s="231"/>
    </row>
    <row r="1375" spans="1:16">
      <c r="A1375" t="s">
        <v>1060</v>
      </c>
      <c r="B1375" s="458">
        <v>2021</v>
      </c>
      <c r="C1375" s="458">
        <v>0</v>
      </c>
      <c r="D1375" s="458">
        <v>0</v>
      </c>
      <c r="E1375" s="458">
        <v>0</v>
      </c>
      <c r="F1375" s="458">
        <v>0</v>
      </c>
      <c r="G1375" s="458">
        <v>0</v>
      </c>
      <c r="H1375" s="458">
        <v>0</v>
      </c>
      <c r="I1375" s="458">
        <v>0</v>
      </c>
      <c r="J1375" s="458">
        <v>0</v>
      </c>
      <c r="K1375" s="458">
        <v>89</v>
      </c>
      <c r="L1375" t="s">
        <v>697</v>
      </c>
      <c r="O1375" s="231"/>
      <c r="P1375" s="231"/>
    </row>
    <row r="1376" spans="1:16">
      <c r="A1376" t="s">
        <v>1060</v>
      </c>
      <c r="B1376" s="458">
        <v>2022</v>
      </c>
      <c r="C1376" s="458">
        <v>0</v>
      </c>
      <c r="D1376" s="458">
        <v>0</v>
      </c>
      <c r="E1376" s="458">
        <v>0</v>
      </c>
      <c r="F1376" s="458">
        <v>9</v>
      </c>
      <c r="G1376" s="458">
        <v>0</v>
      </c>
      <c r="H1376" s="458">
        <v>15</v>
      </c>
      <c r="I1376" s="458">
        <v>0</v>
      </c>
      <c r="J1376" s="458">
        <v>16</v>
      </c>
      <c r="K1376" s="458">
        <v>184</v>
      </c>
      <c r="L1376" t="s">
        <v>697</v>
      </c>
      <c r="O1376" s="231"/>
      <c r="P1376" s="231"/>
    </row>
    <row r="1377" spans="1:16">
      <c r="A1377" t="s">
        <v>1060</v>
      </c>
      <c r="B1377" s="458">
        <v>2023</v>
      </c>
      <c r="C1377" s="458">
        <v>0</v>
      </c>
      <c r="D1377" s="458">
        <v>11</v>
      </c>
      <c r="E1377" s="458">
        <v>0</v>
      </c>
      <c r="F1377" s="458">
        <v>16</v>
      </c>
      <c r="G1377" s="458">
        <v>0</v>
      </c>
      <c r="H1377" s="458">
        <v>25</v>
      </c>
      <c r="I1377" s="458">
        <v>0</v>
      </c>
      <c r="J1377" s="458">
        <v>25</v>
      </c>
      <c r="K1377" s="458">
        <v>62</v>
      </c>
      <c r="L1377" t="s">
        <v>697</v>
      </c>
      <c r="O1377" s="231"/>
      <c r="P1377" s="231"/>
    </row>
    <row r="1378" spans="1:16">
      <c r="A1378" t="s">
        <v>1060</v>
      </c>
      <c r="B1378" s="458">
        <v>2024</v>
      </c>
      <c r="C1378" s="458">
        <v>0</v>
      </c>
      <c r="D1378" s="458">
        <v>8</v>
      </c>
      <c r="E1378" s="458">
        <v>0</v>
      </c>
      <c r="F1378" s="458">
        <v>16</v>
      </c>
      <c r="G1378" s="458">
        <v>0</v>
      </c>
      <c r="H1378" s="458">
        <v>26</v>
      </c>
      <c r="I1378" s="458">
        <v>0</v>
      </c>
      <c r="J1378" s="458">
        <v>25</v>
      </c>
      <c r="K1378" s="458">
        <v>254</v>
      </c>
      <c r="L1378" t="s">
        <v>697</v>
      </c>
      <c r="O1378" s="231"/>
      <c r="P1378" s="231"/>
    </row>
    <row r="1379" spans="1:16">
      <c r="A1379" t="s">
        <v>1060</v>
      </c>
      <c r="C1379">
        <v>0</v>
      </c>
      <c r="D1379">
        <v>0</v>
      </c>
      <c r="E1379">
        <v>0</v>
      </c>
      <c r="F1379">
        <v>0</v>
      </c>
      <c r="G1379">
        <v>0</v>
      </c>
      <c r="H1379">
        <v>0</v>
      </c>
      <c r="I1379">
        <v>0</v>
      </c>
      <c r="J1379">
        <v>0</v>
      </c>
      <c r="K1379">
        <v>78</v>
      </c>
      <c r="L1379" t="s">
        <v>822</v>
      </c>
      <c r="O1379" s="231"/>
      <c r="P1379" s="231"/>
    </row>
    <row r="1380" spans="1:16">
      <c r="A1380" t="s">
        <v>1061</v>
      </c>
      <c r="B1380" s="458">
        <v>2019</v>
      </c>
      <c r="C1380" s="458">
        <v>0</v>
      </c>
      <c r="D1380" s="458">
        <v>0</v>
      </c>
      <c r="E1380" s="458">
        <v>0</v>
      </c>
      <c r="F1380" s="458">
        <v>1</v>
      </c>
      <c r="G1380" s="458">
        <v>6</v>
      </c>
      <c r="H1380" s="458">
        <v>1</v>
      </c>
      <c r="I1380" s="458">
        <v>0</v>
      </c>
      <c r="J1380" s="458">
        <v>58</v>
      </c>
      <c r="K1380" s="458">
        <v>12</v>
      </c>
      <c r="L1380" t="s">
        <v>855</v>
      </c>
      <c r="O1380" s="231"/>
      <c r="P1380" s="231"/>
    </row>
    <row r="1381" spans="1:16">
      <c r="A1381" t="s">
        <v>1061</v>
      </c>
      <c r="B1381" s="458">
        <v>2020</v>
      </c>
      <c r="C1381" s="458">
        <v>0</v>
      </c>
      <c r="D1381" s="458">
        <v>0</v>
      </c>
      <c r="E1381" s="458">
        <v>0</v>
      </c>
      <c r="F1381" s="458">
        <v>0</v>
      </c>
      <c r="G1381" s="458">
        <v>0</v>
      </c>
      <c r="H1381" s="458">
        <v>0</v>
      </c>
      <c r="I1381" s="458">
        <v>0</v>
      </c>
      <c r="J1381" s="458">
        <v>21</v>
      </c>
      <c r="K1381" s="458">
        <v>0</v>
      </c>
      <c r="L1381" t="s">
        <v>855</v>
      </c>
      <c r="O1381" s="231"/>
      <c r="P1381" s="231"/>
    </row>
    <row r="1382" spans="1:16">
      <c r="A1382" t="s">
        <v>1061</v>
      </c>
      <c r="B1382" s="458">
        <v>2021</v>
      </c>
      <c r="C1382" s="458">
        <v>0</v>
      </c>
      <c r="D1382" s="458">
        <v>0</v>
      </c>
      <c r="E1382" s="458">
        <v>0</v>
      </c>
      <c r="F1382" s="458">
        <v>0</v>
      </c>
      <c r="G1382" s="458">
        <v>0</v>
      </c>
      <c r="H1382" s="458">
        <v>0</v>
      </c>
      <c r="I1382" s="458">
        <v>0</v>
      </c>
      <c r="J1382" s="458">
        <v>94</v>
      </c>
      <c r="K1382" s="458">
        <v>0</v>
      </c>
      <c r="L1382" t="s">
        <v>855</v>
      </c>
      <c r="O1382" s="231"/>
      <c r="P1382" s="231"/>
    </row>
    <row r="1383" spans="1:16">
      <c r="A1383" t="s">
        <v>1061</v>
      </c>
      <c r="B1383" s="458">
        <v>2022</v>
      </c>
      <c r="C1383" s="458">
        <v>0</v>
      </c>
      <c r="D1383" s="458">
        <v>0</v>
      </c>
      <c r="E1383" s="458">
        <v>0</v>
      </c>
      <c r="F1383" s="458">
        <v>0</v>
      </c>
      <c r="G1383" s="458">
        <v>0</v>
      </c>
      <c r="H1383" s="458">
        <v>0</v>
      </c>
      <c r="I1383" s="458">
        <v>0</v>
      </c>
      <c r="J1383" s="458">
        <v>81</v>
      </c>
      <c r="K1383" s="458">
        <v>0</v>
      </c>
      <c r="L1383" t="s">
        <v>855</v>
      </c>
      <c r="O1383" s="231"/>
      <c r="P1383" s="231"/>
    </row>
    <row r="1384" spans="1:16">
      <c r="A1384" t="s">
        <v>1061</v>
      </c>
      <c r="B1384" s="458">
        <v>2023</v>
      </c>
      <c r="C1384" s="458">
        <v>0</v>
      </c>
      <c r="D1384" s="458">
        <v>0</v>
      </c>
      <c r="E1384" s="458">
        <v>0</v>
      </c>
      <c r="F1384" s="458">
        <v>0</v>
      </c>
      <c r="G1384" s="458">
        <v>0</v>
      </c>
      <c r="H1384" s="458">
        <v>0</v>
      </c>
      <c r="I1384" s="458">
        <v>0</v>
      </c>
      <c r="J1384" s="458">
        <v>59</v>
      </c>
      <c r="K1384" s="458">
        <v>0</v>
      </c>
      <c r="L1384" t="s">
        <v>855</v>
      </c>
      <c r="O1384" s="231"/>
      <c r="P1384" s="231"/>
    </row>
    <row r="1385" spans="1:16">
      <c r="A1385" t="s">
        <v>1061</v>
      </c>
      <c r="B1385" s="458">
        <v>2024</v>
      </c>
      <c r="C1385" s="458">
        <v>0</v>
      </c>
      <c r="D1385" s="458">
        <v>0</v>
      </c>
      <c r="E1385" s="458">
        <v>0</v>
      </c>
      <c r="F1385" s="458">
        <v>0</v>
      </c>
      <c r="G1385" s="458">
        <v>0</v>
      </c>
      <c r="H1385" s="458">
        <v>0</v>
      </c>
      <c r="I1385" s="458">
        <v>0</v>
      </c>
      <c r="J1385" s="458">
        <v>0</v>
      </c>
      <c r="K1385" s="458">
        <v>55</v>
      </c>
      <c r="L1385" t="s">
        <v>697</v>
      </c>
      <c r="O1385" s="231"/>
      <c r="P1385" s="231"/>
    </row>
    <row r="1386" spans="1:16">
      <c r="A1386" t="s">
        <v>1061</v>
      </c>
      <c r="C1386">
        <v>0</v>
      </c>
      <c r="D1386">
        <v>0</v>
      </c>
      <c r="E1386">
        <v>0</v>
      </c>
      <c r="F1386">
        <v>0</v>
      </c>
      <c r="G1386">
        <v>0</v>
      </c>
      <c r="H1386">
        <v>0</v>
      </c>
      <c r="I1386">
        <v>0</v>
      </c>
      <c r="J1386">
        <v>1</v>
      </c>
      <c r="K1386">
        <v>0</v>
      </c>
      <c r="L1386" t="s">
        <v>822</v>
      </c>
      <c r="O1386" s="231"/>
      <c r="P1386" s="231"/>
    </row>
    <row r="1387" spans="1:16">
      <c r="A1387" t="s">
        <v>1062</v>
      </c>
      <c r="B1387" s="458">
        <v>2019</v>
      </c>
      <c r="C1387">
        <v>0</v>
      </c>
      <c r="D1387">
        <v>0</v>
      </c>
      <c r="E1387" s="458">
        <v>0</v>
      </c>
      <c r="F1387" s="458">
        <v>0</v>
      </c>
      <c r="G1387" s="458">
        <v>0</v>
      </c>
      <c r="H1387" s="458">
        <v>77</v>
      </c>
      <c r="I1387" s="458">
        <v>0</v>
      </c>
      <c r="J1387" s="458">
        <v>117</v>
      </c>
      <c r="K1387" s="458">
        <v>130</v>
      </c>
      <c r="L1387" t="s">
        <v>855</v>
      </c>
      <c r="O1387" s="231"/>
      <c r="P1387" s="231"/>
    </row>
    <row r="1388" spans="1:16">
      <c r="A1388" t="s">
        <v>1062</v>
      </c>
      <c r="B1388" s="458">
        <v>2020</v>
      </c>
      <c r="C1388">
        <v>0</v>
      </c>
      <c r="D1388">
        <v>0</v>
      </c>
      <c r="E1388" s="458">
        <v>6</v>
      </c>
      <c r="F1388" s="458">
        <v>0</v>
      </c>
      <c r="G1388" s="458">
        <v>0</v>
      </c>
      <c r="H1388" s="458">
        <v>110</v>
      </c>
      <c r="I1388" s="458">
        <v>0</v>
      </c>
      <c r="J1388" s="458">
        <v>27</v>
      </c>
      <c r="K1388" s="458">
        <v>308</v>
      </c>
      <c r="L1388" t="s">
        <v>855</v>
      </c>
      <c r="O1388" s="231"/>
      <c r="P1388" s="231"/>
    </row>
    <row r="1389" spans="1:16">
      <c r="A1389" t="s">
        <v>1062</v>
      </c>
      <c r="B1389" s="458">
        <v>2021</v>
      </c>
      <c r="C1389">
        <v>0</v>
      </c>
      <c r="D1389">
        <v>0</v>
      </c>
      <c r="E1389" s="458">
        <v>0</v>
      </c>
      <c r="F1389" s="458">
        <v>0</v>
      </c>
      <c r="G1389" s="458">
        <v>0</v>
      </c>
      <c r="H1389" s="458">
        <v>423</v>
      </c>
      <c r="I1389" s="458">
        <v>0</v>
      </c>
      <c r="J1389" s="458">
        <v>47</v>
      </c>
      <c r="K1389" s="458">
        <v>443</v>
      </c>
      <c r="L1389" t="s">
        <v>855</v>
      </c>
      <c r="O1389" s="231"/>
      <c r="P1389" s="231"/>
    </row>
    <row r="1390" spans="1:16">
      <c r="A1390" t="s">
        <v>1062</v>
      </c>
      <c r="B1390" s="458">
        <v>2022</v>
      </c>
      <c r="C1390">
        <v>0</v>
      </c>
      <c r="D1390">
        <v>0</v>
      </c>
      <c r="E1390" s="458">
        <v>0</v>
      </c>
      <c r="F1390" s="458">
        <v>0</v>
      </c>
      <c r="G1390" s="458">
        <v>0</v>
      </c>
      <c r="H1390" s="458">
        <v>152</v>
      </c>
      <c r="I1390" s="458">
        <v>0</v>
      </c>
      <c r="J1390" s="458">
        <v>28</v>
      </c>
      <c r="K1390" s="458">
        <v>242</v>
      </c>
      <c r="L1390" t="s">
        <v>855</v>
      </c>
      <c r="O1390" s="231"/>
      <c r="P1390" s="231"/>
    </row>
    <row r="1391" spans="1:16">
      <c r="A1391" t="s">
        <v>1062</v>
      </c>
      <c r="B1391" s="458">
        <v>2023</v>
      </c>
      <c r="C1391" s="458">
        <v>12</v>
      </c>
      <c r="D1391" s="458">
        <v>0</v>
      </c>
      <c r="E1391" s="458">
        <v>12</v>
      </c>
      <c r="F1391" s="458">
        <v>0</v>
      </c>
      <c r="G1391" s="458">
        <v>0</v>
      </c>
      <c r="H1391" s="458">
        <v>138</v>
      </c>
      <c r="I1391" s="458">
        <v>0</v>
      </c>
      <c r="J1391" s="458">
        <v>99</v>
      </c>
      <c r="K1391" s="458">
        <v>219</v>
      </c>
      <c r="L1391" t="s">
        <v>855</v>
      </c>
      <c r="O1391" s="231"/>
      <c r="P1391" s="231"/>
    </row>
    <row r="1392" spans="1:16">
      <c r="A1392" t="s">
        <v>1062</v>
      </c>
      <c r="B1392" s="458">
        <v>2024</v>
      </c>
      <c r="C1392" s="458">
        <v>0</v>
      </c>
      <c r="D1392" s="458">
        <v>0</v>
      </c>
      <c r="E1392" s="458">
        <v>0</v>
      </c>
      <c r="F1392" s="458">
        <v>0</v>
      </c>
      <c r="G1392" s="458">
        <v>0</v>
      </c>
      <c r="H1392" s="458">
        <v>132</v>
      </c>
      <c r="I1392" s="458">
        <v>0</v>
      </c>
      <c r="J1392" s="458">
        <v>340</v>
      </c>
      <c r="K1392" s="458">
        <v>186</v>
      </c>
      <c r="L1392" t="s">
        <v>697</v>
      </c>
      <c r="O1392" s="231"/>
      <c r="P1392" s="231"/>
    </row>
    <row r="1393" spans="1:16">
      <c r="A1393" t="s">
        <v>1062</v>
      </c>
      <c r="C1393">
        <v>0</v>
      </c>
      <c r="D1393">
        <v>0</v>
      </c>
      <c r="E1393">
        <v>0</v>
      </c>
      <c r="F1393">
        <v>0</v>
      </c>
      <c r="G1393">
        <v>0</v>
      </c>
      <c r="H1393">
        <v>63</v>
      </c>
      <c r="I1393">
        <v>0</v>
      </c>
      <c r="J1393">
        <v>20</v>
      </c>
      <c r="K1393">
        <v>91</v>
      </c>
      <c r="L1393" t="s">
        <v>822</v>
      </c>
      <c r="O1393" s="231"/>
      <c r="P1393" s="231"/>
    </row>
    <row r="1394" spans="1:16">
      <c r="A1394" t="s">
        <v>1063</v>
      </c>
      <c r="B1394" s="458">
        <v>2019</v>
      </c>
      <c r="C1394" s="458">
        <v>0</v>
      </c>
      <c r="D1394" s="458">
        <v>0</v>
      </c>
      <c r="E1394" s="458">
        <v>0</v>
      </c>
      <c r="F1394" s="458">
        <v>0</v>
      </c>
      <c r="G1394" s="458">
        <v>0</v>
      </c>
      <c r="H1394" s="458">
        <v>0</v>
      </c>
      <c r="I1394" s="458">
        <v>0</v>
      </c>
      <c r="J1394" s="458">
        <v>0</v>
      </c>
      <c r="K1394" s="458">
        <v>50</v>
      </c>
      <c r="L1394" t="s">
        <v>855</v>
      </c>
      <c r="O1394" s="231"/>
      <c r="P1394" s="231"/>
    </row>
    <row r="1395" spans="1:16">
      <c r="A1395" t="s">
        <v>1063</v>
      </c>
      <c r="B1395" s="458">
        <v>2020</v>
      </c>
      <c r="C1395" s="458">
        <v>0</v>
      </c>
      <c r="D1395" s="458">
        <v>0</v>
      </c>
      <c r="E1395" s="458">
        <v>0</v>
      </c>
      <c r="F1395" s="458">
        <v>0</v>
      </c>
      <c r="G1395" s="458">
        <v>0</v>
      </c>
      <c r="H1395" s="458">
        <v>7</v>
      </c>
      <c r="I1395" s="458">
        <v>0</v>
      </c>
      <c r="J1395" s="458">
        <v>0</v>
      </c>
      <c r="K1395" s="458">
        <v>45</v>
      </c>
      <c r="L1395" t="s">
        <v>855</v>
      </c>
      <c r="O1395" s="231"/>
      <c r="P1395" s="231"/>
    </row>
    <row r="1396" spans="1:16">
      <c r="A1396" t="s">
        <v>1063</v>
      </c>
      <c r="B1396" s="458">
        <v>2022</v>
      </c>
      <c r="C1396" s="458">
        <v>0</v>
      </c>
      <c r="D1396" s="458">
        <v>0</v>
      </c>
      <c r="E1396" s="458">
        <v>0</v>
      </c>
      <c r="F1396" s="458">
        <v>0</v>
      </c>
      <c r="G1396" s="458">
        <v>1</v>
      </c>
      <c r="H1396" s="458">
        <v>0</v>
      </c>
      <c r="I1396" s="458">
        <v>0</v>
      </c>
      <c r="J1396" s="458">
        <v>0</v>
      </c>
      <c r="K1396" s="458">
        <v>25</v>
      </c>
      <c r="L1396" t="s">
        <v>855</v>
      </c>
      <c r="O1396" s="231"/>
      <c r="P1396" s="231"/>
    </row>
    <row r="1397" spans="1:16">
      <c r="A1397" t="s">
        <v>1063</v>
      </c>
      <c r="B1397" s="458">
        <v>2023</v>
      </c>
      <c r="C1397" s="458">
        <v>0</v>
      </c>
      <c r="D1397" s="458">
        <v>0</v>
      </c>
      <c r="E1397" s="458">
        <v>0</v>
      </c>
      <c r="F1397" s="458">
        <v>0</v>
      </c>
      <c r="G1397" s="458">
        <v>47</v>
      </c>
      <c r="H1397" s="458">
        <v>0</v>
      </c>
      <c r="I1397" s="458">
        <v>0</v>
      </c>
      <c r="J1397" s="458">
        <v>0</v>
      </c>
      <c r="K1397" s="458">
        <v>59</v>
      </c>
      <c r="L1397" t="s">
        <v>855</v>
      </c>
      <c r="O1397" s="231"/>
      <c r="P1397" s="231"/>
    </row>
    <row r="1398" spans="1:16">
      <c r="A1398" t="s">
        <v>1063</v>
      </c>
      <c r="B1398" s="458">
        <v>2024</v>
      </c>
      <c r="C1398" s="458">
        <v>0</v>
      </c>
      <c r="D1398" s="458">
        <v>0</v>
      </c>
      <c r="E1398" s="458">
        <v>0</v>
      </c>
      <c r="F1398" s="458">
        <v>0</v>
      </c>
      <c r="G1398" s="458">
        <v>4</v>
      </c>
      <c r="H1398" s="458">
        <v>0</v>
      </c>
      <c r="I1398" s="458">
        <v>0</v>
      </c>
      <c r="J1398" s="458">
        <v>0</v>
      </c>
      <c r="K1398" s="458">
        <v>59</v>
      </c>
      <c r="L1398" t="s">
        <v>697</v>
      </c>
      <c r="O1398" s="231"/>
      <c r="P1398" s="231"/>
    </row>
    <row r="1399" spans="1:16">
      <c r="A1399" t="s">
        <v>1063</v>
      </c>
      <c r="C1399">
        <v>0</v>
      </c>
      <c r="D1399">
        <v>0</v>
      </c>
      <c r="E1399">
        <v>0</v>
      </c>
      <c r="F1399">
        <v>0</v>
      </c>
      <c r="G1399">
        <v>1</v>
      </c>
      <c r="H1399">
        <v>0</v>
      </c>
      <c r="I1399">
        <v>0</v>
      </c>
      <c r="J1399">
        <v>0</v>
      </c>
      <c r="K1399">
        <v>29</v>
      </c>
      <c r="L1399" t="s">
        <v>822</v>
      </c>
      <c r="O1399" s="231"/>
      <c r="P1399" s="231"/>
    </row>
    <row r="1400" spans="1:16">
      <c r="A1400" t="s">
        <v>1064</v>
      </c>
      <c r="B1400" s="458">
        <v>2019</v>
      </c>
      <c r="C1400">
        <v>0</v>
      </c>
      <c r="D1400">
        <v>0</v>
      </c>
      <c r="E1400" s="458">
        <v>0</v>
      </c>
      <c r="F1400" s="458">
        <v>0</v>
      </c>
      <c r="G1400" s="458">
        <v>0</v>
      </c>
      <c r="H1400" s="458">
        <v>12</v>
      </c>
      <c r="I1400" s="458">
        <v>0</v>
      </c>
      <c r="J1400" s="458">
        <v>2</v>
      </c>
      <c r="K1400" s="458">
        <v>8</v>
      </c>
      <c r="L1400" t="s">
        <v>855</v>
      </c>
      <c r="O1400" s="231"/>
      <c r="P1400" s="231"/>
    </row>
    <row r="1401" spans="1:16">
      <c r="A1401" t="s">
        <v>1064</v>
      </c>
      <c r="B1401" s="458">
        <v>2020</v>
      </c>
      <c r="C1401">
        <v>0</v>
      </c>
      <c r="D1401">
        <v>0</v>
      </c>
      <c r="E1401" s="458">
        <v>0</v>
      </c>
      <c r="F1401" s="458">
        <v>0</v>
      </c>
      <c r="G1401" s="458">
        <v>0</v>
      </c>
      <c r="H1401" s="458">
        <v>21</v>
      </c>
      <c r="I1401" s="458">
        <v>0</v>
      </c>
      <c r="J1401" s="458">
        <v>1</v>
      </c>
      <c r="K1401" s="458">
        <v>7</v>
      </c>
      <c r="L1401" t="s">
        <v>855</v>
      </c>
      <c r="O1401" s="231"/>
      <c r="P1401" s="231"/>
    </row>
    <row r="1402" spans="1:16">
      <c r="A1402" t="s">
        <v>1064</v>
      </c>
      <c r="B1402" s="458">
        <v>2021</v>
      </c>
      <c r="C1402">
        <v>0</v>
      </c>
      <c r="D1402">
        <v>0</v>
      </c>
      <c r="E1402" s="458">
        <v>0</v>
      </c>
      <c r="F1402" s="458">
        <v>0</v>
      </c>
      <c r="G1402" s="458">
        <v>1</v>
      </c>
      <c r="H1402" s="458">
        <v>49</v>
      </c>
      <c r="I1402" s="458">
        <v>0</v>
      </c>
      <c r="J1402" s="458">
        <v>1</v>
      </c>
      <c r="K1402" s="458">
        <v>5</v>
      </c>
      <c r="L1402" t="s">
        <v>855</v>
      </c>
      <c r="O1402" s="231"/>
      <c r="P1402" s="231"/>
    </row>
    <row r="1403" spans="1:16">
      <c r="A1403" t="s">
        <v>1064</v>
      </c>
      <c r="B1403" s="458">
        <v>2022</v>
      </c>
      <c r="C1403">
        <v>0</v>
      </c>
      <c r="D1403" s="458">
        <v>9</v>
      </c>
      <c r="E1403" s="458">
        <v>0</v>
      </c>
      <c r="F1403" s="458">
        <v>9</v>
      </c>
      <c r="G1403" s="458">
        <v>0</v>
      </c>
      <c r="H1403" s="458">
        <v>2</v>
      </c>
      <c r="I1403" s="458">
        <v>4</v>
      </c>
      <c r="J1403" s="458">
        <v>59</v>
      </c>
      <c r="K1403" s="458">
        <v>9</v>
      </c>
      <c r="L1403" t="s">
        <v>855</v>
      </c>
      <c r="O1403" s="231"/>
      <c r="P1403" s="231"/>
    </row>
    <row r="1404" spans="1:16">
      <c r="A1404" t="s">
        <v>1064</v>
      </c>
      <c r="B1404" s="458">
        <v>2023</v>
      </c>
      <c r="C1404">
        <v>0</v>
      </c>
      <c r="D1404" s="458">
        <v>6</v>
      </c>
      <c r="E1404" s="458">
        <v>0</v>
      </c>
      <c r="F1404" s="458">
        <v>6</v>
      </c>
      <c r="G1404" s="458">
        <v>0</v>
      </c>
      <c r="H1404" s="458">
        <v>1</v>
      </c>
      <c r="I1404" s="458">
        <v>1</v>
      </c>
      <c r="J1404" s="458">
        <v>9</v>
      </c>
      <c r="K1404" s="458">
        <v>8</v>
      </c>
      <c r="L1404" t="s">
        <v>855</v>
      </c>
      <c r="O1404" s="231"/>
      <c r="P1404" s="231"/>
    </row>
    <row r="1405" spans="1:16">
      <c r="A1405" t="s">
        <v>1064</v>
      </c>
      <c r="B1405" s="458">
        <v>2024</v>
      </c>
      <c r="C1405">
        <v>0</v>
      </c>
      <c r="D1405" s="458">
        <v>5</v>
      </c>
      <c r="E1405" s="458">
        <v>0</v>
      </c>
      <c r="F1405" s="458">
        <v>5</v>
      </c>
      <c r="G1405" s="458">
        <v>0</v>
      </c>
      <c r="H1405" s="458">
        <v>2</v>
      </c>
      <c r="I1405" s="458">
        <v>0</v>
      </c>
      <c r="J1405" s="458">
        <v>3</v>
      </c>
      <c r="K1405" s="458">
        <v>3</v>
      </c>
      <c r="L1405" t="s">
        <v>697</v>
      </c>
      <c r="O1405" s="231"/>
      <c r="P1405" s="231"/>
    </row>
    <row r="1406" spans="1:16">
      <c r="A1406" t="s">
        <v>1064</v>
      </c>
      <c r="C1406">
        <v>0</v>
      </c>
      <c r="D1406">
        <v>0</v>
      </c>
      <c r="E1406">
        <v>0</v>
      </c>
      <c r="F1406">
        <v>3</v>
      </c>
      <c r="G1406">
        <v>0</v>
      </c>
      <c r="H1406">
        <v>0</v>
      </c>
      <c r="I1406">
        <v>0</v>
      </c>
      <c r="J1406">
        <v>0</v>
      </c>
      <c r="K1406">
        <v>4</v>
      </c>
      <c r="L1406" t="s">
        <v>822</v>
      </c>
      <c r="O1406" s="231"/>
      <c r="P1406" s="231"/>
    </row>
    <row r="1407" spans="1:16">
      <c r="A1407" t="s">
        <v>1065</v>
      </c>
      <c r="B1407" s="458">
        <v>2019</v>
      </c>
      <c r="C1407" s="458">
        <v>0</v>
      </c>
      <c r="D1407" s="458">
        <v>0</v>
      </c>
      <c r="E1407" s="458">
        <v>0</v>
      </c>
      <c r="F1407" s="458">
        <v>12</v>
      </c>
      <c r="G1407" s="458">
        <v>35</v>
      </c>
      <c r="H1407" s="458">
        <v>4</v>
      </c>
      <c r="I1407" s="458">
        <v>0</v>
      </c>
      <c r="J1407" s="458">
        <v>3</v>
      </c>
      <c r="K1407" s="458">
        <v>62</v>
      </c>
      <c r="L1407" t="s">
        <v>855</v>
      </c>
      <c r="O1407" s="231"/>
      <c r="P1407" s="231"/>
    </row>
    <row r="1408" spans="1:16">
      <c r="A1408" t="s">
        <v>1065</v>
      </c>
      <c r="B1408" s="458">
        <v>2020</v>
      </c>
      <c r="C1408" s="458">
        <v>0</v>
      </c>
      <c r="D1408" s="458">
        <v>0</v>
      </c>
      <c r="E1408" s="458">
        <v>0</v>
      </c>
      <c r="F1408" s="458">
        <v>0</v>
      </c>
      <c r="G1408" s="458">
        <v>47</v>
      </c>
      <c r="H1408" s="458">
        <v>1</v>
      </c>
      <c r="I1408" s="458">
        <v>0</v>
      </c>
      <c r="J1408" s="458">
        <v>3</v>
      </c>
      <c r="K1408" s="458">
        <v>0</v>
      </c>
      <c r="L1408" t="s">
        <v>855</v>
      </c>
      <c r="O1408" s="231"/>
      <c r="P1408" s="231"/>
    </row>
    <row r="1409" spans="1:16">
      <c r="A1409" t="s">
        <v>1065</v>
      </c>
      <c r="B1409" s="458">
        <v>2021</v>
      </c>
      <c r="C1409" s="458">
        <v>0</v>
      </c>
      <c r="D1409" s="458">
        <v>0</v>
      </c>
      <c r="E1409" s="458">
        <v>0</v>
      </c>
      <c r="F1409" s="458">
        <v>0</v>
      </c>
      <c r="G1409" s="458">
        <v>0</v>
      </c>
      <c r="H1409" s="458">
        <v>0</v>
      </c>
      <c r="I1409" s="458">
        <v>0</v>
      </c>
      <c r="J1409" s="458">
        <v>3</v>
      </c>
      <c r="K1409" s="458">
        <v>66</v>
      </c>
      <c r="L1409" t="s">
        <v>855</v>
      </c>
      <c r="O1409" s="231"/>
      <c r="P1409" s="231"/>
    </row>
    <row r="1410" spans="1:16">
      <c r="A1410" t="s">
        <v>1065</v>
      </c>
      <c r="B1410" s="458">
        <v>2022</v>
      </c>
      <c r="C1410" s="458">
        <v>0</v>
      </c>
      <c r="D1410" s="458">
        <v>0</v>
      </c>
      <c r="E1410" s="458">
        <v>0</v>
      </c>
      <c r="F1410" s="458">
        <v>0</v>
      </c>
      <c r="G1410" s="458">
        <v>0</v>
      </c>
      <c r="H1410" s="458">
        <v>1</v>
      </c>
      <c r="I1410" s="458">
        <v>0</v>
      </c>
      <c r="J1410" s="458">
        <v>0</v>
      </c>
      <c r="K1410" s="458">
        <v>79</v>
      </c>
      <c r="L1410" t="s">
        <v>855</v>
      </c>
      <c r="O1410" s="231"/>
      <c r="P1410" s="231"/>
    </row>
    <row r="1411" spans="1:16">
      <c r="A1411" t="s">
        <v>1065</v>
      </c>
      <c r="B1411" s="458">
        <v>2023</v>
      </c>
      <c r="C1411" s="458">
        <v>0</v>
      </c>
      <c r="D1411" s="458">
        <v>0</v>
      </c>
      <c r="E1411" s="458">
        <v>0</v>
      </c>
      <c r="F1411" s="458">
        <v>0</v>
      </c>
      <c r="G1411" s="458">
        <v>0</v>
      </c>
      <c r="H1411" s="458">
        <v>0</v>
      </c>
      <c r="I1411" s="458">
        <v>0</v>
      </c>
      <c r="J1411" s="458">
        <v>0</v>
      </c>
      <c r="K1411" s="458">
        <v>41</v>
      </c>
      <c r="L1411" t="s">
        <v>855</v>
      </c>
      <c r="O1411" s="231"/>
      <c r="P1411" s="231"/>
    </row>
    <row r="1412" spans="1:16">
      <c r="A1412" t="s">
        <v>1065</v>
      </c>
      <c r="B1412" s="458">
        <v>2024</v>
      </c>
      <c r="C1412" s="458">
        <v>0</v>
      </c>
      <c r="D1412" s="458">
        <v>0</v>
      </c>
      <c r="E1412" s="458">
        <v>0</v>
      </c>
      <c r="F1412" s="458">
        <v>0</v>
      </c>
      <c r="G1412" s="458">
        <v>0</v>
      </c>
      <c r="H1412" s="458">
        <v>0</v>
      </c>
      <c r="I1412" s="458">
        <v>0</v>
      </c>
      <c r="J1412" s="458">
        <v>1</v>
      </c>
      <c r="K1412" s="458">
        <v>55</v>
      </c>
      <c r="L1412" t="s">
        <v>697</v>
      </c>
      <c r="O1412" s="231"/>
      <c r="P1412" s="231"/>
    </row>
    <row r="1413" spans="1:16">
      <c r="A1413" t="s">
        <v>1065</v>
      </c>
      <c r="C1413">
        <v>0</v>
      </c>
      <c r="D1413">
        <v>0</v>
      </c>
      <c r="E1413">
        <v>0</v>
      </c>
      <c r="F1413">
        <v>0</v>
      </c>
      <c r="G1413">
        <v>0</v>
      </c>
      <c r="H1413">
        <v>0</v>
      </c>
      <c r="I1413">
        <v>0</v>
      </c>
      <c r="J1413">
        <v>0</v>
      </c>
      <c r="K1413">
        <v>16</v>
      </c>
      <c r="L1413" t="s">
        <v>822</v>
      </c>
      <c r="O1413" s="231"/>
      <c r="P1413" s="231"/>
    </row>
    <row r="1414" spans="1:16">
      <c r="A1414" t="s">
        <v>1066</v>
      </c>
      <c r="B1414" s="458">
        <v>2019</v>
      </c>
      <c r="C1414" s="458">
        <v>0</v>
      </c>
      <c r="D1414" s="458">
        <v>0</v>
      </c>
      <c r="E1414" s="458">
        <v>0</v>
      </c>
      <c r="F1414" s="458">
        <v>0</v>
      </c>
      <c r="G1414" s="458">
        <v>0</v>
      </c>
      <c r="H1414" s="458">
        <v>0</v>
      </c>
      <c r="I1414" s="458">
        <v>0</v>
      </c>
      <c r="J1414" s="458">
        <v>0</v>
      </c>
      <c r="K1414" s="458">
        <v>8</v>
      </c>
      <c r="L1414" t="s">
        <v>855</v>
      </c>
      <c r="O1414" s="231"/>
      <c r="P1414" s="231"/>
    </row>
    <row r="1415" spans="1:16">
      <c r="A1415" t="s">
        <v>1066</v>
      </c>
      <c r="B1415" s="458">
        <v>2020</v>
      </c>
      <c r="C1415" s="458">
        <v>0</v>
      </c>
      <c r="D1415" s="458">
        <v>0</v>
      </c>
      <c r="E1415" s="458">
        <v>0</v>
      </c>
      <c r="F1415" s="458">
        <v>0</v>
      </c>
      <c r="G1415" s="458">
        <v>0</v>
      </c>
      <c r="H1415" s="458">
        <v>0</v>
      </c>
      <c r="I1415" s="458">
        <v>0</v>
      </c>
      <c r="J1415" s="458">
        <v>0</v>
      </c>
      <c r="K1415" s="458">
        <v>15</v>
      </c>
      <c r="L1415" t="s">
        <v>855</v>
      </c>
      <c r="O1415" s="231"/>
      <c r="P1415" s="231"/>
    </row>
    <row r="1416" spans="1:16">
      <c r="A1416" t="s">
        <v>1066</v>
      </c>
      <c r="B1416" s="458">
        <v>2021</v>
      </c>
      <c r="C1416" s="458">
        <v>0</v>
      </c>
      <c r="D1416" s="458">
        <v>0</v>
      </c>
      <c r="E1416" s="458">
        <v>0</v>
      </c>
      <c r="F1416" s="458">
        <v>0</v>
      </c>
      <c r="G1416" s="458">
        <v>0</v>
      </c>
      <c r="H1416" s="458">
        <v>0</v>
      </c>
      <c r="I1416" s="458">
        <v>0</v>
      </c>
      <c r="J1416" s="458">
        <v>0</v>
      </c>
      <c r="K1416" s="458">
        <v>18</v>
      </c>
      <c r="L1416" t="s">
        <v>855</v>
      </c>
      <c r="O1416" s="231"/>
      <c r="P1416" s="231"/>
    </row>
    <row r="1417" spans="1:16">
      <c r="A1417" t="s">
        <v>1066</v>
      </c>
      <c r="B1417" s="458">
        <v>2022</v>
      </c>
      <c r="C1417" s="458">
        <v>0</v>
      </c>
      <c r="D1417" s="458">
        <v>0</v>
      </c>
      <c r="E1417" s="458">
        <v>0</v>
      </c>
      <c r="F1417" s="458">
        <v>0</v>
      </c>
      <c r="G1417" s="458">
        <v>0</v>
      </c>
      <c r="H1417" s="458">
        <v>0</v>
      </c>
      <c r="I1417" s="458">
        <v>0</v>
      </c>
      <c r="J1417" s="458">
        <v>0</v>
      </c>
      <c r="K1417" s="458">
        <v>41</v>
      </c>
      <c r="L1417" t="s">
        <v>697</v>
      </c>
      <c r="O1417" s="231"/>
      <c r="P1417" s="231"/>
    </row>
    <row r="1418" spans="1:16">
      <c r="A1418" t="s">
        <v>1066</v>
      </c>
      <c r="B1418" s="458">
        <v>2023</v>
      </c>
      <c r="C1418" s="458">
        <v>0</v>
      </c>
      <c r="D1418" s="458">
        <v>0</v>
      </c>
      <c r="E1418" s="458">
        <v>0</v>
      </c>
      <c r="F1418" s="458">
        <v>0</v>
      </c>
      <c r="G1418" s="458">
        <v>0</v>
      </c>
      <c r="H1418" s="458">
        <v>0</v>
      </c>
      <c r="I1418" s="458">
        <v>0</v>
      </c>
      <c r="J1418" s="458">
        <v>0</v>
      </c>
      <c r="K1418" s="458">
        <v>48</v>
      </c>
      <c r="L1418" t="s">
        <v>697</v>
      </c>
      <c r="O1418" s="231"/>
      <c r="P1418" s="231"/>
    </row>
    <row r="1419" spans="1:16">
      <c r="A1419" t="s">
        <v>1066</v>
      </c>
      <c r="B1419" s="458">
        <v>2024</v>
      </c>
      <c r="C1419" s="458">
        <v>0</v>
      </c>
      <c r="D1419" s="458">
        <v>0</v>
      </c>
      <c r="E1419" s="458">
        <v>0</v>
      </c>
      <c r="F1419" s="458">
        <v>0</v>
      </c>
      <c r="G1419" s="458">
        <v>0</v>
      </c>
      <c r="H1419" s="458">
        <v>0</v>
      </c>
      <c r="I1419" s="458">
        <v>0</v>
      </c>
      <c r="J1419" s="458">
        <v>0</v>
      </c>
      <c r="K1419" s="458">
        <v>34</v>
      </c>
      <c r="L1419" t="s">
        <v>697</v>
      </c>
      <c r="O1419" s="231"/>
      <c r="P1419" s="231"/>
    </row>
    <row r="1420" spans="1:16">
      <c r="A1420" t="s">
        <v>1066</v>
      </c>
      <c r="C1420">
        <v>0</v>
      </c>
      <c r="D1420">
        <v>0</v>
      </c>
      <c r="E1420">
        <v>0</v>
      </c>
      <c r="F1420">
        <v>0</v>
      </c>
      <c r="G1420">
        <v>0</v>
      </c>
      <c r="H1420">
        <v>0</v>
      </c>
      <c r="I1420">
        <v>0</v>
      </c>
      <c r="J1420">
        <v>0</v>
      </c>
      <c r="K1420">
        <v>8</v>
      </c>
      <c r="L1420" t="s">
        <v>822</v>
      </c>
      <c r="O1420" s="231"/>
      <c r="P1420" s="231"/>
    </row>
    <row r="1421" spans="1:16">
      <c r="A1421" t="s">
        <v>1067</v>
      </c>
      <c r="B1421" s="458">
        <v>2019</v>
      </c>
      <c r="C1421" s="458">
        <v>0</v>
      </c>
      <c r="D1421" s="458">
        <v>0</v>
      </c>
      <c r="E1421" s="458">
        <v>0</v>
      </c>
      <c r="F1421" s="458">
        <v>0</v>
      </c>
      <c r="G1421" s="458">
        <v>0</v>
      </c>
      <c r="H1421" s="458">
        <v>5</v>
      </c>
      <c r="I1421" s="458">
        <v>2</v>
      </c>
      <c r="J1421" s="458">
        <v>0</v>
      </c>
      <c r="K1421" s="458">
        <v>23</v>
      </c>
      <c r="L1421" t="s">
        <v>855</v>
      </c>
      <c r="O1421" s="231"/>
      <c r="P1421" s="231"/>
    </row>
    <row r="1422" spans="1:16">
      <c r="A1422" t="s">
        <v>1067</v>
      </c>
      <c r="B1422" s="458">
        <v>2020</v>
      </c>
      <c r="C1422" s="458">
        <v>0</v>
      </c>
      <c r="D1422" s="458">
        <v>0</v>
      </c>
      <c r="E1422" s="458">
        <v>0</v>
      </c>
      <c r="F1422" s="458">
        <v>12</v>
      </c>
      <c r="G1422" s="458">
        <v>0</v>
      </c>
      <c r="H1422" s="458">
        <v>14</v>
      </c>
      <c r="I1422" s="458">
        <v>0</v>
      </c>
      <c r="J1422" s="458">
        <v>0</v>
      </c>
      <c r="K1422" s="458">
        <v>7</v>
      </c>
      <c r="L1422" t="s">
        <v>855</v>
      </c>
      <c r="O1422" s="231"/>
      <c r="P1422" s="231"/>
    </row>
    <row r="1423" spans="1:16">
      <c r="A1423" t="s">
        <v>1067</v>
      </c>
      <c r="B1423" s="458">
        <v>2021</v>
      </c>
      <c r="C1423" s="458">
        <v>0</v>
      </c>
      <c r="D1423" s="458">
        <v>2</v>
      </c>
      <c r="E1423" s="458">
        <v>0</v>
      </c>
      <c r="F1423" s="458">
        <v>5</v>
      </c>
      <c r="G1423" s="458">
        <v>0</v>
      </c>
      <c r="H1423" s="458">
        <v>16</v>
      </c>
      <c r="I1423" s="458">
        <v>0</v>
      </c>
      <c r="J1423" s="458">
        <v>0</v>
      </c>
      <c r="K1423" s="458">
        <v>3</v>
      </c>
      <c r="L1423" t="s">
        <v>855</v>
      </c>
      <c r="O1423" s="231"/>
      <c r="P1423" s="231"/>
    </row>
    <row r="1424" spans="1:16">
      <c r="A1424" t="s">
        <v>1067</v>
      </c>
      <c r="B1424" s="458">
        <v>2021</v>
      </c>
      <c r="C1424" s="458">
        <v>0</v>
      </c>
      <c r="D1424" s="458">
        <v>2</v>
      </c>
      <c r="E1424" s="458">
        <v>0</v>
      </c>
      <c r="F1424" s="458">
        <v>2</v>
      </c>
      <c r="G1424" s="458">
        <v>0</v>
      </c>
      <c r="H1424" s="458">
        <v>7</v>
      </c>
      <c r="I1424" s="458">
        <v>0</v>
      </c>
      <c r="J1424" s="458">
        <v>0</v>
      </c>
      <c r="K1424" s="458">
        <v>0</v>
      </c>
      <c r="L1424" t="s">
        <v>697</v>
      </c>
      <c r="O1424" s="231"/>
      <c r="P1424" s="231"/>
    </row>
    <row r="1425" spans="1:16">
      <c r="A1425" t="s">
        <v>1067</v>
      </c>
      <c r="B1425" s="458">
        <v>2022</v>
      </c>
      <c r="C1425" s="458">
        <v>0</v>
      </c>
      <c r="D1425" s="458">
        <v>0</v>
      </c>
      <c r="E1425" s="458">
        <v>0</v>
      </c>
      <c r="F1425" s="458">
        <v>0</v>
      </c>
      <c r="G1425" s="458">
        <v>0</v>
      </c>
      <c r="H1425" s="458">
        <v>44</v>
      </c>
      <c r="I1425" s="458">
        <v>0</v>
      </c>
      <c r="J1425" s="458">
        <v>0</v>
      </c>
      <c r="K1425" s="458">
        <v>12</v>
      </c>
      <c r="L1425" t="s">
        <v>697</v>
      </c>
      <c r="O1425" s="231"/>
      <c r="P1425" s="231"/>
    </row>
    <row r="1426" spans="1:16">
      <c r="A1426" t="s">
        <v>1067</v>
      </c>
      <c r="B1426" s="458">
        <v>2023</v>
      </c>
      <c r="C1426" s="458">
        <v>0</v>
      </c>
      <c r="D1426" s="458">
        <v>0</v>
      </c>
      <c r="E1426" s="458">
        <v>0</v>
      </c>
      <c r="F1426" s="458">
        <v>0</v>
      </c>
      <c r="G1426" s="458">
        <v>0</v>
      </c>
      <c r="H1426" s="458">
        <v>26</v>
      </c>
      <c r="I1426" s="458">
        <v>0</v>
      </c>
      <c r="J1426" s="458">
        <v>0</v>
      </c>
      <c r="K1426" s="458">
        <v>51</v>
      </c>
      <c r="L1426" t="s">
        <v>697</v>
      </c>
      <c r="O1426" s="231"/>
      <c r="P1426" s="231"/>
    </row>
    <row r="1427" spans="1:16">
      <c r="A1427" t="s">
        <v>1067</v>
      </c>
      <c r="B1427" s="458">
        <v>2024</v>
      </c>
      <c r="C1427" s="458">
        <v>0</v>
      </c>
      <c r="D1427" s="458">
        <v>0</v>
      </c>
      <c r="E1427" s="458">
        <v>0</v>
      </c>
      <c r="F1427" s="458">
        <v>0</v>
      </c>
      <c r="G1427" s="458">
        <v>0</v>
      </c>
      <c r="H1427" s="458">
        <v>47</v>
      </c>
      <c r="I1427" s="458">
        <v>0</v>
      </c>
      <c r="J1427" s="458">
        <v>12</v>
      </c>
      <c r="K1427" s="458">
        <v>58</v>
      </c>
      <c r="L1427" t="s">
        <v>697</v>
      </c>
      <c r="O1427" s="231"/>
      <c r="P1427" s="231"/>
    </row>
    <row r="1428" spans="1:16">
      <c r="A1428" t="s">
        <v>1067</v>
      </c>
      <c r="C1428">
        <v>0</v>
      </c>
      <c r="D1428">
        <v>0</v>
      </c>
      <c r="E1428">
        <v>0</v>
      </c>
      <c r="F1428">
        <v>3</v>
      </c>
      <c r="G1428">
        <v>0</v>
      </c>
      <c r="H1428">
        <v>6</v>
      </c>
      <c r="I1428">
        <v>0</v>
      </c>
      <c r="J1428">
        <v>0</v>
      </c>
      <c r="K1428">
        <v>3</v>
      </c>
      <c r="L1428" t="s">
        <v>822</v>
      </c>
      <c r="O1428" s="231"/>
      <c r="P1428" s="231"/>
    </row>
    <row r="1429" spans="1:16">
      <c r="A1429" t="s">
        <v>1068</v>
      </c>
      <c r="B1429" s="458">
        <v>2019</v>
      </c>
      <c r="C1429" s="458">
        <v>0</v>
      </c>
      <c r="D1429" s="458">
        <v>0</v>
      </c>
      <c r="E1429" s="458">
        <v>0</v>
      </c>
      <c r="F1429" s="458">
        <v>0</v>
      </c>
      <c r="G1429" s="458">
        <v>0</v>
      </c>
      <c r="H1429" s="458">
        <v>0</v>
      </c>
      <c r="I1429" s="458">
        <v>0</v>
      </c>
      <c r="J1429" s="458">
        <v>0</v>
      </c>
      <c r="K1429" s="458">
        <v>2</v>
      </c>
      <c r="L1429" t="s">
        <v>855</v>
      </c>
      <c r="O1429" s="231"/>
      <c r="P1429" s="231"/>
    </row>
    <row r="1430" spans="1:16">
      <c r="A1430" t="s">
        <v>1068</v>
      </c>
      <c r="B1430" s="458">
        <v>2020</v>
      </c>
      <c r="C1430" s="458">
        <v>0</v>
      </c>
      <c r="D1430" s="458">
        <v>0</v>
      </c>
      <c r="E1430" s="458">
        <v>0</v>
      </c>
      <c r="F1430" s="458">
        <v>0</v>
      </c>
      <c r="G1430" s="458">
        <v>0</v>
      </c>
      <c r="H1430" s="458">
        <v>0</v>
      </c>
      <c r="I1430" s="458">
        <v>0</v>
      </c>
      <c r="J1430" s="458">
        <v>0</v>
      </c>
      <c r="K1430" s="458">
        <v>1</v>
      </c>
      <c r="L1430" t="s">
        <v>855</v>
      </c>
      <c r="O1430" s="231"/>
      <c r="P1430" s="231"/>
    </row>
    <row r="1431" spans="1:16">
      <c r="A1431" t="s">
        <v>1068</v>
      </c>
      <c r="B1431" s="458">
        <v>2021</v>
      </c>
      <c r="C1431" s="458">
        <v>0</v>
      </c>
      <c r="D1431" s="458">
        <v>0</v>
      </c>
      <c r="E1431" s="458">
        <v>0</v>
      </c>
      <c r="F1431" s="458">
        <v>0</v>
      </c>
      <c r="G1431" s="458">
        <v>0</v>
      </c>
      <c r="H1431" s="458">
        <v>0</v>
      </c>
      <c r="I1431" s="458">
        <v>0</v>
      </c>
      <c r="J1431" s="458">
        <v>0</v>
      </c>
      <c r="K1431" s="458">
        <v>4</v>
      </c>
      <c r="L1431" t="s">
        <v>855</v>
      </c>
      <c r="O1431" s="231"/>
      <c r="P1431" s="231"/>
    </row>
    <row r="1432" spans="1:16">
      <c r="A1432" t="s">
        <v>1068</v>
      </c>
      <c r="B1432" s="458">
        <v>2023</v>
      </c>
      <c r="C1432" s="458">
        <v>0</v>
      </c>
      <c r="D1432" s="458">
        <v>0</v>
      </c>
      <c r="E1432" s="458">
        <v>0</v>
      </c>
      <c r="F1432" s="458">
        <v>3</v>
      </c>
      <c r="G1432" s="458">
        <v>0</v>
      </c>
      <c r="H1432" s="458">
        <v>0</v>
      </c>
      <c r="I1432" s="458">
        <v>0</v>
      </c>
      <c r="J1432" s="458">
        <v>0</v>
      </c>
      <c r="K1432" s="458">
        <v>1</v>
      </c>
      <c r="L1432" t="s">
        <v>697</v>
      </c>
      <c r="O1432" s="231"/>
      <c r="P1432" s="231"/>
    </row>
    <row r="1433" spans="1:16">
      <c r="A1433" t="s">
        <v>1068</v>
      </c>
      <c r="B1433" s="458">
        <v>2024</v>
      </c>
      <c r="C1433" s="458">
        <v>0</v>
      </c>
      <c r="D1433" s="458">
        <v>0</v>
      </c>
      <c r="E1433" s="458">
        <v>0</v>
      </c>
      <c r="F1433" s="458">
        <v>1</v>
      </c>
      <c r="G1433" s="458">
        <v>0</v>
      </c>
      <c r="H1433" s="458">
        <v>0</v>
      </c>
      <c r="I1433" s="458">
        <v>0</v>
      </c>
      <c r="J1433" s="458">
        <v>0</v>
      </c>
      <c r="K1433" s="458">
        <v>0</v>
      </c>
      <c r="L1433" t="s">
        <v>697</v>
      </c>
      <c r="O1433" s="231"/>
      <c r="P1433" s="231"/>
    </row>
    <row r="1434" spans="1:16">
      <c r="A1434" t="s">
        <v>1068</v>
      </c>
      <c r="C1434">
        <v>0</v>
      </c>
      <c r="D1434">
        <v>0</v>
      </c>
      <c r="E1434">
        <v>0</v>
      </c>
      <c r="F1434">
        <v>0</v>
      </c>
      <c r="G1434">
        <v>0</v>
      </c>
      <c r="H1434">
        <v>0</v>
      </c>
      <c r="I1434">
        <v>0</v>
      </c>
      <c r="J1434">
        <v>0</v>
      </c>
      <c r="K1434">
        <v>2</v>
      </c>
      <c r="L1434" t="s">
        <v>822</v>
      </c>
      <c r="O1434" s="231"/>
      <c r="P1434" s="231"/>
    </row>
    <row r="1435" spans="1:16">
      <c r="A1435" t="s">
        <v>1069</v>
      </c>
      <c r="B1435" s="458">
        <v>2019</v>
      </c>
      <c r="C1435" s="458">
        <v>0</v>
      </c>
      <c r="D1435" s="458">
        <v>0</v>
      </c>
      <c r="E1435" s="458">
        <v>0</v>
      </c>
      <c r="F1435" s="458">
        <v>0</v>
      </c>
      <c r="G1435" s="458">
        <v>13</v>
      </c>
      <c r="H1435" s="458">
        <v>0</v>
      </c>
      <c r="I1435" s="458">
        <v>0</v>
      </c>
      <c r="J1435" s="458">
        <v>0</v>
      </c>
      <c r="K1435" s="458">
        <v>168</v>
      </c>
      <c r="L1435" t="s">
        <v>855</v>
      </c>
      <c r="O1435" s="231"/>
      <c r="P1435" s="231"/>
    </row>
    <row r="1436" spans="1:16">
      <c r="A1436" t="s">
        <v>1069</v>
      </c>
      <c r="B1436" s="458">
        <v>2020</v>
      </c>
      <c r="C1436" s="458">
        <v>0</v>
      </c>
      <c r="D1436" s="458">
        <v>0</v>
      </c>
      <c r="E1436" s="458">
        <v>10</v>
      </c>
      <c r="F1436" s="458">
        <v>0</v>
      </c>
      <c r="G1436" s="458">
        <v>0</v>
      </c>
      <c r="H1436" s="458">
        <v>0</v>
      </c>
      <c r="I1436" s="458">
        <v>0</v>
      </c>
      <c r="J1436" s="458">
        <v>27</v>
      </c>
      <c r="K1436" s="458">
        <v>243</v>
      </c>
      <c r="L1436" t="s">
        <v>855</v>
      </c>
      <c r="O1436" s="231"/>
      <c r="P1436" s="231"/>
    </row>
    <row r="1437" spans="1:16">
      <c r="A1437" t="s">
        <v>1069</v>
      </c>
      <c r="B1437" s="458">
        <v>2021</v>
      </c>
      <c r="C1437" s="458">
        <v>0</v>
      </c>
      <c r="D1437" s="458">
        <v>0</v>
      </c>
      <c r="E1437" s="458">
        <v>0</v>
      </c>
      <c r="F1437" s="458">
        <v>0</v>
      </c>
      <c r="G1437" s="458">
        <v>0</v>
      </c>
      <c r="H1437" s="458">
        <v>0</v>
      </c>
      <c r="I1437" s="458">
        <v>0</v>
      </c>
      <c r="J1437" s="458">
        <v>23</v>
      </c>
      <c r="K1437" s="458">
        <v>0</v>
      </c>
      <c r="L1437" t="s">
        <v>855</v>
      </c>
      <c r="O1437" s="231"/>
      <c r="P1437" s="231"/>
    </row>
    <row r="1438" spans="1:16">
      <c r="A1438" t="s">
        <v>1069</v>
      </c>
      <c r="B1438" s="458">
        <v>2021</v>
      </c>
      <c r="C1438" s="458">
        <v>0</v>
      </c>
      <c r="D1438" s="458">
        <v>0</v>
      </c>
      <c r="E1438" s="458">
        <v>5</v>
      </c>
      <c r="F1438" s="458">
        <v>0</v>
      </c>
      <c r="G1438" s="458">
        <v>0</v>
      </c>
      <c r="H1438" s="458">
        <v>0</v>
      </c>
      <c r="I1438" s="458">
        <v>0</v>
      </c>
      <c r="J1438" s="458">
        <v>42</v>
      </c>
      <c r="K1438" s="458">
        <v>71</v>
      </c>
      <c r="L1438" t="s">
        <v>697</v>
      </c>
      <c r="O1438" s="231"/>
      <c r="P1438" s="231"/>
    </row>
    <row r="1439" spans="1:16">
      <c r="A1439" t="s">
        <v>1069</v>
      </c>
      <c r="B1439" s="458">
        <v>2022</v>
      </c>
      <c r="C1439" s="458">
        <v>0</v>
      </c>
      <c r="D1439" s="458">
        <v>0</v>
      </c>
      <c r="E1439" s="458">
        <v>0</v>
      </c>
      <c r="F1439" s="458">
        <v>0</v>
      </c>
      <c r="G1439" s="458">
        <v>115</v>
      </c>
      <c r="H1439" s="458">
        <v>0</v>
      </c>
      <c r="I1439" s="458">
        <v>30</v>
      </c>
      <c r="J1439" s="458">
        <v>62</v>
      </c>
      <c r="K1439" s="458">
        <v>51</v>
      </c>
      <c r="L1439" t="s">
        <v>697</v>
      </c>
      <c r="O1439" s="231"/>
      <c r="P1439" s="231"/>
    </row>
    <row r="1440" spans="1:16">
      <c r="A1440" t="s">
        <v>1069</v>
      </c>
      <c r="B1440" s="458">
        <v>2023</v>
      </c>
      <c r="C1440" s="458">
        <v>0</v>
      </c>
      <c r="D1440" s="458">
        <v>0</v>
      </c>
      <c r="E1440" s="458">
        <v>7</v>
      </c>
      <c r="F1440" s="458">
        <v>0</v>
      </c>
      <c r="G1440" s="458">
        <v>0</v>
      </c>
      <c r="H1440" s="458">
        <v>14</v>
      </c>
      <c r="I1440" s="458">
        <v>4</v>
      </c>
      <c r="J1440" s="458">
        <v>85</v>
      </c>
      <c r="K1440" s="458">
        <v>107</v>
      </c>
      <c r="L1440" t="s">
        <v>697</v>
      </c>
      <c r="O1440" s="231"/>
      <c r="P1440" s="231"/>
    </row>
    <row r="1441" spans="1:16">
      <c r="A1441" t="s">
        <v>1069</v>
      </c>
      <c r="B1441" s="458">
        <v>2024</v>
      </c>
      <c r="C1441" s="458">
        <v>0</v>
      </c>
      <c r="D1441" s="458">
        <v>0</v>
      </c>
      <c r="E1441" s="458">
        <v>4</v>
      </c>
      <c r="F1441" s="458">
        <v>0</v>
      </c>
      <c r="G1441" s="458">
        <v>0</v>
      </c>
      <c r="H1441" s="458">
        <v>16</v>
      </c>
      <c r="I1441" s="458">
        <v>0</v>
      </c>
      <c r="J1441" s="458">
        <v>97</v>
      </c>
      <c r="K1441" s="458">
        <v>69</v>
      </c>
      <c r="L1441" t="s">
        <v>697</v>
      </c>
      <c r="O1441" s="231"/>
      <c r="P1441" s="231"/>
    </row>
    <row r="1442" spans="1:16">
      <c r="A1442" t="s">
        <v>1069</v>
      </c>
      <c r="C1442">
        <v>0</v>
      </c>
      <c r="D1442">
        <v>0</v>
      </c>
      <c r="E1442">
        <v>0</v>
      </c>
      <c r="F1442">
        <v>0</v>
      </c>
      <c r="G1442">
        <v>0</v>
      </c>
      <c r="H1442">
        <v>0</v>
      </c>
      <c r="I1442">
        <v>0</v>
      </c>
      <c r="J1442">
        <v>50</v>
      </c>
      <c r="K1442">
        <v>1</v>
      </c>
      <c r="L1442" t="s">
        <v>822</v>
      </c>
      <c r="O1442" s="231"/>
      <c r="P1442" s="231"/>
    </row>
    <row r="1443" spans="1:16">
      <c r="A1443" t="s">
        <v>1070</v>
      </c>
      <c r="B1443" s="458">
        <v>2022</v>
      </c>
      <c r="C1443" s="458">
        <v>0</v>
      </c>
      <c r="D1443" s="458">
        <v>0</v>
      </c>
      <c r="E1443" s="458">
        <v>0</v>
      </c>
      <c r="F1443" s="458">
        <v>0</v>
      </c>
      <c r="G1443" s="458">
        <v>0</v>
      </c>
      <c r="H1443" s="458">
        <v>0</v>
      </c>
      <c r="I1443" s="458">
        <v>0</v>
      </c>
      <c r="J1443" s="458">
        <v>0</v>
      </c>
      <c r="K1443" s="458">
        <v>14</v>
      </c>
      <c r="L1443" t="s">
        <v>697</v>
      </c>
      <c r="O1443" s="231"/>
      <c r="P1443" s="231"/>
    </row>
    <row r="1444" spans="1:16">
      <c r="A1444" t="s">
        <v>1070</v>
      </c>
      <c r="B1444" s="458">
        <v>2023</v>
      </c>
      <c r="C1444" s="458">
        <v>0</v>
      </c>
      <c r="D1444" s="458">
        <v>0</v>
      </c>
      <c r="E1444" s="458">
        <v>0</v>
      </c>
      <c r="F1444" s="458">
        <v>0</v>
      </c>
      <c r="G1444" s="458">
        <v>0</v>
      </c>
      <c r="H1444" s="458">
        <v>0</v>
      </c>
      <c r="I1444" s="458">
        <v>0</v>
      </c>
      <c r="J1444" s="458">
        <v>0</v>
      </c>
      <c r="K1444" s="458">
        <v>12</v>
      </c>
      <c r="L1444" t="s">
        <v>697</v>
      </c>
      <c r="O1444" s="231"/>
      <c r="P1444" s="231"/>
    </row>
    <row r="1445" spans="1:16">
      <c r="A1445" t="s">
        <v>1070</v>
      </c>
      <c r="B1445" s="458">
        <v>2024</v>
      </c>
      <c r="C1445" s="458">
        <v>0</v>
      </c>
      <c r="D1445" s="458">
        <v>0</v>
      </c>
      <c r="E1445" s="458">
        <v>0</v>
      </c>
      <c r="F1445" s="458">
        <v>0</v>
      </c>
      <c r="G1445" s="458">
        <v>0</v>
      </c>
      <c r="H1445" s="458">
        <v>0</v>
      </c>
      <c r="I1445" s="458">
        <v>0</v>
      </c>
      <c r="J1445" s="458">
        <v>0</v>
      </c>
      <c r="K1445" s="458">
        <v>17</v>
      </c>
      <c r="L1445" t="s">
        <v>697</v>
      </c>
      <c r="O1445" s="231"/>
      <c r="P1445" s="231"/>
    </row>
    <row r="1446" spans="1:16">
      <c r="A1446" t="s">
        <v>1071</v>
      </c>
      <c r="B1446" s="458">
        <v>2019</v>
      </c>
      <c r="C1446" s="458">
        <v>0</v>
      </c>
      <c r="D1446" s="458">
        <v>0</v>
      </c>
      <c r="E1446" s="458">
        <v>0</v>
      </c>
      <c r="F1446" s="458">
        <v>0</v>
      </c>
      <c r="G1446" s="458">
        <v>0</v>
      </c>
      <c r="H1446" s="458">
        <v>1</v>
      </c>
      <c r="I1446" s="458">
        <v>0</v>
      </c>
      <c r="J1446" s="458">
        <v>0</v>
      </c>
      <c r="K1446" s="458">
        <v>0</v>
      </c>
      <c r="L1446" t="s">
        <v>855</v>
      </c>
      <c r="O1446" s="231"/>
      <c r="P1446" s="231"/>
    </row>
    <row r="1447" spans="1:16">
      <c r="A1447" t="s">
        <v>1071</v>
      </c>
      <c r="B1447" s="458">
        <v>2020</v>
      </c>
      <c r="C1447" s="458">
        <v>0</v>
      </c>
      <c r="D1447" s="458">
        <v>0</v>
      </c>
      <c r="E1447" s="458">
        <v>0</v>
      </c>
      <c r="F1447" s="458">
        <v>0</v>
      </c>
      <c r="G1447" s="458">
        <v>0</v>
      </c>
      <c r="H1447" s="458">
        <v>1</v>
      </c>
      <c r="I1447" s="458">
        <v>0</v>
      </c>
      <c r="J1447" s="458">
        <v>0</v>
      </c>
      <c r="K1447" s="458">
        <v>0</v>
      </c>
      <c r="L1447" t="s">
        <v>855</v>
      </c>
      <c r="O1447" s="231"/>
      <c r="P1447" s="231"/>
    </row>
    <row r="1448" spans="1:16">
      <c r="A1448" t="s">
        <v>1071</v>
      </c>
      <c r="B1448" s="458">
        <v>2021</v>
      </c>
      <c r="C1448" s="458">
        <v>0</v>
      </c>
      <c r="D1448" s="458">
        <v>0</v>
      </c>
      <c r="E1448" s="458">
        <v>0</v>
      </c>
      <c r="F1448" s="458">
        <v>0</v>
      </c>
      <c r="G1448" s="458">
        <v>0</v>
      </c>
      <c r="H1448" s="458">
        <v>1</v>
      </c>
      <c r="I1448" s="458">
        <v>0</v>
      </c>
      <c r="J1448" s="458">
        <v>0</v>
      </c>
      <c r="K1448" s="458">
        <v>0</v>
      </c>
      <c r="L1448" t="s">
        <v>855</v>
      </c>
      <c r="O1448" s="231"/>
      <c r="P1448" s="231"/>
    </row>
    <row r="1449" spans="1:16">
      <c r="A1449" t="s">
        <v>1071</v>
      </c>
      <c r="B1449" s="458">
        <v>2022</v>
      </c>
      <c r="C1449" s="458">
        <v>0</v>
      </c>
      <c r="D1449" s="458">
        <v>0</v>
      </c>
      <c r="E1449" s="458">
        <v>0</v>
      </c>
      <c r="F1449" s="458">
        <v>0</v>
      </c>
      <c r="G1449" s="458">
        <v>0</v>
      </c>
      <c r="H1449" s="458">
        <v>3</v>
      </c>
      <c r="I1449" s="458">
        <v>0</v>
      </c>
      <c r="J1449" s="458">
        <v>0</v>
      </c>
      <c r="K1449" s="458">
        <v>0</v>
      </c>
      <c r="L1449" t="s">
        <v>697</v>
      </c>
      <c r="O1449" s="231"/>
      <c r="P1449" s="231"/>
    </row>
    <row r="1450" spans="1:16">
      <c r="A1450" t="s">
        <v>1071</v>
      </c>
      <c r="B1450" s="458">
        <v>2023</v>
      </c>
      <c r="C1450" s="458">
        <v>0</v>
      </c>
      <c r="D1450" s="458">
        <v>0</v>
      </c>
      <c r="E1450" s="458">
        <v>0</v>
      </c>
      <c r="F1450" s="458">
        <v>0</v>
      </c>
      <c r="G1450" s="458">
        <v>0</v>
      </c>
      <c r="H1450" s="458">
        <v>2</v>
      </c>
      <c r="I1450" s="458">
        <v>0</v>
      </c>
      <c r="J1450" s="458">
        <v>0</v>
      </c>
      <c r="K1450" s="458">
        <v>0</v>
      </c>
      <c r="L1450" t="s">
        <v>697</v>
      </c>
      <c r="O1450" s="231"/>
      <c r="P1450" s="231"/>
    </row>
    <row r="1451" spans="1:16">
      <c r="A1451" t="s">
        <v>1071</v>
      </c>
      <c r="B1451" s="458">
        <v>2024</v>
      </c>
      <c r="C1451" s="458">
        <v>0</v>
      </c>
      <c r="D1451" s="458">
        <v>0</v>
      </c>
      <c r="E1451" s="458">
        <v>0</v>
      </c>
      <c r="F1451" s="458">
        <v>0</v>
      </c>
      <c r="G1451" s="458">
        <v>0</v>
      </c>
      <c r="H1451" s="458">
        <v>5</v>
      </c>
      <c r="I1451" s="458">
        <v>0</v>
      </c>
      <c r="J1451" s="458">
        <v>0</v>
      </c>
      <c r="K1451" s="458">
        <v>0</v>
      </c>
      <c r="L1451" t="s">
        <v>697</v>
      </c>
      <c r="O1451" s="231"/>
      <c r="P1451" s="231"/>
    </row>
    <row r="1452" spans="1:16">
      <c r="A1452" t="s">
        <v>1072</v>
      </c>
      <c r="B1452" s="458">
        <v>2019</v>
      </c>
      <c r="C1452" s="458">
        <v>0</v>
      </c>
      <c r="D1452" s="458">
        <v>0</v>
      </c>
      <c r="E1452" s="458">
        <v>0</v>
      </c>
      <c r="F1452" s="458">
        <v>0</v>
      </c>
      <c r="G1452" s="458">
        <v>0</v>
      </c>
      <c r="H1452" s="458">
        <v>0</v>
      </c>
      <c r="I1452" s="458">
        <v>0</v>
      </c>
      <c r="J1452" s="458">
        <v>0</v>
      </c>
      <c r="K1452" s="458">
        <v>42</v>
      </c>
      <c r="L1452" t="s">
        <v>855</v>
      </c>
      <c r="O1452" s="231"/>
      <c r="P1452" s="231"/>
    </row>
    <row r="1453" spans="1:16">
      <c r="A1453" t="s">
        <v>1072</v>
      </c>
      <c r="B1453" s="458">
        <v>2020</v>
      </c>
      <c r="C1453" s="458">
        <v>0</v>
      </c>
      <c r="D1453" s="458">
        <v>0</v>
      </c>
      <c r="E1453" s="458">
        <v>34</v>
      </c>
      <c r="F1453" s="458">
        <v>0</v>
      </c>
      <c r="G1453" s="458">
        <v>39</v>
      </c>
      <c r="H1453" s="458">
        <v>0</v>
      </c>
      <c r="I1453" s="458">
        <v>0</v>
      </c>
      <c r="J1453" s="458">
        <v>0</v>
      </c>
      <c r="K1453" s="458">
        <v>64</v>
      </c>
      <c r="L1453" t="s">
        <v>855</v>
      </c>
      <c r="O1453" s="231"/>
      <c r="P1453" s="231"/>
    </row>
    <row r="1454" spans="1:16">
      <c r="A1454" t="s">
        <v>1072</v>
      </c>
      <c r="B1454" s="458">
        <v>2021</v>
      </c>
      <c r="C1454" s="458">
        <v>0</v>
      </c>
      <c r="D1454" s="458">
        <v>0</v>
      </c>
      <c r="E1454" s="458">
        <v>0</v>
      </c>
      <c r="F1454" s="458">
        <v>0</v>
      </c>
      <c r="G1454" s="458">
        <v>0</v>
      </c>
      <c r="H1454" s="458">
        <v>0</v>
      </c>
      <c r="I1454" s="458">
        <v>0</v>
      </c>
      <c r="J1454" s="458">
        <v>0</v>
      </c>
      <c r="K1454" s="458">
        <v>37</v>
      </c>
      <c r="L1454" t="s">
        <v>855</v>
      </c>
      <c r="O1454" s="231"/>
      <c r="P1454" s="231"/>
    </row>
    <row r="1455" spans="1:16">
      <c r="A1455" t="s">
        <v>1072</v>
      </c>
      <c r="B1455" s="458">
        <v>2021</v>
      </c>
      <c r="C1455" s="458">
        <v>0</v>
      </c>
      <c r="D1455" s="458">
        <v>0</v>
      </c>
      <c r="E1455" s="458">
        <v>0</v>
      </c>
      <c r="F1455" s="458">
        <v>0</v>
      </c>
      <c r="G1455" s="458">
        <v>0</v>
      </c>
      <c r="H1455" s="458">
        <v>0</v>
      </c>
      <c r="I1455" s="458">
        <v>0</v>
      </c>
      <c r="J1455" s="458">
        <v>0</v>
      </c>
      <c r="K1455" s="458">
        <v>6</v>
      </c>
      <c r="L1455" t="s">
        <v>697</v>
      </c>
      <c r="O1455" s="231"/>
      <c r="P1455" s="231"/>
    </row>
    <row r="1456" spans="1:16">
      <c r="A1456" t="s">
        <v>1072</v>
      </c>
      <c r="B1456" s="458">
        <v>2022</v>
      </c>
      <c r="C1456" s="458">
        <v>0</v>
      </c>
      <c r="D1456" s="458">
        <v>0</v>
      </c>
      <c r="E1456" s="458">
        <v>0</v>
      </c>
      <c r="F1456" s="458">
        <v>0</v>
      </c>
      <c r="G1456" s="458">
        <v>0</v>
      </c>
      <c r="H1456" s="458">
        <v>0</v>
      </c>
      <c r="I1456" s="458">
        <v>0</v>
      </c>
      <c r="J1456" s="458">
        <v>0</v>
      </c>
      <c r="K1456" s="458">
        <v>29</v>
      </c>
      <c r="L1456" t="s">
        <v>697</v>
      </c>
      <c r="O1456" s="231"/>
      <c r="P1456" s="231"/>
    </row>
    <row r="1457" spans="1:16">
      <c r="A1457" t="s">
        <v>1072</v>
      </c>
      <c r="B1457" s="458">
        <v>2023</v>
      </c>
      <c r="C1457" s="458">
        <v>0</v>
      </c>
      <c r="D1457" s="458">
        <v>0</v>
      </c>
      <c r="E1457" s="458">
        <v>0</v>
      </c>
      <c r="F1457" s="458">
        <v>0</v>
      </c>
      <c r="G1457" s="458">
        <v>0</v>
      </c>
      <c r="H1457" s="458">
        <v>0</v>
      </c>
      <c r="I1457" s="458">
        <v>0</v>
      </c>
      <c r="J1457" s="458">
        <v>0</v>
      </c>
      <c r="K1457" s="458">
        <v>60</v>
      </c>
      <c r="L1457" t="s">
        <v>697</v>
      </c>
      <c r="O1457" s="231"/>
      <c r="P1457" s="231"/>
    </row>
    <row r="1458" spans="1:16">
      <c r="A1458" t="s">
        <v>1072</v>
      </c>
      <c r="B1458" s="458">
        <v>2024</v>
      </c>
      <c r="C1458" s="458">
        <v>0</v>
      </c>
      <c r="D1458" s="458">
        <v>0</v>
      </c>
      <c r="E1458" s="458">
        <v>0</v>
      </c>
      <c r="F1458" s="458">
        <v>0</v>
      </c>
      <c r="G1458" s="458">
        <v>0</v>
      </c>
      <c r="H1458" s="458">
        <v>0</v>
      </c>
      <c r="I1458" s="458">
        <v>0</v>
      </c>
      <c r="J1458" s="458">
        <v>0</v>
      </c>
      <c r="K1458" s="458">
        <v>30</v>
      </c>
      <c r="L1458" t="s">
        <v>697</v>
      </c>
      <c r="O1458" s="231"/>
      <c r="P1458" s="231"/>
    </row>
    <row r="1459" spans="1:16">
      <c r="A1459" t="s">
        <v>1072</v>
      </c>
      <c r="C1459">
        <v>0</v>
      </c>
      <c r="D1459">
        <v>0</v>
      </c>
      <c r="E1459">
        <v>0</v>
      </c>
      <c r="F1459">
        <v>0</v>
      </c>
      <c r="G1459">
        <v>0</v>
      </c>
      <c r="H1459">
        <v>0</v>
      </c>
      <c r="I1459">
        <v>0</v>
      </c>
      <c r="J1459">
        <v>0</v>
      </c>
      <c r="K1459">
        <v>16</v>
      </c>
      <c r="L1459" t="s">
        <v>822</v>
      </c>
      <c r="O1459" s="231"/>
      <c r="P1459" s="231"/>
    </row>
    <row r="1460" spans="1:16">
      <c r="A1460" t="s">
        <v>1073</v>
      </c>
      <c r="B1460" s="458">
        <v>2019</v>
      </c>
      <c r="C1460" s="458">
        <v>0</v>
      </c>
      <c r="D1460" s="458">
        <v>0</v>
      </c>
      <c r="E1460" s="458">
        <v>0</v>
      </c>
      <c r="F1460" s="458">
        <v>0</v>
      </c>
      <c r="G1460" s="458">
        <v>0</v>
      </c>
      <c r="H1460" s="458">
        <v>0</v>
      </c>
      <c r="I1460" s="458">
        <v>0</v>
      </c>
      <c r="J1460" s="458">
        <v>6</v>
      </c>
      <c r="K1460" s="458">
        <v>131</v>
      </c>
      <c r="L1460" t="s">
        <v>855</v>
      </c>
      <c r="O1460" s="231"/>
      <c r="P1460" s="231"/>
    </row>
    <row r="1461" spans="1:16">
      <c r="A1461" t="s">
        <v>1073</v>
      </c>
      <c r="B1461" s="458">
        <v>2020</v>
      </c>
      <c r="C1461" s="458">
        <v>0</v>
      </c>
      <c r="D1461" s="458">
        <v>0</v>
      </c>
      <c r="E1461" s="458">
        <v>0</v>
      </c>
      <c r="F1461" s="458">
        <v>0</v>
      </c>
      <c r="G1461" s="458">
        <v>0</v>
      </c>
      <c r="H1461" s="458">
        <v>0</v>
      </c>
      <c r="I1461" s="458">
        <v>0</v>
      </c>
      <c r="J1461" s="458">
        <v>0</v>
      </c>
      <c r="K1461" s="458">
        <v>195</v>
      </c>
      <c r="L1461" t="s">
        <v>855</v>
      </c>
      <c r="O1461" s="231"/>
      <c r="P1461" s="231"/>
    </row>
    <row r="1462" spans="1:16">
      <c r="A1462" t="s">
        <v>1073</v>
      </c>
      <c r="B1462" s="458">
        <v>2021</v>
      </c>
      <c r="C1462" s="458">
        <v>0</v>
      </c>
      <c r="D1462" s="458">
        <v>0</v>
      </c>
      <c r="E1462" s="458">
        <v>0</v>
      </c>
      <c r="F1462" s="458">
        <v>0</v>
      </c>
      <c r="G1462" s="458">
        <v>0</v>
      </c>
      <c r="H1462" s="458">
        <v>0</v>
      </c>
      <c r="I1462" s="458">
        <v>0</v>
      </c>
      <c r="J1462" s="458">
        <v>0</v>
      </c>
      <c r="K1462" s="458">
        <v>203</v>
      </c>
      <c r="L1462" t="s">
        <v>855</v>
      </c>
      <c r="O1462" s="231"/>
      <c r="P1462" s="231"/>
    </row>
    <row r="1463" spans="1:16">
      <c r="A1463" t="s">
        <v>1073</v>
      </c>
      <c r="B1463" s="458">
        <v>2021</v>
      </c>
      <c r="C1463" s="458">
        <v>0</v>
      </c>
      <c r="D1463" s="458">
        <v>0</v>
      </c>
      <c r="E1463" s="458">
        <v>0</v>
      </c>
      <c r="F1463" s="458">
        <v>0</v>
      </c>
      <c r="G1463" s="458">
        <v>0</v>
      </c>
      <c r="H1463" s="458">
        <v>0</v>
      </c>
      <c r="I1463" s="458">
        <v>0</v>
      </c>
      <c r="J1463" s="458">
        <v>0</v>
      </c>
      <c r="K1463" s="458">
        <v>66</v>
      </c>
      <c r="L1463" t="s">
        <v>697</v>
      </c>
      <c r="O1463" s="231"/>
      <c r="P1463" s="231"/>
    </row>
    <row r="1464" spans="1:16">
      <c r="A1464" t="s">
        <v>1073</v>
      </c>
      <c r="B1464" s="458">
        <v>2022</v>
      </c>
      <c r="C1464" s="458">
        <v>0</v>
      </c>
      <c r="D1464" s="458">
        <v>0</v>
      </c>
      <c r="E1464" s="458">
        <v>0</v>
      </c>
      <c r="F1464" s="458">
        <v>0</v>
      </c>
      <c r="G1464" s="458">
        <v>0</v>
      </c>
      <c r="H1464" s="458">
        <v>0</v>
      </c>
      <c r="I1464" s="458">
        <v>0</v>
      </c>
      <c r="J1464" s="458">
        <v>0</v>
      </c>
      <c r="K1464" s="458">
        <v>526</v>
      </c>
      <c r="L1464" t="s">
        <v>697</v>
      </c>
      <c r="O1464" s="231"/>
      <c r="P1464" s="231"/>
    </row>
    <row r="1465" spans="1:16">
      <c r="A1465" t="s">
        <v>1073</v>
      </c>
      <c r="B1465" s="458">
        <v>2023</v>
      </c>
      <c r="C1465" s="458">
        <v>0</v>
      </c>
      <c r="D1465" s="458">
        <v>0</v>
      </c>
      <c r="E1465" s="458">
        <v>0</v>
      </c>
      <c r="F1465" s="458">
        <v>0</v>
      </c>
      <c r="G1465" s="458">
        <v>0</v>
      </c>
      <c r="H1465" s="458">
        <v>0</v>
      </c>
      <c r="I1465" s="458">
        <v>0</v>
      </c>
      <c r="J1465" s="458">
        <v>0</v>
      </c>
      <c r="K1465" s="458">
        <v>318</v>
      </c>
      <c r="L1465" t="s">
        <v>697</v>
      </c>
      <c r="O1465" s="231"/>
      <c r="P1465" s="231"/>
    </row>
    <row r="1466" spans="1:16">
      <c r="A1466" t="s">
        <v>1073</v>
      </c>
      <c r="B1466" s="458">
        <v>2024</v>
      </c>
      <c r="C1466" s="458">
        <v>0</v>
      </c>
      <c r="D1466" s="458">
        <v>0</v>
      </c>
      <c r="E1466" s="458">
        <v>0</v>
      </c>
      <c r="F1466" s="458">
        <v>0</v>
      </c>
      <c r="G1466" s="458">
        <v>0</v>
      </c>
      <c r="H1466" s="458">
        <v>0</v>
      </c>
      <c r="I1466" s="458">
        <v>0</v>
      </c>
      <c r="J1466" s="458">
        <v>2</v>
      </c>
      <c r="K1466" s="458">
        <v>105</v>
      </c>
      <c r="L1466" t="s">
        <v>697</v>
      </c>
      <c r="O1466" s="231"/>
      <c r="P1466" s="231"/>
    </row>
    <row r="1467" spans="1:16">
      <c r="A1467" t="s">
        <v>1073</v>
      </c>
      <c r="C1467">
        <v>0</v>
      </c>
      <c r="D1467">
        <v>0</v>
      </c>
      <c r="E1467">
        <v>0</v>
      </c>
      <c r="F1467">
        <v>0</v>
      </c>
      <c r="G1467">
        <v>0</v>
      </c>
      <c r="H1467">
        <v>0</v>
      </c>
      <c r="I1467">
        <v>0</v>
      </c>
      <c r="J1467">
        <v>0</v>
      </c>
      <c r="K1467">
        <v>90</v>
      </c>
      <c r="L1467" t="s">
        <v>822</v>
      </c>
      <c r="O1467" s="231"/>
      <c r="P1467" s="231"/>
    </row>
    <row r="1468" spans="1:16">
      <c r="A1468" t="s">
        <v>1074</v>
      </c>
      <c r="B1468" s="458">
        <v>2019</v>
      </c>
      <c r="C1468" s="458">
        <v>0</v>
      </c>
      <c r="D1468" s="458">
        <v>1</v>
      </c>
      <c r="E1468" s="458">
        <v>0</v>
      </c>
      <c r="F1468" s="458">
        <v>1</v>
      </c>
      <c r="G1468" s="458">
        <v>0</v>
      </c>
      <c r="H1468" s="458">
        <v>7</v>
      </c>
      <c r="I1468" s="458">
        <v>0</v>
      </c>
      <c r="J1468" s="458">
        <v>0</v>
      </c>
      <c r="K1468" s="458">
        <v>6</v>
      </c>
      <c r="L1468" t="s">
        <v>855</v>
      </c>
      <c r="O1468" s="231"/>
      <c r="P1468" s="231"/>
    </row>
    <row r="1469" spans="1:16">
      <c r="A1469" t="s">
        <v>1074</v>
      </c>
      <c r="B1469" s="458">
        <v>2020</v>
      </c>
      <c r="C1469" s="458">
        <v>0</v>
      </c>
      <c r="D1469" s="458">
        <v>0</v>
      </c>
      <c r="E1469" s="458">
        <v>0</v>
      </c>
      <c r="F1469" s="458">
        <v>5</v>
      </c>
      <c r="G1469" s="458">
        <v>0</v>
      </c>
      <c r="H1469" s="458">
        <v>5</v>
      </c>
      <c r="I1469" s="458">
        <v>0</v>
      </c>
      <c r="J1469" s="458">
        <v>0</v>
      </c>
      <c r="K1469" s="458">
        <v>15</v>
      </c>
      <c r="L1469" t="s">
        <v>855</v>
      </c>
      <c r="O1469" s="231"/>
      <c r="P1469" s="231"/>
    </row>
    <row r="1470" spans="1:16">
      <c r="A1470" t="s">
        <v>1074</v>
      </c>
      <c r="B1470" s="458">
        <v>2021</v>
      </c>
      <c r="C1470" s="458">
        <v>0</v>
      </c>
      <c r="D1470" s="458">
        <v>0</v>
      </c>
      <c r="E1470" s="458">
        <v>0</v>
      </c>
      <c r="F1470" s="458">
        <v>1</v>
      </c>
      <c r="G1470" s="458">
        <v>0</v>
      </c>
      <c r="H1470" s="458">
        <v>0</v>
      </c>
      <c r="I1470" s="458">
        <v>0</v>
      </c>
      <c r="J1470" s="458">
        <v>0</v>
      </c>
      <c r="K1470" s="458">
        <v>0</v>
      </c>
      <c r="L1470" t="s">
        <v>855</v>
      </c>
      <c r="O1470" s="231"/>
      <c r="P1470" s="231"/>
    </row>
    <row r="1471" spans="1:16">
      <c r="A1471" t="s">
        <v>1074</v>
      </c>
      <c r="B1471" s="458">
        <v>2022</v>
      </c>
      <c r="C1471" s="458">
        <v>0</v>
      </c>
      <c r="D1471" s="458">
        <v>0</v>
      </c>
      <c r="E1471" s="458">
        <v>0</v>
      </c>
      <c r="F1471" s="458">
        <v>0</v>
      </c>
      <c r="G1471" s="458">
        <v>0</v>
      </c>
      <c r="H1471" s="458">
        <v>0</v>
      </c>
      <c r="I1471" s="458">
        <v>0</v>
      </c>
      <c r="J1471" s="458">
        <v>2</v>
      </c>
      <c r="K1471" s="458">
        <v>0</v>
      </c>
      <c r="L1471" t="s">
        <v>697</v>
      </c>
      <c r="O1471" s="231"/>
      <c r="P1471" s="231"/>
    </row>
    <row r="1472" spans="1:16">
      <c r="A1472" t="s">
        <v>1074</v>
      </c>
      <c r="B1472" s="458">
        <v>2023</v>
      </c>
      <c r="C1472" s="458">
        <v>0</v>
      </c>
      <c r="D1472" s="458">
        <v>2</v>
      </c>
      <c r="E1472" s="458">
        <v>0</v>
      </c>
      <c r="F1472" s="458">
        <v>2</v>
      </c>
      <c r="G1472" s="458">
        <v>0</v>
      </c>
      <c r="H1472" s="458">
        <v>0</v>
      </c>
      <c r="I1472" s="458">
        <v>0</v>
      </c>
      <c r="J1472" s="458">
        <v>6</v>
      </c>
      <c r="K1472" s="458">
        <v>7</v>
      </c>
      <c r="L1472" t="s">
        <v>697</v>
      </c>
      <c r="O1472" s="231"/>
      <c r="P1472" s="231"/>
    </row>
    <row r="1473" spans="1:16">
      <c r="A1473" t="s">
        <v>1074</v>
      </c>
      <c r="B1473" s="458">
        <v>2024</v>
      </c>
      <c r="C1473" s="458">
        <v>0</v>
      </c>
      <c r="D1473" s="458">
        <v>9</v>
      </c>
      <c r="E1473" s="458">
        <v>0</v>
      </c>
      <c r="F1473" s="458">
        <v>11</v>
      </c>
      <c r="G1473" s="458">
        <v>0</v>
      </c>
      <c r="H1473" s="458">
        <v>0</v>
      </c>
      <c r="I1473" s="458">
        <v>0</v>
      </c>
      <c r="J1473" s="458">
        <v>5</v>
      </c>
      <c r="K1473" s="458">
        <v>10</v>
      </c>
      <c r="L1473" t="s">
        <v>697</v>
      </c>
      <c r="O1473" s="231"/>
      <c r="P1473" s="231"/>
    </row>
    <row r="1474" spans="1:16">
      <c r="A1474" t="s">
        <v>1075</v>
      </c>
      <c r="B1474" s="458">
        <v>2019</v>
      </c>
      <c r="C1474" s="458">
        <v>0</v>
      </c>
      <c r="D1474" s="458">
        <v>0</v>
      </c>
      <c r="E1474" s="458">
        <v>0</v>
      </c>
      <c r="F1474" s="458">
        <v>0</v>
      </c>
      <c r="G1474" s="458">
        <v>3</v>
      </c>
      <c r="H1474" s="458">
        <v>0</v>
      </c>
      <c r="I1474" s="458">
        <v>7</v>
      </c>
      <c r="J1474" s="458">
        <v>7</v>
      </c>
      <c r="K1474" s="458">
        <v>70</v>
      </c>
      <c r="L1474" t="s">
        <v>855</v>
      </c>
      <c r="O1474" s="231"/>
      <c r="P1474" s="231"/>
    </row>
    <row r="1475" spans="1:16">
      <c r="A1475" t="s">
        <v>1075</v>
      </c>
      <c r="B1475" s="458">
        <v>2020</v>
      </c>
      <c r="C1475" s="458">
        <v>0</v>
      </c>
      <c r="D1475" s="458">
        <v>0</v>
      </c>
      <c r="E1475" s="458">
        <v>5</v>
      </c>
      <c r="F1475" s="458">
        <v>0</v>
      </c>
      <c r="G1475" s="458">
        <v>0</v>
      </c>
      <c r="H1475" s="458">
        <v>0</v>
      </c>
      <c r="I1475" s="458">
        <v>7</v>
      </c>
      <c r="J1475" s="458">
        <v>15</v>
      </c>
      <c r="K1475" s="458">
        <v>56</v>
      </c>
      <c r="L1475" t="s">
        <v>855</v>
      </c>
      <c r="O1475" s="231"/>
      <c r="P1475" s="231"/>
    </row>
    <row r="1476" spans="1:16">
      <c r="A1476" t="s">
        <v>1075</v>
      </c>
      <c r="B1476" s="458">
        <v>2021</v>
      </c>
      <c r="C1476" s="458">
        <v>0</v>
      </c>
      <c r="D1476" s="458">
        <v>0</v>
      </c>
      <c r="E1476" s="458">
        <v>0</v>
      </c>
      <c r="F1476" s="458">
        <v>0</v>
      </c>
      <c r="G1476" s="458">
        <v>0</v>
      </c>
      <c r="H1476" s="458">
        <v>0</v>
      </c>
      <c r="I1476" s="458">
        <v>0</v>
      </c>
      <c r="J1476" s="458">
        <v>21</v>
      </c>
      <c r="K1476" s="458">
        <v>1</v>
      </c>
      <c r="L1476" t="s">
        <v>855</v>
      </c>
      <c r="O1476" s="231"/>
      <c r="P1476" s="231"/>
    </row>
    <row r="1477" spans="1:16">
      <c r="A1477" t="s">
        <v>1075</v>
      </c>
      <c r="B1477" s="458">
        <v>2022</v>
      </c>
      <c r="C1477" s="458">
        <v>0</v>
      </c>
      <c r="D1477" s="458">
        <v>0</v>
      </c>
      <c r="E1477" s="458">
        <v>2</v>
      </c>
      <c r="F1477" s="458">
        <v>0</v>
      </c>
      <c r="G1477" s="458">
        <v>0</v>
      </c>
      <c r="H1477" s="458">
        <v>0</v>
      </c>
      <c r="I1477" s="458">
        <v>5</v>
      </c>
      <c r="J1477" s="458">
        <v>34</v>
      </c>
      <c r="K1477" s="458">
        <v>29</v>
      </c>
      <c r="L1477" t="s">
        <v>855</v>
      </c>
      <c r="O1477" s="231"/>
      <c r="P1477" s="231"/>
    </row>
    <row r="1478" spans="1:16">
      <c r="A1478" t="s">
        <v>1075</v>
      </c>
      <c r="B1478" s="458">
        <v>2023</v>
      </c>
      <c r="C1478" s="458">
        <v>0</v>
      </c>
      <c r="D1478" s="458">
        <v>0</v>
      </c>
      <c r="E1478" s="458">
        <v>0</v>
      </c>
      <c r="F1478" s="458">
        <v>0</v>
      </c>
      <c r="G1478" s="458">
        <v>0</v>
      </c>
      <c r="H1478" s="458">
        <v>0</v>
      </c>
      <c r="I1478" s="458">
        <v>0</v>
      </c>
      <c r="J1478" s="458">
        <v>1</v>
      </c>
      <c r="K1478" s="458">
        <v>1</v>
      </c>
      <c r="L1478" t="s">
        <v>855</v>
      </c>
      <c r="O1478" s="231"/>
      <c r="P1478" s="231"/>
    </row>
    <row r="1479" spans="1:16">
      <c r="A1479" t="s">
        <v>1075</v>
      </c>
      <c r="B1479" s="458">
        <v>2023</v>
      </c>
      <c r="C1479" s="458">
        <v>0</v>
      </c>
      <c r="D1479" s="458">
        <v>0</v>
      </c>
      <c r="E1479" s="458">
        <v>2</v>
      </c>
      <c r="F1479" s="458">
        <v>0</v>
      </c>
      <c r="G1479" s="458">
        <v>0</v>
      </c>
      <c r="H1479" s="458">
        <v>0</v>
      </c>
      <c r="I1479" s="458">
        <v>2</v>
      </c>
      <c r="J1479" s="458">
        <v>32</v>
      </c>
      <c r="K1479" s="458">
        <v>40</v>
      </c>
      <c r="L1479" t="s">
        <v>697</v>
      </c>
      <c r="O1479" s="231"/>
      <c r="P1479" s="231"/>
    </row>
    <row r="1480" spans="1:16">
      <c r="A1480" t="s">
        <v>1075</v>
      </c>
      <c r="B1480" s="458">
        <v>2024</v>
      </c>
      <c r="C1480" s="458">
        <v>0</v>
      </c>
      <c r="D1480" s="458">
        <v>0</v>
      </c>
      <c r="E1480" s="458">
        <v>0</v>
      </c>
      <c r="F1480" s="458">
        <v>9</v>
      </c>
      <c r="G1480" s="458">
        <v>0</v>
      </c>
      <c r="H1480" s="458">
        <v>2</v>
      </c>
      <c r="I1480" s="458">
        <v>3</v>
      </c>
      <c r="J1480" s="458">
        <v>7</v>
      </c>
      <c r="K1480" s="458">
        <v>35</v>
      </c>
      <c r="L1480" t="s">
        <v>697</v>
      </c>
      <c r="O1480" s="231"/>
      <c r="P1480" s="231"/>
    </row>
    <row r="1481" spans="1:16">
      <c r="A1481" t="s">
        <v>1075</v>
      </c>
      <c r="C1481">
        <v>0</v>
      </c>
      <c r="D1481">
        <v>0</v>
      </c>
      <c r="E1481">
        <v>0</v>
      </c>
      <c r="F1481">
        <v>0</v>
      </c>
      <c r="G1481">
        <v>0</v>
      </c>
      <c r="H1481">
        <v>0</v>
      </c>
      <c r="I1481">
        <v>0</v>
      </c>
      <c r="J1481">
        <v>13</v>
      </c>
      <c r="K1481">
        <v>7</v>
      </c>
      <c r="L1481" t="s">
        <v>822</v>
      </c>
      <c r="O1481" s="231"/>
      <c r="P1481" s="231"/>
    </row>
    <row r="1482" spans="1:16">
      <c r="A1482" t="s">
        <v>1076</v>
      </c>
      <c r="B1482" s="458">
        <v>2019</v>
      </c>
      <c r="C1482" s="458">
        <v>0</v>
      </c>
      <c r="D1482" s="458">
        <v>0</v>
      </c>
      <c r="E1482" s="458">
        <v>0</v>
      </c>
      <c r="F1482" s="458">
        <v>0</v>
      </c>
      <c r="G1482" s="458">
        <v>0</v>
      </c>
      <c r="H1482" s="458">
        <v>0</v>
      </c>
      <c r="I1482" s="458">
        <v>0</v>
      </c>
      <c r="J1482" s="458">
        <v>8</v>
      </c>
      <c r="K1482" s="458">
        <v>8</v>
      </c>
      <c r="L1482" t="s">
        <v>855</v>
      </c>
      <c r="O1482" s="231"/>
      <c r="P1482" s="231"/>
    </row>
    <row r="1483" spans="1:16">
      <c r="A1483" t="s">
        <v>1076</v>
      </c>
      <c r="B1483" s="458">
        <v>2020</v>
      </c>
      <c r="C1483" s="458">
        <v>0</v>
      </c>
      <c r="D1483" s="458">
        <v>0</v>
      </c>
      <c r="E1483" s="458">
        <v>0</v>
      </c>
      <c r="F1483" s="458">
        <v>0</v>
      </c>
      <c r="G1483" s="458">
        <v>0</v>
      </c>
      <c r="H1483" s="458">
        <v>0</v>
      </c>
      <c r="I1483" s="458">
        <v>0</v>
      </c>
      <c r="J1483" s="458">
        <v>12</v>
      </c>
      <c r="K1483" s="458">
        <v>13</v>
      </c>
      <c r="L1483" t="s">
        <v>855</v>
      </c>
      <c r="O1483" s="231"/>
      <c r="P1483" s="231"/>
    </row>
    <row r="1484" spans="1:16">
      <c r="A1484" t="s">
        <v>1076</v>
      </c>
      <c r="B1484" s="458">
        <v>2021</v>
      </c>
      <c r="C1484" s="458">
        <v>0</v>
      </c>
      <c r="D1484" s="458">
        <v>0</v>
      </c>
      <c r="E1484" s="458">
        <v>0</v>
      </c>
      <c r="F1484" s="458">
        <v>0</v>
      </c>
      <c r="G1484" s="458">
        <v>0</v>
      </c>
      <c r="H1484" s="458">
        <v>0</v>
      </c>
      <c r="I1484" s="458">
        <v>0</v>
      </c>
      <c r="J1484" s="458">
        <v>0</v>
      </c>
      <c r="K1484" s="458">
        <v>16</v>
      </c>
      <c r="L1484" t="s">
        <v>855</v>
      </c>
      <c r="O1484" s="231"/>
      <c r="P1484" s="231"/>
    </row>
    <row r="1485" spans="1:16">
      <c r="A1485" t="s">
        <v>1076</v>
      </c>
      <c r="B1485" s="458">
        <v>2021</v>
      </c>
      <c r="C1485" s="458">
        <v>0</v>
      </c>
      <c r="D1485" s="458">
        <v>0</v>
      </c>
      <c r="E1485" s="458">
        <v>0</v>
      </c>
      <c r="F1485" s="458">
        <v>0</v>
      </c>
      <c r="G1485" s="458">
        <v>0</v>
      </c>
      <c r="H1485" s="458">
        <v>0</v>
      </c>
      <c r="I1485" s="458">
        <v>0</v>
      </c>
      <c r="J1485" s="458">
        <v>0</v>
      </c>
      <c r="K1485" s="458">
        <v>11</v>
      </c>
      <c r="L1485" t="s">
        <v>697</v>
      </c>
      <c r="O1485" s="231"/>
      <c r="P1485" s="231"/>
    </row>
    <row r="1486" spans="1:16">
      <c r="A1486" t="s">
        <v>1076</v>
      </c>
      <c r="B1486" s="458">
        <v>2022</v>
      </c>
      <c r="C1486" s="458">
        <v>0</v>
      </c>
      <c r="D1486" s="458">
        <v>0</v>
      </c>
      <c r="E1486" s="458">
        <v>0</v>
      </c>
      <c r="F1486" s="458">
        <v>0</v>
      </c>
      <c r="G1486" s="458">
        <v>0</v>
      </c>
      <c r="H1486" s="458">
        <v>0</v>
      </c>
      <c r="I1486" s="458">
        <v>0</v>
      </c>
      <c r="J1486" s="458">
        <v>0</v>
      </c>
      <c r="K1486" s="458">
        <v>77</v>
      </c>
      <c r="L1486" t="s">
        <v>697</v>
      </c>
      <c r="O1486" s="231"/>
      <c r="P1486" s="231"/>
    </row>
    <row r="1487" spans="1:16">
      <c r="A1487" t="s">
        <v>1076</v>
      </c>
      <c r="B1487" s="458">
        <v>2023</v>
      </c>
      <c r="C1487" s="458">
        <v>0</v>
      </c>
      <c r="D1487" s="458">
        <v>0</v>
      </c>
      <c r="E1487" s="458">
        <v>0</v>
      </c>
      <c r="F1487" s="458">
        <v>0</v>
      </c>
      <c r="G1487" s="458">
        <v>0</v>
      </c>
      <c r="H1487" s="458">
        <v>0</v>
      </c>
      <c r="I1487" s="458">
        <v>0</v>
      </c>
      <c r="J1487" s="458">
        <v>0</v>
      </c>
      <c r="K1487" s="458">
        <v>127</v>
      </c>
      <c r="L1487" t="s">
        <v>697</v>
      </c>
      <c r="O1487" s="231"/>
      <c r="P1487" s="231"/>
    </row>
    <row r="1488" spans="1:16">
      <c r="A1488" t="s">
        <v>1076</v>
      </c>
      <c r="B1488" s="458">
        <v>2024</v>
      </c>
      <c r="C1488" s="458">
        <v>0</v>
      </c>
      <c r="D1488" s="458">
        <v>0</v>
      </c>
      <c r="E1488" s="458">
        <v>0</v>
      </c>
      <c r="F1488" s="458">
        <v>0</v>
      </c>
      <c r="G1488" s="458">
        <v>0</v>
      </c>
      <c r="H1488" s="458">
        <v>0</v>
      </c>
      <c r="I1488" s="458">
        <v>0</v>
      </c>
      <c r="J1488" s="458">
        <v>0</v>
      </c>
      <c r="K1488" s="458">
        <v>119</v>
      </c>
      <c r="L1488" t="s">
        <v>697</v>
      </c>
      <c r="O1488" s="231"/>
      <c r="P1488" s="231"/>
    </row>
    <row r="1489" spans="1:16">
      <c r="A1489" t="s">
        <v>1076</v>
      </c>
      <c r="C1489">
        <v>0</v>
      </c>
      <c r="D1489">
        <v>0</v>
      </c>
      <c r="E1489">
        <v>0</v>
      </c>
      <c r="F1489">
        <v>0</v>
      </c>
      <c r="G1489">
        <v>0</v>
      </c>
      <c r="H1489">
        <v>0</v>
      </c>
      <c r="I1489">
        <v>0</v>
      </c>
      <c r="J1489">
        <v>0</v>
      </c>
      <c r="K1489">
        <v>6</v>
      </c>
      <c r="L1489" t="s">
        <v>822</v>
      </c>
      <c r="O1489" s="231"/>
      <c r="P1489" s="231"/>
    </row>
    <row r="1490" spans="1:16">
      <c r="A1490" t="s">
        <v>1077</v>
      </c>
      <c r="B1490" s="458">
        <v>2019</v>
      </c>
      <c r="C1490" s="458">
        <v>0</v>
      </c>
      <c r="D1490" s="458">
        <v>0</v>
      </c>
      <c r="E1490" s="458">
        <v>0</v>
      </c>
      <c r="F1490" s="458">
        <v>0</v>
      </c>
      <c r="G1490" s="458">
        <v>0</v>
      </c>
      <c r="H1490" s="458">
        <v>0</v>
      </c>
      <c r="I1490" s="458">
        <v>0</v>
      </c>
      <c r="J1490" s="458">
        <v>0</v>
      </c>
      <c r="K1490" s="458">
        <v>2</v>
      </c>
      <c r="L1490" t="s">
        <v>855</v>
      </c>
      <c r="O1490" s="231"/>
      <c r="P1490" s="231"/>
    </row>
    <row r="1491" spans="1:16">
      <c r="A1491" t="s">
        <v>1077</v>
      </c>
      <c r="B1491" s="458">
        <v>2020</v>
      </c>
      <c r="C1491" s="458">
        <v>0</v>
      </c>
      <c r="D1491" s="458">
        <v>0</v>
      </c>
      <c r="E1491" s="458">
        <v>0</v>
      </c>
      <c r="F1491" s="458">
        <v>0</v>
      </c>
      <c r="G1491" s="458">
        <v>0</v>
      </c>
      <c r="H1491" s="458">
        <v>0</v>
      </c>
      <c r="I1491" s="458">
        <v>0</v>
      </c>
      <c r="J1491" s="458">
        <v>0</v>
      </c>
      <c r="K1491" s="458">
        <v>5</v>
      </c>
      <c r="L1491" t="s">
        <v>855</v>
      </c>
      <c r="O1491" s="231"/>
      <c r="P1491" s="231"/>
    </row>
    <row r="1492" spans="1:16">
      <c r="A1492" t="s">
        <v>1077</v>
      </c>
      <c r="B1492" s="458">
        <v>2021</v>
      </c>
      <c r="C1492" s="458">
        <v>0</v>
      </c>
      <c r="D1492" s="458">
        <v>0</v>
      </c>
      <c r="E1492" s="458">
        <v>0</v>
      </c>
      <c r="F1492" s="458">
        <v>0</v>
      </c>
      <c r="G1492" s="458">
        <v>0</v>
      </c>
      <c r="H1492" s="458">
        <v>0</v>
      </c>
      <c r="I1492" s="458">
        <v>0</v>
      </c>
      <c r="J1492" s="458">
        <v>0</v>
      </c>
      <c r="K1492" s="458">
        <v>2</v>
      </c>
      <c r="L1492" t="s">
        <v>855</v>
      </c>
      <c r="O1492" s="231"/>
      <c r="P1492" s="231"/>
    </row>
    <row r="1493" spans="1:16">
      <c r="A1493" t="s">
        <v>1077</v>
      </c>
      <c r="B1493" s="458">
        <v>2024</v>
      </c>
      <c r="C1493" s="458">
        <v>0</v>
      </c>
      <c r="D1493" s="458">
        <v>0</v>
      </c>
      <c r="E1493" s="458">
        <v>0</v>
      </c>
      <c r="F1493" s="458">
        <v>0</v>
      </c>
      <c r="G1493" s="458">
        <v>0</v>
      </c>
      <c r="H1493" s="458">
        <v>0</v>
      </c>
      <c r="I1493" s="458">
        <v>0</v>
      </c>
      <c r="J1493" s="458">
        <v>0</v>
      </c>
      <c r="K1493" s="458">
        <v>5</v>
      </c>
      <c r="L1493" t="s">
        <v>697</v>
      </c>
      <c r="O1493" s="231"/>
      <c r="P1493" s="231"/>
    </row>
    <row r="1494" spans="1:16">
      <c r="A1494" t="s">
        <v>1077</v>
      </c>
      <c r="C1494">
        <v>0</v>
      </c>
      <c r="D1494">
        <v>0</v>
      </c>
      <c r="E1494">
        <v>0</v>
      </c>
      <c r="F1494">
        <v>0</v>
      </c>
      <c r="G1494">
        <v>0</v>
      </c>
      <c r="H1494">
        <v>0</v>
      </c>
      <c r="I1494">
        <v>0</v>
      </c>
      <c r="J1494">
        <v>0</v>
      </c>
      <c r="K1494">
        <v>1</v>
      </c>
      <c r="L1494" t="s">
        <v>822</v>
      </c>
      <c r="O1494" s="231"/>
      <c r="P1494" s="231"/>
    </row>
    <row r="1495" spans="1:16">
      <c r="A1495" t="s">
        <v>1078</v>
      </c>
      <c r="B1495" s="458">
        <v>2019</v>
      </c>
      <c r="C1495" s="458">
        <v>0</v>
      </c>
      <c r="D1495" s="458">
        <v>0</v>
      </c>
      <c r="E1495" s="458">
        <v>0</v>
      </c>
      <c r="F1495" s="458">
        <v>0</v>
      </c>
      <c r="G1495" s="458">
        <v>0</v>
      </c>
      <c r="H1495" s="458">
        <v>0</v>
      </c>
      <c r="I1495" s="458">
        <v>0</v>
      </c>
      <c r="J1495" s="458">
        <v>3</v>
      </c>
      <c r="K1495" s="458">
        <v>1</v>
      </c>
      <c r="L1495" t="s">
        <v>855</v>
      </c>
      <c r="O1495" s="231"/>
      <c r="P1495" s="231"/>
    </row>
    <row r="1496" spans="1:16">
      <c r="A1496" t="s">
        <v>1078</v>
      </c>
      <c r="B1496" s="458">
        <v>2020</v>
      </c>
      <c r="C1496" s="458">
        <v>0</v>
      </c>
      <c r="D1496" s="458">
        <v>0</v>
      </c>
      <c r="E1496" s="458">
        <v>0</v>
      </c>
      <c r="F1496" s="458">
        <v>3</v>
      </c>
      <c r="G1496" s="458">
        <v>0</v>
      </c>
      <c r="H1496" s="458">
        <v>0</v>
      </c>
      <c r="I1496" s="458">
        <v>0</v>
      </c>
      <c r="J1496" s="458">
        <v>0</v>
      </c>
      <c r="K1496" s="458">
        <v>0</v>
      </c>
      <c r="L1496" t="s">
        <v>855</v>
      </c>
      <c r="O1496" s="231"/>
      <c r="P1496" s="231"/>
    </row>
    <row r="1497" spans="1:16">
      <c r="A1497" t="s">
        <v>1078</v>
      </c>
      <c r="B1497" s="458">
        <v>2021</v>
      </c>
      <c r="C1497" s="458">
        <v>0</v>
      </c>
      <c r="D1497" s="458">
        <v>0</v>
      </c>
      <c r="E1497" s="458">
        <v>12</v>
      </c>
      <c r="F1497" s="458">
        <v>6</v>
      </c>
      <c r="G1497" s="458">
        <v>0</v>
      </c>
      <c r="H1497" s="458">
        <v>2</v>
      </c>
      <c r="I1497" s="458">
        <v>0</v>
      </c>
      <c r="J1497" s="458">
        <v>0</v>
      </c>
      <c r="K1497" s="458">
        <v>181</v>
      </c>
      <c r="L1497" t="s">
        <v>855</v>
      </c>
      <c r="O1497" s="231"/>
      <c r="P1497" s="231"/>
    </row>
    <row r="1498" spans="1:16">
      <c r="A1498" t="s">
        <v>1078</v>
      </c>
      <c r="B1498" s="458">
        <v>2021</v>
      </c>
      <c r="C1498" s="458">
        <v>0</v>
      </c>
      <c r="D1498" s="458">
        <v>0</v>
      </c>
      <c r="E1498" s="458">
        <v>0</v>
      </c>
      <c r="F1498" s="458">
        <v>1</v>
      </c>
      <c r="G1498" s="458">
        <v>0</v>
      </c>
      <c r="H1498" s="458">
        <v>0</v>
      </c>
      <c r="I1498" s="458">
        <v>0</v>
      </c>
      <c r="J1498" s="458">
        <v>1</v>
      </c>
      <c r="K1498" s="458">
        <v>0</v>
      </c>
      <c r="L1498" t="s">
        <v>697</v>
      </c>
      <c r="O1498" s="231"/>
      <c r="P1498" s="231"/>
    </row>
    <row r="1499" spans="1:16">
      <c r="A1499" t="s">
        <v>1078</v>
      </c>
      <c r="B1499" s="458">
        <v>2022</v>
      </c>
      <c r="C1499" s="458">
        <v>0</v>
      </c>
      <c r="D1499" s="458">
        <v>8</v>
      </c>
      <c r="E1499" s="458">
        <v>0</v>
      </c>
      <c r="F1499" s="458">
        <v>8</v>
      </c>
      <c r="G1499" s="458">
        <v>0</v>
      </c>
      <c r="H1499" s="458">
        <v>0</v>
      </c>
      <c r="I1499" s="458">
        <v>0</v>
      </c>
      <c r="J1499" s="458">
        <v>2</v>
      </c>
      <c r="K1499" s="458">
        <v>2</v>
      </c>
      <c r="L1499" t="s">
        <v>697</v>
      </c>
      <c r="O1499" s="231"/>
      <c r="P1499" s="231"/>
    </row>
    <row r="1500" spans="1:16">
      <c r="A1500" t="s">
        <v>1078</v>
      </c>
      <c r="B1500" s="458">
        <v>2023</v>
      </c>
      <c r="C1500" s="458">
        <v>0</v>
      </c>
      <c r="D1500" s="458">
        <v>7</v>
      </c>
      <c r="E1500" s="458">
        <v>0</v>
      </c>
      <c r="F1500" s="458">
        <v>7</v>
      </c>
      <c r="G1500" s="458">
        <v>0</v>
      </c>
      <c r="H1500" s="458">
        <v>1</v>
      </c>
      <c r="I1500" s="458">
        <v>0</v>
      </c>
      <c r="J1500" s="458">
        <v>2</v>
      </c>
      <c r="K1500" s="458">
        <v>318</v>
      </c>
      <c r="L1500" t="s">
        <v>697</v>
      </c>
      <c r="O1500" s="231"/>
      <c r="P1500" s="231"/>
    </row>
    <row r="1501" spans="1:16">
      <c r="A1501" t="s">
        <v>1078</v>
      </c>
      <c r="B1501" s="458">
        <v>2024</v>
      </c>
      <c r="C1501" s="458">
        <v>0</v>
      </c>
      <c r="D1501" s="458">
        <v>5</v>
      </c>
      <c r="E1501" s="458">
        <v>0</v>
      </c>
      <c r="F1501" s="458">
        <v>5</v>
      </c>
      <c r="G1501" s="458">
        <v>0</v>
      </c>
      <c r="H1501" s="458">
        <v>0</v>
      </c>
      <c r="I1501" s="458">
        <v>0</v>
      </c>
      <c r="J1501" s="458">
        <v>2</v>
      </c>
      <c r="K1501" s="458">
        <v>6</v>
      </c>
      <c r="L1501" t="s">
        <v>697</v>
      </c>
      <c r="O1501" s="231"/>
      <c r="P1501" s="231"/>
    </row>
    <row r="1502" spans="1:16">
      <c r="A1502" t="s">
        <v>1078</v>
      </c>
      <c r="C1502">
        <v>0</v>
      </c>
      <c r="D1502">
        <v>0</v>
      </c>
      <c r="E1502">
        <v>12</v>
      </c>
      <c r="F1502">
        <v>1</v>
      </c>
      <c r="G1502">
        <v>0</v>
      </c>
      <c r="H1502">
        <v>1</v>
      </c>
      <c r="I1502">
        <v>0</v>
      </c>
      <c r="J1502">
        <v>0</v>
      </c>
      <c r="K1502">
        <v>180</v>
      </c>
      <c r="L1502" t="s">
        <v>822</v>
      </c>
      <c r="O1502" s="231"/>
      <c r="P1502" s="231"/>
    </row>
    <row r="1503" spans="1:16">
      <c r="A1503" t="s">
        <v>1079</v>
      </c>
      <c r="B1503" s="458">
        <v>2021</v>
      </c>
      <c r="C1503">
        <v>0</v>
      </c>
      <c r="D1503">
        <v>0</v>
      </c>
      <c r="E1503" s="458">
        <v>0</v>
      </c>
      <c r="F1503" s="458">
        <v>0</v>
      </c>
      <c r="G1503" s="458">
        <v>0</v>
      </c>
      <c r="H1503" s="458">
        <v>49</v>
      </c>
      <c r="I1503" s="458">
        <v>0</v>
      </c>
      <c r="J1503" s="458">
        <v>24</v>
      </c>
      <c r="K1503" s="458">
        <v>30</v>
      </c>
      <c r="L1503" t="s">
        <v>697</v>
      </c>
      <c r="O1503" s="231"/>
      <c r="P1503" s="231"/>
    </row>
    <row r="1504" spans="1:16">
      <c r="A1504" t="s">
        <v>1079</v>
      </c>
      <c r="B1504" s="458">
        <v>2022</v>
      </c>
      <c r="C1504">
        <v>0</v>
      </c>
      <c r="D1504" s="458">
        <v>2</v>
      </c>
      <c r="E1504" s="458">
        <v>0</v>
      </c>
      <c r="F1504" s="458">
        <v>2</v>
      </c>
      <c r="G1504" s="458">
        <v>69</v>
      </c>
      <c r="H1504" s="458">
        <v>0</v>
      </c>
      <c r="I1504" s="458">
        <v>0</v>
      </c>
      <c r="J1504" s="458">
        <v>9</v>
      </c>
      <c r="K1504" s="458">
        <v>31</v>
      </c>
      <c r="L1504" t="s">
        <v>697</v>
      </c>
      <c r="O1504" s="231"/>
      <c r="P1504" s="231"/>
    </row>
    <row r="1505" spans="1:16">
      <c r="A1505" t="s">
        <v>1079</v>
      </c>
      <c r="B1505" s="458">
        <v>2023</v>
      </c>
      <c r="C1505">
        <v>0</v>
      </c>
      <c r="D1505" s="458">
        <v>5</v>
      </c>
      <c r="E1505" s="458">
        <v>0</v>
      </c>
      <c r="F1505" s="458">
        <v>3</v>
      </c>
      <c r="G1505" s="458">
        <v>0</v>
      </c>
      <c r="H1505" s="458">
        <v>3</v>
      </c>
      <c r="I1505" s="458">
        <v>0</v>
      </c>
      <c r="J1505" s="458">
        <v>8</v>
      </c>
      <c r="K1505" s="458">
        <v>49</v>
      </c>
      <c r="L1505" t="s">
        <v>697</v>
      </c>
      <c r="O1505" s="231"/>
      <c r="P1505" s="231"/>
    </row>
    <row r="1506" spans="1:16">
      <c r="A1506" t="s">
        <v>1079</v>
      </c>
      <c r="B1506" s="458">
        <v>2024</v>
      </c>
      <c r="C1506">
        <v>0</v>
      </c>
      <c r="D1506" s="458">
        <v>1</v>
      </c>
      <c r="E1506" s="458">
        <v>0</v>
      </c>
      <c r="F1506" s="458">
        <v>5</v>
      </c>
      <c r="G1506" s="458">
        <v>1</v>
      </c>
      <c r="H1506" s="458">
        <v>3</v>
      </c>
      <c r="I1506" s="458">
        <v>0</v>
      </c>
      <c r="J1506" s="458">
        <v>22</v>
      </c>
      <c r="K1506" s="458">
        <v>50</v>
      </c>
      <c r="L1506" t="s">
        <v>697</v>
      </c>
      <c r="O1506" s="231"/>
      <c r="P1506" s="231"/>
    </row>
    <row r="1507" spans="1:16">
      <c r="A1507" t="s">
        <v>1079</v>
      </c>
      <c r="C1507">
        <v>0</v>
      </c>
      <c r="D1507">
        <v>0</v>
      </c>
      <c r="E1507">
        <v>0</v>
      </c>
      <c r="F1507">
        <v>0</v>
      </c>
      <c r="G1507">
        <v>0</v>
      </c>
      <c r="H1507">
        <v>0</v>
      </c>
      <c r="I1507">
        <v>0</v>
      </c>
      <c r="J1507">
        <v>0</v>
      </c>
      <c r="K1507">
        <v>1</v>
      </c>
      <c r="L1507" t="s">
        <v>822</v>
      </c>
      <c r="O1507" s="231"/>
      <c r="P1507" s="231"/>
    </row>
    <row r="1508" spans="1:16">
      <c r="A1508" t="s">
        <v>1080</v>
      </c>
      <c r="B1508" s="458">
        <v>2019</v>
      </c>
      <c r="C1508" s="458">
        <v>0</v>
      </c>
      <c r="D1508" s="458">
        <v>0</v>
      </c>
      <c r="E1508" s="458">
        <v>28</v>
      </c>
      <c r="F1508" s="458">
        <v>0</v>
      </c>
      <c r="G1508" s="458">
        <v>103</v>
      </c>
      <c r="H1508" s="458">
        <v>3</v>
      </c>
      <c r="I1508" s="458">
        <v>1</v>
      </c>
      <c r="J1508" s="458">
        <v>133</v>
      </c>
      <c r="K1508" s="458">
        <v>137</v>
      </c>
      <c r="L1508" t="s">
        <v>855</v>
      </c>
      <c r="O1508" s="231"/>
      <c r="P1508" s="231"/>
    </row>
    <row r="1509" spans="1:16">
      <c r="A1509" t="s">
        <v>1080</v>
      </c>
      <c r="B1509" s="458">
        <v>2020</v>
      </c>
      <c r="C1509" s="458">
        <v>0</v>
      </c>
      <c r="D1509" s="458">
        <v>0</v>
      </c>
      <c r="E1509" s="458">
        <v>13</v>
      </c>
      <c r="F1509" s="458">
        <v>0</v>
      </c>
      <c r="G1509" s="458">
        <v>77</v>
      </c>
      <c r="H1509" s="458">
        <v>0</v>
      </c>
      <c r="I1509" s="458">
        <v>0</v>
      </c>
      <c r="J1509" s="458">
        <v>299</v>
      </c>
      <c r="K1509" s="458">
        <v>18</v>
      </c>
      <c r="L1509" t="s">
        <v>855</v>
      </c>
      <c r="O1509" s="231"/>
      <c r="P1509" s="231"/>
    </row>
    <row r="1510" spans="1:16">
      <c r="A1510" t="s">
        <v>1080</v>
      </c>
      <c r="B1510" s="458">
        <v>2021</v>
      </c>
      <c r="C1510" s="458">
        <v>0</v>
      </c>
      <c r="D1510" s="458">
        <v>0</v>
      </c>
      <c r="E1510" s="458">
        <v>0</v>
      </c>
      <c r="F1510" s="458">
        <v>2</v>
      </c>
      <c r="G1510" s="458">
        <v>0</v>
      </c>
      <c r="H1510" s="458">
        <v>0</v>
      </c>
      <c r="I1510" s="458">
        <v>0</v>
      </c>
      <c r="J1510" s="458">
        <v>151</v>
      </c>
      <c r="K1510" s="458">
        <v>8</v>
      </c>
      <c r="L1510" t="s">
        <v>855</v>
      </c>
      <c r="O1510" s="231"/>
      <c r="P1510" s="231"/>
    </row>
    <row r="1511" spans="1:16">
      <c r="A1511" t="s">
        <v>1080</v>
      </c>
      <c r="B1511" s="458">
        <v>2021</v>
      </c>
      <c r="C1511" s="458">
        <v>0</v>
      </c>
      <c r="D1511" s="458">
        <v>0</v>
      </c>
      <c r="E1511" s="458">
        <v>0</v>
      </c>
      <c r="F1511" s="458">
        <v>0</v>
      </c>
      <c r="G1511" s="458">
        <v>0</v>
      </c>
      <c r="H1511" s="458">
        <v>0</v>
      </c>
      <c r="I1511" s="458">
        <v>0</v>
      </c>
      <c r="J1511" s="458">
        <v>46</v>
      </c>
      <c r="K1511" s="458">
        <v>19</v>
      </c>
      <c r="L1511" t="s">
        <v>697</v>
      </c>
      <c r="O1511" s="231"/>
      <c r="P1511" s="231"/>
    </row>
    <row r="1512" spans="1:16">
      <c r="A1512" t="s">
        <v>1080</v>
      </c>
      <c r="B1512" s="458">
        <v>2022</v>
      </c>
      <c r="C1512" s="458">
        <v>0</v>
      </c>
      <c r="D1512" s="458">
        <v>0</v>
      </c>
      <c r="E1512" s="458">
        <v>0</v>
      </c>
      <c r="F1512" s="458">
        <v>3</v>
      </c>
      <c r="G1512" s="458">
        <v>0</v>
      </c>
      <c r="H1512" s="458">
        <v>0</v>
      </c>
      <c r="I1512" s="458">
        <v>0</v>
      </c>
      <c r="J1512" s="458">
        <v>111</v>
      </c>
      <c r="K1512" s="458">
        <v>255</v>
      </c>
      <c r="L1512" t="s">
        <v>697</v>
      </c>
      <c r="O1512" s="231"/>
      <c r="P1512" s="231"/>
    </row>
    <row r="1513" spans="1:16">
      <c r="A1513" t="s">
        <v>1080</v>
      </c>
      <c r="B1513" s="458">
        <v>2023</v>
      </c>
      <c r="C1513" s="458">
        <v>0</v>
      </c>
      <c r="D1513" s="458">
        <v>0</v>
      </c>
      <c r="E1513" s="458">
        <v>0</v>
      </c>
      <c r="F1513" s="458">
        <v>0</v>
      </c>
      <c r="G1513" s="458">
        <v>0</v>
      </c>
      <c r="H1513" s="458">
        <v>0</v>
      </c>
      <c r="I1513" s="458">
        <v>0</v>
      </c>
      <c r="J1513" s="458">
        <v>6</v>
      </c>
      <c r="K1513" s="458">
        <v>198</v>
      </c>
      <c r="L1513" t="s">
        <v>697</v>
      </c>
      <c r="O1513" s="231"/>
      <c r="P1513" s="231"/>
    </row>
    <row r="1514" spans="1:16">
      <c r="A1514" t="s">
        <v>1080</v>
      </c>
      <c r="B1514" s="458">
        <v>2024</v>
      </c>
      <c r="C1514" s="458">
        <v>0</v>
      </c>
      <c r="D1514" s="458">
        <v>1</v>
      </c>
      <c r="E1514" s="458">
        <v>0</v>
      </c>
      <c r="F1514" s="458">
        <v>1</v>
      </c>
      <c r="G1514" s="458">
        <v>0</v>
      </c>
      <c r="H1514" s="458">
        <v>0</v>
      </c>
      <c r="I1514" s="458">
        <v>0</v>
      </c>
      <c r="J1514" s="458">
        <v>4</v>
      </c>
      <c r="K1514" s="458">
        <v>332</v>
      </c>
      <c r="L1514" t="s">
        <v>697</v>
      </c>
      <c r="O1514" s="231"/>
      <c r="P1514" s="231"/>
    </row>
    <row r="1515" spans="1:16">
      <c r="A1515" t="s">
        <v>1080</v>
      </c>
      <c r="C1515">
        <v>0</v>
      </c>
      <c r="D1515">
        <v>0</v>
      </c>
      <c r="E1515">
        <v>0</v>
      </c>
      <c r="F1515">
        <v>1</v>
      </c>
      <c r="G1515">
        <v>0</v>
      </c>
      <c r="H1515">
        <v>0</v>
      </c>
      <c r="I1515">
        <v>0</v>
      </c>
      <c r="J1515">
        <v>30</v>
      </c>
      <c r="K1515">
        <v>5</v>
      </c>
      <c r="L1515" t="s">
        <v>822</v>
      </c>
      <c r="O1515" s="231"/>
      <c r="P1515" s="231"/>
    </row>
    <row r="1516" spans="1:16">
      <c r="A1516" t="s">
        <v>1081</v>
      </c>
      <c r="B1516" s="458">
        <v>2019</v>
      </c>
      <c r="C1516" s="458">
        <v>0</v>
      </c>
      <c r="D1516" s="458">
        <v>0</v>
      </c>
      <c r="E1516" s="458">
        <v>32</v>
      </c>
      <c r="F1516" s="458">
        <v>0</v>
      </c>
      <c r="G1516" s="458">
        <v>25</v>
      </c>
      <c r="H1516" s="458">
        <v>0</v>
      </c>
      <c r="I1516" s="458">
        <v>0</v>
      </c>
      <c r="J1516" s="458">
        <v>1</v>
      </c>
      <c r="K1516" s="458">
        <v>355</v>
      </c>
      <c r="L1516" t="s">
        <v>855</v>
      </c>
      <c r="O1516" s="231"/>
      <c r="P1516" s="231"/>
    </row>
    <row r="1517" spans="1:16">
      <c r="A1517" t="s">
        <v>1081</v>
      </c>
      <c r="B1517" s="458">
        <v>2020</v>
      </c>
      <c r="C1517" s="458">
        <v>0</v>
      </c>
      <c r="D1517" s="458">
        <v>0</v>
      </c>
      <c r="E1517" s="458">
        <v>0</v>
      </c>
      <c r="F1517" s="458">
        <v>0</v>
      </c>
      <c r="G1517" s="458">
        <v>0</v>
      </c>
      <c r="H1517" s="458">
        <v>0</v>
      </c>
      <c r="I1517" s="458">
        <v>0</v>
      </c>
      <c r="J1517" s="458">
        <v>0</v>
      </c>
      <c r="K1517" s="458">
        <v>409</v>
      </c>
      <c r="L1517" t="s">
        <v>855</v>
      </c>
      <c r="O1517" s="231"/>
      <c r="P1517" s="231"/>
    </row>
    <row r="1518" spans="1:16">
      <c r="A1518" t="s">
        <v>1081</v>
      </c>
      <c r="B1518" s="458">
        <v>2021</v>
      </c>
      <c r="C1518" s="458">
        <v>0</v>
      </c>
      <c r="D1518" s="458">
        <v>0</v>
      </c>
      <c r="E1518" s="458">
        <v>0</v>
      </c>
      <c r="F1518" s="458">
        <v>0</v>
      </c>
      <c r="G1518" s="458">
        <v>0</v>
      </c>
      <c r="H1518" s="458">
        <v>5</v>
      </c>
      <c r="I1518" s="458">
        <v>0</v>
      </c>
      <c r="J1518" s="458">
        <v>7</v>
      </c>
      <c r="K1518" s="458">
        <v>269</v>
      </c>
      <c r="L1518" t="s">
        <v>855</v>
      </c>
      <c r="O1518" s="231"/>
      <c r="P1518" s="231"/>
    </row>
    <row r="1519" spans="1:16">
      <c r="A1519" t="s">
        <v>1081</v>
      </c>
      <c r="B1519" s="458">
        <v>2021</v>
      </c>
      <c r="C1519" s="458">
        <v>0</v>
      </c>
      <c r="D1519" s="458">
        <v>0</v>
      </c>
      <c r="E1519" s="458">
        <v>0</v>
      </c>
      <c r="F1519" s="458">
        <v>0</v>
      </c>
      <c r="G1519" s="458">
        <v>0</v>
      </c>
      <c r="H1519" s="458">
        <v>2</v>
      </c>
      <c r="I1519" s="458">
        <v>0</v>
      </c>
      <c r="J1519" s="458">
        <v>0</v>
      </c>
      <c r="K1519" s="458">
        <v>131</v>
      </c>
      <c r="L1519" t="s">
        <v>697</v>
      </c>
      <c r="O1519" s="231"/>
      <c r="P1519" s="231"/>
    </row>
    <row r="1520" spans="1:16">
      <c r="A1520" t="s">
        <v>1081</v>
      </c>
      <c r="B1520" s="458">
        <v>2022</v>
      </c>
      <c r="C1520" s="458">
        <v>0</v>
      </c>
      <c r="D1520" s="458">
        <v>0</v>
      </c>
      <c r="E1520" s="458">
        <v>70</v>
      </c>
      <c r="F1520" s="458">
        <v>0</v>
      </c>
      <c r="G1520" s="458">
        <v>0</v>
      </c>
      <c r="H1520" s="458">
        <v>12</v>
      </c>
      <c r="I1520" s="458">
        <v>0</v>
      </c>
      <c r="J1520" s="458">
        <v>1</v>
      </c>
      <c r="K1520" s="458">
        <v>311</v>
      </c>
      <c r="L1520" t="s">
        <v>697</v>
      </c>
      <c r="O1520" s="231"/>
      <c r="P1520" s="231"/>
    </row>
    <row r="1521" spans="1:16">
      <c r="A1521" t="s">
        <v>1081</v>
      </c>
      <c r="B1521" s="458">
        <v>2023</v>
      </c>
      <c r="C1521" s="458">
        <v>0</v>
      </c>
      <c r="D1521" s="458">
        <v>0</v>
      </c>
      <c r="E1521" s="458">
        <v>16</v>
      </c>
      <c r="F1521" s="458">
        <v>0</v>
      </c>
      <c r="G1521" s="458">
        <v>48</v>
      </c>
      <c r="H1521" s="458">
        <v>13</v>
      </c>
      <c r="I1521" s="458">
        <v>0</v>
      </c>
      <c r="J1521" s="458">
        <v>0</v>
      </c>
      <c r="K1521" s="458">
        <v>192</v>
      </c>
      <c r="L1521" t="s">
        <v>697</v>
      </c>
      <c r="O1521" s="231"/>
      <c r="P1521" s="231"/>
    </row>
    <row r="1522" spans="1:16">
      <c r="A1522" t="s">
        <v>1081</v>
      </c>
      <c r="B1522" s="458">
        <v>2024</v>
      </c>
      <c r="C1522" s="458">
        <v>0</v>
      </c>
      <c r="D1522" s="458">
        <v>0</v>
      </c>
      <c r="E1522" s="458">
        <v>0</v>
      </c>
      <c r="F1522" s="458">
        <v>0</v>
      </c>
      <c r="G1522" s="458">
        <v>0</v>
      </c>
      <c r="H1522" s="458">
        <v>12</v>
      </c>
      <c r="I1522" s="458">
        <v>0</v>
      </c>
      <c r="J1522" s="458">
        <v>2</v>
      </c>
      <c r="K1522" s="458">
        <v>22</v>
      </c>
      <c r="L1522" t="s">
        <v>697</v>
      </c>
      <c r="O1522" s="231"/>
      <c r="P1522" s="231"/>
    </row>
    <row r="1523" spans="1:16">
      <c r="A1523" t="s">
        <v>1081</v>
      </c>
      <c r="C1523">
        <v>0</v>
      </c>
      <c r="D1523">
        <v>0</v>
      </c>
      <c r="E1523">
        <v>0</v>
      </c>
      <c r="F1523">
        <v>0</v>
      </c>
      <c r="G1523">
        <v>0</v>
      </c>
      <c r="H1523">
        <v>2</v>
      </c>
      <c r="I1523">
        <v>0</v>
      </c>
      <c r="J1523">
        <v>3</v>
      </c>
      <c r="K1523">
        <v>57</v>
      </c>
      <c r="L1523" t="s">
        <v>822</v>
      </c>
      <c r="O1523" s="231"/>
      <c r="P1523" s="231"/>
    </row>
    <row r="1524" spans="1:16">
      <c r="A1524" t="s">
        <v>1082</v>
      </c>
      <c r="B1524" s="458">
        <v>2020</v>
      </c>
      <c r="C1524" s="458">
        <v>0</v>
      </c>
      <c r="D1524" s="458">
        <v>0</v>
      </c>
      <c r="E1524" s="458">
        <v>34</v>
      </c>
      <c r="F1524" s="458">
        <v>0</v>
      </c>
      <c r="G1524" s="458">
        <v>13</v>
      </c>
      <c r="H1524" s="458">
        <v>0</v>
      </c>
      <c r="I1524" s="458">
        <v>0</v>
      </c>
      <c r="J1524" s="458">
        <v>0</v>
      </c>
      <c r="K1524" s="458">
        <v>1</v>
      </c>
      <c r="L1524" t="s">
        <v>697</v>
      </c>
      <c r="O1524" s="231"/>
      <c r="P1524" s="231"/>
    </row>
    <row r="1525" spans="1:16">
      <c r="A1525" t="s">
        <v>1082</v>
      </c>
      <c r="B1525" s="458">
        <v>2021</v>
      </c>
      <c r="C1525" s="458">
        <v>0</v>
      </c>
      <c r="D1525" s="458">
        <v>0</v>
      </c>
      <c r="E1525" s="458">
        <v>0</v>
      </c>
      <c r="F1525" s="458">
        <v>0</v>
      </c>
      <c r="G1525" s="458">
        <v>0</v>
      </c>
      <c r="H1525" s="458">
        <v>3</v>
      </c>
      <c r="I1525" s="458">
        <v>0</v>
      </c>
      <c r="J1525" s="458">
        <v>2</v>
      </c>
      <c r="K1525" s="458">
        <v>0</v>
      </c>
      <c r="L1525" t="s">
        <v>697</v>
      </c>
      <c r="O1525" s="231"/>
      <c r="P1525" s="231"/>
    </row>
    <row r="1526" spans="1:16">
      <c r="A1526" t="s">
        <v>1082</v>
      </c>
      <c r="B1526" s="458">
        <v>2022</v>
      </c>
      <c r="C1526" s="458">
        <v>0</v>
      </c>
      <c r="D1526" s="458">
        <v>0</v>
      </c>
      <c r="E1526" s="458">
        <v>0</v>
      </c>
      <c r="F1526" s="458">
        <v>0</v>
      </c>
      <c r="G1526" s="458">
        <v>0</v>
      </c>
      <c r="H1526" s="458">
        <v>1</v>
      </c>
      <c r="I1526" s="458">
        <v>0</v>
      </c>
      <c r="J1526" s="458">
        <v>0</v>
      </c>
      <c r="K1526" s="458">
        <v>3</v>
      </c>
      <c r="L1526" t="s">
        <v>697</v>
      </c>
      <c r="O1526" s="231"/>
      <c r="P1526" s="231"/>
    </row>
    <row r="1527" spans="1:16">
      <c r="A1527" t="s">
        <v>1082</v>
      </c>
      <c r="B1527" s="458">
        <v>2023</v>
      </c>
      <c r="C1527" s="458">
        <v>0</v>
      </c>
      <c r="D1527" s="458">
        <v>0</v>
      </c>
      <c r="E1527" s="458">
        <v>0</v>
      </c>
      <c r="F1527" s="458">
        <v>0</v>
      </c>
      <c r="G1527" s="458">
        <v>0</v>
      </c>
      <c r="H1527" s="458">
        <v>0</v>
      </c>
      <c r="I1527" s="458">
        <v>0</v>
      </c>
      <c r="J1527" s="458">
        <v>0</v>
      </c>
      <c r="K1527" s="458">
        <v>1</v>
      </c>
      <c r="L1527" t="s">
        <v>697</v>
      </c>
      <c r="O1527" s="231"/>
      <c r="P1527" s="231"/>
    </row>
    <row r="1528" spans="1:16">
      <c r="A1528" t="s">
        <v>1082</v>
      </c>
      <c r="B1528" s="458">
        <v>2024</v>
      </c>
      <c r="C1528" s="458">
        <v>0</v>
      </c>
      <c r="D1528" s="458">
        <v>0</v>
      </c>
      <c r="E1528" s="458">
        <v>0</v>
      </c>
      <c r="F1528" s="458">
        <v>0</v>
      </c>
      <c r="G1528" s="458">
        <v>0</v>
      </c>
      <c r="H1528" s="458">
        <v>0</v>
      </c>
      <c r="I1528" s="458">
        <v>0</v>
      </c>
      <c r="J1528" s="458">
        <v>2</v>
      </c>
      <c r="K1528" s="458">
        <v>5</v>
      </c>
      <c r="L1528" t="s">
        <v>697</v>
      </c>
      <c r="O1528" s="231"/>
      <c r="P1528" s="231"/>
    </row>
    <row r="1529" spans="1:16">
      <c r="A1529" t="s">
        <v>1083</v>
      </c>
      <c r="B1529" s="458">
        <v>2019</v>
      </c>
      <c r="C1529" s="458">
        <v>0</v>
      </c>
      <c r="D1529" s="458">
        <v>1</v>
      </c>
      <c r="E1529" s="458">
        <v>0</v>
      </c>
      <c r="F1529" s="458">
        <v>13</v>
      </c>
      <c r="G1529" s="458">
        <v>0</v>
      </c>
      <c r="H1529" s="458">
        <v>4</v>
      </c>
      <c r="I1529" s="458">
        <v>0</v>
      </c>
      <c r="J1529" s="458">
        <v>0</v>
      </c>
      <c r="K1529" s="458">
        <v>0</v>
      </c>
      <c r="L1529" t="s">
        <v>855</v>
      </c>
      <c r="O1529" s="231"/>
      <c r="P1529" s="231"/>
    </row>
    <row r="1530" spans="1:16">
      <c r="A1530" t="s">
        <v>1083</v>
      </c>
      <c r="B1530" s="458">
        <v>2020</v>
      </c>
      <c r="C1530" s="458">
        <v>0</v>
      </c>
      <c r="D1530" s="458">
        <v>0</v>
      </c>
      <c r="E1530" s="458">
        <v>0</v>
      </c>
      <c r="F1530" s="458">
        <v>19</v>
      </c>
      <c r="G1530" s="458">
        <v>0</v>
      </c>
      <c r="H1530" s="458">
        <v>4</v>
      </c>
      <c r="I1530" s="458">
        <v>0</v>
      </c>
      <c r="J1530" s="458">
        <v>0</v>
      </c>
      <c r="K1530" s="458">
        <v>28</v>
      </c>
      <c r="L1530" t="s">
        <v>855</v>
      </c>
      <c r="O1530" s="231"/>
      <c r="P1530" s="231"/>
    </row>
    <row r="1531" spans="1:16">
      <c r="A1531" t="s">
        <v>1083</v>
      </c>
      <c r="B1531" s="458">
        <v>2021</v>
      </c>
      <c r="C1531" s="458">
        <v>0</v>
      </c>
      <c r="D1531" s="458">
        <v>0</v>
      </c>
      <c r="E1531" s="458">
        <v>0</v>
      </c>
      <c r="F1531" s="458">
        <v>11</v>
      </c>
      <c r="G1531" s="458">
        <v>0</v>
      </c>
      <c r="H1531" s="458">
        <v>3</v>
      </c>
      <c r="I1531" s="458">
        <v>0</v>
      </c>
      <c r="J1531" s="458">
        <v>0</v>
      </c>
      <c r="K1531" s="458">
        <v>12</v>
      </c>
      <c r="L1531" t="s">
        <v>855</v>
      </c>
      <c r="O1531" s="231"/>
      <c r="P1531" s="231"/>
    </row>
    <row r="1532" spans="1:16">
      <c r="A1532" t="s">
        <v>1083</v>
      </c>
      <c r="B1532" s="458">
        <v>2021</v>
      </c>
      <c r="C1532" s="458">
        <v>0</v>
      </c>
      <c r="D1532" s="458">
        <v>0</v>
      </c>
      <c r="E1532" s="458">
        <v>0</v>
      </c>
      <c r="F1532" s="458">
        <v>9</v>
      </c>
      <c r="G1532" s="458">
        <v>0</v>
      </c>
      <c r="H1532" s="458">
        <v>1</v>
      </c>
      <c r="I1532" s="458">
        <v>0</v>
      </c>
      <c r="J1532" s="458">
        <v>0</v>
      </c>
      <c r="K1532" s="458">
        <v>2</v>
      </c>
      <c r="L1532" t="s">
        <v>697</v>
      </c>
      <c r="O1532" s="231"/>
      <c r="P1532" s="231"/>
    </row>
    <row r="1533" spans="1:16">
      <c r="A1533" t="s">
        <v>1083</v>
      </c>
      <c r="B1533" s="458">
        <v>2022</v>
      </c>
      <c r="C1533" s="458">
        <v>0</v>
      </c>
      <c r="D1533" s="458">
        <v>0</v>
      </c>
      <c r="E1533" s="458">
        <v>0</v>
      </c>
      <c r="F1533" s="458">
        <v>19</v>
      </c>
      <c r="G1533" s="458">
        <v>0</v>
      </c>
      <c r="H1533" s="458">
        <v>25</v>
      </c>
      <c r="I1533" s="458">
        <v>0</v>
      </c>
      <c r="J1533" s="458">
        <v>5</v>
      </c>
      <c r="K1533" s="458">
        <v>18</v>
      </c>
      <c r="L1533" t="s">
        <v>697</v>
      </c>
      <c r="O1533" s="231"/>
      <c r="P1533" s="231"/>
    </row>
    <row r="1534" spans="1:16">
      <c r="A1534" t="s">
        <v>1083</v>
      </c>
      <c r="B1534" s="458">
        <v>2023</v>
      </c>
      <c r="C1534" s="458">
        <v>0</v>
      </c>
      <c r="D1534" s="458">
        <v>8</v>
      </c>
      <c r="E1534" s="458">
        <v>0</v>
      </c>
      <c r="F1534" s="458">
        <v>18</v>
      </c>
      <c r="G1534" s="458">
        <v>0</v>
      </c>
      <c r="H1534" s="458">
        <v>28</v>
      </c>
      <c r="I1534" s="458">
        <v>0</v>
      </c>
      <c r="J1534" s="458">
        <v>0</v>
      </c>
      <c r="K1534" s="458">
        <v>13</v>
      </c>
      <c r="L1534" t="s">
        <v>697</v>
      </c>
      <c r="O1534" s="231"/>
      <c r="P1534" s="231"/>
    </row>
    <row r="1535" spans="1:16">
      <c r="A1535" t="s">
        <v>1083</v>
      </c>
      <c r="B1535" s="458">
        <v>2024</v>
      </c>
      <c r="C1535" s="458">
        <v>0</v>
      </c>
      <c r="D1535" s="458">
        <v>0</v>
      </c>
      <c r="E1535" s="458">
        <v>0</v>
      </c>
      <c r="F1535" s="458">
        <v>42</v>
      </c>
      <c r="G1535" s="458">
        <v>0</v>
      </c>
      <c r="H1535" s="458">
        <v>61</v>
      </c>
      <c r="I1535" s="458">
        <v>0</v>
      </c>
      <c r="J1535" s="458">
        <v>3</v>
      </c>
      <c r="K1535" s="458">
        <v>41</v>
      </c>
      <c r="L1535" t="s">
        <v>697</v>
      </c>
      <c r="O1535" s="231"/>
      <c r="P1535" s="231"/>
    </row>
    <row r="1536" spans="1:16">
      <c r="A1536" t="s">
        <v>1083</v>
      </c>
      <c r="C1536">
        <v>0</v>
      </c>
      <c r="D1536">
        <v>0</v>
      </c>
      <c r="E1536">
        <v>0</v>
      </c>
      <c r="F1536">
        <v>10</v>
      </c>
      <c r="G1536">
        <v>0</v>
      </c>
      <c r="H1536">
        <v>1</v>
      </c>
      <c r="I1536">
        <v>0</v>
      </c>
      <c r="J1536">
        <v>0</v>
      </c>
      <c r="K1536">
        <v>3</v>
      </c>
      <c r="L1536" t="s">
        <v>822</v>
      </c>
      <c r="O1536" s="231"/>
      <c r="P1536" s="231"/>
    </row>
    <row r="1537" spans="1:16">
      <c r="A1537" t="s">
        <v>1084</v>
      </c>
      <c r="B1537" s="458">
        <v>2019</v>
      </c>
      <c r="C1537" s="458">
        <v>0</v>
      </c>
      <c r="D1537" s="458">
        <v>0</v>
      </c>
      <c r="E1537" s="458">
        <v>0</v>
      </c>
      <c r="F1537" s="458">
        <v>0</v>
      </c>
      <c r="G1537" s="458">
        <v>0</v>
      </c>
      <c r="H1537" s="458">
        <v>0</v>
      </c>
      <c r="I1537" s="458">
        <v>0</v>
      </c>
      <c r="J1537" s="458">
        <v>0</v>
      </c>
      <c r="K1537" s="458">
        <v>202</v>
      </c>
      <c r="L1537" t="s">
        <v>855</v>
      </c>
      <c r="O1537" s="231"/>
      <c r="P1537" s="231"/>
    </row>
    <row r="1538" spans="1:16">
      <c r="A1538" t="s">
        <v>1084</v>
      </c>
      <c r="B1538" s="458">
        <v>2020</v>
      </c>
      <c r="C1538" s="458">
        <v>51</v>
      </c>
      <c r="D1538" s="458">
        <v>0</v>
      </c>
      <c r="E1538" s="458">
        <v>51</v>
      </c>
      <c r="F1538" s="458">
        <v>0</v>
      </c>
      <c r="G1538" s="458">
        <v>0</v>
      </c>
      <c r="H1538" s="458">
        <v>0</v>
      </c>
      <c r="I1538" s="458">
        <v>0</v>
      </c>
      <c r="J1538" s="458">
        <v>0</v>
      </c>
      <c r="K1538" s="458">
        <v>311</v>
      </c>
      <c r="L1538" t="s">
        <v>855</v>
      </c>
      <c r="O1538" s="231"/>
      <c r="P1538" s="231"/>
    </row>
    <row r="1539" spans="1:16">
      <c r="A1539" t="s">
        <v>1084</v>
      </c>
      <c r="B1539" s="458">
        <v>2021</v>
      </c>
      <c r="C1539" s="458">
        <v>0</v>
      </c>
      <c r="D1539" s="458">
        <v>0</v>
      </c>
      <c r="E1539" s="458">
        <v>26</v>
      </c>
      <c r="F1539" s="458">
        <v>0</v>
      </c>
      <c r="G1539" s="458">
        <v>238</v>
      </c>
      <c r="H1539" s="458">
        <v>69</v>
      </c>
      <c r="I1539" s="458">
        <v>0</v>
      </c>
      <c r="J1539" s="458">
        <v>174</v>
      </c>
      <c r="K1539" s="458">
        <v>98</v>
      </c>
      <c r="L1539" t="s">
        <v>855</v>
      </c>
      <c r="O1539" s="231"/>
      <c r="P1539" s="231"/>
    </row>
    <row r="1540" spans="1:16">
      <c r="A1540" t="s">
        <v>1084</v>
      </c>
      <c r="B1540" s="458">
        <v>2021</v>
      </c>
      <c r="C1540" s="458">
        <v>0</v>
      </c>
      <c r="D1540" s="458">
        <v>0</v>
      </c>
      <c r="E1540" s="458">
        <v>8</v>
      </c>
      <c r="F1540" s="458">
        <v>0</v>
      </c>
      <c r="G1540" s="458">
        <v>70</v>
      </c>
      <c r="H1540" s="458">
        <v>0</v>
      </c>
      <c r="I1540" s="458">
        <v>0</v>
      </c>
      <c r="J1540" s="458">
        <v>24</v>
      </c>
      <c r="K1540" s="458">
        <v>0</v>
      </c>
      <c r="L1540" t="s">
        <v>697</v>
      </c>
      <c r="O1540" s="231"/>
      <c r="P1540" s="231"/>
    </row>
    <row r="1541" spans="1:16">
      <c r="A1541" t="s">
        <v>1084</v>
      </c>
      <c r="B1541" s="458">
        <v>2022</v>
      </c>
      <c r="C1541" s="458">
        <v>0</v>
      </c>
      <c r="D1541" s="458">
        <v>0</v>
      </c>
      <c r="E1541" s="458">
        <v>0</v>
      </c>
      <c r="F1541" s="458">
        <v>0</v>
      </c>
      <c r="G1541" s="458">
        <v>0</v>
      </c>
      <c r="H1541" s="458">
        <v>0</v>
      </c>
      <c r="I1541" s="458">
        <v>0</v>
      </c>
      <c r="J1541" s="458">
        <v>0</v>
      </c>
      <c r="K1541" s="458">
        <v>199</v>
      </c>
      <c r="L1541" t="s">
        <v>697</v>
      </c>
      <c r="O1541" s="231"/>
      <c r="P1541" s="231"/>
    </row>
    <row r="1542" spans="1:16">
      <c r="A1542" t="s">
        <v>1084</v>
      </c>
      <c r="B1542" s="458">
        <v>2023</v>
      </c>
      <c r="C1542" s="458">
        <v>0</v>
      </c>
      <c r="D1542" s="458">
        <v>0</v>
      </c>
      <c r="E1542" s="458">
        <v>0</v>
      </c>
      <c r="F1542" s="458">
        <v>0</v>
      </c>
      <c r="G1542" s="458">
        <v>0</v>
      </c>
      <c r="H1542" s="458">
        <v>0</v>
      </c>
      <c r="I1542" s="458">
        <v>0</v>
      </c>
      <c r="J1542" s="458">
        <v>0</v>
      </c>
      <c r="K1542" s="458">
        <v>748</v>
      </c>
      <c r="L1542" t="s">
        <v>697</v>
      </c>
      <c r="O1542" s="231"/>
      <c r="P1542" s="231"/>
    </row>
    <row r="1543" spans="1:16">
      <c r="A1543" t="s">
        <v>1084</v>
      </c>
      <c r="B1543" s="458">
        <v>2024</v>
      </c>
      <c r="C1543" s="458">
        <v>0</v>
      </c>
      <c r="D1543" s="458">
        <v>0</v>
      </c>
      <c r="E1543" s="458">
        <v>0</v>
      </c>
      <c r="F1543" s="458">
        <v>5</v>
      </c>
      <c r="G1543" s="458">
        <v>260</v>
      </c>
      <c r="H1543" s="458">
        <v>30</v>
      </c>
      <c r="I1543" s="458">
        <v>0</v>
      </c>
      <c r="J1543" s="458">
        <v>0</v>
      </c>
      <c r="K1543" s="458">
        <v>626</v>
      </c>
      <c r="L1543" t="s">
        <v>697</v>
      </c>
      <c r="O1543" s="231"/>
      <c r="P1543" s="231"/>
    </row>
    <row r="1544" spans="1:16">
      <c r="A1544" t="s">
        <v>1084</v>
      </c>
      <c r="C1544">
        <v>0</v>
      </c>
      <c r="D1544">
        <v>0</v>
      </c>
      <c r="E1544">
        <v>26</v>
      </c>
      <c r="F1544">
        <v>0</v>
      </c>
      <c r="G1544">
        <v>238</v>
      </c>
      <c r="H1544">
        <v>0</v>
      </c>
      <c r="I1544">
        <v>0</v>
      </c>
      <c r="J1544">
        <v>91</v>
      </c>
      <c r="K1544">
        <v>72</v>
      </c>
      <c r="L1544" t="s">
        <v>822</v>
      </c>
      <c r="O1544" s="231"/>
      <c r="P1544" s="231"/>
    </row>
    <row r="1545" spans="1:16">
      <c r="A1545" t="s">
        <v>1085</v>
      </c>
      <c r="B1545" s="458">
        <v>2019</v>
      </c>
      <c r="C1545" s="458">
        <v>0</v>
      </c>
      <c r="D1545" s="458">
        <v>0</v>
      </c>
      <c r="E1545" s="458">
        <v>0</v>
      </c>
      <c r="F1545" s="458">
        <v>2</v>
      </c>
      <c r="G1545" s="458">
        <v>0</v>
      </c>
      <c r="H1545" s="458">
        <v>1</v>
      </c>
      <c r="I1545" s="458">
        <v>0</v>
      </c>
      <c r="J1545" s="458">
        <v>0</v>
      </c>
      <c r="K1545" s="458">
        <v>1</v>
      </c>
      <c r="L1545" t="s">
        <v>855</v>
      </c>
      <c r="O1545" s="231"/>
      <c r="P1545" s="231"/>
    </row>
    <row r="1546" spans="1:16">
      <c r="A1546" t="s">
        <v>1085</v>
      </c>
      <c r="B1546" s="458">
        <v>2020</v>
      </c>
      <c r="C1546" s="458">
        <v>0</v>
      </c>
      <c r="D1546" s="458">
        <v>0</v>
      </c>
      <c r="E1546" s="458">
        <v>0</v>
      </c>
      <c r="F1546" s="458">
        <v>1</v>
      </c>
      <c r="G1546" s="458">
        <v>0</v>
      </c>
      <c r="H1546" s="458">
        <v>0</v>
      </c>
      <c r="I1546" s="458">
        <v>0</v>
      </c>
      <c r="J1546" s="458">
        <v>0</v>
      </c>
      <c r="K1546" s="458">
        <v>0</v>
      </c>
      <c r="L1546" t="s">
        <v>855</v>
      </c>
      <c r="O1546" s="231"/>
      <c r="P1546" s="231"/>
    </row>
    <row r="1547" spans="1:16">
      <c r="A1547" t="s">
        <v>1085</v>
      </c>
      <c r="B1547" s="458">
        <v>2021</v>
      </c>
      <c r="C1547" s="458">
        <v>0</v>
      </c>
      <c r="D1547" s="458">
        <v>0</v>
      </c>
      <c r="E1547" s="458">
        <v>0</v>
      </c>
      <c r="F1547" s="458">
        <v>0</v>
      </c>
      <c r="G1547" s="458">
        <v>0</v>
      </c>
      <c r="H1547" s="458">
        <v>0</v>
      </c>
      <c r="I1547" s="458">
        <v>0</v>
      </c>
      <c r="J1547" s="458">
        <v>0</v>
      </c>
      <c r="K1547" s="458">
        <v>1</v>
      </c>
      <c r="L1547" t="s">
        <v>855</v>
      </c>
      <c r="O1547" s="231"/>
      <c r="P1547" s="231"/>
    </row>
    <row r="1548" spans="1:16">
      <c r="A1548" t="s">
        <v>1085</v>
      </c>
      <c r="B1548" s="458">
        <v>2022</v>
      </c>
      <c r="C1548" s="458">
        <v>44</v>
      </c>
      <c r="D1548" s="458">
        <v>0</v>
      </c>
      <c r="E1548" s="458">
        <v>44</v>
      </c>
      <c r="F1548" s="458">
        <v>0</v>
      </c>
      <c r="G1548" s="458">
        <v>0</v>
      </c>
      <c r="H1548" s="458">
        <v>3</v>
      </c>
      <c r="I1548" s="458">
        <v>0</v>
      </c>
      <c r="J1548" s="458">
        <v>5</v>
      </c>
      <c r="K1548" s="458">
        <v>0</v>
      </c>
      <c r="L1548" t="s">
        <v>855</v>
      </c>
      <c r="O1548" s="231"/>
      <c r="P1548" s="231"/>
    </row>
    <row r="1549" spans="1:16">
      <c r="A1549" t="s">
        <v>1085</v>
      </c>
      <c r="B1549" s="458">
        <v>2023</v>
      </c>
      <c r="C1549" s="458">
        <v>0</v>
      </c>
      <c r="D1549" s="458">
        <v>0</v>
      </c>
      <c r="E1549" s="458">
        <v>0</v>
      </c>
      <c r="F1549" s="458">
        <v>0</v>
      </c>
      <c r="G1549" s="458">
        <v>0</v>
      </c>
      <c r="H1549" s="458">
        <v>2</v>
      </c>
      <c r="I1549" s="458">
        <v>0</v>
      </c>
      <c r="J1549" s="458">
        <v>0</v>
      </c>
      <c r="K1549" s="458">
        <v>0</v>
      </c>
      <c r="L1549" t="s">
        <v>855</v>
      </c>
      <c r="O1549" s="231"/>
      <c r="P1549" s="231"/>
    </row>
    <row r="1550" spans="1:16">
      <c r="A1550" t="s">
        <v>1085</v>
      </c>
      <c r="B1550" s="458">
        <v>2023</v>
      </c>
      <c r="C1550" s="458">
        <v>0</v>
      </c>
      <c r="D1550" s="458">
        <v>0</v>
      </c>
      <c r="E1550" s="458">
        <v>0</v>
      </c>
      <c r="F1550" s="458">
        <v>4</v>
      </c>
      <c r="G1550" s="458">
        <v>0</v>
      </c>
      <c r="H1550" s="458">
        <v>6</v>
      </c>
      <c r="I1550" s="458">
        <v>0</v>
      </c>
      <c r="J1550" s="458">
        <v>6</v>
      </c>
      <c r="K1550" s="458">
        <v>0</v>
      </c>
      <c r="L1550" t="s">
        <v>697</v>
      </c>
      <c r="O1550" s="231"/>
      <c r="P1550" s="231"/>
    </row>
    <row r="1551" spans="1:16">
      <c r="A1551" t="s">
        <v>1085</v>
      </c>
      <c r="B1551" s="458">
        <v>2024</v>
      </c>
      <c r="C1551" s="458">
        <v>0</v>
      </c>
      <c r="D1551" s="458">
        <v>0</v>
      </c>
      <c r="E1551" s="458">
        <v>0</v>
      </c>
      <c r="F1551" s="458">
        <v>4</v>
      </c>
      <c r="G1551" s="458">
        <v>0</v>
      </c>
      <c r="H1551" s="458">
        <v>8</v>
      </c>
      <c r="I1551" s="458">
        <v>0</v>
      </c>
      <c r="J1551" s="458">
        <v>7</v>
      </c>
      <c r="K1551" s="458">
        <v>2</v>
      </c>
      <c r="L1551" t="s">
        <v>697</v>
      </c>
      <c r="O1551" s="231"/>
      <c r="P1551" s="231"/>
    </row>
    <row r="1552" spans="1:16">
      <c r="A1552" t="s">
        <v>1085</v>
      </c>
      <c r="C1552">
        <v>0</v>
      </c>
      <c r="D1552">
        <v>0</v>
      </c>
      <c r="E1552">
        <v>44</v>
      </c>
      <c r="F1552">
        <v>0</v>
      </c>
      <c r="G1552">
        <v>0</v>
      </c>
      <c r="H1552">
        <v>5</v>
      </c>
      <c r="I1552">
        <v>0</v>
      </c>
      <c r="J1552">
        <v>0</v>
      </c>
      <c r="K1552">
        <v>0</v>
      </c>
      <c r="L1552" t="s">
        <v>822</v>
      </c>
      <c r="O1552" s="231"/>
      <c r="P1552" s="231"/>
    </row>
    <row r="1553" spans="1:16">
      <c r="A1553" t="s">
        <v>1086</v>
      </c>
      <c r="B1553" s="458">
        <v>2019</v>
      </c>
      <c r="C1553">
        <v>0</v>
      </c>
      <c r="D1553">
        <v>0</v>
      </c>
      <c r="E1553" s="458">
        <v>0</v>
      </c>
      <c r="F1553" s="458">
        <v>0</v>
      </c>
      <c r="G1553" s="458">
        <v>0</v>
      </c>
      <c r="H1553" s="458">
        <v>0</v>
      </c>
      <c r="I1553" s="458">
        <v>0</v>
      </c>
      <c r="J1553" s="458">
        <v>0</v>
      </c>
      <c r="K1553" s="458">
        <v>7</v>
      </c>
      <c r="L1553" t="s">
        <v>697</v>
      </c>
      <c r="O1553" s="231"/>
      <c r="P1553" s="231"/>
    </row>
    <row r="1554" spans="1:16">
      <c r="A1554" t="s">
        <v>1086</v>
      </c>
      <c r="B1554" s="458">
        <v>2021</v>
      </c>
      <c r="C1554">
        <v>0</v>
      </c>
      <c r="D1554">
        <v>0</v>
      </c>
      <c r="E1554" s="458">
        <v>0</v>
      </c>
      <c r="F1554" s="458">
        <v>0</v>
      </c>
      <c r="G1554" s="458">
        <v>0</v>
      </c>
      <c r="H1554" s="458">
        <v>0</v>
      </c>
      <c r="I1554" s="458">
        <v>0</v>
      </c>
      <c r="J1554" s="458">
        <v>0</v>
      </c>
      <c r="K1554" s="458">
        <v>15</v>
      </c>
      <c r="L1554" t="s">
        <v>697</v>
      </c>
      <c r="O1554" s="231"/>
      <c r="P1554" s="231"/>
    </row>
    <row r="1555" spans="1:16">
      <c r="A1555" t="s">
        <v>1086</v>
      </c>
      <c r="B1555" s="458">
        <v>2023</v>
      </c>
      <c r="C1555">
        <v>0</v>
      </c>
      <c r="D1555">
        <v>0</v>
      </c>
      <c r="E1555" s="458">
        <v>0</v>
      </c>
      <c r="F1555" s="458">
        <v>0</v>
      </c>
      <c r="G1555" s="458">
        <v>0</v>
      </c>
      <c r="H1555" s="458">
        <v>0</v>
      </c>
      <c r="I1555" s="458">
        <v>0</v>
      </c>
      <c r="J1555" s="458">
        <v>13</v>
      </c>
      <c r="K1555" s="458">
        <v>0</v>
      </c>
      <c r="L1555" t="s">
        <v>697</v>
      </c>
      <c r="O1555" s="231"/>
      <c r="P1555" s="231"/>
    </row>
    <row r="1556" spans="1:16">
      <c r="A1556" t="s">
        <v>1086</v>
      </c>
      <c r="B1556" s="458">
        <v>2024</v>
      </c>
      <c r="C1556">
        <v>0</v>
      </c>
      <c r="D1556">
        <v>0</v>
      </c>
      <c r="E1556" s="458">
        <v>0</v>
      </c>
      <c r="F1556" s="458">
        <v>0</v>
      </c>
      <c r="G1556" s="458">
        <v>0</v>
      </c>
      <c r="H1556" s="458">
        <v>0</v>
      </c>
      <c r="I1556" s="458">
        <v>0</v>
      </c>
      <c r="J1556" s="458">
        <v>2</v>
      </c>
      <c r="K1556" s="458">
        <v>2</v>
      </c>
      <c r="L1556" t="s">
        <v>697</v>
      </c>
      <c r="O1556" s="231"/>
      <c r="P1556" s="231"/>
    </row>
    <row r="1557" spans="1:16">
      <c r="A1557" t="s">
        <v>1086</v>
      </c>
      <c r="B1557" s="458">
        <v>2024</v>
      </c>
      <c r="C1557">
        <v>0</v>
      </c>
      <c r="D1557">
        <v>0</v>
      </c>
      <c r="E1557" s="458">
        <v>0</v>
      </c>
      <c r="F1557" s="458">
        <v>0</v>
      </c>
      <c r="G1557" s="458">
        <v>0</v>
      </c>
      <c r="H1557" s="458">
        <v>0</v>
      </c>
      <c r="I1557" s="458">
        <v>0</v>
      </c>
      <c r="J1557" s="458">
        <v>1</v>
      </c>
      <c r="K1557" s="458">
        <v>2</v>
      </c>
      <c r="L1557" t="s">
        <v>713</v>
      </c>
      <c r="O1557" s="231"/>
      <c r="P1557" s="231"/>
    </row>
    <row r="1558" spans="1:16">
      <c r="A1558" t="s">
        <v>1086</v>
      </c>
      <c r="C1558">
        <v>0</v>
      </c>
      <c r="D1558">
        <v>0</v>
      </c>
      <c r="E1558">
        <v>0</v>
      </c>
      <c r="F1558">
        <v>0</v>
      </c>
      <c r="G1558">
        <v>0</v>
      </c>
      <c r="H1558">
        <v>0</v>
      </c>
      <c r="I1558">
        <v>0</v>
      </c>
      <c r="J1558">
        <v>0</v>
      </c>
      <c r="K1558">
        <v>4</v>
      </c>
      <c r="L1558" t="s">
        <v>822</v>
      </c>
      <c r="O1558" s="231"/>
      <c r="P1558" s="231"/>
    </row>
    <row r="1559" spans="1:16">
      <c r="A1559" t="s">
        <v>1087</v>
      </c>
      <c r="B1559" s="458">
        <v>2019</v>
      </c>
      <c r="C1559" s="458">
        <v>0</v>
      </c>
      <c r="D1559" s="458">
        <v>0</v>
      </c>
      <c r="E1559" s="458">
        <v>0</v>
      </c>
      <c r="F1559" s="458">
        <v>0</v>
      </c>
      <c r="G1559" s="458">
        <v>0</v>
      </c>
      <c r="H1559" s="458">
        <v>0</v>
      </c>
      <c r="I1559" s="458">
        <v>0</v>
      </c>
      <c r="J1559" s="458">
        <v>0</v>
      </c>
      <c r="K1559" s="458">
        <v>389</v>
      </c>
      <c r="L1559" t="s">
        <v>855</v>
      </c>
      <c r="O1559" s="231"/>
      <c r="P1559" s="231"/>
    </row>
    <row r="1560" spans="1:16">
      <c r="A1560" t="s">
        <v>1087</v>
      </c>
      <c r="B1560" s="458">
        <v>2020</v>
      </c>
      <c r="C1560" s="458">
        <v>0</v>
      </c>
      <c r="D1560" s="458">
        <v>0</v>
      </c>
      <c r="E1560" s="458">
        <v>0</v>
      </c>
      <c r="F1560" s="458">
        <v>0</v>
      </c>
      <c r="G1560" s="458">
        <v>0</v>
      </c>
      <c r="H1560" s="458">
        <v>0</v>
      </c>
      <c r="I1560" s="458">
        <v>0</v>
      </c>
      <c r="J1560" s="458">
        <v>148</v>
      </c>
      <c r="K1560" s="458">
        <v>679</v>
      </c>
      <c r="L1560" t="s">
        <v>855</v>
      </c>
      <c r="O1560" s="231"/>
      <c r="P1560" s="231"/>
    </row>
    <row r="1561" spans="1:16">
      <c r="A1561" t="s">
        <v>1087</v>
      </c>
      <c r="B1561" s="458">
        <v>2021</v>
      </c>
      <c r="C1561" s="458">
        <v>0</v>
      </c>
      <c r="D1561" s="458">
        <v>0</v>
      </c>
      <c r="E1561" s="458">
        <v>0</v>
      </c>
      <c r="F1561" s="458">
        <v>0</v>
      </c>
      <c r="G1561" s="458">
        <v>0</v>
      </c>
      <c r="H1561" s="458">
        <v>0</v>
      </c>
      <c r="I1561" s="458">
        <v>0</v>
      </c>
      <c r="J1561" s="458">
        <v>179</v>
      </c>
      <c r="K1561" s="458">
        <v>950</v>
      </c>
      <c r="L1561" t="s">
        <v>855</v>
      </c>
      <c r="O1561" s="231"/>
      <c r="P1561" s="231"/>
    </row>
    <row r="1562" spans="1:16">
      <c r="A1562" t="s">
        <v>1087</v>
      </c>
      <c r="B1562" s="458">
        <v>2022</v>
      </c>
      <c r="C1562" s="458">
        <v>0</v>
      </c>
      <c r="D1562" s="458">
        <v>0</v>
      </c>
      <c r="E1562" s="458">
        <v>0</v>
      </c>
      <c r="F1562" s="458">
        <v>0</v>
      </c>
      <c r="G1562" s="458">
        <v>0</v>
      </c>
      <c r="H1562" s="458">
        <v>0</v>
      </c>
      <c r="I1562" s="458">
        <v>0</v>
      </c>
      <c r="J1562" s="458">
        <v>34</v>
      </c>
      <c r="K1562" s="458">
        <v>924</v>
      </c>
      <c r="L1562" t="s">
        <v>855</v>
      </c>
      <c r="O1562" s="231"/>
      <c r="P1562" s="231"/>
    </row>
    <row r="1563" spans="1:16">
      <c r="A1563" t="s">
        <v>1087</v>
      </c>
      <c r="B1563" s="458">
        <v>2023</v>
      </c>
      <c r="C1563" s="458">
        <v>0</v>
      </c>
      <c r="D1563" s="458">
        <v>0</v>
      </c>
      <c r="E1563" s="458">
        <v>0</v>
      </c>
      <c r="F1563" s="458">
        <v>0</v>
      </c>
      <c r="G1563" s="458">
        <v>0</v>
      </c>
      <c r="H1563" s="458">
        <v>0</v>
      </c>
      <c r="I1563" s="458">
        <v>0</v>
      </c>
      <c r="J1563" s="458">
        <v>9</v>
      </c>
      <c r="K1563" s="458">
        <v>566</v>
      </c>
      <c r="L1563" t="s">
        <v>855</v>
      </c>
      <c r="O1563" s="231"/>
      <c r="P1563" s="231"/>
    </row>
    <row r="1564" spans="1:16">
      <c r="A1564" t="s">
        <v>1087</v>
      </c>
      <c r="B1564" s="458">
        <v>2024</v>
      </c>
      <c r="C1564" s="458">
        <v>0</v>
      </c>
      <c r="D1564" s="458">
        <v>0</v>
      </c>
      <c r="E1564" s="458">
        <v>0</v>
      </c>
      <c r="F1564" s="458">
        <v>0</v>
      </c>
      <c r="G1564" s="458">
        <v>0</v>
      </c>
      <c r="H1564" s="458">
        <v>0</v>
      </c>
      <c r="I1564" s="458">
        <v>0</v>
      </c>
      <c r="J1564" s="458">
        <v>0</v>
      </c>
      <c r="K1564" s="458">
        <v>732</v>
      </c>
      <c r="L1564" t="s">
        <v>697</v>
      </c>
      <c r="O1564" s="231"/>
      <c r="P1564" s="231"/>
    </row>
    <row r="1565" spans="1:16">
      <c r="A1565" t="s">
        <v>1087</v>
      </c>
      <c r="C1565">
        <v>0</v>
      </c>
      <c r="D1565">
        <v>0</v>
      </c>
      <c r="E1565">
        <v>0</v>
      </c>
      <c r="F1565">
        <v>0</v>
      </c>
      <c r="G1565">
        <v>0</v>
      </c>
      <c r="H1565">
        <v>0</v>
      </c>
      <c r="I1565">
        <v>0</v>
      </c>
      <c r="J1565">
        <v>4</v>
      </c>
      <c r="K1565">
        <v>220</v>
      </c>
      <c r="L1565" t="s">
        <v>822</v>
      </c>
      <c r="O1565" s="231"/>
      <c r="P1565" s="231"/>
    </row>
    <row r="1566" spans="1:16">
      <c r="A1566" t="s">
        <v>1088</v>
      </c>
      <c r="B1566" s="458">
        <v>2019</v>
      </c>
      <c r="C1566" s="458">
        <v>0</v>
      </c>
      <c r="D1566" s="458">
        <v>0</v>
      </c>
      <c r="E1566" s="458">
        <v>0</v>
      </c>
      <c r="F1566" s="458">
        <v>0</v>
      </c>
      <c r="G1566" s="458">
        <v>0</v>
      </c>
      <c r="H1566" s="458">
        <v>0</v>
      </c>
      <c r="I1566" s="458">
        <v>0</v>
      </c>
      <c r="J1566" s="458">
        <v>0</v>
      </c>
      <c r="K1566" s="458">
        <v>51</v>
      </c>
      <c r="L1566" t="s">
        <v>855</v>
      </c>
      <c r="O1566" s="231"/>
      <c r="P1566" s="231"/>
    </row>
    <row r="1567" spans="1:16">
      <c r="A1567" t="s">
        <v>1088</v>
      </c>
      <c r="B1567" s="458">
        <v>2020</v>
      </c>
      <c r="C1567" s="458">
        <v>0</v>
      </c>
      <c r="D1567" s="458">
        <v>0</v>
      </c>
      <c r="E1567" s="458">
        <v>0</v>
      </c>
      <c r="F1567" s="458">
        <v>0</v>
      </c>
      <c r="G1567" s="458">
        <v>0</v>
      </c>
      <c r="H1567" s="458">
        <v>0</v>
      </c>
      <c r="I1567" s="458">
        <v>0</v>
      </c>
      <c r="J1567" s="458">
        <v>0</v>
      </c>
      <c r="K1567" s="458">
        <v>26</v>
      </c>
      <c r="L1567" t="s">
        <v>855</v>
      </c>
      <c r="O1567" s="231"/>
      <c r="P1567" s="231"/>
    </row>
    <row r="1568" spans="1:16">
      <c r="A1568" t="s">
        <v>1088</v>
      </c>
      <c r="B1568" s="458">
        <v>2021</v>
      </c>
      <c r="C1568" s="458">
        <v>0</v>
      </c>
      <c r="D1568" s="458">
        <v>0</v>
      </c>
      <c r="E1568" s="458">
        <v>0</v>
      </c>
      <c r="F1568" s="458">
        <v>0</v>
      </c>
      <c r="G1568" s="458">
        <v>0</v>
      </c>
      <c r="H1568" s="458">
        <v>0</v>
      </c>
      <c r="I1568" s="458">
        <v>0</v>
      </c>
      <c r="J1568" s="458">
        <v>0</v>
      </c>
      <c r="K1568" s="458">
        <v>1</v>
      </c>
      <c r="L1568" t="s">
        <v>855</v>
      </c>
      <c r="O1568" s="231"/>
      <c r="P1568" s="231"/>
    </row>
    <row r="1569" spans="1:16">
      <c r="A1569" t="s">
        <v>1088</v>
      </c>
      <c r="B1569" s="458">
        <v>2024</v>
      </c>
      <c r="C1569" s="458">
        <v>0</v>
      </c>
      <c r="D1569" s="458">
        <v>0</v>
      </c>
      <c r="E1569" s="458">
        <v>0</v>
      </c>
      <c r="F1569" s="458">
        <v>0</v>
      </c>
      <c r="G1569" s="458">
        <v>0</v>
      </c>
      <c r="H1569" s="458">
        <v>0</v>
      </c>
      <c r="I1569" s="458">
        <v>0</v>
      </c>
      <c r="J1569" s="458">
        <v>0</v>
      </c>
      <c r="K1569" s="458">
        <v>1</v>
      </c>
      <c r="L1569" t="s">
        <v>697</v>
      </c>
      <c r="O1569" s="231"/>
      <c r="P1569" s="231"/>
    </row>
    <row r="1570" spans="1:16">
      <c r="A1570" t="s">
        <v>1089</v>
      </c>
      <c r="B1570" s="458">
        <v>2019</v>
      </c>
      <c r="C1570" s="458">
        <v>0</v>
      </c>
      <c r="D1570" s="458">
        <v>0</v>
      </c>
      <c r="E1570" s="458">
        <v>0</v>
      </c>
      <c r="F1570" s="458">
        <v>0</v>
      </c>
      <c r="G1570" s="458">
        <v>0</v>
      </c>
      <c r="H1570" s="458">
        <v>4</v>
      </c>
      <c r="I1570" s="458">
        <v>0</v>
      </c>
      <c r="J1570" s="458">
        <v>3</v>
      </c>
      <c r="K1570" s="458">
        <v>2</v>
      </c>
      <c r="L1570" t="s">
        <v>855</v>
      </c>
      <c r="O1570" s="231"/>
      <c r="P1570" s="231"/>
    </row>
    <row r="1571" spans="1:16">
      <c r="A1571" t="s">
        <v>1089</v>
      </c>
      <c r="B1571" s="458">
        <v>2020</v>
      </c>
      <c r="C1571" s="458">
        <v>0</v>
      </c>
      <c r="D1571" s="458">
        <v>0</v>
      </c>
      <c r="E1571" s="458">
        <v>0</v>
      </c>
      <c r="F1571" s="458">
        <v>0</v>
      </c>
      <c r="G1571" s="458">
        <v>0</v>
      </c>
      <c r="H1571" s="458">
        <v>7</v>
      </c>
      <c r="I1571" s="458">
        <v>4</v>
      </c>
      <c r="J1571" s="458">
        <v>4</v>
      </c>
      <c r="K1571" s="458">
        <v>8</v>
      </c>
      <c r="L1571" t="s">
        <v>855</v>
      </c>
      <c r="O1571" s="231"/>
      <c r="P1571" s="231"/>
    </row>
    <row r="1572" spans="1:16">
      <c r="A1572" t="s">
        <v>1089</v>
      </c>
      <c r="B1572" s="458">
        <v>2021</v>
      </c>
      <c r="C1572" s="458">
        <v>0</v>
      </c>
      <c r="D1572" s="458">
        <v>0</v>
      </c>
      <c r="E1572" s="458">
        <v>0</v>
      </c>
      <c r="F1572" s="458">
        <v>0</v>
      </c>
      <c r="G1572" s="458">
        <v>0</v>
      </c>
      <c r="H1572" s="458">
        <v>0</v>
      </c>
      <c r="I1572" s="458">
        <v>0</v>
      </c>
      <c r="J1572" s="458">
        <v>0</v>
      </c>
      <c r="K1572" s="458">
        <v>87</v>
      </c>
      <c r="L1572" t="s">
        <v>855</v>
      </c>
      <c r="O1572" s="231"/>
      <c r="P1572" s="231"/>
    </row>
    <row r="1573" spans="1:16">
      <c r="A1573" t="s">
        <v>1089</v>
      </c>
      <c r="B1573" s="458">
        <v>2021</v>
      </c>
      <c r="C1573" s="458">
        <v>0</v>
      </c>
      <c r="D1573" s="458">
        <v>0</v>
      </c>
      <c r="E1573" s="458">
        <v>0</v>
      </c>
      <c r="F1573" s="458">
        <v>0</v>
      </c>
      <c r="G1573" s="458">
        <v>0</v>
      </c>
      <c r="H1573" s="458">
        <v>0</v>
      </c>
      <c r="I1573" s="458">
        <v>0</v>
      </c>
      <c r="J1573" s="458">
        <v>0</v>
      </c>
      <c r="K1573" s="458">
        <v>22</v>
      </c>
      <c r="L1573" t="s">
        <v>697</v>
      </c>
      <c r="O1573" s="231"/>
      <c r="P1573" s="231"/>
    </row>
    <row r="1574" spans="1:16">
      <c r="A1574" t="s">
        <v>1089</v>
      </c>
      <c r="B1574" s="458">
        <v>2022</v>
      </c>
      <c r="C1574" s="458">
        <v>0</v>
      </c>
      <c r="D1574" s="458">
        <v>0</v>
      </c>
      <c r="E1574" s="458">
        <v>0</v>
      </c>
      <c r="F1574" s="458">
        <v>0</v>
      </c>
      <c r="G1574" s="458">
        <v>0</v>
      </c>
      <c r="H1574" s="458">
        <v>0</v>
      </c>
      <c r="I1574" s="458">
        <v>0</v>
      </c>
      <c r="J1574" s="458">
        <v>0</v>
      </c>
      <c r="K1574" s="458">
        <v>99</v>
      </c>
      <c r="L1574" t="s">
        <v>697</v>
      </c>
      <c r="O1574" s="231"/>
      <c r="P1574" s="231"/>
    </row>
    <row r="1575" spans="1:16">
      <c r="A1575" t="s">
        <v>1089</v>
      </c>
      <c r="B1575" s="458">
        <v>2023</v>
      </c>
      <c r="C1575" s="458">
        <v>0</v>
      </c>
      <c r="D1575" s="458">
        <v>0</v>
      </c>
      <c r="E1575" s="458">
        <v>0</v>
      </c>
      <c r="F1575" s="458">
        <v>0</v>
      </c>
      <c r="G1575" s="458">
        <v>0</v>
      </c>
      <c r="H1575" s="458">
        <v>13</v>
      </c>
      <c r="I1575" s="458">
        <v>0</v>
      </c>
      <c r="J1575" s="458">
        <v>0</v>
      </c>
      <c r="K1575" s="458">
        <v>31</v>
      </c>
      <c r="L1575" t="s">
        <v>697</v>
      </c>
      <c r="O1575" s="231"/>
      <c r="P1575" s="231"/>
    </row>
    <row r="1576" spans="1:16">
      <c r="A1576" t="s">
        <v>1089</v>
      </c>
      <c r="B1576" s="458">
        <v>2024</v>
      </c>
      <c r="C1576" s="458">
        <v>0</v>
      </c>
      <c r="D1576" s="458">
        <v>0</v>
      </c>
      <c r="E1576" s="458">
        <v>0</v>
      </c>
      <c r="F1576" s="458">
        <v>0</v>
      </c>
      <c r="G1576" s="458">
        <v>0</v>
      </c>
      <c r="H1576" s="458">
        <v>4</v>
      </c>
      <c r="I1576" s="458">
        <v>0</v>
      </c>
      <c r="J1576" s="458">
        <v>0</v>
      </c>
      <c r="K1576" s="458">
        <v>61</v>
      </c>
      <c r="L1576" t="s">
        <v>697</v>
      </c>
      <c r="O1576" s="231"/>
      <c r="P1576" s="231"/>
    </row>
    <row r="1577" spans="1:16">
      <c r="A1577" t="s">
        <v>1089</v>
      </c>
      <c r="C1577">
        <v>0</v>
      </c>
      <c r="D1577">
        <v>0</v>
      </c>
      <c r="E1577">
        <v>0</v>
      </c>
      <c r="F1577">
        <v>0</v>
      </c>
      <c r="G1577">
        <v>0</v>
      </c>
      <c r="H1577">
        <v>6</v>
      </c>
      <c r="I1577">
        <v>0</v>
      </c>
      <c r="J1577">
        <v>3</v>
      </c>
      <c r="K1577">
        <v>87</v>
      </c>
      <c r="L1577" t="s">
        <v>822</v>
      </c>
      <c r="O1577" s="231"/>
      <c r="P1577" s="231"/>
    </row>
    <row r="1578" spans="1:16">
      <c r="A1578" t="s">
        <v>1090</v>
      </c>
      <c r="B1578" s="458">
        <v>2019</v>
      </c>
      <c r="C1578" s="458">
        <v>0</v>
      </c>
      <c r="D1578" s="458">
        <v>0</v>
      </c>
      <c r="E1578" s="458">
        <v>0</v>
      </c>
      <c r="F1578" s="458">
        <v>0</v>
      </c>
      <c r="G1578" s="458">
        <v>0</v>
      </c>
      <c r="H1578" s="458">
        <v>0</v>
      </c>
      <c r="I1578" s="458">
        <v>0</v>
      </c>
      <c r="J1578" s="458">
        <v>26</v>
      </c>
      <c r="K1578" s="458">
        <v>119</v>
      </c>
      <c r="L1578" t="s">
        <v>855</v>
      </c>
      <c r="O1578" s="231"/>
      <c r="P1578" s="231"/>
    </row>
    <row r="1579" spans="1:16">
      <c r="A1579" t="s">
        <v>1090</v>
      </c>
      <c r="B1579" s="458">
        <v>2020</v>
      </c>
      <c r="C1579" s="458">
        <v>0</v>
      </c>
      <c r="D1579" s="458">
        <v>0</v>
      </c>
      <c r="E1579" s="458">
        <v>6</v>
      </c>
      <c r="F1579" s="458">
        <v>0</v>
      </c>
      <c r="G1579" s="458">
        <v>21</v>
      </c>
      <c r="H1579" s="458">
        <v>1</v>
      </c>
      <c r="I1579" s="458">
        <v>0</v>
      </c>
      <c r="J1579" s="458">
        <v>14</v>
      </c>
      <c r="K1579" s="458">
        <v>20</v>
      </c>
      <c r="L1579" t="s">
        <v>855</v>
      </c>
      <c r="O1579" s="231"/>
      <c r="P1579" s="231"/>
    </row>
    <row r="1580" spans="1:16">
      <c r="A1580" t="s">
        <v>1090</v>
      </c>
      <c r="B1580" s="458">
        <v>2021</v>
      </c>
      <c r="C1580" s="458">
        <v>0</v>
      </c>
      <c r="D1580" s="458">
        <v>0</v>
      </c>
      <c r="E1580" s="458">
        <v>0</v>
      </c>
      <c r="F1580" s="458">
        <v>0</v>
      </c>
      <c r="G1580" s="458">
        <v>0</v>
      </c>
      <c r="H1580" s="458">
        <v>1</v>
      </c>
      <c r="I1580" s="458">
        <v>0</v>
      </c>
      <c r="J1580" s="458">
        <v>1</v>
      </c>
      <c r="K1580" s="458">
        <v>1</v>
      </c>
      <c r="L1580" t="s">
        <v>855</v>
      </c>
      <c r="O1580" s="231"/>
      <c r="P1580" s="231"/>
    </row>
    <row r="1581" spans="1:16">
      <c r="A1581" t="s">
        <v>1090</v>
      </c>
      <c r="B1581" s="458">
        <v>2022</v>
      </c>
      <c r="C1581" s="458">
        <v>0</v>
      </c>
      <c r="D1581" s="458">
        <v>0</v>
      </c>
      <c r="E1581" s="458">
        <v>0</v>
      </c>
      <c r="F1581" s="458">
        <v>0</v>
      </c>
      <c r="G1581" s="458">
        <v>0</v>
      </c>
      <c r="H1581" s="458">
        <v>0</v>
      </c>
      <c r="I1581" s="458">
        <v>0</v>
      </c>
      <c r="J1581" s="458">
        <v>16</v>
      </c>
      <c r="K1581" s="458">
        <v>8</v>
      </c>
      <c r="L1581" t="s">
        <v>855</v>
      </c>
      <c r="O1581" s="231"/>
      <c r="P1581" s="231"/>
    </row>
    <row r="1582" spans="1:16">
      <c r="A1582" t="s">
        <v>1090</v>
      </c>
      <c r="B1582" s="458">
        <v>2023</v>
      </c>
      <c r="C1582" s="458">
        <v>0</v>
      </c>
      <c r="D1582" s="458">
        <v>0</v>
      </c>
      <c r="E1582" s="458">
        <v>0</v>
      </c>
      <c r="F1582" s="458">
        <v>0</v>
      </c>
      <c r="G1582" s="458">
        <v>0</v>
      </c>
      <c r="H1582" s="458">
        <v>0</v>
      </c>
      <c r="I1582" s="458">
        <v>0</v>
      </c>
      <c r="J1582" s="458">
        <v>0</v>
      </c>
      <c r="K1582" s="458">
        <v>134</v>
      </c>
      <c r="L1582" t="s">
        <v>855</v>
      </c>
      <c r="O1582" s="231"/>
      <c r="P1582" s="231"/>
    </row>
    <row r="1583" spans="1:16">
      <c r="A1583" t="s">
        <v>1090</v>
      </c>
      <c r="B1583" s="458">
        <v>2024</v>
      </c>
      <c r="C1583" s="458">
        <v>0</v>
      </c>
      <c r="D1583" s="458">
        <v>0</v>
      </c>
      <c r="E1583" s="458">
        <v>0</v>
      </c>
      <c r="F1583" s="458">
        <v>0</v>
      </c>
      <c r="G1583" s="458">
        <v>0</v>
      </c>
      <c r="H1583" s="458">
        <v>2</v>
      </c>
      <c r="I1583" s="458">
        <v>0</v>
      </c>
      <c r="J1583" s="458">
        <v>8</v>
      </c>
      <c r="K1583" s="458">
        <v>0</v>
      </c>
      <c r="L1583" t="s">
        <v>855</v>
      </c>
      <c r="O1583" s="231"/>
      <c r="P1583" s="231"/>
    </row>
    <row r="1584" spans="1:16">
      <c r="A1584" t="s">
        <v>1090</v>
      </c>
      <c r="B1584" s="458">
        <v>2024</v>
      </c>
      <c r="C1584" s="458">
        <v>0</v>
      </c>
      <c r="D1584" s="458">
        <v>0</v>
      </c>
      <c r="E1584" s="458">
        <v>40</v>
      </c>
      <c r="F1584" s="458">
        <v>0</v>
      </c>
      <c r="G1584" s="458">
        <v>68</v>
      </c>
      <c r="H1584" s="458">
        <v>0</v>
      </c>
      <c r="I1584" s="458">
        <v>0</v>
      </c>
      <c r="J1584" s="458">
        <v>2</v>
      </c>
      <c r="K1584" s="458">
        <v>45</v>
      </c>
      <c r="L1584" t="s">
        <v>697</v>
      </c>
      <c r="O1584" s="231"/>
      <c r="P1584" s="231"/>
    </row>
    <row r="1585" spans="1:16">
      <c r="A1585" t="s">
        <v>1090</v>
      </c>
      <c r="C1585">
        <v>0</v>
      </c>
      <c r="D1585">
        <v>0</v>
      </c>
      <c r="E1585">
        <v>0</v>
      </c>
      <c r="F1585">
        <v>1</v>
      </c>
      <c r="G1585">
        <v>0</v>
      </c>
      <c r="H1585">
        <v>5</v>
      </c>
      <c r="I1585">
        <v>0</v>
      </c>
      <c r="J1585">
        <v>10</v>
      </c>
      <c r="K1585">
        <v>31</v>
      </c>
      <c r="L1585" t="s">
        <v>822</v>
      </c>
      <c r="O1585" s="231"/>
      <c r="P1585" s="231"/>
    </row>
    <row r="1586" spans="1:16">
      <c r="A1586" t="s">
        <v>1091</v>
      </c>
      <c r="B1586" s="458">
        <v>2019</v>
      </c>
      <c r="C1586" s="458">
        <v>0</v>
      </c>
      <c r="D1586" s="458">
        <v>0</v>
      </c>
      <c r="E1586" s="458">
        <v>0</v>
      </c>
      <c r="F1586" s="458">
        <v>0</v>
      </c>
      <c r="G1586" s="458">
        <v>0</v>
      </c>
      <c r="H1586" s="458">
        <v>0</v>
      </c>
      <c r="I1586" s="458">
        <v>0</v>
      </c>
      <c r="J1586" s="458">
        <v>61</v>
      </c>
      <c r="K1586" s="458">
        <v>1</v>
      </c>
      <c r="L1586" t="s">
        <v>855</v>
      </c>
      <c r="O1586" s="231"/>
      <c r="P1586" s="231"/>
    </row>
    <row r="1587" spans="1:16">
      <c r="A1587" t="s">
        <v>1091</v>
      </c>
      <c r="B1587" s="458">
        <v>2020</v>
      </c>
      <c r="C1587" s="458">
        <v>0</v>
      </c>
      <c r="D1587" s="458">
        <v>0</v>
      </c>
      <c r="E1587" s="458">
        <v>0</v>
      </c>
      <c r="F1587" s="458">
        <v>0</v>
      </c>
      <c r="G1587" s="458">
        <v>0</v>
      </c>
      <c r="H1587" s="458">
        <v>0</v>
      </c>
      <c r="I1587" s="458">
        <v>0</v>
      </c>
      <c r="J1587" s="458">
        <v>516</v>
      </c>
      <c r="K1587" s="458">
        <v>15</v>
      </c>
      <c r="L1587" t="s">
        <v>855</v>
      </c>
      <c r="O1587" s="231"/>
      <c r="P1587" s="231"/>
    </row>
    <row r="1588" spans="1:16">
      <c r="A1588" t="s">
        <v>1091</v>
      </c>
      <c r="B1588" s="458">
        <v>2021</v>
      </c>
      <c r="C1588" s="458">
        <v>0</v>
      </c>
      <c r="D1588" s="458">
        <v>0</v>
      </c>
      <c r="E1588" s="458">
        <v>0</v>
      </c>
      <c r="F1588" s="458">
        <v>0</v>
      </c>
      <c r="G1588" s="458">
        <v>0</v>
      </c>
      <c r="H1588" s="458">
        <v>0</v>
      </c>
      <c r="I1588" s="458">
        <v>0</v>
      </c>
      <c r="J1588" s="458">
        <v>224</v>
      </c>
      <c r="K1588" s="458">
        <v>0</v>
      </c>
      <c r="L1588" t="s">
        <v>855</v>
      </c>
      <c r="O1588" s="231"/>
      <c r="P1588" s="231"/>
    </row>
    <row r="1589" spans="1:16">
      <c r="A1589" t="s">
        <v>1091</v>
      </c>
      <c r="B1589" s="458">
        <v>2021</v>
      </c>
      <c r="C1589" s="458">
        <v>0</v>
      </c>
      <c r="D1589" s="458">
        <v>0</v>
      </c>
      <c r="E1589" s="458">
        <v>0</v>
      </c>
      <c r="F1589" s="458">
        <v>0</v>
      </c>
      <c r="G1589" s="458">
        <v>0</v>
      </c>
      <c r="H1589" s="458">
        <v>0</v>
      </c>
      <c r="I1589" s="458">
        <v>0</v>
      </c>
      <c r="J1589" s="458">
        <v>434</v>
      </c>
      <c r="K1589" s="458">
        <v>1</v>
      </c>
      <c r="L1589" t="s">
        <v>697</v>
      </c>
      <c r="O1589" s="231"/>
      <c r="P1589" s="231"/>
    </row>
    <row r="1590" spans="1:16">
      <c r="A1590" t="s">
        <v>1091</v>
      </c>
      <c r="B1590" s="458">
        <v>2022</v>
      </c>
      <c r="C1590" s="458">
        <v>0</v>
      </c>
      <c r="D1590" s="458">
        <v>0</v>
      </c>
      <c r="E1590" s="458">
        <v>0</v>
      </c>
      <c r="F1590" s="458">
        <v>0</v>
      </c>
      <c r="G1590" s="458">
        <v>0</v>
      </c>
      <c r="H1590" s="458">
        <v>0</v>
      </c>
      <c r="I1590" s="458">
        <v>0</v>
      </c>
      <c r="J1590" s="458">
        <v>116</v>
      </c>
      <c r="K1590" s="458">
        <v>744</v>
      </c>
      <c r="L1590" t="s">
        <v>697</v>
      </c>
      <c r="O1590" s="231"/>
      <c r="P1590" s="231"/>
    </row>
    <row r="1591" spans="1:16">
      <c r="A1591" t="s">
        <v>1091</v>
      </c>
      <c r="B1591" s="458">
        <v>2023</v>
      </c>
      <c r="C1591" s="458">
        <v>0</v>
      </c>
      <c r="D1591" s="458">
        <v>0</v>
      </c>
      <c r="E1591" s="458">
        <v>0</v>
      </c>
      <c r="F1591" s="458">
        <v>0</v>
      </c>
      <c r="G1591" s="458">
        <v>0</v>
      </c>
      <c r="H1591" s="458">
        <v>0</v>
      </c>
      <c r="I1591" s="458">
        <v>0</v>
      </c>
      <c r="J1591" s="458">
        <v>164</v>
      </c>
      <c r="K1591" s="458">
        <v>294</v>
      </c>
      <c r="L1591" t="s">
        <v>697</v>
      </c>
      <c r="O1591" s="231"/>
      <c r="P1591" s="231"/>
    </row>
    <row r="1592" spans="1:16">
      <c r="A1592" t="s">
        <v>1091</v>
      </c>
      <c r="B1592" s="458">
        <v>2024</v>
      </c>
      <c r="C1592" s="458">
        <v>19</v>
      </c>
      <c r="D1592" s="458">
        <v>0</v>
      </c>
      <c r="E1592" s="458">
        <v>19</v>
      </c>
      <c r="F1592" s="458">
        <v>20</v>
      </c>
      <c r="G1592" s="458">
        <v>0</v>
      </c>
      <c r="H1592" s="458">
        <v>146</v>
      </c>
      <c r="I1592" s="458">
        <v>0</v>
      </c>
      <c r="J1592" s="458">
        <v>4</v>
      </c>
      <c r="K1592" s="458">
        <v>533</v>
      </c>
      <c r="L1592" t="s">
        <v>697</v>
      </c>
      <c r="O1592" s="231"/>
      <c r="P1592" s="231"/>
    </row>
    <row r="1593" spans="1:16">
      <c r="A1593" t="s">
        <v>1092</v>
      </c>
      <c r="B1593" s="458">
        <v>2019</v>
      </c>
      <c r="C1593" s="458">
        <v>0</v>
      </c>
      <c r="D1593" s="458">
        <v>0</v>
      </c>
      <c r="E1593" s="458">
        <v>0</v>
      </c>
      <c r="F1593" s="458">
        <v>0</v>
      </c>
      <c r="G1593" s="458">
        <v>0</v>
      </c>
      <c r="H1593" s="458">
        <v>0</v>
      </c>
      <c r="I1593" s="458">
        <v>0</v>
      </c>
      <c r="J1593" s="458">
        <v>0</v>
      </c>
      <c r="K1593" s="458">
        <v>6</v>
      </c>
      <c r="L1593" t="s">
        <v>855</v>
      </c>
      <c r="O1593" s="231"/>
      <c r="P1593" s="231"/>
    </row>
    <row r="1594" spans="1:16">
      <c r="A1594" t="s">
        <v>1092</v>
      </c>
      <c r="B1594" s="458">
        <v>2020</v>
      </c>
      <c r="C1594" s="458">
        <v>0</v>
      </c>
      <c r="D1594" s="458">
        <v>0</v>
      </c>
      <c r="E1594" s="458">
        <v>0</v>
      </c>
      <c r="F1594" s="458">
        <v>0</v>
      </c>
      <c r="G1594" s="458">
        <v>0</v>
      </c>
      <c r="H1594" s="458">
        <v>0</v>
      </c>
      <c r="I1594" s="458">
        <v>0</v>
      </c>
      <c r="J1594" s="458">
        <v>1</v>
      </c>
      <c r="K1594" s="458">
        <v>2</v>
      </c>
      <c r="L1594" t="s">
        <v>855</v>
      </c>
      <c r="O1594" s="231"/>
      <c r="P1594" s="231"/>
    </row>
    <row r="1595" spans="1:16">
      <c r="A1595" t="s">
        <v>1092</v>
      </c>
      <c r="B1595" s="458">
        <v>2021</v>
      </c>
      <c r="C1595" s="458">
        <v>0</v>
      </c>
      <c r="D1595" s="458">
        <v>0</v>
      </c>
      <c r="E1595" s="458">
        <v>0</v>
      </c>
      <c r="F1595" s="458">
        <v>0</v>
      </c>
      <c r="G1595" s="458">
        <v>0</v>
      </c>
      <c r="H1595" s="458">
        <v>0</v>
      </c>
      <c r="I1595" s="458">
        <v>0</v>
      </c>
      <c r="J1595" s="458">
        <v>0</v>
      </c>
      <c r="K1595" s="458">
        <v>1</v>
      </c>
      <c r="L1595" t="s">
        <v>855</v>
      </c>
      <c r="O1595" s="231"/>
      <c r="P1595" s="231"/>
    </row>
    <row r="1596" spans="1:16">
      <c r="A1596" t="s">
        <v>1092</v>
      </c>
      <c r="B1596" s="458">
        <v>2022</v>
      </c>
      <c r="C1596" s="458">
        <v>54</v>
      </c>
      <c r="D1596" s="458">
        <v>0</v>
      </c>
      <c r="E1596" s="458">
        <v>54</v>
      </c>
      <c r="F1596" s="458">
        <v>0</v>
      </c>
      <c r="G1596" s="458">
        <v>0</v>
      </c>
      <c r="H1596" s="458">
        <v>0</v>
      </c>
      <c r="I1596" s="458">
        <v>0</v>
      </c>
      <c r="J1596" s="458">
        <v>0</v>
      </c>
      <c r="K1596" s="458">
        <v>6</v>
      </c>
      <c r="L1596" t="s">
        <v>855</v>
      </c>
      <c r="O1596" s="231"/>
      <c r="P1596" s="231"/>
    </row>
    <row r="1597" spans="1:16">
      <c r="A1597" t="s">
        <v>1092</v>
      </c>
      <c r="B1597" s="458">
        <v>2023</v>
      </c>
      <c r="C1597" s="458">
        <v>0</v>
      </c>
      <c r="D1597" s="458">
        <v>0</v>
      </c>
      <c r="E1597" s="458">
        <v>0</v>
      </c>
      <c r="F1597" s="458">
        <v>0</v>
      </c>
      <c r="G1597" s="458">
        <v>0</v>
      </c>
      <c r="H1597" s="458">
        <v>0</v>
      </c>
      <c r="I1597" s="458">
        <v>0</v>
      </c>
      <c r="J1597" s="458">
        <v>0</v>
      </c>
      <c r="K1597" s="458">
        <v>10</v>
      </c>
      <c r="L1597" t="s">
        <v>855</v>
      </c>
      <c r="O1597" s="231"/>
      <c r="P1597" s="231"/>
    </row>
    <row r="1598" spans="1:16">
      <c r="A1598" t="s">
        <v>1092</v>
      </c>
      <c r="C1598">
        <v>0</v>
      </c>
      <c r="D1598">
        <v>0</v>
      </c>
      <c r="E1598">
        <v>0</v>
      </c>
      <c r="F1598">
        <v>0</v>
      </c>
      <c r="G1598">
        <v>0</v>
      </c>
      <c r="H1598">
        <v>0</v>
      </c>
      <c r="I1598">
        <v>0</v>
      </c>
      <c r="J1598">
        <v>0</v>
      </c>
      <c r="K1598">
        <v>7</v>
      </c>
      <c r="L1598" t="s">
        <v>822</v>
      </c>
      <c r="O1598" s="231"/>
      <c r="P1598" s="231"/>
    </row>
    <row r="1599" spans="1:16">
      <c r="A1599" t="s">
        <v>1093</v>
      </c>
      <c r="B1599" s="458">
        <v>2019</v>
      </c>
      <c r="C1599" s="458">
        <v>0</v>
      </c>
      <c r="D1599" s="458">
        <v>0</v>
      </c>
      <c r="E1599" s="458">
        <v>0</v>
      </c>
      <c r="F1599" s="458">
        <v>0</v>
      </c>
      <c r="G1599" s="458">
        <v>0</v>
      </c>
      <c r="H1599" s="458">
        <v>0</v>
      </c>
      <c r="I1599" s="458">
        <v>0</v>
      </c>
      <c r="J1599" s="458">
        <v>0</v>
      </c>
      <c r="K1599" s="458">
        <v>50</v>
      </c>
      <c r="L1599" t="s">
        <v>855</v>
      </c>
      <c r="O1599" s="231"/>
      <c r="P1599" s="231"/>
    </row>
    <row r="1600" spans="1:16">
      <c r="A1600" t="s">
        <v>1093</v>
      </c>
      <c r="B1600" s="458">
        <v>2020</v>
      </c>
      <c r="C1600" s="458">
        <v>0</v>
      </c>
      <c r="D1600" s="458">
        <v>0</v>
      </c>
      <c r="E1600" s="458">
        <v>0</v>
      </c>
      <c r="F1600" s="458">
        <v>0</v>
      </c>
      <c r="G1600" s="458">
        <v>0</v>
      </c>
      <c r="H1600" s="458">
        <v>0</v>
      </c>
      <c r="I1600" s="458">
        <v>0</v>
      </c>
      <c r="J1600" s="458">
        <v>0</v>
      </c>
      <c r="K1600" s="458">
        <v>83</v>
      </c>
      <c r="L1600" t="s">
        <v>855</v>
      </c>
      <c r="O1600" s="231"/>
      <c r="P1600" s="231"/>
    </row>
    <row r="1601" spans="1:16">
      <c r="A1601" t="s">
        <v>1093</v>
      </c>
      <c r="B1601" s="458">
        <v>2021</v>
      </c>
      <c r="C1601" s="458">
        <v>0</v>
      </c>
      <c r="D1601" s="458">
        <v>0</v>
      </c>
      <c r="E1601" s="458">
        <v>0</v>
      </c>
      <c r="F1601" s="458">
        <v>0</v>
      </c>
      <c r="G1601" s="458">
        <v>0</v>
      </c>
      <c r="H1601" s="458">
        <v>0</v>
      </c>
      <c r="I1601" s="458">
        <v>0</v>
      </c>
      <c r="J1601" s="458">
        <v>0</v>
      </c>
      <c r="K1601" s="458">
        <v>17</v>
      </c>
      <c r="L1601" t="s">
        <v>855</v>
      </c>
      <c r="O1601" s="231"/>
      <c r="P1601" s="231"/>
    </row>
    <row r="1602" spans="1:16">
      <c r="A1602" t="s">
        <v>1093</v>
      </c>
      <c r="B1602" s="458">
        <v>2021</v>
      </c>
      <c r="C1602" s="458">
        <v>0</v>
      </c>
      <c r="D1602" s="458">
        <v>0</v>
      </c>
      <c r="E1602" s="458">
        <v>0</v>
      </c>
      <c r="F1602" s="458">
        <v>0</v>
      </c>
      <c r="G1602" s="458">
        <v>0</v>
      </c>
      <c r="H1602" s="458">
        <v>0</v>
      </c>
      <c r="I1602" s="458">
        <v>0</v>
      </c>
      <c r="J1602" s="458">
        <v>0</v>
      </c>
      <c r="K1602" s="458">
        <v>3</v>
      </c>
      <c r="L1602" t="s">
        <v>697</v>
      </c>
      <c r="O1602" s="231"/>
      <c r="P1602" s="231"/>
    </row>
    <row r="1603" spans="1:16">
      <c r="A1603" t="s">
        <v>1093</v>
      </c>
      <c r="B1603" s="458">
        <v>2022</v>
      </c>
      <c r="C1603" s="458">
        <v>0</v>
      </c>
      <c r="D1603" s="458">
        <v>0</v>
      </c>
      <c r="E1603" s="458">
        <v>0</v>
      </c>
      <c r="F1603" s="458">
        <v>0</v>
      </c>
      <c r="G1603" s="458">
        <v>0</v>
      </c>
      <c r="H1603" s="458">
        <v>0</v>
      </c>
      <c r="I1603" s="458">
        <v>0</v>
      </c>
      <c r="J1603" s="458">
        <v>0</v>
      </c>
      <c r="K1603" s="458">
        <v>37</v>
      </c>
      <c r="L1603" t="s">
        <v>697</v>
      </c>
      <c r="O1603" s="231"/>
      <c r="P1603" s="231"/>
    </row>
    <row r="1604" spans="1:16">
      <c r="A1604" t="s">
        <v>1093</v>
      </c>
      <c r="B1604" s="458">
        <v>2023</v>
      </c>
      <c r="C1604" s="458">
        <v>0</v>
      </c>
      <c r="D1604" s="458">
        <v>0</v>
      </c>
      <c r="E1604" s="458">
        <v>0</v>
      </c>
      <c r="F1604" s="458">
        <v>0</v>
      </c>
      <c r="G1604" s="458">
        <v>0</v>
      </c>
      <c r="H1604" s="458">
        <v>0</v>
      </c>
      <c r="I1604" s="458">
        <v>0</v>
      </c>
      <c r="J1604" s="458">
        <v>0</v>
      </c>
      <c r="K1604" s="458">
        <v>18</v>
      </c>
      <c r="L1604" t="s">
        <v>697</v>
      </c>
      <c r="O1604" s="231"/>
      <c r="P1604" s="231"/>
    </row>
    <row r="1605" spans="1:16">
      <c r="A1605" t="s">
        <v>1094</v>
      </c>
      <c r="B1605" s="458">
        <v>2019</v>
      </c>
      <c r="C1605" s="458">
        <v>0</v>
      </c>
      <c r="D1605" s="458">
        <v>0</v>
      </c>
      <c r="E1605" s="458">
        <v>42</v>
      </c>
      <c r="F1605" s="458">
        <v>0</v>
      </c>
      <c r="G1605" s="458">
        <v>1</v>
      </c>
      <c r="H1605" s="458">
        <v>0</v>
      </c>
      <c r="I1605" s="458">
        <v>2</v>
      </c>
      <c r="J1605" s="458">
        <v>36</v>
      </c>
      <c r="K1605" s="458">
        <v>260</v>
      </c>
      <c r="L1605" t="s">
        <v>855</v>
      </c>
      <c r="O1605" s="231"/>
      <c r="P1605" s="231"/>
    </row>
    <row r="1606" spans="1:16">
      <c r="A1606" t="s">
        <v>1094</v>
      </c>
      <c r="B1606" s="458">
        <v>2020</v>
      </c>
      <c r="C1606" s="458">
        <v>0</v>
      </c>
      <c r="D1606" s="458">
        <v>0</v>
      </c>
      <c r="E1606" s="458">
        <v>0</v>
      </c>
      <c r="F1606" s="458">
        <v>0</v>
      </c>
      <c r="G1606" s="458">
        <v>3</v>
      </c>
      <c r="H1606" s="458">
        <v>0</v>
      </c>
      <c r="I1606" s="458">
        <v>0</v>
      </c>
      <c r="J1606" s="458">
        <v>40</v>
      </c>
      <c r="K1606" s="458">
        <v>124</v>
      </c>
      <c r="L1606" t="s">
        <v>855</v>
      </c>
      <c r="O1606" s="231"/>
      <c r="P1606" s="231"/>
    </row>
    <row r="1607" spans="1:16">
      <c r="A1607" t="s">
        <v>1094</v>
      </c>
      <c r="B1607" s="458">
        <v>2021</v>
      </c>
      <c r="C1607" s="458">
        <v>0</v>
      </c>
      <c r="D1607" s="458">
        <v>0</v>
      </c>
      <c r="E1607" s="458">
        <v>44</v>
      </c>
      <c r="F1607" s="458">
        <v>0</v>
      </c>
      <c r="G1607" s="458">
        <v>0</v>
      </c>
      <c r="H1607" s="458">
        <v>0</v>
      </c>
      <c r="I1607" s="458">
        <v>0</v>
      </c>
      <c r="J1607" s="458">
        <v>60</v>
      </c>
      <c r="K1607" s="458">
        <v>25</v>
      </c>
      <c r="L1607" t="s">
        <v>855</v>
      </c>
      <c r="O1607" s="231"/>
      <c r="P1607" s="231"/>
    </row>
    <row r="1608" spans="1:16">
      <c r="A1608" t="s">
        <v>1094</v>
      </c>
      <c r="B1608" s="458">
        <v>2022</v>
      </c>
      <c r="C1608" s="458">
        <v>24</v>
      </c>
      <c r="D1608" s="458">
        <v>0</v>
      </c>
      <c r="E1608" s="458">
        <v>24</v>
      </c>
      <c r="F1608" s="458">
        <v>0</v>
      </c>
      <c r="G1608" s="458">
        <v>0</v>
      </c>
      <c r="H1608" s="458">
        <v>0</v>
      </c>
      <c r="I1608" s="458">
        <v>0</v>
      </c>
      <c r="J1608" s="458">
        <v>61</v>
      </c>
      <c r="K1608" s="458">
        <v>21</v>
      </c>
      <c r="L1608" t="s">
        <v>855</v>
      </c>
      <c r="O1608" s="231"/>
      <c r="P1608" s="231"/>
    </row>
    <row r="1609" spans="1:16">
      <c r="A1609" t="s">
        <v>1094</v>
      </c>
      <c r="B1609" s="458">
        <v>2023</v>
      </c>
      <c r="C1609" s="458">
        <v>0</v>
      </c>
      <c r="D1609" s="458">
        <v>0</v>
      </c>
      <c r="E1609" s="458">
        <v>0</v>
      </c>
      <c r="F1609" s="458">
        <v>0</v>
      </c>
      <c r="G1609" s="458">
        <v>0</v>
      </c>
      <c r="H1609" s="458">
        <v>0</v>
      </c>
      <c r="I1609" s="458">
        <v>0</v>
      </c>
      <c r="J1609" s="458">
        <v>3</v>
      </c>
      <c r="K1609" s="458">
        <v>0</v>
      </c>
      <c r="L1609" t="s">
        <v>855</v>
      </c>
      <c r="O1609" s="231"/>
      <c r="P1609" s="231"/>
    </row>
    <row r="1610" spans="1:16">
      <c r="A1610" t="s">
        <v>1094</v>
      </c>
      <c r="B1610" s="458">
        <v>2023</v>
      </c>
      <c r="C1610" s="458">
        <v>0</v>
      </c>
      <c r="D1610" s="458">
        <v>0</v>
      </c>
      <c r="E1610" s="458">
        <v>0</v>
      </c>
      <c r="F1610" s="458">
        <v>0</v>
      </c>
      <c r="G1610" s="458">
        <v>0</v>
      </c>
      <c r="H1610" s="458">
        <v>0</v>
      </c>
      <c r="I1610" s="458">
        <v>1</v>
      </c>
      <c r="J1610" s="458">
        <v>45</v>
      </c>
      <c r="K1610" s="458">
        <v>21</v>
      </c>
      <c r="L1610" t="s">
        <v>697</v>
      </c>
      <c r="O1610" s="231"/>
      <c r="P1610" s="231"/>
    </row>
    <row r="1611" spans="1:16">
      <c r="A1611" t="s">
        <v>1094</v>
      </c>
      <c r="B1611" s="458">
        <v>2024</v>
      </c>
      <c r="C1611" s="458">
        <v>0</v>
      </c>
      <c r="D1611" s="458">
        <v>0</v>
      </c>
      <c r="E1611" s="458">
        <v>14</v>
      </c>
      <c r="F1611" s="458">
        <v>0</v>
      </c>
      <c r="G1611" s="458">
        <v>14</v>
      </c>
      <c r="H1611" s="458">
        <v>0</v>
      </c>
      <c r="I1611" s="458">
        <v>39</v>
      </c>
      <c r="J1611" s="458">
        <v>30</v>
      </c>
      <c r="K1611" s="458">
        <v>267</v>
      </c>
      <c r="L1611" t="s">
        <v>697</v>
      </c>
      <c r="O1611" s="231"/>
      <c r="P1611" s="231"/>
    </row>
    <row r="1612" spans="1:16">
      <c r="A1612" t="s">
        <v>1094</v>
      </c>
      <c r="C1612">
        <v>0</v>
      </c>
      <c r="D1612">
        <v>0</v>
      </c>
      <c r="E1612">
        <v>0</v>
      </c>
      <c r="F1612">
        <v>0</v>
      </c>
      <c r="G1612">
        <v>0</v>
      </c>
      <c r="H1612">
        <v>0</v>
      </c>
      <c r="I1612">
        <v>0</v>
      </c>
      <c r="J1612">
        <v>34</v>
      </c>
      <c r="K1612">
        <v>21</v>
      </c>
      <c r="L1612" t="s">
        <v>822</v>
      </c>
      <c r="O1612" s="231"/>
      <c r="P1612" s="231"/>
    </row>
    <row r="1613" spans="1:16">
      <c r="A1613" t="s">
        <v>1095</v>
      </c>
      <c r="B1613" s="458">
        <v>2019</v>
      </c>
      <c r="C1613" s="458">
        <v>0</v>
      </c>
      <c r="D1613" s="458">
        <v>0</v>
      </c>
      <c r="E1613" s="458">
        <v>0</v>
      </c>
      <c r="F1613" s="458">
        <v>0</v>
      </c>
      <c r="G1613" s="458">
        <v>0</v>
      </c>
      <c r="H1613" s="458">
        <v>4</v>
      </c>
      <c r="I1613" s="458">
        <v>0</v>
      </c>
      <c r="J1613" s="458">
        <v>7</v>
      </c>
      <c r="K1613" s="458">
        <v>76</v>
      </c>
      <c r="L1613" t="s">
        <v>855</v>
      </c>
      <c r="O1613" s="231"/>
      <c r="P1613" s="231"/>
    </row>
    <row r="1614" spans="1:16">
      <c r="A1614" t="s">
        <v>1095</v>
      </c>
      <c r="B1614" s="458">
        <v>2020</v>
      </c>
      <c r="C1614" s="458">
        <v>0</v>
      </c>
      <c r="D1614" s="458">
        <v>0</v>
      </c>
      <c r="E1614" s="458">
        <v>0</v>
      </c>
      <c r="F1614" s="458">
        <v>0</v>
      </c>
      <c r="G1614" s="458">
        <v>0</v>
      </c>
      <c r="H1614" s="458">
        <v>0</v>
      </c>
      <c r="I1614" s="458">
        <v>0</v>
      </c>
      <c r="J1614" s="458">
        <v>0</v>
      </c>
      <c r="K1614" s="458">
        <v>105</v>
      </c>
      <c r="L1614" t="s">
        <v>855</v>
      </c>
      <c r="O1614" s="231"/>
      <c r="P1614" s="231"/>
    </row>
    <row r="1615" spans="1:16">
      <c r="A1615" t="s">
        <v>1095</v>
      </c>
      <c r="B1615" s="458">
        <v>2021</v>
      </c>
      <c r="C1615" s="458">
        <v>0</v>
      </c>
      <c r="D1615" s="458">
        <v>0</v>
      </c>
      <c r="E1615" s="458">
        <v>0</v>
      </c>
      <c r="F1615" s="458">
        <v>0</v>
      </c>
      <c r="G1615" s="458">
        <v>0</v>
      </c>
      <c r="H1615" s="458">
        <v>0</v>
      </c>
      <c r="I1615" s="458">
        <v>0</v>
      </c>
      <c r="J1615" s="458">
        <v>1</v>
      </c>
      <c r="K1615" s="458">
        <v>39</v>
      </c>
      <c r="L1615" t="s">
        <v>855</v>
      </c>
      <c r="O1615" s="231"/>
      <c r="P1615" s="231"/>
    </row>
    <row r="1616" spans="1:16">
      <c r="A1616" t="s">
        <v>1095</v>
      </c>
      <c r="B1616" s="458">
        <v>2022</v>
      </c>
      <c r="C1616" s="458">
        <v>0</v>
      </c>
      <c r="D1616" s="458">
        <v>0</v>
      </c>
      <c r="E1616" s="458">
        <v>0</v>
      </c>
      <c r="F1616" s="458">
        <v>0</v>
      </c>
      <c r="G1616" s="458">
        <v>0</v>
      </c>
      <c r="H1616" s="458">
        <v>0</v>
      </c>
      <c r="I1616" s="458">
        <v>0</v>
      </c>
      <c r="J1616" s="458">
        <v>9</v>
      </c>
      <c r="K1616" s="458">
        <v>0</v>
      </c>
      <c r="L1616" t="s">
        <v>855</v>
      </c>
      <c r="O1616" s="231"/>
      <c r="P1616" s="231"/>
    </row>
    <row r="1617" spans="1:16">
      <c r="A1617" t="s">
        <v>1095</v>
      </c>
      <c r="B1617" s="458">
        <v>2023</v>
      </c>
      <c r="C1617" s="458">
        <v>0</v>
      </c>
      <c r="D1617" s="458">
        <v>0</v>
      </c>
      <c r="E1617" s="458">
        <v>0</v>
      </c>
      <c r="F1617" s="458">
        <v>0</v>
      </c>
      <c r="G1617" s="458">
        <v>0</v>
      </c>
      <c r="H1617" s="458">
        <v>0</v>
      </c>
      <c r="I1617" s="458">
        <v>0</v>
      </c>
      <c r="J1617" s="458">
        <v>0</v>
      </c>
      <c r="K1617" s="458">
        <v>4</v>
      </c>
      <c r="L1617" t="s">
        <v>855</v>
      </c>
      <c r="O1617" s="231"/>
      <c r="P1617" s="231"/>
    </row>
    <row r="1618" spans="1:16">
      <c r="A1618" t="s">
        <v>1095</v>
      </c>
      <c r="B1618" s="458">
        <v>2024</v>
      </c>
      <c r="C1618" s="458">
        <v>0</v>
      </c>
      <c r="D1618" s="458">
        <v>0</v>
      </c>
      <c r="E1618" s="458">
        <v>0</v>
      </c>
      <c r="F1618" s="458">
        <v>0</v>
      </c>
      <c r="G1618" s="458">
        <v>0</v>
      </c>
      <c r="H1618" s="458">
        <v>4</v>
      </c>
      <c r="I1618" s="458">
        <v>0</v>
      </c>
      <c r="J1618" s="458">
        <v>0</v>
      </c>
      <c r="K1618" s="458">
        <v>0</v>
      </c>
      <c r="L1618" t="s">
        <v>697</v>
      </c>
      <c r="O1618" s="231"/>
      <c r="P1618" s="231"/>
    </row>
    <row r="1619" spans="1:16">
      <c r="A1619" t="s">
        <v>1095</v>
      </c>
      <c r="C1619">
        <v>0</v>
      </c>
      <c r="D1619">
        <v>0</v>
      </c>
      <c r="E1619">
        <v>0</v>
      </c>
      <c r="F1619">
        <v>0</v>
      </c>
      <c r="G1619">
        <v>0</v>
      </c>
      <c r="H1619">
        <v>0</v>
      </c>
      <c r="I1619">
        <v>0</v>
      </c>
      <c r="J1619">
        <v>0</v>
      </c>
      <c r="K1619">
        <v>4</v>
      </c>
      <c r="L1619" t="s">
        <v>822</v>
      </c>
      <c r="O1619" s="231"/>
      <c r="P1619" s="231"/>
    </row>
    <row r="1620" spans="1:16">
      <c r="A1620" t="s">
        <v>1096</v>
      </c>
      <c r="B1620" s="458">
        <v>2019</v>
      </c>
      <c r="C1620" s="458">
        <v>0</v>
      </c>
      <c r="D1620" s="458">
        <v>0</v>
      </c>
      <c r="E1620" s="458">
        <v>0</v>
      </c>
      <c r="F1620" s="458">
        <v>0</v>
      </c>
      <c r="G1620" s="458">
        <v>0</v>
      </c>
      <c r="H1620" s="458">
        <v>0</v>
      </c>
      <c r="I1620" s="458">
        <v>0</v>
      </c>
      <c r="J1620" s="458">
        <v>0</v>
      </c>
      <c r="K1620" s="458">
        <v>490</v>
      </c>
      <c r="L1620" t="s">
        <v>855</v>
      </c>
      <c r="O1620" s="231"/>
      <c r="P1620" s="231"/>
    </row>
    <row r="1621" spans="1:16">
      <c r="A1621" t="s">
        <v>1096</v>
      </c>
      <c r="B1621" s="458">
        <v>2020</v>
      </c>
      <c r="C1621" s="458">
        <v>0</v>
      </c>
      <c r="D1621" s="458">
        <v>0</v>
      </c>
      <c r="E1621" s="458">
        <v>0</v>
      </c>
      <c r="F1621" s="458">
        <v>0</v>
      </c>
      <c r="G1621" s="458">
        <v>0</v>
      </c>
      <c r="H1621" s="458">
        <v>0</v>
      </c>
      <c r="I1621" s="458">
        <v>0</v>
      </c>
      <c r="J1621" s="458">
        <v>2</v>
      </c>
      <c r="K1621" s="458">
        <v>265</v>
      </c>
      <c r="L1621" t="s">
        <v>855</v>
      </c>
      <c r="O1621" s="231"/>
      <c r="P1621" s="231"/>
    </row>
    <row r="1622" spans="1:16">
      <c r="A1622" t="s">
        <v>1096</v>
      </c>
      <c r="B1622" s="458">
        <v>2021</v>
      </c>
      <c r="C1622" s="458">
        <v>0</v>
      </c>
      <c r="D1622" s="458">
        <v>0</v>
      </c>
      <c r="E1622" s="458">
        <v>0</v>
      </c>
      <c r="F1622" s="458">
        <v>0</v>
      </c>
      <c r="G1622" s="458">
        <v>0</v>
      </c>
      <c r="H1622" s="458">
        <v>0</v>
      </c>
      <c r="I1622" s="458">
        <v>0</v>
      </c>
      <c r="J1622" s="458">
        <v>0</v>
      </c>
      <c r="K1622" s="458">
        <v>196</v>
      </c>
      <c r="L1622" t="s">
        <v>855</v>
      </c>
      <c r="O1622" s="231"/>
      <c r="P1622" s="231"/>
    </row>
    <row r="1623" spans="1:16">
      <c r="A1623" t="s">
        <v>1096</v>
      </c>
      <c r="B1623" s="458">
        <v>2022</v>
      </c>
      <c r="C1623" s="458">
        <v>0</v>
      </c>
      <c r="D1623" s="458">
        <v>0</v>
      </c>
      <c r="E1623" s="458">
        <v>0</v>
      </c>
      <c r="F1623" s="458">
        <v>0</v>
      </c>
      <c r="G1623" s="458">
        <v>0</v>
      </c>
      <c r="H1623" s="458">
        <v>0</v>
      </c>
      <c r="I1623" s="458">
        <v>0</v>
      </c>
      <c r="J1623" s="458">
        <v>10</v>
      </c>
      <c r="K1623" s="458">
        <v>166</v>
      </c>
      <c r="L1623" t="s">
        <v>855</v>
      </c>
      <c r="O1623" s="231"/>
      <c r="P1623" s="231"/>
    </row>
    <row r="1624" spans="1:16">
      <c r="A1624" t="s">
        <v>1096</v>
      </c>
      <c r="B1624" s="458">
        <v>2023</v>
      </c>
      <c r="C1624" s="458">
        <v>0</v>
      </c>
      <c r="D1624" s="458">
        <v>0</v>
      </c>
      <c r="E1624" s="458">
        <v>0</v>
      </c>
      <c r="F1624" s="458">
        <v>0</v>
      </c>
      <c r="G1624" s="458">
        <v>0</v>
      </c>
      <c r="H1624" s="458">
        <v>0</v>
      </c>
      <c r="I1624" s="458">
        <v>0</v>
      </c>
      <c r="J1624" s="458">
        <v>29</v>
      </c>
      <c r="K1624" s="458">
        <v>121</v>
      </c>
      <c r="L1624" t="s">
        <v>855</v>
      </c>
      <c r="O1624" s="231"/>
      <c r="P1624" s="231"/>
    </row>
    <row r="1625" spans="1:16">
      <c r="A1625" t="s">
        <v>1096</v>
      </c>
      <c r="B1625" s="458">
        <v>2024</v>
      </c>
      <c r="C1625" s="458">
        <v>0</v>
      </c>
      <c r="D1625" s="458">
        <v>0</v>
      </c>
      <c r="E1625" s="458">
        <v>0</v>
      </c>
      <c r="F1625" s="458">
        <v>0</v>
      </c>
      <c r="G1625" s="458">
        <v>0</v>
      </c>
      <c r="H1625" s="458">
        <v>0</v>
      </c>
      <c r="I1625" s="458">
        <v>0</v>
      </c>
      <c r="J1625" s="458">
        <v>14</v>
      </c>
      <c r="K1625" s="458">
        <v>166</v>
      </c>
      <c r="L1625" t="s">
        <v>697</v>
      </c>
      <c r="O1625" s="231"/>
      <c r="P1625" s="231"/>
    </row>
    <row r="1626" spans="1:16">
      <c r="A1626" t="s">
        <v>1096</v>
      </c>
      <c r="C1626">
        <v>0</v>
      </c>
      <c r="D1626">
        <v>0</v>
      </c>
      <c r="E1626">
        <v>0</v>
      </c>
      <c r="F1626">
        <v>0</v>
      </c>
      <c r="G1626">
        <v>0</v>
      </c>
      <c r="H1626">
        <v>0</v>
      </c>
      <c r="I1626">
        <v>0</v>
      </c>
      <c r="J1626">
        <v>24</v>
      </c>
      <c r="K1626">
        <v>48</v>
      </c>
      <c r="L1626" t="s">
        <v>822</v>
      </c>
      <c r="O1626" s="231"/>
      <c r="P1626" s="231"/>
    </row>
    <row r="1627" spans="1:16">
      <c r="A1627" t="s">
        <v>1097</v>
      </c>
      <c r="B1627" s="458">
        <v>2019</v>
      </c>
      <c r="C1627" s="458">
        <v>0</v>
      </c>
      <c r="D1627" s="458">
        <v>0</v>
      </c>
      <c r="E1627" s="458">
        <v>0</v>
      </c>
      <c r="F1627" s="458">
        <v>0</v>
      </c>
      <c r="G1627" s="458">
        <v>0</v>
      </c>
      <c r="H1627" s="458">
        <v>0</v>
      </c>
      <c r="I1627" s="458">
        <v>0</v>
      </c>
      <c r="J1627" s="458">
        <v>0</v>
      </c>
      <c r="K1627" s="458">
        <v>91</v>
      </c>
      <c r="L1627" t="s">
        <v>855</v>
      </c>
      <c r="O1627" s="231"/>
      <c r="P1627" s="231"/>
    </row>
    <row r="1628" spans="1:16">
      <c r="A1628" t="s">
        <v>1097</v>
      </c>
      <c r="B1628" s="458">
        <v>2020</v>
      </c>
      <c r="C1628" s="458">
        <v>0</v>
      </c>
      <c r="D1628" s="458">
        <v>0</v>
      </c>
      <c r="E1628" s="458">
        <v>0</v>
      </c>
      <c r="F1628" s="458">
        <v>0</v>
      </c>
      <c r="G1628" s="458">
        <v>4</v>
      </c>
      <c r="H1628" s="458">
        <v>0</v>
      </c>
      <c r="I1628" s="458">
        <v>0</v>
      </c>
      <c r="J1628" s="458">
        <v>17</v>
      </c>
      <c r="K1628" s="458">
        <v>159</v>
      </c>
      <c r="L1628" t="s">
        <v>855</v>
      </c>
      <c r="O1628" s="231"/>
      <c r="P1628" s="231"/>
    </row>
    <row r="1629" spans="1:16">
      <c r="A1629" t="s">
        <v>1097</v>
      </c>
      <c r="B1629" s="458">
        <v>2021</v>
      </c>
      <c r="C1629" s="458">
        <v>0</v>
      </c>
      <c r="D1629" s="458">
        <v>0</v>
      </c>
      <c r="E1629" s="458">
        <v>0</v>
      </c>
      <c r="F1629" s="458">
        <v>2</v>
      </c>
      <c r="G1629" s="458">
        <v>0</v>
      </c>
      <c r="H1629" s="458">
        <v>0</v>
      </c>
      <c r="I1629" s="458">
        <v>0</v>
      </c>
      <c r="J1629" s="458">
        <v>0</v>
      </c>
      <c r="K1629" s="458">
        <v>63</v>
      </c>
      <c r="L1629" t="s">
        <v>855</v>
      </c>
      <c r="O1629" s="231"/>
      <c r="P1629" s="231"/>
    </row>
    <row r="1630" spans="1:16">
      <c r="A1630" t="s">
        <v>1097</v>
      </c>
      <c r="B1630" s="458">
        <v>2021</v>
      </c>
      <c r="C1630" s="458">
        <v>0</v>
      </c>
      <c r="D1630" s="458">
        <v>0</v>
      </c>
      <c r="E1630" s="458">
        <v>0</v>
      </c>
      <c r="F1630" s="458">
        <v>0</v>
      </c>
      <c r="G1630" s="458">
        <v>0</v>
      </c>
      <c r="H1630" s="458">
        <v>0</v>
      </c>
      <c r="I1630" s="458">
        <v>0</v>
      </c>
      <c r="J1630" s="458">
        <v>0</v>
      </c>
      <c r="K1630" s="458">
        <v>27</v>
      </c>
      <c r="L1630" t="s">
        <v>697</v>
      </c>
      <c r="O1630" s="231"/>
      <c r="P1630" s="231"/>
    </row>
    <row r="1631" spans="1:16">
      <c r="A1631" t="s">
        <v>1097</v>
      </c>
      <c r="B1631" s="458">
        <v>2022</v>
      </c>
      <c r="C1631" s="458">
        <v>0</v>
      </c>
      <c r="D1631" s="458">
        <v>0</v>
      </c>
      <c r="E1631" s="458">
        <v>0</v>
      </c>
      <c r="F1631" s="458">
        <v>2</v>
      </c>
      <c r="G1631" s="458">
        <v>0</v>
      </c>
      <c r="H1631" s="458">
        <v>10</v>
      </c>
      <c r="I1631" s="458">
        <v>0</v>
      </c>
      <c r="J1631" s="458">
        <v>6</v>
      </c>
      <c r="K1631" s="458">
        <v>23</v>
      </c>
      <c r="L1631" t="s">
        <v>697</v>
      </c>
      <c r="O1631" s="231"/>
      <c r="P1631" s="231"/>
    </row>
    <row r="1632" spans="1:16">
      <c r="A1632" t="s">
        <v>1097</v>
      </c>
      <c r="B1632" s="458">
        <v>2023</v>
      </c>
      <c r="C1632" s="458">
        <v>0</v>
      </c>
      <c r="D1632" s="458">
        <v>0</v>
      </c>
      <c r="E1632" s="458">
        <v>0</v>
      </c>
      <c r="F1632" s="458">
        <v>8</v>
      </c>
      <c r="G1632" s="458">
        <v>0</v>
      </c>
      <c r="H1632" s="458">
        <v>3</v>
      </c>
      <c r="I1632" s="458">
        <v>0</v>
      </c>
      <c r="J1632" s="458">
        <v>0</v>
      </c>
      <c r="K1632" s="458">
        <v>0</v>
      </c>
      <c r="L1632" t="s">
        <v>697</v>
      </c>
      <c r="O1632" s="231"/>
      <c r="P1632" s="231"/>
    </row>
    <row r="1633" spans="1:16">
      <c r="A1633" t="s">
        <v>1097</v>
      </c>
      <c r="B1633" s="458">
        <v>2024</v>
      </c>
      <c r="C1633" s="458">
        <v>0</v>
      </c>
      <c r="D1633" s="458">
        <v>0</v>
      </c>
      <c r="E1633" s="458">
        <v>0</v>
      </c>
      <c r="F1633" s="458">
        <v>0</v>
      </c>
      <c r="G1633" s="458">
        <v>0</v>
      </c>
      <c r="H1633" s="458">
        <v>2</v>
      </c>
      <c r="I1633" s="458">
        <v>0</v>
      </c>
      <c r="J1633" s="458">
        <v>25</v>
      </c>
      <c r="K1633" s="458">
        <v>105</v>
      </c>
      <c r="L1633" t="s">
        <v>697</v>
      </c>
      <c r="O1633" s="231"/>
      <c r="P1633" s="231"/>
    </row>
    <row r="1634" spans="1:16">
      <c r="A1634" t="s">
        <v>1097</v>
      </c>
      <c r="C1634">
        <v>0</v>
      </c>
      <c r="D1634">
        <v>0</v>
      </c>
      <c r="E1634">
        <v>0</v>
      </c>
      <c r="F1634">
        <v>2</v>
      </c>
      <c r="G1634">
        <v>0</v>
      </c>
      <c r="H1634">
        <v>0</v>
      </c>
      <c r="I1634">
        <v>0</v>
      </c>
      <c r="J1634">
        <v>0</v>
      </c>
      <c r="K1634">
        <v>14</v>
      </c>
      <c r="L1634" t="s">
        <v>822</v>
      </c>
      <c r="O1634" s="231"/>
      <c r="P1634" s="231"/>
    </row>
    <row r="1635" spans="1:16">
      <c r="A1635" t="s">
        <v>1098</v>
      </c>
      <c r="B1635" s="458">
        <v>2019</v>
      </c>
      <c r="C1635" s="458">
        <v>0</v>
      </c>
      <c r="D1635" s="458">
        <v>0</v>
      </c>
      <c r="E1635" s="458">
        <v>0</v>
      </c>
      <c r="F1635" s="458">
        <v>0</v>
      </c>
      <c r="G1635" s="458">
        <v>0</v>
      </c>
      <c r="H1635" s="458">
        <v>0</v>
      </c>
      <c r="I1635" s="458">
        <v>0</v>
      </c>
      <c r="J1635" s="458">
        <v>1</v>
      </c>
      <c r="K1635" s="458">
        <v>24</v>
      </c>
      <c r="L1635" t="s">
        <v>855</v>
      </c>
      <c r="O1635" s="231"/>
      <c r="P1635" s="231"/>
    </row>
    <row r="1636" spans="1:16">
      <c r="A1636" t="s">
        <v>1098</v>
      </c>
      <c r="B1636" s="458">
        <v>2020</v>
      </c>
      <c r="C1636" s="458">
        <v>0</v>
      </c>
      <c r="D1636" s="458">
        <v>0</v>
      </c>
      <c r="E1636" s="458">
        <v>0</v>
      </c>
      <c r="F1636" s="458">
        <v>0</v>
      </c>
      <c r="G1636" s="458">
        <v>0</v>
      </c>
      <c r="H1636" s="458">
        <v>0</v>
      </c>
      <c r="I1636" s="458">
        <v>0</v>
      </c>
      <c r="J1636" s="458">
        <v>0</v>
      </c>
      <c r="K1636" s="458">
        <v>245</v>
      </c>
      <c r="L1636" t="s">
        <v>855</v>
      </c>
      <c r="O1636" s="231"/>
      <c r="P1636" s="231"/>
    </row>
    <row r="1637" spans="1:16">
      <c r="A1637" t="s">
        <v>1098</v>
      </c>
      <c r="B1637" s="458">
        <v>2021</v>
      </c>
      <c r="C1637" s="458">
        <v>0</v>
      </c>
      <c r="D1637" s="458">
        <v>0</v>
      </c>
      <c r="E1637" s="458">
        <v>0</v>
      </c>
      <c r="F1637" s="458">
        <v>1</v>
      </c>
      <c r="G1637" s="458">
        <v>0</v>
      </c>
      <c r="H1637" s="458">
        <v>0</v>
      </c>
      <c r="I1637" s="458">
        <v>0</v>
      </c>
      <c r="J1637" s="458">
        <v>0</v>
      </c>
      <c r="K1637" s="458">
        <v>1</v>
      </c>
      <c r="L1637" t="s">
        <v>855</v>
      </c>
      <c r="O1637" s="231"/>
      <c r="P1637" s="231"/>
    </row>
    <row r="1638" spans="1:16">
      <c r="A1638" t="s">
        <v>1098</v>
      </c>
      <c r="B1638" s="458">
        <v>2022</v>
      </c>
      <c r="C1638" s="458">
        <v>0</v>
      </c>
      <c r="D1638" s="458">
        <v>1</v>
      </c>
      <c r="E1638" s="458">
        <v>0</v>
      </c>
      <c r="F1638" s="458">
        <v>1</v>
      </c>
      <c r="G1638" s="458">
        <v>0</v>
      </c>
      <c r="H1638" s="458">
        <v>5</v>
      </c>
      <c r="I1638" s="458">
        <v>0</v>
      </c>
      <c r="J1638" s="458">
        <v>2</v>
      </c>
      <c r="K1638" s="458">
        <v>32</v>
      </c>
      <c r="L1638" t="s">
        <v>697</v>
      </c>
      <c r="O1638" s="231"/>
      <c r="P1638" s="231"/>
    </row>
    <row r="1639" spans="1:16">
      <c r="A1639" t="s">
        <v>1098</v>
      </c>
      <c r="B1639" s="458">
        <v>2023</v>
      </c>
      <c r="C1639" s="458">
        <v>0</v>
      </c>
      <c r="D1639" s="458">
        <v>0</v>
      </c>
      <c r="E1639" s="458">
        <v>0</v>
      </c>
      <c r="F1639" s="458">
        <v>2</v>
      </c>
      <c r="G1639" s="458">
        <v>0</v>
      </c>
      <c r="H1639" s="458">
        <v>10</v>
      </c>
      <c r="I1639" s="458">
        <v>0</v>
      </c>
      <c r="J1639" s="458">
        <v>1</v>
      </c>
      <c r="K1639" s="458">
        <v>18</v>
      </c>
      <c r="L1639" t="s">
        <v>697</v>
      </c>
      <c r="O1639" s="231"/>
      <c r="P1639" s="231"/>
    </row>
    <row r="1640" spans="1:16">
      <c r="A1640" t="s">
        <v>1099</v>
      </c>
      <c r="B1640" s="458">
        <v>2019</v>
      </c>
      <c r="C1640" s="458">
        <v>0</v>
      </c>
      <c r="D1640" s="458">
        <v>0</v>
      </c>
      <c r="E1640" s="458">
        <v>0</v>
      </c>
      <c r="F1640" s="458">
        <v>0</v>
      </c>
      <c r="G1640" s="458">
        <v>0</v>
      </c>
      <c r="H1640" s="458">
        <v>0</v>
      </c>
      <c r="I1640" s="458">
        <v>0</v>
      </c>
      <c r="J1640" s="458">
        <v>0</v>
      </c>
      <c r="K1640" s="458">
        <v>6</v>
      </c>
      <c r="L1640" t="s">
        <v>855</v>
      </c>
      <c r="O1640" s="231"/>
      <c r="P1640" s="231"/>
    </row>
    <row r="1641" spans="1:16">
      <c r="A1641" t="s">
        <v>1099</v>
      </c>
      <c r="B1641" s="458">
        <v>2020</v>
      </c>
      <c r="C1641" s="458">
        <v>0</v>
      </c>
      <c r="D1641" s="458">
        <v>0</v>
      </c>
      <c r="E1641" s="458">
        <v>0</v>
      </c>
      <c r="F1641" s="458">
        <v>0</v>
      </c>
      <c r="G1641" s="458">
        <v>0</v>
      </c>
      <c r="H1641" s="458">
        <v>0</v>
      </c>
      <c r="I1641" s="458">
        <v>0</v>
      </c>
      <c r="J1641" s="458">
        <v>0</v>
      </c>
      <c r="K1641" s="458">
        <v>8</v>
      </c>
      <c r="L1641" t="s">
        <v>855</v>
      </c>
      <c r="O1641" s="231"/>
      <c r="P1641" s="231"/>
    </row>
    <row r="1642" spans="1:16">
      <c r="A1642" t="s">
        <v>1099</v>
      </c>
      <c r="B1642" s="458">
        <v>2023</v>
      </c>
      <c r="C1642" s="458">
        <v>0</v>
      </c>
      <c r="D1642" s="458">
        <v>0</v>
      </c>
      <c r="E1642" s="458">
        <v>0</v>
      </c>
      <c r="F1642" s="458">
        <v>0</v>
      </c>
      <c r="G1642" s="458">
        <v>0</v>
      </c>
      <c r="H1642" s="458">
        <v>0</v>
      </c>
      <c r="I1642" s="458">
        <v>0</v>
      </c>
      <c r="J1642" s="458">
        <v>0</v>
      </c>
      <c r="K1642" s="458">
        <v>4</v>
      </c>
      <c r="L1642" t="s">
        <v>697</v>
      </c>
      <c r="O1642" s="231"/>
      <c r="P1642" s="231"/>
    </row>
    <row r="1643" spans="1:16">
      <c r="A1643" t="s">
        <v>1099</v>
      </c>
      <c r="B1643" s="458">
        <v>2024</v>
      </c>
      <c r="C1643" s="458">
        <v>0</v>
      </c>
      <c r="D1643" s="458">
        <v>0</v>
      </c>
      <c r="E1643" s="458">
        <v>1</v>
      </c>
      <c r="F1643" s="458">
        <v>0</v>
      </c>
      <c r="G1643" s="458">
        <v>1</v>
      </c>
      <c r="H1643" s="458">
        <v>13</v>
      </c>
      <c r="I1643" s="458">
        <v>0</v>
      </c>
      <c r="J1643" s="458">
        <v>0</v>
      </c>
      <c r="K1643" s="458">
        <v>24</v>
      </c>
      <c r="L1643" t="s">
        <v>697</v>
      </c>
      <c r="O1643" s="231"/>
      <c r="P1643" s="231"/>
    </row>
    <row r="1644" spans="1:16">
      <c r="A1644" t="s">
        <v>1100</v>
      </c>
      <c r="B1644" s="458">
        <v>2019</v>
      </c>
      <c r="C1644" s="458">
        <v>0</v>
      </c>
      <c r="D1644" s="458">
        <v>0</v>
      </c>
      <c r="E1644" s="458">
        <v>87</v>
      </c>
      <c r="F1644" s="458">
        <v>0</v>
      </c>
      <c r="G1644" s="458">
        <v>108</v>
      </c>
      <c r="H1644" s="458">
        <v>0</v>
      </c>
      <c r="I1644" s="458">
        <v>28</v>
      </c>
      <c r="J1644" s="458">
        <v>0</v>
      </c>
      <c r="K1644" s="458">
        <v>1038</v>
      </c>
      <c r="L1644" t="s">
        <v>855</v>
      </c>
      <c r="O1644" s="231"/>
      <c r="P1644" s="231"/>
    </row>
    <row r="1645" spans="1:16">
      <c r="A1645" t="s">
        <v>1100</v>
      </c>
      <c r="B1645" s="458">
        <v>2020</v>
      </c>
      <c r="C1645" s="458">
        <v>0</v>
      </c>
      <c r="D1645" s="458">
        <v>0</v>
      </c>
      <c r="E1645" s="458">
        <v>0</v>
      </c>
      <c r="F1645" s="458">
        <v>0</v>
      </c>
      <c r="G1645" s="458">
        <v>39</v>
      </c>
      <c r="H1645" s="458">
        <v>0</v>
      </c>
      <c r="I1645" s="458">
        <v>0</v>
      </c>
      <c r="J1645" s="458">
        <v>0</v>
      </c>
      <c r="K1645" s="458">
        <v>912</v>
      </c>
      <c r="L1645" t="s">
        <v>855</v>
      </c>
      <c r="O1645" s="231"/>
      <c r="P1645" s="231"/>
    </row>
    <row r="1646" spans="1:16">
      <c r="A1646" t="s">
        <v>1100</v>
      </c>
      <c r="B1646" s="458">
        <v>2021</v>
      </c>
      <c r="C1646" s="458">
        <v>0</v>
      </c>
      <c r="D1646" s="458">
        <v>0</v>
      </c>
      <c r="E1646" s="458">
        <v>0</v>
      </c>
      <c r="F1646" s="458">
        <v>0</v>
      </c>
      <c r="G1646" s="458">
        <v>0</v>
      </c>
      <c r="H1646" s="458">
        <v>0</v>
      </c>
      <c r="I1646" s="458">
        <v>0</v>
      </c>
      <c r="J1646" s="458">
        <v>0</v>
      </c>
      <c r="K1646" s="458">
        <v>797</v>
      </c>
      <c r="L1646" t="s">
        <v>855</v>
      </c>
      <c r="O1646" s="231"/>
      <c r="P1646" s="231"/>
    </row>
    <row r="1647" spans="1:16">
      <c r="A1647" t="s">
        <v>1100</v>
      </c>
      <c r="B1647" s="458">
        <v>2021</v>
      </c>
      <c r="C1647" s="458">
        <v>0</v>
      </c>
      <c r="D1647" s="458">
        <v>0</v>
      </c>
      <c r="E1647" s="458">
        <v>83</v>
      </c>
      <c r="F1647" s="458">
        <v>0</v>
      </c>
      <c r="G1647" s="458">
        <v>4</v>
      </c>
      <c r="H1647" s="458">
        <v>0</v>
      </c>
      <c r="I1647" s="458">
        <v>0</v>
      </c>
      <c r="J1647" s="458">
        <v>0</v>
      </c>
      <c r="K1647" s="458">
        <v>187</v>
      </c>
      <c r="L1647" t="s">
        <v>697</v>
      </c>
      <c r="O1647" s="231"/>
      <c r="P1647" s="231"/>
    </row>
    <row r="1648" spans="1:16">
      <c r="A1648" t="s">
        <v>1100</v>
      </c>
      <c r="B1648" s="458">
        <v>2022</v>
      </c>
      <c r="C1648" s="458">
        <v>0</v>
      </c>
      <c r="D1648" s="458">
        <v>0</v>
      </c>
      <c r="E1648" s="458">
        <v>187</v>
      </c>
      <c r="F1648" s="458">
        <v>0</v>
      </c>
      <c r="G1648" s="458">
        <v>237</v>
      </c>
      <c r="H1648" s="458">
        <v>0</v>
      </c>
      <c r="I1648" s="458">
        <v>0</v>
      </c>
      <c r="J1648" s="458">
        <v>0</v>
      </c>
      <c r="K1648" s="458">
        <v>574</v>
      </c>
      <c r="L1648" t="s">
        <v>697</v>
      </c>
      <c r="O1648" s="231"/>
      <c r="P1648" s="231"/>
    </row>
    <row r="1649" spans="1:16">
      <c r="A1649" t="s">
        <v>1100</v>
      </c>
      <c r="B1649" s="458">
        <v>2023</v>
      </c>
      <c r="C1649" s="458">
        <v>0</v>
      </c>
      <c r="D1649" s="458">
        <v>0</v>
      </c>
      <c r="E1649" s="458">
        <v>0</v>
      </c>
      <c r="F1649" s="458">
        <v>0</v>
      </c>
      <c r="G1649" s="458">
        <v>0</v>
      </c>
      <c r="H1649" s="458">
        <v>0</v>
      </c>
      <c r="I1649" s="458">
        <v>0</v>
      </c>
      <c r="J1649" s="458">
        <v>0</v>
      </c>
      <c r="K1649" s="458">
        <v>1011</v>
      </c>
      <c r="L1649" t="s">
        <v>697</v>
      </c>
      <c r="O1649" s="231"/>
      <c r="P1649" s="231"/>
    </row>
    <row r="1650" spans="1:16">
      <c r="A1650" t="s">
        <v>1100</v>
      </c>
      <c r="B1650" s="458">
        <v>2024</v>
      </c>
      <c r="C1650" s="458">
        <v>28</v>
      </c>
      <c r="D1650" s="458">
        <v>0</v>
      </c>
      <c r="E1650" s="458">
        <v>28</v>
      </c>
      <c r="F1650" s="458">
        <v>0</v>
      </c>
      <c r="G1650" s="458">
        <v>214</v>
      </c>
      <c r="H1650" s="458">
        <v>0</v>
      </c>
      <c r="I1650" s="458">
        <v>0</v>
      </c>
      <c r="J1650" s="458">
        <v>0</v>
      </c>
      <c r="K1650" s="458">
        <v>1462</v>
      </c>
      <c r="L1650" t="s">
        <v>697</v>
      </c>
      <c r="O1650" s="231"/>
      <c r="P1650" s="231"/>
    </row>
    <row r="1651" spans="1:16">
      <c r="A1651" t="s">
        <v>1100</v>
      </c>
      <c r="C1651">
        <v>0</v>
      </c>
      <c r="D1651">
        <v>0</v>
      </c>
      <c r="E1651">
        <v>0</v>
      </c>
      <c r="F1651">
        <v>0</v>
      </c>
      <c r="G1651">
        <v>0</v>
      </c>
      <c r="H1651">
        <v>0</v>
      </c>
      <c r="I1651">
        <v>0</v>
      </c>
      <c r="J1651">
        <v>0</v>
      </c>
      <c r="K1651">
        <v>429</v>
      </c>
      <c r="L1651" t="s">
        <v>822</v>
      </c>
      <c r="O1651" s="231"/>
      <c r="P1651" s="231"/>
    </row>
    <row r="1652" spans="1:16">
      <c r="A1652" t="s">
        <v>1101</v>
      </c>
      <c r="B1652" s="458">
        <v>2019</v>
      </c>
      <c r="C1652" s="458">
        <v>0</v>
      </c>
      <c r="D1652" s="458">
        <v>0</v>
      </c>
      <c r="E1652" s="458">
        <v>0</v>
      </c>
      <c r="F1652" s="458">
        <v>0</v>
      </c>
      <c r="G1652" s="458">
        <v>0</v>
      </c>
      <c r="H1652" s="458">
        <v>0</v>
      </c>
      <c r="I1652" s="458">
        <v>0</v>
      </c>
      <c r="J1652" s="458">
        <v>1</v>
      </c>
      <c r="K1652" s="458">
        <v>0</v>
      </c>
      <c r="L1652" t="s">
        <v>855</v>
      </c>
      <c r="O1652" s="231"/>
      <c r="P1652" s="231"/>
    </row>
    <row r="1653" spans="1:16">
      <c r="A1653" t="s">
        <v>1101</v>
      </c>
      <c r="B1653" s="458">
        <v>2020</v>
      </c>
      <c r="C1653" s="458">
        <v>0</v>
      </c>
      <c r="D1653" s="458">
        <v>0</v>
      </c>
      <c r="E1653" s="458">
        <v>0</v>
      </c>
      <c r="F1653" s="458">
        <v>0</v>
      </c>
      <c r="G1653" s="458">
        <v>0</v>
      </c>
      <c r="H1653" s="458">
        <v>0</v>
      </c>
      <c r="I1653" s="458">
        <v>0</v>
      </c>
      <c r="J1653" s="458">
        <v>5</v>
      </c>
      <c r="K1653" s="458">
        <v>1</v>
      </c>
      <c r="L1653" t="s">
        <v>855</v>
      </c>
      <c r="O1653" s="231"/>
      <c r="P1653" s="231"/>
    </row>
    <row r="1654" spans="1:16">
      <c r="A1654" t="s">
        <v>1101</v>
      </c>
      <c r="B1654" s="458">
        <v>2021</v>
      </c>
      <c r="C1654" s="458">
        <v>0</v>
      </c>
      <c r="D1654" s="458">
        <v>0</v>
      </c>
      <c r="E1654" s="458">
        <v>0</v>
      </c>
      <c r="F1654" s="458">
        <v>2</v>
      </c>
      <c r="G1654" s="458">
        <v>0</v>
      </c>
      <c r="H1654" s="458">
        <v>1</v>
      </c>
      <c r="I1654" s="458">
        <v>0</v>
      </c>
      <c r="J1654" s="458">
        <v>7</v>
      </c>
      <c r="K1654" s="458">
        <v>1</v>
      </c>
      <c r="L1654" t="s">
        <v>855</v>
      </c>
      <c r="O1654" s="231"/>
      <c r="P1654" s="231"/>
    </row>
    <row r="1655" spans="1:16">
      <c r="A1655" t="s">
        <v>1101</v>
      </c>
      <c r="B1655" s="458">
        <v>2021</v>
      </c>
      <c r="C1655" s="458">
        <v>0</v>
      </c>
      <c r="D1655" s="458">
        <v>0</v>
      </c>
      <c r="E1655" s="458">
        <v>0</v>
      </c>
      <c r="F1655" s="458">
        <v>0</v>
      </c>
      <c r="G1655" s="458">
        <v>0</v>
      </c>
      <c r="H1655" s="458">
        <v>5</v>
      </c>
      <c r="I1655" s="458">
        <v>0</v>
      </c>
      <c r="J1655" s="458">
        <v>16</v>
      </c>
      <c r="K1655" s="458">
        <v>2</v>
      </c>
      <c r="L1655" t="s">
        <v>697</v>
      </c>
      <c r="O1655" s="231"/>
      <c r="P1655" s="231"/>
    </row>
    <row r="1656" spans="1:16">
      <c r="A1656" t="s">
        <v>1101</v>
      </c>
      <c r="B1656" s="458">
        <v>2022</v>
      </c>
      <c r="C1656" s="458">
        <v>0</v>
      </c>
      <c r="D1656" s="458">
        <v>0</v>
      </c>
      <c r="E1656" s="458">
        <v>0</v>
      </c>
      <c r="F1656" s="458">
        <v>0</v>
      </c>
      <c r="G1656" s="458">
        <v>0</v>
      </c>
      <c r="H1656" s="458">
        <v>3</v>
      </c>
      <c r="I1656" s="458">
        <v>0</v>
      </c>
      <c r="J1656" s="458">
        <v>7</v>
      </c>
      <c r="K1656" s="458">
        <v>21</v>
      </c>
      <c r="L1656" t="s">
        <v>697</v>
      </c>
      <c r="O1656" s="231"/>
      <c r="P1656" s="231"/>
    </row>
    <row r="1657" spans="1:16">
      <c r="A1657" t="s">
        <v>1101</v>
      </c>
      <c r="B1657" s="458">
        <v>2023</v>
      </c>
      <c r="C1657" s="458">
        <v>0</v>
      </c>
      <c r="D1657" s="458">
        <v>0</v>
      </c>
      <c r="E1657" s="458">
        <v>0</v>
      </c>
      <c r="F1657" s="458">
        <v>0</v>
      </c>
      <c r="G1657" s="458">
        <v>0</v>
      </c>
      <c r="H1657" s="458">
        <v>6</v>
      </c>
      <c r="I1657" s="458">
        <v>0</v>
      </c>
      <c r="J1657" s="458">
        <v>3</v>
      </c>
      <c r="K1657" s="458">
        <v>17</v>
      </c>
      <c r="L1657" t="s">
        <v>697</v>
      </c>
      <c r="O1657" s="231"/>
      <c r="P1657" s="231"/>
    </row>
    <row r="1658" spans="1:16">
      <c r="A1658" t="s">
        <v>1101</v>
      </c>
      <c r="B1658" s="458">
        <v>2024</v>
      </c>
      <c r="C1658" s="458">
        <v>0</v>
      </c>
      <c r="D1658" s="458">
        <v>0</v>
      </c>
      <c r="E1658" s="458">
        <v>0</v>
      </c>
      <c r="F1658" s="458">
        <v>0</v>
      </c>
      <c r="G1658" s="458">
        <v>0</v>
      </c>
      <c r="H1658" s="458">
        <v>5</v>
      </c>
      <c r="I1658" s="458">
        <v>0</v>
      </c>
      <c r="J1658" s="458">
        <v>5</v>
      </c>
      <c r="K1658" s="458">
        <v>8</v>
      </c>
      <c r="L1658" t="s">
        <v>697</v>
      </c>
      <c r="O1658" s="231"/>
      <c r="P1658" s="231"/>
    </row>
    <row r="1659" spans="1:16">
      <c r="A1659" t="s">
        <v>1102</v>
      </c>
      <c r="B1659" s="458">
        <v>2021</v>
      </c>
      <c r="C1659" s="458">
        <v>0</v>
      </c>
      <c r="D1659" s="458">
        <v>0</v>
      </c>
      <c r="E1659" s="458">
        <v>0</v>
      </c>
      <c r="F1659" s="458">
        <v>0</v>
      </c>
      <c r="G1659" s="458">
        <v>0</v>
      </c>
      <c r="H1659" s="458">
        <v>0</v>
      </c>
      <c r="I1659" s="458">
        <v>0</v>
      </c>
      <c r="J1659" s="458">
        <v>0</v>
      </c>
      <c r="K1659" s="458">
        <v>12</v>
      </c>
      <c r="L1659" t="s">
        <v>855</v>
      </c>
      <c r="O1659" s="231"/>
      <c r="P1659" s="231"/>
    </row>
    <row r="1660" spans="1:16">
      <c r="A1660" t="s">
        <v>1102</v>
      </c>
      <c r="B1660" s="458">
        <v>2022</v>
      </c>
      <c r="C1660" s="458">
        <v>0</v>
      </c>
      <c r="D1660" s="458">
        <v>0</v>
      </c>
      <c r="E1660" s="458">
        <v>0</v>
      </c>
      <c r="F1660" s="458">
        <v>0</v>
      </c>
      <c r="G1660" s="458">
        <v>0</v>
      </c>
      <c r="H1660" s="458">
        <v>0</v>
      </c>
      <c r="I1660" s="458">
        <v>0</v>
      </c>
      <c r="J1660" s="458">
        <v>0</v>
      </c>
      <c r="K1660" s="458">
        <v>2</v>
      </c>
      <c r="L1660" t="s">
        <v>697</v>
      </c>
      <c r="O1660" s="231"/>
      <c r="P1660" s="231"/>
    </row>
    <row r="1661" spans="1:16">
      <c r="A1661" t="s">
        <v>1102</v>
      </c>
      <c r="B1661" s="458">
        <v>2024</v>
      </c>
      <c r="C1661" s="458">
        <v>0</v>
      </c>
      <c r="D1661" s="458">
        <v>0</v>
      </c>
      <c r="E1661" s="458">
        <v>0</v>
      </c>
      <c r="F1661" s="458">
        <v>0</v>
      </c>
      <c r="G1661" s="458">
        <v>0</v>
      </c>
      <c r="H1661" s="458">
        <v>0</v>
      </c>
      <c r="I1661" s="458">
        <v>0</v>
      </c>
      <c r="J1661" s="458">
        <v>0</v>
      </c>
      <c r="K1661" s="458">
        <v>10</v>
      </c>
      <c r="L1661" t="s">
        <v>697</v>
      </c>
      <c r="O1661" s="231"/>
      <c r="P1661" s="231"/>
    </row>
    <row r="1662" spans="1:16">
      <c r="A1662" t="s">
        <v>1103</v>
      </c>
      <c r="B1662" s="458">
        <v>2019</v>
      </c>
      <c r="C1662" s="458">
        <v>0</v>
      </c>
      <c r="D1662" s="458">
        <v>0</v>
      </c>
      <c r="E1662" s="458">
        <v>0</v>
      </c>
      <c r="F1662" s="458">
        <v>0</v>
      </c>
      <c r="G1662" s="458">
        <v>0</v>
      </c>
      <c r="H1662" s="458">
        <v>0</v>
      </c>
      <c r="I1662" s="458">
        <v>0</v>
      </c>
      <c r="J1662" s="458">
        <v>0</v>
      </c>
      <c r="K1662" s="458">
        <v>107</v>
      </c>
      <c r="L1662" t="s">
        <v>855</v>
      </c>
      <c r="O1662" s="231"/>
      <c r="P1662" s="231"/>
    </row>
    <row r="1663" spans="1:16">
      <c r="A1663" t="s">
        <v>1103</v>
      </c>
      <c r="B1663" s="458">
        <v>2020</v>
      </c>
      <c r="C1663" s="458">
        <v>0</v>
      </c>
      <c r="D1663" s="458">
        <v>0</v>
      </c>
      <c r="E1663" s="458">
        <v>0</v>
      </c>
      <c r="F1663" s="458">
        <v>0</v>
      </c>
      <c r="G1663" s="458">
        <v>0</v>
      </c>
      <c r="H1663" s="458">
        <v>0</v>
      </c>
      <c r="I1663" s="458">
        <v>0</v>
      </c>
      <c r="J1663" s="458">
        <v>0</v>
      </c>
      <c r="K1663" s="458">
        <v>23</v>
      </c>
      <c r="L1663" t="s">
        <v>855</v>
      </c>
      <c r="O1663" s="231"/>
      <c r="P1663" s="231"/>
    </row>
    <row r="1664" spans="1:16">
      <c r="A1664" t="s">
        <v>1103</v>
      </c>
      <c r="B1664" s="458">
        <v>2021</v>
      </c>
      <c r="C1664" s="458">
        <v>0</v>
      </c>
      <c r="D1664" s="458">
        <v>0</v>
      </c>
      <c r="E1664" s="458">
        <v>0</v>
      </c>
      <c r="F1664" s="458">
        <v>3</v>
      </c>
      <c r="G1664" s="458">
        <v>2</v>
      </c>
      <c r="H1664" s="458">
        <v>19</v>
      </c>
      <c r="I1664" s="458">
        <v>6</v>
      </c>
      <c r="J1664" s="458">
        <v>31</v>
      </c>
      <c r="K1664" s="458">
        <v>58</v>
      </c>
      <c r="L1664" t="s">
        <v>855</v>
      </c>
      <c r="O1664" s="231"/>
      <c r="P1664" s="231"/>
    </row>
    <row r="1665" spans="1:16">
      <c r="A1665" t="s">
        <v>1103</v>
      </c>
      <c r="B1665" s="458">
        <v>2022</v>
      </c>
      <c r="C1665" s="458">
        <v>0</v>
      </c>
      <c r="D1665" s="458">
        <v>0</v>
      </c>
      <c r="E1665" s="458">
        <v>0</v>
      </c>
      <c r="F1665" s="458">
        <v>3</v>
      </c>
      <c r="G1665" s="458">
        <v>0</v>
      </c>
      <c r="H1665" s="458">
        <v>29</v>
      </c>
      <c r="I1665" s="458">
        <v>0</v>
      </c>
      <c r="J1665" s="458">
        <v>24</v>
      </c>
      <c r="K1665" s="458">
        <v>6</v>
      </c>
      <c r="L1665" t="s">
        <v>855</v>
      </c>
      <c r="O1665" s="231"/>
      <c r="P1665" s="231"/>
    </row>
    <row r="1666" spans="1:16">
      <c r="A1666" t="s">
        <v>1103</v>
      </c>
      <c r="B1666" s="458">
        <v>2023</v>
      </c>
      <c r="C1666" s="458">
        <v>0</v>
      </c>
      <c r="D1666" s="458">
        <v>0</v>
      </c>
      <c r="E1666" s="458">
        <v>0</v>
      </c>
      <c r="F1666" s="458">
        <v>1</v>
      </c>
      <c r="G1666" s="458">
        <v>0</v>
      </c>
      <c r="H1666" s="458">
        <v>4</v>
      </c>
      <c r="I1666" s="458">
        <v>0</v>
      </c>
      <c r="J1666" s="458">
        <v>2</v>
      </c>
      <c r="K1666" s="458">
        <v>2</v>
      </c>
      <c r="L1666" t="s">
        <v>855</v>
      </c>
      <c r="O1666" s="231"/>
      <c r="P1666" s="231"/>
    </row>
    <row r="1667" spans="1:16">
      <c r="A1667" t="s">
        <v>1103</v>
      </c>
      <c r="B1667" s="458">
        <v>2023</v>
      </c>
      <c r="C1667" s="458">
        <v>0</v>
      </c>
      <c r="D1667" s="458">
        <v>0</v>
      </c>
      <c r="E1667" s="458">
        <v>0</v>
      </c>
      <c r="F1667" s="458">
        <v>5</v>
      </c>
      <c r="G1667" s="458">
        <v>1</v>
      </c>
      <c r="H1667" s="458">
        <v>28</v>
      </c>
      <c r="I1667" s="458">
        <v>0</v>
      </c>
      <c r="J1667" s="458">
        <v>54</v>
      </c>
      <c r="K1667" s="458">
        <v>17</v>
      </c>
      <c r="L1667" t="s">
        <v>697</v>
      </c>
      <c r="O1667" s="231"/>
      <c r="P1667" s="231"/>
    </row>
    <row r="1668" spans="1:16">
      <c r="A1668" t="s">
        <v>1103</v>
      </c>
      <c r="B1668" s="458">
        <v>2024</v>
      </c>
      <c r="C1668" s="458">
        <v>0</v>
      </c>
      <c r="D1668" s="458">
        <v>0</v>
      </c>
      <c r="E1668" s="458">
        <v>0</v>
      </c>
      <c r="F1668" s="458">
        <v>3</v>
      </c>
      <c r="G1668" s="458">
        <v>29</v>
      </c>
      <c r="H1668" s="458">
        <v>19</v>
      </c>
      <c r="I1668" s="458">
        <v>0</v>
      </c>
      <c r="J1668" s="458">
        <v>31</v>
      </c>
      <c r="K1668" s="458">
        <v>163</v>
      </c>
      <c r="L1668" t="s">
        <v>697</v>
      </c>
      <c r="O1668" s="231"/>
      <c r="P1668" s="231"/>
    </row>
    <row r="1669" spans="1:16">
      <c r="A1669" t="s">
        <v>1103</v>
      </c>
      <c r="C1669">
        <v>0</v>
      </c>
      <c r="D1669">
        <v>0</v>
      </c>
      <c r="E1669">
        <v>0</v>
      </c>
      <c r="F1669">
        <v>2</v>
      </c>
      <c r="G1669">
        <v>0</v>
      </c>
      <c r="H1669">
        <v>25</v>
      </c>
      <c r="I1669">
        <v>0</v>
      </c>
      <c r="J1669">
        <v>15</v>
      </c>
      <c r="K1669">
        <v>16</v>
      </c>
      <c r="L1669" t="s">
        <v>822</v>
      </c>
      <c r="O1669" s="231"/>
      <c r="P1669" s="231"/>
    </row>
    <row r="1670" spans="1:16">
      <c r="A1670" t="s">
        <v>1104</v>
      </c>
      <c r="B1670" s="458">
        <v>2019</v>
      </c>
      <c r="C1670" s="458">
        <v>0</v>
      </c>
      <c r="D1670" s="458">
        <v>0</v>
      </c>
      <c r="E1670" s="458">
        <v>0</v>
      </c>
      <c r="F1670" s="458">
        <v>5</v>
      </c>
      <c r="G1670" s="458">
        <v>0</v>
      </c>
      <c r="H1670" s="458">
        <v>2</v>
      </c>
      <c r="I1670" s="458">
        <v>0</v>
      </c>
      <c r="J1670" s="458">
        <v>1</v>
      </c>
      <c r="K1670" s="458">
        <v>11</v>
      </c>
      <c r="L1670" t="s">
        <v>855</v>
      </c>
      <c r="O1670" s="231"/>
      <c r="P1670" s="231"/>
    </row>
    <row r="1671" spans="1:16">
      <c r="A1671" t="s">
        <v>1104</v>
      </c>
      <c r="B1671" s="458">
        <v>2020</v>
      </c>
      <c r="C1671" s="458">
        <v>0</v>
      </c>
      <c r="D1671" s="458">
        <v>0</v>
      </c>
      <c r="E1671" s="458">
        <v>0</v>
      </c>
      <c r="F1671" s="458">
        <v>15</v>
      </c>
      <c r="G1671" s="458">
        <v>0</v>
      </c>
      <c r="H1671" s="458">
        <v>6</v>
      </c>
      <c r="I1671" s="458">
        <v>0</v>
      </c>
      <c r="J1671" s="458">
        <v>4</v>
      </c>
      <c r="K1671" s="458">
        <v>15</v>
      </c>
      <c r="L1671" t="s">
        <v>855</v>
      </c>
      <c r="O1671" s="231"/>
      <c r="P1671" s="231"/>
    </row>
    <row r="1672" spans="1:16">
      <c r="A1672" t="s">
        <v>1104</v>
      </c>
      <c r="B1672" s="458">
        <v>2021</v>
      </c>
      <c r="C1672" s="458">
        <v>0</v>
      </c>
      <c r="D1672" s="458">
        <v>4</v>
      </c>
      <c r="E1672" s="458">
        <v>0</v>
      </c>
      <c r="F1672" s="458">
        <v>12</v>
      </c>
      <c r="G1672" s="458">
        <v>0</v>
      </c>
      <c r="H1672" s="458">
        <v>12</v>
      </c>
      <c r="I1672" s="458">
        <v>0</v>
      </c>
      <c r="J1672" s="458">
        <v>13</v>
      </c>
      <c r="K1672" s="458">
        <v>26</v>
      </c>
      <c r="L1672" t="s">
        <v>855</v>
      </c>
      <c r="O1672" s="231"/>
      <c r="P1672" s="231"/>
    </row>
    <row r="1673" spans="1:16">
      <c r="A1673" t="s">
        <v>1104</v>
      </c>
      <c r="B1673" s="458">
        <v>2022</v>
      </c>
      <c r="C1673" s="458">
        <v>0</v>
      </c>
      <c r="D1673" s="458">
        <v>5</v>
      </c>
      <c r="E1673" s="458">
        <v>0</v>
      </c>
      <c r="F1673" s="458">
        <v>9</v>
      </c>
      <c r="G1673" s="458">
        <v>0</v>
      </c>
      <c r="H1673" s="458">
        <v>9</v>
      </c>
      <c r="I1673" s="458">
        <v>0</v>
      </c>
      <c r="J1673" s="458">
        <v>10</v>
      </c>
      <c r="K1673" s="458">
        <v>14</v>
      </c>
      <c r="L1673" t="s">
        <v>855</v>
      </c>
      <c r="O1673" s="231"/>
      <c r="P1673" s="231"/>
    </row>
    <row r="1674" spans="1:16">
      <c r="A1674" t="s">
        <v>1104</v>
      </c>
      <c r="B1674" s="458">
        <v>2023</v>
      </c>
      <c r="C1674" s="458">
        <v>0</v>
      </c>
      <c r="D1674" s="458">
        <v>0</v>
      </c>
      <c r="E1674" s="458">
        <v>0</v>
      </c>
      <c r="F1674" s="458">
        <v>0</v>
      </c>
      <c r="G1674" s="458">
        <v>0</v>
      </c>
      <c r="H1674" s="458">
        <v>0</v>
      </c>
      <c r="I1674" s="458">
        <v>0</v>
      </c>
      <c r="J1674" s="458">
        <v>23</v>
      </c>
      <c r="K1674" s="458">
        <v>7</v>
      </c>
      <c r="L1674" t="s">
        <v>697</v>
      </c>
      <c r="O1674" s="231"/>
      <c r="P1674" s="231"/>
    </row>
    <row r="1675" spans="1:16">
      <c r="A1675" t="s">
        <v>1104</v>
      </c>
      <c r="B1675" s="458">
        <v>2024</v>
      </c>
      <c r="C1675" s="458">
        <v>0</v>
      </c>
      <c r="D1675" s="458">
        <v>0</v>
      </c>
      <c r="E1675" s="458">
        <v>0</v>
      </c>
      <c r="F1675" s="458">
        <v>9</v>
      </c>
      <c r="G1675" s="458">
        <v>0</v>
      </c>
      <c r="H1675" s="458">
        <v>12</v>
      </c>
      <c r="I1675" s="458">
        <v>0</v>
      </c>
      <c r="J1675" s="458">
        <v>24</v>
      </c>
      <c r="K1675" s="458">
        <v>3</v>
      </c>
      <c r="L1675" t="s">
        <v>697</v>
      </c>
      <c r="O1675" s="231"/>
      <c r="P1675" s="231"/>
    </row>
    <row r="1676" spans="1:16">
      <c r="A1676" t="s">
        <v>1104</v>
      </c>
      <c r="C1676">
        <v>0</v>
      </c>
      <c r="D1676">
        <v>0</v>
      </c>
      <c r="E1676">
        <v>0</v>
      </c>
      <c r="F1676">
        <v>7</v>
      </c>
      <c r="G1676">
        <v>0</v>
      </c>
      <c r="H1676">
        <v>6</v>
      </c>
      <c r="I1676">
        <v>0</v>
      </c>
      <c r="J1676">
        <v>7</v>
      </c>
      <c r="K1676">
        <v>11</v>
      </c>
      <c r="L1676" t="s">
        <v>822</v>
      </c>
      <c r="O1676" s="231"/>
      <c r="P1676" s="231"/>
    </row>
    <row r="1677" spans="1:16">
      <c r="A1677" t="s">
        <v>1105</v>
      </c>
      <c r="B1677" s="458">
        <v>2019</v>
      </c>
      <c r="C1677" s="458">
        <v>419</v>
      </c>
      <c r="D1677" s="458">
        <v>0</v>
      </c>
      <c r="E1677" s="458">
        <v>864</v>
      </c>
      <c r="F1677" s="458">
        <v>0</v>
      </c>
      <c r="G1677" s="458">
        <v>391</v>
      </c>
      <c r="H1677" s="458">
        <v>0</v>
      </c>
      <c r="I1677" s="458">
        <v>72</v>
      </c>
      <c r="J1677" s="458">
        <v>0</v>
      </c>
      <c r="K1677" s="458">
        <v>19002</v>
      </c>
      <c r="L1677" t="s">
        <v>855</v>
      </c>
      <c r="O1677" s="231"/>
      <c r="P1677" s="231"/>
    </row>
    <row r="1678" spans="1:16">
      <c r="A1678" t="s">
        <v>1105</v>
      </c>
      <c r="B1678" s="458">
        <v>2020</v>
      </c>
      <c r="C1678" s="458">
        <v>1006</v>
      </c>
      <c r="D1678" s="458">
        <v>0</v>
      </c>
      <c r="E1678" s="458">
        <v>1883</v>
      </c>
      <c r="F1678" s="458">
        <v>0</v>
      </c>
      <c r="G1678" s="458">
        <v>748</v>
      </c>
      <c r="H1678" s="458">
        <v>0</v>
      </c>
      <c r="I1678" s="458">
        <v>325</v>
      </c>
      <c r="J1678" s="458">
        <v>0</v>
      </c>
      <c r="K1678" s="458">
        <v>13133</v>
      </c>
      <c r="L1678" t="s">
        <v>855</v>
      </c>
      <c r="O1678" s="231"/>
      <c r="P1678" s="231"/>
    </row>
    <row r="1679" spans="1:16">
      <c r="A1679" t="s">
        <v>1105</v>
      </c>
      <c r="B1679" s="458">
        <v>2021</v>
      </c>
      <c r="C1679" s="458">
        <v>1042</v>
      </c>
      <c r="D1679" s="458">
        <v>0</v>
      </c>
      <c r="E1679" s="458">
        <v>1979</v>
      </c>
      <c r="F1679" s="458">
        <v>0</v>
      </c>
      <c r="G1679" s="458">
        <v>536</v>
      </c>
      <c r="H1679" s="458">
        <v>0</v>
      </c>
      <c r="I1679" s="458">
        <v>18</v>
      </c>
      <c r="J1679" s="458">
        <v>0</v>
      </c>
      <c r="K1679" s="458">
        <v>13082</v>
      </c>
      <c r="L1679" t="s">
        <v>855</v>
      </c>
      <c r="O1679" s="231"/>
      <c r="P1679" s="231"/>
    </row>
    <row r="1680" spans="1:16">
      <c r="A1680" t="s">
        <v>1105</v>
      </c>
      <c r="B1680" s="458">
        <v>2021</v>
      </c>
      <c r="C1680" s="458">
        <v>1042</v>
      </c>
      <c r="D1680" s="458">
        <v>0</v>
      </c>
      <c r="E1680" s="458">
        <v>652</v>
      </c>
      <c r="F1680" s="458">
        <v>0</v>
      </c>
      <c r="G1680" s="458">
        <v>328</v>
      </c>
      <c r="H1680" s="458">
        <v>0</v>
      </c>
      <c r="I1680" s="458">
        <v>28</v>
      </c>
      <c r="J1680" s="458">
        <v>0</v>
      </c>
      <c r="K1680" s="458">
        <v>3006</v>
      </c>
      <c r="L1680" t="s">
        <v>697</v>
      </c>
      <c r="O1680" s="231"/>
      <c r="P1680" s="231"/>
    </row>
    <row r="1681" spans="1:16">
      <c r="A1681" t="s">
        <v>1105</v>
      </c>
      <c r="B1681" s="458">
        <v>2022</v>
      </c>
      <c r="C1681" s="458">
        <v>801</v>
      </c>
      <c r="D1681" s="458">
        <v>0</v>
      </c>
      <c r="E1681" s="458">
        <v>2150</v>
      </c>
      <c r="F1681" s="458">
        <v>0</v>
      </c>
      <c r="G1681" s="458">
        <v>1042</v>
      </c>
      <c r="H1681" s="458">
        <v>0</v>
      </c>
      <c r="I1681" s="458">
        <v>88</v>
      </c>
      <c r="J1681" s="458">
        <v>0</v>
      </c>
      <c r="K1681" s="458">
        <v>20142</v>
      </c>
      <c r="L1681" t="s">
        <v>697</v>
      </c>
      <c r="O1681" s="231"/>
      <c r="P1681" s="231"/>
    </row>
    <row r="1682" spans="1:16">
      <c r="A1682" t="s">
        <v>1105</v>
      </c>
      <c r="B1682" s="458">
        <v>2023</v>
      </c>
      <c r="C1682" s="458">
        <v>394</v>
      </c>
      <c r="D1682" s="458">
        <v>0</v>
      </c>
      <c r="E1682" s="458">
        <v>1038</v>
      </c>
      <c r="F1682" s="458">
        <v>0</v>
      </c>
      <c r="G1682" s="458">
        <v>1953</v>
      </c>
      <c r="H1682" s="458">
        <v>0</v>
      </c>
      <c r="I1682" s="458">
        <v>198</v>
      </c>
      <c r="J1682" s="458">
        <v>0</v>
      </c>
      <c r="K1682" s="458">
        <v>15433</v>
      </c>
      <c r="L1682" t="s">
        <v>697</v>
      </c>
      <c r="O1682" s="231"/>
      <c r="P1682" s="231"/>
    </row>
    <row r="1683" spans="1:16">
      <c r="A1683" t="s">
        <v>1105</v>
      </c>
      <c r="B1683" s="458">
        <v>2024</v>
      </c>
      <c r="C1683" s="458">
        <v>295</v>
      </c>
      <c r="D1683" s="458">
        <v>0</v>
      </c>
      <c r="E1683" s="458">
        <v>553</v>
      </c>
      <c r="F1683" s="458">
        <v>0</v>
      </c>
      <c r="G1683" s="458">
        <v>2508</v>
      </c>
      <c r="H1683" s="458">
        <v>0</v>
      </c>
      <c r="I1683" s="458">
        <v>517</v>
      </c>
      <c r="J1683" s="458">
        <v>0</v>
      </c>
      <c r="K1683" s="458">
        <v>13617</v>
      </c>
      <c r="L1683" t="s">
        <v>697</v>
      </c>
      <c r="O1683" s="231"/>
      <c r="P1683" s="231"/>
    </row>
    <row r="1684" spans="1:16">
      <c r="A1684" t="s">
        <v>1105</v>
      </c>
      <c r="C1684">
        <v>450</v>
      </c>
      <c r="D1684">
        <v>0</v>
      </c>
      <c r="E1684">
        <v>895</v>
      </c>
      <c r="F1684">
        <v>0</v>
      </c>
      <c r="G1684">
        <v>287</v>
      </c>
      <c r="H1684">
        <v>0</v>
      </c>
      <c r="I1684">
        <v>11</v>
      </c>
      <c r="J1684">
        <v>0</v>
      </c>
      <c r="K1684">
        <v>4791</v>
      </c>
      <c r="L1684" t="s">
        <v>822</v>
      </c>
      <c r="O1684" s="231"/>
      <c r="P1684" s="231"/>
    </row>
    <row r="1685" spans="1:16">
      <c r="A1685" t="s">
        <v>1106</v>
      </c>
      <c r="B1685" s="458">
        <v>2019</v>
      </c>
      <c r="C1685" s="458">
        <v>0</v>
      </c>
      <c r="D1685">
        <v>0</v>
      </c>
      <c r="E1685" s="458">
        <v>54</v>
      </c>
      <c r="F1685" s="458">
        <v>0</v>
      </c>
      <c r="G1685" s="458">
        <v>107</v>
      </c>
      <c r="H1685" s="458">
        <v>0</v>
      </c>
      <c r="I1685" s="458">
        <v>0</v>
      </c>
      <c r="J1685" s="458">
        <v>0</v>
      </c>
      <c r="K1685" s="458">
        <v>1130</v>
      </c>
      <c r="L1685" t="s">
        <v>855</v>
      </c>
      <c r="O1685" s="231"/>
      <c r="P1685" s="231"/>
    </row>
    <row r="1686" spans="1:16">
      <c r="A1686" t="s">
        <v>1106</v>
      </c>
      <c r="B1686" s="458">
        <v>2020</v>
      </c>
      <c r="C1686" s="458">
        <v>0</v>
      </c>
      <c r="D1686">
        <v>0</v>
      </c>
      <c r="E1686" s="458">
        <v>62</v>
      </c>
      <c r="F1686" s="458">
        <v>0</v>
      </c>
      <c r="G1686" s="458">
        <v>228</v>
      </c>
      <c r="H1686" s="458">
        <v>0</v>
      </c>
      <c r="I1686" s="458">
        <v>0</v>
      </c>
      <c r="J1686" s="458">
        <v>0</v>
      </c>
      <c r="K1686" s="458">
        <v>669</v>
      </c>
      <c r="L1686" t="s">
        <v>855</v>
      </c>
      <c r="O1686" s="231"/>
      <c r="P1686" s="231"/>
    </row>
    <row r="1687" spans="1:16">
      <c r="A1687" t="s">
        <v>1106</v>
      </c>
      <c r="B1687" s="458">
        <v>2021</v>
      </c>
      <c r="C1687" s="458">
        <v>0</v>
      </c>
      <c r="D1687">
        <v>0</v>
      </c>
      <c r="E1687" s="458">
        <v>143</v>
      </c>
      <c r="F1687" s="458">
        <v>0</v>
      </c>
      <c r="G1687" s="458">
        <v>194</v>
      </c>
      <c r="H1687" s="458">
        <v>0</v>
      </c>
      <c r="I1687" s="458">
        <v>10</v>
      </c>
      <c r="J1687" s="458">
        <v>0</v>
      </c>
      <c r="K1687" s="458">
        <v>1391</v>
      </c>
      <c r="L1687" t="s">
        <v>855</v>
      </c>
      <c r="O1687" s="231"/>
      <c r="P1687" s="231"/>
    </row>
    <row r="1688" spans="1:16">
      <c r="A1688" t="s">
        <v>1106</v>
      </c>
      <c r="B1688" s="458">
        <v>2021</v>
      </c>
      <c r="C1688" s="458">
        <v>39</v>
      </c>
      <c r="D1688">
        <v>0</v>
      </c>
      <c r="E1688" s="458">
        <v>0</v>
      </c>
      <c r="F1688" s="458">
        <v>0</v>
      </c>
      <c r="G1688" s="458">
        <v>0</v>
      </c>
      <c r="H1688" s="458">
        <v>0</v>
      </c>
      <c r="I1688" s="458">
        <v>0</v>
      </c>
      <c r="J1688" s="458">
        <v>0</v>
      </c>
      <c r="K1688" s="458">
        <v>347</v>
      </c>
      <c r="L1688" t="s">
        <v>697</v>
      </c>
      <c r="O1688" s="231"/>
      <c r="P1688" s="231"/>
    </row>
    <row r="1689" spans="1:16">
      <c r="A1689" t="s">
        <v>1106</v>
      </c>
      <c r="B1689" s="458">
        <v>2022</v>
      </c>
      <c r="C1689" s="458">
        <v>0</v>
      </c>
      <c r="D1689">
        <v>0</v>
      </c>
      <c r="E1689" s="458">
        <v>0</v>
      </c>
      <c r="F1689" s="458">
        <v>0</v>
      </c>
      <c r="G1689" s="458">
        <v>240</v>
      </c>
      <c r="H1689" s="458">
        <v>0</v>
      </c>
      <c r="I1689" s="458">
        <v>13</v>
      </c>
      <c r="J1689" s="458">
        <v>0</v>
      </c>
      <c r="K1689" s="458">
        <v>1513</v>
      </c>
      <c r="L1689" t="s">
        <v>697</v>
      </c>
      <c r="O1689" s="231"/>
      <c r="P1689" s="231"/>
    </row>
    <row r="1690" spans="1:16">
      <c r="A1690" t="s">
        <v>1106</v>
      </c>
      <c r="B1690" s="458">
        <v>2023</v>
      </c>
      <c r="C1690" s="458">
        <v>78</v>
      </c>
      <c r="D1690">
        <v>0</v>
      </c>
      <c r="E1690" s="458">
        <v>182</v>
      </c>
      <c r="F1690" s="458">
        <v>0</v>
      </c>
      <c r="G1690" s="458">
        <v>410</v>
      </c>
      <c r="H1690" s="458">
        <v>0</v>
      </c>
      <c r="I1690" s="458">
        <v>4</v>
      </c>
      <c r="J1690" s="458">
        <v>0</v>
      </c>
      <c r="K1690" s="458">
        <v>2451</v>
      </c>
      <c r="L1690" t="s">
        <v>697</v>
      </c>
      <c r="O1690" s="231"/>
      <c r="P1690" s="231"/>
    </row>
    <row r="1691" spans="1:16">
      <c r="A1691" t="s">
        <v>1106</v>
      </c>
      <c r="B1691" s="458">
        <v>2024</v>
      </c>
      <c r="C1691" s="458">
        <v>23</v>
      </c>
      <c r="D1691">
        <v>0</v>
      </c>
      <c r="E1691" s="458">
        <v>24</v>
      </c>
      <c r="F1691" s="458">
        <v>0</v>
      </c>
      <c r="G1691" s="458">
        <v>119</v>
      </c>
      <c r="H1691" s="458">
        <v>0</v>
      </c>
      <c r="I1691" s="458">
        <v>3</v>
      </c>
      <c r="J1691" s="458">
        <v>0</v>
      </c>
      <c r="K1691" s="458">
        <v>2000</v>
      </c>
      <c r="L1691" t="s">
        <v>697</v>
      </c>
      <c r="O1691" s="231"/>
      <c r="P1691" s="231"/>
    </row>
    <row r="1692" spans="1:16">
      <c r="A1692" t="s">
        <v>1106</v>
      </c>
      <c r="C1692">
        <v>39</v>
      </c>
      <c r="D1692">
        <v>0</v>
      </c>
      <c r="E1692">
        <v>78</v>
      </c>
      <c r="F1692">
        <v>0</v>
      </c>
      <c r="G1692">
        <v>5</v>
      </c>
      <c r="H1692">
        <v>0</v>
      </c>
      <c r="I1692">
        <v>0</v>
      </c>
      <c r="J1692">
        <v>0</v>
      </c>
      <c r="K1692">
        <v>522</v>
      </c>
      <c r="L1692" t="s">
        <v>822</v>
      </c>
      <c r="O1692" s="231"/>
      <c r="P1692" s="231"/>
    </row>
    <row r="1693" spans="1:16">
      <c r="A1693" t="s">
        <v>1107</v>
      </c>
      <c r="B1693" s="458">
        <v>2019</v>
      </c>
      <c r="C1693" s="458">
        <v>0</v>
      </c>
      <c r="D1693" s="458">
        <v>0</v>
      </c>
      <c r="E1693" s="458">
        <v>0</v>
      </c>
      <c r="F1693" s="458">
        <v>0</v>
      </c>
      <c r="G1693" s="458">
        <v>0</v>
      </c>
      <c r="H1693" s="458">
        <v>0</v>
      </c>
      <c r="I1693" s="458">
        <v>0</v>
      </c>
      <c r="J1693" s="458">
        <v>2</v>
      </c>
      <c r="K1693" s="458">
        <v>192</v>
      </c>
      <c r="L1693" t="s">
        <v>855</v>
      </c>
      <c r="O1693" s="231"/>
      <c r="P1693" s="231"/>
    </row>
    <row r="1694" spans="1:16">
      <c r="A1694" t="s">
        <v>1107</v>
      </c>
      <c r="B1694" s="458">
        <v>2020</v>
      </c>
      <c r="C1694" s="458">
        <v>0</v>
      </c>
      <c r="D1694" s="458">
        <v>0</v>
      </c>
      <c r="E1694" s="458">
        <v>0</v>
      </c>
      <c r="F1694" s="458">
        <v>0</v>
      </c>
      <c r="G1694" s="458">
        <v>1</v>
      </c>
      <c r="H1694" s="458">
        <v>10</v>
      </c>
      <c r="I1694" s="458">
        <v>0</v>
      </c>
      <c r="J1694" s="458">
        <v>4</v>
      </c>
      <c r="K1694" s="458">
        <v>387</v>
      </c>
      <c r="L1694" t="s">
        <v>855</v>
      </c>
      <c r="O1694" s="231"/>
      <c r="P1694" s="231"/>
    </row>
    <row r="1695" spans="1:16">
      <c r="A1695" t="s">
        <v>1107</v>
      </c>
      <c r="B1695" s="458">
        <v>2021</v>
      </c>
      <c r="C1695" s="458">
        <v>0</v>
      </c>
      <c r="D1695" s="458">
        <v>0</v>
      </c>
      <c r="E1695" s="458">
        <v>0</v>
      </c>
      <c r="F1695" s="458">
        <v>0</v>
      </c>
      <c r="G1695" s="458">
        <v>0</v>
      </c>
      <c r="H1695" s="458">
        <v>15</v>
      </c>
      <c r="I1695" s="458">
        <v>0</v>
      </c>
      <c r="J1695" s="458">
        <v>3</v>
      </c>
      <c r="K1695" s="458">
        <v>415</v>
      </c>
      <c r="L1695" t="s">
        <v>855</v>
      </c>
      <c r="O1695" s="231"/>
      <c r="P1695" s="231"/>
    </row>
    <row r="1696" spans="1:16">
      <c r="A1696" t="s">
        <v>1107</v>
      </c>
      <c r="B1696" s="458">
        <v>2022</v>
      </c>
      <c r="C1696" s="458">
        <v>0</v>
      </c>
      <c r="D1696" s="458">
        <v>0</v>
      </c>
      <c r="E1696" s="458">
        <v>0</v>
      </c>
      <c r="F1696" s="458">
        <v>0</v>
      </c>
      <c r="G1696" s="458">
        <v>0</v>
      </c>
      <c r="H1696" s="458">
        <v>7</v>
      </c>
      <c r="I1696" s="458">
        <v>0</v>
      </c>
      <c r="J1696" s="458">
        <v>1</v>
      </c>
      <c r="K1696" s="458">
        <v>148</v>
      </c>
      <c r="L1696" t="s">
        <v>855</v>
      </c>
      <c r="O1696" s="231"/>
      <c r="P1696" s="231"/>
    </row>
    <row r="1697" spans="1:16">
      <c r="A1697" t="s">
        <v>1107</v>
      </c>
      <c r="B1697" s="458">
        <v>2023</v>
      </c>
      <c r="C1697" s="458">
        <v>0</v>
      </c>
      <c r="D1697" s="458">
        <v>0</v>
      </c>
      <c r="E1697" s="458">
        <v>0</v>
      </c>
      <c r="F1697" s="458">
        <v>0</v>
      </c>
      <c r="G1697" s="458">
        <v>0</v>
      </c>
      <c r="H1697" s="458">
        <v>19</v>
      </c>
      <c r="I1697" s="458">
        <v>0</v>
      </c>
      <c r="J1697" s="458">
        <v>1</v>
      </c>
      <c r="K1697" s="458">
        <v>155</v>
      </c>
      <c r="L1697" t="s">
        <v>855</v>
      </c>
      <c r="O1697" s="231"/>
      <c r="P1697" s="231"/>
    </row>
    <row r="1698" spans="1:16">
      <c r="A1698" t="s">
        <v>1107</v>
      </c>
      <c r="B1698" s="458">
        <v>2024</v>
      </c>
      <c r="C1698" s="458">
        <v>0</v>
      </c>
      <c r="D1698" s="458">
        <v>0</v>
      </c>
      <c r="E1698" s="458">
        <v>0</v>
      </c>
      <c r="F1698" s="458">
        <v>0</v>
      </c>
      <c r="G1698" s="458">
        <v>0</v>
      </c>
      <c r="H1698" s="458">
        <v>0</v>
      </c>
      <c r="I1698" s="458">
        <v>0</v>
      </c>
      <c r="J1698" s="458">
        <v>16</v>
      </c>
      <c r="K1698" s="458">
        <v>127</v>
      </c>
      <c r="L1698" t="s">
        <v>697</v>
      </c>
      <c r="O1698" s="231"/>
      <c r="P1698" s="231"/>
    </row>
    <row r="1699" spans="1:16">
      <c r="A1699" t="s">
        <v>1107</v>
      </c>
      <c r="C1699">
        <v>0</v>
      </c>
      <c r="D1699">
        <v>0</v>
      </c>
      <c r="E1699">
        <v>0</v>
      </c>
      <c r="F1699">
        <v>11</v>
      </c>
      <c r="G1699">
        <v>0</v>
      </c>
      <c r="H1699">
        <v>11</v>
      </c>
      <c r="I1699">
        <v>0</v>
      </c>
      <c r="J1699">
        <v>3</v>
      </c>
      <c r="K1699">
        <v>213</v>
      </c>
      <c r="L1699" t="s">
        <v>822</v>
      </c>
      <c r="O1699" s="231"/>
      <c r="P1699" s="231"/>
    </row>
    <row r="1700" spans="1:16">
      <c r="A1700" t="s">
        <v>1108</v>
      </c>
      <c r="B1700" s="458">
        <v>2019</v>
      </c>
      <c r="C1700" s="458">
        <v>0</v>
      </c>
      <c r="D1700" s="458">
        <v>0</v>
      </c>
      <c r="E1700" s="458">
        <v>0</v>
      </c>
      <c r="F1700" s="458">
        <v>0</v>
      </c>
      <c r="G1700" s="458">
        <v>0</v>
      </c>
      <c r="H1700" s="458">
        <v>0</v>
      </c>
      <c r="I1700" s="458">
        <v>0</v>
      </c>
      <c r="J1700" s="458">
        <v>28</v>
      </c>
      <c r="K1700" s="458">
        <v>3</v>
      </c>
      <c r="L1700" t="s">
        <v>855</v>
      </c>
      <c r="O1700" s="231"/>
      <c r="P1700" s="231"/>
    </row>
    <row r="1701" spans="1:16">
      <c r="A1701" t="s">
        <v>1108</v>
      </c>
      <c r="B1701" s="458">
        <v>2020</v>
      </c>
      <c r="C1701" s="458">
        <v>0</v>
      </c>
      <c r="D1701" s="458">
        <v>0</v>
      </c>
      <c r="E1701" s="458">
        <v>49</v>
      </c>
      <c r="F1701" s="458">
        <v>0</v>
      </c>
      <c r="G1701" s="458">
        <v>1</v>
      </c>
      <c r="H1701" s="458">
        <v>0</v>
      </c>
      <c r="I1701" s="458">
        <v>1</v>
      </c>
      <c r="J1701" s="458">
        <v>28</v>
      </c>
      <c r="K1701" s="458">
        <v>75</v>
      </c>
      <c r="L1701" t="s">
        <v>855</v>
      </c>
      <c r="O1701" s="231"/>
      <c r="P1701" s="231"/>
    </row>
    <row r="1702" spans="1:16">
      <c r="A1702" t="s">
        <v>1108</v>
      </c>
      <c r="B1702" s="458">
        <v>2021</v>
      </c>
      <c r="C1702" s="458">
        <v>0</v>
      </c>
      <c r="D1702" s="458">
        <v>0</v>
      </c>
      <c r="E1702" s="458">
        <v>0</v>
      </c>
      <c r="F1702" s="458">
        <v>0</v>
      </c>
      <c r="G1702" s="458">
        <v>0</v>
      </c>
      <c r="H1702" s="458">
        <v>0</v>
      </c>
      <c r="I1702" s="458">
        <v>2</v>
      </c>
      <c r="J1702" s="458">
        <v>36</v>
      </c>
      <c r="K1702" s="458">
        <v>185</v>
      </c>
      <c r="L1702" t="s">
        <v>855</v>
      </c>
      <c r="O1702" s="231"/>
      <c r="P1702" s="231"/>
    </row>
    <row r="1703" spans="1:16">
      <c r="A1703" t="s">
        <v>1108</v>
      </c>
      <c r="B1703" s="458">
        <v>2022</v>
      </c>
      <c r="C1703" s="458">
        <v>0</v>
      </c>
      <c r="D1703" s="458">
        <v>0</v>
      </c>
      <c r="E1703" s="458">
        <v>0</v>
      </c>
      <c r="F1703" s="458">
        <v>0</v>
      </c>
      <c r="G1703" s="458">
        <v>0</v>
      </c>
      <c r="H1703" s="458">
        <v>0</v>
      </c>
      <c r="I1703" s="458">
        <v>0</v>
      </c>
      <c r="J1703" s="458">
        <v>36</v>
      </c>
      <c r="K1703" s="458">
        <v>145</v>
      </c>
      <c r="L1703" t="s">
        <v>855</v>
      </c>
      <c r="O1703" s="231"/>
      <c r="P1703" s="231"/>
    </row>
    <row r="1704" spans="1:16">
      <c r="A1704" t="s">
        <v>1108</v>
      </c>
      <c r="B1704" s="458">
        <v>2023</v>
      </c>
      <c r="C1704" s="458">
        <v>0</v>
      </c>
      <c r="D1704" s="458">
        <v>0</v>
      </c>
      <c r="E1704" s="458">
        <v>0</v>
      </c>
      <c r="F1704" s="458">
        <v>4</v>
      </c>
      <c r="G1704" s="458">
        <v>0</v>
      </c>
      <c r="H1704" s="458">
        <v>0</v>
      </c>
      <c r="I1704" s="458">
        <v>0</v>
      </c>
      <c r="J1704" s="458">
        <v>1</v>
      </c>
      <c r="K1704" s="458">
        <v>0</v>
      </c>
      <c r="L1704" t="s">
        <v>855</v>
      </c>
      <c r="O1704" s="231"/>
      <c r="P1704" s="231"/>
    </row>
    <row r="1705" spans="1:16">
      <c r="A1705" t="s">
        <v>1108</v>
      </c>
      <c r="B1705" s="458">
        <v>2023</v>
      </c>
      <c r="C1705" s="458">
        <v>0</v>
      </c>
      <c r="D1705" s="458">
        <v>0</v>
      </c>
      <c r="E1705" s="458">
        <v>0</v>
      </c>
      <c r="F1705" s="458">
        <v>10</v>
      </c>
      <c r="G1705" s="458">
        <v>1</v>
      </c>
      <c r="H1705" s="458">
        <v>10</v>
      </c>
      <c r="I1705" s="458">
        <v>0</v>
      </c>
      <c r="J1705" s="458">
        <v>14</v>
      </c>
      <c r="K1705" s="458">
        <v>25</v>
      </c>
      <c r="L1705" t="s">
        <v>697</v>
      </c>
      <c r="O1705" s="231"/>
      <c r="P1705" s="231"/>
    </row>
    <row r="1706" spans="1:16">
      <c r="A1706" t="s">
        <v>1108</v>
      </c>
      <c r="B1706" s="458">
        <v>2024</v>
      </c>
      <c r="C1706" s="458">
        <v>0</v>
      </c>
      <c r="D1706" s="458">
        <v>0</v>
      </c>
      <c r="E1706" s="458">
        <v>0</v>
      </c>
      <c r="F1706" s="458">
        <v>12</v>
      </c>
      <c r="G1706" s="458">
        <v>0</v>
      </c>
      <c r="H1706" s="458">
        <v>7</v>
      </c>
      <c r="I1706" s="458">
        <v>0</v>
      </c>
      <c r="J1706" s="458">
        <v>9</v>
      </c>
      <c r="K1706" s="458">
        <v>7</v>
      </c>
      <c r="L1706" t="s">
        <v>697</v>
      </c>
      <c r="O1706" s="231"/>
      <c r="P1706" s="231"/>
    </row>
    <row r="1707" spans="1:16">
      <c r="A1707" t="s">
        <v>1108</v>
      </c>
      <c r="C1707">
        <v>0</v>
      </c>
      <c r="D1707">
        <v>0</v>
      </c>
      <c r="E1707">
        <v>0</v>
      </c>
      <c r="F1707">
        <v>4</v>
      </c>
      <c r="G1707">
        <v>0</v>
      </c>
      <c r="H1707">
        <v>0</v>
      </c>
      <c r="I1707">
        <v>0</v>
      </c>
      <c r="J1707">
        <v>18</v>
      </c>
      <c r="K1707">
        <v>3</v>
      </c>
      <c r="L1707" t="s">
        <v>822</v>
      </c>
      <c r="O1707" s="231"/>
      <c r="P1707" s="231"/>
    </row>
    <row r="1708" spans="1:16">
      <c r="A1708" t="s">
        <v>1109</v>
      </c>
      <c r="B1708" s="458">
        <v>2019</v>
      </c>
      <c r="C1708" s="458">
        <v>0</v>
      </c>
      <c r="D1708" s="458">
        <v>0</v>
      </c>
      <c r="E1708" s="458">
        <v>0</v>
      </c>
      <c r="F1708" s="458">
        <v>0</v>
      </c>
      <c r="G1708" s="458">
        <v>0</v>
      </c>
      <c r="H1708" s="458">
        <v>0</v>
      </c>
      <c r="I1708" s="458">
        <v>0</v>
      </c>
      <c r="J1708" s="458">
        <v>0</v>
      </c>
      <c r="K1708" s="458">
        <v>10</v>
      </c>
      <c r="L1708" t="s">
        <v>855</v>
      </c>
      <c r="O1708" s="231"/>
      <c r="P1708" s="231"/>
    </row>
    <row r="1709" spans="1:16">
      <c r="A1709" t="s">
        <v>1109</v>
      </c>
      <c r="B1709" s="458">
        <v>2020</v>
      </c>
      <c r="C1709" s="458">
        <v>0</v>
      </c>
      <c r="D1709" s="458">
        <v>0</v>
      </c>
      <c r="E1709" s="458">
        <v>0</v>
      </c>
      <c r="F1709" s="458">
        <v>0</v>
      </c>
      <c r="G1709" s="458">
        <v>0</v>
      </c>
      <c r="H1709" s="458">
        <v>0</v>
      </c>
      <c r="I1709" s="458">
        <v>0</v>
      </c>
      <c r="J1709" s="458">
        <v>0</v>
      </c>
      <c r="K1709" s="458">
        <v>21</v>
      </c>
      <c r="L1709" t="s">
        <v>855</v>
      </c>
      <c r="O1709" s="231"/>
      <c r="P1709" s="231"/>
    </row>
    <row r="1710" spans="1:16">
      <c r="A1710" t="s">
        <v>1109</v>
      </c>
      <c r="B1710" s="458">
        <v>2021</v>
      </c>
      <c r="C1710" s="458">
        <v>0</v>
      </c>
      <c r="D1710" s="458">
        <v>0</v>
      </c>
      <c r="E1710" s="458">
        <v>0</v>
      </c>
      <c r="F1710" s="458">
        <v>0</v>
      </c>
      <c r="G1710" s="458">
        <v>0</v>
      </c>
      <c r="H1710" s="458">
        <v>0</v>
      </c>
      <c r="I1710" s="458">
        <v>0</v>
      </c>
      <c r="J1710" s="458">
        <v>18</v>
      </c>
      <c r="K1710" s="458">
        <v>0</v>
      </c>
      <c r="L1710" t="s">
        <v>697</v>
      </c>
      <c r="O1710" s="231"/>
      <c r="P1710" s="231"/>
    </row>
    <row r="1711" spans="1:16">
      <c r="A1711" t="s">
        <v>1109</v>
      </c>
      <c r="B1711" s="458">
        <v>2022</v>
      </c>
      <c r="C1711" s="458">
        <v>0</v>
      </c>
      <c r="D1711" s="458">
        <v>0</v>
      </c>
      <c r="E1711" s="458">
        <v>0</v>
      </c>
      <c r="F1711" s="458">
        <v>0</v>
      </c>
      <c r="G1711" s="458">
        <v>66</v>
      </c>
      <c r="H1711" s="458">
        <v>0</v>
      </c>
      <c r="I1711" s="458">
        <v>0</v>
      </c>
      <c r="J1711" s="458">
        <v>140</v>
      </c>
      <c r="K1711" s="458">
        <v>1</v>
      </c>
      <c r="L1711" t="s">
        <v>697</v>
      </c>
      <c r="O1711" s="231"/>
      <c r="P1711" s="231"/>
    </row>
    <row r="1712" spans="1:16">
      <c r="A1712" t="s">
        <v>1109</v>
      </c>
      <c r="B1712" s="458">
        <v>2023</v>
      </c>
      <c r="C1712" s="458">
        <v>0</v>
      </c>
      <c r="D1712" s="458">
        <v>0</v>
      </c>
      <c r="E1712" s="458">
        <v>0</v>
      </c>
      <c r="F1712" s="458">
        <v>0</v>
      </c>
      <c r="G1712" s="458">
        <v>0</v>
      </c>
      <c r="H1712" s="458">
        <v>0</v>
      </c>
      <c r="I1712" s="458">
        <v>0</v>
      </c>
      <c r="J1712" s="458">
        <v>125</v>
      </c>
      <c r="K1712" s="458">
        <v>0</v>
      </c>
      <c r="L1712" t="s">
        <v>697</v>
      </c>
      <c r="O1712" s="231"/>
      <c r="P1712" s="231"/>
    </row>
    <row r="1713" spans="1:16">
      <c r="A1713" t="s">
        <v>1109</v>
      </c>
      <c r="B1713" s="458">
        <v>2024</v>
      </c>
      <c r="C1713" s="458">
        <v>0</v>
      </c>
      <c r="D1713" s="458">
        <v>0</v>
      </c>
      <c r="E1713" s="458">
        <v>0</v>
      </c>
      <c r="F1713" s="458">
        <v>0</v>
      </c>
      <c r="G1713" s="458">
        <v>0</v>
      </c>
      <c r="H1713" s="458">
        <v>0</v>
      </c>
      <c r="I1713" s="458">
        <v>0</v>
      </c>
      <c r="J1713" s="458">
        <v>0</v>
      </c>
      <c r="K1713" s="458">
        <v>113</v>
      </c>
      <c r="L1713" t="s">
        <v>697</v>
      </c>
      <c r="O1713" s="231"/>
      <c r="P1713" s="231"/>
    </row>
    <row r="1714" spans="1:16">
      <c r="A1714" t="s">
        <v>1109</v>
      </c>
      <c r="C1714">
        <v>0</v>
      </c>
      <c r="D1714">
        <v>0</v>
      </c>
      <c r="E1714">
        <v>0</v>
      </c>
      <c r="F1714">
        <v>0</v>
      </c>
      <c r="G1714">
        <v>0</v>
      </c>
      <c r="H1714">
        <v>0</v>
      </c>
      <c r="I1714">
        <v>0</v>
      </c>
      <c r="J1714">
        <v>14</v>
      </c>
      <c r="K1714">
        <v>0</v>
      </c>
      <c r="L1714" t="s">
        <v>822</v>
      </c>
      <c r="O1714" s="231"/>
      <c r="P1714" s="231"/>
    </row>
    <row r="1715" spans="1:16">
      <c r="A1715" t="s">
        <v>1110</v>
      </c>
      <c r="B1715" s="458">
        <v>2019</v>
      </c>
      <c r="C1715" s="458">
        <v>0</v>
      </c>
      <c r="D1715" s="458">
        <v>0</v>
      </c>
      <c r="E1715" s="458">
        <v>0</v>
      </c>
      <c r="F1715" s="458">
        <v>0</v>
      </c>
      <c r="G1715" s="458">
        <v>0</v>
      </c>
      <c r="H1715" s="458">
        <v>0</v>
      </c>
      <c r="I1715" s="458">
        <v>0</v>
      </c>
      <c r="J1715" s="458">
        <v>0</v>
      </c>
      <c r="K1715" s="458">
        <v>148</v>
      </c>
      <c r="L1715" t="s">
        <v>855</v>
      </c>
      <c r="O1715" s="231"/>
      <c r="P1715" s="231"/>
    </row>
    <row r="1716" spans="1:16">
      <c r="A1716" t="s">
        <v>1110</v>
      </c>
      <c r="B1716" s="458">
        <v>2020</v>
      </c>
      <c r="C1716" s="458">
        <v>0</v>
      </c>
      <c r="D1716" s="458">
        <v>0</v>
      </c>
      <c r="E1716" s="458">
        <v>0</v>
      </c>
      <c r="F1716" s="458">
        <v>13</v>
      </c>
      <c r="G1716" s="458">
        <v>0</v>
      </c>
      <c r="H1716" s="458">
        <v>82</v>
      </c>
      <c r="I1716" s="458">
        <v>0</v>
      </c>
      <c r="J1716" s="458">
        <v>185</v>
      </c>
      <c r="K1716" s="458">
        <v>0</v>
      </c>
      <c r="L1716" t="s">
        <v>855</v>
      </c>
      <c r="O1716" s="231"/>
      <c r="P1716" s="231"/>
    </row>
    <row r="1717" spans="1:16">
      <c r="A1717" t="s">
        <v>1110</v>
      </c>
      <c r="B1717" s="458">
        <v>2021</v>
      </c>
      <c r="C1717" s="458">
        <v>0</v>
      </c>
      <c r="D1717" s="458">
        <v>0</v>
      </c>
      <c r="E1717" s="458">
        <v>0</v>
      </c>
      <c r="F1717" s="458">
        <v>29</v>
      </c>
      <c r="G1717" s="458">
        <v>0</v>
      </c>
      <c r="H1717" s="458">
        <v>200</v>
      </c>
      <c r="I1717" s="458">
        <v>0</v>
      </c>
      <c r="J1717" s="458">
        <v>79</v>
      </c>
      <c r="K1717" s="458">
        <v>19</v>
      </c>
      <c r="L1717" t="s">
        <v>855</v>
      </c>
      <c r="O1717" s="231"/>
      <c r="P1717" s="231"/>
    </row>
    <row r="1718" spans="1:16">
      <c r="A1718" t="s">
        <v>1110</v>
      </c>
      <c r="B1718" s="458">
        <v>2022</v>
      </c>
      <c r="C1718" s="458">
        <v>0</v>
      </c>
      <c r="D1718" s="458">
        <v>0</v>
      </c>
      <c r="E1718" s="458">
        <v>0</v>
      </c>
      <c r="F1718" s="458">
        <v>0</v>
      </c>
      <c r="G1718" s="458">
        <v>32</v>
      </c>
      <c r="H1718" s="458">
        <v>0</v>
      </c>
      <c r="I1718" s="458">
        <v>0</v>
      </c>
      <c r="J1718" s="458">
        <v>14</v>
      </c>
      <c r="K1718" s="458">
        <v>215</v>
      </c>
      <c r="L1718" t="s">
        <v>855</v>
      </c>
      <c r="O1718" s="231"/>
      <c r="P1718" s="231"/>
    </row>
    <row r="1719" spans="1:16">
      <c r="A1719" t="s">
        <v>1110</v>
      </c>
      <c r="B1719" s="458">
        <v>2023</v>
      </c>
      <c r="C1719" s="458">
        <v>0</v>
      </c>
      <c r="D1719" s="458">
        <v>0</v>
      </c>
      <c r="E1719" s="458">
        <v>0</v>
      </c>
      <c r="F1719" s="458">
        <v>0</v>
      </c>
      <c r="G1719" s="458">
        <v>0</v>
      </c>
      <c r="H1719" s="458">
        <v>0</v>
      </c>
      <c r="I1719" s="458">
        <v>0</v>
      </c>
      <c r="J1719" s="458">
        <v>16</v>
      </c>
      <c r="K1719" s="458">
        <v>212</v>
      </c>
      <c r="L1719" t="s">
        <v>855</v>
      </c>
      <c r="O1719" s="231"/>
      <c r="P1719" s="231"/>
    </row>
    <row r="1720" spans="1:16">
      <c r="A1720" t="s">
        <v>1110</v>
      </c>
      <c r="C1720">
        <v>0</v>
      </c>
      <c r="D1720">
        <v>0</v>
      </c>
      <c r="E1720">
        <v>0</v>
      </c>
      <c r="F1720">
        <v>0</v>
      </c>
      <c r="G1720">
        <v>0</v>
      </c>
      <c r="H1720">
        <v>0</v>
      </c>
      <c r="I1720">
        <v>0</v>
      </c>
      <c r="J1720">
        <v>9</v>
      </c>
      <c r="K1720">
        <v>77</v>
      </c>
      <c r="L1720" t="s">
        <v>822</v>
      </c>
      <c r="O1720" s="231"/>
      <c r="P1720" s="231"/>
    </row>
    <row r="1721" spans="1:16">
      <c r="A1721" t="s">
        <v>1111</v>
      </c>
      <c r="B1721" s="458">
        <v>2019</v>
      </c>
      <c r="C1721">
        <v>0</v>
      </c>
      <c r="D1721">
        <v>0</v>
      </c>
      <c r="E1721" s="458">
        <v>0</v>
      </c>
      <c r="F1721" s="458">
        <v>0</v>
      </c>
      <c r="G1721" s="458">
        <v>0</v>
      </c>
      <c r="H1721" s="458">
        <v>0</v>
      </c>
      <c r="I1721" s="458">
        <v>0</v>
      </c>
      <c r="J1721" s="458">
        <v>0</v>
      </c>
      <c r="K1721" s="458">
        <v>480</v>
      </c>
      <c r="L1721" t="s">
        <v>855</v>
      </c>
      <c r="O1721" s="231"/>
      <c r="P1721" s="231"/>
    </row>
    <row r="1722" spans="1:16">
      <c r="A1722" t="s">
        <v>1111</v>
      </c>
      <c r="B1722" s="458">
        <v>2020</v>
      </c>
      <c r="C1722">
        <v>0</v>
      </c>
      <c r="D1722">
        <v>0</v>
      </c>
      <c r="E1722" s="458">
        <v>0</v>
      </c>
      <c r="F1722" s="458">
        <v>0</v>
      </c>
      <c r="G1722" s="458">
        <v>0</v>
      </c>
      <c r="H1722" s="458">
        <v>0</v>
      </c>
      <c r="I1722" s="458">
        <v>0</v>
      </c>
      <c r="J1722" s="458">
        <v>0</v>
      </c>
      <c r="K1722" s="458">
        <v>519</v>
      </c>
      <c r="L1722" t="s">
        <v>855</v>
      </c>
      <c r="O1722" s="231"/>
      <c r="P1722" s="231"/>
    </row>
    <row r="1723" spans="1:16">
      <c r="A1723" t="s">
        <v>1111</v>
      </c>
      <c r="B1723" s="458">
        <v>2021</v>
      </c>
      <c r="C1723">
        <v>0</v>
      </c>
      <c r="D1723">
        <v>0</v>
      </c>
      <c r="E1723" s="458">
        <v>0</v>
      </c>
      <c r="F1723" s="458">
        <v>0</v>
      </c>
      <c r="G1723" s="458">
        <v>0</v>
      </c>
      <c r="H1723" s="458">
        <v>0</v>
      </c>
      <c r="I1723" s="458">
        <v>0</v>
      </c>
      <c r="J1723" s="458">
        <v>0</v>
      </c>
      <c r="K1723" s="458">
        <v>822</v>
      </c>
      <c r="L1723" t="s">
        <v>855</v>
      </c>
      <c r="O1723" s="231"/>
      <c r="P1723" s="231"/>
    </row>
    <row r="1724" spans="1:16">
      <c r="A1724" t="s">
        <v>1111</v>
      </c>
      <c r="B1724" s="458">
        <v>2022</v>
      </c>
      <c r="C1724">
        <v>0</v>
      </c>
      <c r="D1724">
        <v>0</v>
      </c>
      <c r="E1724" s="458">
        <v>0</v>
      </c>
      <c r="F1724" s="458">
        <v>0</v>
      </c>
      <c r="G1724" s="458">
        <v>0</v>
      </c>
      <c r="H1724" s="458">
        <v>0</v>
      </c>
      <c r="I1724" s="458">
        <v>0</v>
      </c>
      <c r="J1724" s="458">
        <v>0</v>
      </c>
      <c r="K1724" s="458">
        <v>651</v>
      </c>
      <c r="L1724" t="s">
        <v>855</v>
      </c>
      <c r="O1724" s="231"/>
      <c r="P1724" s="231"/>
    </row>
    <row r="1725" spans="1:16">
      <c r="A1725" t="s">
        <v>1111</v>
      </c>
      <c r="B1725" s="458">
        <v>2023</v>
      </c>
      <c r="C1725">
        <v>0</v>
      </c>
      <c r="D1725">
        <v>0</v>
      </c>
      <c r="E1725" s="458">
        <v>0</v>
      </c>
      <c r="F1725" s="458">
        <v>0</v>
      </c>
      <c r="G1725" s="458">
        <v>0</v>
      </c>
      <c r="H1725" s="458">
        <v>34</v>
      </c>
      <c r="I1725" s="458">
        <v>0</v>
      </c>
      <c r="J1725" s="458">
        <v>36</v>
      </c>
      <c r="K1725" s="458">
        <v>549</v>
      </c>
      <c r="L1725" t="s">
        <v>855</v>
      </c>
      <c r="O1725" s="231"/>
      <c r="P1725" s="231"/>
    </row>
    <row r="1726" spans="1:16">
      <c r="A1726" t="s">
        <v>1111</v>
      </c>
      <c r="C1726">
        <v>0</v>
      </c>
      <c r="D1726">
        <v>0</v>
      </c>
      <c r="E1726">
        <v>0</v>
      </c>
      <c r="F1726">
        <v>0</v>
      </c>
      <c r="G1726">
        <v>0</v>
      </c>
      <c r="H1726">
        <v>0</v>
      </c>
      <c r="I1726">
        <v>0</v>
      </c>
      <c r="J1726">
        <v>0</v>
      </c>
      <c r="K1726">
        <v>48</v>
      </c>
      <c r="L1726" t="s">
        <v>822</v>
      </c>
      <c r="O1726" s="231"/>
      <c r="P1726" s="231"/>
    </row>
    <row r="1727" spans="1:16">
      <c r="A1727" t="s">
        <v>1112</v>
      </c>
      <c r="B1727" s="458">
        <v>2019</v>
      </c>
      <c r="C1727" s="458">
        <v>0</v>
      </c>
      <c r="D1727" s="458">
        <v>0</v>
      </c>
      <c r="E1727" s="458">
        <v>0</v>
      </c>
      <c r="F1727" s="458">
        <v>0</v>
      </c>
      <c r="G1727" s="458">
        <v>0</v>
      </c>
      <c r="H1727" s="458">
        <v>0</v>
      </c>
      <c r="I1727" s="458">
        <v>0</v>
      </c>
      <c r="J1727" s="458">
        <v>0</v>
      </c>
      <c r="K1727" s="458">
        <v>18</v>
      </c>
      <c r="L1727" t="s">
        <v>855</v>
      </c>
      <c r="O1727" s="231"/>
      <c r="P1727" s="231"/>
    </row>
    <row r="1728" spans="1:16">
      <c r="A1728" t="s">
        <v>1112</v>
      </c>
      <c r="B1728" s="458">
        <v>2020</v>
      </c>
      <c r="C1728" s="458">
        <v>0</v>
      </c>
      <c r="D1728" s="458">
        <v>0</v>
      </c>
      <c r="E1728" s="458">
        <v>0</v>
      </c>
      <c r="F1728" s="458">
        <v>0</v>
      </c>
      <c r="G1728" s="458">
        <v>0</v>
      </c>
      <c r="H1728" s="458">
        <v>0</v>
      </c>
      <c r="I1728" s="458">
        <v>0</v>
      </c>
      <c r="J1728" s="458">
        <v>0</v>
      </c>
      <c r="K1728" s="458">
        <v>14</v>
      </c>
      <c r="L1728" t="s">
        <v>855</v>
      </c>
      <c r="O1728" s="231"/>
      <c r="P1728" s="231"/>
    </row>
    <row r="1729" spans="1:16">
      <c r="A1729" t="s">
        <v>1112</v>
      </c>
      <c r="B1729" s="458">
        <v>2021</v>
      </c>
      <c r="C1729" s="458">
        <v>0</v>
      </c>
      <c r="D1729" s="458">
        <v>0</v>
      </c>
      <c r="E1729" s="458">
        <v>0</v>
      </c>
      <c r="F1729" s="458">
        <v>0</v>
      </c>
      <c r="G1729" s="458">
        <v>0</v>
      </c>
      <c r="H1729" s="458">
        <v>0</v>
      </c>
      <c r="I1729" s="458">
        <v>0</v>
      </c>
      <c r="J1729" s="458">
        <v>0</v>
      </c>
      <c r="K1729" s="458">
        <v>13</v>
      </c>
      <c r="L1729" t="s">
        <v>855</v>
      </c>
      <c r="O1729" s="231"/>
      <c r="P1729" s="231"/>
    </row>
    <row r="1730" spans="1:16">
      <c r="A1730" t="s">
        <v>1112</v>
      </c>
      <c r="B1730" s="458">
        <v>2021</v>
      </c>
      <c r="C1730" s="458">
        <v>0</v>
      </c>
      <c r="D1730" s="458">
        <v>0</v>
      </c>
      <c r="E1730" s="458">
        <v>0</v>
      </c>
      <c r="F1730" s="458">
        <v>0</v>
      </c>
      <c r="G1730" s="458">
        <v>0</v>
      </c>
      <c r="H1730" s="458">
        <v>0</v>
      </c>
      <c r="I1730" s="458">
        <v>0</v>
      </c>
      <c r="J1730" s="458">
        <v>0</v>
      </c>
      <c r="K1730" s="458">
        <v>4</v>
      </c>
      <c r="L1730" t="s">
        <v>697</v>
      </c>
      <c r="O1730" s="231"/>
      <c r="P1730" s="231"/>
    </row>
    <row r="1731" spans="1:16">
      <c r="A1731" t="s">
        <v>1112</v>
      </c>
      <c r="B1731" s="458">
        <v>2022</v>
      </c>
      <c r="C1731" s="458">
        <v>0</v>
      </c>
      <c r="D1731" s="458">
        <v>0</v>
      </c>
      <c r="E1731" s="458">
        <v>0</v>
      </c>
      <c r="F1731" s="458">
        <v>0</v>
      </c>
      <c r="G1731" s="458">
        <v>0</v>
      </c>
      <c r="H1731" s="458">
        <v>0</v>
      </c>
      <c r="I1731" s="458">
        <v>0</v>
      </c>
      <c r="J1731" s="458">
        <v>0</v>
      </c>
      <c r="K1731" s="458">
        <v>15</v>
      </c>
      <c r="L1731" t="s">
        <v>697</v>
      </c>
      <c r="O1731" s="231"/>
      <c r="P1731" s="231"/>
    </row>
    <row r="1732" spans="1:16">
      <c r="A1732" t="s">
        <v>1112</v>
      </c>
      <c r="B1732" s="458">
        <v>2023</v>
      </c>
      <c r="C1732" s="458">
        <v>0</v>
      </c>
      <c r="D1732" s="458">
        <v>0</v>
      </c>
      <c r="E1732" s="458">
        <v>0</v>
      </c>
      <c r="F1732" s="458">
        <v>0</v>
      </c>
      <c r="G1732" s="458">
        <v>0</v>
      </c>
      <c r="H1732" s="458">
        <v>0</v>
      </c>
      <c r="I1732" s="458">
        <v>0</v>
      </c>
      <c r="J1732" s="458">
        <v>0</v>
      </c>
      <c r="K1732" s="458">
        <v>40</v>
      </c>
      <c r="L1732" t="s">
        <v>697</v>
      </c>
      <c r="O1732" s="231"/>
      <c r="P1732" s="231"/>
    </row>
    <row r="1733" spans="1:16">
      <c r="A1733" t="s">
        <v>1112</v>
      </c>
      <c r="C1733">
        <v>0</v>
      </c>
      <c r="D1733">
        <v>0</v>
      </c>
      <c r="E1733">
        <v>0</v>
      </c>
      <c r="F1733">
        <v>0</v>
      </c>
      <c r="G1733">
        <v>0</v>
      </c>
      <c r="H1733">
        <v>0</v>
      </c>
      <c r="I1733">
        <v>0</v>
      </c>
      <c r="J1733">
        <v>0</v>
      </c>
      <c r="K1733">
        <v>9</v>
      </c>
      <c r="L1733" t="s">
        <v>822</v>
      </c>
      <c r="O1733" s="231"/>
      <c r="P1733" s="231"/>
    </row>
    <row r="1734" spans="1:16">
      <c r="A1734" t="s">
        <v>1113</v>
      </c>
      <c r="B1734" s="458">
        <v>2019</v>
      </c>
      <c r="C1734" s="458">
        <v>0</v>
      </c>
      <c r="D1734" s="458">
        <v>0</v>
      </c>
      <c r="E1734" s="458">
        <v>0</v>
      </c>
      <c r="F1734" s="458">
        <v>0</v>
      </c>
      <c r="G1734" s="458">
        <v>0</v>
      </c>
      <c r="H1734" s="458">
        <v>0</v>
      </c>
      <c r="I1734" s="458">
        <v>0</v>
      </c>
      <c r="J1734" s="458">
        <v>0</v>
      </c>
      <c r="K1734" s="458">
        <v>96</v>
      </c>
      <c r="L1734" t="s">
        <v>855</v>
      </c>
      <c r="O1734" s="231"/>
      <c r="P1734" s="231"/>
    </row>
    <row r="1735" spans="1:16">
      <c r="A1735" t="s">
        <v>1113</v>
      </c>
      <c r="B1735" s="458">
        <v>2021</v>
      </c>
      <c r="C1735" s="458">
        <v>0</v>
      </c>
      <c r="D1735" s="458">
        <v>0</v>
      </c>
      <c r="E1735" s="458">
        <v>0</v>
      </c>
      <c r="F1735" s="458">
        <v>0</v>
      </c>
      <c r="G1735" s="458">
        <v>0</v>
      </c>
      <c r="H1735" s="458">
        <v>0</v>
      </c>
      <c r="I1735" s="458">
        <v>0</v>
      </c>
      <c r="J1735" s="458">
        <v>0</v>
      </c>
      <c r="K1735" s="458">
        <v>16</v>
      </c>
      <c r="L1735" t="s">
        <v>855</v>
      </c>
      <c r="O1735" s="231"/>
      <c r="P1735" s="231"/>
    </row>
    <row r="1736" spans="1:16">
      <c r="A1736" t="s">
        <v>1113</v>
      </c>
      <c r="B1736" s="458">
        <v>2021</v>
      </c>
      <c r="C1736" s="458">
        <v>0</v>
      </c>
      <c r="D1736" s="458">
        <v>0</v>
      </c>
      <c r="E1736" s="458">
        <v>0</v>
      </c>
      <c r="F1736" s="458">
        <v>0</v>
      </c>
      <c r="G1736" s="458">
        <v>0</v>
      </c>
      <c r="H1736" s="458">
        <v>0</v>
      </c>
      <c r="I1736" s="458">
        <v>0</v>
      </c>
      <c r="J1736" s="458">
        <v>0</v>
      </c>
      <c r="K1736" s="458">
        <v>6</v>
      </c>
      <c r="L1736" t="s">
        <v>697</v>
      </c>
      <c r="O1736" s="231"/>
      <c r="P1736" s="231"/>
    </row>
    <row r="1737" spans="1:16">
      <c r="A1737" t="s">
        <v>1113</v>
      </c>
      <c r="B1737" s="458">
        <v>2022</v>
      </c>
      <c r="C1737" s="458">
        <v>0</v>
      </c>
      <c r="D1737" s="458">
        <v>0</v>
      </c>
      <c r="E1737" s="458">
        <v>0</v>
      </c>
      <c r="F1737" s="458">
        <v>0</v>
      </c>
      <c r="G1737" s="458">
        <v>0</v>
      </c>
      <c r="H1737" s="458">
        <v>0</v>
      </c>
      <c r="I1737" s="458">
        <v>0</v>
      </c>
      <c r="J1737" s="458">
        <v>0</v>
      </c>
      <c r="K1737" s="458">
        <v>93</v>
      </c>
      <c r="L1737" t="s">
        <v>697</v>
      </c>
      <c r="O1737" s="231"/>
      <c r="P1737" s="231"/>
    </row>
    <row r="1738" spans="1:16">
      <c r="A1738" t="s">
        <v>1113</v>
      </c>
      <c r="B1738" s="458">
        <v>2023</v>
      </c>
      <c r="C1738" s="458">
        <v>0</v>
      </c>
      <c r="D1738" s="458">
        <v>0</v>
      </c>
      <c r="E1738" s="458">
        <v>0</v>
      </c>
      <c r="F1738" s="458">
        <v>0</v>
      </c>
      <c r="G1738" s="458">
        <v>0</v>
      </c>
      <c r="H1738" s="458">
        <v>0</v>
      </c>
      <c r="I1738" s="458">
        <v>0</v>
      </c>
      <c r="J1738" s="458">
        <v>0</v>
      </c>
      <c r="K1738" s="458">
        <v>90</v>
      </c>
      <c r="L1738" t="s">
        <v>697</v>
      </c>
      <c r="O1738" s="231"/>
      <c r="P1738" s="231"/>
    </row>
    <row r="1739" spans="1:16">
      <c r="A1739" t="s">
        <v>1113</v>
      </c>
      <c r="B1739" s="458">
        <v>2024</v>
      </c>
      <c r="C1739" s="458">
        <v>0</v>
      </c>
      <c r="D1739" s="458">
        <v>0</v>
      </c>
      <c r="E1739" s="458">
        <v>7</v>
      </c>
      <c r="F1739" s="458">
        <v>0</v>
      </c>
      <c r="G1739" s="458">
        <v>0</v>
      </c>
      <c r="H1739" s="458">
        <v>0</v>
      </c>
      <c r="I1739" s="458">
        <v>0</v>
      </c>
      <c r="J1739" s="458">
        <v>0</v>
      </c>
      <c r="K1739" s="458">
        <v>202</v>
      </c>
      <c r="L1739" t="s">
        <v>697</v>
      </c>
      <c r="O1739" s="231"/>
      <c r="P1739" s="231"/>
    </row>
    <row r="1740" spans="1:16">
      <c r="A1740" t="s">
        <v>1113</v>
      </c>
      <c r="C1740">
        <v>0</v>
      </c>
      <c r="D1740">
        <v>0</v>
      </c>
      <c r="E1740">
        <v>0</v>
      </c>
      <c r="F1740">
        <v>0</v>
      </c>
      <c r="G1740">
        <v>0</v>
      </c>
      <c r="H1740">
        <v>0</v>
      </c>
      <c r="I1740">
        <v>0</v>
      </c>
      <c r="J1740">
        <v>0</v>
      </c>
      <c r="K1740">
        <v>6</v>
      </c>
      <c r="L1740" t="s">
        <v>822</v>
      </c>
      <c r="O1740" s="231"/>
      <c r="P1740" s="231"/>
    </row>
    <row r="1741" spans="1:16">
      <c r="A1741" t="s">
        <v>1114</v>
      </c>
      <c r="B1741" s="458">
        <v>2019</v>
      </c>
      <c r="C1741" s="458">
        <v>0</v>
      </c>
      <c r="D1741" s="458">
        <v>0</v>
      </c>
      <c r="E1741" s="458">
        <v>0</v>
      </c>
      <c r="F1741" s="458">
        <v>0</v>
      </c>
      <c r="G1741" s="458">
        <v>0</v>
      </c>
      <c r="H1741" s="458">
        <v>0</v>
      </c>
      <c r="I1741" s="458">
        <v>0</v>
      </c>
      <c r="J1741" s="458">
        <v>182</v>
      </c>
      <c r="K1741" s="458">
        <v>514</v>
      </c>
      <c r="L1741" t="s">
        <v>855</v>
      </c>
      <c r="O1741" s="231"/>
      <c r="P1741" s="231"/>
    </row>
    <row r="1742" spans="1:16">
      <c r="A1742" t="s">
        <v>1114</v>
      </c>
      <c r="B1742" s="458">
        <v>2020</v>
      </c>
      <c r="C1742" s="458">
        <v>0</v>
      </c>
      <c r="D1742" s="458">
        <v>0</v>
      </c>
      <c r="E1742" s="458">
        <v>0</v>
      </c>
      <c r="F1742" s="458">
        <v>0</v>
      </c>
      <c r="G1742" s="458">
        <v>0</v>
      </c>
      <c r="H1742" s="458">
        <v>0</v>
      </c>
      <c r="I1742" s="458">
        <v>0</v>
      </c>
      <c r="J1742" s="458">
        <v>2</v>
      </c>
      <c r="K1742" s="458">
        <v>871</v>
      </c>
      <c r="L1742" t="s">
        <v>855</v>
      </c>
      <c r="O1742" s="231"/>
      <c r="P1742" s="231"/>
    </row>
    <row r="1743" spans="1:16">
      <c r="A1743" t="s">
        <v>1114</v>
      </c>
      <c r="B1743" s="458">
        <v>2021</v>
      </c>
      <c r="C1743" s="458">
        <v>0</v>
      </c>
      <c r="D1743" s="458">
        <v>0</v>
      </c>
      <c r="E1743" s="458">
        <v>0</v>
      </c>
      <c r="F1743" s="458">
        <v>0</v>
      </c>
      <c r="G1743" s="458">
        <v>0</v>
      </c>
      <c r="H1743" s="458">
        <v>0</v>
      </c>
      <c r="I1743" s="458">
        <v>0</v>
      </c>
      <c r="J1743" s="458">
        <v>0</v>
      </c>
      <c r="K1743" s="458">
        <v>2695</v>
      </c>
      <c r="L1743" t="s">
        <v>855</v>
      </c>
      <c r="O1743" s="231"/>
      <c r="P1743" s="231"/>
    </row>
    <row r="1744" spans="1:16">
      <c r="A1744" t="s">
        <v>1114</v>
      </c>
      <c r="B1744" s="458">
        <v>2022</v>
      </c>
      <c r="C1744" s="458">
        <v>0</v>
      </c>
      <c r="D1744" s="458">
        <v>0</v>
      </c>
      <c r="E1744" s="458">
        <v>0</v>
      </c>
      <c r="F1744" s="458">
        <v>0</v>
      </c>
      <c r="G1744" s="458">
        <v>0</v>
      </c>
      <c r="H1744" s="458">
        <v>0</v>
      </c>
      <c r="I1744" s="458">
        <v>0</v>
      </c>
      <c r="J1744" s="458">
        <v>0</v>
      </c>
      <c r="K1744" s="458">
        <v>1467</v>
      </c>
      <c r="L1744" t="s">
        <v>855</v>
      </c>
      <c r="O1744" s="231"/>
      <c r="P1744" s="231"/>
    </row>
    <row r="1745" spans="1:16">
      <c r="A1745" t="s">
        <v>1114</v>
      </c>
      <c r="B1745" s="458">
        <v>2023</v>
      </c>
      <c r="C1745" s="458">
        <v>0</v>
      </c>
      <c r="D1745" s="458">
        <v>0</v>
      </c>
      <c r="E1745" s="458">
        <v>0</v>
      </c>
      <c r="F1745" s="458">
        <v>0</v>
      </c>
      <c r="G1745" s="458">
        <v>0</v>
      </c>
      <c r="H1745" s="458">
        <v>0</v>
      </c>
      <c r="I1745" s="458">
        <v>0</v>
      </c>
      <c r="J1745" s="458">
        <v>0</v>
      </c>
      <c r="K1745" s="458">
        <v>594</v>
      </c>
      <c r="L1745" t="s">
        <v>855</v>
      </c>
      <c r="O1745" s="231"/>
      <c r="P1745" s="231"/>
    </row>
    <row r="1746" spans="1:16">
      <c r="A1746" t="s">
        <v>1114</v>
      </c>
      <c r="C1746">
        <v>0</v>
      </c>
      <c r="D1746">
        <v>0</v>
      </c>
      <c r="E1746">
        <v>0</v>
      </c>
      <c r="F1746">
        <v>0</v>
      </c>
      <c r="G1746">
        <v>0</v>
      </c>
      <c r="H1746">
        <v>0</v>
      </c>
      <c r="I1746">
        <v>0</v>
      </c>
      <c r="J1746">
        <v>0</v>
      </c>
      <c r="K1746">
        <v>326</v>
      </c>
      <c r="L1746" t="s">
        <v>822</v>
      </c>
      <c r="O1746" s="231"/>
      <c r="P1746" s="231"/>
    </row>
    <row r="1747" spans="1:16">
      <c r="A1747" t="s">
        <v>1115</v>
      </c>
      <c r="B1747" s="458">
        <v>2019</v>
      </c>
      <c r="C1747" s="458">
        <v>0</v>
      </c>
      <c r="D1747" s="458">
        <v>0</v>
      </c>
      <c r="E1747" s="458">
        <v>1</v>
      </c>
      <c r="F1747" s="458">
        <v>6</v>
      </c>
      <c r="G1747" s="458">
        <v>0</v>
      </c>
      <c r="H1747" s="458">
        <v>8</v>
      </c>
      <c r="I1747" s="458">
        <v>0</v>
      </c>
      <c r="J1747" s="458">
        <v>9</v>
      </c>
      <c r="K1747" s="458">
        <v>39</v>
      </c>
      <c r="L1747" t="s">
        <v>855</v>
      </c>
      <c r="O1747" s="231"/>
      <c r="P1747" s="231"/>
    </row>
    <row r="1748" spans="1:16">
      <c r="A1748" t="s">
        <v>1115</v>
      </c>
      <c r="B1748" s="458">
        <v>2020</v>
      </c>
      <c r="C1748" s="458">
        <v>1</v>
      </c>
      <c r="D1748" s="458">
        <v>0</v>
      </c>
      <c r="E1748" s="458">
        <v>1</v>
      </c>
      <c r="F1748" s="458">
        <v>4</v>
      </c>
      <c r="G1748" s="458">
        <v>0</v>
      </c>
      <c r="H1748" s="458">
        <v>14</v>
      </c>
      <c r="I1748" s="458">
        <v>0</v>
      </c>
      <c r="J1748" s="458">
        <v>7</v>
      </c>
      <c r="K1748" s="458">
        <v>26</v>
      </c>
      <c r="L1748" t="s">
        <v>855</v>
      </c>
      <c r="O1748" s="231"/>
      <c r="P1748" s="231"/>
    </row>
    <row r="1749" spans="1:16">
      <c r="A1749" t="s">
        <v>1115</v>
      </c>
      <c r="B1749" s="458">
        <v>2021</v>
      </c>
      <c r="C1749" s="458">
        <v>0</v>
      </c>
      <c r="D1749" s="458">
        <v>0</v>
      </c>
      <c r="E1749" s="458">
        <v>0</v>
      </c>
      <c r="F1749" s="458">
        <v>10</v>
      </c>
      <c r="G1749" s="458">
        <v>0</v>
      </c>
      <c r="H1749" s="458">
        <v>5</v>
      </c>
      <c r="I1749" s="458">
        <v>0</v>
      </c>
      <c r="J1749" s="458">
        <v>6</v>
      </c>
      <c r="K1749" s="458">
        <v>39</v>
      </c>
      <c r="L1749" t="s">
        <v>855</v>
      </c>
      <c r="O1749" s="231"/>
      <c r="P1749" s="231"/>
    </row>
    <row r="1750" spans="1:16">
      <c r="A1750" t="s">
        <v>1115</v>
      </c>
      <c r="B1750" s="458">
        <v>2022</v>
      </c>
      <c r="C1750" s="458">
        <v>0</v>
      </c>
      <c r="D1750" s="458">
        <v>5</v>
      </c>
      <c r="E1750" s="458">
        <v>0</v>
      </c>
      <c r="F1750" s="458">
        <v>15</v>
      </c>
      <c r="G1750" s="458">
        <v>0</v>
      </c>
      <c r="H1750" s="458">
        <v>19</v>
      </c>
      <c r="I1750" s="458">
        <v>0</v>
      </c>
      <c r="J1750" s="458">
        <v>7</v>
      </c>
      <c r="K1750" s="458">
        <v>13</v>
      </c>
      <c r="L1750" t="s">
        <v>855</v>
      </c>
      <c r="O1750" s="231"/>
      <c r="P1750" s="231"/>
    </row>
    <row r="1751" spans="1:16">
      <c r="A1751" t="s">
        <v>1115</v>
      </c>
      <c r="B1751" s="458">
        <v>2023</v>
      </c>
      <c r="C1751" s="458">
        <v>0</v>
      </c>
      <c r="D1751" s="458">
        <v>0</v>
      </c>
      <c r="E1751" s="458">
        <v>0</v>
      </c>
      <c r="F1751" s="458">
        <v>0</v>
      </c>
      <c r="G1751" s="458">
        <v>0</v>
      </c>
      <c r="H1751" s="458">
        <v>1</v>
      </c>
      <c r="I1751" s="458">
        <v>0</v>
      </c>
      <c r="J1751" s="458">
        <v>1</v>
      </c>
      <c r="K1751" s="458">
        <v>0</v>
      </c>
      <c r="L1751" t="s">
        <v>855</v>
      </c>
      <c r="O1751" s="231"/>
      <c r="P1751" s="231"/>
    </row>
    <row r="1752" spans="1:16">
      <c r="A1752" t="s">
        <v>1115</v>
      </c>
      <c r="B1752" s="458">
        <v>2023</v>
      </c>
      <c r="C1752" s="458">
        <v>0</v>
      </c>
      <c r="D1752" s="458">
        <v>16</v>
      </c>
      <c r="E1752" s="458">
        <v>0</v>
      </c>
      <c r="F1752" s="458">
        <v>43</v>
      </c>
      <c r="G1752" s="458">
        <v>0</v>
      </c>
      <c r="H1752" s="458">
        <v>60</v>
      </c>
      <c r="I1752" s="458">
        <v>0</v>
      </c>
      <c r="J1752" s="458">
        <v>19</v>
      </c>
      <c r="K1752" s="458">
        <v>37</v>
      </c>
      <c r="L1752" t="s">
        <v>697</v>
      </c>
      <c r="O1752" s="231"/>
      <c r="P1752" s="231"/>
    </row>
    <row r="1753" spans="1:16">
      <c r="A1753" t="s">
        <v>1115</v>
      </c>
      <c r="B1753" s="458">
        <v>2024</v>
      </c>
      <c r="C1753" s="458">
        <v>0</v>
      </c>
      <c r="D1753" s="458">
        <v>0</v>
      </c>
      <c r="E1753" s="458">
        <v>0</v>
      </c>
      <c r="F1753" s="458">
        <v>13</v>
      </c>
      <c r="G1753" s="458">
        <v>0</v>
      </c>
      <c r="H1753" s="458">
        <v>12</v>
      </c>
      <c r="I1753" s="458">
        <v>0</v>
      </c>
      <c r="J1753" s="458">
        <v>14</v>
      </c>
      <c r="K1753" s="458">
        <v>28</v>
      </c>
      <c r="L1753" t="s">
        <v>697</v>
      </c>
      <c r="O1753" s="231"/>
      <c r="P1753" s="231"/>
    </row>
    <row r="1754" spans="1:16">
      <c r="A1754" t="s">
        <v>1115</v>
      </c>
      <c r="C1754">
        <v>0</v>
      </c>
      <c r="D1754">
        <v>0</v>
      </c>
      <c r="E1754">
        <v>0</v>
      </c>
      <c r="F1754">
        <v>7</v>
      </c>
      <c r="G1754">
        <v>0</v>
      </c>
      <c r="H1754">
        <v>10</v>
      </c>
      <c r="I1754">
        <v>0</v>
      </c>
      <c r="J1754">
        <v>4</v>
      </c>
      <c r="K1754">
        <v>4</v>
      </c>
      <c r="L1754" t="s">
        <v>822</v>
      </c>
      <c r="O1754" s="231"/>
      <c r="P1754" s="231"/>
    </row>
    <row r="1755" spans="1:16">
      <c r="A1755" t="s">
        <v>1116</v>
      </c>
      <c r="B1755" s="458">
        <v>2019</v>
      </c>
      <c r="C1755" s="458">
        <v>0</v>
      </c>
      <c r="D1755" s="458">
        <v>0</v>
      </c>
      <c r="E1755" s="458">
        <v>0</v>
      </c>
      <c r="F1755" s="458">
        <v>0</v>
      </c>
      <c r="G1755" s="458">
        <v>0</v>
      </c>
      <c r="H1755" s="458">
        <v>0</v>
      </c>
      <c r="I1755" s="458">
        <v>0</v>
      </c>
      <c r="J1755" s="458">
        <v>0</v>
      </c>
      <c r="K1755" s="458">
        <v>76</v>
      </c>
      <c r="L1755" t="s">
        <v>855</v>
      </c>
      <c r="O1755" s="231"/>
      <c r="P1755" s="231"/>
    </row>
    <row r="1756" spans="1:16">
      <c r="A1756" t="s">
        <v>1116</v>
      </c>
      <c r="B1756" s="458">
        <v>2020</v>
      </c>
      <c r="C1756" s="458">
        <v>0</v>
      </c>
      <c r="D1756" s="458">
        <v>0</v>
      </c>
      <c r="E1756" s="458">
        <v>0</v>
      </c>
      <c r="F1756" s="458">
        <v>0</v>
      </c>
      <c r="G1756" s="458">
        <v>0</v>
      </c>
      <c r="H1756" s="458">
        <v>0</v>
      </c>
      <c r="I1756" s="458">
        <v>0</v>
      </c>
      <c r="J1756" s="458">
        <v>0</v>
      </c>
      <c r="K1756" s="458">
        <v>75</v>
      </c>
      <c r="L1756" t="s">
        <v>855</v>
      </c>
      <c r="O1756" s="231"/>
      <c r="P1756" s="231"/>
    </row>
    <row r="1757" spans="1:16">
      <c r="A1757" t="s">
        <v>1116</v>
      </c>
      <c r="B1757" s="458">
        <v>2021</v>
      </c>
      <c r="C1757" s="458">
        <v>0</v>
      </c>
      <c r="D1757" s="458">
        <v>0</v>
      </c>
      <c r="E1757" s="458">
        <v>0</v>
      </c>
      <c r="F1757" s="458">
        <v>0</v>
      </c>
      <c r="G1757" s="458">
        <v>0</v>
      </c>
      <c r="H1757" s="458">
        <v>0</v>
      </c>
      <c r="I1757" s="458">
        <v>0</v>
      </c>
      <c r="J1757" s="458">
        <v>0</v>
      </c>
      <c r="K1757" s="458">
        <v>210</v>
      </c>
      <c r="L1757" t="s">
        <v>855</v>
      </c>
      <c r="O1757" s="231"/>
      <c r="P1757" s="231"/>
    </row>
    <row r="1758" spans="1:16">
      <c r="A1758" t="s">
        <v>1116</v>
      </c>
      <c r="B1758" s="458">
        <v>2023</v>
      </c>
      <c r="C1758" s="458">
        <v>35</v>
      </c>
      <c r="D1758" s="458">
        <v>0</v>
      </c>
      <c r="E1758" s="458">
        <v>35</v>
      </c>
      <c r="F1758" s="458">
        <v>0</v>
      </c>
      <c r="G1758" s="458">
        <v>35</v>
      </c>
      <c r="H1758" s="458">
        <v>0</v>
      </c>
      <c r="I1758" s="458">
        <v>1</v>
      </c>
      <c r="J1758" s="458">
        <v>0</v>
      </c>
      <c r="K1758" s="458">
        <v>152</v>
      </c>
      <c r="L1758" t="s">
        <v>855</v>
      </c>
      <c r="O1758" s="231"/>
      <c r="P1758" s="231"/>
    </row>
    <row r="1759" spans="1:16">
      <c r="A1759" t="s">
        <v>1116</v>
      </c>
      <c r="B1759" s="458">
        <v>2023</v>
      </c>
      <c r="C1759" s="458">
        <v>35</v>
      </c>
      <c r="D1759" s="458">
        <v>0</v>
      </c>
      <c r="E1759" s="458">
        <v>0</v>
      </c>
      <c r="F1759" s="458">
        <v>0</v>
      </c>
      <c r="G1759" s="458">
        <v>0</v>
      </c>
      <c r="H1759" s="458">
        <v>0</v>
      </c>
      <c r="I1759" s="458">
        <v>0</v>
      </c>
      <c r="J1759" s="458">
        <v>0</v>
      </c>
      <c r="K1759" s="458">
        <v>7</v>
      </c>
      <c r="L1759" t="s">
        <v>697</v>
      </c>
      <c r="O1759" s="231"/>
      <c r="P1759" s="231"/>
    </row>
    <row r="1760" spans="1:16">
      <c r="A1760" t="s">
        <v>1116</v>
      </c>
      <c r="B1760" s="458">
        <v>2024</v>
      </c>
      <c r="C1760" s="458">
        <v>0</v>
      </c>
      <c r="D1760" s="458">
        <v>0</v>
      </c>
      <c r="E1760" s="458">
        <v>0</v>
      </c>
      <c r="F1760" s="458">
        <v>0</v>
      </c>
      <c r="G1760" s="458">
        <v>0</v>
      </c>
      <c r="H1760" s="458">
        <v>0</v>
      </c>
      <c r="I1760" s="458">
        <v>0</v>
      </c>
      <c r="J1760" s="458">
        <v>0</v>
      </c>
      <c r="K1760" s="458">
        <v>133</v>
      </c>
      <c r="L1760" t="s">
        <v>697</v>
      </c>
      <c r="O1760" s="231"/>
      <c r="P1760" s="231"/>
    </row>
    <row r="1761" spans="1:16">
      <c r="A1761" t="s">
        <v>1116</v>
      </c>
      <c r="C1761">
        <v>0</v>
      </c>
      <c r="D1761">
        <v>0</v>
      </c>
      <c r="E1761">
        <v>0</v>
      </c>
      <c r="F1761">
        <v>0</v>
      </c>
      <c r="G1761">
        <v>0</v>
      </c>
      <c r="H1761">
        <v>0</v>
      </c>
      <c r="I1761">
        <v>0</v>
      </c>
      <c r="J1761">
        <v>0</v>
      </c>
      <c r="K1761">
        <v>48</v>
      </c>
      <c r="L1761" t="s">
        <v>822</v>
      </c>
      <c r="O1761" s="231"/>
      <c r="P1761" s="231"/>
    </row>
    <row r="1762" spans="1:16">
      <c r="A1762" t="s">
        <v>1117</v>
      </c>
      <c r="B1762" s="458">
        <v>2019</v>
      </c>
      <c r="C1762">
        <v>0</v>
      </c>
      <c r="D1762">
        <v>0</v>
      </c>
      <c r="E1762" s="458">
        <v>0</v>
      </c>
      <c r="F1762" s="458">
        <v>0</v>
      </c>
      <c r="G1762" s="458">
        <v>0</v>
      </c>
      <c r="H1762" s="458">
        <v>0</v>
      </c>
      <c r="I1762" s="458">
        <v>0</v>
      </c>
      <c r="J1762" s="458">
        <v>0</v>
      </c>
      <c r="K1762" s="458">
        <v>17</v>
      </c>
      <c r="L1762" t="s">
        <v>697</v>
      </c>
      <c r="O1762" s="231"/>
      <c r="P1762" s="231"/>
    </row>
    <row r="1763" spans="1:16">
      <c r="A1763" t="s">
        <v>1117</v>
      </c>
      <c r="B1763" s="458">
        <v>2020</v>
      </c>
      <c r="C1763">
        <v>0</v>
      </c>
      <c r="D1763">
        <v>0</v>
      </c>
      <c r="E1763" s="458">
        <v>0</v>
      </c>
      <c r="F1763" s="458">
        <v>0</v>
      </c>
      <c r="G1763" s="458">
        <v>1</v>
      </c>
      <c r="H1763" s="458">
        <v>0</v>
      </c>
      <c r="I1763" s="458">
        <v>0</v>
      </c>
      <c r="J1763" s="458">
        <v>0</v>
      </c>
      <c r="K1763" s="458">
        <v>55</v>
      </c>
      <c r="L1763" t="s">
        <v>697</v>
      </c>
      <c r="O1763" s="231"/>
      <c r="P1763" s="231"/>
    </row>
    <row r="1764" spans="1:16">
      <c r="A1764" t="s">
        <v>1117</v>
      </c>
      <c r="B1764" s="458">
        <v>2021</v>
      </c>
      <c r="C1764">
        <v>0</v>
      </c>
      <c r="D1764">
        <v>0</v>
      </c>
      <c r="E1764" s="458">
        <v>0</v>
      </c>
      <c r="F1764" s="458">
        <v>0</v>
      </c>
      <c r="G1764" s="458">
        <v>0</v>
      </c>
      <c r="H1764" s="458">
        <v>0</v>
      </c>
      <c r="I1764" s="458">
        <v>0</v>
      </c>
      <c r="J1764" s="458">
        <v>0</v>
      </c>
      <c r="K1764" s="458">
        <v>12</v>
      </c>
      <c r="L1764" t="s">
        <v>697</v>
      </c>
      <c r="O1764" s="231"/>
      <c r="P1764" s="231"/>
    </row>
    <row r="1765" spans="1:16">
      <c r="A1765" t="s">
        <v>1117</v>
      </c>
      <c r="B1765" s="458">
        <v>2022</v>
      </c>
      <c r="C1765">
        <v>0</v>
      </c>
      <c r="D1765">
        <v>0</v>
      </c>
      <c r="E1765" s="458">
        <v>0</v>
      </c>
      <c r="F1765" s="458">
        <v>0</v>
      </c>
      <c r="G1765" s="458">
        <v>0</v>
      </c>
      <c r="H1765" s="458">
        <v>0</v>
      </c>
      <c r="I1765" s="458">
        <v>0</v>
      </c>
      <c r="J1765" s="458">
        <v>0</v>
      </c>
      <c r="K1765" s="458">
        <v>61</v>
      </c>
      <c r="L1765" t="s">
        <v>697</v>
      </c>
      <c r="O1765" s="231"/>
      <c r="P1765" s="231"/>
    </row>
    <row r="1766" spans="1:16">
      <c r="A1766" t="s">
        <v>1117</v>
      </c>
      <c r="B1766" s="458">
        <v>2023</v>
      </c>
      <c r="C1766">
        <v>0</v>
      </c>
      <c r="D1766">
        <v>0</v>
      </c>
      <c r="E1766" s="458">
        <v>0</v>
      </c>
      <c r="F1766" s="458">
        <v>0</v>
      </c>
      <c r="G1766" s="458">
        <v>0</v>
      </c>
      <c r="H1766" s="458">
        <v>0</v>
      </c>
      <c r="I1766" s="458">
        <v>0</v>
      </c>
      <c r="J1766" s="458">
        <v>0</v>
      </c>
      <c r="K1766" s="458">
        <v>54</v>
      </c>
      <c r="L1766" t="s">
        <v>697</v>
      </c>
      <c r="O1766" s="231"/>
      <c r="P1766" s="231"/>
    </row>
    <row r="1767" spans="1:16">
      <c r="A1767" t="s">
        <v>1117</v>
      </c>
      <c r="B1767" s="458">
        <v>2024</v>
      </c>
      <c r="C1767">
        <v>0</v>
      </c>
      <c r="D1767">
        <v>0</v>
      </c>
      <c r="E1767" s="458">
        <v>0</v>
      </c>
      <c r="F1767" s="458">
        <v>0</v>
      </c>
      <c r="G1767" s="458">
        <v>0</v>
      </c>
      <c r="H1767" s="458">
        <v>0</v>
      </c>
      <c r="I1767" s="458">
        <v>0</v>
      </c>
      <c r="J1767" s="458">
        <v>0</v>
      </c>
      <c r="K1767" s="458">
        <v>26</v>
      </c>
      <c r="L1767" t="s">
        <v>713</v>
      </c>
      <c r="O1767" s="231"/>
      <c r="P1767" s="231"/>
    </row>
    <row r="1768" spans="1:16">
      <c r="A1768" t="s">
        <v>1117</v>
      </c>
      <c r="C1768">
        <v>0</v>
      </c>
      <c r="D1768">
        <v>0</v>
      </c>
      <c r="E1768">
        <v>0</v>
      </c>
      <c r="F1768">
        <v>0</v>
      </c>
      <c r="G1768">
        <v>0</v>
      </c>
      <c r="H1768">
        <v>0</v>
      </c>
      <c r="I1768">
        <v>0</v>
      </c>
      <c r="J1768">
        <v>0</v>
      </c>
      <c r="K1768">
        <v>46</v>
      </c>
      <c r="L1768" t="s">
        <v>822</v>
      </c>
      <c r="O1768" s="231"/>
      <c r="P1768" s="231"/>
    </row>
    <row r="1769" spans="1:16">
      <c r="A1769" t="s">
        <v>1118</v>
      </c>
      <c r="B1769" s="458">
        <v>2019</v>
      </c>
      <c r="C1769" s="458">
        <v>0</v>
      </c>
      <c r="D1769" s="458">
        <v>0</v>
      </c>
      <c r="E1769" s="458">
        <v>0</v>
      </c>
      <c r="F1769" s="458">
        <v>0</v>
      </c>
      <c r="G1769" s="458">
        <v>0</v>
      </c>
      <c r="H1769" s="458">
        <v>0</v>
      </c>
      <c r="I1769" s="458">
        <v>0</v>
      </c>
      <c r="J1769" s="458">
        <v>0</v>
      </c>
      <c r="K1769" s="458">
        <v>5</v>
      </c>
      <c r="L1769" t="s">
        <v>855</v>
      </c>
      <c r="O1769" s="231"/>
      <c r="P1769" s="231"/>
    </row>
    <row r="1770" spans="1:16">
      <c r="A1770" t="s">
        <v>1118</v>
      </c>
      <c r="B1770" s="458">
        <v>2020</v>
      </c>
      <c r="C1770" s="458">
        <v>0</v>
      </c>
      <c r="D1770" s="458">
        <v>0</v>
      </c>
      <c r="E1770" s="458">
        <v>0</v>
      </c>
      <c r="F1770" s="458">
        <v>0</v>
      </c>
      <c r="G1770" s="458">
        <v>0</v>
      </c>
      <c r="H1770" s="458">
        <v>0</v>
      </c>
      <c r="I1770" s="458">
        <v>0</v>
      </c>
      <c r="J1770" s="458">
        <v>0</v>
      </c>
      <c r="K1770" s="458">
        <v>18</v>
      </c>
      <c r="L1770" t="s">
        <v>855</v>
      </c>
      <c r="O1770" s="231"/>
      <c r="P1770" s="231"/>
    </row>
    <row r="1771" spans="1:16">
      <c r="A1771" t="s">
        <v>1118</v>
      </c>
      <c r="B1771" s="458">
        <v>2021</v>
      </c>
      <c r="C1771" s="458">
        <v>0</v>
      </c>
      <c r="D1771" s="458">
        <v>0</v>
      </c>
      <c r="E1771" s="458">
        <v>0</v>
      </c>
      <c r="F1771" s="458">
        <v>0</v>
      </c>
      <c r="G1771" s="458">
        <v>0</v>
      </c>
      <c r="H1771" s="458">
        <v>0</v>
      </c>
      <c r="I1771" s="458">
        <v>0</v>
      </c>
      <c r="J1771" s="458">
        <v>0</v>
      </c>
      <c r="K1771" s="458">
        <v>65</v>
      </c>
      <c r="L1771" t="s">
        <v>855</v>
      </c>
      <c r="O1771" s="231"/>
      <c r="P1771" s="231"/>
    </row>
    <row r="1772" spans="1:16">
      <c r="A1772" t="s">
        <v>1118</v>
      </c>
      <c r="B1772" s="458">
        <v>2022</v>
      </c>
      <c r="C1772" s="458">
        <v>0</v>
      </c>
      <c r="D1772" s="458">
        <v>0</v>
      </c>
      <c r="E1772" s="458">
        <v>0</v>
      </c>
      <c r="F1772" s="458">
        <v>0</v>
      </c>
      <c r="G1772" s="458">
        <v>0</v>
      </c>
      <c r="H1772" s="458">
        <v>0</v>
      </c>
      <c r="I1772" s="458">
        <v>0</v>
      </c>
      <c r="J1772" s="458">
        <v>0</v>
      </c>
      <c r="K1772" s="458">
        <v>42</v>
      </c>
      <c r="L1772" t="s">
        <v>855</v>
      </c>
      <c r="O1772" s="231"/>
      <c r="P1772" s="231"/>
    </row>
    <row r="1773" spans="1:16">
      <c r="A1773" t="s">
        <v>1118</v>
      </c>
      <c r="B1773" s="458">
        <v>2023</v>
      </c>
      <c r="C1773" s="458">
        <v>0</v>
      </c>
      <c r="D1773" s="458">
        <v>0</v>
      </c>
      <c r="E1773" s="458">
        <v>0</v>
      </c>
      <c r="F1773" s="458">
        <v>0</v>
      </c>
      <c r="G1773" s="458">
        <v>0</v>
      </c>
      <c r="H1773" s="458">
        <v>0</v>
      </c>
      <c r="I1773" s="458">
        <v>0</v>
      </c>
      <c r="J1773" s="458">
        <v>0</v>
      </c>
      <c r="K1773" s="458">
        <v>4</v>
      </c>
      <c r="L1773" t="s">
        <v>855</v>
      </c>
      <c r="O1773" s="231"/>
      <c r="P1773" s="231"/>
    </row>
    <row r="1774" spans="1:16">
      <c r="A1774" t="s">
        <v>1118</v>
      </c>
      <c r="B1774" s="458">
        <v>2023</v>
      </c>
      <c r="C1774" s="458">
        <v>0</v>
      </c>
      <c r="D1774" s="458">
        <v>0</v>
      </c>
      <c r="E1774" s="458">
        <v>0</v>
      </c>
      <c r="F1774" s="458">
        <v>9</v>
      </c>
      <c r="G1774" s="458">
        <v>0</v>
      </c>
      <c r="H1774" s="458">
        <v>10</v>
      </c>
      <c r="I1774" s="458">
        <v>0</v>
      </c>
      <c r="J1774" s="458">
        <v>10</v>
      </c>
      <c r="K1774" s="458">
        <v>55</v>
      </c>
      <c r="L1774" t="s">
        <v>697</v>
      </c>
      <c r="O1774" s="231"/>
      <c r="P1774" s="231"/>
    </row>
    <row r="1775" spans="1:16">
      <c r="A1775" t="s">
        <v>1118</v>
      </c>
      <c r="B1775" s="458">
        <v>2024</v>
      </c>
      <c r="C1775" s="458">
        <v>0</v>
      </c>
      <c r="D1775" s="458">
        <v>0</v>
      </c>
      <c r="E1775" s="458">
        <v>0</v>
      </c>
      <c r="F1775" s="458">
        <v>4</v>
      </c>
      <c r="G1775" s="458">
        <v>0</v>
      </c>
      <c r="H1775" s="458">
        <v>4</v>
      </c>
      <c r="I1775" s="458">
        <v>0</v>
      </c>
      <c r="J1775" s="458">
        <v>4</v>
      </c>
      <c r="K1775" s="458">
        <v>6</v>
      </c>
      <c r="L1775" t="s">
        <v>697</v>
      </c>
      <c r="O1775" s="231"/>
      <c r="P1775" s="231"/>
    </row>
    <row r="1776" spans="1:16">
      <c r="A1776" t="s">
        <v>1118</v>
      </c>
      <c r="C1776">
        <v>0</v>
      </c>
      <c r="D1776">
        <v>0</v>
      </c>
      <c r="E1776">
        <v>0</v>
      </c>
      <c r="F1776">
        <v>0</v>
      </c>
      <c r="G1776">
        <v>0</v>
      </c>
      <c r="H1776">
        <v>0</v>
      </c>
      <c r="I1776">
        <v>0</v>
      </c>
      <c r="J1776">
        <v>1</v>
      </c>
      <c r="K1776">
        <v>36</v>
      </c>
      <c r="L1776" t="s">
        <v>822</v>
      </c>
      <c r="O1776" s="231"/>
      <c r="P1776" s="231"/>
    </row>
    <row r="1777" spans="1:16">
      <c r="A1777" t="s">
        <v>1119</v>
      </c>
      <c r="B1777" s="458">
        <v>2020</v>
      </c>
      <c r="C1777" s="458">
        <v>0</v>
      </c>
      <c r="D1777" s="458">
        <v>0</v>
      </c>
      <c r="E1777" s="458">
        <v>0</v>
      </c>
      <c r="F1777" s="458">
        <v>0</v>
      </c>
      <c r="G1777" s="458">
        <v>0</v>
      </c>
      <c r="H1777" s="458">
        <v>0</v>
      </c>
      <c r="I1777" s="458">
        <v>0</v>
      </c>
      <c r="J1777" s="458">
        <v>0</v>
      </c>
      <c r="K1777" s="458">
        <v>2</v>
      </c>
      <c r="L1777" t="s">
        <v>855</v>
      </c>
      <c r="O1777" s="231"/>
      <c r="P1777" s="231"/>
    </row>
    <row r="1778" spans="1:16">
      <c r="A1778" t="s">
        <v>1119</v>
      </c>
      <c r="B1778" s="458">
        <v>2021</v>
      </c>
      <c r="C1778" s="458">
        <v>0</v>
      </c>
      <c r="D1778" s="458">
        <v>0</v>
      </c>
      <c r="E1778" s="458">
        <v>0</v>
      </c>
      <c r="F1778" s="458">
        <v>0</v>
      </c>
      <c r="G1778" s="458">
        <v>71</v>
      </c>
      <c r="H1778" s="458">
        <v>4</v>
      </c>
      <c r="I1778" s="458">
        <v>0</v>
      </c>
      <c r="J1778" s="458">
        <v>0</v>
      </c>
      <c r="K1778" s="458">
        <v>1</v>
      </c>
      <c r="L1778" t="s">
        <v>697</v>
      </c>
      <c r="O1778" s="231"/>
      <c r="P1778" s="231"/>
    </row>
    <row r="1779" spans="1:16">
      <c r="A1779" t="s">
        <v>1119</v>
      </c>
      <c r="B1779" s="458">
        <v>2024</v>
      </c>
      <c r="C1779" s="458">
        <v>0</v>
      </c>
      <c r="D1779" s="458">
        <v>0</v>
      </c>
      <c r="E1779" s="458">
        <v>0</v>
      </c>
      <c r="F1779" s="458">
        <v>0</v>
      </c>
      <c r="G1779" s="458">
        <v>0</v>
      </c>
      <c r="H1779" s="458">
        <v>0</v>
      </c>
      <c r="I1779" s="458">
        <v>0</v>
      </c>
      <c r="J1779" s="458">
        <v>0</v>
      </c>
      <c r="K1779" s="458">
        <v>8</v>
      </c>
      <c r="L1779" t="s">
        <v>697</v>
      </c>
      <c r="O1779" s="231"/>
      <c r="P1779" s="231"/>
    </row>
    <row r="1780" spans="1:16">
      <c r="A1780" t="s">
        <v>1120</v>
      </c>
      <c r="B1780" s="458">
        <v>2019</v>
      </c>
      <c r="C1780" s="458">
        <v>0</v>
      </c>
      <c r="D1780" s="458">
        <v>0</v>
      </c>
      <c r="E1780" s="458">
        <v>0</v>
      </c>
      <c r="F1780" s="458">
        <v>0</v>
      </c>
      <c r="G1780" s="458">
        <v>0</v>
      </c>
      <c r="H1780" s="458">
        <v>0</v>
      </c>
      <c r="I1780" s="458">
        <v>0</v>
      </c>
      <c r="J1780" s="458">
        <v>16</v>
      </c>
      <c r="K1780" s="458">
        <v>5</v>
      </c>
      <c r="L1780" t="s">
        <v>855</v>
      </c>
      <c r="O1780" s="231"/>
      <c r="P1780" s="231"/>
    </row>
    <row r="1781" spans="1:16">
      <c r="A1781" t="s">
        <v>1120</v>
      </c>
      <c r="B1781" s="458">
        <v>2020</v>
      </c>
      <c r="C1781" s="458">
        <v>0</v>
      </c>
      <c r="D1781" s="458">
        <v>0</v>
      </c>
      <c r="E1781" s="458">
        <v>0</v>
      </c>
      <c r="F1781" s="458">
        <v>1</v>
      </c>
      <c r="G1781" s="458">
        <v>0</v>
      </c>
      <c r="H1781" s="458">
        <v>4</v>
      </c>
      <c r="I1781" s="458">
        <v>0</v>
      </c>
      <c r="J1781" s="458">
        <v>3</v>
      </c>
      <c r="K1781" s="458">
        <v>3</v>
      </c>
      <c r="L1781" t="s">
        <v>855</v>
      </c>
      <c r="O1781" s="231"/>
      <c r="P1781" s="231"/>
    </row>
    <row r="1782" spans="1:16">
      <c r="A1782" t="s">
        <v>1120</v>
      </c>
      <c r="B1782" s="458">
        <v>2021</v>
      </c>
      <c r="C1782" s="458">
        <v>0</v>
      </c>
      <c r="D1782" s="458">
        <v>0</v>
      </c>
      <c r="E1782" s="458">
        <v>0</v>
      </c>
      <c r="F1782" s="458">
        <v>0</v>
      </c>
      <c r="G1782" s="458">
        <v>0</v>
      </c>
      <c r="H1782" s="458">
        <v>0</v>
      </c>
      <c r="I1782" s="458">
        <v>0</v>
      </c>
      <c r="J1782" s="458">
        <v>2</v>
      </c>
      <c r="K1782" s="458">
        <v>2</v>
      </c>
      <c r="L1782" t="s">
        <v>855</v>
      </c>
      <c r="O1782" s="231"/>
      <c r="P1782" s="231"/>
    </row>
    <row r="1783" spans="1:16">
      <c r="A1783" t="s">
        <v>1120</v>
      </c>
      <c r="B1783" s="458">
        <v>2023</v>
      </c>
      <c r="C1783" s="458">
        <v>0</v>
      </c>
      <c r="D1783" s="458">
        <v>0</v>
      </c>
      <c r="E1783" s="458">
        <v>0</v>
      </c>
      <c r="F1783" s="458">
        <v>0</v>
      </c>
      <c r="G1783" s="458">
        <v>0</v>
      </c>
      <c r="H1783" s="458">
        <v>0</v>
      </c>
      <c r="I1783" s="458">
        <v>0</v>
      </c>
      <c r="J1783" s="458">
        <v>0</v>
      </c>
      <c r="K1783" s="458">
        <v>2</v>
      </c>
      <c r="L1783" t="s">
        <v>697</v>
      </c>
      <c r="O1783" s="231"/>
      <c r="P1783" s="231"/>
    </row>
    <row r="1784" spans="1:16">
      <c r="A1784" t="s">
        <v>1120</v>
      </c>
      <c r="B1784" s="458">
        <v>2024</v>
      </c>
      <c r="C1784" s="458">
        <v>0</v>
      </c>
      <c r="D1784" s="458">
        <v>0</v>
      </c>
      <c r="E1784" s="458">
        <v>0</v>
      </c>
      <c r="F1784" s="458">
        <v>0</v>
      </c>
      <c r="G1784" s="458">
        <v>0</v>
      </c>
      <c r="H1784" s="458">
        <v>0</v>
      </c>
      <c r="I1784" s="458">
        <v>0</v>
      </c>
      <c r="J1784" s="458">
        <v>0</v>
      </c>
      <c r="K1784" s="458">
        <v>15</v>
      </c>
      <c r="L1784" t="s">
        <v>697</v>
      </c>
      <c r="O1784" s="231"/>
      <c r="P1784" s="231"/>
    </row>
    <row r="1785" spans="1:16">
      <c r="A1785" t="s">
        <v>1121</v>
      </c>
      <c r="B1785" s="458">
        <v>2019</v>
      </c>
      <c r="C1785" s="458">
        <v>0</v>
      </c>
      <c r="D1785" s="458">
        <v>0</v>
      </c>
      <c r="E1785" s="458">
        <v>0</v>
      </c>
      <c r="F1785" s="458">
        <v>0</v>
      </c>
      <c r="G1785" s="458">
        <v>0</v>
      </c>
      <c r="H1785" s="458">
        <v>0</v>
      </c>
      <c r="I1785" s="458">
        <v>0</v>
      </c>
      <c r="J1785" s="458">
        <v>0</v>
      </c>
      <c r="K1785" s="458">
        <v>7</v>
      </c>
      <c r="L1785" t="s">
        <v>855</v>
      </c>
      <c r="O1785" s="231"/>
      <c r="P1785" s="231"/>
    </row>
    <row r="1786" spans="1:16">
      <c r="A1786" t="s">
        <v>1121</v>
      </c>
      <c r="B1786" s="458">
        <v>2022</v>
      </c>
      <c r="C1786" s="458">
        <v>0</v>
      </c>
      <c r="D1786" s="458">
        <v>0</v>
      </c>
      <c r="E1786" s="458">
        <v>0</v>
      </c>
      <c r="F1786" s="458">
        <v>0</v>
      </c>
      <c r="G1786" s="458">
        <v>0</v>
      </c>
      <c r="H1786" s="458">
        <v>0</v>
      </c>
      <c r="I1786" s="458">
        <v>0</v>
      </c>
      <c r="J1786" s="458">
        <v>95</v>
      </c>
      <c r="K1786" s="458">
        <v>0</v>
      </c>
      <c r="L1786" t="s">
        <v>855</v>
      </c>
      <c r="O1786" s="231"/>
      <c r="P1786" s="231"/>
    </row>
    <row r="1787" spans="1:16">
      <c r="A1787" t="s">
        <v>1121</v>
      </c>
      <c r="B1787" s="458">
        <v>2023</v>
      </c>
      <c r="C1787" s="458">
        <v>0</v>
      </c>
      <c r="D1787" s="458">
        <v>0</v>
      </c>
      <c r="E1787" s="458">
        <v>0</v>
      </c>
      <c r="F1787" s="458">
        <v>0</v>
      </c>
      <c r="G1787" s="458">
        <v>0</v>
      </c>
      <c r="H1787" s="458">
        <v>0</v>
      </c>
      <c r="I1787" s="458">
        <v>0</v>
      </c>
      <c r="J1787" s="458">
        <v>41</v>
      </c>
      <c r="K1787" s="458">
        <v>0</v>
      </c>
      <c r="L1787" t="s">
        <v>855</v>
      </c>
      <c r="O1787" s="231"/>
      <c r="P1787" s="231"/>
    </row>
    <row r="1788" spans="1:16">
      <c r="A1788" t="s">
        <v>1121</v>
      </c>
      <c r="B1788" s="458">
        <v>2024</v>
      </c>
      <c r="C1788" s="458">
        <v>0</v>
      </c>
      <c r="D1788" s="458">
        <v>0</v>
      </c>
      <c r="E1788" s="458">
        <v>0</v>
      </c>
      <c r="F1788" s="458">
        <v>0</v>
      </c>
      <c r="G1788" s="458">
        <v>0</v>
      </c>
      <c r="H1788" s="458">
        <v>0</v>
      </c>
      <c r="I1788" s="458">
        <v>0</v>
      </c>
      <c r="J1788" s="458">
        <v>16</v>
      </c>
      <c r="K1788" s="458">
        <v>0</v>
      </c>
      <c r="L1788" t="s">
        <v>697</v>
      </c>
      <c r="O1788" s="231"/>
      <c r="P1788" s="231"/>
    </row>
    <row r="1789" spans="1:16">
      <c r="A1789" t="s">
        <v>1121</v>
      </c>
      <c r="C1789">
        <v>0</v>
      </c>
      <c r="D1789">
        <v>0</v>
      </c>
      <c r="E1789">
        <v>0</v>
      </c>
      <c r="F1789">
        <v>0</v>
      </c>
      <c r="G1789">
        <v>0</v>
      </c>
      <c r="H1789">
        <v>0</v>
      </c>
      <c r="I1789">
        <v>0</v>
      </c>
      <c r="J1789">
        <v>9</v>
      </c>
      <c r="K1789">
        <v>0</v>
      </c>
      <c r="L1789" t="s">
        <v>822</v>
      </c>
      <c r="O1789" s="231"/>
      <c r="P1789" s="231"/>
    </row>
    <row r="1790" spans="1:16">
      <c r="A1790" t="s">
        <v>1122</v>
      </c>
      <c r="B1790" s="458">
        <v>2019</v>
      </c>
      <c r="C1790" s="458">
        <v>0</v>
      </c>
      <c r="D1790" s="458">
        <v>0</v>
      </c>
      <c r="E1790" s="458">
        <v>0</v>
      </c>
      <c r="F1790" s="458">
        <v>0</v>
      </c>
      <c r="G1790" s="458">
        <v>0</v>
      </c>
      <c r="H1790" s="458">
        <v>0</v>
      </c>
      <c r="I1790" s="458">
        <v>0</v>
      </c>
      <c r="J1790" s="458">
        <v>3</v>
      </c>
      <c r="K1790" s="458">
        <v>29</v>
      </c>
      <c r="L1790" t="s">
        <v>855</v>
      </c>
      <c r="O1790" s="231"/>
      <c r="P1790" s="231"/>
    </row>
    <row r="1791" spans="1:16">
      <c r="A1791" t="s">
        <v>1122</v>
      </c>
      <c r="B1791" s="458">
        <v>2019</v>
      </c>
      <c r="C1791" s="458">
        <v>0</v>
      </c>
      <c r="D1791" s="458">
        <v>8</v>
      </c>
      <c r="E1791" s="458">
        <v>0</v>
      </c>
      <c r="F1791" s="458">
        <v>0</v>
      </c>
      <c r="G1791" s="458">
        <v>0</v>
      </c>
      <c r="H1791" s="458">
        <v>0</v>
      </c>
      <c r="I1791" s="458">
        <v>0</v>
      </c>
      <c r="J1791" s="458">
        <v>20</v>
      </c>
      <c r="K1791" s="458">
        <v>40</v>
      </c>
      <c r="L1791" t="s">
        <v>697</v>
      </c>
      <c r="O1791" s="231"/>
      <c r="P1791" s="231"/>
    </row>
    <row r="1792" spans="1:16">
      <c r="A1792" t="s">
        <v>1122</v>
      </c>
      <c r="B1792" s="458">
        <v>2020</v>
      </c>
      <c r="C1792" s="458">
        <v>15</v>
      </c>
      <c r="D1792" s="458">
        <v>0</v>
      </c>
      <c r="E1792" s="458">
        <v>39</v>
      </c>
      <c r="F1792" s="458">
        <v>0</v>
      </c>
      <c r="G1792" s="458">
        <v>0</v>
      </c>
      <c r="H1792" s="458">
        <v>0</v>
      </c>
      <c r="I1792" s="458">
        <v>0</v>
      </c>
      <c r="J1792" s="458">
        <v>43</v>
      </c>
      <c r="K1792" s="458">
        <v>67</v>
      </c>
      <c r="L1792" t="s">
        <v>697</v>
      </c>
      <c r="O1792" s="231"/>
      <c r="P1792" s="231"/>
    </row>
    <row r="1793" spans="1:16">
      <c r="A1793" t="s">
        <v>1122</v>
      </c>
      <c r="B1793" s="458">
        <v>2021</v>
      </c>
      <c r="C1793" s="458">
        <v>0</v>
      </c>
      <c r="D1793" s="458">
        <v>41</v>
      </c>
      <c r="E1793" s="458">
        <v>0</v>
      </c>
      <c r="F1793" s="458">
        <v>65</v>
      </c>
      <c r="G1793" s="458">
        <v>0</v>
      </c>
      <c r="H1793" s="458">
        <v>21</v>
      </c>
      <c r="I1793" s="458">
        <v>0</v>
      </c>
      <c r="J1793" s="458">
        <v>49</v>
      </c>
      <c r="K1793" s="458">
        <v>51</v>
      </c>
      <c r="L1793" t="s">
        <v>697</v>
      </c>
      <c r="O1793" s="231"/>
      <c r="P1793" s="231"/>
    </row>
    <row r="1794" spans="1:16">
      <c r="A1794" t="s">
        <v>1122</v>
      </c>
      <c r="B1794" s="458">
        <v>2022</v>
      </c>
      <c r="C1794" s="458">
        <v>21</v>
      </c>
      <c r="D1794" s="458">
        <v>26</v>
      </c>
      <c r="E1794" s="458">
        <v>21</v>
      </c>
      <c r="F1794" s="458">
        <v>0</v>
      </c>
      <c r="G1794" s="458">
        <v>0</v>
      </c>
      <c r="H1794" s="458">
        <v>0</v>
      </c>
      <c r="I1794" s="458">
        <v>0</v>
      </c>
      <c r="J1794" s="458">
        <v>40</v>
      </c>
      <c r="K1794" s="458">
        <v>58</v>
      </c>
      <c r="L1794" t="s">
        <v>697</v>
      </c>
      <c r="O1794" s="231"/>
      <c r="P1794" s="231"/>
    </row>
    <row r="1795" spans="1:16">
      <c r="A1795" t="s">
        <v>1122</v>
      </c>
      <c r="B1795" s="458">
        <v>2023</v>
      </c>
      <c r="C1795" s="458">
        <v>0</v>
      </c>
      <c r="D1795" s="458">
        <v>0</v>
      </c>
      <c r="E1795" s="458">
        <v>0</v>
      </c>
      <c r="F1795" s="458">
        <v>0</v>
      </c>
      <c r="G1795" s="458">
        <v>0</v>
      </c>
      <c r="H1795" s="458">
        <v>0</v>
      </c>
      <c r="I1795" s="458">
        <v>0</v>
      </c>
      <c r="J1795" s="458">
        <v>52</v>
      </c>
      <c r="K1795" s="458">
        <v>59</v>
      </c>
      <c r="L1795" t="s">
        <v>697</v>
      </c>
      <c r="O1795" s="231"/>
      <c r="P1795" s="231"/>
    </row>
    <row r="1796" spans="1:16">
      <c r="A1796" t="s">
        <v>1122</v>
      </c>
      <c r="B1796" s="458">
        <v>2024</v>
      </c>
      <c r="C1796" s="458">
        <v>0</v>
      </c>
      <c r="D1796" s="458">
        <v>0</v>
      </c>
      <c r="E1796" s="458">
        <v>0</v>
      </c>
      <c r="F1796" s="458">
        <v>0</v>
      </c>
      <c r="G1796" s="458">
        <v>0</v>
      </c>
      <c r="H1796" s="458">
        <v>0</v>
      </c>
      <c r="I1796" s="458">
        <v>0</v>
      </c>
      <c r="J1796" s="458">
        <v>39</v>
      </c>
      <c r="K1796" s="458">
        <v>59</v>
      </c>
      <c r="L1796" t="s">
        <v>697</v>
      </c>
      <c r="O1796" s="231"/>
      <c r="P1796" s="231"/>
    </row>
    <row r="1797" spans="1:16">
      <c r="A1797" t="s">
        <v>1122</v>
      </c>
      <c r="C1797">
        <v>0</v>
      </c>
      <c r="D1797">
        <v>0</v>
      </c>
      <c r="E1797">
        <v>0</v>
      </c>
      <c r="F1797">
        <v>0</v>
      </c>
      <c r="G1797">
        <v>0</v>
      </c>
      <c r="H1797">
        <v>0</v>
      </c>
      <c r="I1797">
        <v>0</v>
      </c>
      <c r="J1797">
        <v>4</v>
      </c>
      <c r="K1797">
        <v>44</v>
      </c>
      <c r="L1797" t="s">
        <v>822</v>
      </c>
      <c r="O1797" s="231"/>
      <c r="P1797" s="231"/>
    </row>
    <row r="1798" spans="1:16">
      <c r="A1798" t="s">
        <v>1123</v>
      </c>
      <c r="B1798" s="458">
        <v>2019</v>
      </c>
      <c r="C1798" s="458">
        <v>0</v>
      </c>
      <c r="D1798" s="458">
        <v>0</v>
      </c>
      <c r="E1798" s="458">
        <v>0</v>
      </c>
      <c r="F1798" s="458">
        <v>0</v>
      </c>
      <c r="G1798" s="458">
        <v>0</v>
      </c>
      <c r="H1798" s="458">
        <v>0</v>
      </c>
      <c r="I1798" s="458">
        <v>0</v>
      </c>
      <c r="J1798" s="458">
        <v>53</v>
      </c>
      <c r="K1798" s="458">
        <v>0</v>
      </c>
      <c r="L1798" t="s">
        <v>855</v>
      </c>
      <c r="O1798" s="231"/>
      <c r="P1798" s="231"/>
    </row>
    <row r="1799" spans="1:16">
      <c r="A1799" t="s">
        <v>1123</v>
      </c>
      <c r="B1799" s="458">
        <v>2020</v>
      </c>
      <c r="C1799" s="458">
        <v>0</v>
      </c>
      <c r="D1799" s="458">
        <v>0</v>
      </c>
      <c r="E1799" s="458">
        <v>0</v>
      </c>
      <c r="F1799" s="458">
        <v>4</v>
      </c>
      <c r="G1799" s="458">
        <v>0</v>
      </c>
      <c r="H1799" s="458">
        <v>0</v>
      </c>
      <c r="I1799" s="458">
        <v>0</v>
      </c>
      <c r="J1799" s="458">
        <v>46</v>
      </c>
      <c r="K1799" s="458">
        <v>1</v>
      </c>
      <c r="L1799" t="s">
        <v>855</v>
      </c>
      <c r="O1799" s="231"/>
      <c r="P1799" s="231"/>
    </row>
    <row r="1800" spans="1:16">
      <c r="A1800" t="s">
        <v>1123</v>
      </c>
      <c r="B1800" s="458">
        <v>2021</v>
      </c>
      <c r="C1800" s="458">
        <v>0</v>
      </c>
      <c r="D1800" s="458">
        <v>0</v>
      </c>
      <c r="E1800" s="458">
        <v>0</v>
      </c>
      <c r="F1800" s="458">
        <v>0</v>
      </c>
      <c r="G1800" s="458">
        <v>0</v>
      </c>
      <c r="H1800" s="458">
        <v>8</v>
      </c>
      <c r="I1800" s="458">
        <v>0</v>
      </c>
      <c r="J1800" s="458">
        <v>3</v>
      </c>
      <c r="K1800" s="458">
        <v>0</v>
      </c>
      <c r="L1800" t="s">
        <v>855</v>
      </c>
      <c r="O1800" s="231"/>
      <c r="P1800" s="231"/>
    </row>
    <row r="1801" spans="1:16">
      <c r="A1801" t="s">
        <v>1123</v>
      </c>
      <c r="B1801" s="458">
        <v>2022</v>
      </c>
      <c r="C1801" s="458">
        <v>0</v>
      </c>
      <c r="D1801" s="458">
        <v>0</v>
      </c>
      <c r="E1801" s="458">
        <v>0</v>
      </c>
      <c r="F1801" s="458">
        <v>0</v>
      </c>
      <c r="G1801" s="458">
        <v>0</v>
      </c>
      <c r="H1801" s="458">
        <v>17</v>
      </c>
      <c r="I1801" s="458">
        <v>0</v>
      </c>
      <c r="J1801" s="458">
        <v>1</v>
      </c>
      <c r="K1801" s="458">
        <v>0</v>
      </c>
      <c r="L1801" t="s">
        <v>855</v>
      </c>
      <c r="O1801" s="231"/>
      <c r="P1801" s="231"/>
    </row>
    <row r="1802" spans="1:16">
      <c r="A1802" t="s">
        <v>1123</v>
      </c>
      <c r="B1802" s="458">
        <v>2023</v>
      </c>
      <c r="C1802" s="458">
        <v>0</v>
      </c>
      <c r="D1802" s="458">
        <v>0</v>
      </c>
      <c r="E1802" s="458">
        <v>0</v>
      </c>
      <c r="F1802" s="458">
        <v>0</v>
      </c>
      <c r="G1802" s="458">
        <v>0</v>
      </c>
      <c r="H1802" s="458">
        <v>13</v>
      </c>
      <c r="I1802" s="458">
        <v>0</v>
      </c>
      <c r="J1802" s="458">
        <v>3</v>
      </c>
      <c r="K1802" s="458">
        <v>2</v>
      </c>
      <c r="L1802" t="s">
        <v>855</v>
      </c>
      <c r="O1802" s="231"/>
      <c r="P1802" s="231"/>
    </row>
    <row r="1803" spans="1:16">
      <c r="A1803" t="s">
        <v>1123</v>
      </c>
      <c r="B1803" s="458">
        <v>2024</v>
      </c>
      <c r="C1803" s="458">
        <v>0</v>
      </c>
      <c r="D1803" s="458">
        <v>0</v>
      </c>
      <c r="E1803" s="458">
        <v>0</v>
      </c>
      <c r="F1803" s="458">
        <v>0</v>
      </c>
      <c r="G1803" s="458">
        <v>0</v>
      </c>
      <c r="H1803" s="458">
        <v>15</v>
      </c>
      <c r="I1803" s="458">
        <v>0</v>
      </c>
      <c r="J1803" s="458">
        <v>6</v>
      </c>
      <c r="K1803" s="458">
        <v>2</v>
      </c>
      <c r="L1803" t="s">
        <v>697</v>
      </c>
      <c r="O1803" s="231"/>
      <c r="P1803" s="231"/>
    </row>
    <row r="1804" spans="1:16">
      <c r="A1804" t="s">
        <v>1123</v>
      </c>
      <c r="C1804">
        <v>0</v>
      </c>
      <c r="D1804">
        <v>0</v>
      </c>
      <c r="E1804">
        <v>0</v>
      </c>
      <c r="F1804">
        <v>0</v>
      </c>
      <c r="G1804">
        <v>0</v>
      </c>
      <c r="H1804">
        <v>7</v>
      </c>
      <c r="I1804">
        <v>0</v>
      </c>
      <c r="J1804">
        <v>1</v>
      </c>
      <c r="K1804">
        <v>1</v>
      </c>
      <c r="L1804" t="s">
        <v>822</v>
      </c>
      <c r="O1804" s="231"/>
      <c r="P1804" s="231"/>
    </row>
    <row r="1805" spans="1:16">
      <c r="A1805" t="s">
        <v>1124</v>
      </c>
      <c r="B1805" s="458">
        <v>2019</v>
      </c>
      <c r="C1805" s="458">
        <v>0</v>
      </c>
      <c r="D1805" s="458">
        <v>0</v>
      </c>
      <c r="E1805" s="458">
        <v>0</v>
      </c>
      <c r="F1805" s="458">
        <v>0</v>
      </c>
      <c r="G1805" s="458">
        <v>0</v>
      </c>
      <c r="H1805" s="458">
        <v>4</v>
      </c>
      <c r="I1805" s="458">
        <v>0</v>
      </c>
      <c r="J1805" s="458">
        <v>379</v>
      </c>
      <c r="K1805" s="458">
        <v>653</v>
      </c>
      <c r="L1805" t="s">
        <v>855</v>
      </c>
      <c r="O1805" s="231"/>
      <c r="P1805" s="231"/>
    </row>
    <row r="1806" spans="1:16">
      <c r="A1806" t="s">
        <v>1124</v>
      </c>
      <c r="B1806" s="458">
        <v>2020</v>
      </c>
      <c r="C1806" s="458">
        <v>0</v>
      </c>
      <c r="D1806" s="458">
        <v>0</v>
      </c>
      <c r="E1806" s="458">
        <v>0</v>
      </c>
      <c r="F1806" s="458">
        <v>0</v>
      </c>
      <c r="G1806" s="458">
        <v>0</v>
      </c>
      <c r="H1806" s="458">
        <v>2</v>
      </c>
      <c r="I1806" s="458">
        <v>0</v>
      </c>
      <c r="J1806" s="458">
        <v>7</v>
      </c>
      <c r="K1806" s="458">
        <v>1433</v>
      </c>
      <c r="L1806" t="s">
        <v>855</v>
      </c>
      <c r="O1806" s="231"/>
      <c r="P1806" s="231"/>
    </row>
    <row r="1807" spans="1:16">
      <c r="A1807" t="s">
        <v>1124</v>
      </c>
      <c r="B1807" s="458">
        <v>2021</v>
      </c>
      <c r="C1807" s="458">
        <v>0</v>
      </c>
      <c r="D1807" s="458">
        <v>0</v>
      </c>
      <c r="E1807" s="458">
        <v>0</v>
      </c>
      <c r="F1807" s="458">
        <v>0</v>
      </c>
      <c r="G1807" s="458">
        <v>0</v>
      </c>
      <c r="H1807" s="458">
        <v>12</v>
      </c>
      <c r="I1807" s="458">
        <v>0</v>
      </c>
      <c r="J1807" s="458">
        <v>7</v>
      </c>
      <c r="K1807" s="458">
        <v>919</v>
      </c>
      <c r="L1807" t="s">
        <v>855</v>
      </c>
      <c r="O1807" s="231"/>
      <c r="P1807" s="231"/>
    </row>
    <row r="1808" spans="1:16">
      <c r="A1808" t="s">
        <v>1124</v>
      </c>
      <c r="B1808" s="458">
        <v>2021</v>
      </c>
      <c r="C1808" s="458">
        <v>0</v>
      </c>
      <c r="D1808" s="458">
        <v>0</v>
      </c>
      <c r="E1808" s="458">
        <v>0</v>
      </c>
      <c r="F1808" s="458">
        <v>0</v>
      </c>
      <c r="G1808" s="458">
        <v>0</v>
      </c>
      <c r="H1808" s="458">
        <v>0</v>
      </c>
      <c r="I1808" s="458">
        <v>0</v>
      </c>
      <c r="J1808" s="458">
        <v>1</v>
      </c>
      <c r="K1808" s="458">
        <v>287</v>
      </c>
      <c r="L1808" t="s">
        <v>697</v>
      </c>
      <c r="O1808" s="231"/>
      <c r="P1808" s="231"/>
    </row>
    <row r="1809" spans="1:16">
      <c r="A1809" t="s">
        <v>1124</v>
      </c>
      <c r="B1809" s="458">
        <v>2022</v>
      </c>
      <c r="C1809" s="458">
        <v>0</v>
      </c>
      <c r="D1809" s="458">
        <v>0</v>
      </c>
      <c r="E1809" s="458">
        <v>0</v>
      </c>
      <c r="F1809" s="458">
        <v>4</v>
      </c>
      <c r="G1809" s="458">
        <v>0</v>
      </c>
      <c r="H1809" s="458">
        <v>4</v>
      </c>
      <c r="I1809" s="458">
        <v>0</v>
      </c>
      <c r="J1809" s="458">
        <v>5</v>
      </c>
      <c r="K1809" s="458">
        <v>892</v>
      </c>
      <c r="L1809" t="s">
        <v>697</v>
      </c>
      <c r="O1809" s="231"/>
      <c r="P1809" s="231"/>
    </row>
    <row r="1810" spans="1:16">
      <c r="A1810" t="s">
        <v>1124</v>
      </c>
      <c r="B1810" s="458">
        <v>2023</v>
      </c>
      <c r="C1810" s="458">
        <v>0</v>
      </c>
      <c r="D1810" s="458">
        <v>0</v>
      </c>
      <c r="E1810" s="458">
        <v>0</v>
      </c>
      <c r="F1810" s="458">
        <v>0</v>
      </c>
      <c r="G1810" s="458">
        <v>0</v>
      </c>
      <c r="H1810" s="458">
        <v>0</v>
      </c>
      <c r="I1810" s="458">
        <v>0</v>
      </c>
      <c r="J1810" s="458">
        <v>14</v>
      </c>
      <c r="K1810" s="458">
        <v>1575</v>
      </c>
      <c r="L1810" t="s">
        <v>697</v>
      </c>
      <c r="O1810" s="231"/>
      <c r="P1810" s="231"/>
    </row>
    <row r="1811" spans="1:16">
      <c r="A1811" t="s">
        <v>1124</v>
      </c>
      <c r="B1811" s="458">
        <v>2024</v>
      </c>
      <c r="C1811" s="458">
        <v>0</v>
      </c>
      <c r="D1811" s="458">
        <v>2</v>
      </c>
      <c r="E1811" s="458">
        <v>0</v>
      </c>
      <c r="F1811" s="458">
        <v>2</v>
      </c>
      <c r="G1811" s="458">
        <v>0</v>
      </c>
      <c r="H1811" s="458">
        <v>6</v>
      </c>
      <c r="I1811" s="458">
        <v>0</v>
      </c>
      <c r="J1811" s="458">
        <v>10</v>
      </c>
      <c r="K1811" s="458">
        <v>617</v>
      </c>
      <c r="L1811" t="s">
        <v>697</v>
      </c>
      <c r="O1811" s="231"/>
      <c r="P1811" s="231"/>
    </row>
    <row r="1812" spans="1:16">
      <c r="A1812" t="s">
        <v>1124</v>
      </c>
      <c r="C1812">
        <v>0</v>
      </c>
      <c r="D1812">
        <v>0</v>
      </c>
      <c r="E1812">
        <v>0</v>
      </c>
      <c r="F1812">
        <v>0</v>
      </c>
      <c r="G1812">
        <v>0</v>
      </c>
      <c r="H1812">
        <v>2</v>
      </c>
      <c r="I1812">
        <v>0</v>
      </c>
      <c r="J1812">
        <v>1</v>
      </c>
      <c r="K1812">
        <v>348</v>
      </c>
      <c r="L1812" t="s">
        <v>822</v>
      </c>
      <c r="O1812" s="231"/>
      <c r="P1812" s="231"/>
    </row>
    <row r="1813" spans="1:16">
      <c r="A1813" t="s">
        <v>1125</v>
      </c>
      <c r="B1813" s="458">
        <v>2019</v>
      </c>
      <c r="C1813" s="458">
        <v>0</v>
      </c>
      <c r="D1813" s="458">
        <v>0</v>
      </c>
      <c r="E1813" s="458">
        <v>0</v>
      </c>
      <c r="F1813" s="458">
        <v>1</v>
      </c>
      <c r="G1813" s="458">
        <v>14</v>
      </c>
      <c r="H1813" s="458">
        <v>2</v>
      </c>
      <c r="I1813" s="458">
        <v>6</v>
      </c>
      <c r="J1813" s="458">
        <v>1</v>
      </c>
      <c r="K1813" s="458">
        <v>172</v>
      </c>
      <c r="L1813" t="s">
        <v>855</v>
      </c>
      <c r="O1813" s="231"/>
      <c r="P1813" s="231"/>
    </row>
    <row r="1814" spans="1:16">
      <c r="A1814" t="s">
        <v>1125</v>
      </c>
      <c r="B1814" s="458">
        <v>2020</v>
      </c>
      <c r="C1814" s="458">
        <v>0</v>
      </c>
      <c r="D1814" s="458">
        <v>0</v>
      </c>
      <c r="E1814" s="458">
        <v>0</v>
      </c>
      <c r="F1814" s="458">
        <v>0</v>
      </c>
      <c r="G1814" s="458">
        <v>13</v>
      </c>
      <c r="H1814" s="458">
        <v>13</v>
      </c>
      <c r="I1814" s="458">
        <v>0</v>
      </c>
      <c r="J1814" s="458">
        <v>0</v>
      </c>
      <c r="K1814" s="458">
        <v>230</v>
      </c>
      <c r="L1814" t="s">
        <v>855</v>
      </c>
      <c r="O1814" s="231"/>
      <c r="P1814" s="231"/>
    </row>
    <row r="1815" spans="1:16">
      <c r="A1815" t="s">
        <v>1125</v>
      </c>
      <c r="B1815" s="458">
        <v>2021</v>
      </c>
      <c r="C1815" s="458">
        <v>0</v>
      </c>
      <c r="D1815" s="458">
        <v>0</v>
      </c>
      <c r="E1815" s="458">
        <v>58</v>
      </c>
      <c r="F1815" s="458">
        <v>11</v>
      </c>
      <c r="G1815" s="458">
        <v>0</v>
      </c>
      <c r="H1815" s="458">
        <v>11</v>
      </c>
      <c r="I1815" s="458">
        <v>0</v>
      </c>
      <c r="J1815" s="458">
        <v>11</v>
      </c>
      <c r="K1815" s="458">
        <v>5</v>
      </c>
      <c r="L1815" t="s">
        <v>855</v>
      </c>
      <c r="O1815" s="231"/>
      <c r="P1815" s="231"/>
    </row>
    <row r="1816" spans="1:16">
      <c r="A1816" t="s">
        <v>1125</v>
      </c>
      <c r="B1816" s="458">
        <v>2022</v>
      </c>
      <c r="C1816" s="458">
        <v>0</v>
      </c>
      <c r="D1816" s="458">
        <v>0</v>
      </c>
      <c r="E1816" s="458">
        <v>10</v>
      </c>
      <c r="F1816" s="458">
        <v>17</v>
      </c>
      <c r="G1816" s="458">
        <v>37</v>
      </c>
      <c r="H1816" s="458">
        <v>16</v>
      </c>
      <c r="I1816" s="458">
        <v>63</v>
      </c>
      <c r="J1816" s="458">
        <v>18</v>
      </c>
      <c r="K1816" s="458">
        <v>676</v>
      </c>
      <c r="L1816" t="s">
        <v>855</v>
      </c>
      <c r="O1816" s="231"/>
      <c r="P1816" s="231"/>
    </row>
    <row r="1817" spans="1:16">
      <c r="A1817" t="s">
        <v>1125</v>
      </c>
      <c r="B1817" s="458">
        <v>2023</v>
      </c>
      <c r="C1817" s="458">
        <v>0</v>
      </c>
      <c r="D1817" s="458">
        <v>0</v>
      </c>
      <c r="E1817" s="458">
        <v>0</v>
      </c>
      <c r="F1817" s="458">
        <v>2</v>
      </c>
      <c r="G1817" s="458">
        <v>0</v>
      </c>
      <c r="H1817" s="458">
        <v>0</v>
      </c>
      <c r="I1817" s="458">
        <v>0</v>
      </c>
      <c r="J1817" s="458">
        <v>3</v>
      </c>
      <c r="K1817" s="458">
        <v>0</v>
      </c>
      <c r="L1817" t="s">
        <v>855</v>
      </c>
      <c r="O1817" s="231"/>
      <c r="P1817" s="231"/>
    </row>
    <row r="1818" spans="1:16">
      <c r="A1818" t="s">
        <v>1125</v>
      </c>
      <c r="B1818" s="458">
        <v>2023</v>
      </c>
      <c r="C1818" s="458">
        <v>0</v>
      </c>
      <c r="D1818" s="458">
        <v>0</v>
      </c>
      <c r="E1818" s="458">
        <v>0</v>
      </c>
      <c r="F1818" s="458">
        <v>19</v>
      </c>
      <c r="G1818" s="458">
        <v>0</v>
      </c>
      <c r="H1818" s="458">
        <v>21</v>
      </c>
      <c r="I1818" s="458">
        <v>0</v>
      </c>
      <c r="J1818" s="458">
        <v>16</v>
      </c>
      <c r="K1818" s="458">
        <v>9</v>
      </c>
      <c r="L1818" t="s">
        <v>697</v>
      </c>
      <c r="O1818" s="231"/>
      <c r="P1818" s="231"/>
    </row>
    <row r="1819" spans="1:16">
      <c r="A1819" t="s">
        <v>1125</v>
      </c>
      <c r="B1819" s="458">
        <v>2024</v>
      </c>
      <c r="C1819" s="458">
        <v>0</v>
      </c>
      <c r="D1819" s="458">
        <v>0</v>
      </c>
      <c r="E1819" s="458">
        <v>60</v>
      </c>
      <c r="F1819" s="458">
        <v>21</v>
      </c>
      <c r="G1819" s="458">
        <v>0</v>
      </c>
      <c r="H1819" s="458">
        <v>31</v>
      </c>
      <c r="I1819" s="458">
        <v>0</v>
      </c>
      <c r="J1819" s="458">
        <v>26</v>
      </c>
      <c r="K1819" s="458">
        <v>38</v>
      </c>
      <c r="L1819" t="s">
        <v>697</v>
      </c>
      <c r="O1819" s="231"/>
      <c r="P1819" s="231"/>
    </row>
    <row r="1820" spans="1:16">
      <c r="A1820" t="s">
        <v>1125</v>
      </c>
      <c r="C1820">
        <v>0</v>
      </c>
      <c r="D1820">
        <v>0</v>
      </c>
      <c r="E1820">
        <v>10</v>
      </c>
      <c r="F1820">
        <v>8</v>
      </c>
      <c r="G1820">
        <v>37</v>
      </c>
      <c r="H1820">
        <v>10</v>
      </c>
      <c r="I1820">
        <v>62</v>
      </c>
      <c r="J1820">
        <v>12</v>
      </c>
      <c r="K1820">
        <v>671</v>
      </c>
      <c r="L1820" t="s">
        <v>822</v>
      </c>
      <c r="O1820" s="231"/>
      <c r="P1820" s="231"/>
    </row>
    <row r="1821" spans="1:16">
      <c r="A1821" t="s">
        <v>1126</v>
      </c>
      <c r="B1821" s="458">
        <v>2019</v>
      </c>
      <c r="C1821" s="458">
        <v>0</v>
      </c>
      <c r="D1821" s="458">
        <v>0</v>
      </c>
      <c r="E1821" s="458">
        <v>0</v>
      </c>
      <c r="F1821" s="458">
        <v>0</v>
      </c>
      <c r="G1821" s="458">
        <v>0</v>
      </c>
      <c r="H1821" s="458">
        <v>0</v>
      </c>
      <c r="I1821" s="458">
        <v>0</v>
      </c>
      <c r="J1821" s="458">
        <v>18</v>
      </c>
      <c r="K1821" s="458">
        <v>650</v>
      </c>
      <c r="L1821" t="s">
        <v>855</v>
      </c>
      <c r="O1821" s="231"/>
      <c r="P1821" s="231"/>
    </row>
    <row r="1822" spans="1:16">
      <c r="A1822" t="s">
        <v>1126</v>
      </c>
      <c r="B1822" s="458">
        <v>2020</v>
      </c>
      <c r="C1822" s="458">
        <v>0</v>
      </c>
      <c r="D1822" s="458">
        <v>0</v>
      </c>
      <c r="E1822" s="458">
        <v>58</v>
      </c>
      <c r="F1822" s="458">
        <v>0</v>
      </c>
      <c r="G1822" s="458">
        <v>61</v>
      </c>
      <c r="H1822" s="458">
        <v>0</v>
      </c>
      <c r="I1822" s="458">
        <v>0</v>
      </c>
      <c r="J1822" s="458">
        <v>492</v>
      </c>
      <c r="K1822" s="458">
        <v>499</v>
      </c>
      <c r="L1822" t="s">
        <v>855</v>
      </c>
      <c r="O1822" s="231"/>
      <c r="P1822" s="231"/>
    </row>
    <row r="1823" spans="1:16">
      <c r="A1823" t="s">
        <v>1126</v>
      </c>
      <c r="B1823" s="458">
        <v>2021</v>
      </c>
      <c r="C1823" s="458">
        <v>0</v>
      </c>
      <c r="D1823" s="458">
        <v>0</v>
      </c>
      <c r="E1823" s="458">
        <v>0</v>
      </c>
      <c r="F1823" s="458">
        <v>0</v>
      </c>
      <c r="G1823" s="458">
        <v>0</v>
      </c>
      <c r="H1823" s="458">
        <v>0</v>
      </c>
      <c r="I1823" s="458">
        <v>0</v>
      </c>
      <c r="J1823" s="458">
        <v>78</v>
      </c>
      <c r="K1823" s="458">
        <v>656</v>
      </c>
      <c r="L1823" t="s">
        <v>855</v>
      </c>
      <c r="O1823" s="231"/>
      <c r="P1823" s="231"/>
    </row>
    <row r="1824" spans="1:16">
      <c r="A1824" t="s">
        <v>1126</v>
      </c>
      <c r="B1824" s="458">
        <v>2022</v>
      </c>
      <c r="C1824" s="458">
        <v>0</v>
      </c>
      <c r="D1824" s="458">
        <v>0</v>
      </c>
      <c r="E1824" s="458">
        <v>0</v>
      </c>
      <c r="F1824" s="458">
        <v>0</v>
      </c>
      <c r="G1824" s="458">
        <v>0</v>
      </c>
      <c r="H1824" s="458">
        <v>0</v>
      </c>
      <c r="I1824" s="458">
        <v>0</v>
      </c>
      <c r="J1824" s="458">
        <v>0</v>
      </c>
      <c r="K1824" s="458">
        <v>628</v>
      </c>
      <c r="L1824" t="s">
        <v>855</v>
      </c>
      <c r="O1824" s="231"/>
      <c r="P1824" s="231"/>
    </row>
    <row r="1825" spans="1:16">
      <c r="A1825" t="s">
        <v>1126</v>
      </c>
      <c r="B1825" s="458">
        <v>2023</v>
      </c>
      <c r="C1825" s="458">
        <v>116</v>
      </c>
      <c r="D1825" s="458">
        <v>0</v>
      </c>
      <c r="E1825" s="458">
        <v>116</v>
      </c>
      <c r="F1825" s="458">
        <v>0</v>
      </c>
      <c r="G1825" s="458">
        <v>1</v>
      </c>
      <c r="H1825" s="458">
        <v>0</v>
      </c>
      <c r="I1825" s="458">
        <v>2</v>
      </c>
      <c r="J1825" s="458">
        <v>4</v>
      </c>
      <c r="K1825" s="458">
        <v>341</v>
      </c>
      <c r="L1825" t="s">
        <v>855</v>
      </c>
      <c r="O1825" s="231"/>
      <c r="P1825" s="231"/>
    </row>
    <row r="1826" spans="1:16">
      <c r="A1826" t="s">
        <v>1126</v>
      </c>
      <c r="B1826" s="458">
        <v>2024</v>
      </c>
      <c r="C1826" s="458">
        <v>47</v>
      </c>
      <c r="D1826" s="458">
        <v>0</v>
      </c>
      <c r="E1826" s="458">
        <v>0</v>
      </c>
      <c r="F1826" s="458">
        <v>0</v>
      </c>
      <c r="G1826" s="458">
        <v>0</v>
      </c>
      <c r="H1826" s="458">
        <v>0</v>
      </c>
      <c r="I1826" s="458">
        <v>0</v>
      </c>
      <c r="J1826" s="458">
        <v>0</v>
      </c>
      <c r="K1826" s="458">
        <v>118</v>
      </c>
      <c r="L1826" t="s">
        <v>855</v>
      </c>
      <c r="O1826" s="231"/>
      <c r="P1826" s="231"/>
    </row>
    <row r="1827" spans="1:16">
      <c r="A1827" t="s">
        <v>1126</v>
      </c>
      <c r="B1827" s="458">
        <v>2024</v>
      </c>
      <c r="C1827" s="458">
        <v>47</v>
      </c>
      <c r="D1827" s="458">
        <v>0</v>
      </c>
      <c r="E1827" s="458">
        <v>110</v>
      </c>
      <c r="F1827" s="458">
        <v>0</v>
      </c>
      <c r="G1827" s="458">
        <v>44</v>
      </c>
      <c r="H1827" s="458">
        <v>0</v>
      </c>
      <c r="I1827" s="458">
        <v>0</v>
      </c>
      <c r="J1827" s="458">
        <v>0</v>
      </c>
      <c r="K1827" s="458">
        <v>267</v>
      </c>
      <c r="L1827" t="s">
        <v>697</v>
      </c>
      <c r="O1827" s="231"/>
      <c r="P1827" s="231"/>
    </row>
    <row r="1828" spans="1:16">
      <c r="A1828" t="s">
        <v>1126</v>
      </c>
      <c r="C1828">
        <v>0</v>
      </c>
      <c r="D1828">
        <v>0</v>
      </c>
      <c r="E1828">
        <v>21</v>
      </c>
      <c r="F1828">
        <v>0</v>
      </c>
      <c r="G1828">
        <v>0</v>
      </c>
      <c r="H1828">
        <v>1</v>
      </c>
      <c r="I1828">
        <v>1</v>
      </c>
      <c r="J1828">
        <v>2</v>
      </c>
      <c r="K1828">
        <v>215</v>
      </c>
      <c r="L1828" t="s">
        <v>822</v>
      </c>
      <c r="O1828" s="231"/>
      <c r="P1828" s="231"/>
    </row>
    <row r="1829" spans="1:16">
      <c r="A1829" t="s">
        <v>1127</v>
      </c>
      <c r="B1829" s="458">
        <v>2019</v>
      </c>
      <c r="C1829">
        <v>0</v>
      </c>
      <c r="D1829">
        <v>0</v>
      </c>
      <c r="E1829" s="458">
        <v>0</v>
      </c>
      <c r="F1829" s="458">
        <v>0</v>
      </c>
      <c r="G1829" s="458">
        <v>0</v>
      </c>
      <c r="H1829" s="458">
        <v>25</v>
      </c>
      <c r="I1829" s="458">
        <v>0</v>
      </c>
      <c r="J1829" s="458">
        <v>2</v>
      </c>
      <c r="K1829" s="458">
        <v>105</v>
      </c>
      <c r="L1829" t="s">
        <v>855</v>
      </c>
      <c r="O1829" s="231"/>
      <c r="P1829" s="231"/>
    </row>
    <row r="1830" spans="1:16">
      <c r="A1830" t="s">
        <v>1127</v>
      </c>
      <c r="B1830" s="458">
        <v>2020</v>
      </c>
      <c r="C1830">
        <v>0</v>
      </c>
      <c r="D1830">
        <v>0</v>
      </c>
      <c r="E1830" s="458">
        <v>0</v>
      </c>
      <c r="F1830" s="458">
        <v>20</v>
      </c>
      <c r="G1830" s="458">
        <v>0</v>
      </c>
      <c r="H1830" s="458">
        <v>25</v>
      </c>
      <c r="I1830" s="458">
        <v>0</v>
      </c>
      <c r="J1830" s="458">
        <v>5</v>
      </c>
      <c r="K1830" s="458">
        <v>22</v>
      </c>
      <c r="L1830" t="s">
        <v>855</v>
      </c>
      <c r="O1830" s="231"/>
      <c r="P1830" s="231"/>
    </row>
    <row r="1831" spans="1:16">
      <c r="A1831" t="s">
        <v>1127</v>
      </c>
      <c r="B1831" s="458">
        <v>2021</v>
      </c>
      <c r="C1831">
        <v>0</v>
      </c>
      <c r="D1831">
        <v>0</v>
      </c>
      <c r="E1831" s="458">
        <v>0</v>
      </c>
      <c r="F1831" s="458">
        <v>0</v>
      </c>
      <c r="G1831" s="458">
        <v>0</v>
      </c>
      <c r="H1831" s="458">
        <v>4</v>
      </c>
      <c r="I1831" s="458">
        <v>0</v>
      </c>
      <c r="J1831" s="458">
        <v>2</v>
      </c>
      <c r="K1831" s="458">
        <v>42</v>
      </c>
      <c r="L1831" t="s">
        <v>855</v>
      </c>
      <c r="O1831" s="231"/>
      <c r="P1831" s="231"/>
    </row>
    <row r="1832" spans="1:16">
      <c r="A1832" t="s">
        <v>1127</v>
      </c>
      <c r="B1832" s="458">
        <v>2022</v>
      </c>
      <c r="C1832">
        <v>0</v>
      </c>
      <c r="D1832">
        <v>0</v>
      </c>
      <c r="E1832" s="458">
        <v>0</v>
      </c>
      <c r="F1832" s="458">
        <v>0</v>
      </c>
      <c r="G1832" s="458">
        <v>0</v>
      </c>
      <c r="H1832" s="458">
        <v>16</v>
      </c>
      <c r="I1832" s="458">
        <v>0</v>
      </c>
      <c r="J1832" s="458">
        <v>11</v>
      </c>
      <c r="K1832" s="458">
        <v>68</v>
      </c>
      <c r="L1832" t="s">
        <v>855</v>
      </c>
      <c r="O1832" s="231"/>
      <c r="P1832" s="231"/>
    </row>
    <row r="1833" spans="1:16">
      <c r="A1833" t="s">
        <v>1127</v>
      </c>
      <c r="B1833" s="458">
        <v>2023</v>
      </c>
      <c r="C1833">
        <v>0</v>
      </c>
      <c r="D1833">
        <v>0</v>
      </c>
      <c r="E1833" s="458">
        <v>0</v>
      </c>
      <c r="F1833" s="458">
        <v>0</v>
      </c>
      <c r="G1833" s="458">
        <v>0</v>
      </c>
      <c r="H1833" s="458">
        <v>21</v>
      </c>
      <c r="I1833" s="458">
        <v>0</v>
      </c>
      <c r="J1833" s="458">
        <v>7</v>
      </c>
      <c r="K1833" s="458">
        <v>47</v>
      </c>
      <c r="L1833" t="s">
        <v>855</v>
      </c>
      <c r="O1833" s="231"/>
      <c r="P1833" s="231"/>
    </row>
    <row r="1834" spans="1:16">
      <c r="A1834" t="s">
        <v>1127</v>
      </c>
      <c r="B1834" s="458">
        <v>2024</v>
      </c>
      <c r="C1834">
        <v>0</v>
      </c>
      <c r="D1834">
        <v>0</v>
      </c>
      <c r="E1834" s="458">
        <v>0</v>
      </c>
      <c r="F1834" s="458">
        <v>0</v>
      </c>
      <c r="G1834" s="458">
        <v>0</v>
      </c>
      <c r="H1834" s="458">
        <v>1</v>
      </c>
      <c r="I1834" s="458">
        <v>0</v>
      </c>
      <c r="J1834" s="458">
        <v>1</v>
      </c>
      <c r="K1834" s="458">
        <v>39</v>
      </c>
      <c r="L1834" t="s">
        <v>855</v>
      </c>
      <c r="O1834" s="231"/>
      <c r="P1834" s="231"/>
    </row>
    <row r="1835" spans="1:16">
      <c r="A1835" t="s">
        <v>1127</v>
      </c>
      <c r="B1835" s="458">
        <v>2024</v>
      </c>
      <c r="C1835">
        <v>0</v>
      </c>
      <c r="D1835">
        <v>0</v>
      </c>
      <c r="E1835" s="458">
        <v>0</v>
      </c>
      <c r="F1835" s="458">
        <v>0</v>
      </c>
      <c r="G1835" s="458">
        <v>0</v>
      </c>
      <c r="H1835" s="458">
        <v>18</v>
      </c>
      <c r="I1835" s="458">
        <v>0</v>
      </c>
      <c r="J1835" s="458">
        <v>0</v>
      </c>
      <c r="K1835" s="458">
        <v>34</v>
      </c>
      <c r="L1835" t="s">
        <v>697</v>
      </c>
      <c r="O1835" s="231"/>
      <c r="P1835" s="231"/>
    </row>
    <row r="1836" spans="1:16">
      <c r="A1836" t="s">
        <v>1127</v>
      </c>
      <c r="C1836">
        <v>0</v>
      </c>
      <c r="D1836">
        <v>0</v>
      </c>
      <c r="E1836">
        <v>0</v>
      </c>
      <c r="F1836">
        <v>2</v>
      </c>
      <c r="G1836">
        <v>0</v>
      </c>
      <c r="H1836">
        <v>18</v>
      </c>
      <c r="I1836">
        <v>0</v>
      </c>
      <c r="J1836">
        <v>5</v>
      </c>
      <c r="K1836">
        <v>30</v>
      </c>
      <c r="L1836" t="s">
        <v>822</v>
      </c>
      <c r="O1836" s="231"/>
      <c r="P1836" s="231"/>
    </row>
    <row r="1837" spans="1:16">
      <c r="A1837" t="s">
        <v>1128</v>
      </c>
      <c r="B1837" s="458">
        <v>2019</v>
      </c>
      <c r="C1837" s="458">
        <v>0</v>
      </c>
      <c r="D1837" s="458">
        <v>0</v>
      </c>
      <c r="E1837" s="458">
        <v>0</v>
      </c>
      <c r="F1837" s="458">
        <v>5</v>
      </c>
      <c r="G1837" s="458">
        <v>2</v>
      </c>
      <c r="H1837" s="458">
        <v>4</v>
      </c>
      <c r="I1837" s="458">
        <v>0</v>
      </c>
      <c r="J1837" s="458">
        <v>4</v>
      </c>
      <c r="K1837" s="458">
        <v>11</v>
      </c>
      <c r="L1837" t="s">
        <v>855</v>
      </c>
      <c r="O1837" s="231"/>
      <c r="P1837" s="231"/>
    </row>
    <row r="1838" spans="1:16">
      <c r="A1838" t="s">
        <v>1128</v>
      </c>
      <c r="B1838" s="458">
        <v>2020</v>
      </c>
      <c r="C1838" s="458">
        <v>0</v>
      </c>
      <c r="D1838" s="458">
        <v>0</v>
      </c>
      <c r="E1838" s="458">
        <v>0</v>
      </c>
      <c r="F1838" s="458">
        <v>6</v>
      </c>
      <c r="G1838" s="458">
        <v>0</v>
      </c>
      <c r="H1838" s="458">
        <v>6</v>
      </c>
      <c r="I1838" s="458">
        <v>0</v>
      </c>
      <c r="J1838" s="458">
        <v>3</v>
      </c>
      <c r="K1838" s="458">
        <v>1</v>
      </c>
      <c r="L1838" t="s">
        <v>855</v>
      </c>
      <c r="O1838" s="231"/>
      <c r="P1838" s="231"/>
    </row>
    <row r="1839" spans="1:16">
      <c r="A1839" t="s">
        <v>1128</v>
      </c>
      <c r="B1839" s="458">
        <v>2021</v>
      </c>
      <c r="C1839" s="458">
        <v>0</v>
      </c>
      <c r="D1839" s="458">
        <v>0</v>
      </c>
      <c r="E1839" s="458">
        <v>0</v>
      </c>
      <c r="F1839" s="458">
        <v>10</v>
      </c>
      <c r="G1839" s="458">
        <v>0</v>
      </c>
      <c r="H1839" s="458">
        <v>10</v>
      </c>
      <c r="I1839" s="458">
        <v>2</v>
      </c>
      <c r="J1839" s="458">
        <v>8</v>
      </c>
      <c r="K1839" s="458">
        <v>15</v>
      </c>
      <c r="L1839" t="s">
        <v>855</v>
      </c>
      <c r="O1839" s="231"/>
      <c r="P1839" s="231"/>
    </row>
    <row r="1840" spans="1:16">
      <c r="A1840" t="s">
        <v>1128</v>
      </c>
      <c r="B1840" s="458">
        <v>2022</v>
      </c>
      <c r="C1840" s="458">
        <v>0</v>
      </c>
      <c r="D1840" s="458">
        <v>0</v>
      </c>
      <c r="E1840" s="458">
        <v>0</v>
      </c>
      <c r="F1840" s="458">
        <v>6</v>
      </c>
      <c r="G1840" s="458">
        <v>0</v>
      </c>
      <c r="H1840" s="458">
        <v>7</v>
      </c>
      <c r="I1840" s="458">
        <v>0</v>
      </c>
      <c r="J1840" s="458">
        <v>3</v>
      </c>
      <c r="K1840" s="458">
        <v>1</v>
      </c>
      <c r="L1840" t="s">
        <v>855</v>
      </c>
      <c r="O1840" s="231"/>
      <c r="P1840" s="231"/>
    </row>
    <row r="1841" spans="1:16">
      <c r="A1841" t="s">
        <v>1128</v>
      </c>
      <c r="B1841" s="458">
        <v>2023</v>
      </c>
      <c r="C1841" s="458">
        <v>0</v>
      </c>
      <c r="D1841" s="458">
        <v>0</v>
      </c>
      <c r="E1841" s="458">
        <v>0</v>
      </c>
      <c r="F1841" s="458">
        <v>3</v>
      </c>
      <c r="G1841" s="458">
        <v>0</v>
      </c>
      <c r="H1841" s="458">
        <v>1</v>
      </c>
      <c r="I1841" s="458">
        <v>0</v>
      </c>
      <c r="J1841" s="458">
        <v>0</v>
      </c>
      <c r="K1841" s="458">
        <v>0</v>
      </c>
      <c r="L1841" t="s">
        <v>855</v>
      </c>
      <c r="O1841" s="231"/>
      <c r="P1841" s="231"/>
    </row>
    <row r="1842" spans="1:16">
      <c r="A1842" t="s">
        <v>1128</v>
      </c>
      <c r="B1842" s="458">
        <v>2023</v>
      </c>
      <c r="C1842" s="458">
        <v>0</v>
      </c>
      <c r="D1842" s="458">
        <v>0</v>
      </c>
      <c r="E1842" s="458">
        <v>0</v>
      </c>
      <c r="F1842" s="458">
        <v>6</v>
      </c>
      <c r="G1842" s="458">
        <v>0</v>
      </c>
      <c r="H1842" s="458">
        <v>7</v>
      </c>
      <c r="I1842" s="458">
        <v>0</v>
      </c>
      <c r="J1842" s="458">
        <v>9</v>
      </c>
      <c r="K1842" s="458">
        <v>3</v>
      </c>
      <c r="L1842" t="s">
        <v>697</v>
      </c>
      <c r="O1842" s="231"/>
      <c r="P1842" s="231"/>
    </row>
    <row r="1843" spans="1:16">
      <c r="A1843" t="s">
        <v>1128</v>
      </c>
      <c r="B1843" s="458">
        <v>2024</v>
      </c>
      <c r="C1843" s="458">
        <v>0</v>
      </c>
      <c r="D1843" s="458">
        <v>0</v>
      </c>
      <c r="E1843" s="458">
        <v>0</v>
      </c>
      <c r="F1843" s="458">
        <v>8</v>
      </c>
      <c r="G1843" s="458">
        <v>0</v>
      </c>
      <c r="H1843" s="458">
        <v>9</v>
      </c>
      <c r="I1843" s="458">
        <v>0</v>
      </c>
      <c r="J1843" s="458">
        <v>8</v>
      </c>
      <c r="K1843" s="458">
        <v>2</v>
      </c>
      <c r="L1843" t="s">
        <v>697</v>
      </c>
      <c r="O1843" s="231"/>
      <c r="P1843" s="231"/>
    </row>
    <row r="1844" spans="1:16">
      <c r="A1844" t="s">
        <v>1128</v>
      </c>
      <c r="C1844">
        <v>0</v>
      </c>
      <c r="D1844">
        <v>0</v>
      </c>
      <c r="E1844">
        <v>0</v>
      </c>
      <c r="F1844">
        <v>5</v>
      </c>
      <c r="G1844">
        <v>0</v>
      </c>
      <c r="H1844">
        <v>8</v>
      </c>
      <c r="I1844">
        <v>0</v>
      </c>
      <c r="J1844">
        <v>3</v>
      </c>
      <c r="K1844">
        <v>1</v>
      </c>
      <c r="L1844" t="s">
        <v>822</v>
      </c>
      <c r="O1844" s="231"/>
      <c r="P1844" s="231"/>
    </row>
    <row r="1845" spans="1:16">
      <c r="A1845" t="s">
        <v>1129</v>
      </c>
      <c r="B1845" s="458">
        <v>2019</v>
      </c>
      <c r="C1845" s="458">
        <v>0</v>
      </c>
      <c r="D1845" s="458">
        <v>0</v>
      </c>
      <c r="E1845" s="458">
        <v>0</v>
      </c>
      <c r="F1845" s="458">
        <v>5</v>
      </c>
      <c r="G1845" s="458">
        <v>0</v>
      </c>
      <c r="H1845" s="458">
        <v>5</v>
      </c>
      <c r="I1845" s="458">
        <v>0</v>
      </c>
      <c r="J1845" s="458">
        <v>4</v>
      </c>
      <c r="K1845" s="458">
        <v>4</v>
      </c>
      <c r="L1845" t="s">
        <v>855</v>
      </c>
      <c r="O1845" s="231"/>
      <c r="P1845" s="231"/>
    </row>
    <row r="1846" spans="1:16">
      <c r="A1846" t="s">
        <v>1129</v>
      </c>
      <c r="B1846" s="458">
        <v>2020</v>
      </c>
      <c r="C1846" s="458">
        <v>0</v>
      </c>
      <c r="D1846" s="458">
        <v>0</v>
      </c>
      <c r="E1846" s="458">
        <v>0</v>
      </c>
      <c r="F1846" s="458">
        <v>2</v>
      </c>
      <c r="G1846" s="458">
        <v>0</v>
      </c>
      <c r="H1846" s="458">
        <v>1</v>
      </c>
      <c r="I1846" s="458">
        <v>20</v>
      </c>
      <c r="J1846" s="458">
        <v>2</v>
      </c>
      <c r="K1846" s="458">
        <v>303</v>
      </c>
      <c r="L1846" t="s">
        <v>855</v>
      </c>
      <c r="O1846" s="231"/>
      <c r="P1846" s="231"/>
    </row>
    <row r="1847" spans="1:16">
      <c r="A1847" t="s">
        <v>1129</v>
      </c>
      <c r="B1847" s="458">
        <v>2021</v>
      </c>
      <c r="C1847" s="458">
        <v>0</v>
      </c>
      <c r="D1847" s="458">
        <v>0</v>
      </c>
      <c r="E1847" s="458">
        <v>24</v>
      </c>
      <c r="F1847" s="458">
        <v>6</v>
      </c>
      <c r="G1847" s="458">
        <v>55</v>
      </c>
      <c r="H1847" s="458">
        <v>5</v>
      </c>
      <c r="I1847" s="458">
        <v>0</v>
      </c>
      <c r="J1847" s="458">
        <v>6</v>
      </c>
      <c r="K1847" s="458">
        <v>2</v>
      </c>
      <c r="L1847" t="s">
        <v>855</v>
      </c>
      <c r="O1847" s="231"/>
      <c r="P1847" s="231"/>
    </row>
    <row r="1848" spans="1:16">
      <c r="A1848" t="s">
        <v>1129</v>
      </c>
      <c r="B1848" s="458">
        <v>2022</v>
      </c>
      <c r="C1848" s="458">
        <v>0</v>
      </c>
      <c r="D1848" s="458">
        <v>0</v>
      </c>
      <c r="E1848" s="458">
        <v>0</v>
      </c>
      <c r="F1848" s="458">
        <v>4</v>
      </c>
      <c r="G1848" s="458">
        <v>0</v>
      </c>
      <c r="H1848" s="458">
        <v>4</v>
      </c>
      <c r="I1848" s="458">
        <v>0</v>
      </c>
      <c r="J1848" s="458">
        <v>4</v>
      </c>
      <c r="K1848" s="458">
        <v>2</v>
      </c>
      <c r="L1848" t="s">
        <v>855</v>
      </c>
      <c r="O1848" s="231"/>
      <c r="P1848" s="231"/>
    </row>
    <row r="1849" spans="1:16">
      <c r="A1849" t="s">
        <v>1129</v>
      </c>
      <c r="B1849" s="458">
        <v>2023</v>
      </c>
      <c r="C1849" s="458">
        <v>0</v>
      </c>
      <c r="D1849" s="458">
        <v>0</v>
      </c>
      <c r="E1849" s="458">
        <v>0</v>
      </c>
      <c r="F1849" s="458">
        <v>4</v>
      </c>
      <c r="G1849" s="458">
        <v>0</v>
      </c>
      <c r="H1849" s="458">
        <v>4</v>
      </c>
      <c r="I1849" s="458">
        <v>0</v>
      </c>
      <c r="J1849" s="458">
        <v>4</v>
      </c>
      <c r="K1849" s="458">
        <v>1</v>
      </c>
      <c r="L1849" t="s">
        <v>697</v>
      </c>
      <c r="O1849" s="231"/>
      <c r="P1849" s="231"/>
    </row>
    <row r="1850" spans="1:16">
      <c r="A1850" t="s">
        <v>1129</v>
      </c>
      <c r="B1850" s="458">
        <v>2024</v>
      </c>
      <c r="C1850" s="458">
        <v>0</v>
      </c>
      <c r="D1850" s="458">
        <v>0</v>
      </c>
      <c r="E1850" s="458">
        <v>0</v>
      </c>
      <c r="F1850" s="458">
        <v>4</v>
      </c>
      <c r="G1850" s="458">
        <v>0</v>
      </c>
      <c r="H1850" s="458">
        <v>4</v>
      </c>
      <c r="I1850" s="458">
        <v>0</v>
      </c>
      <c r="J1850" s="458">
        <v>4</v>
      </c>
      <c r="K1850" s="458">
        <v>3</v>
      </c>
      <c r="L1850" t="s">
        <v>697</v>
      </c>
      <c r="O1850" s="231"/>
      <c r="P1850" s="231"/>
    </row>
    <row r="1851" spans="1:16">
      <c r="A1851" t="s">
        <v>1129</v>
      </c>
      <c r="C1851">
        <v>0</v>
      </c>
      <c r="D1851">
        <v>0</v>
      </c>
      <c r="E1851">
        <v>0</v>
      </c>
      <c r="F1851">
        <v>2</v>
      </c>
      <c r="G1851">
        <v>0</v>
      </c>
      <c r="H1851">
        <v>2</v>
      </c>
      <c r="I1851">
        <v>0</v>
      </c>
      <c r="J1851">
        <v>0</v>
      </c>
      <c r="K1851">
        <v>1</v>
      </c>
      <c r="L1851" t="s">
        <v>822</v>
      </c>
      <c r="O1851" s="231"/>
      <c r="P1851" s="231"/>
    </row>
    <row r="1852" spans="1:16">
      <c r="A1852" t="s">
        <v>1130</v>
      </c>
      <c r="B1852" s="458">
        <v>2019</v>
      </c>
      <c r="C1852" s="458">
        <v>0</v>
      </c>
      <c r="D1852" s="458">
        <v>0</v>
      </c>
      <c r="E1852" s="458">
        <v>0</v>
      </c>
      <c r="F1852" s="458">
        <v>0</v>
      </c>
      <c r="G1852" s="458">
        <v>0</v>
      </c>
      <c r="H1852" s="458">
        <v>0</v>
      </c>
      <c r="I1852" s="458">
        <v>0</v>
      </c>
      <c r="J1852" s="458">
        <v>0</v>
      </c>
      <c r="K1852" s="458">
        <v>141</v>
      </c>
      <c r="L1852" t="s">
        <v>855</v>
      </c>
      <c r="O1852" s="231"/>
      <c r="P1852" s="231"/>
    </row>
    <row r="1853" spans="1:16">
      <c r="A1853" t="s">
        <v>1130</v>
      </c>
      <c r="B1853" s="458">
        <v>2020</v>
      </c>
      <c r="C1853" s="458">
        <v>132</v>
      </c>
      <c r="D1853" s="458">
        <v>0</v>
      </c>
      <c r="E1853" s="458">
        <v>132</v>
      </c>
      <c r="F1853" s="458">
        <v>0</v>
      </c>
      <c r="G1853" s="458">
        <v>0</v>
      </c>
      <c r="H1853" s="458">
        <v>0</v>
      </c>
      <c r="I1853" s="458">
        <v>0</v>
      </c>
      <c r="J1853" s="458">
        <v>0</v>
      </c>
      <c r="K1853" s="458">
        <v>283</v>
      </c>
      <c r="L1853" t="s">
        <v>855</v>
      </c>
      <c r="O1853" s="231"/>
      <c r="P1853" s="231"/>
    </row>
    <row r="1854" spans="1:16">
      <c r="A1854" t="s">
        <v>1130</v>
      </c>
      <c r="B1854" s="458">
        <v>2021</v>
      </c>
      <c r="C1854" s="458">
        <v>0</v>
      </c>
      <c r="D1854" s="458">
        <v>0</v>
      </c>
      <c r="E1854" s="458">
        <v>91</v>
      </c>
      <c r="F1854" s="458">
        <v>10</v>
      </c>
      <c r="G1854" s="458">
        <v>10</v>
      </c>
      <c r="H1854" s="458">
        <v>10</v>
      </c>
      <c r="I1854" s="458">
        <v>4</v>
      </c>
      <c r="J1854" s="458">
        <v>9</v>
      </c>
      <c r="K1854" s="458">
        <v>95</v>
      </c>
      <c r="L1854" t="s">
        <v>855</v>
      </c>
      <c r="O1854" s="231"/>
      <c r="P1854" s="231"/>
    </row>
    <row r="1855" spans="1:16">
      <c r="A1855" t="s">
        <v>1130</v>
      </c>
      <c r="B1855" s="458">
        <v>2022</v>
      </c>
      <c r="C1855" s="458">
        <v>0</v>
      </c>
      <c r="D1855" s="458">
        <v>0</v>
      </c>
      <c r="E1855" s="458">
        <v>7</v>
      </c>
      <c r="F1855" s="458">
        <v>22</v>
      </c>
      <c r="G1855" s="458">
        <v>51</v>
      </c>
      <c r="H1855" s="458">
        <v>19</v>
      </c>
      <c r="I1855" s="458">
        <v>34</v>
      </c>
      <c r="J1855" s="458">
        <v>21</v>
      </c>
      <c r="K1855" s="458">
        <v>114</v>
      </c>
      <c r="L1855" t="s">
        <v>855</v>
      </c>
      <c r="O1855" s="231"/>
      <c r="P1855" s="231"/>
    </row>
    <row r="1856" spans="1:16">
      <c r="A1856" t="s">
        <v>1130</v>
      </c>
      <c r="B1856" s="458">
        <v>2023</v>
      </c>
      <c r="C1856" s="458">
        <v>0</v>
      </c>
      <c r="D1856" s="458">
        <v>0</v>
      </c>
      <c r="E1856" s="458">
        <v>0</v>
      </c>
      <c r="F1856" s="458">
        <v>0</v>
      </c>
      <c r="G1856" s="458">
        <v>0</v>
      </c>
      <c r="H1856" s="458">
        <v>0</v>
      </c>
      <c r="I1856" s="458">
        <v>0</v>
      </c>
      <c r="J1856" s="458">
        <v>5</v>
      </c>
      <c r="K1856" s="458">
        <v>0</v>
      </c>
      <c r="L1856" t="s">
        <v>855</v>
      </c>
      <c r="O1856" s="231"/>
      <c r="P1856" s="231"/>
    </row>
    <row r="1857" spans="1:16">
      <c r="A1857" t="s">
        <v>1130</v>
      </c>
      <c r="B1857" s="458">
        <v>2023</v>
      </c>
      <c r="C1857" s="458">
        <v>0</v>
      </c>
      <c r="D1857" s="458">
        <v>0</v>
      </c>
      <c r="E1857" s="458">
        <v>0</v>
      </c>
      <c r="F1857" s="458">
        <v>13</v>
      </c>
      <c r="G1857" s="458">
        <v>0</v>
      </c>
      <c r="H1857" s="458">
        <v>4</v>
      </c>
      <c r="I1857" s="458">
        <v>0</v>
      </c>
      <c r="J1857" s="458">
        <v>10</v>
      </c>
      <c r="K1857" s="458">
        <v>32</v>
      </c>
      <c r="L1857" t="s">
        <v>697</v>
      </c>
      <c r="O1857" s="231"/>
      <c r="P1857" s="231"/>
    </row>
    <row r="1858" spans="1:16">
      <c r="A1858" t="s">
        <v>1130</v>
      </c>
      <c r="B1858" s="458">
        <v>2024</v>
      </c>
      <c r="C1858" s="458">
        <v>0</v>
      </c>
      <c r="D1858" s="458">
        <v>0</v>
      </c>
      <c r="E1858" s="458">
        <v>0</v>
      </c>
      <c r="F1858" s="458">
        <v>19</v>
      </c>
      <c r="G1858" s="458">
        <v>0</v>
      </c>
      <c r="H1858" s="458">
        <v>17</v>
      </c>
      <c r="I1858" s="458">
        <v>8</v>
      </c>
      <c r="J1858" s="458">
        <v>0</v>
      </c>
      <c r="K1858" s="458">
        <v>63</v>
      </c>
      <c r="L1858" t="s">
        <v>697</v>
      </c>
      <c r="O1858" s="231"/>
      <c r="P1858" s="231"/>
    </row>
    <row r="1859" spans="1:16">
      <c r="A1859" t="s">
        <v>1130</v>
      </c>
      <c r="C1859">
        <v>0</v>
      </c>
      <c r="D1859">
        <v>0</v>
      </c>
      <c r="E1859">
        <v>7</v>
      </c>
      <c r="F1859">
        <v>7</v>
      </c>
      <c r="G1859">
        <v>0</v>
      </c>
      <c r="H1859">
        <v>7</v>
      </c>
      <c r="I1859">
        <v>0</v>
      </c>
      <c r="J1859">
        <v>15</v>
      </c>
      <c r="K1859">
        <v>76</v>
      </c>
      <c r="L1859" t="s">
        <v>822</v>
      </c>
      <c r="O1859" s="231"/>
      <c r="P1859" s="231"/>
    </row>
    <row r="1860" spans="1:16">
      <c r="A1860" t="s">
        <v>1131</v>
      </c>
      <c r="B1860" s="458">
        <v>2020</v>
      </c>
      <c r="C1860" s="458">
        <v>0</v>
      </c>
      <c r="D1860" s="458">
        <v>0</v>
      </c>
      <c r="E1860" s="458">
        <v>0</v>
      </c>
      <c r="F1860" s="458">
        <v>0</v>
      </c>
      <c r="G1860" s="458">
        <v>0</v>
      </c>
      <c r="H1860" s="458">
        <v>3</v>
      </c>
      <c r="I1860" s="458">
        <v>0</v>
      </c>
      <c r="J1860" s="458">
        <v>1</v>
      </c>
      <c r="K1860" s="458">
        <v>38</v>
      </c>
      <c r="L1860" t="s">
        <v>855</v>
      </c>
      <c r="O1860" s="231"/>
      <c r="P1860" s="231"/>
    </row>
    <row r="1861" spans="1:16">
      <c r="A1861" t="s">
        <v>1131</v>
      </c>
      <c r="B1861" s="458">
        <v>2021</v>
      </c>
      <c r="C1861" s="458">
        <v>0</v>
      </c>
      <c r="D1861" s="458">
        <v>0</v>
      </c>
      <c r="E1861" s="458">
        <v>0</v>
      </c>
      <c r="F1861" s="458">
        <v>5</v>
      </c>
      <c r="G1861" s="458">
        <v>0</v>
      </c>
      <c r="H1861" s="458">
        <v>3</v>
      </c>
      <c r="I1861" s="458">
        <v>0</v>
      </c>
      <c r="J1861" s="458">
        <v>0</v>
      </c>
      <c r="K1861" s="458">
        <v>67</v>
      </c>
      <c r="L1861" t="s">
        <v>855</v>
      </c>
      <c r="O1861" s="231"/>
      <c r="P1861" s="231"/>
    </row>
    <row r="1862" spans="1:16">
      <c r="A1862" t="s">
        <v>1131</v>
      </c>
      <c r="B1862" s="458">
        <v>2021</v>
      </c>
      <c r="C1862" s="458">
        <v>0</v>
      </c>
      <c r="D1862" s="458">
        <v>0</v>
      </c>
      <c r="E1862" s="458">
        <v>0</v>
      </c>
      <c r="F1862" s="458">
        <v>1</v>
      </c>
      <c r="G1862" s="458">
        <v>0</v>
      </c>
      <c r="H1862" s="458">
        <v>2</v>
      </c>
      <c r="I1862" s="458">
        <v>0</v>
      </c>
      <c r="J1862" s="458">
        <v>0</v>
      </c>
      <c r="K1862" s="458">
        <v>19</v>
      </c>
      <c r="L1862" t="s">
        <v>697</v>
      </c>
      <c r="O1862" s="231"/>
      <c r="P1862" s="231"/>
    </row>
    <row r="1863" spans="1:16">
      <c r="A1863" t="s">
        <v>1131</v>
      </c>
      <c r="B1863" s="458">
        <v>2022</v>
      </c>
      <c r="C1863" s="458">
        <v>0</v>
      </c>
      <c r="D1863" s="458">
        <v>0</v>
      </c>
      <c r="E1863" s="458">
        <v>2</v>
      </c>
      <c r="F1863" s="458">
        <v>1</v>
      </c>
      <c r="G1863" s="458">
        <v>2</v>
      </c>
      <c r="H1863" s="458">
        <v>0</v>
      </c>
      <c r="I1863" s="458">
        <v>0</v>
      </c>
      <c r="J1863" s="458">
        <v>0</v>
      </c>
      <c r="K1863" s="458">
        <v>31</v>
      </c>
      <c r="L1863" t="s">
        <v>697</v>
      </c>
      <c r="O1863" s="231"/>
      <c r="P1863" s="231"/>
    </row>
    <row r="1864" spans="1:16">
      <c r="A1864" t="s">
        <v>1131</v>
      </c>
      <c r="B1864" s="458">
        <v>2023</v>
      </c>
      <c r="C1864" s="458">
        <v>0</v>
      </c>
      <c r="D1864" s="458">
        <v>1</v>
      </c>
      <c r="E1864" s="458">
        <v>0</v>
      </c>
      <c r="F1864" s="458">
        <v>1</v>
      </c>
      <c r="G1864" s="458">
        <v>0</v>
      </c>
      <c r="H1864" s="458">
        <v>4</v>
      </c>
      <c r="I1864" s="458">
        <v>0</v>
      </c>
      <c r="J1864" s="458">
        <v>0</v>
      </c>
      <c r="K1864" s="458">
        <v>66</v>
      </c>
      <c r="L1864" t="s">
        <v>697</v>
      </c>
      <c r="O1864" s="231"/>
      <c r="P1864" s="231"/>
    </row>
    <row r="1865" spans="1:16">
      <c r="A1865" t="s">
        <v>1131</v>
      </c>
      <c r="B1865" s="458">
        <v>2024</v>
      </c>
      <c r="C1865" s="458">
        <v>0</v>
      </c>
      <c r="D1865" s="458">
        <v>0</v>
      </c>
      <c r="E1865" s="458">
        <v>0</v>
      </c>
      <c r="F1865" s="458">
        <v>0</v>
      </c>
      <c r="G1865" s="458">
        <v>0</v>
      </c>
      <c r="H1865" s="458">
        <v>10</v>
      </c>
      <c r="I1865" s="458">
        <v>0</v>
      </c>
      <c r="J1865" s="458">
        <v>0</v>
      </c>
      <c r="K1865" s="458">
        <v>9</v>
      </c>
      <c r="L1865" t="s">
        <v>697</v>
      </c>
      <c r="O1865" s="231"/>
      <c r="P1865" s="231"/>
    </row>
    <row r="1866" spans="1:16">
      <c r="A1866" t="s">
        <v>1131</v>
      </c>
      <c r="C1866">
        <v>0</v>
      </c>
      <c r="D1866">
        <v>0</v>
      </c>
      <c r="E1866">
        <v>0</v>
      </c>
      <c r="F1866">
        <v>2</v>
      </c>
      <c r="G1866">
        <v>0</v>
      </c>
      <c r="H1866">
        <v>0</v>
      </c>
      <c r="I1866">
        <v>0</v>
      </c>
      <c r="J1866">
        <v>0</v>
      </c>
      <c r="K1866">
        <v>14</v>
      </c>
      <c r="L1866" t="s">
        <v>822</v>
      </c>
      <c r="O1866" s="231"/>
      <c r="P1866" s="231"/>
    </row>
    <row r="1867" spans="1:16">
      <c r="A1867" t="s">
        <v>1132</v>
      </c>
      <c r="B1867" s="458">
        <v>2019</v>
      </c>
      <c r="C1867" s="458">
        <v>0</v>
      </c>
      <c r="D1867" s="458">
        <v>0</v>
      </c>
      <c r="E1867" s="458">
        <v>0</v>
      </c>
      <c r="F1867" s="458">
        <v>0</v>
      </c>
      <c r="G1867" s="458">
        <v>0</v>
      </c>
      <c r="H1867" s="458">
        <v>5</v>
      </c>
      <c r="I1867" s="458">
        <v>0</v>
      </c>
      <c r="J1867" s="458">
        <v>130</v>
      </c>
      <c r="K1867" s="458">
        <v>159</v>
      </c>
      <c r="L1867" t="s">
        <v>855</v>
      </c>
      <c r="O1867" s="231"/>
      <c r="P1867" s="231"/>
    </row>
    <row r="1868" spans="1:16">
      <c r="A1868" t="s">
        <v>1132</v>
      </c>
      <c r="B1868" s="458">
        <v>2020</v>
      </c>
      <c r="C1868" s="458">
        <v>52</v>
      </c>
      <c r="D1868" s="458">
        <v>0</v>
      </c>
      <c r="E1868" s="458">
        <v>103</v>
      </c>
      <c r="F1868" s="458">
        <v>0</v>
      </c>
      <c r="G1868" s="458">
        <v>0</v>
      </c>
      <c r="H1868" s="458">
        <v>10</v>
      </c>
      <c r="I1868" s="458">
        <v>0</v>
      </c>
      <c r="J1868" s="458">
        <v>27</v>
      </c>
      <c r="K1868" s="458">
        <v>442</v>
      </c>
      <c r="L1868" t="s">
        <v>855</v>
      </c>
      <c r="O1868" s="231"/>
      <c r="P1868" s="231"/>
    </row>
    <row r="1869" spans="1:16">
      <c r="A1869" t="s">
        <v>1132</v>
      </c>
      <c r="B1869" s="458">
        <v>2021</v>
      </c>
      <c r="C1869" s="458">
        <v>0</v>
      </c>
      <c r="D1869" s="458">
        <v>0</v>
      </c>
      <c r="E1869" s="458">
        <v>0</v>
      </c>
      <c r="F1869" s="458">
        <v>0</v>
      </c>
      <c r="G1869" s="458">
        <v>0</v>
      </c>
      <c r="H1869" s="458">
        <v>193</v>
      </c>
      <c r="I1869" s="458">
        <v>0</v>
      </c>
      <c r="J1869" s="458">
        <v>97</v>
      </c>
      <c r="K1869" s="458">
        <v>109</v>
      </c>
      <c r="L1869" t="s">
        <v>855</v>
      </c>
      <c r="O1869" s="231"/>
      <c r="P1869" s="231"/>
    </row>
    <row r="1870" spans="1:16">
      <c r="A1870" t="s">
        <v>1132</v>
      </c>
      <c r="B1870" s="458">
        <v>2022</v>
      </c>
      <c r="C1870" s="458">
        <v>14</v>
      </c>
      <c r="D1870" s="458">
        <v>0</v>
      </c>
      <c r="E1870" s="458">
        <v>14</v>
      </c>
      <c r="F1870" s="458">
        <v>0</v>
      </c>
      <c r="G1870" s="458">
        <v>1</v>
      </c>
      <c r="H1870" s="458">
        <v>0</v>
      </c>
      <c r="I1870" s="458">
        <v>0</v>
      </c>
      <c r="J1870" s="458">
        <v>0</v>
      </c>
      <c r="K1870" s="458">
        <v>486</v>
      </c>
      <c r="L1870" t="s">
        <v>855</v>
      </c>
      <c r="O1870" s="231"/>
      <c r="P1870" s="231"/>
    </row>
    <row r="1871" spans="1:16">
      <c r="A1871" t="s">
        <v>1132</v>
      </c>
      <c r="B1871" s="458">
        <v>2023</v>
      </c>
      <c r="C1871" s="458">
        <v>0</v>
      </c>
      <c r="D1871" s="458">
        <v>0</v>
      </c>
      <c r="E1871" s="458">
        <v>30</v>
      </c>
      <c r="F1871" s="458">
        <v>0</v>
      </c>
      <c r="G1871" s="458">
        <v>12</v>
      </c>
      <c r="H1871" s="458">
        <v>0</v>
      </c>
      <c r="I1871" s="458">
        <v>0</v>
      </c>
      <c r="J1871" s="458">
        <v>2</v>
      </c>
      <c r="K1871" s="458">
        <v>210</v>
      </c>
      <c r="L1871" t="s">
        <v>855</v>
      </c>
      <c r="O1871" s="231"/>
      <c r="P1871" s="231"/>
    </row>
    <row r="1872" spans="1:16">
      <c r="A1872" t="s">
        <v>1132</v>
      </c>
      <c r="B1872" s="458">
        <v>2024</v>
      </c>
      <c r="C1872" s="458">
        <v>0</v>
      </c>
      <c r="D1872" s="458">
        <v>42</v>
      </c>
      <c r="E1872" s="458">
        <v>0</v>
      </c>
      <c r="F1872" s="458">
        <v>42</v>
      </c>
      <c r="G1872" s="458">
        <v>143</v>
      </c>
      <c r="H1872" s="458">
        <v>9</v>
      </c>
      <c r="I1872" s="458">
        <v>0</v>
      </c>
      <c r="J1872" s="458">
        <v>0</v>
      </c>
      <c r="K1872" s="458">
        <v>195</v>
      </c>
      <c r="L1872" t="s">
        <v>697</v>
      </c>
      <c r="O1872" s="231"/>
      <c r="P1872" s="231"/>
    </row>
    <row r="1873" spans="1:16">
      <c r="A1873" t="s">
        <v>1132</v>
      </c>
      <c r="C1873">
        <v>0</v>
      </c>
      <c r="D1873">
        <v>0</v>
      </c>
      <c r="E1873">
        <v>7</v>
      </c>
      <c r="F1873">
        <v>0</v>
      </c>
      <c r="G1873">
        <v>0</v>
      </c>
      <c r="H1873">
        <v>0</v>
      </c>
      <c r="I1873">
        <v>0</v>
      </c>
      <c r="J1873">
        <v>2</v>
      </c>
      <c r="K1873">
        <v>89</v>
      </c>
      <c r="L1873" t="s">
        <v>822</v>
      </c>
      <c r="O1873" s="231"/>
      <c r="P1873" s="231"/>
    </row>
    <row r="1874" spans="1:16">
      <c r="A1874" t="s">
        <v>1133</v>
      </c>
      <c r="B1874" s="458">
        <v>2019</v>
      </c>
      <c r="C1874">
        <v>0</v>
      </c>
      <c r="D1874">
        <v>0</v>
      </c>
      <c r="E1874" s="458">
        <v>0</v>
      </c>
      <c r="F1874" s="458">
        <v>0</v>
      </c>
      <c r="G1874" s="458">
        <v>0</v>
      </c>
      <c r="H1874" s="458">
        <v>0</v>
      </c>
      <c r="I1874" s="458">
        <v>0</v>
      </c>
      <c r="J1874" s="458">
        <v>3</v>
      </c>
      <c r="K1874" s="458">
        <v>0</v>
      </c>
      <c r="L1874" t="s">
        <v>855</v>
      </c>
      <c r="O1874" s="231"/>
      <c r="P1874" s="231"/>
    </row>
    <row r="1875" spans="1:16">
      <c r="A1875" t="s">
        <v>1133</v>
      </c>
      <c r="B1875" s="458">
        <v>2020</v>
      </c>
      <c r="C1875">
        <v>0</v>
      </c>
      <c r="D1875">
        <v>0</v>
      </c>
      <c r="E1875" s="458">
        <v>0</v>
      </c>
      <c r="F1875" s="458">
        <v>1</v>
      </c>
      <c r="G1875" s="458">
        <v>0</v>
      </c>
      <c r="H1875" s="458">
        <v>0</v>
      </c>
      <c r="I1875" s="458">
        <v>0</v>
      </c>
      <c r="J1875" s="458">
        <v>3</v>
      </c>
      <c r="K1875" s="458">
        <v>2</v>
      </c>
      <c r="L1875" t="s">
        <v>697</v>
      </c>
      <c r="O1875" s="231"/>
      <c r="P1875" s="231"/>
    </row>
    <row r="1876" spans="1:16">
      <c r="A1876" t="s">
        <v>1133</v>
      </c>
      <c r="B1876" s="458">
        <v>2021</v>
      </c>
      <c r="C1876">
        <v>0</v>
      </c>
      <c r="D1876">
        <v>0</v>
      </c>
      <c r="E1876" s="458">
        <v>0</v>
      </c>
      <c r="F1876" s="458">
        <v>0</v>
      </c>
      <c r="G1876" s="458">
        <v>0</v>
      </c>
      <c r="H1876" s="458">
        <v>0</v>
      </c>
      <c r="I1876" s="458">
        <v>0</v>
      </c>
      <c r="J1876" s="458">
        <v>7</v>
      </c>
      <c r="K1876" s="458">
        <v>1</v>
      </c>
      <c r="L1876" t="s">
        <v>697</v>
      </c>
      <c r="O1876" s="231"/>
      <c r="P1876" s="231"/>
    </row>
    <row r="1877" spans="1:16">
      <c r="A1877" t="s">
        <v>1133</v>
      </c>
      <c r="B1877" s="458">
        <v>2022</v>
      </c>
      <c r="C1877">
        <v>0</v>
      </c>
      <c r="D1877">
        <v>0</v>
      </c>
      <c r="E1877" s="458">
        <v>0</v>
      </c>
      <c r="F1877" s="458">
        <v>0</v>
      </c>
      <c r="G1877" s="458">
        <v>0</v>
      </c>
      <c r="H1877" s="458">
        <v>0</v>
      </c>
      <c r="I1877" s="458">
        <v>0</v>
      </c>
      <c r="J1877" s="458">
        <v>4</v>
      </c>
      <c r="K1877" s="458">
        <v>0</v>
      </c>
      <c r="L1877" t="s">
        <v>697</v>
      </c>
      <c r="O1877" s="231"/>
      <c r="P1877" s="231"/>
    </row>
    <row r="1878" spans="1:16">
      <c r="A1878" t="s">
        <v>1133</v>
      </c>
      <c r="B1878" s="458">
        <v>2023</v>
      </c>
      <c r="C1878">
        <v>0</v>
      </c>
      <c r="D1878">
        <v>0</v>
      </c>
      <c r="E1878" s="458">
        <v>0</v>
      </c>
      <c r="F1878" s="458">
        <v>1</v>
      </c>
      <c r="G1878" s="458">
        <v>0</v>
      </c>
      <c r="H1878" s="458">
        <v>1</v>
      </c>
      <c r="I1878" s="458">
        <v>0</v>
      </c>
      <c r="J1878" s="458">
        <v>6</v>
      </c>
      <c r="K1878" s="458">
        <v>2</v>
      </c>
      <c r="L1878" t="s">
        <v>697</v>
      </c>
      <c r="O1878" s="231"/>
      <c r="P1878" s="231"/>
    </row>
    <row r="1879" spans="1:16">
      <c r="A1879" t="s">
        <v>1133</v>
      </c>
      <c r="B1879" s="458">
        <v>2024</v>
      </c>
      <c r="C1879">
        <v>0</v>
      </c>
      <c r="D1879">
        <v>0</v>
      </c>
      <c r="E1879" s="458">
        <v>0</v>
      </c>
      <c r="F1879" s="458">
        <v>0</v>
      </c>
      <c r="G1879" s="458">
        <v>0</v>
      </c>
      <c r="H1879" s="458">
        <v>0</v>
      </c>
      <c r="I1879" s="458">
        <v>0</v>
      </c>
      <c r="J1879" s="458">
        <v>2</v>
      </c>
      <c r="K1879" s="458">
        <v>0</v>
      </c>
      <c r="L1879" t="s">
        <v>697</v>
      </c>
      <c r="O1879" s="231"/>
      <c r="P1879" s="231"/>
    </row>
    <row r="1880" spans="1:16">
      <c r="A1880" t="s">
        <v>1133</v>
      </c>
      <c r="B1880" s="458">
        <v>2024</v>
      </c>
      <c r="C1880">
        <v>0</v>
      </c>
      <c r="D1880">
        <v>0</v>
      </c>
      <c r="E1880" s="458">
        <v>0</v>
      </c>
      <c r="F1880" s="458">
        <v>0</v>
      </c>
      <c r="G1880" s="458">
        <v>0</v>
      </c>
      <c r="H1880" s="458">
        <v>0</v>
      </c>
      <c r="I1880" s="458">
        <v>0</v>
      </c>
      <c r="J1880" s="458">
        <v>2</v>
      </c>
      <c r="K1880" s="458">
        <v>0</v>
      </c>
      <c r="L1880" t="s">
        <v>713</v>
      </c>
      <c r="O1880" s="231"/>
      <c r="P1880" s="231"/>
    </row>
    <row r="1881" spans="1:16">
      <c r="A1881" t="s">
        <v>1133</v>
      </c>
      <c r="C1881">
        <v>0</v>
      </c>
      <c r="D1881">
        <v>0</v>
      </c>
      <c r="E1881">
        <v>0</v>
      </c>
      <c r="F1881">
        <v>0</v>
      </c>
      <c r="G1881">
        <v>0</v>
      </c>
      <c r="H1881">
        <v>0</v>
      </c>
      <c r="I1881">
        <v>0</v>
      </c>
      <c r="J1881">
        <v>4</v>
      </c>
      <c r="K1881">
        <v>0</v>
      </c>
      <c r="L1881" t="s">
        <v>822</v>
      </c>
      <c r="O1881" s="231"/>
      <c r="P1881" s="231"/>
    </row>
    <row r="1882" spans="1:16">
      <c r="A1882" t="s">
        <v>1134</v>
      </c>
      <c r="B1882" s="458">
        <v>2019</v>
      </c>
      <c r="C1882" s="458">
        <v>0</v>
      </c>
      <c r="D1882" s="458">
        <v>0</v>
      </c>
      <c r="E1882" s="458">
        <v>0</v>
      </c>
      <c r="F1882" s="458">
        <v>0</v>
      </c>
      <c r="G1882" s="458">
        <v>0</v>
      </c>
      <c r="H1882" s="458">
        <v>0</v>
      </c>
      <c r="I1882" s="458">
        <v>0</v>
      </c>
      <c r="J1882" s="458">
        <v>0</v>
      </c>
      <c r="K1882" s="458">
        <v>18</v>
      </c>
      <c r="L1882" t="s">
        <v>855</v>
      </c>
      <c r="O1882" s="231"/>
      <c r="P1882" s="231"/>
    </row>
    <row r="1883" spans="1:16">
      <c r="A1883" t="s">
        <v>1134</v>
      </c>
      <c r="B1883" s="458">
        <v>2020</v>
      </c>
      <c r="C1883" s="458">
        <v>0</v>
      </c>
      <c r="D1883" s="458">
        <v>0</v>
      </c>
      <c r="E1883" s="458">
        <v>13</v>
      </c>
      <c r="F1883" s="458">
        <v>0</v>
      </c>
      <c r="G1883" s="458">
        <v>0</v>
      </c>
      <c r="H1883" s="458">
        <v>0</v>
      </c>
      <c r="I1883" s="458">
        <v>0</v>
      </c>
      <c r="J1883" s="458">
        <v>0</v>
      </c>
      <c r="K1883" s="458">
        <v>173</v>
      </c>
      <c r="L1883" t="s">
        <v>855</v>
      </c>
      <c r="O1883" s="231"/>
      <c r="P1883" s="231"/>
    </row>
    <row r="1884" spans="1:16">
      <c r="A1884" t="s">
        <v>1134</v>
      </c>
      <c r="B1884" s="458">
        <v>2021</v>
      </c>
      <c r="C1884" s="458">
        <v>0</v>
      </c>
      <c r="D1884" s="458">
        <v>0</v>
      </c>
      <c r="E1884" s="458">
        <v>0</v>
      </c>
      <c r="F1884" s="458">
        <v>0</v>
      </c>
      <c r="G1884" s="458">
        <v>0</v>
      </c>
      <c r="H1884" s="458">
        <v>0</v>
      </c>
      <c r="I1884" s="458">
        <v>0</v>
      </c>
      <c r="J1884" s="458">
        <v>0</v>
      </c>
      <c r="K1884" s="458">
        <v>63</v>
      </c>
      <c r="L1884" t="s">
        <v>855</v>
      </c>
      <c r="O1884" s="231"/>
      <c r="P1884" s="231"/>
    </row>
    <row r="1885" spans="1:16">
      <c r="A1885" t="s">
        <v>1134</v>
      </c>
      <c r="B1885" s="458">
        <v>2021</v>
      </c>
      <c r="C1885" s="458">
        <v>0</v>
      </c>
      <c r="D1885" s="458">
        <v>0</v>
      </c>
      <c r="E1885" s="458">
        <v>0</v>
      </c>
      <c r="F1885" s="458">
        <v>0</v>
      </c>
      <c r="G1885" s="458">
        <v>0</v>
      </c>
      <c r="H1885" s="458">
        <v>0</v>
      </c>
      <c r="I1885" s="458">
        <v>0</v>
      </c>
      <c r="J1885" s="458">
        <v>0</v>
      </c>
      <c r="K1885" s="458">
        <v>16</v>
      </c>
      <c r="L1885" t="s">
        <v>697</v>
      </c>
      <c r="O1885" s="231"/>
      <c r="P1885" s="231"/>
    </row>
    <row r="1886" spans="1:16">
      <c r="A1886" t="s">
        <v>1134</v>
      </c>
      <c r="B1886" s="458">
        <v>2022</v>
      </c>
      <c r="C1886" s="458">
        <v>0</v>
      </c>
      <c r="D1886" s="458">
        <v>0</v>
      </c>
      <c r="E1886" s="458">
        <v>13</v>
      </c>
      <c r="F1886" s="458">
        <v>0</v>
      </c>
      <c r="G1886" s="458">
        <v>0</v>
      </c>
      <c r="H1886" s="458">
        <v>0</v>
      </c>
      <c r="I1886" s="458">
        <v>12</v>
      </c>
      <c r="J1886" s="458">
        <v>0</v>
      </c>
      <c r="K1886" s="458">
        <v>710</v>
      </c>
      <c r="L1886" t="s">
        <v>697</v>
      </c>
      <c r="O1886" s="231"/>
      <c r="P1886" s="231"/>
    </row>
    <row r="1887" spans="1:16">
      <c r="A1887" t="s">
        <v>1134</v>
      </c>
      <c r="B1887" s="458">
        <v>2023</v>
      </c>
      <c r="C1887" s="458">
        <v>0</v>
      </c>
      <c r="D1887" s="458">
        <v>0</v>
      </c>
      <c r="E1887" s="458">
        <v>0</v>
      </c>
      <c r="F1887" s="458">
        <v>0</v>
      </c>
      <c r="G1887" s="458">
        <v>0</v>
      </c>
      <c r="H1887" s="458">
        <v>0</v>
      </c>
      <c r="I1887" s="458">
        <v>0</v>
      </c>
      <c r="J1887" s="458">
        <v>0</v>
      </c>
      <c r="K1887" s="458">
        <v>332</v>
      </c>
      <c r="L1887" t="s">
        <v>697</v>
      </c>
      <c r="O1887" s="231"/>
      <c r="P1887" s="231"/>
    </row>
    <row r="1888" spans="1:16">
      <c r="A1888" t="s">
        <v>1134</v>
      </c>
      <c r="B1888" s="458">
        <v>2024</v>
      </c>
      <c r="C1888" s="458">
        <v>0</v>
      </c>
      <c r="D1888" s="458">
        <v>10</v>
      </c>
      <c r="E1888" s="458">
        <v>0</v>
      </c>
      <c r="F1888" s="458">
        <v>10</v>
      </c>
      <c r="G1888" s="458">
        <v>0</v>
      </c>
      <c r="H1888" s="458">
        <v>6</v>
      </c>
      <c r="I1888" s="458">
        <v>0</v>
      </c>
      <c r="J1888" s="458">
        <v>5</v>
      </c>
      <c r="K1888" s="458">
        <v>47</v>
      </c>
      <c r="L1888" t="s">
        <v>697</v>
      </c>
      <c r="O1888" s="231"/>
      <c r="P1888" s="231"/>
    </row>
    <row r="1889" spans="1:16">
      <c r="A1889" t="s">
        <v>1134</v>
      </c>
      <c r="C1889">
        <v>0</v>
      </c>
      <c r="D1889">
        <v>0</v>
      </c>
      <c r="E1889">
        <v>0</v>
      </c>
      <c r="F1889">
        <v>0</v>
      </c>
      <c r="G1889">
        <v>0</v>
      </c>
      <c r="H1889">
        <v>0</v>
      </c>
      <c r="I1889">
        <v>0</v>
      </c>
      <c r="J1889">
        <v>0</v>
      </c>
      <c r="K1889">
        <v>17</v>
      </c>
      <c r="L1889" t="s">
        <v>822</v>
      </c>
      <c r="O1889" s="231"/>
      <c r="P1889" s="231"/>
    </row>
    <row r="1890" spans="1:16">
      <c r="A1890" t="s">
        <v>1135</v>
      </c>
      <c r="B1890" s="458">
        <v>2020</v>
      </c>
      <c r="C1890" s="458">
        <v>0</v>
      </c>
      <c r="D1890" s="458">
        <v>0</v>
      </c>
      <c r="E1890" s="458">
        <v>0</v>
      </c>
      <c r="F1890" s="458">
        <v>0</v>
      </c>
      <c r="G1890" s="458">
        <v>0</v>
      </c>
      <c r="H1890" s="458">
        <v>2</v>
      </c>
      <c r="I1890" s="458">
        <v>0</v>
      </c>
      <c r="J1890" s="458">
        <v>0</v>
      </c>
      <c r="K1890" s="458">
        <v>0</v>
      </c>
      <c r="L1890" t="s">
        <v>855</v>
      </c>
      <c r="O1890" s="231"/>
      <c r="P1890" s="231"/>
    </row>
    <row r="1891" spans="1:16">
      <c r="A1891" t="s">
        <v>1135</v>
      </c>
      <c r="B1891" s="458">
        <v>2021</v>
      </c>
      <c r="C1891" s="458">
        <v>0</v>
      </c>
      <c r="D1891" s="458">
        <v>0</v>
      </c>
      <c r="E1891" s="458">
        <v>0</v>
      </c>
      <c r="F1891" s="458">
        <v>0</v>
      </c>
      <c r="G1891" s="458">
        <v>0</v>
      </c>
      <c r="H1891" s="458">
        <v>2</v>
      </c>
      <c r="I1891" s="458">
        <v>0</v>
      </c>
      <c r="J1891" s="458">
        <v>0</v>
      </c>
      <c r="K1891" s="458">
        <v>0</v>
      </c>
      <c r="L1891" t="s">
        <v>855</v>
      </c>
      <c r="O1891" s="231"/>
      <c r="P1891" s="231"/>
    </row>
    <row r="1892" spans="1:16">
      <c r="A1892" t="s">
        <v>1135</v>
      </c>
      <c r="B1892" s="458">
        <v>2023</v>
      </c>
      <c r="C1892" s="458">
        <v>0</v>
      </c>
      <c r="D1892" s="458">
        <v>0</v>
      </c>
      <c r="E1892" s="458">
        <v>0</v>
      </c>
      <c r="F1892" s="458">
        <v>0</v>
      </c>
      <c r="G1892" s="458">
        <v>0</v>
      </c>
      <c r="H1892" s="458">
        <v>4</v>
      </c>
      <c r="I1892" s="458">
        <v>0</v>
      </c>
      <c r="J1892" s="458">
        <v>0</v>
      </c>
      <c r="K1892" s="458">
        <v>0</v>
      </c>
      <c r="L1892" t="s">
        <v>697</v>
      </c>
      <c r="O1892" s="231"/>
      <c r="P1892" s="231"/>
    </row>
    <row r="1893" spans="1:16">
      <c r="A1893" t="s">
        <v>1135</v>
      </c>
      <c r="B1893" s="458">
        <v>2024</v>
      </c>
      <c r="C1893" s="458">
        <v>0</v>
      </c>
      <c r="D1893" s="458">
        <v>0</v>
      </c>
      <c r="E1893" s="458">
        <v>0</v>
      </c>
      <c r="F1893" s="458">
        <v>0</v>
      </c>
      <c r="G1893" s="458">
        <v>0</v>
      </c>
      <c r="H1893" s="458">
        <v>0</v>
      </c>
      <c r="I1893" s="458">
        <v>0</v>
      </c>
      <c r="J1893" s="458">
        <v>4</v>
      </c>
      <c r="K1893" s="458">
        <v>0</v>
      </c>
      <c r="L1893" t="s">
        <v>697</v>
      </c>
      <c r="O1893" s="231"/>
      <c r="P1893" s="231"/>
    </row>
    <row r="1894" spans="1:16">
      <c r="A1894" t="s">
        <v>1135</v>
      </c>
      <c r="C1894">
        <v>0</v>
      </c>
      <c r="D1894">
        <v>0</v>
      </c>
      <c r="E1894">
        <v>0</v>
      </c>
      <c r="F1894">
        <v>0</v>
      </c>
      <c r="G1894">
        <v>0</v>
      </c>
      <c r="H1894">
        <v>2</v>
      </c>
      <c r="I1894">
        <v>0</v>
      </c>
      <c r="J1894">
        <v>0</v>
      </c>
      <c r="K1894">
        <v>0</v>
      </c>
      <c r="L1894" t="s">
        <v>822</v>
      </c>
      <c r="O1894" s="231"/>
      <c r="P1894" s="231"/>
    </row>
    <row r="1895" spans="1:16">
      <c r="A1895" t="s">
        <v>1136</v>
      </c>
      <c r="B1895" s="458">
        <v>2020</v>
      </c>
      <c r="C1895" s="458">
        <v>0</v>
      </c>
      <c r="D1895" s="458">
        <v>0</v>
      </c>
      <c r="E1895" s="458">
        <v>0</v>
      </c>
      <c r="F1895" s="458">
        <v>0</v>
      </c>
      <c r="G1895" s="458">
        <v>0</v>
      </c>
      <c r="H1895" s="458">
        <v>0</v>
      </c>
      <c r="I1895" s="458">
        <v>0</v>
      </c>
      <c r="J1895" s="458">
        <v>0</v>
      </c>
      <c r="K1895" s="458">
        <v>11</v>
      </c>
      <c r="L1895" t="s">
        <v>855</v>
      </c>
      <c r="O1895" s="231"/>
      <c r="P1895" s="231"/>
    </row>
    <row r="1896" spans="1:16">
      <c r="A1896" t="s">
        <v>1136</v>
      </c>
      <c r="B1896" s="458">
        <v>2021</v>
      </c>
      <c r="C1896" s="458">
        <v>0</v>
      </c>
      <c r="D1896" s="458">
        <v>0</v>
      </c>
      <c r="E1896" s="458">
        <v>0</v>
      </c>
      <c r="F1896" s="458">
        <v>0</v>
      </c>
      <c r="G1896" s="458">
        <v>0</v>
      </c>
      <c r="H1896" s="458">
        <v>0</v>
      </c>
      <c r="I1896" s="458">
        <v>0</v>
      </c>
      <c r="J1896" s="458">
        <v>0</v>
      </c>
      <c r="K1896" s="458">
        <v>20</v>
      </c>
      <c r="L1896" t="s">
        <v>855</v>
      </c>
      <c r="O1896" s="231"/>
      <c r="P1896" s="231"/>
    </row>
    <row r="1897" spans="1:16">
      <c r="A1897" t="s">
        <v>1136</v>
      </c>
      <c r="B1897" s="458">
        <v>2021</v>
      </c>
      <c r="C1897" s="458">
        <v>0</v>
      </c>
      <c r="D1897" s="458">
        <v>0</v>
      </c>
      <c r="E1897" s="458">
        <v>0</v>
      </c>
      <c r="F1897" s="458">
        <v>0</v>
      </c>
      <c r="G1897" s="458">
        <v>0</v>
      </c>
      <c r="H1897" s="458">
        <v>0</v>
      </c>
      <c r="I1897" s="458">
        <v>0</v>
      </c>
      <c r="J1897" s="458">
        <v>0</v>
      </c>
      <c r="K1897" s="458">
        <v>4</v>
      </c>
      <c r="L1897" t="s">
        <v>697</v>
      </c>
      <c r="O1897" s="231"/>
      <c r="P1897" s="231"/>
    </row>
    <row r="1898" spans="1:16">
      <c r="A1898" t="s">
        <v>1136</v>
      </c>
      <c r="B1898" s="458">
        <v>2022</v>
      </c>
      <c r="C1898" s="458">
        <v>0</v>
      </c>
      <c r="D1898" s="458">
        <v>0</v>
      </c>
      <c r="E1898" s="458">
        <v>0</v>
      </c>
      <c r="F1898" s="458">
        <v>0</v>
      </c>
      <c r="G1898" s="458">
        <v>0</v>
      </c>
      <c r="H1898" s="458">
        <v>0</v>
      </c>
      <c r="I1898" s="458">
        <v>0</v>
      </c>
      <c r="J1898" s="458">
        <v>0</v>
      </c>
      <c r="K1898" s="458">
        <v>376</v>
      </c>
      <c r="L1898" t="s">
        <v>697</v>
      </c>
      <c r="O1898" s="231"/>
      <c r="P1898" s="231"/>
    </row>
    <row r="1899" spans="1:16">
      <c r="A1899" t="s">
        <v>1136</v>
      </c>
      <c r="B1899" s="458">
        <v>2023</v>
      </c>
      <c r="C1899" s="458">
        <v>0</v>
      </c>
      <c r="D1899" s="458">
        <v>0</v>
      </c>
      <c r="E1899" s="458">
        <v>0</v>
      </c>
      <c r="F1899" s="458">
        <v>0</v>
      </c>
      <c r="G1899" s="458">
        <v>0</v>
      </c>
      <c r="H1899" s="458">
        <v>0</v>
      </c>
      <c r="I1899" s="458">
        <v>0</v>
      </c>
      <c r="J1899" s="458">
        <v>0</v>
      </c>
      <c r="K1899" s="458">
        <v>152</v>
      </c>
      <c r="L1899" t="s">
        <v>697</v>
      </c>
      <c r="O1899" s="231"/>
      <c r="P1899" s="231"/>
    </row>
    <row r="1900" spans="1:16">
      <c r="A1900" t="s">
        <v>1136</v>
      </c>
      <c r="B1900" s="458">
        <v>2024</v>
      </c>
      <c r="C1900" s="458">
        <v>0</v>
      </c>
      <c r="D1900" s="458">
        <v>0</v>
      </c>
      <c r="E1900" s="458">
        <v>0</v>
      </c>
      <c r="F1900" s="458">
        <v>0</v>
      </c>
      <c r="G1900" s="458">
        <v>0</v>
      </c>
      <c r="H1900" s="458">
        <v>0</v>
      </c>
      <c r="I1900" s="458">
        <v>0</v>
      </c>
      <c r="J1900" s="458">
        <v>0</v>
      </c>
      <c r="K1900" s="458">
        <v>3</v>
      </c>
      <c r="L1900" t="s">
        <v>697</v>
      </c>
      <c r="O1900" s="231"/>
      <c r="P1900" s="231"/>
    </row>
    <row r="1901" spans="1:16">
      <c r="A1901" t="s">
        <v>1136</v>
      </c>
      <c r="C1901">
        <v>0</v>
      </c>
      <c r="D1901">
        <v>0</v>
      </c>
      <c r="E1901">
        <v>0</v>
      </c>
      <c r="F1901">
        <v>0</v>
      </c>
      <c r="G1901">
        <v>0</v>
      </c>
      <c r="H1901">
        <v>0</v>
      </c>
      <c r="I1901">
        <v>0</v>
      </c>
      <c r="J1901">
        <v>0</v>
      </c>
      <c r="K1901">
        <v>2</v>
      </c>
      <c r="L1901" t="s">
        <v>822</v>
      </c>
      <c r="O1901" s="231"/>
      <c r="P1901" s="231"/>
    </row>
    <row r="1902" spans="1:16">
      <c r="A1902" t="s">
        <v>1137</v>
      </c>
      <c r="B1902" s="458">
        <v>2019</v>
      </c>
      <c r="C1902" s="458">
        <v>0</v>
      </c>
      <c r="D1902" s="458">
        <v>0</v>
      </c>
      <c r="E1902" s="458">
        <v>0</v>
      </c>
      <c r="F1902" s="458">
        <v>14</v>
      </c>
      <c r="G1902" s="458">
        <v>0</v>
      </c>
      <c r="H1902" s="458">
        <v>0</v>
      </c>
      <c r="I1902" s="458">
        <v>0</v>
      </c>
      <c r="J1902" s="458">
        <v>0</v>
      </c>
      <c r="K1902" s="458">
        <v>12</v>
      </c>
      <c r="L1902" t="s">
        <v>855</v>
      </c>
      <c r="O1902" s="231"/>
      <c r="P1902" s="231"/>
    </row>
    <row r="1903" spans="1:16">
      <c r="A1903" t="s">
        <v>1137</v>
      </c>
      <c r="B1903" s="458">
        <v>2020</v>
      </c>
      <c r="C1903" s="458">
        <v>0</v>
      </c>
      <c r="D1903" s="458">
        <v>0</v>
      </c>
      <c r="E1903" s="458">
        <v>0</v>
      </c>
      <c r="F1903" s="458">
        <v>9</v>
      </c>
      <c r="G1903" s="458">
        <v>0</v>
      </c>
      <c r="H1903" s="458">
        <v>0</v>
      </c>
      <c r="I1903" s="458">
        <v>0</v>
      </c>
      <c r="J1903" s="458">
        <v>0</v>
      </c>
      <c r="K1903" s="458">
        <v>38</v>
      </c>
      <c r="L1903" t="s">
        <v>855</v>
      </c>
      <c r="O1903" s="231"/>
      <c r="P1903" s="231"/>
    </row>
    <row r="1904" spans="1:16">
      <c r="A1904" t="s">
        <v>1137</v>
      </c>
      <c r="B1904" s="458">
        <v>2021</v>
      </c>
      <c r="C1904" s="458">
        <v>0</v>
      </c>
      <c r="D1904" s="458">
        <v>0</v>
      </c>
      <c r="E1904" s="458">
        <v>0</v>
      </c>
      <c r="F1904" s="458">
        <v>6</v>
      </c>
      <c r="G1904" s="458">
        <v>0</v>
      </c>
      <c r="H1904" s="458">
        <v>8</v>
      </c>
      <c r="I1904" s="458">
        <v>0</v>
      </c>
      <c r="J1904" s="458">
        <v>0</v>
      </c>
      <c r="K1904" s="458">
        <v>3</v>
      </c>
      <c r="L1904" t="s">
        <v>855</v>
      </c>
      <c r="O1904" s="231"/>
      <c r="P1904" s="231"/>
    </row>
    <row r="1905" spans="1:16">
      <c r="A1905" t="s">
        <v>1137</v>
      </c>
      <c r="B1905" s="458">
        <v>2022</v>
      </c>
      <c r="C1905" s="458">
        <v>0</v>
      </c>
      <c r="D1905" s="458">
        <v>0</v>
      </c>
      <c r="E1905" s="458">
        <v>0</v>
      </c>
      <c r="F1905" s="458">
        <v>7</v>
      </c>
      <c r="G1905" s="458">
        <v>0</v>
      </c>
      <c r="H1905" s="458">
        <v>5</v>
      </c>
      <c r="I1905" s="458">
        <v>0</v>
      </c>
      <c r="J1905" s="458">
        <v>5</v>
      </c>
      <c r="K1905" s="458">
        <v>9</v>
      </c>
      <c r="L1905" t="s">
        <v>855</v>
      </c>
      <c r="O1905" s="231"/>
      <c r="P1905" s="231"/>
    </row>
    <row r="1906" spans="1:16">
      <c r="A1906" t="s">
        <v>1137</v>
      </c>
      <c r="B1906" s="458">
        <v>2023</v>
      </c>
      <c r="C1906" s="458">
        <v>0</v>
      </c>
      <c r="D1906" s="458">
        <v>3</v>
      </c>
      <c r="E1906" s="458">
        <v>0</v>
      </c>
      <c r="F1906" s="458">
        <v>0</v>
      </c>
      <c r="G1906" s="458">
        <v>0</v>
      </c>
      <c r="H1906" s="458">
        <v>0</v>
      </c>
      <c r="I1906" s="458">
        <v>0</v>
      </c>
      <c r="J1906" s="458">
        <v>1</v>
      </c>
      <c r="K1906" s="458">
        <v>2</v>
      </c>
      <c r="L1906" t="s">
        <v>855</v>
      </c>
      <c r="O1906" s="231"/>
      <c r="P1906" s="231"/>
    </row>
    <row r="1907" spans="1:16">
      <c r="A1907" t="s">
        <v>1137</v>
      </c>
      <c r="B1907" s="458">
        <v>2023</v>
      </c>
      <c r="C1907" s="458">
        <v>0</v>
      </c>
      <c r="D1907" s="458">
        <v>3</v>
      </c>
      <c r="E1907" s="458">
        <v>0</v>
      </c>
      <c r="F1907" s="458">
        <v>7</v>
      </c>
      <c r="G1907" s="458">
        <v>0</v>
      </c>
      <c r="H1907" s="458">
        <v>3</v>
      </c>
      <c r="I1907" s="458">
        <v>0</v>
      </c>
      <c r="J1907" s="458">
        <v>1</v>
      </c>
      <c r="K1907" s="458">
        <v>9</v>
      </c>
      <c r="L1907" t="s">
        <v>697</v>
      </c>
      <c r="O1907" s="231"/>
      <c r="P1907" s="231"/>
    </row>
    <row r="1908" spans="1:16">
      <c r="A1908" t="s">
        <v>1137</v>
      </c>
      <c r="B1908" s="458">
        <v>2024</v>
      </c>
      <c r="C1908" s="458">
        <v>0</v>
      </c>
      <c r="D1908" s="458">
        <v>4</v>
      </c>
      <c r="E1908" s="458">
        <v>0</v>
      </c>
      <c r="F1908" s="458">
        <v>4</v>
      </c>
      <c r="G1908" s="458">
        <v>0</v>
      </c>
      <c r="H1908" s="458">
        <v>3</v>
      </c>
      <c r="I1908" s="458">
        <v>0</v>
      </c>
      <c r="J1908" s="458">
        <v>1</v>
      </c>
      <c r="K1908" s="458">
        <v>7</v>
      </c>
      <c r="L1908" t="s">
        <v>697</v>
      </c>
      <c r="O1908" s="231"/>
      <c r="P1908" s="231"/>
    </row>
    <row r="1909" spans="1:16">
      <c r="A1909" t="s">
        <v>1137</v>
      </c>
      <c r="C1909">
        <v>0</v>
      </c>
      <c r="D1909">
        <v>0</v>
      </c>
      <c r="E1909">
        <v>0</v>
      </c>
      <c r="F1909">
        <v>3</v>
      </c>
      <c r="G1909">
        <v>0</v>
      </c>
      <c r="H1909">
        <v>1</v>
      </c>
      <c r="I1909">
        <v>0</v>
      </c>
      <c r="J1909">
        <v>5</v>
      </c>
      <c r="K1909">
        <v>6</v>
      </c>
      <c r="L1909" t="s">
        <v>822</v>
      </c>
      <c r="O1909" s="231"/>
      <c r="P1909" s="231"/>
    </row>
    <row r="1910" spans="1:16">
      <c r="A1910" t="s">
        <v>1138</v>
      </c>
      <c r="B1910" s="458">
        <v>2020</v>
      </c>
      <c r="C1910" s="458">
        <v>0</v>
      </c>
      <c r="D1910" s="458">
        <v>0</v>
      </c>
      <c r="E1910" s="458">
        <v>0</v>
      </c>
      <c r="F1910" s="458">
        <v>0</v>
      </c>
      <c r="G1910" s="458">
        <v>0</v>
      </c>
      <c r="H1910" s="458">
        <v>0</v>
      </c>
      <c r="I1910" s="458">
        <v>0</v>
      </c>
      <c r="J1910" s="458">
        <v>0</v>
      </c>
      <c r="K1910" s="458">
        <v>7</v>
      </c>
      <c r="L1910" t="s">
        <v>855</v>
      </c>
      <c r="O1910" s="231"/>
      <c r="P1910" s="231"/>
    </row>
    <row r="1911" spans="1:16">
      <c r="A1911" t="s">
        <v>1138</v>
      </c>
      <c r="B1911" s="458">
        <v>2021</v>
      </c>
      <c r="C1911" s="458">
        <v>0</v>
      </c>
      <c r="D1911" s="458">
        <v>0</v>
      </c>
      <c r="E1911" s="458">
        <v>0</v>
      </c>
      <c r="F1911" s="458">
        <v>0</v>
      </c>
      <c r="G1911" s="458">
        <v>0</v>
      </c>
      <c r="H1911" s="458">
        <v>0</v>
      </c>
      <c r="I1911" s="458">
        <v>0</v>
      </c>
      <c r="J1911" s="458">
        <v>0</v>
      </c>
      <c r="K1911" s="458">
        <v>6</v>
      </c>
      <c r="L1911" t="s">
        <v>855</v>
      </c>
      <c r="O1911" s="231"/>
      <c r="P1911" s="231"/>
    </row>
    <row r="1912" spans="1:16">
      <c r="A1912" t="s">
        <v>1138</v>
      </c>
      <c r="B1912" s="458">
        <v>2021</v>
      </c>
      <c r="C1912" s="458">
        <v>0</v>
      </c>
      <c r="D1912" s="458">
        <v>0</v>
      </c>
      <c r="E1912" s="458">
        <v>0</v>
      </c>
      <c r="F1912" s="458">
        <v>0</v>
      </c>
      <c r="G1912" s="458">
        <v>0</v>
      </c>
      <c r="H1912" s="458">
        <v>0</v>
      </c>
      <c r="I1912" s="458">
        <v>0</v>
      </c>
      <c r="J1912" s="458">
        <v>0</v>
      </c>
      <c r="K1912" s="458">
        <v>9</v>
      </c>
      <c r="L1912" t="s">
        <v>697</v>
      </c>
      <c r="O1912" s="231"/>
      <c r="P1912" s="231"/>
    </row>
    <row r="1913" spans="1:16">
      <c r="A1913" t="s">
        <v>1138</v>
      </c>
      <c r="B1913" s="458">
        <v>2022</v>
      </c>
      <c r="C1913" s="458">
        <v>0</v>
      </c>
      <c r="D1913" s="458">
        <v>0</v>
      </c>
      <c r="E1913" s="458">
        <v>0</v>
      </c>
      <c r="F1913" s="458">
        <v>0</v>
      </c>
      <c r="G1913" s="458">
        <v>0</v>
      </c>
      <c r="H1913" s="458">
        <v>0</v>
      </c>
      <c r="I1913" s="458">
        <v>0</v>
      </c>
      <c r="J1913" s="458">
        <v>0</v>
      </c>
      <c r="K1913" s="458">
        <v>20</v>
      </c>
      <c r="L1913" t="s">
        <v>697</v>
      </c>
      <c r="O1913" s="231"/>
      <c r="P1913" s="231"/>
    </row>
    <row r="1914" spans="1:16">
      <c r="A1914" t="s">
        <v>1138</v>
      </c>
      <c r="B1914" s="458">
        <v>2023</v>
      </c>
      <c r="C1914" s="458">
        <v>19</v>
      </c>
      <c r="D1914" s="458">
        <v>0</v>
      </c>
      <c r="E1914" s="458">
        <v>19</v>
      </c>
      <c r="F1914" s="458">
        <v>0</v>
      </c>
      <c r="G1914" s="458">
        <v>43</v>
      </c>
      <c r="H1914" s="458">
        <v>0</v>
      </c>
      <c r="I1914" s="458">
        <v>0</v>
      </c>
      <c r="J1914" s="458">
        <v>0</v>
      </c>
      <c r="K1914" s="458">
        <v>248</v>
      </c>
      <c r="L1914" t="s">
        <v>697</v>
      </c>
      <c r="O1914" s="231"/>
      <c r="P1914" s="231"/>
    </row>
    <row r="1915" spans="1:16">
      <c r="A1915" t="s">
        <v>1138</v>
      </c>
      <c r="B1915" s="458">
        <v>2024</v>
      </c>
      <c r="C1915" s="458">
        <v>0</v>
      </c>
      <c r="D1915" s="458">
        <v>0</v>
      </c>
      <c r="E1915" s="458">
        <v>0</v>
      </c>
      <c r="F1915" s="458">
        <v>0</v>
      </c>
      <c r="G1915" s="458">
        <v>0</v>
      </c>
      <c r="H1915" s="458">
        <v>0</v>
      </c>
      <c r="I1915" s="458">
        <v>0</v>
      </c>
      <c r="J1915" s="458">
        <v>0</v>
      </c>
      <c r="K1915" s="458">
        <v>75</v>
      </c>
      <c r="L1915" t="s">
        <v>697</v>
      </c>
      <c r="O1915" s="231"/>
      <c r="P1915" s="231"/>
    </row>
    <row r="1916" spans="1:16">
      <c r="A1916" t="s">
        <v>1138</v>
      </c>
      <c r="C1916">
        <v>0</v>
      </c>
      <c r="D1916">
        <v>0</v>
      </c>
      <c r="E1916">
        <v>0</v>
      </c>
      <c r="F1916">
        <v>0</v>
      </c>
      <c r="G1916">
        <v>0</v>
      </c>
      <c r="H1916">
        <v>0</v>
      </c>
      <c r="I1916">
        <v>0</v>
      </c>
      <c r="J1916">
        <v>0</v>
      </c>
      <c r="K1916">
        <v>2</v>
      </c>
      <c r="L1916" t="s">
        <v>822</v>
      </c>
      <c r="O1916" s="231"/>
      <c r="P1916" s="231"/>
    </row>
    <row r="1917" spans="1:16">
      <c r="A1917" t="s">
        <v>1139</v>
      </c>
      <c r="B1917" s="458">
        <v>2019</v>
      </c>
      <c r="C1917" s="458">
        <v>0</v>
      </c>
      <c r="D1917" s="458">
        <v>0</v>
      </c>
      <c r="E1917" s="458">
        <v>0</v>
      </c>
      <c r="F1917" s="458">
        <v>0</v>
      </c>
      <c r="G1917" s="458">
        <v>0</v>
      </c>
      <c r="H1917" s="458">
        <v>0</v>
      </c>
      <c r="I1917" s="458">
        <v>0</v>
      </c>
      <c r="J1917" s="458">
        <v>0</v>
      </c>
      <c r="K1917" s="458">
        <v>3</v>
      </c>
      <c r="L1917" t="s">
        <v>855</v>
      </c>
      <c r="O1917" s="231"/>
      <c r="P1917" s="231"/>
    </row>
    <row r="1918" spans="1:16">
      <c r="A1918" t="s">
        <v>1139</v>
      </c>
      <c r="B1918" s="458">
        <v>2020</v>
      </c>
      <c r="C1918" s="458">
        <v>0</v>
      </c>
      <c r="D1918" s="458">
        <v>0</v>
      </c>
      <c r="E1918" s="458">
        <v>0</v>
      </c>
      <c r="F1918" s="458">
        <v>0</v>
      </c>
      <c r="G1918" s="458">
        <v>0</v>
      </c>
      <c r="H1918" s="458">
        <v>0</v>
      </c>
      <c r="I1918" s="458">
        <v>0</v>
      </c>
      <c r="J1918" s="458">
        <v>0</v>
      </c>
      <c r="K1918" s="458">
        <v>13</v>
      </c>
      <c r="L1918" t="s">
        <v>855</v>
      </c>
      <c r="O1918" s="231"/>
      <c r="P1918" s="231"/>
    </row>
    <row r="1919" spans="1:16">
      <c r="A1919" t="s">
        <v>1139</v>
      </c>
      <c r="B1919" s="458">
        <v>2021</v>
      </c>
      <c r="C1919" s="458">
        <v>0</v>
      </c>
      <c r="D1919" s="458">
        <v>0</v>
      </c>
      <c r="E1919" s="458">
        <v>0</v>
      </c>
      <c r="F1919" s="458">
        <v>0</v>
      </c>
      <c r="G1919" s="458">
        <v>0</v>
      </c>
      <c r="H1919" s="458">
        <v>0</v>
      </c>
      <c r="I1919" s="458">
        <v>0</v>
      </c>
      <c r="J1919" s="458">
        <v>0</v>
      </c>
      <c r="K1919" s="458">
        <v>2</v>
      </c>
      <c r="L1919" t="s">
        <v>855</v>
      </c>
      <c r="O1919" s="231"/>
      <c r="P1919" s="231"/>
    </row>
    <row r="1920" spans="1:16">
      <c r="A1920" t="s">
        <v>1139</v>
      </c>
      <c r="B1920" s="458">
        <v>2022</v>
      </c>
      <c r="C1920" s="458">
        <v>0</v>
      </c>
      <c r="D1920" s="458">
        <v>0</v>
      </c>
      <c r="E1920" s="458">
        <v>0</v>
      </c>
      <c r="F1920" s="458">
        <v>0</v>
      </c>
      <c r="G1920" s="458">
        <v>0</v>
      </c>
      <c r="H1920" s="458">
        <v>0</v>
      </c>
      <c r="I1920" s="458">
        <v>0</v>
      </c>
      <c r="J1920" s="458">
        <v>0</v>
      </c>
      <c r="K1920" s="458">
        <v>29</v>
      </c>
      <c r="L1920" t="s">
        <v>855</v>
      </c>
      <c r="O1920" s="231"/>
      <c r="P1920" s="231"/>
    </row>
    <row r="1921" spans="1:16">
      <c r="A1921" t="s">
        <v>1139</v>
      </c>
      <c r="B1921" s="458">
        <v>2023</v>
      </c>
      <c r="C1921" s="458">
        <v>0</v>
      </c>
      <c r="D1921" s="458">
        <v>0</v>
      </c>
      <c r="E1921" s="458">
        <v>0</v>
      </c>
      <c r="F1921" s="458">
        <v>0</v>
      </c>
      <c r="G1921" s="458">
        <v>0</v>
      </c>
      <c r="H1921" s="458">
        <v>0</v>
      </c>
      <c r="I1921" s="458">
        <v>0</v>
      </c>
      <c r="J1921" s="458">
        <v>0</v>
      </c>
      <c r="K1921" s="458">
        <v>22</v>
      </c>
      <c r="L1921" t="s">
        <v>855</v>
      </c>
      <c r="O1921" s="231"/>
      <c r="P1921" s="231"/>
    </row>
    <row r="1922" spans="1:16">
      <c r="A1922" t="s">
        <v>1139</v>
      </c>
      <c r="B1922" s="458">
        <v>2023</v>
      </c>
      <c r="C1922" s="458">
        <v>0</v>
      </c>
      <c r="D1922" s="458">
        <v>0</v>
      </c>
      <c r="E1922" s="458">
        <v>0</v>
      </c>
      <c r="F1922" s="458">
        <v>0</v>
      </c>
      <c r="G1922" s="458">
        <v>0</v>
      </c>
      <c r="H1922" s="458">
        <v>0</v>
      </c>
      <c r="I1922" s="458">
        <v>0</v>
      </c>
      <c r="J1922" s="458">
        <v>0</v>
      </c>
      <c r="K1922" s="458">
        <v>1</v>
      </c>
      <c r="L1922" t="s">
        <v>697</v>
      </c>
      <c r="O1922" s="231"/>
      <c r="P1922" s="231"/>
    </row>
    <row r="1923" spans="1:16">
      <c r="A1923" t="s">
        <v>1139</v>
      </c>
      <c r="B1923" s="458">
        <v>2024</v>
      </c>
      <c r="C1923" s="458">
        <v>0</v>
      </c>
      <c r="D1923" s="458">
        <v>0</v>
      </c>
      <c r="E1923" s="458">
        <v>0</v>
      </c>
      <c r="F1923" s="458">
        <v>0</v>
      </c>
      <c r="G1923" s="458">
        <v>0</v>
      </c>
      <c r="H1923" s="458">
        <v>0</v>
      </c>
      <c r="I1923" s="458">
        <v>0</v>
      </c>
      <c r="J1923" s="458">
        <v>0</v>
      </c>
      <c r="K1923" s="458">
        <v>41</v>
      </c>
      <c r="L1923" t="s">
        <v>697</v>
      </c>
      <c r="O1923" s="231"/>
      <c r="P1923" s="231"/>
    </row>
    <row r="1924" spans="1:16">
      <c r="A1924" t="s">
        <v>1139</v>
      </c>
      <c r="C1924">
        <v>0</v>
      </c>
      <c r="D1924">
        <v>0</v>
      </c>
      <c r="E1924">
        <v>0</v>
      </c>
      <c r="F1924">
        <v>0</v>
      </c>
      <c r="G1924">
        <v>0</v>
      </c>
      <c r="H1924">
        <v>0</v>
      </c>
      <c r="I1924">
        <v>0</v>
      </c>
      <c r="J1924">
        <v>0</v>
      </c>
      <c r="K1924">
        <v>6</v>
      </c>
      <c r="L1924" t="s">
        <v>822</v>
      </c>
      <c r="O1924" s="231"/>
      <c r="P1924" s="231"/>
    </row>
    <row r="1925" spans="1:16">
      <c r="A1925" t="s">
        <v>1140</v>
      </c>
      <c r="B1925" s="458">
        <v>2019</v>
      </c>
      <c r="C1925">
        <v>0</v>
      </c>
      <c r="D1925">
        <v>0</v>
      </c>
      <c r="E1925" s="458">
        <v>0</v>
      </c>
      <c r="F1925" s="458">
        <v>0</v>
      </c>
      <c r="G1925" s="458">
        <v>0</v>
      </c>
      <c r="H1925" s="458">
        <v>0</v>
      </c>
      <c r="I1925" s="458">
        <v>8</v>
      </c>
      <c r="J1925" s="458">
        <v>0</v>
      </c>
      <c r="K1925" s="458">
        <v>215</v>
      </c>
      <c r="L1925" t="s">
        <v>855</v>
      </c>
      <c r="O1925" s="231"/>
      <c r="P1925" s="231"/>
    </row>
    <row r="1926" spans="1:16">
      <c r="A1926" t="s">
        <v>1140</v>
      </c>
      <c r="B1926" s="458">
        <v>2020</v>
      </c>
      <c r="C1926">
        <v>0</v>
      </c>
      <c r="D1926">
        <v>0</v>
      </c>
      <c r="E1926" s="458">
        <v>0</v>
      </c>
      <c r="F1926" s="458">
        <v>0</v>
      </c>
      <c r="G1926" s="458">
        <v>0</v>
      </c>
      <c r="H1926" s="458">
        <v>176</v>
      </c>
      <c r="I1926" s="458">
        <v>0</v>
      </c>
      <c r="J1926" s="458">
        <v>0</v>
      </c>
      <c r="K1926" s="458">
        <v>100</v>
      </c>
      <c r="L1926" t="s">
        <v>855</v>
      </c>
      <c r="O1926" s="231"/>
      <c r="P1926" s="231"/>
    </row>
    <row r="1927" spans="1:16">
      <c r="A1927" t="s">
        <v>1140</v>
      </c>
      <c r="B1927" s="458">
        <v>2021</v>
      </c>
      <c r="C1927">
        <v>0</v>
      </c>
      <c r="D1927">
        <v>0</v>
      </c>
      <c r="E1927" s="458">
        <v>0</v>
      </c>
      <c r="F1927" s="458">
        <v>0</v>
      </c>
      <c r="G1927" s="458">
        <v>0</v>
      </c>
      <c r="H1927" s="458">
        <v>0</v>
      </c>
      <c r="I1927" s="458">
        <v>0</v>
      </c>
      <c r="J1927" s="458">
        <v>0</v>
      </c>
      <c r="K1927" s="458">
        <v>95</v>
      </c>
      <c r="L1927" t="s">
        <v>855</v>
      </c>
      <c r="O1927" s="231"/>
      <c r="P1927" s="231"/>
    </row>
    <row r="1928" spans="1:16">
      <c r="A1928" t="s">
        <v>1140</v>
      </c>
      <c r="B1928" s="458">
        <v>2022</v>
      </c>
      <c r="C1928">
        <v>7</v>
      </c>
      <c r="D1928">
        <v>0</v>
      </c>
      <c r="E1928" s="458">
        <v>7</v>
      </c>
      <c r="F1928" s="458">
        <v>0</v>
      </c>
      <c r="G1928" s="458">
        <v>58</v>
      </c>
      <c r="H1928" s="458">
        <v>0</v>
      </c>
      <c r="I1928" s="458">
        <v>0</v>
      </c>
      <c r="J1928" s="458">
        <v>0</v>
      </c>
      <c r="K1928" s="458">
        <v>121</v>
      </c>
      <c r="L1928" t="s">
        <v>855</v>
      </c>
      <c r="O1928" s="231"/>
      <c r="P1928" s="231"/>
    </row>
    <row r="1929" spans="1:16">
      <c r="A1929" t="s">
        <v>1140</v>
      </c>
      <c r="B1929" s="458">
        <v>2023</v>
      </c>
      <c r="C1929">
        <v>0</v>
      </c>
      <c r="D1929">
        <v>0</v>
      </c>
      <c r="E1929" s="458">
        <v>0</v>
      </c>
      <c r="F1929" s="458">
        <v>0</v>
      </c>
      <c r="G1929" s="458">
        <v>0</v>
      </c>
      <c r="H1929" s="458">
        <v>45</v>
      </c>
      <c r="I1929" s="458">
        <v>0</v>
      </c>
      <c r="J1929" s="458">
        <v>0</v>
      </c>
      <c r="K1929" s="458">
        <v>124</v>
      </c>
      <c r="L1929" t="s">
        <v>855</v>
      </c>
      <c r="O1929" s="231"/>
      <c r="P1929" s="231"/>
    </row>
    <row r="1930" spans="1:16">
      <c r="A1930" t="s">
        <v>1140</v>
      </c>
      <c r="B1930" s="458">
        <v>2023</v>
      </c>
      <c r="C1930">
        <v>0</v>
      </c>
      <c r="D1930">
        <v>0</v>
      </c>
      <c r="E1930" s="458">
        <v>0</v>
      </c>
      <c r="F1930" s="458">
        <v>0</v>
      </c>
      <c r="G1930" s="458">
        <v>0</v>
      </c>
      <c r="H1930" s="458">
        <v>0</v>
      </c>
      <c r="I1930" s="458">
        <v>0</v>
      </c>
      <c r="J1930" s="458">
        <v>0</v>
      </c>
      <c r="K1930" s="458">
        <v>5</v>
      </c>
      <c r="L1930" t="s">
        <v>697</v>
      </c>
      <c r="O1930" s="231"/>
      <c r="P1930" s="231"/>
    </row>
    <row r="1931" spans="1:16">
      <c r="A1931" t="s">
        <v>1140</v>
      </c>
      <c r="B1931" s="458">
        <v>2024</v>
      </c>
      <c r="C1931">
        <v>0</v>
      </c>
      <c r="D1931">
        <v>0</v>
      </c>
      <c r="E1931" s="458">
        <v>0</v>
      </c>
      <c r="F1931" s="458">
        <v>0</v>
      </c>
      <c r="G1931" s="458">
        <v>0</v>
      </c>
      <c r="H1931" s="458">
        <v>44</v>
      </c>
      <c r="I1931" s="458">
        <v>0</v>
      </c>
      <c r="J1931" s="458">
        <v>0</v>
      </c>
      <c r="K1931" s="458">
        <v>121</v>
      </c>
      <c r="L1931" t="s">
        <v>697</v>
      </c>
      <c r="O1931" s="231"/>
      <c r="P1931" s="231"/>
    </row>
    <row r="1932" spans="1:16">
      <c r="A1932" t="s">
        <v>1140</v>
      </c>
      <c r="C1932">
        <v>0</v>
      </c>
      <c r="D1932">
        <v>0</v>
      </c>
      <c r="E1932">
        <v>0</v>
      </c>
      <c r="F1932">
        <v>0</v>
      </c>
      <c r="G1932">
        <v>0</v>
      </c>
      <c r="H1932">
        <v>45</v>
      </c>
      <c r="I1932">
        <v>0</v>
      </c>
      <c r="J1932">
        <v>0</v>
      </c>
      <c r="K1932">
        <v>68</v>
      </c>
      <c r="L1932" t="s">
        <v>822</v>
      </c>
      <c r="O1932" s="231"/>
      <c r="P1932" s="231"/>
    </row>
    <row r="1933" spans="1:16">
      <c r="A1933" t="s">
        <v>1141</v>
      </c>
      <c r="B1933" s="458">
        <v>2021</v>
      </c>
      <c r="C1933" s="458">
        <v>0</v>
      </c>
      <c r="D1933" s="458">
        <v>0</v>
      </c>
      <c r="E1933" s="458">
        <v>0</v>
      </c>
      <c r="F1933" s="458">
        <v>0</v>
      </c>
      <c r="G1933" s="458">
        <v>0</v>
      </c>
      <c r="H1933" s="458">
        <v>0</v>
      </c>
      <c r="I1933" s="458">
        <v>0</v>
      </c>
      <c r="J1933" s="458">
        <v>0</v>
      </c>
      <c r="K1933" s="458">
        <v>79</v>
      </c>
      <c r="L1933" t="s">
        <v>855</v>
      </c>
      <c r="O1933" s="231"/>
      <c r="P1933" s="231"/>
    </row>
    <row r="1934" spans="1:16">
      <c r="A1934" t="s">
        <v>1141</v>
      </c>
      <c r="B1934" s="458">
        <v>2021</v>
      </c>
      <c r="C1934" s="458">
        <v>0</v>
      </c>
      <c r="D1934" s="458">
        <v>0</v>
      </c>
      <c r="E1934" s="458">
        <v>0</v>
      </c>
      <c r="F1934" s="458">
        <v>0</v>
      </c>
      <c r="G1934" s="458">
        <v>0</v>
      </c>
      <c r="H1934" s="458">
        <v>0</v>
      </c>
      <c r="I1934" s="458">
        <v>0</v>
      </c>
      <c r="J1934" s="458">
        <v>0</v>
      </c>
      <c r="K1934" s="458">
        <v>10</v>
      </c>
      <c r="L1934" t="s">
        <v>697</v>
      </c>
      <c r="O1934" s="231"/>
      <c r="P1934" s="231"/>
    </row>
    <row r="1935" spans="1:16">
      <c r="A1935" t="s">
        <v>1141</v>
      </c>
      <c r="B1935" s="458">
        <v>2022</v>
      </c>
      <c r="C1935" s="458">
        <v>0</v>
      </c>
      <c r="D1935" s="458">
        <v>0</v>
      </c>
      <c r="E1935" s="458">
        <v>0</v>
      </c>
      <c r="F1935" s="458">
        <v>0</v>
      </c>
      <c r="G1935" s="458">
        <v>0</v>
      </c>
      <c r="H1935" s="458">
        <v>0</v>
      </c>
      <c r="I1935" s="458">
        <v>0</v>
      </c>
      <c r="J1935" s="458">
        <v>0</v>
      </c>
      <c r="K1935" s="458">
        <v>67</v>
      </c>
      <c r="L1935" t="s">
        <v>697</v>
      </c>
      <c r="O1935" s="231"/>
      <c r="P1935" s="231"/>
    </row>
    <row r="1936" spans="1:16">
      <c r="A1936" t="s">
        <v>1141</v>
      </c>
      <c r="B1936" s="458">
        <v>2023</v>
      </c>
      <c r="C1936" s="458">
        <v>0</v>
      </c>
      <c r="D1936" s="458">
        <v>3</v>
      </c>
      <c r="E1936" s="458">
        <v>0</v>
      </c>
      <c r="F1936" s="458">
        <v>3</v>
      </c>
      <c r="G1936" s="458">
        <v>0</v>
      </c>
      <c r="H1936" s="458">
        <v>0</v>
      </c>
      <c r="I1936" s="458">
        <v>0</v>
      </c>
      <c r="J1936" s="458">
        <v>0</v>
      </c>
      <c r="K1936" s="458">
        <v>64</v>
      </c>
      <c r="L1936" t="s">
        <v>697</v>
      </c>
      <c r="O1936" s="231"/>
      <c r="P1936" s="231"/>
    </row>
    <row r="1937" spans="1:16">
      <c r="A1937" t="s">
        <v>1141</v>
      </c>
      <c r="B1937" s="458">
        <v>2024</v>
      </c>
      <c r="C1937" s="458">
        <v>0</v>
      </c>
      <c r="D1937" s="458">
        <v>0</v>
      </c>
      <c r="E1937" s="458">
        <v>0</v>
      </c>
      <c r="F1937" s="458">
        <v>0</v>
      </c>
      <c r="G1937" s="458">
        <v>0</v>
      </c>
      <c r="H1937" s="458">
        <v>1</v>
      </c>
      <c r="I1937" s="458">
        <v>0</v>
      </c>
      <c r="J1937" s="458">
        <v>0</v>
      </c>
      <c r="K1937" s="458">
        <v>44</v>
      </c>
      <c r="L1937" t="s">
        <v>697</v>
      </c>
      <c r="O1937" s="231"/>
      <c r="P1937" s="231"/>
    </row>
    <row r="1938" spans="1:16">
      <c r="A1938" t="s">
        <v>1141</v>
      </c>
      <c r="C1938">
        <v>0</v>
      </c>
      <c r="D1938">
        <v>0</v>
      </c>
      <c r="E1938">
        <v>0</v>
      </c>
      <c r="F1938">
        <v>0</v>
      </c>
      <c r="G1938">
        <v>0</v>
      </c>
      <c r="H1938">
        <v>0</v>
      </c>
      <c r="I1938">
        <v>0</v>
      </c>
      <c r="J1938">
        <v>0</v>
      </c>
      <c r="K1938">
        <v>31</v>
      </c>
      <c r="L1938" t="s">
        <v>822</v>
      </c>
      <c r="O1938" s="231"/>
      <c r="P1938" s="231"/>
    </row>
    <row r="1939" spans="1:16">
      <c r="A1939" t="s">
        <v>1142</v>
      </c>
      <c r="B1939" s="458">
        <v>2019</v>
      </c>
      <c r="C1939" s="458">
        <v>0</v>
      </c>
      <c r="D1939" s="458">
        <v>0</v>
      </c>
      <c r="E1939" s="458">
        <v>0</v>
      </c>
      <c r="F1939" s="458">
        <v>0</v>
      </c>
      <c r="G1939" s="458">
        <v>0</v>
      </c>
      <c r="H1939" s="458">
        <v>3</v>
      </c>
      <c r="I1939" s="458">
        <v>0</v>
      </c>
      <c r="J1939" s="458">
        <v>2</v>
      </c>
      <c r="K1939" s="458">
        <v>0</v>
      </c>
      <c r="L1939" t="s">
        <v>855</v>
      </c>
      <c r="O1939" s="231"/>
      <c r="P1939" s="231"/>
    </row>
    <row r="1940" spans="1:16">
      <c r="A1940" t="s">
        <v>1142</v>
      </c>
      <c r="B1940" s="458">
        <v>2020</v>
      </c>
      <c r="C1940" s="458">
        <v>0</v>
      </c>
      <c r="D1940" s="458">
        <v>10</v>
      </c>
      <c r="E1940" s="458">
        <v>0</v>
      </c>
      <c r="F1940" s="458">
        <v>11</v>
      </c>
      <c r="G1940" s="458">
        <v>0</v>
      </c>
      <c r="H1940" s="458">
        <v>8</v>
      </c>
      <c r="I1940" s="458">
        <v>0</v>
      </c>
      <c r="J1940" s="458">
        <v>1</v>
      </c>
      <c r="K1940" s="458">
        <v>79</v>
      </c>
      <c r="L1940" t="s">
        <v>855</v>
      </c>
      <c r="O1940" s="231"/>
      <c r="P1940" s="231"/>
    </row>
    <row r="1941" spans="1:16">
      <c r="A1941" t="s">
        <v>1142</v>
      </c>
      <c r="B1941" s="458">
        <v>2021</v>
      </c>
      <c r="C1941" s="458">
        <v>0</v>
      </c>
      <c r="D1941" s="458">
        <v>3</v>
      </c>
      <c r="E1941" s="458">
        <v>0</v>
      </c>
      <c r="F1941" s="458">
        <v>7</v>
      </c>
      <c r="G1941" s="458">
        <v>0</v>
      </c>
      <c r="H1941" s="458">
        <v>4</v>
      </c>
      <c r="I1941" s="458">
        <v>0</v>
      </c>
      <c r="J1941" s="458">
        <v>4</v>
      </c>
      <c r="K1941" s="458">
        <v>0</v>
      </c>
      <c r="L1941" t="s">
        <v>855</v>
      </c>
      <c r="O1941" s="231"/>
      <c r="P1941" s="231"/>
    </row>
    <row r="1942" spans="1:16">
      <c r="A1942" t="s">
        <v>1142</v>
      </c>
      <c r="B1942" s="458">
        <v>2021</v>
      </c>
      <c r="C1942" s="458">
        <v>0</v>
      </c>
      <c r="D1942" s="458">
        <v>3</v>
      </c>
      <c r="E1942" s="458">
        <v>0</v>
      </c>
      <c r="F1942" s="458">
        <v>3</v>
      </c>
      <c r="G1942" s="458">
        <v>0</v>
      </c>
      <c r="H1942" s="458">
        <v>0</v>
      </c>
      <c r="I1942" s="458">
        <v>0</v>
      </c>
      <c r="J1942" s="458">
        <v>0</v>
      </c>
      <c r="K1942" s="458">
        <v>0</v>
      </c>
      <c r="L1942" t="s">
        <v>697</v>
      </c>
      <c r="O1942" s="231"/>
      <c r="P1942" s="231"/>
    </row>
    <row r="1943" spans="1:16">
      <c r="A1943" t="s">
        <v>1142</v>
      </c>
      <c r="B1943" s="458">
        <v>2022</v>
      </c>
      <c r="C1943" s="458">
        <v>0</v>
      </c>
      <c r="D1943" s="458">
        <v>0</v>
      </c>
      <c r="E1943" s="458">
        <v>0</v>
      </c>
      <c r="F1943" s="458">
        <v>3</v>
      </c>
      <c r="G1943" s="458">
        <v>0</v>
      </c>
      <c r="H1943" s="458">
        <v>10</v>
      </c>
      <c r="I1943" s="458">
        <v>0</v>
      </c>
      <c r="J1943" s="458">
        <v>1</v>
      </c>
      <c r="K1943" s="458">
        <v>0</v>
      </c>
      <c r="L1943" t="s">
        <v>697</v>
      </c>
      <c r="O1943" s="231"/>
      <c r="P1943" s="231"/>
    </row>
    <row r="1944" spans="1:16">
      <c r="A1944" t="s">
        <v>1142</v>
      </c>
      <c r="B1944" s="458">
        <v>2023</v>
      </c>
      <c r="C1944" s="458">
        <v>0</v>
      </c>
      <c r="D1944" s="458">
        <v>0</v>
      </c>
      <c r="E1944" s="458">
        <v>0</v>
      </c>
      <c r="F1944" s="458">
        <v>2</v>
      </c>
      <c r="G1944" s="458">
        <v>0</v>
      </c>
      <c r="H1944" s="458">
        <v>4</v>
      </c>
      <c r="I1944" s="458">
        <v>0</v>
      </c>
      <c r="J1944" s="458">
        <v>6</v>
      </c>
      <c r="K1944" s="458">
        <v>0</v>
      </c>
      <c r="L1944" t="s">
        <v>697</v>
      </c>
      <c r="O1944" s="231"/>
      <c r="P1944" s="231"/>
    </row>
    <row r="1945" spans="1:16">
      <c r="A1945" t="s">
        <v>1142</v>
      </c>
      <c r="B1945" s="458">
        <v>2024</v>
      </c>
      <c r="C1945" s="458">
        <v>60</v>
      </c>
      <c r="D1945" s="458">
        <v>0</v>
      </c>
      <c r="E1945" s="458">
        <v>60</v>
      </c>
      <c r="F1945" s="458">
        <v>1</v>
      </c>
      <c r="G1945" s="458">
        <v>138</v>
      </c>
      <c r="H1945" s="458">
        <v>3</v>
      </c>
      <c r="I1945" s="458">
        <v>12</v>
      </c>
      <c r="J1945" s="458">
        <v>10</v>
      </c>
      <c r="K1945" s="458">
        <v>72</v>
      </c>
      <c r="L1945" t="s">
        <v>697</v>
      </c>
      <c r="O1945" s="231"/>
      <c r="P1945" s="231"/>
    </row>
    <row r="1946" spans="1:16">
      <c r="A1946" t="s">
        <v>1142</v>
      </c>
      <c r="C1946">
        <v>0</v>
      </c>
      <c r="D1946">
        <v>0</v>
      </c>
      <c r="E1946">
        <v>0</v>
      </c>
      <c r="F1946">
        <v>2</v>
      </c>
      <c r="G1946">
        <v>0</v>
      </c>
      <c r="H1946">
        <v>2</v>
      </c>
      <c r="I1946">
        <v>0</v>
      </c>
      <c r="J1946">
        <v>0</v>
      </c>
      <c r="K1946">
        <v>0</v>
      </c>
      <c r="L1946" t="s">
        <v>822</v>
      </c>
      <c r="O1946" s="231"/>
      <c r="P1946" s="231"/>
    </row>
    <row r="1947" spans="1:16">
      <c r="A1947" t="s">
        <v>1143</v>
      </c>
      <c r="B1947" s="458">
        <v>2019</v>
      </c>
      <c r="C1947" s="458">
        <v>0</v>
      </c>
      <c r="D1947" s="458">
        <v>0</v>
      </c>
      <c r="E1947" s="458">
        <v>0</v>
      </c>
      <c r="F1947" s="458">
        <v>0</v>
      </c>
      <c r="G1947" s="458">
        <v>0</v>
      </c>
      <c r="H1947" s="458">
        <v>0</v>
      </c>
      <c r="I1947" s="458">
        <v>0</v>
      </c>
      <c r="J1947" s="458">
        <v>1</v>
      </c>
      <c r="K1947" s="458">
        <v>5</v>
      </c>
      <c r="L1947" t="s">
        <v>855</v>
      </c>
      <c r="O1947" s="231"/>
      <c r="P1947" s="231"/>
    </row>
    <row r="1948" spans="1:16">
      <c r="A1948" t="s">
        <v>1143</v>
      </c>
      <c r="B1948" s="458">
        <v>2020</v>
      </c>
      <c r="C1948" s="458">
        <v>0</v>
      </c>
      <c r="D1948" s="458">
        <v>0</v>
      </c>
      <c r="E1948" s="458">
        <v>0</v>
      </c>
      <c r="F1948" s="458">
        <v>0</v>
      </c>
      <c r="G1948" s="458">
        <v>0</v>
      </c>
      <c r="H1948" s="458">
        <v>0</v>
      </c>
      <c r="I1948" s="458">
        <v>0</v>
      </c>
      <c r="J1948" s="458">
        <v>4</v>
      </c>
      <c r="K1948" s="458">
        <v>10</v>
      </c>
      <c r="L1948" t="s">
        <v>855</v>
      </c>
      <c r="O1948" s="231"/>
      <c r="P1948" s="231"/>
    </row>
    <row r="1949" spans="1:16">
      <c r="A1949" t="s">
        <v>1143</v>
      </c>
      <c r="B1949" s="458">
        <v>2021</v>
      </c>
      <c r="C1949" s="458">
        <v>0</v>
      </c>
      <c r="D1949" s="458">
        <v>0</v>
      </c>
      <c r="E1949" s="458">
        <v>0</v>
      </c>
      <c r="F1949" s="458">
        <v>0</v>
      </c>
      <c r="G1949" s="458">
        <v>0</v>
      </c>
      <c r="H1949" s="458">
        <v>1</v>
      </c>
      <c r="I1949" s="458">
        <v>0</v>
      </c>
      <c r="J1949" s="458">
        <v>1</v>
      </c>
      <c r="K1949" s="458">
        <v>1</v>
      </c>
      <c r="L1949" t="s">
        <v>855</v>
      </c>
      <c r="O1949" s="231"/>
      <c r="P1949" s="231"/>
    </row>
    <row r="1950" spans="1:16">
      <c r="A1950" t="s">
        <v>1143</v>
      </c>
      <c r="B1950" s="458">
        <v>2022</v>
      </c>
      <c r="C1950" s="458">
        <v>0</v>
      </c>
      <c r="D1950" s="458">
        <v>0</v>
      </c>
      <c r="E1950" s="458">
        <v>0</v>
      </c>
      <c r="F1950" s="458">
        <v>0</v>
      </c>
      <c r="G1950" s="458">
        <v>0</v>
      </c>
      <c r="H1950" s="458">
        <v>2</v>
      </c>
      <c r="I1950" s="458">
        <v>0</v>
      </c>
      <c r="J1950" s="458">
        <v>3</v>
      </c>
      <c r="K1950" s="458">
        <v>0</v>
      </c>
      <c r="L1950" t="s">
        <v>855</v>
      </c>
      <c r="O1950" s="231"/>
      <c r="P1950" s="231"/>
    </row>
    <row r="1951" spans="1:16">
      <c r="A1951" t="s">
        <v>1143</v>
      </c>
      <c r="B1951" s="458">
        <v>2023</v>
      </c>
      <c r="C1951" s="458">
        <v>0</v>
      </c>
      <c r="D1951" s="458">
        <v>0</v>
      </c>
      <c r="E1951" s="458">
        <v>0</v>
      </c>
      <c r="F1951" s="458">
        <v>0</v>
      </c>
      <c r="G1951" s="458">
        <v>0</v>
      </c>
      <c r="H1951" s="458">
        <v>1</v>
      </c>
      <c r="I1951" s="458">
        <v>0</v>
      </c>
      <c r="J1951" s="458">
        <v>1</v>
      </c>
      <c r="K1951" s="458">
        <v>0</v>
      </c>
      <c r="L1951" t="s">
        <v>697</v>
      </c>
      <c r="O1951" s="231"/>
      <c r="P1951" s="231"/>
    </row>
    <row r="1952" spans="1:16">
      <c r="A1952" t="s">
        <v>1143</v>
      </c>
      <c r="B1952" s="458">
        <v>2024</v>
      </c>
      <c r="C1952" s="458">
        <v>0</v>
      </c>
      <c r="D1952" s="458">
        <v>0</v>
      </c>
      <c r="E1952" s="458">
        <v>0</v>
      </c>
      <c r="F1952" s="458">
        <v>0</v>
      </c>
      <c r="G1952" s="458">
        <v>0</v>
      </c>
      <c r="H1952" s="458">
        <v>3</v>
      </c>
      <c r="I1952" s="458">
        <v>0</v>
      </c>
      <c r="J1952" s="458">
        <v>1</v>
      </c>
      <c r="K1952" s="458">
        <v>0</v>
      </c>
      <c r="L1952" t="s">
        <v>697</v>
      </c>
      <c r="O1952" s="231"/>
      <c r="P1952" s="231"/>
    </row>
    <row r="1953" spans="1:16">
      <c r="A1953" t="s">
        <v>1143</v>
      </c>
      <c r="C1953">
        <v>0</v>
      </c>
      <c r="D1953">
        <v>0</v>
      </c>
      <c r="E1953">
        <v>0</v>
      </c>
      <c r="F1953">
        <v>0</v>
      </c>
      <c r="G1953">
        <v>0</v>
      </c>
      <c r="H1953">
        <v>1</v>
      </c>
      <c r="I1953">
        <v>0</v>
      </c>
      <c r="J1953">
        <v>2</v>
      </c>
      <c r="K1953">
        <v>0</v>
      </c>
      <c r="L1953" t="s">
        <v>822</v>
      </c>
      <c r="O1953" s="231"/>
      <c r="P1953" s="231"/>
    </row>
    <row r="1954" spans="1:16">
      <c r="A1954" t="s">
        <v>1144</v>
      </c>
      <c r="B1954" s="458">
        <v>2019</v>
      </c>
      <c r="C1954" s="458">
        <v>0</v>
      </c>
      <c r="D1954" s="458">
        <v>0</v>
      </c>
      <c r="E1954" s="458">
        <v>0</v>
      </c>
      <c r="F1954" s="458">
        <v>0</v>
      </c>
      <c r="G1954" s="458">
        <v>0</v>
      </c>
      <c r="H1954" s="458">
        <v>0</v>
      </c>
      <c r="I1954" s="458">
        <v>0</v>
      </c>
      <c r="J1954" s="458">
        <v>238</v>
      </c>
      <c r="K1954" s="458">
        <v>283</v>
      </c>
      <c r="L1954" t="s">
        <v>855</v>
      </c>
      <c r="O1954" s="231"/>
      <c r="P1954" s="231"/>
    </row>
    <row r="1955" spans="1:16">
      <c r="A1955" t="s">
        <v>1144</v>
      </c>
      <c r="B1955" s="458">
        <v>2020</v>
      </c>
      <c r="C1955" s="458">
        <v>0</v>
      </c>
      <c r="D1955" s="458">
        <v>0</v>
      </c>
      <c r="E1955" s="458">
        <v>0</v>
      </c>
      <c r="F1955" s="458">
        <v>0</v>
      </c>
      <c r="G1955" s="458">
        <v>0</v>
      </c>
      <c r="H1955" s="458">
        <v>0</v>
      </c>
      <c r="I1955" s="458">
        <v>0</v>
      </c>
      <c r="J1955" s="458">
        <v>311</v>
      </c>
      <c r="K1955" s="458">
        <v>120</v>
      </c>
      <c r="L1955" t="s">
        <v>855</v>
      </c>
      <c r="O1955" s="231"/>
      <c r="P1955" s="231"/>
    </row>
    <row r="1956" spans="1:16">
      <c r="A1956" t="s">
        <v>1144</v>
      </c>
      <c r="B1956" s="458">
        <v>2021</v>
      </c>
      <c r="C1956" s="458">
        <v>0</v>
      </c>
      <c r="D1956" s="458">
        <v>0</v>
      </c>
      <c r="E1956" s="458">
        <v>40</v>
      </c>
      <c r="F1956" s="458">
        <v>0</v>
      </c>
      <c r="G1956" s="458">
        <v>41</v>
      </c>
      <c r="H1956" s="458">
        <v>0</v>
      </c>
      <c r="I1956" s="458">
        <v>0</v>
      </c>
      <c r="J1956" s="458">
        <v>20</v>
      </c>
      <c r="K1956" s="458">
        <v>322</v>
      </c>
      <c r="L1956" t="s">
        <v>855</v>
      </c>
      <c r="O1956" s="231"/>
      <c r="P1956" s="231"/>
    </row>
    <row r="1957" spans="1:16">
      <c r="A1957" t="s">
        <v>1144</v>
      </c>
      <c r="B1957" s="458">
        <v>2021</v>
      </c>
      <c r="C1957" s="458">
        <v>0</v>
      </c>
      <c r="D1957" s="458">
        <v>0</v>
      </c>
      <c r="E1957" s="458">
        <v>0</v>
      </c>
      <c r="F1957" s="458">
        <v>0</v>
      </c>
      <c r="G1957" s="458">
        <v>0</v>
      </c>
      <c r="H1957" s="458">
        <v>0</v>
      </c>
      <c r="I1957" s="458">
        <v>0</v>
      </c>
      <c r="J1957" s="458">
        <v>4</v>
      </c>
      <c r="K1957" s="458">
        <v>27</v>
      </c>
      <c r="L1957" t="s">
        <v>697</v>
      </c>
      <c r="O1957" s="231"/>
      <c r="P1957" s="231"/>
    </row>
    <row r="1958" spans="1:16">
      <c r="A1958" t="s">
        <v>1144</v>
      </c>
      <c r="B1958" s="458">
        <v>2022</v>
      </c>
      <c r="C1958" s="458">
        <v>0</v>
      </c>
      <c r="D1958" s="458">
        <v>0</v>
      </c>
      <c r="E1958" s="458">
        <v>0</v>
      </c>
      <c r="F1958" s="458">
        <v>0</v>
      </c>
      <c r="G1958" s="458">
        <v>0</v>
      </c>
      <c r="H1958" s="458">
        <v>0</v>
      </c>
      <c r="I1958" s="458">
        <v>0</v>
      </c>
      <c r="J1958" s="458">
        <v>51</v>
      </c>
      <c r="K1958" s="458">
        <v>228</v>
      </c>
      <c r="L1958" t="s">
        <v>697</v>
      </c>
      <c r="O1958" s="231"/>
      <c r="P1958" s="231"/>
    </row>
    <row r="1959" spans="1:16">
      <c r="A1959" t="s">
        <v>1144</v>
      </c>
      <c r="B1959" s="458">
        <v>2023</v>
      </c>
      <c r="C1959" s="458">
        <v>0</v>
      </c>
      <c r="D1959" s="458">
        <v>0</v>
      </c>
      <c r="E1959" s="458">
        <v>0</v>
      </c>
      <c r="F1959" s="458">
        <v>0</v>
      </c>
      <c r="G1959" s="458">
        <v>32</v>
      </c>
      <c r="H1959" s="458">
        <v>0</v>
      </c>
      <c r="I1959" s="458">
        <v>0</v>
      </c>
      <c r="J1959" s="458">
        <v>468</v>
      </c>
      <c r="K1959" s="458">
        <v>623</v>
      </c>
      <c r="L1959" t="s">
        <v>697</v>
      </c>
      <c r="O1959" s="231"/>
      <c r="P1959" s="231"/>
    </row>
    <row r="1960" spans="1:16">
      <c r="A1960" t="s">
        <v>1144</v>
      </c>
      <c r="B1960" s="458">
        <v>2024</v>
      </c>
      <c r="C1960" s="458">
        <v>0</v>
      </c>
      <c r="D1960" s="458">
        <v>0</v>
      </c>
      <c r="E1960" s="458">
        <v>0</v>
      </c>
      <c r="F1960" s="458">
        <v>0</v>
      </c>
      <c r="G1960" s="458">
        <v>0</v>
      </c>
      <c r="H1960" s="458">
        <v>0</v>
      </c>
      <c r="I1960" s="458">
        <v>0</v>
      </c>
      <c r="J1960" s="458">
        <v>0</v>
      </c>
      <c r="K1960" s="458">
        <v>650</v>
      </c>
      <c r="L1960" t="s">
        <v>697</v>
      </c>
      <c r="O1960" s="231"/>
      <c r="P1960" s="231"/>
    </row>
    <row r="1961" spans="1:16">
      <c r="A1961" t="s">
        <v>1144</v>
      </c>
      <c r="C1961">
        <v>0</v>
      </c>
      <c r="D1961">
        <v>0</v>
      </c>
      <c r="E1961">
        <v>0</v>
      </c>
      <c r="F1961">
        <v>0</v>
      </c>
      <c r="G1961">
        <v>0</v>
      </c>
      <c r="H1961">
        <v>0</v>
      </c>
      <c r="I1961">
        <v>0</v>
      </c>
      <c r="J1961">
        <v>11</v>
      </c>
      <c r="K1961">
        <v>38</v>
      </c>
      <c r="L1961" t="s">
        <v>822</v>
      </c>
      <c r="O1961" s="231"/>
      <c r="P1961" s="231"/>
    </row>
    <row r="1962" spans="1:16">
      <c r="A1962" t="s">
        <v>1145</v>
      </c>
      <c r="B1962" s="458">
        <v>2019</v>
      </c>
      <c r="C1962" s="458">
        <v>0</v>
      </c>
      <c r="D1962" s="458">
        <v>0</v>
      </c>
      <c r="E1962" s="458">
        <v>0</v>
      </c>
      <c r="F1962" s="458">
        <v>0</v>
      </c>
      <c r="G1962" s="458">
        <v>11</v>
      </c>
      <c r="H1962" s="458">
        <v>0</v>
      </c>
      <c r="I1962" s="458">
        <v>1</v>
      </c>
      <c r="J1962" s="458">
        <v>13</v>
      </c>
      <c r="K1962" s="458">
        <v>142</v>
      </c>
      <c r="L1962" t="s">
        <v>855</v>
      </c>
      <c r="O1962" s="231"/>
      <c r="P1962" s="231"/>
    </row>
    <row r="1963" spans="1:16">
      <c r="A1963" t="s">
        <v>1145</v>
      </c>
      <c r="B1963" s="458">
        <v>2020</v>
      </c>
      <c r="C1963" s="458">
        <v>0</v>
      </c>
      <c r="D1963" s="458">
        <v>0</v>
      </c>
      <c r="E1963" s="458">
        <v>0</v>
      </c>
      <c r="F1963" s="458">
        <v>0</v>
      </c>
      <c r="G1963" s="458">
        <v>1</v>
      </c>
      <c r="H1963" s="458">
        <v>0</v>
      </c>
      <c r="I1963" s="458">
        <v>0</v>
      </c>
      <c r="J1963" s="458">
        <v>5</v>
      </c>
      <c r="K1963" s="458">
        <v>38</v>
      </c>
      <c r="L1963" t="s">
        <v>855</v>
      </c>
      <c r="O1963" s="231"/>
      <c r="P1963" s="231"/>
    </row>
    <row r="1964" spans="1:16">
      <c r="A1964" t="s">
        <v>1145</v>
      </c>
      <c r="B1964" s="458">
        <v>2021</v>
      </c>
      <c r="C1964" s="458">
        <v>0</v>
      </c>
      <c r="D1964" s="458">
        <v>0</v>
      </c>
      <c r="E1964" s="458">
        <v>6</v>
      </c>
      <c r="F1964" s="458">
        <v>0</v>
      </c>
      <c r="G1964" s="458">
        <v>2</v>
      </c>
      <c r="H1964" s="458">
        <v>0</v>
      </c>
      <c r="I1964" s="458">
        <v>1</v>
      </c>
      <c r="J1964" s="458">
        <v>13</v>
      </c>
      <c r="K1964" s="458">
        <v>82</v>
      </c>
      <c r="L1964" t="s">
        <v>855</v>
      </c>
      <c r="O1964" s="231"/>
      <c r="P1964" s="231"/>
    </row>
    <row r="1965" spans="1:16">
      <c r="A1965" t="s">
        <v>1145</v>
      </c>
      <c r="B1965" s="458">
        <v>2022</v>
      </c>
      <c r="C1965" s="458">
        <v>91</v>
      </c>
      <c r="D1965" s="458">
        <v>0</v>
      </c>
      <c r="E1965" s="458">
        <v>225</v>
      </c>
      <c r="F1965" s="458">
        <v>0</v>
      </c>
      <c r="G1965" s="458">
        <v>253</v>
      </c>
      <c r="H1965" s="458">
        <v>0</v>
      </c>
      <c r="I1965" s="458">
        <v>17</v>
      </c>
      <c r="J1965" s="458">
        <v>334</v>
      </c>
      <c r="K1965" s="458">
        <v>104</v>
      </c>
      <c r="L1965" t="s">
        <v>855</v>
      </c>
      <c r="O1965" s="231"/>
      <c r="P1965" s="231"/>
    </row>
    <row r="1966" spans="1:16">
      <c r="A1966" t="s">
        <v>1145</v>
      </c>
      <c r="B1966" s="458">
        <v>2023</v>
      </c>
      <c r="C1966" s="458">
        <v>0</v>
      </c>
      <c r="D1966" s="458">
        <v>0</v>
      </c>
      <c r="E1966" s="458">
        <v>0</v>
      </c>
      <c r="F1966" s="458">
        <v>0</v>
      </c>
      <c r="G1966" s="458">
        <v>0</v>
      </c>
      <c r="H1966" s="458">
        <v>0</v>
      </c>
      <c r="I1966" s="458">
        <v>0</v>
      </c>
      <c r="J1966" s="458">
        <v>4</v>
      </c>
      <c r="K1966" s="458">
        <v>0</v>
      </c>
      <c r="L1966" t="s">
        <v>855</v>
      </c>
      <c r="O1966" s="231"/>
      <c r="P1966" s="231"/>
    </row>
    <row r="1967" spans="1:16">
      <c r="A1967" t="s">
        <v>1145</v>
      </c>
      <c r="B1967" s="458">
        <v>2023</v>
      </c>
      <c r="C1967" s="458">
        <v>0</v>
      </c>
      <c r="D1967" s="458">
        <v>0</v>
      </c>
      <c r="E1967" s="458">
        <v>0</v>
      </c>
      <c r="F1967" s="458">
        <v>0</v>
      </c>
      <c r="G1967" s="458">
        <v>0</v>
      </c>
      <c r="H1967" s="458">
        <v>0</v>
      </c>
      <c r="I1967" s="458">
        <v>3</v>
      </c>
      <c r="J1967" s="458">
        <v>25</v>
      </c>
      <c r="K1967" s="458">
        <v>102</v>
      </c>
      <c r="L1967" t="s">
        <v>697</v>
      </c>
      <c r="O1967" s="231"/>
      <c r="P1967" s="231"/>
    </row>
    <row r="1968" spans="1:16">
      <c r="A1968" t="s">
        <v>1145</v>
      </c>
      <c r="B1968" s="458">
        <v>2024</v>
      </c>
      <c r="C1968" s="458">
        <v>0</v>
      </c>
      <c r="D1968" s="458">
        <v>0</v>
      </c>
      <c r="E1968" s="458">
        <v>0</v>
      </c>
      <c r="F1968" s="458">
        <v>0</v>
      </c>
      <c r="G1968" s="458">
        <v>0</v>
      </c>
      <c r="H1968" s="458">
        <v>0</v>
      </c>
      <c r="I1968" s="458">
        <v>15</v>
      </c>
      <c r="J1968" s="458">
        <v>8</v>
      </c>
      <c r="K1968" s="458">
        <v>174</v>
      </c>
      <c r="L1968" t="s">
        <v>697</v>
      </c>
      <c r="O1968" s="231"/>
      <c r="P1968" s="231"/>
    </row>
    <row r="1969" spans="1:16">
      <c r="A1969" t="s">
        <v>1145</v>
      </c>
      <c r="C1969">
        <v>0</v>
      </c>
      <c r="D1969">
        <v>0</v>
      </c>
      <c r="E1969">
        <v>147</v>
      </c>
      <c r="F1969">
        <v>0</v>
      </c>
      <c r="G1969">
        <v>253</v>
      </c>
      <c r="H1969">
        <v>0</v>
      </c>
      <c r="I1969">
        <v>8</v>
      </c>
      <c r="J1969">
        <v>17</v>
      </c>
      <c r="K1969">
        <v>63</v>
      </c>
      <c r="L1969" t="s">
        <v>822</v>
      </c>
      <c r="O1969" s="231"/>
      <c r="P1969" s="231"/>
    </row>
    <row r="1970" spans="1:16">
      <c r="A1970" t="s">
        <v>1146</v>
      </c>
      <c r="B1970" s="458">
        <v>2019</v>
      </c>
      <c r="C1970" s="458">
        <v>0</v>
      </c>
      <c r="D1970" s="458">
        <v>0</v>
      </c>
      <c r="E1970" s="458">
        <v>0</v>
      </c>
      <c r="F1970" s="458">
        <v>0</v>
      </c>
      <c r="G1970" s="458">
        <v>0</v>
      </c>
      <c r="H1970" s="458">
        <v>0</v>
      </c>
      <c r="I1970" s="458">
        <v>1</v>
      </c>
      <c r="J1970" s="458">
        <v>0</v>
      </c>
      <c r="K1970" s="458">
        <v>25</v>
      </c>
      <c r="L1970" t="s">
        <v>855</v>
      </c>
      <c r="O1970" s="231"/>
      <c r="P1970" s="231"/>
    </row>
    <row r="1971" spans="1:16">
      <c r="A1971" t="s">
        <v>1146</v>
      </c>
      <c r="B1971" s="458">
        <v>2020</v>
      </c>
      <c r="C1971" s="458">
        <v>0</v>
      </c>
      <c r="D1971" s="458">
        <v>0</v>
      </c>
      <c r="E1971" s="458">
        <v>0</v>
      </c>
      <c r="F1971" s="458">
        <v>0</v>
      </c>
      <c r="G1971" s="458">
        <v>0</v>
      </c>
      <c r="H1971" s="458">
        <v>0</v>
      </c>
      <c r="I1971" s="458">
        <v>0</v>
      </c>
      <c r="J1971" s="458">
        <v>8</v>
      </c>
      <c r="K1971" s="458">
        <v>16</v>
      </c>
      <c r="L1971" t="s">
        <v>855</v>
      </c>
      <c r="O1971" s="231"/>
      <c r="P1971" s="231"/>
    </row>
    <row r="1972" spans="1:16">
      <c r="A1972" t="s">
        <v>1146</v>
      </c>
      <c r="B1972" s="458">
        <v>2021</v>
      </c>
      <c r="C1972" s="458">
        <v>0</v>
      </c>
      <c r="D1972" s="458">
        <v>0</v>
      </c>
      <c r="E1972" s="458">
        <v>0</v>
      </c>
      <c r="F1972" s="458">
        <v>0</v>
      </c>
      <c r="G1972" s="458">
        <v>0</v>
      </c>
      <c r="H1972" s="458">
        <v>0</v>
      </c>
      <c r="I1972" s="458">
        <v>0</v>
      </c>
      <c r="J1972" s="458">
        <v>6</v>
      </c>
      <c r="K1972" s="458">
        <v>26</v>
      </c>
      <c r="L1972" t="s">
        <v>697</v>
      </c>
      <c r="O1972" s="231"/>
      <c r="P1972" s="231"/>
    </row>
    <row r="1973" spans="1:16">
      <c r="A1973" t="s">
        <v>1146</v>
      </c>
      <c r="B1973" s="458">
        <v>2022</v>
      </c>
      <c r="C1973" s="458">
        <v>4</v>
      </c>
      <c r="D1973" s="458">
        <v>0</v>
      </c>
      <c r="E1973" s="458">
        <v>26</v>
      </c>
      <c r="F1973" s="458">
        <v>0</v>
      </c>
      <c r="G1973" s="458">
        <v>8</v>
      </c>
      <c r="H1973" s="458">
        <v>0</v>
      </c>
      <c r="I1973" s="458">
        <v>1</v>
      </c>
      <c r="J1973" s="458">
        <v>5</v>
      </c>
      <c r="K1973" s="458">
        <v>14</v>
      </c>
      <c r="L1973" t="s">
        <v>697</v>
      </c>
      <c r="O1973" s="231"/>
      <c r="P1973" s="231"/>
    </row>
    <row r="1974" spans="1:16">
      <c r="A1974" t="s">
        <v>1146</v>
      </c>
      <c r="B1974" s="458">
        <v>2023</v>
      </c>
      <c r="C1974" s="458">
        <v>0</v>
      </c>
      <c r="D1974" s="458">
        <v>0</v>
      </c>
      <c r="E1974" s="458">
        <v>0</v>
      </c>
      <c r="F1974" s="458">
        <v>0</v>
      </c>
      <c r="G1974" s="458">
        <v>0</v>
      </c>
      <c r="H1974" s="458">
        <v>0</v>
      </c>
      <c r="I1974" s="458">
        <v>0</v>
      </c>
      <c r="J1974" s="458">
        <v>6</v>
      </c>
      <c r="K1974" s="458">
        <v>6</v>
      </c>
      <c r="L1974" t="s">
        <v>697</v>
      </c>
      <c r="O1974" s="231"/>
      <c r="P1974" s="231"/>
    </row>
    <row r="1975" spans="1:16">
      <c r="A1975" t="s">
        <v>1146</v>
      </c>
      <c r="B1975" s="458">
        <v>2024</v>
      </c>
      <c r="C1975" s="458">
        <v>0</v>
      </c>
      <c r="D1975" s="458">
        <v>0</v>
      </c>
      <c r="E1975" s="458">
        <v>0</v>
      </c>
      <c r="F1975" s="458">
        <v>0</v>
      </c>
      <c r="G1975" s="458">
        <v>0</v>
      </c>
      <c r="H1975" s="458">
        <v>0</v>
      </c>
      <c r="I1975" s="458">
        <v>0</v>
      </c>
      <c r="J1975" s="458">
        <v>8</v>
      </c>
      <c r="K1975" s="458">
        <v>24</v>
      </c>
      <c r="L1975" t="s">
        <v>697</v>
      </c>
      <c r="O1975" s="231"/>
      <c r="P1975" s="231"/>
    </row>
    <row r="1976" spans="1:16">
      <c r="A1976" t="s">
        <v>1146</v>
      </c>
      <c r="C1976">
        <v>0</v>
      </c>
      <c r="D1976">
        <v>0</v>
      </c>
      <c r="E1976">
        <v>0</v>
      </c>
      <c r="F1976">
        <v>0</v>
      </c>
      <c r="G1976">
        <v>0</v>
      </c>
      <c r="H1976">
        <v>0</v>
      </c>
      <c r="I1976">
        <v>1</v>
      </c>
      <c r="J1976">
        <v>8</v>
      </c>
      <c r="K1976">
        <v>41</v>
      </c>
      <c r="L1976" t="s">
        <v>822</v>
      </c>
      <c r="O1976" s="231"/>
      <c r="P1976" s="231"/>
    </row>
    <row r="1977" spans="1:16">
      <c r="A1977" t="s">
        <v>1147</v>
      </c>
      <c r="B1977" s="458">
        <v>2019</v>
      </c>
      <c r="C1977" s="458">
        <v>0</v>
      </c>
      <c r="D1977" s="458">
        <v>0</v>
      </c>
      <c r="E1977" s="458">
        <v>0</v>
      </c>
      <c r="F1977" s="458">
        <v>0</v>
      </c>
      <c r="G1977" s="458">
        <v>0</v>
      </c>
      <c r="H1977" s="458">
        <v>0</v>
      </c>
      <c r="I1977" s="458">
        <v>0</v>
      </c>
      <c r="J1977" s="458">
        <v>2</v>
      </c>
      <c r="K1977" s="458">
        <v>2</v>
      </c>
      <c r="L1977" t="s">
        <v>855</v>
      </c>
      <c r="O1977" s="231"/>
      <c r="P1977" s="231"/>
    </row>
    <row r="1978" spans="1:16">
      <c r="A1978" t="s">
        <v>1147</v>
      </c>
      <c r="B1978" s="458">
        <v>2020</v>
      </c>
      <c r="C1978" s="458">
        <v>0</v>
      </c>
      <c r="D1978" s="458">
        <v>0</v>
      </c>
      <c r="E1978" s="458">
        <v>0</v>
      </c>
      <c r="F1978" s="458">
        <v>0</v>
      </c>
      <c r="G1978" s="458">
        <v>0</v>
      </c>
      <c r="H1978" s="458">
        <v>0</v>
      </c>
      <c r="I1978" s="458">
        <v>0</v>
      </c>
      <c r="J1978" s="458">
        <v>2</v>
      </c>
      <c r="K1978" s="458">
        <v>2</v>
      </c>
      <c r="L1978" t="s">
        <v>855</v>
      </c>
      <c r="O1978" s="231"/>
      <c r="P1978" s="231"/>
    </row>
    <row r="1979" spans="1:16">
      <c r="A1979" t="s">
        <v>1147</v>
      </c>
      <c r="B1979" s="458">
        <v>2021</v>
      </c>
      <c r="C1979" s="458">
        <v>0</v>
      </c>
      <c r="D1979" s="458">
        <v>0</v>
      </c>
      <c r="E1979" s="458">
        <v>0</v>
      </c>
      <c r="F1979" s="458">
        <v>0</v>
      </c>
      <c r="G1979" s="458">
        <v>0</v>
      </c>
      <c r="H1979" s="458">
        <v>0</v>
      </c>
      <c r="I1979" s="458">
        <v>0</v>
      </c>
      <c r="J1979" s="458">
        <v>0</v>
      </c>
      <c r="K1979" s="458">
        <v>8</v>
      </c>
      <c r="L1979" t="s">
        <v>855</v>
      </c>
      <c r="O1979" s="231"/>
      <c r="P1979" s="231"/>
    </row>
    <row r="1980" spans="1:16">
      <c r="A1980" t="s">
        <v>1147</v>
      </c>
      <c r="B1980" s="458">
        <v>2022</v>
      </c>
      <c r="C1980" s="458">
        <v>0</v>
      </c>
      <c r="D1980" s="458">
        <v>0</v>
      </c>
      <c r="E1980" s="458">
        <v>0</v>
      </c>
      <c r="F1980" s="458">
        <v>0</v>
      </c>
      <c r="G1980" s="458">
        <v>0</v>
      </c>
      <c r="H1980" s="458">
        <v>0</v>
      </c>
      <c r="I1980" s="458">
        <v>0</v>
      </c>
      <c r="J1980" s="458">
        <v>0</v>
      </c>
      <c r="K1980" s="458">
        <v>8</v>
      </c>
      <c r="L1980" t="s">
        <v>855</v>
      </c>
      <c r="O1980" s="231"/>
      <c r="P1980" s="231"/>
    </row>
    <row r="1981" spans="1:16">
      <c r="A1981" t="s">
        <v>1147</v>
      </c>
      <c r="B1981" s="458">
        <v>2023</v>
      </c>
      <c r="C1981" s="458">
        <v>0</v>
      </c>
      <c r="D1981" s="458">
        <v>0</v>
      </c>
      <c r="E1981" s="458">
        <v>0</v>
      </c>
      <c r="F1981" s="458">
        <v>0</v>
      </c>
      <c r="G1981" s="458">
        <v>4</v>
      </c>
      <c r="H1981" s="458">
        <v>0</v>
      </c>
      <c r="I1981" s="458">
        <v>0</v>
      </c>
      <c r="J1981" s="458">
        <v>0</v>
      </c>
      <c r="K1981" s="458">
        <v>12</v>
      </c>
      <c r="L1981" t="s">
        <v>697</v>
      </c>
      <c r="O1981" s="231"/>
      <c r="P1981" s="231"/>
    </row>
    <row r="1982" spans="1:16">
      <c r="A1982" t="s">
        <v>1147</v>
      </c>
      <c r="C1982">
        <v>0</v>
      </c>
      <c r="D1982">
        <v>0</v>
      </c>
      <c r="E1982">
        <v>0</v>
      </c>
      <c r="F1982">
        <v>0</v>
      </c>
      <c r="G1982">
        <v>0</v>
      </c>
      <c r="H1982">
        <v>0</v>
      </c>
      <c r="I1982">
        <v>0</v>
      </c>
      <c r="J1982">
        <v>2</v>
      </c>
      <c r="K1982">
        <v>12</v>
      </c>
      <c r="L1982" t="s">
        <v>822</v>
      </c>
      <c r="O1982" s="231"/>
      <c r="P1982" s="231"/>
    </row>
    <row r="1983" spans="1:16">
      <c r="A1983" t="s">
        <v>1148</v>
      </c>
      <c r="B1983" s="458">
        <v>2019</v>
      </c>
      <c r="C1983" s="458">
        <v>0</v>
      </c>
      <c r="D1983" s="458">
        <v>0</v>
      </c>
      <c r="E1983" s="458">
        <v>61</v>
      </c>
      <c r="F1983" s="458">
        <v>0</v>
      </c>
      <c r="G1983" s="458">
        <v>0</v>
      </c>
      <c r="H1983" s="458">
        <v>0</v>
      </c>
      <c r="I1983" s="458">
        <v>0</v>
      </c>
      <c r="J1983" s="458">
        <v>0</v>
      </c>
      <c r="K1983" s="458">
        <v>233</v>
      </c>
      <c r="L1983" t="s">
        <v>855</v>
      </c>
      <c r="O1983" s="231"/>
      <c r="P1983" s="231"/>
    </row>
    <row r="1984" spans="1:16">
      <c r="A1984" t="s">
        <v>1148</v>
      </c>
      <c r="B1984" s="458">
        <v>2020</v>
      </c>
      <c r="C1984" s="458">
        <v>0</v>
      </c>
      <c r="D1984" s="458">
        <v>0</v>
      </c>
      <c r="E1984" s="458">
        <v>42</v>
      </c>
      <c r="F1984" s="458">
        <v>0</v>
      </c>
      <c r="G1984" s="458">
        <v>45</v>
      </c>
      <c r="H1984" s="458">
        <v>0</v>
      </c>
      <c r="I1984" s="458">
        <v>18</v>
      </c>
      <c r="J1984" s="458">
        <v>0</v>
      </c>
      <c r="K1984" s="458">
        <v>1384</v>
      </c>
      <c r="L1984" t="s">
        <v>855</v>
      </c>
      <c r="O1984" s="231"/>
      <c r="P1984" s="231"/>
    </row>
    <row r="1985" spans="1:16">
      <c r="A1985" t="s">
        <v>1148</v>
      </c>
      <c r="B1985" s="458">
        <v>2021</v>
      </c>
      <c r="C1985" s="458">
        <v>0</v>
      </c>
      <c r="D1985" s="458">
        <v>0</v>
      </c>
      <c r="E1985" s="458">
        <v>0</v>
      </c>
      <c r="F1985" s="458">
        <v>0</v>
      </c>
      <c r="G1985" s="458">
        <v>0</v>
      </c>
      <c r="H1985" s="458">
        <v>0</v>
      </c>
      <c r="I1985" s="458">
        <v>0</v>
      </c>
      <c r="J1985" s="458">
        <v>0</v>
      </c>
      <c r="K1985" s="458">
        <v>51</v>
      </c>
      <c r="L1985" t="s">
        <v>855</v>
      </c>
      <c r="O1985" s="231"/>
      <c r="P1985" s="231"/>
    </row>
    <row r="1986" spans="1:16">
      <c r="A1986" t="s">
        <v>1148</v>
      </c>
      <c r="B1986" s="458">
        <v>2022</v>
      </c>
      <c r="C1986" s="458">
        <v>0</v>
      </c>
      <c r="D1986" s="458">
        <v>0</v>
      </c>
      <c r="E1986" s="458">
        <v>10</v>
      </c>
      <c r="F1986" s="458">
        <v>0</v>
      </c>
      <c r="G1986" s="458">
        <v>46</v>
      </c>
      <c r="H1986" s="458">
        <v>0</v>
      </c>
      <c r="I1986" s="458">
        <v>118</v>
      </c>
      <c r="J1986" s="458">
        <v>0</v>
      </c>
      <c r="K1986" s="458">
        <v>1052</v>
      </c>
      <c r="L1986" t="s">
        <v>855</v>
      </c>
      <c r="O1986" s="231"/>
      <c r="P1986" s="231"/>
    </row>
    <row r="1987" spans="1:16">
      <c r="A1987" t="s">
        <v>1148</v>
      </c>
      <c r="B1987" s="458">
        <v>2023</v>
      </c>
      <c r="C1987" s="458">
        <v>87</v>
      </c>
      <c r="D1987" s="458">
        <v>0</v>
      </c>
      <c r="E1987" s="458">
        <v>0</v>
      </c>
      <c r="F1987" s="458">
        <v>0</v>
      </c>
      <c r="G1987" s="458">
        <v>0</v>
      </c>
      <c r="H1987" s="458">
        <v>0</v>
      </c>
      <c r="I1987" s="458">
        <v>0</v>
      </c>
      <c r="J1987" s="458">
        <v>0</v>
      </c>
      <c r="K1987" s="458">
        <v>7</v>
      </c>
      <c r="L1987" t="s">
        <v>855</v>
      </c>
      <c r="O1987" s="231"/>
      <c r="P1987" s="231"/>
    </row>
    <row r="1988" spans="1:16">
      <c r="A1988" t="s">
        <v>1148</v>
      </c>
      <c r="B1988" s="458">
        <v>2023</v>
      </c>
      <c r="C1988" s="458">
        <v>87</v>
      </c>
      <c r="D1988" s="458">
        <v>0</v>
      </c>
      <c r="E1988" s="458">
        <v>123</v>
      </c>
      <c r="F1988" s="458">
        <v>9</v>
      </c>
      <c r="G1988" s="458">
        <v>23</v>
      </c>
      <c r="H1988" s="458">
        <v>26</v>
      </c>
      <c r="I1988" s="458">
        <v>3</v>
      </c>
      <c r="J1988" s="458">
        <v>26</v>
      </c>
      <c r="K1988" s="458">
        <v>104</v>
      </c>
      <c r="L1988" t="s">
        <v>697</v>
      </c>
      <c r="O1988" s="231"/>
      <c r="P1988" s="231"/>
    </row>
    <row r="1989" spans="1:16">
      <c r="A1989" t="s">
        <v>1148</v>
      </c>
      <c r="B1989" s="458">
        <v>2024</v>
      </c>
      <c r="C1989" s="458">
        <v>84</v>
      </c>
      <c r="D1989" s="458">
        <v>0</v>
      </c>
      <c r="E1989" s="458">
        <v>84</v>
      </c>
      <c r="F1989" s="458">
        <v>17</v>
      </c>
      <c r="G1989" s="458">
        <v>0</v>
      </c>
      <c r="H1989" s="458">
        <v>17</v>
      </c>
      <c r="I1989" s="458">
        <v>1</v>
      </c>
      <c r="J1989" s="458">
        <v>17</v>
      </c>
      <c r="K1989" s="458">
        <v>81</v>
      </c>
      <c r="L1989" t="s">
        <v>697</v>
      </c>
      <c r="O1989" s="231"/>
      <c r="P1989" s="231"/>
    </row>
    <row r="1990" spans="1:16">
      <c r="A1990" t="s">
        <v>1148</v>
      </c>
      <c r="C1990">
        <v>0</v>
      </c>
      <c r="D1990">
        <v>0</v>
      </c>
      <c r="E1990">
        <v>10</v>
      </c>
      <c r="F1990">
        <v>0</v>
      </c>
      <c r="G1990">
        <v>46</v>
      </c>
      <c r="H1990">
        <v>0</v>
      </c>
      <c r="I1990">
        <v>118</v>
      </c>
      <c r="J1990">
        <v>0</v>
      </c>
      <c r="K1990">
        <v>774</v>
      </c>
      <c r="L1990" t="s">
        <v>822</v>
      </c>
      <c r="O1990" s="231"/>
      <c r="P1990" s="231"/>
    </row>
    <row r="1991" spans="1:16">
      <c r="A1991" t="s">
        <v>1149</v>
      </c>
      <c r="B1991" s="458">
        <v>2019</v>
      </c>
      <c r="C1991" s="458">
        <v>0</v>
      </c>
      <c r="D1991" s="458">
        <v>0</v>
      </c>
      <c r="E1991" s="458">
        <v>0</v>
      </c>
      <c r="F1991" s="458">
        <v>0</v>
      </c>
      <c r="G1991" s="458">
        <v>0</v>
      </c>
      <c r="H1991" s="458">
        <v>0</v>
      </c>
      <c r="I1991" s="458">
        <v>0</v>
      </c>
      <c r="J1991" s="458">
        <v>0</v>
      </c>
      <c r="K1991" s="458">
        <v>230</v>
      </c>
      <c r="L1991" t="s">
        <v>855</v>
      </c>
      <c r="O1991" s="231"/>
      <c r="P1991" s="231"/>
    </row>
    <row r="1992" spans="1:16">
      <c r="A1992" t="s">
        <v>1149</v>
      </c>
      <c r="B1992" s="458">
        <v>2020</v>
      </c>
      <c r="C1992" s="458">
        <v>0</v>
      </c>
      <c r="D1992" s="458">
        <v>0</v>
      </c>
      <c r="E1992" s="458">
        <v>0</v>
      </c>
      <c r="F1992" s="458">
        <v>0</v>
      </c>
      <c r="G1992" s="458">
        <v>0</v>
      </c>
      <c r="H1992" s="458">
        <v>0</v>
      </c>
      <c r="I1992" s="458">
        <v>0</v>
      </c>
      <c r="J1992" s="458">
        <v>0</v>
      </c>
      <c r="K1992" s="458">
        <v>236</v>
      </c>
      <c r="L1992" t="s">
        <v>855</v>
      </c>
      <c r="O1992" s="231"/>
      <c r="P1992" s="231"/>
    </row>
    <row r="1993" spans="1:16">
      <c r="A1993" t="s">
        <v>1149</v>
      </c>
      <c r="B1993" s="458">
        <v>2021</v>
      </c>
      <c r="C1993" s="458">
        <v>0</v>
      </c>
      <c r="D1993" s="458">
        <v>0</v>
      </c>
      <c r="E1993" s="458">
        <v>0</v>
      </c>
      <c r="F1993" s="458">
        <v>0</v>
      </c>
      <c r="G1993" s="458">
        <v>0</v>
      </c>
      <c r="H1993" s="458">
        <v>0</v>
      </c>
      <c r="I1993" s="458">
        <v>0</v>
      </c>
      <c r="J1993" s="458">
        <v>0</v>
      </c>
      <c r="K1993" s="458">
        <v>155</v>
      </c>
      <c r="L1993" t="s">
        <v>855</v>
      </c>
      <c r="O1993" s="231"/>
      <c r="P1993" s="231"/>
    </row>
    <row r="1994" spans="1:16">
      <c r="A1994" t="s">
        <v>1149</v>
      </c>
      <c r="B1994" s="458">
        <v>2021</v>
      </c>
      <c r="C1994" s="458">
        <v>0</v>
      </c>
      <c r="D1994" s="458">
        <v>0</v>
      </c>
      <c r="E1994" s="458">
        <v>0</v>
      </c>
      <c r="F1994" s="458">
        <v>0</v>
      </c>
      <c r="G1994" s="458">
        <v>0</v>
      </c>
      <c r="H1994" s="458">
        <v>0</v>
      </c>
      <c r="I1994" s="458">
        <v>0</v>
      </c>
      <c r="J1994" s="458">
        <v>0</v>
      </c>
      <c r="K1994" s="458">
        <v>6</v>
      </c>
      <c r="L1994" t="s">
        <v>697</v>
      </c>
      <c r="O1994" s="231"/>
      <c r="P1994" s="231"/>
    </row>
    <row r="1995" spans="1:16">
      <c r="A1995" t="s">
        <v>1149</v>
      </c>
      <c r="B1995" s="458">
        <v>2022</v>
      </c>
      <c r="C1995" s="458">
        <v>0</v>
      </c>
      <c r="D1995" s="458">
        <v>0</v>
      </c>
      <c r="E1995" s="458">
        <v>0</v>
      </c>
      <c r="F1995" s="458">
        <v>0</v>
      </c>
      <c r="G1995" s="458">
        <v>0</v>
      </c>
      <c r="H1995" s="458">
        <v>0</v>
      </c>
      <c r="I1995" s="458">
        <v>0</v>
      </c>
      <c r="J1995" s="458">
        <v>0</v>
      </c>
      <c r="K1995" s="458">
        <v>738</v>
      </c>
      <c r="L1995" t="s">
        <v>697</v>
      </c>
      <c r="O1995" s="231"/>
      <c r="P1995" s="231"/>
    </row>
    <row r="1996" spans="1:16">
      <c r="A1996" t="s">
        <v>1149</v>
      </c>
      <c r="B1996" s="458">
        <v>2023</v>
      </c>
      <c r="C1996" s="458">
        <v>0</v>
      </c>
      <c r="D1996" s="458">
        <v>0</v>
      </c>
      <c r="E1996" s="458">
        <v>0</v>
      </c>
      <c r="F1996" s="458">
        <v>0</v>
      </c>
      <c r="G1996" s="458">
        <v>258</v>
      </c>
      <c r="H1996" s="458">
        <v>0</v>
      </c>
      <c r="I1996" s="458">
        <v>0</v>
      </c>
      <c r="J1996" s="458">
        <v>0</v>
      </c>
      <c r="K1996" s="458">
        <v>680</v>
      </c>
      <c r="L1996" t="s">
        <v>697</v>
      </c>
      <c r="O1996" s="231"/>
      <c r="P1996" s="231"/>
    </row>
    <row r="1997" spans="1:16">
      <c r="A1997" t="s">
        <v>1149</v>
      </c>
      <c r="B1997" s="458">
        <v>2024</v>
      </c>
      <c r="C1997" s="458">
        <v>0</v>
      </c>
      <c r="D1997" s="458">
        <v>0</v>
      </c>
      <c r="E1997" s="458">
        <v>0</v>
      </c>
      <c r="F1997" s="458">
        <v>0</v>
      </c>
      <c r="G1997" s="458">
        <v>0</v>
      </c>
      <c r="H1997" s="458">
        <v>0</v>
      </c>
      <c r="I1997" s="458">
        <v>0</v>
      </c>
      <c r="J1997" s="458">
        <v>0</v>
      </c>
      <c r="K1997" s="458">
        <v>109</v>
      </c>
      <c r="L1997" t="s">
        <v>697</v>
      </c>
      <c r="O1997" s="231"/>
      <c r="P1997" s="231"/>
    </row>
    <row r="1998" spans="1:16">
      <c r="A1998" t="s">
        <v>1149</v>
      </c>
      <c r="C1998">
        <v>0</v>
      </c>
      <c r="D1998">
        <v>0</v>
      </c>
      <c r="E1998">
        <v>0</v>
      </c>
      <c r="F1998">
        <v>0</v>
      </c>
      <c r="G1998">
        <v>0</v>
      </c>
      <c r="H1998">
        <v>0</v>
      </c>
      <c r="I1998">
        <v>0</v>
      </c>
      <c r="J1998">
        <v>0</v>
      </c>
      <c r="K1998">
        <v>75</v>
      </c>
      <c r="L1998" t="s">
        <v>822</v>
      </c>
      <c r="O1998" s="231"/>
      <c r="P1998" s="231"/>
    </row>
    <row r="1999" spans="1:16">
      <c r="A1999" t="s">
        <v>1150</v>
      </c>
      <c r="B1999" s="458">
        <v>2019</v>
      </c>
      <c r="C1999" s="458">
        <v>0</v>
      </c>
      <c r="D1999" s="458">
        <v>0</v>
      </c>
      <c r="E1999" s="458">
        <v>0</v>
      </c>
      <c r="F1999" s="458">
        <v>0</v>
      </c>
      <c r="G1999" s="458">
        <v>16</v>
      </c>
      <c r="H1999" s="458">
        <v>11</v>
      </c>
      <c r="I1999" s="458">
        <v>20</v>
      </c>
      <c r="J1999" s="458">
        <v>21</v>
      </c>
      <c r="K1999" s="458">
        <v>92</v>
      </c>
      <c r="L1999" t="s">
        <v>855</v>
      </c>
      <c r="O1999" s="231"/>
      <c r="P1999" s="231"/>
    </row>
    <row r="2000" spans="1:16">
      <c r="A2000" t="s">
        <v>1150</v>
      </c>
      <c r="B2000" s="458">
        <v>2020</v>
      </c>
      <c r="C2000" s="458">
        <v>0</v>
      </c>
      <c r="D2000" s="458">
        <v>0</v>
      </c>
      <c r="E2000" s="458">
        <v>30</v>
      </c>
      <c r="F2000" s="458">
        <v>0</v>
      </c>
      <c r="G2000" s="458">
        <v>27</v>
      </c>
      <c r="H2000" s="458">
        <v>18</v>
      </c>
      <c r="I2000" s="458">
        <v>0</v>
      </c>
      <c r="J2000" s="458">
        <v>20</v>
      </c>
      <c r="K2000" s="458">
        <v>44</v>
      </c>
      <c r="L2000" t="s">
        <v>855</v>
      </c>
      <c r="O2000" s="231"/>
      <c r="P2000" s="231"/>
    </row>
    <row r="2001" spans="1:16">
      <c r="A2001" t="s">
        <v>1150</v>
      </c>
      <c r="B2001" s="458">
        <v>2021</v>
      </c>
      <c r="C2001" s="458">
        <v>0</v>
      </c>
      <c r="D2001" s="458">
        <v>0</v>
      </c>
      <c r="E2001" s="458">
        <v>13</v>
      </c>
      <c r="F2001" s="458">
        <v>0</v>
      </c>
      <c r="G2001" s="458">
        <v>10</v>
      </c>
      <c r="H2001" s="458">
        <v>24</v>
      </c>
      <c r="I2001" s="458">
        <v>9</v>
      </c>
      <c r="J2001" s="458">
        <v>34</v>
      </c>
      <c r="K2001" s="458">
        <v>121</v>
      </c>
      <c r="L2001" t="s">
        <v>855</v>
      </c>
      <c r="O2001" s="231"/>
      <c r="P2001" s="231"/>
    </row>
    <row r="2002" spans="1:16">
      <c r="A2002" t="s">
        <v>1150</v>
      </c>
      <c r="B2002" s="458">
        <v>2022</v>
      </c>
      <c r="C2002" s="458">
        <v>0</v>
      </c>
      <c r="D2002" s="458">
        <v>0</v>
      </c>
      <c r="E2002" s="458">
        <v>64</v>
      </c>
      <c r="F2002" s="458">
        <v>0</v>
      </c>
      <c r="G2002" s="458">
        <v>13</v>
      </c>
      <c r="H2002" s="458">
        <v>25</v>
      </c>
      <c r="I2002" s="458">
        <v>0</v>
      </c>
      <c r="J2002" s="458">
        <v>24</v>
      </c>
      <c r="K2002" s="458">
        <v>342</v>
      </c>
      <c r="L2002" t="s">
        <v>855</v>
      </c>
      <c r="O2002" s="231"/>
      <c r="P2002" s="231"/>
    </row>
    <row r="2003" spans="1:16">
      <c r="A2003" t="s">
        <v>1150</v>
      </c>
      <c r="B2003" s="458">
        <v>2023</v>
      </c>
      <c r="C2003" s="458">
        <v>0</v>
      </c>
      <c r="D2003" s="458">
        <v>0</v>
      </c>
      <c r="E2003" s="458">
        <v>0</v>
      </c>
      <c r="F2003" s="458">
        <v>0</v>
      </c>
      <c r="G2003" s="458">
        <v>0</v>
      </c>
      <c r="H2003" s="458">
        <v>3</v>
      </c>
      <c r="I2003" s="458">
        <v>0</v>
      </c>
      <c r="J2003" s="458">
        <v>6</v>
      </c>
      <c r="K2003" s="458">
        <v>0</v>
      </c>
      <c r="L2003" t="s">
        <v>855</v>
      </c>
      <c r="O2003" s="231"/>
      <c r="P2003" s="231"/>
    </row>
    <row r="2004" spans="1:16">
      <c r="A2004" t="s">
        <v>1150</v>
      </c>
      <c r="B2004" s="458">
        <v>2023</v>
      </c>
      <c r="C2004" s="458">
        <v>0</v>
      </c>
      <c r="D2004" s="458">
        <v>0</v>
      </c>
      <c r="E2004" s="458">
        <v>0</v>
      </c>
      <c r="F2004" s="458">
        <v>0</v>
      </c>
      <c r="G2004" s="458">
        <v>0</v>
      </c>
      <c r="H2004" s="458">
        <v>24</v>
      </c>
      <c r="I2004" s="458">
        <v>6</v>
      </c>
      <c r="J2004" s="458">
        <v>22</v>
      </c>
      <c r="K2004" s="458">
        <v>80</v>
      </c>
      <c r="L2004" t="s">
        <v>697</v>
      </c>
      <c r="O2004" s="231"/>
      <c r="P2004" s="231"/>
    </row>
    <row r="2005" spans="1:16">
      <c r="A2005" t="s">
        <v>1150</v>
      </c>
      <c r="B2005" s="458">
        <v>2024</v>
      </c>
      <c r="C2005" s="458">
        <v>0</v>
      </c>
      <c r="D2005" s="458">
        <v>0</v>
      </c>
      <c r="E2005" s="458">
        <v>0</v>
      </c>
      <c r="F2005" s="458">
        <v>0</v>
      </c>
      <c r="G2005" s="458">
        <v>0</v>
      </c>
      <c r="H2005" s="458">
        <v>21</v>
      </c>
      <c r="I2005" s="458">
        <v>3</v>
      </c>
      <c r="J2005" s="458">
        <v>38</v>
      </c>
      <c r="K2005" s="458">
        <v>123</v>
      </c>
      <c r="L2005" t="s">
        <v>697</v>
      </c>
      <c r="O2005" s="231"/>
      <c r="P2005" s="231"/>
    </row>
    <row r="2006" spans="1:16">
      <c r="A2006" t="s">
        <v>1150</v>
      </c>
      <c r="C2006">
        <v>0</v>
      </c>
      <c r="D2006">
        <v>0</v>
      </c>
      <c r="E2006">
        <v>54</v>
      </c>
      <c r="F2006">
        <v>0</v>
      </c>
      <c r="G2006">
        <v>0</v>
      </c>
      <c r="H2006">
        <v>14</v>
      </c>
      <c r="I2006">
        <v>0</v>
      </c>
      <c r="J2006">
        <v>17</v>
      </c>
      <c r="K2006">
        <v>56</v>
      </c>
      <c r="L2006" t="s">
        <v>822</v>
      </c>
      <c r="O2006" s="231"/>
      <c r="P2006" s="231"/>
    </row>
    <row r="2007" spans="1:16">
      <c r="A2007" t="s">
        <v>1151</v>
      </c>
      <c r="B2007" s="458">
        <v>2019</v>
      </c>
      <c r="C2007">
        <v>0</v>
      </c>
      <c r="D2007">
        <v>0</v>
      </c>
      <c r="E2007" s="458">
        <v>0</v>
      </c>
      <c r="F2007" s="458">
        <v>1</v>
      </c>
      <c r="G2007" s="458">
        <v>0</v>
      </c>
      <c r="H2007" s="458">
        <v>2</v>
      </c>
      <c r="I2007" s="458">
        <v>0</v>
      </c>
      <c r="J2007" s="458">
        <v>3</v>
      </c>
      <c r="K2007" s="458">
        <v>17</v>
      </c>
      <c r="L2007" t="s">
        <v>855</v>
      </c>
      <c r="O2007" s="231"/>
      <c r="P2007" s="231"/>
    </row>
    <row r="2008" spans="1:16">
      <c r="A2008" t="s">
        <v>1151</v>
      </c>
      <c r="B2008" s="458">
        <v>2020</v>
      </c>
      <c r="C2008">
        <v>0</v>
      </c>
      <c r="D2008">
        <v>0</v>
      </c>
      <c r="E2008" s="458">
        <v>0</v>
      </c>
      <c r="F2008" s="458">
        <v>0</v>
      </c>
      <c r="G2008" s="458">
        <v>0</v>
      </c>
      <c r="H2008" s="458">
        <v>3</v>
      </c>
      <c r="I2008" s="458">
        <v>0</v>
      </c>
      <c r="J2008" s="458">
        <v>5</v>
      </c>
      <c r="K2008" s="458">
        <v>10</v>
      </c>
      <c r="L2008" t="s">
        <v>855</v>
      </c>
      <c r="O2008" s="231"/>
      <c r="P2008" s="231"/>
    </row>
    <row r="2009" spans="1:16">
      <c r="A2009" t="s">
        <v>1151</v>
      </c>
      <c r="B2009" s="458">
        <v>2021</v>
      </c>
      <c r="C2009">
        <v>0</v>
      </c>
      <c r="D2009">
        <v>0</v>
      </c>
      <c r="E2009" s="458">
        <v>0</v>
      </c>
      <c r="F2009" s="458">
        <v>6</v>
      </c>
      <c r="G2009" s="458">
        <v>0</v>
      </c>
      <c r="H2009" s="458">
        <v>4</v>
      </c>
      <c r="I2009" s="458">
        <v>0</v>
      </c>
      <c r="J2009" s="458">
        <v>3</v>
      </c>
      <c r="K2009" s="458">
        <v>13</v>
      </c>
      <c r="L2009" t="s">
        <v>855</v>
      </c>
      <c r="O2009" s="231"/>
      <c r="P2009" s="231"/>
    </row>
    <row r="2010" spans="1:16">
      <c r="A2010" t="s">
        <v>1151</v>
      </c>
      <c r="B2010" s="458">
        <v>2022</v>
      </c>
      <c r="C2010">
        <v>0</v>
      </c>
      <c r="D2010" s="458">
        <v>2</v>
      </c>
      <c r="E2010" s="458">
        <v>0</v>
      </c>
      <c r="F2010" s="458">
        <v>4</v>
      </c>
      <c r="G2010" s="458">
        <v>0</v>
      </c>
      <c r="H2010" s="458">
        <v>4</v>
      </c>
      <c r="I2010" s="458">
        <v>0</v>
      </c>
      <c r="J2010" s="458">
        <v>5</v>
      </c>
      <c r="K2010" s="458">
        <v>11</v>
      </c>
      <c r="L2010" t="s">
        <v>855</v>
      </c>
      <c r="O2010" s="231"/>
      <c r="P2010" s="231"/>
    </row>
    <row r="2011" spans="1:16">
      <c r="A2011" t="s">
        <v>1151</v>
      </c>
      <c r="B2011" s="458">
        <v>2023</v>
      </c>
      <c r="C2011">
        <v>0</v>
      </c>
      <c r="D2011" s="458">
        <v>4</v>
      </c>
      <c r="E2011" s="458">
        <v>0</v>
      </c>
      <c r="F2011" s="458">
        <v>8</v>
      </c>
      <c r="G2011" s="458">
        <v>0</v>
      </c>
      <c r="H2011" s="458">
        <v>5</v>
      </c>
      <c r="I2011" s="458">
        <v>0</v>
      </c>
      <c r="J2011" s="458">
        <v>6</v>
      </c>
      <c r="K2011" s="458">
        <v>19</v>
      </c>
      <c r="L2011" t="s">
        <v>697</v>
      </c>
      <c r="O2011" s="231"/>
      <c r="P2011" s="231"/>
    </row>
    <row r="2012" spans="1:16">
      <c r="A2012" t="s">
        <v>1151</v>
      </c>
      <c r="B2012" s="458">
        <v>2024</v>
      </c>
      <c r="C2012">
        <v>0</v>
      </c>
      <c r="D2012" s="458">
        <v>3</v>
      </c>
      <c r="E2012" s="458">
        <v>0</v>
      </c>
      <c r="F2012" s="458">
        <v>4</v>
      </c>
      <c r="G2012" s="458">
        <v>0</v>
      </c>
      <c r="H2012" s="458">
        <v>3</v>
      </c>
      <c r="I2012" s="458">
        <v>0</v>
      </c>
      <c r="J2012" s="458">
        <v>4</v>
      </c>
      <c r="K2012" s="458">
        <v>25</v>
      </c>
      <c r="L2012" t="s">
        <v>697</v>
      </c>
      <c r="O2012" s="231"/>
      <c r="P2012" s="231"/>
    </row>
    <row r="2013" spans="1:16">
      <c r="A2013" t="s">
        <v>1151</v>
      </c>
      <c r="C2013">
        <v>0</v>
      </c>
      <c r="D2013">
        <v>0</v>
      </c>
      <c r="E2013">
        <v>0</v>
      </c>
      <c r="F2013">
        <v>2</v>
      </c>
      <c r="G2013">
        <v>0</v>
      </c>
      <c r="H2013">
        <v>2</v>
      </c>
      <c r="I2013">
        <v>0</v>
      </c>
      <c r="J2013">
        <v>3</v>
      </c>
      <c r="K2013">
        <v>8</v>
      </c>
      <c r="L2013" t="s">
        <v>822</v>
      </c>
      <c r="O2013" s="231"/>
      <c r="P2013" s="231"/>
    </row>
    <row r="2014" spans="1:16">
      <c r="A2014" t="s">
        <v>1152</v>
      </c>
      <c r="B2014" s="458">
        <v>2019</v>
      </c>
      <c r="C2014" s="458">
        <v>0</v>
      </c>
      <c r="D2014" s="458">
        <v>0</v>
      </c>
      <c r="E2014" s="458">
        <v>0</v>
      </c>
      <c r="F2014" s="458">
        <v>0</v>
      </c>
      <c r="G2014" s="458">
        <v>0</v>
      </c>
      <c r="H2014" s="458">
        <v>0</v>
      </c>
      <c r="I2014" s="458">
        <v>0</v>
      </c>
      <c r="J2014" s="458">
        <v>0</v>
      </c>
      <c r="K2014" s="458">
        <v>166</v>
      </c>
      <c r="L2014" t="s">
        <v>855</v>
      </c>
      <c r="O2014" s="231"/>
      <c r="P2014" s="231"/>
    </row>
    <row r="2015" spans="1:16">
      <c r="A2015" t="s">
        <v>1152</v>
      </c>
      <c r="B2015" s="458">
        <v>2020</v>
      </c>
      <c r="C2015" s="458">
        <v>0</v>
      </c>
      <c r="D2015" s="458">
        <v>0</v>
      </c>
      <c r="E2015" s="458">
        <v>65</v>
      </c>
      <c r="F2015" s="458">
        <v>0</v>
      </c>
      <c r="G2015" s="458">
        <v>71</v>
      </c>
      <c r="H2015" s="458">
        <v>2</v>
      </c>
      <c r="I2015" s="458">
        <v>0</v>
      </c>
      <c r="J2015" s="458">
        <v>0</v>
      </c>
      <c r="K2015" s="458">
        <v>186</v>
      </c>
      <c r="L2015" t="s">
        <v>855</v>
      </c>
      <c r="O2015" s="231"/>
      <c r="P2015" s="231"/>
    </row>
    <row r="2016" spans="1:16">
      <c r="A2016" t="s">
        <v>1152</v>
      </c>
      <c r="B2016" s="458">
        <v>2021</v>
      </c>
      <c r="C2016" s="458">
        <v>0</v>
      </c>
      <c r="D2016" s="458">
        <v>0</v>
      </c>
      <c r="E2016" s="458">
        <v>0</v>
      </c>
      <c r="F2016" s="458">
        <v>0</v>
      </c>
      <c r="G2016" s="458">
        <v>0</v>
      </c>
      <c r="H2016" s="458">
        <v>1</v>
      </c>
      <c r="I2016" s="458">
        <v>0</v>
      </c>
      <c r="J2016" s="458">
        <v>0</v>
      </c>
      <c r="K2016" s="458">
        <v>1</v>
      </c>
      <c r="L2016" t="s">
        <v>855</v>
      </c>
      <c r="O2016" s="231"/>
      <c r="P2016" s="231"/>
    </row>
    <row r="2017" spans="1:16">
      <c r="A2017" t="s">
        <v>1152</v>
      </c>
      <c r="B2017" s="458">
        <v>2021</v>
      </c>
      <c r="C2017" s="458">
        <v>0</v>
      </c>
      <c r="D2017" s="458">
        <v>0</v>
      </c>
      <c r="E2017" s="458">
        <v>1</v>
      </c>
      <c r="F2017" s="458">
        <v>0</v>
      </c>
      <c r="G2017" s="458">
        <v>1</v>
      </c>
      <c r="H2017" s="458">
        <v>8</v>
      </c>
      <c r="I2017" s="458">
        <v>0</v>
      </c>
      <c r="J2017" s="458">
        <v>0</v>
      </c>
      <c r="K2017" s="458">
        <v>71</v>
      </c>
      <c r="L2017" t="s">
        <v>697</v>
      </c>
      <c r="O2017" s="231"/>
      <c r="P2017" s="231"/>
    </row>
    <row r="2018" spans="1:16">
      <c r="A2018" t="s">
        <v>1152</v>
      </c>
      <c r="B2018" s="458">
        <v>2022</v>
      </c>
      <c r="C2018" s="458">
        <v>15</v>
      </c>
      <c r="D2018" s="458">
        <v>0</v>
      </c>
      <c r="E2018" s="458">
        <v>33</v>
      </c>
      <c r="F2018" s="458">
        <v>0</v>
      </c>
      <c r="G2018" s="458">
        <v>113</v>
      </c>
      <c r="H2018" s="458">
        <v>28</v>
      </c>
      <c r="I2018" s="458">
        <v>0</v>
      </c>
      <c r="J2018" s="458">
        <v>0</v>
      </c>
      <c r="K2018" s="458">
        <v>131</v>
      </c>
      <c r="L2018" t="s">
        <v>697</v>
      </c>
      <c r="O2018" s="231"/>
      <c r="P2018" s="231"/>
    </row>
    <row r="2019" spans="1:16">
      <c r="A2019" t="s">
        <v>1152</v>
      </c>
      <c r="B2019" s="458">
        <v>2023</v>
      </c>
      <c r="C2019" s="458">
        <v>0</v>
      </c>
      <c r="D2019" s="458">
        <v>0</v>
      </c>
      <c r="E2019" s="458">
        <v>0</v>
      </c>
      <c r="F2019" s="458">
        <v>0</v>
      </c>
      <c r="G2019" s="458">
        <v>0</v>
      </c>
      <c r="H2019" s="458">
        <v>49</v>
      </c>
      <c r="I2019" s="458">
        <v>0</v>
      </c>
      <c r="J2019" s="458">
        <v>0</v>
      </c>
      <c r="K2019" s="458">
        <v>17</v>
      </c>
      <c r="L2019" t="s">
        <v>697</v>
      </c>
      <c r="O2019" s="231"/>
      <c r="P2019" s="231"/>
    </row>
    <row r="2020" spans="1:16">
      <c r="A2020" t="s">
        <v>1152</v>
      </c>
      <c r="B2020" s="458">
        <v>2024</v>
      </c>
      <c r="C2020" s="458">
        <v>19</v>
      </c>
      <c r="D2020" s="458">
        <v>0</v>
      </c>
      <c r="E2020" s="458">
        <v>57</v>
      </c>
      <c r="F2020" s="458">
        <v>0</v>
      </c>
      <c r="G2020" s="458">
        <v>36</v>
      </c>
      <c r="H2020" s="458">
        <v>32</v>
      </c>
      <c r="I2020" s="458">
        <v>0</v>
      </c>
      <c r="J2020" s="458">
        <v>0</v>
      </c>
      <c r="K2020" s="458">
        <v>79</v>
      </c>
      <c r="L2020" t="s">
        <v>697</v>
      </c>
      <c r="O2020" s="231"/>
      <c r="P2020" s="231"/>
    </row>
    <row r="2021" spans="1:16">
      <c r="A2021" t="s">
        <v>1152</v>
      </c>
      <c r="C2021">
        <v>0</v>
      </c>
      <c r="D2021">
        <v>0</v>
      </c>
      <c r="E2021">
        <v>0</v>
      </c>
      <c r="F2021">
        <v>0</v>
      </c>
      <c r="G2021">
        <v>6</v>
      </c>
      <c r="H2021">
        <v>3</v>
      </c>
      <c r="I2021">
        <v>0</v>
      </c>
      <c r="J2021">
        <v>0</v>
      </c>
      <c r="K2021">
        <v>40</v>
      </c>
      <c r="L2021" t="s">
        <v>822</v>
      </c>
      <c r="O2021" s="231"/>
      <c r="P2021" s="231"/>
    </row>
    <row r="2022" spans="1:16">
      <c r="A2022" t="s">
        <v>1153</v>
      </c>
      <c r="B2022" s="458">
        <v>2019</v>
      </c>
      <c r="C2022" s="458">
        <v>0</v>
      </c>
      <c r="D2022" s="458">
        <v>0</v>
      </c>
      <c r="E2022" s="458">
        <v>0</v>
      </c>
      <c r="F2022" s="458">
        <v>0</v>
      </c>
      <c r="G2022" s="458">
        <v>0</v>
      </c>
      <c r="H2022" s="458">
        <v>0</v>
      </c>
      <c r="I2022" s="458">
        <v>0</v>
      </c>
      <c r="J2022" s="458">
        <v>2</v>
      </c>
      <c r="K2022" s="458">
        <v>0</v>
      </c>
      <c r="L2022" t="s">
        <v>855</v>
      </c>
      <c r="O2022" s="231"/>
      <c r="P2022" s="231"/>
    </row>
    <row r="2023" spans="1:16">
      <c r="A2023" t="s">
        <v>1153</v>
      </c>
      <c r="B2023" s="458">
        <v>2020</v>
      </c>
      <c r="C2023" s="458">
        <v>0</v>
      </c>
      <c r="D2023" s="458">
        <v>2</v>
      </c>
      <c r="E2023" s="458">
        <v>0</v>
      </c>
      <c r="F2023" s="458">
        <v>2</v>
      </c>
      <c r="G2023" s="458">
        <v>0</v>
      </c>
      <c r="H2023" s="458">
        <v>0</v>
      </c>
      <c r="I2023" s="458">
        <v>0</v>
      </c>
      <c r="J2023" s="458">
        <v>1</v>
      </c>
      <c r="K2023" s="458">
        <v>0</v>
      </c>
      <c r="L2023" t="s">
        <v>855</v>
      </c>
      <c r="O2023" s="231"/>
      <c r="P2023" s="231"/>
    </row>
    <row r="2024" spans="1:16">
      <c r="A2024" t="s">
        <v>1153</v>
      </c>
      <c r="B2024" s="458">
        <v>2021</v>
      </c>
      <c r="C2024" s="458">
        <v>0</v>
      </c>
      <c r="D2024" s="458">
        <v>0</v>
      </c>
      <c r="E2024" s="458">
        <v>0</v>
      </c>
      <c r="F2024" s="458">
        <v>0</v>
      </c>
      <c r="G2024" s="458">
        <v>0</v>
      </c>
      <c r="H2024" s="458">
        <v>0</v>
      </c>
      <c r="I2024" s="458">
        <v>0</v>
      </c>
      <c r="J2024" s="458">
        <v>0</v>
      </c>
      <c r="K2024" s="458">
        <v>1</v>
      </c>
      <c r="L2024" t="s">
        <v>697</v>
      </c>
      <c r="O2024" s="231"/>
      <c r="P2024" s="231"/>
    </row>
    <row r="2025" spans="1:16">
      <c r="A2025" t="s">
        <v>1153</v>
      </c>
      <c r="B2025" s="458">
        <v>2022</v>
      </c>
      <c r="C2025" s="458">
        <v>0</v>
      </c>
      <c r="D2025" s="458">
        <v>0</v>
      </c>
      <c r="E2025" s="458">
        <v>0</v>
      </c>
      <c r="F2025" s="458">
        <v>0</v>
      </c>
      <c r="G2025" s="458">
        <v>0</v>
      </c>
      <c r="H2025" s="458">
        <v>0</v>
      </c>
      <c r="I2025" s="458">
        <v>0</v>
      </c>
      <c r="J2025" s="458">
        <v>1</v>
      </c>
      <c r="K2025" s="458">
        <v>1</v>
      </c>
      <c r="L2025" t="s">
        <v>697</v>
      </c>
      <c r="O2025" s="231"/>
      <c r="P2025" s="231"/>
    </row>
    <row r="2026" spans="1:16">
      <c r="A2026" t="s">
        <v>1153</v>
      </c>
      <c r="B2026" s="458">
        <v>2023</v>
      </c>
      <c r="C2026" s="458">
        <v>0</v>
      </c>
      <c r="D2026" s="458">
        <v>0</v>
      </c>
      <c r="E2026" s="458">
        <v>0</v>
      </c>
      <c r="F2026" s="458">
        <v>0</v>
      </c>
      <c r="G2026" s="458">
        <v>0</v>
      </c>
      <c r="H2026" s="458">
        <v>0</v>
      </c>
      <c r="I2026" s="458">
        <v>0</v>
      </c>
      <c r="J2026" s="458">
        <v>2</v>
      </c>
      <c r="K2026" s="458">
        <v>2</v>
      </c>
      <c r="L2026" t="s">
        <v>697</v>
      </c>
      <c r="O2026" s="231"/>
      <c r="P2026" s="231"/>
    </row>
    <row r="2027" spans="1:16">
      <c r="A2027" t="s">
        <v>1153</v>
      </c>
      <c r="B2027" s="458">
        <v>2024</v>
      </c>
      <c r="C2027" s="458">
        <v>0</v>
      </c>
      <c r="D2027" s="458">
        <v>0</v>
      </c>
      <c r="E2027" s="458">
        <v>0</v>
      </c>
      <c r="F2027" s="458">
        <v>0</v>
      </c>
      <c r="G2027" s="458">
        <v>0</v>
      </c>
      <c r="H2027" s="458">
        <v>0</v>
      </c>
      <c r="I2027" s="458">
        <v>0</v>
      </c>
      <c r="J2027" s="458">
        <v>3</v>
      </c>
      <c r="K2027" s="458">
        <v>2</v>
      </c>
      <c r="L2027" t="s">
        <v>697</v>
      </c>
      <c r="O2027" s="231"/>
      <c r="P2027" s="231"/>
    </row>
    <row r="2028" spans="1:16">
      <c r="A2028" t="s">
        <v>1154</v>
      </c>
      <c r="B2028" s="458">
        <v>2019</v>
      </c>
      <c r="C2028" s="458">
        <v>0</v>
      </c>
      <c r="D2028" s="458">
        <v>0</v>
      </c>
      <c r="E2028" s="458">
        <v>0</v>
      </c>
      <c r="F2028" s="458">
        <v>0</v>
      </c>
      <c r="G2028" s="458">
        <v>0</v>
      </c>
      <c r="H2028" s="458">
        <v>0</v>
      </c>
      <c r="I2028" s="458">
        <v>1</v>
      </c>
      <c r="J2028" s="458">
        <v>0</v>
      </c>
      <c r="K2028" s="458">
        <v>0</v>
      </c>
      <c r="L2028" t="s">
        <v>855</v>
      </c>
      <c r="O2028" s="231"/>
      <c r="P2028" s="231"/>
    </row>
    <row r="2029" spans="1:16">
      <c r="A2029" t="s">
        <v>1154</v>
      </c>
      <c r="B2029" s="458">
        <v>2020</v>
      </c>
      <c r="C2029" s="458">
        <v>0</v>
      </c>
      <c r="D2029" s="458">
        <v>0</v>
      </c>
      <c r="E2029" s="458">
        <v>0</v>
      </c>
      <c r="F2029" s="458">
        <v>0</v>
      </c>
      <c r="G2029" s="458">
        <v>0</v>
      </c>
      <c r="H2029" s="458">
        <v>0</v>
      </c>
      <c r="I2029" s="458">
        <v>0</v>
      </c>
      <c r="J2029" s="458">
        <v>0</v>
      </c>
      <c r="K2029" s="458">
        <v>6</v>
      </c>
      <c r="L2029" t="s">
        <v>697</v>
      </c>
      <c r="O2029" s="231"/>
      <c r="P2029" s="231"/>
    </row>
    <row r="2030" spans="1:16">
      <c r="A2030" t="s">
        <v>1154</v>
      </c>
      <c r="B2030" s="458">
        <v>2021</v>
      </c>
      <c r="C2030" s="458">
        <v>6</v>
      </c>
      <c r="D2030" s="458">
        <v>0</v>
      </c>
      <c r="E2030" s="458">
        <v>38</v>
      </c>
      <c r="F2030" s="458">
        <v>0</v>
      </c>
      <c r="G2030" s="458">
        <v>12</v>
      </c>
      <c r="H2030" s="458">
        <v>0</v>
      </c>
      <c r="I2030" s="458">
        <v>0</v>
      </c>
      <c r="J2030" s="458">
        <v>0</v>
      </c>
      <c r="K2030" s="458">
        <v>6</v>
      </c>
      <c r="L2030" t="s">
        <v>697</v>
      </c>
      <c r="O2030" s="231"/>
      <c r="P2030" s="231"/>
    </row>
    <row r="2031" spans="1:16">
      <c r="A2031" t="s">
        <v>1154</v>
      </c>
      <c r="B2031" s="458">
        <v>2022</v>
      </c>
      <c r="C2031" s="458">
        <v>0</v>
      </c>
      <c r="D2031" s="458">
        <v>0</v>
      </c>
      <c r="E2031" s="458">
        <v>0</v>
      </c>
      <c r="F2031" s="458">
        <v>0</v>
      </c>
      <c r="G2031" s="458">
        <v>0</v>
      </c>
      <c r="H2031" s="458">
        <v>0</v>
      </c>
      <c r="I2031" s="458">
        <v>1</v>
      </c>
      <c r="J2031" s="458">
        <v>0</v>
      </c>
      <c r="K2031" s="458">
        <v>5</v>
      </c>
      <c r="L2031" t="s">
        <v>697</v>
      </c>
      <c r="O2031" s="231"/>
      <c r="P2031" s="231"/>
    </row>
    <row r="2032" spans="1:16">
      <c r="A2032" t="s">
        <v>1154</v>
      </c>
      <c r="B2032" s="458">
        <v>2023</v>
      </c>
      <c r="C2032" s="458">
        <v>0</v>
      </c>
      <c r="D2032" s="458">
        <v>0</v>
      </c>
      <c r="E2032" s="458">
        <v>0</v>
      </c>
      <c r="F2032" s="458">
        <v>0</v>
      </c>
      <c r="G2032" s="458">
        <v>0</v>
      </c>
      <c r="H2032" s="458">
        <v>0</v>
      </c>
      <c r="I2032" s="458">
        <v>0</v>
      </c>
      <c r="J2032" s="458">
        <v>0</v>
      </c>
      <c r="K2032" s="458">
        <v>8</v>
      </c>
      <c r="L2032" t="s">
        <v>697</v>
      </c>
      <c r="O2032" s="231"/>
      <c r="P2032" s="231"/>
    </row>
    <row r="2033" spans="1:16">
      <c r="A2033" t="s">
        <v>1154</v>
      </c>
      <c r="B2033" s="458">
        <v>2024</v>
      </c>
      <c r="C2033" s="458">
        <v>0</v>
      </c>
      <c r="D2033" s="458">
        <v>0</v>
      </c>
      <c r="E2033" s="458">
        <v>0</v>
      </c>
      <c r="F2033" s="458">
        <v>0</v>
      </c>
      <c r="G2033" s="458">
        <v>0</v>
      </c>
      <c r="H2033" s="458">
        <v>1</v>
      </c>
      <c r="I2033" s="458">
        <v>0</v>
      </c>
      <c r="J2033" s="458">
        <v>2</v>
      </c>
      <c r="K2033" s="458">
        <v>5</v>
      </c>
      <c r="L2033" t="s">
        <v>697</v>
      </c>
      <c r="O2033" s="231"/>
      <c r="P2033" s="231"/>
    </row>
    <row r="2034" spans="1:16">
      <c r="A2034" t="s">
        <v>1154</v>
      </c>
      <c r="C2034">
        <v>0</v>
      </c>
      <c r="D2034">
        <v>0</v>
      </c>
      <c r="E2034">
        <v>0</v>
      </c>
      <c r="F2034">
        <v>0</v>
      </c>
      <c r="G2034">
        <v>0</v>
      </c>
      <c r="H2034">
        <v>0</v>
      </c>
      <c r="I2034">
        <v>1</v>
      </c>
      <c r="J2034">
        <v>0</v>
      </c>
      <c r="K2034">
        <v>0</v>
      </c>
      <c r="L2034" t="s">
        <v>822</v>
      </c>
      <c r="O2034" s="231"/>
      <c r="P2034" s="231"/>
    </row>
    <row r="2035" spans="1:16">
      <c r="A2035" t="s">
        <v>1155</v>
      </c>
      <c r="B2035" s="458">
        <v>2022</v>
      </c>
      <c r="C2035">
        <v>0</v>
      </c>
      <c r="D2035">
        <v>0</v>
      </c>
      <c r="E2035" s="458">
        <v>0</v>
      </c>
      <c r="F2035" s="458">
        <v>7</v>
      </c>
      <c r="G2035" s="458">
        <v>0</v>
      </c>
      <c r="H2035" s="458">
        <v>21</v>
      </c>
      <c r="I2035" s="458">
        <v>0</v>
      </c>
      <c r="J2035" s="458">
        <v>42</v>
      </c>
      <c r="K2035" s="458">
        <v>42</v>
      </c>
      <c r="L2035" t="s">
        <v>697</v>
      </c>
      <c r="O2035" s="231"/>
      <c r="P2035" s="231"/>
    </row>
    <row r="2036" spans="1:16">
      <c r="A2036" t="s">
        <v>1155</v>
      </c>
      <c r="B2036" s="458">
        <v>2023</v>
      </c>
      <c r="C2036">
        <v>0</v>
      </c>
      <c r="D2036">
        <v>0</v>
      </c>
      <c r="E2036" s="458">
        <v>6</v>
      </c>
      <c r="F2036" s="458">
        <v>8</v>
      </c>
      <c r="G2036" s="458">
        <v>0</v>
      </c>
      <c r="H2036" s="458">
        <v>33</v>
      </c>
      <c r="I2036" s="458">
        <v>0</v>
      </c>
      <c r="J2036" s="458">
        <v>25</v>
      </c>
      <c r="K2036" s="458">
        <v>39</v>
      </c>
      <c r="L2036" t="s">
        <v>697</v>
      </c>
      <c r="O2036" s="231"/>
      <c r="P2036" s="231"/>
    </row>
    <row r="2037" spans="1:16">
      <c r="A2037" t="s">
        <v>1155</v>
      </c>
      <c r="B2037" s="458">
        <v>2024</v>
      </c>
      <c r="C2037">
        <v>0</v>
      </c>
      <c r="D2037">
        <v>0</v>
      </c>
      <c r="E2037" s="458">
        <v>0</v>
      </c>
      <c r="F2037" s="458">
        <v>6</v>
      </c>
      <c r="G2037" s="458">
        <v>0</v>
      </c>
      <c r="H2037" s="458">
        <v>22</v>
      </c>
      <c r="I2037" s="458">
        <v>0</v>
      </c>
      <c r="J2037" s="458">
        <v>22</v>
      </c>
      <c r="K2037" s="458">
        <v>34</v>
      </c>
      <c r="L2037" t="s">
        <v>697</v>
      </c>
      <c r="O2037" s="231"/>
      <c r="P2037" s="231"/>
    </row>
    <row r="2038" spans="1:16">
      <c r="A2038" t="s">
        <v>1156</v>
      </c>
      <c r="B2038" s="458">
        <v>2019</v>
      </c>
      <c r="C2038" s="458">
        <v>0</v>
      </c>
      <c r="D2038" s="458">
        <v>0</v>
      </c>
      <c r="E2038" s="458">
        <v>0</v>
      </c>
      <c r="F2038" s="458">
        <v>0</v>
      </c>
      <c r="G2038" s="458">
        <v>0</v>
      </c>
      <c r="H2038" s="458">
        <v>0</v>
      </c>
      <c r="I2038" s="458">
        <v>0</v>
      </c>
      <c r="J2038" s="458">
        <v>0</v>
      </c>
      <c r="K2038" s="458">
        <v>279</v>
      </c>
      <c r="L2038" t="s">
        <v>855</v>
      </c>
      <c r="O2038" s="231"/>
      <c r="P2038" s="231"/>
    </row>
    <row r="2039" spans="1:16">
      <c r="A2039" t="s">
        <v>1156</v>
      </c>
      <c r="B2039" s="458">
        <v>2020</v>
      </c>
      <c r="C2039" s="458">
        <v>0</v>
      </c>
      <c r="D2039" s="458">
        <v>0</v>
      </c>
      <c r="E2039" s="458">
        <v>0</v>
      </c>
      <c r="F2039" s="458">
        <v>0</v>
      </c>
      <c r="G2039" s="458">
        <v>0</v>
      </c>
      <c r="H2039" s="458">
        <v>0</v>
      </c>
      <c r="I2039" s="458">
        <v>0</v>
      </c>
      <c r="J2039" s="458">
        <v>0</v>
      </c>
      <c r="K2039" s="458">
        <v>283</v>
      </c>
      <c r="L2039" t="s">
        <v>855</v>
      </c>
      <c r="O2039" s="231"/>
      <c r="P2039" s="231"/>
    </row>
    <row r="2040" spans="1:16">
      <c r="A2040" t="s">
        <v>1156</v>
      </c>
      <c r="B2040" s="458">
        <v>2021</v>
      </c>
      <c r="C2040" s="458">
        <v>0</v>
      </c>
      <c r="D2040" s="458">
        <v>0</v>
      </c>
      <c r="E2040" s="458">
        <v>0</v>
      </c>
      <c r="F2040" s="458">
        <v>0</v>
      </c>
      <c r="G2040" s="458">
        <v>0</v>
      </c>
      <c r="H2040" s="458">
        <v>0</v>
      </c>
      <c r="I2040" s="458">
        <v>0</v>
      </c>
      <c r="J2040" s="458">
        <v>0</v>
      </c>
      <c r="K2040" s="458">
        <v>411</v>
      </c>
      <c r="L2040" t="s">
        <v>855</v>
      </c>
      <c r="O2040" s="231"/>
      <c r="P2040" s="231"/>
    </row>
    <row r="2041" spans="1:16">
      <c r="A2041" t="s">
        <v>1156</v>
      </c>
      <c r="B2041" s="458">
        <v>2022</v>
      </c>
      <c r="C2041" s="458">
        <v>124</v>
      </c>
      <c r="D2041" s="458">
        <v>0</v>
      </c>
      <c r="E2041" s="458">
        <v>124</v>
      </c>
      <c r="F2041" s="458">
        <v>0</v>
      </c>
      <c r="G2041" s="458">
        <v>0</v>
      </c>
      <c r="H2041" s="458">
        <v>0</v>
      </c>
      <c r="I2041" s="458">
        <v>0</v>
      </c>
      <c r="J2041" s="458">
        <v>0</v>
      </c>
      <c r="K2041" s="458">
        <v>205</v>
      </c>
      <c r="L2041" t="s">
        <v>855</v>
      </c>
      <c r="O2041" s="231"/>
      <c r="P2041" s="231"/>
    </row>
    <row r="2042" spans="1:16">
      <c r="A2042" t="s">
        <v>1156</v>
      </c>
      <c r="B2042" s="458">
        <v>2023</v>
      </c>
      <c r="C2042" s="458">
        <v>0</v>
      </c>
      <c r="D2042" s="458">
        <v>0</v>
      </c>
      <c r="E2042" s="458">
        <v>0</v>
      </c>
      <c r="F2042" s="458">
        <v>0</v>
      </c>
      <c r="G2042" s="458">
        <v>0</v>
      </c>
      <c r="H2042" s="458">
        <v>0</v>
      </c>
      <c r="I2042" s="458">
        <v>0</v>
      </c>
      <c r="J2042" s="458">
        <v>0</v>
      </c>
      <c r="K2042" s="458">
        <v>7</v>
      </c>
      <c r="L2042" t="s">
        <v>855</v>
      </c>
      <c r="O2042" s="231"/>
      <c r="P2042" s="231"/>
    </row>
    <row r="2043" spans="1:16">
      <c r="A2043" t="s">
        <v>1156</v>
      </c>
      <c r="B2043" s="458">
        <v>2023</v>
      </c>
      <c r="C2043" s="458">
        <v>0</v>
      </c>
      <c r="D2043" s="458">
        <v>0</v>
      </c>
      <c r="E2043" s="458">
        <v>0</v>
      </c>
      <c r="F2043" s="458">
        <v>0</v>
      </c>
      <c r="G2043" s="458">
        <v>0</v>
      </c>
      <c r="H2043" s="458">
        <v>0</v>
      </c>
      <c r="I2043" s="458">
        <v>0</v>
      </c>
      <c r="J2043" s="458">
        <v>0</v>
      </c>
      <c r="K2043" s="458">
        <v>84</v>
      </c>
      <c r="L2043" t="s">
        <v>697</v>
      </c>
      <c r="O2043" s="231"/>
      <c r="P2043" s="231"/>
    </row>
    <row r="2044" spans="1:16">
      <c r="A2044" t="s">
        <v>1156</v>
      </c>
      <c r="B2044" s="458">
        <v>2024</v>
      </c>
      <c r="C2044" s="458">
        <v>20</v>
      </c>
      <c r="D2044" s="458">
        <v>0</v>
      </c>
      <c r="E2044" s="458">
        <v>78</v>
      </c>
      <c r="F2044" s="458">
        <v>9</v>
      </c>
      <c r="G2044" s="458">
        <v>0</v>
      </c>
      <c r="H2044" s="458">
        <v>9</v>
      </c>
      <c r="I2044" s="458">
        <v>0</v>
      </c>
      <c r="J2044" s="458">
        <v>9</v>
      </c>
      <c r="K2044" s="458">
        <v>80</v>
      </c>
      <c r="L2044" t="s">
        <v>697</v>
      </c>
      <c r="O2044" s="231"/>
      <c r="P2044" s="231"/>
    </row>
    <row r="2045" spans="1:16">
      <c r="A2045" t="s">
        <v>1156</v>
      </c>
      <c r="C2045">
        <v>0</v>
      </c>
      <c r="D2045">
        <v>0</v>
      </c>
      <c r="E2045">
        <v>124</v>
      </c>
      <c r="F2045">
        <v>0</v>
      </c>
      <c r="G2045">
        <v>0</v>
      </c>
      <c r="H2045">
        <v>0</v>
      </c>
      <c r="I2045">
        <v>0</v>
      </c>
      <c r="J2045">
        <v>0</v>
      </c>
      <c r="K2045">
        <v>96</v>
      </c>
      <c r="L2045" t="s">
        <v>822</v>
      </c>
      <c r="O2045" s="231"/>
      <c r="P2045" s="231"/>
    </row>
    <row r="2046" spans="1:16">
      <c r="A2046" t="s">
        <v>1157</v>
      </c>
      <c r="B2046" s="458">
        <v>2020</v>
      </c>
      <c r="C2046" s="458">
        <v>0</v>
      </c>
      <c r="D2046" s="458">
        <v>0</v>
      </c>
      <c r="E2046" s="458">
        <v>0</v>
      </c>
      <c r="F2046" s="458">
        <v>0</v>
      </c>
      <c r="G2046" s="458">
        <v>0</v>
      </c>
      <c r="H2046" s="458">
        <v>1</v>
      </c>
      <c r="I2046" s="458">
        <v>0</v>
      </c>
      <c r="J2046" s="458">
        <v>1</v>
      </c>
      <c r="K2046" s="458">
        <v>0</v>
      </c>
      <c r="L2046" t="s">
        <v>855</v>
      </c>
      <c r="O2046" s="231"/>
      <c r="P2046" s="231"/>
    </row>
    <row r="2047" spans="1:16">
      <c r="A2047" t="s">
        <v>1157</v>
      </c>
      <c r="B2047" s="458">
        <v>2021</v>
      </c>
      <c r="C2047" s="458">
        <v>0</v>
      </c>
      <c r="D2047" s="458">
        <v>0</v>
      </c>
      <c r="E2047" s="458">
        <v>0</v>
      </c>
      <c r="F2047" s="458">
        <v>3</v>
      </c>
      <c r="G2047" s="458">
        <v>0</v>
      </c>
      <c r="H2047" s="458">
        <v>0</v>
      </c>
      <c r="I2047" s="458">
        <v>0</v>
      </c>
      <c r="J2047" s="458">
        <v>1</v>
      </c>
      <c r="K2047" s="458">
        <v>0</v>
      </c>
      <c r="L2047" t="s">
        <v>855</v>
      </c>
      <c r="O2047" s="231"/>
      <c r="P2047" s="231"/>
    </row>
    <row r="2048" spans="1:16">
      <c r="A2048" t="s">
        <v>1157</v>
      </c>
      <c r="B2048" s="458">
        <v>2022</v>
      </c>
      <c r="C2048" s="458">
        <v>0</v>
      </c>
      <c r="D2048" s="458">
        <v>0</v>
      </c>
      <c r="E2048" s="458">
        <v>0</v>
      </c>
      <c r="F2048" s="458">
        <v>0</v>
      </c>
      <c r="G2048" s="458">
        <v>0</v>
      </c>
      <c r="H2048" s="458">
        <v>3</v>
      </c>
      <c r="I2048" s="458">
        <v>0</v>
      </c>
      <c r="J2048" s="458">
        <v>5</v>
      </c>
      <c r="K2048" s="458">
        <v>0</v>
      </c>
      <c r="L2048" t="s">
        <v>855</v>
      </c>
      <c r="O2048" s="231"/>
      <c r="P2048" s="231"/>
    </row>
    <row r="2049" spans="1:16">
      <c r="A2049" t="s">
        <v>1157</v>
      </c>
      <c r="B2049" s="458">
        <v>2023</v>
      </c>
      <c r="C2049" s="458">
        <v>0</v>
      </c>
      <c r="D2049" s="458">
        <v>0</v>
      </c>
      <c r="E2049" s="458">
        <v>0</v>
      </c>
      <c r="F2049" s="458">
        <v>0</v>
      </c>
      <c r="G2049" s="458">
        <v>0</v>
      </c>
      <c r="H2049" s="458">
        <v>0</v>
      </c>
      <c r="I2049" s="458">
        <v>0</v>
      </c>
      <c r="J2049" s="458">
        <v>43</v>
      </c>
      <c r="K2049" s="458">
        <v>0</v>
      </c>
      <c r="L2049" t="s">
        <v>855</v>
      </c>
      <c r="O2049" s="231"/>
      <c r="P2049" s="231"/>
    </row>
    <row r="2050" spans="1:16">
      <c r="A2050" t="s">
        <v>1157</v>
      </c>
      <c r="B2050" s="458">
        <v>2024</v>
      </c>
      <c r="C2050" s="458">
        <v>0</v>
      </c>
      <c r="D2050" s="458">
        <v>0</v>
      </c>
      <c r="E2050" s="458">
        <v>0</v>
      </c>
      <c r="F2050" s="458">
        <v>0</v>
      </c>
      <c r="G2050" s="458">
        <v>0</v>
      </c>
      <c r="H2050" s="458">
        <v>4</v>
      </c>
      <c r="I2050" s="458">
        <v>0</v>
      </c>
      <c r="J2050" s="458">
        <v>6</v>
      </c>
      <c r="K2050" s="458">
        <v>9</v>
      </c>
      <c r="L2050" t="s">
        <v>697</v>
      </c>
      <c r="O2050" s="231"/>
      <c r="P2050" s="231"/>
    </row>
    <row r="2051" spans="1:16">
      <c r="A2051" t="s">
        <v>1157</v>
      </c>
      <c r="C2051">
        <v>0</v>
      </c>
      <c r="D2051">
        <v>0</v>
      </c>
      <c r="E2051">
        <v>0</v>
      </c>
      <c r="F2051">
        <v>0</v>
      </c>
      <c r="G2051">
        <v>0</v>
      </c>
      <c r="H2051">
        <v>0</v>
      </c>
      <c r="I2051">
        <v>0</v>
      </c>
      <c r="J2051">
        <v>28</v>
      </c>
      <c r="K2051">
        <v>0</v>
      </c>
      <c r="L2051" t="s">
        <v>822</v>
      </c>
      <c r="O2051" s="231"/>
      <c r="P2051" s="231"/>
    </row>
    <row r="2052" spans="1:16">
      <c r="A2052" t="s">
        <v>1158</v>
      </c>
      <c r="B2052" s="458">
        <v>2019</v>
      </c>
      <c r="C2052" s="458">
        <v>0</v>
      </c>
      <c r="D2052" s="458">
        <v>0</v>
      </c>
      <c r="E2052" s="458">
        <v>0</v>
      </c>
      <c r="F2052" s="458">
        <v>2</v>
      </c>
      <c r="G2052" s="458">
        <v>0</v>
      </c>
      <c r="H2052" s="458">
        <v>1</v>
      </c>
      <c r="I2052" s="458">
        <v>0</v>
      </c>
      <c r="J2052" s="458">
        <v>0</v>
      </c>
      <c r="K2052" s="458">
        <v>23</v>
      </c>
      <c r="L2052" t="s">
        <v>855</v>
      </c>
      <c r="O2052" s="231"/>
      <c r="P2052" s="231"/>
    </row>
    <row r="2053" spans="1:16">
      <c r="A2053" t="s">
        <v>1158</v>
      </c>
      <c r="B2053" s="458">
        <v>2020</v>
      </c>
      <c r="C2053" s="458">
        <v>0</v>
      </c>
      <c r="D2053" s="458">
        <v>0</v>
      </c>
      <c r="E2053" s="458">
        <v>0</v>
      </c>
      <c r="F2053" s="458">
        <v>2</v>
      </c>
      <c r="G2053" s="458">
        <v>0</v>
      </c>
      <c r="H2053" s="458">
        <v>4</v>
      </c>
      <c r="I2053" s="458">
        <v>0</v>
      </c>
      <c r="J2053" s="458">
        <v>2</v>
      </c>
      <c r="K2053" s="458">
        <v>101</v>
      </c>
      <c r="L2053" t="s">
        <v>855</v>
      </c>
      <c r="O2053" s="231"/>
      <c r="P2053" s="231"/>
    </row>
    <row r="2054" spans="1:16">
      <c r="A2054" t="s">
        <v>1158</v>
      </c>
      <c r="B2054" s="458">
        <v>2021</v>
      </c>
      <c r="C2054" s="458">
        <v>0</v>
      </c>
      <c r="D2054" s="458">
        <v>0</v>
      </c>
      <c r="E2054" s="458">
        <v>0</v>
      </c>
      <c r="F2054" s="458">
        <v>0</v>
      </c>
      <c r="G2054" s="458">
        <v>0</v>
      </c>
      <c r="H2054" s="458">
        <v>0</v>
      </c>
      <c r="I2054" s="458">
        <v>0</v>
      </c>
      <c r="J2054" s="458">
        <v>9</v>
      </c>
      <c r="K2054" s="458">
        <v>5</v>
      </c>
      <c r="L2054" t="s">
        <v>855</v>
      </c>
      <c r="O2054" s="231"/>
      <c r="P2054" s="231"/>
    </row>
    <row r="2055" spans="1:16">
      <c r="A2055" t="s">
        <v>1158</v>
      </c>
      <c r="B2055" s="458">
        <v>2021</v>
      </c>
      <c r="C2055" s="458">
        <v>0</v>
      </c>
      <c r="D2055" s="458">
        <v>0</v>
      </c>
      <c r="E2055" s="458">
        <v>0</v>
      </c>
      <c r="F2055" s="458">
        <v>13</v>
      </c>
      <c r="G2055" s="458">
        <v>0</v>
      </c>
      <c r="H2055" s="458">
        <v>21</v>
      </c>
      <c r="I2055" s="458">
        <v>0</v>
      </c>
      <c r="J2055" s="458">
        <v>1</v>
      </c>
      <c r="K2055" s="458">
        <v>31</v>
      </c>
      <c r="L2055" t="s">
        <v>697</v>
      </c>
      <c r="O2055" s="231"/>
      <c r="P2055" s="231"/>
    </row>
    <row r="2056" spans="1:16">
      <c r="A2056" t="s">
        <v>1158</v>
      </c>
      <c r="B2056" s="458">
        <v>2022</v>
      </c>
      <c r="C2056" s="458">
        <v>0</v>
      </c>
      <c r="D2056" s="458">
        <v>0</v>
      </c>
      <c r="E2056" s="458">
        <v>0</v>
      </c>
      <c r="F2056" s="458">
        <v>8</v>
      </c>
      <c r="G2056" s="458">
        <v>0</v>
      </c>
      <c r="H2056" s="458">
        <v>14</v>
      </c>
      <c r="I2056" s="458">
        <v>0</v>
      </c>
      <c r="J2056" s="458">
        <v>11</v>
      </c>
      <c r="K2056" s="458">
        <v>7</v>
      </c>
      <c r="L2056" t="s">
        <v>697</v>
      </c>
      <c r="O2056" s="231"/>
      <c r="P2056" s="231"/>
    </row>
    <row r="2057" spans="1:16">
      <c r="A2057" t="s">
        <v>1158</v>
      </c>
      <c r="B2057" s="458">
        <v>2023</v>
      </c>
      <c r="C2057" s="458">
        <v>0</v>
      </c>
      <c r="D2057" s="458">
        <v>0</v>
      </c>
      <c r="E2057" s="458">
        <v>0</v>
      </c>
      <c r="F2057" s="458">
        <v>11</v>
      </c>
      <c r="G2057" s="458">
        <v>0</v>
      </c>
      <c r="H2057" s="458">
        <v>18</v>
      </c>
      <c r="I2057" s="458">
        <v>0</v>
      </c>
      <c r="J2057" s="458">
        <v>13</v>
      </c>
      <c r="K2057" s="458">
        <v>1</v>
      </c>
      <c r="L2057" t="s">
        <v>697</v>
      </c>
      <c r="O2057" s="231"/>
      <c r="P2057" s="231"/>
    </row>
    <row r="2058" spans="1:16">
      <c r="A2058" t="s">
        <v>1158</v>
      </c>
      <c r="B2058" s="458">
        <v>2024</v>
      </c>
      <c r="C2058" s="458">
        <v>0</v>
      </c>
      <c r="D2058" s="458">
        <v>0</v>
      </c>
      <c r="E2058" s="458">
        <v>3</v>
      </c>
      <c r="F2058" s="458">
        <v>6</v>
      </c>
      <c r="G2058" s="458">
        <v>0</v>
      </c>
      <c r="H2058" s="458">
        <v>28</v>
      </c>
      <c r="I2058" s="458">
        <v>0</v>
      </c>
      <c r="J2058" s="458">
        <v>19</v>
      </c>
      <c r="K2058" s="458">
        <v>33</v>
      </c>
      <c r="L2058" t="s">
        <v>697</v>
      </c>
      <c r="O2058" s="231"/>
      <c r="P2058" s="231"/>
    </row>
    <row r="2059" spans="1:16">
      <c r="A2059" t="s">
        <v>1158</v>
      </c>
      <c r="C2059">
        <v>0</v>
      </c>
      <c r="D2059">
        <v>0</v>
      </c>
      <c r="E2059">
        <v>0</v>
      </c>
      <c r="F2059">
        <v>0</v>
      </c>
      <c r="G2059">
        <v>0</v>
      </c>
      <c r="H2059">
        <v>0</v>
      </c>
      <c r="I2059">
        <v>0</v>
      </c>
      <c r="J2059">
        <v>3</v>
      </c>
      <c r="K2059">
        <v>2</v>
      </c>
      <c r="L2059" t="s">
        <v>822</v>
      </c>
      <c r="O2059" s="231"/>
      <c r="P2059" s="231"/>
    </row>
    <row r="2060" spans="1:16">
      <c r="A2060" t="s">
        <v>1159</v>
      </c>
      <c r="B2060" s="458">
        <v>2019</v>
      </c>
      <c r="C2060" s="458">
        <v>0</v>
      </c>
      <c r="D2060" s="458">
        <v>0</v>
      </c>
      <c r="E2060" s="458">
        <v>0</v>
      </c>
      <c r="F2060" s="458">
        <v>0</v>
      </c>
      <c r="G2060" s="458">
        <v>0</v>
      </c>
      <c r="H2060" s="458">
        <v>0</v>
      </c>
      <c r="I2060" s="458">
        <v>0</v>
      </c>
      <c r="J2060" s="458">
        <v>0</v>
      </c>
      <c r="K2060" s="458">
        <v>5</v>
      </c>
      <c r="L2060" t="s">
        <v>855</v>
      </c>
      <c r="O2060" s="231"/>
      <c r="P2060" s="231"/>
    </row>
    <row r="2061" spans="1:16">
      <c r="A2061" t="s">
        <v>1159</v>
      </c>
      <c r="B2061" s="458">
        <v>2020</v>
      </c>
      <c r="C2061" s="458">
        <v>0</v>
      </c>
      <c r="D2061" s="458">
        <v>0</v>
      </c>
      <c r="E2061" s="458">
        <v>0</v>
      </c>
      <c r="F2061" s="458">
        <v>0</v>
      </c>
      <c r="G2061" s="458">
        <v>0</v>
      </c>
      <c r="H2061" s="458">
        <v>0</v>
      </c>
      <c r="I2061" s="458">
        <v>0</v>
      </c>
      <c r="J2061" s="458">
        <v>0</v>
      </c>
      <c r="K2061" s="458">
        <v>4</v>
      </c>
      <c r="L2061" t="s">
        <v>855</v>
      </c>
      <c r="O2061" s="231"/>
      <c r="P2061" s="231"/>
    </row>
    <row r="2062" spans="1:16">
      <c r="A2062" t="s">
        <v>1159</v>
      </c>
      <c r="B2062" s="458">
        <v>2022</v>
      </c>
      <c r="C2062" s="458">
        <v>0</v>
      </c>
      <c r="D2062" s="458">
        <v>0</v>
      </c>
      <c r="E2062" s="458">
        <v>0</v>
      </c>
      <c r="F2062" s="458">
        <v>0</v>
      </c>
      <c r="G2062" s="458">
        <v>0</v>
      </c>
      <c r="H2062" s="458">
        <v>0</v>
      </c>
      <c r="I2062" s="458">
        <v>0</v>
      </c>
      <c r="J2062" s="458">
        <v>0</v>
      </c>
      <c r="K2062" s="458">
        <v>19</v>
      </c>
      <c r="L2062" t="s">
        <v>697</v>
      </c>
      <c r="O2062" s="231"/>
      <c r="P2062" s="231"/>
    </row>
    <row r="2063" spans="1:16">
      <c r="A2063" t="s">
        <v>1159</v>
      </c>
      <c r="B2063" s="458">
        <v>2023</v>
      </c>
      <c r="C2063" s="458">
        <v>0</v>
      </c>
      <c r="D2063" s="458">
        <v>0</v>
      </c>
      <c r="E2063" s="458">
        <v>0</v>
      </c>
      <c r="F2063" s="458">
        <v>6</v>
      </c>
      <c r="G2063" s="458">
        <v>0</v>
      </c>
      <c r="H2063" s="458">
        <v>10</v>
      </c>
      <c r="I2063" s="458">
        <v>0</v>
      </c>
      <c r="J2063" s="458">
        <v>10</v>
      </c>
      <c r="K2063" s="458">
        <v>14</v>
      </c>
      <c r="L2063" t="s">
        <v>697</v>
      </c>
      <c r="O2063" s="231"/>
      <c r="P2063" s="231"/>
    </row>
    <row r="2064" spans="1:16">
      <c r="A2064" t="s">
        <v>1159</v>
      </c>
      <c r="B2064" s="458">
        <v>2024</v>
      </c>
      <c r="C2064" s="458">
        <v>0</v>
      </c>
      <c r="D2064" s="458">
        <v>0</v>
      </c>
      <c r="E2064" s="458">
        <v>0</v>
      </c>
      <c r="F2064" s="458">
        <v>0</v>
      </c>
      <c r="G2064" s="458">
        <v>0</v>
      </c>
      <c r="H2064" s="458">
        <v>0</v>
      </c>
      <c r="I2064" s="458">
        <v>0</v>
      </c>
      <c r="J2064" s="458">
        <v>0</v>
      </c>
      <c r="K2064" s="458">
        <v>8</v>
      </c>
      <c r="L2064" t="s">
        <v>697</v>
      </c>
      <c r="O2064" s="231"/>
      <c r="P2064" s="231"/>
    </row>
    <row r="2065" spans="1:16">
      <c r="A2065" t="s">
        <v>1160</v>
      </c>
      <c r="B2065" s="458">
        <v>2019</v>
      </c>
      <c r="C2065" s="458">
        <v>0</v>
      </c>
      <c r="D2065" s="458">
        <v>0</v>
      </c>
      <c r="E2065" s="458">
        <v>0</v>
      </c>
      <c r="F2065" s="458">
        <v>0</v>
      </c>
      <c r="G2065" s="458">
        <v>0</v>
      </c>
      <c r="H2065" s="458">
        <v>2</v>
      </c>
      <c r="I2065" s="458">
        <v>0</v>
      </c>
      <c r="J2065" s="458">
        <v>16</v>
      </c>
      <c r="K2065" s="458">
        <v>4</v>
      </c>
      <c r="L2065" t="s">
        <v>855</v>
      </c>
      <c r="O2065" s="231"/>
      <c r="P2065" s="231"/>
    </row>
    <row r="2066" spans="1:16">
      <c r="A2066" t="s">
        <v>1160</v>
      </c>
      <c r="B2066" s="458">
        <v>2020</v>
      </c>
      <c r="C2066" s="458">
        <v>0</v>
      </c>
      <c r="D2066" s="458">
        <v>0</v>
      </c>
      <c r="E2066" s="458">
        <v>0</v>
      </c>
      <c r="F2066" s="458">
        <v>13</v>
      </c>
      <c r="G2066" s="458">
        <v>0</v>
      </c>
      <c r="H2066" s="458">
        <v>4</v>
      </c>
      <c r="I2066" s="458">
        <v>0</v>
      </c>
      <c r="J2066" s="458">
        <v>7</v>
      </c>
      <c r="K2066" s="458">
        <v>32</v>
      </c>
      <c r="L2066" t="s">
        <v>855</v>
      </c>
      <c r="O2066" s="231"/>
      <c r="P2066" s="231"/>
    </row>
    <row r="2067" spans="1:16">
      <c r="A2067" t="s">
        <v>1160</v>
      </c>
      <c r="B2067" s="458">
        <v>2021</v>
      </c>
      <c r="C2067" s="458">
        <v>0</v>
      </c>
      <c r="D2067" s="458">
        <v>0</v>
      </c>
      <c r="E2067" s="458">
        <v>56</v>
      </c>
      <c r="F2067" s="458">
        <v>40</v>
      </c>
      <c r="G2067" s="458">
        <v>0</v>
      </c>
      <c r="H2067" s="458">
        <v>21</v>
      </c>
      <c r="I2067" s="458">
        <v>1</v>
      </c>
      <c r="J2067" s="458">
        <v>2</v>
      </c>
      <c r="K2067" s="458">
        <v>67</v>
      </c>
      <c r="L2067" t="s">
        <v>855</v>
      </c>
      <c r="O2067" s="231"/>
      <c r="P2067" s="231"/>
    </row>
    <row r="2068" spans="1:16">
      <c r="A2068" t="s">
        <v>1160</v>
      </c>
      <c r="B2068" s="458">
        <v>2021</v>
      </c>
      <c r="C2068" s="458">
        <v>0</v>
      </c>
      <c r="D2068" s="458">
        <v>0</v>
      </c>
      <c r="E2068" s="458">
        <v>0</v>
      </c>
      <c r="F2068" s="458">
        <v>13</v>
      </c>
      <c r="G2068" s="458">
        <v>0</v>
      </c>
      <c r="H2068" s="458">
        <v>5</v>
      </c>
      <c r="I2068" s="458">
        <v>0</v>
      </c>
      <c r="J2068" s="458">
        <v>2</v>
      </c>
      <c r="K2068" s="458">
        <v>0</v>
      </c>
      <c r="L2068" t="s">
        <v>697</v>
      </c>
      <c r="O2068" s="231"/>
      <c r="P2068" s="231"/>
    </row>
    <row r="2069" spans="1:16">
      <c r="A2069" t="s">
        <v>1160</v>
      </c>
      <c r="B2069" s="458">
        <v>2022</v>
      </c>
      <c r="C2069" s="458">
        <v>0</v>
      </c>
      <c r="D2069" s="458">
        <v>0</v>
      </c>
      <c r="E2069" s="458">
        <v>0</v>
      </c>
      <c r="F2069" s="458">
        <v>27</v>
      </c>
      <c r="G2069" s="458">
        <v>0</v>
      </c>
      <c r="H2069" s="458">
        <v>70</v>
      </c>
      <c r="I2069" s="458">
        <v>0</v>
      </c>
      <c r="J2069" s="458">
        <v>0</v>
      </c>
      <c r="K2069" s="458">
        <v>0</v>
      </c>
      <c r="L2069" t="s">
        <v>697</v>
      </c>
      <c r="O2069" s="231"/>
      <c r="P2069" s="231"/>
    </row>
    <row r="2070" spans="1:16">
      <c r="A2070" t="s">
        <v>1160</v>
      </c>
      <c r="B2070" s="458">
        <v>2023</v>
      </c>
      <c r="C2070" s="458">
        <v>0</v>
      </c>
      <c r="D2070" s="458">
        <v>0</v>
      </c>
      <c r="E2070" s="458">
        <v>0</v>
      </c>
      <c r="F2070" s="458">
        <v>0</v>
      </c>
      <c r="G2070" s="458">
        <v>0</v>
      </c>
      <c r="H2070" s="458">
        <v>0</v>
      </c>
      <c r="I2070" s="458">
        <v>0</v>
      </c>
      <c r="J2070" s="458">
        <v>0</v>
      </c>
      <c r="K2070" s="458">
        <v>58</v>
      </c>
      <c r="L2070" t="s">
        <v>697</v>
      </c>
      <c r="O2070" s="231"/>
      <c r="P2070" s="231"/>
    </row>
    <row r="2071" spans="1:16">
      <c r="A2071" t="s">
        <v>1160</v>
      </c>
      <c r="B2071" s="458">
        <v>2024</v>
      </c>
      <c r="C2071" s="458">
        <v>28</v>
      </c>
      <c r="D2071" s="458">
        <v>0</v>
      </c>
      <c r="E2071" s="458">
        <v>49</v>
      </c>
      <c r="F2071" s="458">
        <v>19</v>
      </c>
      <c r="G2071" s="458">
        <v>6</v>
      </c>
      <c r="H2071" s="458">
        <v>36</v>
      </c>
      <c r="I2071" s="458">
        <v>0</v>
      </c>
      <c r="J2071" s="458">
        <v>2</v>
      </c>
      <c r="K2071" s="458">
        <v>342</v>
      </c>
      <c r="L2071" t="s">
        <v>697</v>
      </c>
      <c r="O2071" s="231"/>
      <c r="P2071" s="231"/>
    </row>
    <row r="2072" spans="1:16">
      <c r="A2072" t="s">
        <v>1160</v>
      </c>
      <c r="C2072">
        <v>0</v>
      </c>
      <c r="D2072">
        <v>0</v>
      </c>
      <c r="E2072">
        <v>0</v>
      </c>
      <c r="F2072">
        <v>22</v>
      </c>
      <c r="G2072">
        <v>0</v>
      </c>
      <c r="H2072">
        <v>12</v>
      </c>
      <c r="I2072">
        <v>0</v>
      </c>
      <c r="J2072">
        <v>1</v>
      </c>
      <c r="K2072">
        <v>1</v>
      </c>
      <c r="L2072" t="s">
        <v>822</v>
      </c>
      <c r="O2072" s="231"/>
      <c r="P2072" s="231"/>
    </row>
    <row r="2073" spans="1:16">
      <c r="A2073" t="s">
        <v>1161</v>
      </c>
      <c r="B2073" s="458">
        <v>2019</v>
      </c>
      <c r="C2073" s="458">
        <v>0</v>
      </c>
      <c r="D2073" s="458">
        <v>0</v>
      </c>
      <c r="E2073" s="458">
        <v>3</v>
      </c>
      <c r="F2073" s="458">
        <v>9</v>
      </c>
      <c r="G2073" s="458">
        <v>3</v>
      </c>
      <c r="H2073" s="458">
        <v>1</v>
      </c>
      <c r="I2073" s="458">
        <v>1</v>
      </c>
      <c r="J2073" s="458">
        <v>4</v>
      </c>
      <c r="K2073" s="458">
        <v>103</v>
      </c>
      <c r="L2073" t="s">
        <v>855</v>
      </c>
      <c r="O2073" s="231"/>
      <c r="P2073" s="231"/>
    </row>
    <row r="2074" spans="1:16">
      <c r="A2074" t="s">
        <v>1161</v>
      </c>
      <c r="B2074" s="458">
        <v>2020</v>
      </c>
      <c r="C2074" s="458">
        <v>0</v>
      </c>
      <c r="D2074" s="458">
        <v>0</v>
      </c>
      <c r="E2074" s="458">
        <v>1</v>
      </c>
      <c r="F2074" s="458">
        <v>8</v>
      </c>
      <c r="G2074" s="458">
        <v>1</v>
      </c>
      <c r="H2074" s="458">
        <v>6</v>
      </c>
      <c r="I2074" s="458">
        <v>0</v>
      </c>
      <c r="J2074" s="458">
        <v>0</v>
      </c>
      <c r="K2074" s="458">
        <v>9</v>
      </c>
      <c r="L2074" t="s">
        <v>855</v>
      </c>
      <c r="O2074" s="231"/>
      <c r="P2074" s="231"/>
    </row>
    <row r="2075" spans="1:16">
      <c r="A2075" t="s">
        <v>1161</v>
      </c>
      <c r="B2075" s="458">
        <v>2021</v>
      </c>
      <c r="C2075" s="458">
        <v>0</v>
      </c>
      <c r="D2075" s="458">
        <v>0</v>
      </c>
      <c r="E2075" s="458">
        <v>0</v>
      </c>
      <c r="F2075" s="458">
        <v>11</v>
      </c>
      <c r="G2075" s="458">
        <v>4</v>
      </c>
      <c r="H2075" s="458">
        <v>16</v>
      </c>
      <c r="I2075" s="458">
        <v>4</v>
      </c>
      <c r="J2075" s="458">
        <v>0</v>
      </c>
      <c r="K2075" s="458">
        <v>119</v>
      </c>
      <c r="L2075" t="s">
        <v>855</v>
      </c>
      <c r="O2075" s="231"/>
      <c r="P2075" s="231"/>
    </row>
    <row r="2076" spans="1:16">
      <c r="A2076" t="s">
        <v>1161</v>
      </c>
      <c r="B2076" s="458">
        <v>2022</v>
      </c>
      <c r="C2076" s="458">
        <v>1</v>
      </c>
      <c r="D2076" s="458">
        <v>4</v>
      </c>
      <c r="E2076" s="458">
        <v>2</v>
      </c>
      <c r="F2076" s="458">
        <v>8</v>
      </c>
      <c r="G2076" s="458">
        <v>6</v>
      </c>
      <c r="H2076" s="458">
        <v>12</v>
      </c>
      <c r="I2076" s="458">
        <v>3</v>
      </c>
      <c r="J2076" s="458">
        <v>0</v>
      </c>
      <c r="K2076" s="458">
        <v>57</v>
      </c>
      <c r="L2076" t="s">
        <v>855</v>
      </c>
      <c r="O2076" s="231"/>
      <c r="P2076" s="231"/>
    </row>
    <row r="2077" spans="1:16">
      <c r="A2077" t="s">
        <v>1161</v>
      </c>
      <c r="B2077" s="458">
        <v>2023</v>
      </c>
      <c r="C2077" s="458">
        <v>23</v>
      </c>
      <c r="D2077" s="458">
        <v>0</v>
      </c>
      <c r="E2077" s="458">
        <v>0</v>
      </c>
      <c r="F2077" s="458">
        <v>1</v>
      </c>
      <c r="G2077" s="458">
        <v>0</v>
      </c>
      <c r="H2077" s="458">
        <v>0</v>
      </c>
      <c r="I2077" s="458">
        <v>0</v>
      </c>
      <c r="J2077" s="458">
        <v>0</v>
      </c>
      <c r="K2077" s="458">
        <v>0</v>
      </c>
      <c r="L2077" t="s">
        <v>855</v>
      </c>
      <c r="O2077" s="231"/>
      <c r="P2077" s="231"/>
    </row>
    <row r="2078" spans="1:16">
      <c r="A2078" t="s">
        <v>1161</v>
      </c>
      <c r="B2078" s="458">
        <v>2023</v>
      </c>
      <c r="C2078" s="458">
        <v>23</v>
      </c>
      <c r="D2078" s="458">
        <v>0</v>
      </c>
      <c r="E2078" s="458">
        <v>50</v>
      </c>
      <c r="F2078" s="458">
        <v>5</v>
      </c>
      <c r="G2078" s="458">
        <v>0</v>
      </c>
      <c r="H2078" s="458">
        <v>9</v>
      </c>
      <c r="I2078" s="458">
        <v>0</v>
      </c>
      <c r="J2078" s="458">
        <v>6</v>
      </c>
      <c r="K2078" s="458">
        <v>12</v>
      </c>
      <c r="L2078" t="s">
        <v>697</v>
      </c>
      <c r="O2078" s="231"/>
      <c r="P2078" s="231"/>
    </row>
    <row r="2079" spans="1:16">
      <c r="A2079" t="s">
        <v>1161</v>
      </c>
      <c r="B2079" s="458">
        <v>2024</v>
      </c>
      <c r="C2079" s="458">
        <v>0</v>
      </c>
      <c r="D2079" s="458">
        <v>3</v>
      </c>
      <c r="E2079" s="458">
        <v>0</v>
      </c>
      <c r="F2079" s="458">
        <v>6</v>
      </c>
      <c r="G2079" s="458">
        <v>0</v>
      </c>
      <c r="H2079" s="458">
        <v>7</v>
      </c>
      <c r="I2079" s="458">
        <v>0</v>
      </c>
      <c r="J2079" s="458">
        <v>7</v>
      </c>
      <c r="K2079" s="458">
        <v>3</v>
      </c>
      <c r="L2079" t="s">
        <v>697</v>
      </c>
      <c r="O2079" s="231"/>
      <c r="P2079" s="231"/>
    </row>
    <row r="2080" spans="1:16">
      <c r="A2080" t="s">
        <v>1161</v>
      </c>
      <c r="C2080">
        <v>0</v>
      </c>
      <c r="D2080">
        <v>0</v>
      </c>
      <c r="E2080">
        <v>0</v>
      </c>
      <c r="F2080">
        <v>5</v>
      </c>
      <c r="G2080">
        <v>0</v>
      </c>
      <c r="H2080">
        <v>9</v>
      </c>
      <c r="I2080">
        <v>0</v>
      </c>
      <c r="J2080">
        <v>0</v>
      </c>
      <c r="K2080">
        <v>7</v>
      </c>
      <c r="L2080" t="s">
        <v>822</v>
      </c>
      <c r="O2080" s="231"/>
      <c r="P2080" s="231"/>
    </row>
    <row r="2081" spans="1:16">
      <c r="A2081" t="s">
        <v>1162</v>
      </c>
      <c r="B2081" s="458">
        <v>2019</v>
      </c>
      <c r="C2081" s="458">
        <v>0</v>
      </c>
      <c r="D2081" s="458">
        <v>14</v>
      </c>
      <c r="E2081" s="458">
        <v>0</v>
      </c>
      <c r="F2081" s="458">
        <v>14</v>
      </c>
      <c r="G2081" s="458">
        <v>0</v>
      </c>
      <c r="H2081" s="458">
        <v>43</v>
      </c>
      <c r="I2081" s="458">
        <v>0</v>
      </c>
      <c r="J2081" s="458">
        <v>0</v>
      </c>
      <c r="K2081" s="458">
        <v>33</v>
      </c>
      <c r="L2081" t="s">
        <v>855</v>
      </c>
      <c r="O2081" s="231"/>
      <c r="P2081" s="231"/>
    </row>
    <row r="2082" spans="1:16">
      <c r="A2082" t="s">
        <v>1162</v>
      </c>
      <c r="B2082" s="458">
        <v>2020</v>
      </c>
      <c r="C2082" s="458">
        <v>0</v>
      </c>
      <c r="D2082" s="458">
        <v>0</v>
      </c>
      <c r="E2082" s="458">
        <v>0</v>
      </c>
      <c r="F2082" s="458">
        <v>0</v>
      </c>
      <c r="G2082" s="458">
        <v>0</v>
      </c>
      <c r="H2082" s="458">
        <v>0</v>
      </c>
      <c r="I2082" s="458">
        <v>0</v>
      </c>
      <c r="J2082" s="458">
        <v>0</v>
      </c>
      <c r="K2082" s="458">
        <v>95</v>
      </c>
      <c r="L2082" t="s">
        <v>855</v>
      </c>
      <c r="O2082" s="231"/>
      <c r="P2082" s="231"/>
    </row>
    <row r="2083" spans="1:16">
      <c r="A2083" t="s">
        <v>1162</v>
      </c>
      <c r="B2083" s="458">
        <v>2021</v>
      </c>
      <c r="C2083" s="458">
        <v>0</v>
      </c>
      <c r="D2083" s="458">
        <v>0</v>
      </c>
      <c r="E2083" s="458">
        <v>0</v>
      </c>
      <c r="F2083" s="458">
        <v>0</v>
      </c>
      <c r="G2083" s="458">
        <v>0</v>
      </c>
      <c r="H2083" s="458">
        <v>1</v>
      </c>
      <c r="I2083" s="458">
        <v>0</v>
      </c>
      <c r="J2083" s="458">
        <v>0</v>
      </c>
      <c r="K2083" s="458">
        <v>39</v>
      </c>
      <c r="L2083" t="s">
        <v>855</v>
      </c>
      <c r="O2083" s="231"/>
      <c r="P2083" s="231"/>
    </row>
    <row r="2084" spans="1:16">
      <c r="A2084" t="s">
        <v>1162</v>
      </c>
      <c r="B2084" s="458">
        <v>2022</v>
      </c>
      <c r="C2084" s="458">
        <v>0</v>
      </c>
      <c r="D2084" s="458">
        <v>0</v>
      </c>
      <c r="E2084" s="458">
        <v>0</v>
      </c>
      <c r="F2084" s="458">
        <v>0</v>
      </c>
      <c r="G2084" s="458">
        <v>0</v>
      </c>
      <c r="H2084" s="458">
        <v>0</v>
      </c>
      <c r="I2084" s="458">
        <v>0</v>
      </c>
      <c r="J2084" s="458">
        <v>0</v>
      </c>
      <c r="K2084" s="458">
        <v>24</v>
      </c>
      <c r="L2084" t="s">
        <v>855</v>
      </c>
      <c r="O2084" s="231"/>
      <c r="P2084" s="231"/>
    </row>
    <row r="2085" spans="1:16">
      <c r="A2085" t="s">
        <v>1162</v>
      </c>
      <c r="B2085" s="458">
        <v>2023</v>
      </c>
      <c r="C2085" s="458">
        <v>0</v>
      </c>
      <c r="D2085" s="458">
        <v>0</v>
      </c>
      <c r="E2085" s="458">
        <v>0</v>
      </c>
      <c r="F2085" s="458">
        <v>0</v>
      </c>
      <c r="G2085" s="458">
        <v>0</v>
      </c>
      <c r="H2085" s="458">
        <v>0</v>
      </c>
      <c r="I2085" s="458">
        <v>0</v>
      </c>
      <c r="J2085" s="458">
        <v>0</v>
      </c>
      <c r="K2085" s="458">
        <v>45</v>
      </c>
      <c r="L2085" t="s">
        <v>855</v>
      </c>
      <c r="O2085" s="231"/>
      <c r="P2085" s="231"/>
    </row>
    <row r="2086" spans="1:16">
      <c r="A2086" t="s">
        <v>1162</v>
      </c>
      <c r="B2086" s="458">
        <v>2024</v>
      </c>
      <c r="C2086" s="458">
        <v>0</v>
      </c>
      <c r="D2086" s="458">
        <v>0</v>
      </c>
      <c r="E2086" s="458">
        <v>0</v>
      </c>
      <c r="F2086" s="458">
        <v>0</v>
      </c>
      <c r="G2086" s="458">
        <v>0</v>
      </c>
      <c r="H2086" s="458">
        <v>0</v>
      </c>
      <c r="I2086" s="458">
        <v>0</v>
      </c>
      <c r="J2086" s="458">
        <v>4</v>
      </c>
      <c r="K2086" s="458">
        <v>63</v>
      </c>
      <c r="L2086" t="s">
        <v>697</v>
      </c>
      <c r="O2086" s="231"/>
      <c r="P2086" s="231"/>
    </row>
    <row r="2087" spans="1:16">
      <c r="A2087" t="s">
        <v>1162</v>
      </c>
      <c r="C2087">
        <v>0</v>
      </c>
      <c r="D2087">
        <v>0</v>
      </c>
      <c r="E2087">
        <v>0</v>
      </c>
      <c r="F2087">
        <v>0</v>
      </c>
      <c r="G2087">
        <v>0</v>
      </c>
      <c r="H2087">
        <v>0</v>
      </c>
      <c r="I2087">
        <v>0</v>
      </c>
      <c r="J2087">
        <v>0</v>
      </c>
      <c r="K2087">
        <v>17</v>
      </c>
      <c r="L2087" t="s">
        <v>822</v>
      </c>
      <c r="O2087" s="231"/>
      <c r="P2087" s="231"/>
    </row>
    <row r="2088" spans="1:16">
      <c r="A2088" t="s">
        <v>1163</v>
      </c>
      <c r="B2088" s="458">
        <v>2019</v>
      </c>
      <c r="C2088" s="458">
        <v>69</v>
      </c>
      <c r="D2088" s="458">
        <v>0</v>
      </c>
      <c r="E2088" s="458">
        <v>120</v>
      </c>
      <c r="F2088" s="458">
        <v>0</v>
      </c>
      <c r="G2088" s="458">
        <v>307</v>
      </c>
      <c r="H2088" s="458">
        <v>0</v>
      </c>
      <c r="I2088" s="458">
        <v>9</v>
      </c>
      <c r="J2088" s="458">
        <v>0</v>
      </c>
      <c r="K2088" s="458">
        <v>1727</v>
      </c>
      <c r="L2088" t="s">
        <v>855</v>
      </c>
      <c r="O2088" s="231"/>
      <c r="P2088" s="231"/>
    </row>
    <row r="2089" spans="1:16">
      <c r="A2089" t="s">
        <v>1163</v>
      </c>
      <c r="B2089" s="458">
        <v>2020</v>
      </c>
      <c r="C2089" s="458">
        <v>109</v>
      </c>
      <c r="D2089" s="458">
        <v>0</v>
      </c>
      <c r="E2089" s="458">
        <v>193</v>
      </c>
      <c r="F2089" s="458">
        <v>0</v>
      </c>
      <c r="G2089" s="458">
        <v>40</v>
      </c>
      <c r="H2089" s="458">
        <v>0</v>
      </c>
      <c r="I2089" s="458">
        <v>9</v>
      </c>
      <c r="J2089" s="458">
        <v>0</v>
      </c>
      <c r="K2089" s="458">
        <v>865</v>
      </c>
      <c r="L2089" t="s">
        <v>855</v>
      </c>
      <c r="O2089" s="231"/>
      <c r="P2089" s="231"/>
    </row>
    <row r="2090" spans="1:16">
      <c r="A2090" t="s">
        <v>1163</v>
      </c>
      <c r="B2090" s="458">
        <v>2021</v>
      </c>
      <c r="C2090" s="458">
        <v>122</v>
      </c>
      <c r="D2090" s="458">
        <v>0</v>
      </c>
      <c r="E2090" s="458">
        <v>191</v>
      </c>
      <c r="F2090" s="458">
        <v>0</v>
      </c>
      <c r="G2090" s="458">
        <v>125</v>
      </c>
      <c r="H2090" s="458">
        <v>0</v>
      </c>
      <c r="I2090" s="458">
        <v>1</v>
      </c>
      <c r="J2090" s="458">
        <v>0</v>
      </c>
      <c r="K2090" s="458">
        <v>1350</v>
      </c>
      <c r="L2090" t="s">
        <v>855</v>
      </c>
      <c r="O2090" s="231"/>
      <c r="P2090" s="231"/>
    </row>
    <row r="2091" spans="1:16">
      <c r="A2091" t="s">
        <v>1163</v>
      </c>
      <c r="B2091" s="458">
        <v>2022</v>
      </c>
      <c r="C2091" s="458">
        <v>262</v>
      </c>
      <c r="D2091" s="458">
        <v>0</v>
      </c>
      <c r="E2091" s="458">
        <v>393</v>
      </c>
      <c r="F2091" s="458">
        <v>0</v>
      </c>
      <c r="G2091" s="458">
        <v>166</v>
      </c>
      <c r="H2091" s="458">
        <v>0</v>
      </c>
      <c r="I2091" s="458">
        <v>78</v>
      </c>
      <c r="J2091" s="458">
        <v>0</v>
      </c>
      <c r="K2091" s="458">
        <v>1272</v>
      </c>
      <c r="L2091" t="s">
        <v>855</v>
      </c>
      <c r="O2091" s="231"/>
      <c r="P2091" s="231"/>
    </row>
    <row r="2092" spans="1:16">
      <c r="A2092" t="s">
        <v>1163</v>
      </c>
      <c r="B2092" s="458">
        <v>2023</v>
      </c>
      <c r="C2092" s="458">
        <v>15</v>
      </c>
      <c r="D2092" s="458">
        <v>0</v>
      </c>
      <c r="E2092" s="458">
        <v>0</v>
      </c>
      <c r="F2092" s="458">
        <v>2</v>
      </c>
      <c r="G2092" s="458">
        <v>0</v>
      </c>
      <c r="H2092" s="458">
        <v>3</v>
      </c>
      <c r="I2092" s="458">
        <v>0</v>
      </c>
      <c r="J2092" s="458">
        <v>3</v>
      </c>
      <c r="K2092" s="458">
        <v>4</v>
      </c>
      <c r="L2092" t="s">
        <v>855</v>
      </c>
      <c r="O2092" s="231"/>
      <c r="P2092" s="231"/>
    </row>
    <row r="2093" spans="1:16">
      <c r="A2093" t="s">
        <v>1163</v>
      </c>
      <c r="B2093" s="458">
        <v>2023</v>
      </c>
      <c r="C2093" s="458">
        <v>15</v>
      </c>
      <c r="D2093" s="458">
        <v>0</v>
      </c>
      <c r="E2093" s="458">
        <v>111</v>
      </c>
      <c r="F2093" s="458">
        <v>63</v>
      </c>
      <c r="G2093" s="458">
        <v>51</v>
      </c>
      <c r="H2093" s="458">
        <v>62</v>
      </c>
      <c r="I2093" s="458">
        <v>79</v>
      </c>
      <c r="J2093" s="458">
        <v>62</v>
      </c>
      <c r="K2093" s="458">
        <v>355</v>
      </c>
      <c r="L2093" t="s">
        <v>697</v>
      </c>
      <c r="O2093" s="231"/>
      <c r="P2093" s="231"/>
    </row>
    <row r="2094" spans="1:16">
      <c r="A2094" t="s">
        <v>1163</v>
      </c>
      <c r="B2094" s="458">
        <v>2024</v>
      </c>
      <c r="C2094" s="458">
        <v>180</v>
      </c>
      <c r="D2094" s="458">
        <v>0</v>
      </c>
      <c r="E2094" s="458">
        <v>304</v>
      </c>
      <c r="F2094" s="458">
        <v>66</v>
      </c>
      <c r="G2094" s="458">
        <v>267</v>
      </c>
      <c r="H2094" s="458">
        <v>59</v>
      </c>
      <c r="I2094" s="458">
        <v>52</v>
      </c>
      <c r="J2094" s="458">
        <v>57</v>
      </c>
      <c r="K2094" s="458">
        <v>223</v>
      </c>
      <c r="L2094" t="s">
        <v>697</v>
      </c>
      <c r="O2094" s="231"/>
      <c r="P2094" s="231"/>
    </row>
    <row r="2095" spans="1:16">
      <c r="A2095" t="s">
        <v>1163</v>
      </c>
      <c r="C2095">
        <v>0</v>
      </c>
      <c r="D2095">
        <v>0</v>
      </c>
      <c r="E2095">
        <v>286</v>
      </c>
      <c r="F2095">
        <v>2</v>
      </c>
      <c r="G2095">
        <v>134</v>
      </c>
      <c r="H2095">
        <v>3</v>
      </c>
      <c r="I2095">
        <v>75</v>
      </c>
      <c r="J2095">
        <v>3</v>
      </c>
      <c r="K2095">
        <v>588</v>
      </c>
      <c r="L2095" t="s">
        <v>822</v>
      </c>
      <c r="O2095" s="231"/>
      <c r="P2095" s="231"/>
    </row>
    <row r="2096" spans="1:16">
      <c r="A2096" t="s">
        <v>1164</v>
      </c>
      <c r="B2096" s="458">
        <v>2019</v>
      </c>
      <c r="C2096" s="458">
        <v>0</v>
      </c>
      <c r="D2096" s="458">
        <v>0</v>
      </c>
      <c r="E2096" s="458">
        <v>0</v>
      </c>
      <c r="F2096" s="458">
        <v>0</v>
      </c>
      <c r="G2096" s="458">
        <v>0</v>
      </c>
      <c r="H2096" s="458">
        <v>0</v>
      </c>
      <c r="I2096" s="458">
        <v>0</v>
      </c>
      <c r="J2096" s="458">
        <v>0</v>
      </c>
      <c r="K2096" s="458">
        <v>262</v>
      </c>
      <c r="L2096" t="s">
        <v>855</v>
      </c>
      <c r="O2096" s="231"/>
      <c r="P2096" s="231"/>
    </row>
    <row r="2097" spans="1:16">
      <c r="A2097" t="s">
        <v>1164</v>
      </c>
      <c r="B2097" s="458">
        <v>2020</v>
      </c>
      <c r="C2097" s="458">
        <v>0</v>
      </c>
      <c r="D2097" s="458">
        <v>0</v>
      </c>
      <c r="E2097" s="458">
        <v>0</v>
      </c>
      <c r="F2097" s="458">
        <v>0</v>
      </c>
      <c r="G2097" s="458">
        <v>104</v>
      </c>
      <c r="H2097" s="458">
        <v>0</v>
      </c>
      <c r="I2097" s="458">
        <v>25</v>
      </c>
      <c r="J2097" s="458">
        <v>0</v>
      </c>
      <c r="K2097" s="458">
        <v>338</v>
      </c>
      <c r="L2097" t="s">
        <v>855</v>
      </c>
      <c r="O2097" s="231"/>
      <c r="P2097" s="231"/>
    </row>
    <row r="2098" spans="1:16">
      <c r="A2098" t="s">
        <v>1164</v>
      </c>
      <c r="B2098" s="458">
        <v>2021</v>
      </c>
      <c r="C2098" s="458">
        <v>0</v>
      </c>
      <c r="D2098" s="458">
        <v>0</v>
      </c>
      <c r="E2098" s="458">
        <v>0</v>
      </c>
      <c r="F2098" s="458">
        <v>0</v>
      </c>
      <c r="G2098" s="458">
        <v>0</v>
      </c>
      <c r="H2098" s="458">
        <v>2</v>
      </c>
      <c r="I2098" s="458">
        <v>0</v>
      </c>
      <c r="J2098" s="458">
        <v>0</v>
      </c>
      <c r="K2098" s="458">
        <v>488</v>
      </c>
      <c r="L2098" t="s">
        <v>855</v>
      </c>
      <c r="O2098" s="231"/>
      <c r="P2098" s="231"/>
    </row>
    <row r="2099" spans="1:16">
      <c r="A2099" t="s">
        <v>1164</v>
      </c>
      <c r="B2099" s="458">
        <v>2022</v>
      </c>
      <c r="C2099" s="458">
        <v>0</v>
      </c>
      <c r="D2099" s="458">
        <v>0</v>
      </c>
      <c r="E2099" s="458">
        <v>0</v>
      </c>
      <c r="F2099" s="458">
        <v>0</v>
      </c>
      <c r="G2099" s="458">
        <v>16</v>
      </c>
      <c r="H2099" s="458">
        <v>0</v>
      </c>
      <c r="I2099" s="458">
        <v>0</v>
      </c>
      <c r="J2099" s="458">
        <v>161</v>
      </c>
      <c r="K2099" s="458">
        <v>548</v>
      </c>
      <c r="L2099" t="s">
        <v>855</v>
      </c>
      <c r="O2099" s="231"/>
      <c r="P2099" s="231"/>
    </row>
    <row r="2100" spans="1:16">
      <c r="A2100" t="s">
        <v>1164</v>
      </c>
      <c r="B2100" s="458">
        <v>2023</v>
      </c>
      <c r="C2100" s="458">
        <v>0</v>
      </c>
      <c r="D2100" s="458">
        <v>0</v>
      </c>
      <c r="E2100" s="458">
        <v>0</v>
      </c>
      <c r="F2100" s="458">
        <v>0</v>
      </c>
      <c r="G2100" s="458">
        <v>0</v>
      </c>
      <c r="H2100" s="458">
        <v>0</v>
      </c>
      <c r="I2100" s="458">
        <v>0</v>
      </c>
      <c r="J2100" s="458">
        <v>6</v>
      </c>
      <c r="K2100" s="458">
        <v>92</v>
      </c>
      <c r="L2100" t="s">
        <v>697</v>
      </c>
      <c r="O2100" s="231"/>
      <c r="P2100" s="231"/>
    </row>
    <row r="2101" spans="1:16">
      <c r="A2101" t="s">
        <v>1164</v>
      </c>
      <c r="B2101" s="458">
        <v>2024</v>
      </c>
      <c r="C2101" s="458">
        <v>0</v>
      </c>
      <c r="D2101" s="458">
        <v>0</v>
      </c>
      <c r="E2101" s="458">
        <v>0</v>
      </c>
      <c r="F2101" s="458">
        <v>3</v>
      </c>
      <c r="G2101" s="458">
        <v>0</v>
      </c>
      <c r="H2101" s="458">
        <v>3</v>
      </c>
      <c r="I2101" s="458">
        <v>8</v>
      </c>
      <c r="J2101" s="458">
        <v>0</v>
      </c>
      <c r="K2101" s="458">
        <v>112</v>
      </c>
      <c r="L2101" t="s">
        <v>697</v>
      </c>
      <c r="O2101" s="231"/>
      <c r="P2101" s="231"/>
    </row>
    <row r="2102" spans="1:16">
      <c r="A2102" t="s">
        <v>1164</v>
      </c>
      <c r="C2102">
        <v>0</v>
      </c>
      <c r="D2102">
        <v>0</v>
      </c>
      <c r="E2102">
        <v>0</v>
      </c>
      <c r="F2102">
        <v>0</v>
      </c>
      <c r="G2102">
        <v>0</v>
      </c>
      <c r="H2102">
        <v>0</v>
      </c>
      <c r="I2102">
        <v>0</v>
      </c>
      <c r="J2102">
        <v>4</v>
      </c>
      <c r="K2102">
        <v>163</v>
      </c>
      <c r="L2102" t="s">
        <v>822</v>
      </c>
      <c r="O2102" s="231"/>
      <c r="P2102" s="231"/>
    </row>
    <row r="2103" spans="1:16">
      <c r="A2103" t="s">
        <v>1165</v>
      </c>
      <c r="B2103" s="458">
        <v>2019</v>
      </c>
      <c r="C2103" s="458">
        <v>0</v>
      </c>
      <c r="D2103" s="458">
        <v>0</v>
      </c>
      <c r="E2103" s="458">
        <v>0</v>
      </c>
      <c r="F2103" s="458">
        <v>0</v>
      </c>
      <c r="G2103" s="458">
        <v>0</v>
      </c>
      <c r="H2103" s="458">
        <v>13</v>
      </c>
      <c r="I2103" s="458">
        <v>0</v>
      </c>
      <c r="J2103" s="458">
        <v>20</v>
      </c>
      <c r="K2103" s="458">
        <v>247</v>
      </c>
      <c r="L2103" t="s">
        <v>855</v>
      </c>
      <c r="O2103" s="231"/>
      <c r="P2103" s="231"/>
    </row>
    <row r="2104" spans="1:16">
      <c r="A2104" t="s">
        <v>1165</v>
      </c>
      <c r="B2104" s="458">
        <v>2020</v>
      </c>
      <c r="C2104" s="458">
        <v>0</v>
      </c>
      <c r="D2104" s="458">
        <v>0</v>
      </c>
      <c r="E2104" s="458">
        <v>0</v>
      </c>
      <c r="F2104" s="458">
        <v>0</v>
      </c>
      <c r="G2104" s="458">
        <v>0</v>
      </c>
      <c r="H2104" s="458">
        <v>0</v>
      </c>
      <c r="I2104" s="458">
        <v>0</v>
      </c>
      <c r="J2104" s="458">
        <v>49</v>
      </c>
      <c r="K2104" s="458">
        <v>135</v>
      </c>
      <c r="L2104" t="s">
        <v>855</v>
      </c>
      <c r="O2104" s="231"/>
      <c r="P2104" s="231"/>
    </row>
    <row r="2105" spans="1:16">
      <c r="A2105" t="s">
        <v>1165</v>
      </c>
      <c r="B2105" s="458">
        <v>2021</v>
      </c>
      <c r="C2105" s="458">
        <v>0</v>
      </c>
      <c r="D2105" s="458">
        <v>0</v>
      </c>
      <c r="E2105" s="458">
        <v>0</v>
      </c>
      <c r="F2105" s="458">
        <v>0</v>
      </c>
      <c r="G2105" s="458">
        <v>0</v>
      </c>
      <c r="H2105" s="458">
        <v>5</v>
      </c>
      <c r="I2105" s="458">
        <v>0</v>
      </c>
      <c r="J2105" s="458">
        <v>26</v>
      </c>
      <c r="K2105" s="458">
        <v>34</v>
      </c>
      <c r="L2105" t="s">
        <v>855</v>
      </c>
      <c r="O2105" s="231"/>
      <c r="P2105" s="231"/>
    </row>
    <row r="2106" spans="1:16">
      <c r="A2106" t="s">
        <v>1165</v>
      </c>
      <c r="B2106" s="458">
        <v>2021</v>
      </c>
      <c r="C2106" s="458">
        <v>0</v>
      </c>
      <c r="D2106" s="458">
        <v>0</v>
      </c>
      <c r="E2106" s="458">
        <v>26</v>
      </c>
      <c r="F2106" s="458">
        <v>0</v>
      </c>
      <c r="G2106" s="458">
        <v>0</v>
      </c>
      <c r="H2106" s="458">
        <v>5</v>
      </c>
      <c r="I2106" s="458">
        <v>0</v>
      </c>
      <c r="J2106" s="458">
        <v>67</v>
      </c>
      <c r="K2106" s="458">
        <v>400</v>
      </c>
      <c r="L2106" t="s">
        <v>697</v>
      </c>
      <c r="O2106" s="231"/>
      <c r="P2106" s="231"/>
    </row>
    <row r="2107" spans="1:16">
      <c r="A2107" t="s">
        <v>1165</v>
      </c>
      <c r="B2107" s="458">
        <v>2022</v>
      </c>
      <c r="C2107" s="458">
        <v>2</v>
      </c>
      <c r="D2107" s="458">
        <v>0</v>
      </c>
      <c r="E2107" s="458">
        <v>2</v>
      </c>
      <c r="F2107" s="458">
        <v>0</v>
      </c>
      <c r="G2107" s="458">
        <v>0</v>
      </c>
      <c r="H2107" s="458">
        <v>24</v>
      </c>
      <c r="I2107" s="458">
        <v>0</v>
      </c>
      <c r="J2107" s="458">
        <v>127</v>
      </c>
      <c r="K2107" s="458">
        <v>473</v>
      </c>
      <c r="L2107" t="s">
        <v>697</v>
      </c>
      <c r="O2107" s="231"/>
      <c r="P2107" s="231"/>
    </row>
    <row r="2108" spans="1:16">
      <c r="A2108" t="s">
        <v>1165</v>
      </c>
      <c r="B2108" s="458">
        <v>2023</v>
      </c>
      <c r="C2108" s="458">
        <v>62</v>
      </c>
      <c r="D2108" s="458">
        <v>0</v>
      </c>
      <c r="E2108" s="458">
        <v>62</v>
      </c>
      <c r="F2108" s="458">
        <v>0</v>
      </c>
      <c r="G2108" s="458">
        <v>0</v>
      </c>
      <c r="H2108" s="458">
        <v>15</v>
      </c>
      <c r="I2108" s="458">
        <v>0</v>
      </c>
      <c r="J2108" s="458">
        <v>127</v>
      </c>
      <c r="K2108" s="458">
        <v>221</v>
      </c>
      <c r="L2108" t="s">
        <v>697</v>
      </c>
      <c r="O2108" s="231"/>
      <c r="P2108" s="231"/>
    </row>
    <row r="2109" spans="1:16">
      <c r="A2109" t="s">
        <v>1165</v>
      </c>
      <c r="B2109" s="458">
        <v>2024</v>
      </c>
      <c r="C2109" s="458">
        <v>3</v>
      </c>
      <c r="D2109" s="458">
        <v>0</v>
      </c>
      <c r="E2109" s="458">
        <v>44</v>
      </c>
      <c r="F2109" s="458">
        <v>0</v>
      </c>
      <c r="G2109" s="458">
        <v>28</v>
      </c>
      <c r="H2109" s="458">
        <v>23</v>
      </c>
      <c r="I2109" s="458">
        <v>0</v>
      </c>
      <c r="J2109" s="458">
        <v>101</v>
      </c>
      <c r="K2109" s="458">
        <v>358</v>
      </c>
      <c r="L2109" t="s">
        <v>697</v>
      </c>
      <c r="O2109" s="231"/>
      <c r="P2109" s="231"/>
    </row>
    <row r="2110" spans="1:16">
      <c r="A2110" t="s">
        <v>1165</v>
      </c>
      <c r="C2110">
        <v>0</v>
      </c>
      <c r="D2110">
        <v>0</v>
      </c>
      <c r="E2110">
        <v>0</v>
      </c>
      <c r="F2110">
        <v>0</v>
      </c>
      <c r="G2110">
        <v>0</v>
      </c>
      <c r="H2110">
        <v>5</v>
      </c>
      <c r="I2110">
        <v>0</v>
      </c>
      <c r="J2110">
        <v>63</v>
      </c>
      <c r="K2110">
        <v>155</v>
      </c>
      <c r="L2110" t="s">
        <v>822</v>
      </c>
      <c r="O2110" s="231"/>
      <c r="P2110" s="231"/>
    </row>
    <row r="2111" spans="1:16">
      <c r="A2111" t="s">
        <v>1166</v>
      </c>
      <c r="B2111" s="458">
        <v>2019</v>
      </c>
      <c r="C2111" s="458">
        <v>0</v>
      </c>
      <c r="D2111" s="458">
        <v>0</v>
      </c>
      <c r="E2111" s="458">
        <v>0</v>
      </c>
      <c r="F2111" s="458">
        <v>0</v>
      </c>
      <c r="G2111" s="458">
        <v>0</v>
      </c>
      <c r="H2111" s="458">
        <v>0</v>
      </c>
      <c r="I2111" s="458">
        <v>0</v>
      </c>
      <c r="J2111" s="458">
        <v>16</v>
      </c>
      <c r="K2111" s="458">
        <v>1</v>
      </c>
      <c r="L2111" t="s">
        <v>855</v>
      </c>
      <c r="O2111" s="231"/>
      <c r="P2111" s="231"/>
    </row>
    <row r="2112" spans="1:16">
      <c r="A2112" t="s">
        <v>1166</v>
      </c>
      <c r="B2112" s="458">
        <v>2020</v>
      </c>
      <c r="C2112" s="458">
        <v>0</v>
      </c>
      <c r="D2112" s="458">
        <v>0</v>
      </c>
      <c r="E2112" s="458">
        <v>0</v>
      </c>
      <c r="F2112" s="458">
        <v>0</v>
      </c>
      <c r="G2112" s="458">
        <v>0</v>
      </c>
      <c r="H2112" s="458">
        <v>0</v>
      </c>
      <c r="I2112" s="458">
        <v>0</v>
      </c>
      <c r="J2112" s="458">
        <v>25</v>
      </c>
      <c r="K2112" s="458">
        <v>0</v>
      </c>
      <c r="L2112" t="s">
        <v>855</v>
      </c>
      <c r="O2112" s="231"/>
      <c r="P2112" s="231"/>
    </row>
    <row r="2113" spans="1:16">
      <c r="A2113" t="s">
        <v>1166</v>
      </c>
      <c r="B2113" s="458">
        <v>2022</v>
      </c>
      <c r="C2113" s="458">
        <v>0</v>
      </c>
      <c r="D2113" s="458">
        <v>0</v>
      </c>
      <c r="E2113" s="458">
        <v>0</v>
      </c>
      <c r="F2113" s="458">
        <v>0</v>
      </c>
      <c r="G2113" s="458">
        <v>0</v>
      </c>
      <c r="H2113" s="458">
        <v>0</v>
      </c>
      <c r="I2113" s="458">
        <v>0</v>
      </c>
      <c r="J2113" s="458">
        <v>0</v>
      </c>
      <c r="K2113" s="458">
        <v>25</v>
      </c>
      <c r="L2113" t="s">
        <v>697</v>
      </c>
      <c r="O2113" s="231"/>
      <c r="P2113" s="231"/>
    </row>
    <row r="2114" spans="1:16">
      <c r="A2114" t="s">
        <v>1166</v>
      </c>
      <c r="B2114" s="458">
        <v>2023</v>
      </c>
      <c r="C2114" s="458">
        <v>0</v>
      </c>
      <c r="D2114" s="458">
        <v>0</v>
      </c>
      <c r="E2114" s="458">
        <v>0</v>
      </c>
      <c r="F2114" s="458">
        <v>0</v>
      </c>
      <c r="G2114" s="458">
        <v>0</v>
      </c>
      <c r="H2114" s="458">
        <v>0</v>
      </c>
      <c r="I2114" s="458">
        <v>0</v>
      </c>
      <c r="J2114" s="458">
        <v>0</v>
      </c>
      <c r="K2114" s="458">
        <v>30</v>
      </c>
      <c r="L2114" t="s">
        <v>697</v>
      </c>
      <c r="O2114" s="231"/>
      <c r="P2114" s="231"/>
    </row>
    <row r="2115" spans="1:16">
      <c r="A2115" t="s">
        <v>1166</v>
      </c>
      <c r="B2115" s="458">
        <v>2024</v>
      </c>
      <c r="C2115" s="458">
        <v>1</v>
      </c>
      <c r="D2115" s="458">
        <v>0</v>
      </c>
      <c r="E2115" s="458">
        <v>1</v>
      </c>
      <c r="F2115" s="458">
        <v>0</v>
      </c>
      <c r="G2115" s="458">
        <v>1</v>
      </c>
      <c r="H2115" s="458">
        <v>0</v>
      </c>
      <c r="I2115" s="458">
        <v>0</v>
      </c>
      <c r="J2115" s="458">
        <v>14</v>
      </c>
      <c r="K2115" s="458">
        <v>0</v>
      </c>
      <c r="L2115" t="s">
        <v>697</v>
      </c>
      <c r="O2115" s="231"/>
      <c r="P2115" s="231"/>
    </row>
    <row r="2116" spans="1:16">
      <c r="A2116" t="s">
        <v>1167</v>
      </c>
      <c r="B2116" s="458">
        <v>2019</v>
      </c>
      <c r="C2116" s="458">
        <v>0</v>
      </c>
      <c r="D2116" s="458">
        <v>0</v>
      </c>
      <c r="E2116" s="458">
        <v>58</v>
      </c>
      <c r="F2116" s="458">
        <v>0</v>
      </c>
      <c r="G2116" s="458">
        <v>42</v>
      </c>
      <c r="H2116" s="458">
        <v>0</v>
      </c>
      <c r="I2116" s="458">
        <v>0</v>
      </c>
      <c r="J2116" s="458">
        <v>0</v>
      </c>
      <c r="K2116" s="458">
        <v>1452</v>
      </c>
      <c r="L2116" t="s">
        <v>855</v>
      </c>
      <c r="O2116" s="231"/>
      <c r="P2116" s="231"/>
    </row>
    <row r="2117" spans="1:16">
      <c r="A2117" t="s">
        <v>1167</v>
      </c>
      <c r="B2117" s="458">
        <v>2020</v>
      </c>
      <c r="C2117" s="458">
        <v>0</v>
      </c>
      <c r="D2117" s="458">
        <v>0</v>
      </c>
      <c r="E2117" s="458">
        <v>0</v>
      </c>
      <c r="F2117" s="458">
        <v>0</v>
      </c>
      <c r="G2117" s="458">
        <v>0</v>
      </c>
      <c r="H2117" s="458">
        <v>0</v>
      </c>
      <c r="I2117" s="458">
        <v>0</v>
      </c>
      <c r="J2117" s="458">
        <v>0</v>
      </c>
      <c r="K2117" s="458">
        <v>934</v>
      </c>
      <c r="L2117" t="s">
        <v>855</v>
      </c>
      <c r="O2117" s="231"/>
      <c r="P2117" s="231"/>
    </row>
    <row r="2118" spans="1:16">
      <c r="A2118" t="s">
        <v>1167</v>
      </c>
      <c r="B2118" s="458">
        <v>2021</v>
      </c>
      <c r="C2118" s="458">
        <v>0</v>
      </c>
      <c r="D2118" s="458">
        <v>0</v>
      </c>
      <c r="E2118" s="458">
        <v>0</v>
      </c>
      <c r="F2118" s="458">
        <v>0</v>
      </c>
      <c r="G2118" s="458">
        <v>0</v>
      </c>
      <c r="H2118" s="458">
        <v>0</v>
      </c>
      <c r="I2118" s="458">
        <v>0</v>
      </c>
      <c r="J2118" s="458">
        <v>0</v>
      </c>
      <c r="K2118" s="458">
        <v>1808</v>
      </c>
      <c r="L2118" t="s">
        <v>855</v>
      </c>
      <c r="O2118" s="231"/>
      <c r="P2118" s="231"/>
    </row>
    <row r="2119" spans="1:16">
      <c r="A2119" t="s">
        <v>1167</v>
      </c>
      <c r="B2119" s="458">
        <v>2021</v>
      </c>
      <c r="C2119" s="458">
        <v>0</v>
      </c>
      <c r="D2119" s="458">
        <v>0</v>
      </c>
      <c r="E2119" s="458">
        <v>0</v>
      </c>
      <c r="F2119" s="458">
        <v>0</v>
      </c>
      <c r="G2119" s="458">
        <v>0</v>
      </c>
      <c r="H2119" s="458">
        <v>0</v>
      </c>
      <c r="I2119" s="458">
        <v>0</v>
      </c>
      <c r="J2119" s="458">
        <v>0</v>
      </c>
      <c r="K2119" s="458">
        <v>183</v>
      </c>
      <c r="L2119" t="s">
        <v>697</v>
      </c>
      <c r="O2119" s="231"/>
      <c r="P2119" s="231"/>
    </row>
    <row r="2120" spans="1:16">
      <c r="A2120" t="s">
        <v>1167</v>
      </c>
      <c r="B2120" s="458">
        <v>2022</v>
      </c>
      <c r="C2120" s="458">
        <v>0</v>
      </c>
      <c r="D2120" s="458">
        <v>0</v>
      </c>
      <c r="E2120" s="458">
        <v>0</v>
      </c>
      <c r="F2120" s="458">
        <v>0</v>
      </c>
      <c r="G2120" s="458">
        <v>0</v>
      </c>
      <c r="H2120" s="458">
        <v>0</v>
      </c>
      <c r="I2120" s="458">
        <v>0</v>
      </c>
      <c r="J2120" s="458">
        <v>0</v>
      </c>
      <c r="K2120" s="458">
        <v>1176</v>
      </c>
      <c r="L2120" t="s">
        <v>697</v>
      </c>
      <c r="O2120" s="231"/>
      <c r="P2120" s="231"/>
    </row>
    <row r="2121" spans="1:16">
      <c r="A2121" t="s">
        <v>1167</v>
      </c>
      <c r="B2121" s="458">
        <v>2023</v>
      </c>
      <c r="C2121" s="458">
        <v>5</v>
      </c>
      <c r="D2121" s="458">
        <v>0</v>
      </c>
      <c r="E2121" s="458">
        <v>30</v>
      </c>
      <c r="F2121" s="458">
        <v>0</v>
      </c>
      <c r="G2121" s="458">
        <v>20</v>
      </c>
      <c r="H2121" s="458">
        <v>0</v>
      </c>
      <c r="I2121" s="458">
        <v>0</v>
      </c>
      <c r="J2121" s="458">
        <v>0</v>
      </c>
      <c r="K2121" s="458">
        <v>1507</v>
      </c>
      <c r="L2121" t="s">
        <v>697</v>
      </c>
      <c r="O2121" s="231"/>
      <c r="P2121" s="231"/>
    </row>
    <row r="2122" spans="1:16">
      <c r="A2122" t="s">
        <v>1167</v>
      </c>
      <c r="B2122" s="458">
        <v>2024</v>
      </c>
      <c r="C2122" s="458">
        <v>0</v>
      </c>
      <c r="D2122" s="458">
        <v>0</v>
      </c>
      <c r="E2122" s="458">
        <v>0</v>
      </c>
      <c r="F2122" s="458">
        <v>0</v>
      </c>
      <c r="G2122" s="458">
        <v>0</v>
      </c>
      <c r="H2122" s="458">
        <v>0</v>
      </c>
      <c r="I2122" s="458">
        <v>0</v>
      </c>
      <c r="J2122" s="458">
        <v>0</v>
      </c>
      <c r="K2122" s="458">
        <v>799</v>
      </c>
      <c r="L2122" t="s">
        <v>697</v>
      </c>
      <c r="O2122" s="231"/>
      <c r="P2122" s="231"/>
    </row>
    <row r="2123" spans="1:16">
      <c r="A2123" t="s">
        <v>1167</v>
      </c>
      <c r="C2123">
        <v>0</v>
      </c>
      <c r="D2123">
        <v>0</v>
      </c>
      <c r="E2123">
        <v>0</v>
      </c>
      <c r="F2123">
        <v>0</v>
      </c>
      <c r="G2123">
        <v>0</v>
      </c>
      <c r="H2123">
        <v>0</v>
      </c>
      <c r="I2123">
        <v>0</v>
      </c>
      <c r="J2123">
        <v>0</v>
      </c>
      <c r="K2123">
        <v>347</v>
      </c>
      <c r="L2123" t="s">
        <v>822</v>
      </c>
      <c r="O2123" s="231"/>
      <c r="P2123" s="231"/>
    </row>
    <row r="2124" spans="1:16">
      <c r="A2124" t="s">
        <v>1168</v>
      </c>
      <c r="B2124" s="458">
        <v>2019</v>
      </c>
      <c r="C2124" s="458">
        <v>0</v>
      </c>
      <c r="D2124" s="458">
        <v>0</v>
      </c>
      <c r="E2124" s="458">
        <v>0</v>
      </c>
      <c r="F2124" s="458">
        <v>0</v>
      </c>
      <c r="G2124" s="458">
        <v>0</v>
      </c>
      <c r="H2124" s="458">
        <v>0</v>
      </c>
      <c r="I2124" s="458">
        <v>0</v>
      </c>
      <c r="J2124" s="458">
        <v>662</v>
      </c>
      <c r="K2124" s="458">
        <v>418</v>
      </c>
      <c r="L2124" t="s">
        <v>855</v>
      </c>
      <c r="O2124" s="231"/>
      <c r="P2124" s="231"/>
    </row>
    <row r="2125" spans="1:16">
      <c r="A2125" t="s">
        <v>1168</v>
      </c>
      <c r="B2125" s="458">
        <v>2020</v>
      </c>
      <c r="C2125" s="458">
        <v>0</v>
      </c>
      <c r="D2125" s="458">
        <v>0</v>
      </c>
      <c r="E2125" s="458">
        <v>0</v>
      </c>
      <c r="F2125" s="458">
        <v>0</v>
      </c>
      <c r="G2125" s="458">
        <v>0</v>
      </c>
      <c r="H2125" s="458">
        <v>0</v>
      </c>
      <c r="I2125" s="458">
        <v>0</v>
      </c>
      <c r="J2125" s="458">
        <v>39</v>
      </c>
      <c r="K2125" s="458">
        <v>1</v>
      </c>
      <c r="L2125" t="s">
        <v>855</v>
      </c>
      <c r="O2125" s="231"/>
      <c r="P2125" s="231"/>
    </row>
    <row r="2126" spans="1:16">
      <c r="A2126" t="s">
        <v>1168</v>
      </c>
      <c r="B2126" s="458">
        <v>2021</v>
      </c>
      <c r="C2126" s="458">
        <v>0</v>
      </c>
      <c r="D2126" s="458">
        <v>1</v>
      </c>
      <c r="E2126" s="458">
        <v>0</v>
      </c>
      <c r="F2126" s="458">
        <v>1</v>
      </c>
      <c r="G2126" s="458">
        <v>0</v>
      </c>
      <c r="H2126" s="458">
        <v>0</v>
      </c>
      <c r="I2126" s="458">
        <v>0</v>
      </c>
      <c r="J2126" s="458">
        <v>128</v>
      </c>
      <c r="K2126" s="458">
        <v>1</v>
      </c>
      <c r="L2126" t="s">
        <v>855</v>
      </c>
      <c r="O2126" s="231"/>
      <c r="P2126" s="231"/>
    </row>
    <row r="2127" spans="1:16">
      <c r="A2127" t="s">
        <v>1168</v>
      </c>
      <c r="B2127" s="458">
        <v>2021</v>
      </c>
      <c r="C2127" s="458">
        <v>0</v>
      </c>
      <c r="D2127" s="458">
        <v>1</v>
      </c>
      <c r="E2127" s="458">
        <v>0</v>
      </c>
      <c r="F2127" s="458">
        <v>0</v>
      </c>
      <c r="G2127" s="458">
        <v>0</v>
      </c>
      <c r="H2127" s="458">
        <v>0</v>
      </c>
      <c r="I2127" s="458">
        <v>0</v>
      </c>
      <c r="J2127" s="458">
        <v>2</v>
      </c>
      <c r="K2127" s="458">
        <v>1</v>
      </c>
      <c r="L2127" t="s">
        <v>697</v>
      </c>
      <c r="O2127" s="231"/>
      <c r="P2127" s="231"/>
    </row>
    <row r="2128" spans="1:16">
      <c r="A2128" t="s">
        <v>1168</v>
      </c>
      <c r="B2128" s="458">
        <v>2022</v>
      </c>
      <c r="C2128" s="458">
        <v>24</v>
      </c>
      <c r="D2128" s="458">
        <v>0</v>
      </c>
      <c r="E2128" s="458">
        <v>50</v>
      </c>
      <c r="F2128" s="458">
        <v>0</v>
      </c>
      <c r="G2128" s="458">
        <v>62</v>
      </c>
      <c r="H2128" s="458">
        <v>0</v>
      </c>
      <c r="I2128" s="458">
        <v>0</v>
      </c>
      <c r="J2128" s="458">
        <v>83</v>
      </c>
      <c r="K2128" s="458">
        <v>50</v>
      </c>
      <c r="L2128" t="s">
        <v>697</v>
      </c>
      <c r="O2128" s="231"/>
      <c r="P2128" s="231"/>
    </row>
    <row r="2129" spans="1:16">
      <c r="A2129" t="s">
        <v>1168</v>
      </c>
      <c r="B2129" s="458">
        <v>2023</v>
      </c>
      <c r="C2129" s="458">
        <v>8</v>
      </c>
      <c r="D2129" s="458">
        <v>0</v>
      </c>
      <c r="E2129" s="458">
        <v>50</v>
      </c>
      <c r="F2129" s="458">
        <v>0</v>
      </c>
      <c r="G2129" s="458">
        <v>24</v>
      </c>
      <c r="H2129" s="458">
        <v>0</v>
      </c>
      <c r="I2129" s="458">
        <v>0</v>
      </c>
      <c r="J2129" s="458">
        <v>69</v>
      </c>
      <c r="K2129" s="458">
        <v>1</v>
      </c>
      <c r="L2129" t="s">
        <v>697</v>
      </c>
      <c r="O2129" s="231"/>
      <c r="P2129" s="231"/>
    </row>
    <row r="2130" spans="1:16">
      <c r="A2130" t="s">
        <v>1168</v>
      </c>
      <c r="B2130" s="458">
        <v>2024</v>
      </c>
      <c r="C2130" s="458">
        <v>0</v>
      </c>
      <c r="D2130" s="458">
        <v>0</v>
      </c>
      <c r="E2130" s="458">
        <v>0</v>
      </c>
      <c r="F2130" s="458">
        <v>0</v>
      </c>
      <c r="G2130" s="458">
        <v>166</v>
      </c>
      <c r="H2130" s="458">
        <v>0</v>
      </c>
      <c r="I2130" s="458">
        <v>0</v>
      </c>
      <c r="J2130" s="458">
        <v>104</v>
      </c>
      <c r="K2130" s="458">
        <v>4</v>
      </c>
      <c r="L2130" t="s">
        <v>697</v>
      </c>
      <c r="O2130" s="231"/>
      <c r="P2130" s="231"/>
    </row>
    <row r="2131" spans="1:16">
      <c r="A2131" t="s">
        <v>1168</v>
      </c>
      <c r="C2131">
        <v>0</v>
      </c>
      <c r="D2131">
        <v>0</v>
      </c>
      <c r="E2131">
        <v>0</v>
      </c>
      <c r="F2131">
        <v>0</v>
      </c>
      <c r="G2131">
        <v>0</v>
      </c>
      <c r="H2131">
        <v>0</v>
      </c>
      <c r="I2131">
        <v>0</v>
      </c>
      <c r="J2131">
        <v>27</v>
      </c>
      <c r="K2131">
        <v>0</v>
      </c>
      <c r="L2131" t="s">
        <v>822</v>
      </c>
      <c r="O2131" s="231"/>
      <c r="P2131" s="231"/>
    </row>
    <row r="2132" spans="1:16">
      <c r="A2132" t="s">
        <v>1169</v>
      </c>
      <c r="B2132" s="458">
        <v>2019</v>
      </c>
      <c r="C2132">
        <v>0</v>
      </c>
      <c r="D2132">
        <v>0</v>
      </c>
      <c r="E2132" s="458">
        <v>0</v>
      </c>
      <c r="F2132" s="458">
        <v>0</v>
      </c>
      <c r="G2132" s="458">
        <v>0</v>
      </c>
      <c r="H2132" s="458">
        <v>0</v>
      </c>
      <c r="I2132" s="458">
        <v>0</v>
      </c>
      <c r="J2132" s="458">
        <v>0</v>
      </c>
      <c r="K2132" s="458">
        <v>273</v>
      </c>
      <c r="L2132" t="s">
        <v>855</v>
      </c>
      <c r="O2132" s="231"/>
      <c r="P2132" s="231"/>
    </row>
    <row r="2133" spans="1:16">
      <c r="A2133" t="s">
        <v>1169</v>
      </c>
      <c r="B2133" s="458">
        <v>2020</v>
      </c>
      <c r="C2133">
        <v>0</v>
      </c>
      <c r="D2133">
        <v>0</v>
      </c>
      <c r="E2133" s="458">
        <v>0</v>
      </c>
      <c r="F2133" s="458">
        <v>0</v>
      </c>
      <c r="G2133" s="458">
        <v>0</v>
      </c>
      <c r="H2133" s="458">
        <v>0</v>
      </c>
      <c r="I2133" s="458">
        <v>0</v>
      </c>
      <c r="J2133" s="458">
        <v>0</v>
      </c>
      <c r="K2133" s="458">
        <v>185</v>
      </c>
      <c r="L2133" t="s">
        <v>855</v>
      </c>
      <c r="O2133" s="231"/>
      <c r="P2133" s="231"/>
    </row>
    <row r="2134" spans="1:16">
      <c r="A2134" t="s">
        <v>1169</v>
      </c>
      <c r="B2134" s="458">
        <v>2022</v>
      </c>
      <c r="C2134">
        <v>0</v>
      </c>
      <c r="D2134">
        <v>0</v>
      </c>
      <c r="E2134" s="458">
        <v>0</v>
      </c>
      <c r="F2134" s="458">
        <v>0</v>
      </c>
      <c r="G2134" s="458">
        <v>0</v>
      </c>
      <c r="H2134" s="458">
        <v>0</v>
      </c>
      <c r="I2134" s="458">
        <v>0</v>
      </c>
      <c r="J2134" s="458">
        <v>0</v>
      </c>
      <c r="K2134" s="458">
        <v>298</v>
      </c>
      <c r="L2134" t="s">
        <v>697</v>
      </c>
      <c r="O2134" s="231"/>
      <c r="P2134" s="231"/>
    </row>
    <row r="2135" spans="1:16">
      <c r="A2135" t="s">
        <v>1169</v>
      </c>
      <c r="B2135" s="458">
        <v>2023</v>
      </c>
      <c r="C2135">
        <v>0</v>
      </c>
      <c r="D2135">
        <v>0</v>
      </c>
      <c r="E2135" s="458">
        <v>0</v>
      </c>
      <c r="F2135" s="458">
        <v>0</v>
      </c>
      <c r="G2135" s="458">
        <v>0</v>
      </c>
      <c r="H2135" s="458">
        <v>0</v>
      </c>
      <c r="I2135" s="458">
        <v>0</v>
      </c>
      <c r="J2135" s="458">
        <v>0</v>
      </c>
      <c r="K2135" s="458">
        <v>648</v>
      </c>
      <c r="L2135" t="s">
        <v>697</v>
      </c>
      <c r="O2135" s="231"/>
      <c r="P2135" s="231"/>
    </row>
    <row r="2136" spans="1:16">
      <c r="A2136" t="s">
        <v>1169</v>
      </c>
      <c r="B2136" s="458">
        <v>2024</v>
      </c>
      <c r="C2136">
        <v>0</v>
      </c>
      <c r="D2136">
        <v>0</v>
      </c>
      <c r="E2136" s="458">
        <v>0</v>
      </c>
      <c r="F2136" s="458">
        <v>0</v>
      </c>
      <c r="G2136" s="458">
        <v>0</v>
      </c>
      <c r="H2136" s="458">
        <v>0</v>
      </c>
      <c r="I2136" s="458">
        <v>0</v>
      </c>
      <c r="J2136" s="458">
        <v>0</v>
      </c>
      <c r="K2136" s="458">
        <v>483</v>
      </c>
      <c r="L2136" t="s">
        <v>697</v>
      </c>
      <c r="O2136" s="231"/>
      <c r="P2136" s="231"/>
    </row>
    <row r="2137" spans="1:16">
      <c r="A2137" t="s">
        <v>1170</v>
      </c>
      <c r="B2137" s="458">
        <v>2020</v>
      </c>
      <c r="C2137" s="458">
        <v>0</v>
      </c>
      <c r="D2137" s="458">
        <v>0</v>
      </c>
      <c r="E2137" s="458">
        <v>10</v>
      </c>
      <c r="F2137" s="458">
        <v>0</v>
      </c>
      <c r="G2137" s="458">
        <v>70</v>
      </c>
      <c r="H2137" s="458">
        <v>0</v>
      </c>
      <c r="I2137" s="458">
        <v>0</v>
      </c>
      <c r="J2137" s="458">
        <v>0</v>
      </c>
      <c r="K2137" s="458">
        <v>0</v>
      </c>
      <c r="L2137" t="s">
        <v>855</v>
      </c>
      <c r="O2137" s="231"/>
      <c r="P2137" s="231"/>
    </row>
    <row r="2138" spans="1:16">
      <c r="A2138" t="s">
        <v>1170</v>
      </c>
      <c r="B2138" s="458">
        <v>2021</v>
      </c>
      <c r="C2138" s="458">
        <v>0</v>
      </c>
      <c r="D2138" s="458">
        <v>0</v>
      </c>
      <c r="E2138" s="458">
        <v>0</v>
      </c>
      <c r="F2138" s="458">
        <v>0</v>
      </c>
      <c r="G2138" s="458">
        <v>0</v>
      </c>
      <c r="H2138" s="458">
        <v>0</v>
      </c>
      <c r="I2138" s="458">
        <v>0</v>
      </c>
      <c r="J2138" s="458">
        <v>0</v>
      </c>
      <c r="K2138" s="458">
        <v>8</v>
      </c>
      <c r="L2138" t="s">
        <v>855</v>
      </c>
      <c r="O2138" s="231"/>
      <c r="P2138" s="231"/>
    </row>
    <row r="2139" spans="1:16">
      <c r="A2139" t="s">
        <v>1170</v>
      </c>
      <c r="B2139" s="458">
        <v>2022</v>
      </c>
      <c r="C2139" s="458">
        <v>0</v>
      </c>
      <c r="D2139" s="458">
        <v>0</v>
      </c>
      <c r="E2139" s="458">
        <v>0</v>
      </c>
      <c r="F2139" s="458">
        <v>0</v>
      </c>
      <c r="G2139" s="458">
        <v>0</v>
      </c>
      <c r="H2139" s="458">
        <v>0</v>
      </c>
      <c r="I2139" s="458">
        <v>0</v>
      </c>
      <c r="J2139" s="458">
        <v>0</v>
      </c>
      <c r="K2139" s="458">
        <v>22</v>
      </c>
      <c r="L2139" t="s">
        <v>855</v>
      </c>
      <c r="O2139" s="231"/>
      <c r="P2139" s="231"/>
    </row>
    <row r="2140" spans="1:16">
      <c r="A2140" t="s">
        <v>1170</v>
      </c>
      <c r="B2140" s="458">
        <v>2023</v>
      </c>
      <c r="C2140" s="458">
        <v>0</v>
      </c>
      <c r="D2140" s="458">
        <v>0</v>
      </c>
      <c r="E2140" s="458">
        <v>0</v>
      </c>
      <c r="F2140" s="458">
        <v>0</v>
      </c>
      <c r="G2140" s="458">
        <v>0</v>
      </c>
      <c r="H2140" s="458">
        <v>0</v>
      </c>
      <c r="I2140" s="458">
        <v>0</v>
      </c>
      <c r="J2140" s="458">
        <v>0</v>
      </c>
      <c r="K2140" s="458">
        <v>8</v>
      </c>
      <c r="L2140" t="s">
        <v>855</v>
      </c>
      <c r="O2140" s="231"/>
      <c r="P2140" s="231"/>
    </row>
    <row r="2141" spans="1:16">
      <c r="A2141" t="s">
        <v>1170</v>
      </c>
      <c r="C2141">
        <v>0</v>
      </c>
      <c r="D2141">
        <v>0</v>
      </c>
      <c r="E2141">
        <v>0</v>
      </c>
      <c r="F2141">
        <v>0</v>
      </c>
      <c r="G2141">
        <v>0</v>
      </c>
      <c r="H2141">
        <v>0</v>
      </c>
      <c r="I2141">
        <v>0</v>
      </c>
      <c r="J2141">
        <v>0</v>
      </c>
      <c r="K2141">
        <v>1</v>
      </c>
      <c r="L2141" t="s">
        <v>822</v>
      </c>
      <c r="O2141" s="231"/>
      <c r="P2141" s="231"/>
    </row>
    <row r="2142" spans="1:16">
      <c r="A2142" t="s">
        <v>1171</v>
      </c>
      <c r="B2142" s="458">
        <v>2019</v>
      </c>
      <c r="C2142" s="458">
        <v>0</v>
      </c>
      <c r="D2142" s="458">
        <v>0</v>
      </c>
      <c r="E2142" s="458">
        <v>0</v>
      </c>
      <c r="F2142" s="458">
        <v>0</v>
      </c>
      <c r="G2142" s="458">
        <v>0</v>
      </c>
      <c r="H2142" s="458">
        <v>0</v>
      </c>
      <c r="I2142" s="458">
        <v>0</v>
      </c>
      <c r="J2142" s="458">
        <v>7</v>
      </c>
      <c r="K2142" s="458">
        <v>33</v>
      </c>
      <c r="L2142" t="s">
        <v>855</v>
      </c>
      <c r="O2142" s="231"/>
      <c r="P2142" s="231"/>
    </row>
    <row r="2143" spans="1:16">
      <c r="A2143" t="s">
        <v>1171</v>
      </c>
      <c r="B2143" s="458">
        <v>2020</v>
      </c>
      <c r="C2143" s="458">
        <v>0</v>
      </c>
      <c r="D2143" s="458">
        <v>0</v>
      </c>
      <c r="E2143" s="458">
        <v>0</v>
      </c>
      <c r="F2143" s="458">
        <v>0</v>
      </c>
      <c r="G2143" s="458">
        <v>0</v>
      </c>
      <c r="H2143" s="458">
        <v>0</v>
      </c>
      <c r="I2143" s="458">
        <v>0</v>
      </c>
      <c r="J2143" s="458">
        <v>9</v>
      </c>
      <c r="K2143" s="458">
        <v>44</v>
      </c>
      <c r="L2143" t="s">
        <v>855</v>
      </c>
      <c r="O2143" s="231"/>
      <c r="P2143" s="231"/>
    </row>
    <row r="2144" spans="1:16">
      <c r="A2144" t="s">
        <v>1171</v>
      </c>
      <c r="B2144" s="458">
        <v>2021</v>
      </c>
      <c r="C2144" s="458">
        <v>0</v>
      </c>
      <c r="D2144" s="458">
        <v>0</v>
      </c>
      <c r="E2144" s="458">
        <v>0</v>
      </c>
      <c r="F2144" s="458">
        <v>0</v>
      </c>
      <c r="G2144" s="458">
        <v>0</v>
      </c>
      <c r="H2144" s="458">
        <v>0</v>
      </c>
      <c r="I2144" s="458">
        <v>0</v>
      </c>
      <c r="J2144" s="458">
        <v>21</v>
      </c>
      <c r="K2144" s="458">
        <v>35</v>
      </c>
      <c r="L2144" t="s">
        <v>855</v>
      </c>
      <c r="O2144" s="231"/>
      <c r="P2144" s="231"/>
    </row>
    <row r="2145" spans="1:16">
      <c r="A2145" t="s">
        <v>1171</v>
      </c>
      <c r="B2145" s="458">
        <v>2022</v>
      </c>
      <c r="C2145" s="458">
        <v>0</v>
      </c>
      <c r="D2145" s="458">
        <v>0</v>
      </c>
      <c r="E2145" s="458">
        <v>0</v>
      </c>
      <c r="F2145" s="458">
        <v>0</v>
      </c>
      <c r="G2145" s="458">
        <v>0</v>
      </c>
      <c r="H2145" s="458">
        <v>0</v>
      </c>
      <c r="I2145" s="458">
        <v>0</v>
      </c>
      <c r="J2145" s="458">
        <v>15</v>
      </c>
      <c r="K2145" s="458">
        <v>6</v>
      </c>
      <c r="L2145" t="s">
        <v>855</v>
      </c>
      <c r="O2145" s="231"/>
      <c r="P2145" s="231"/>
    </row>
    <row r="2146" spans="1:16">
      <c r="A2146" t="s">
        <v>1171</v>
      </c>
      <c r="B2146" s="458">
        <v>2023</v>
      </c>
      <c r="C2146" s="458">
        <v>0</v>
      </c>
      <c r="D2146" s="458">
        <v>0</v>
      </c>
      <c r="E2146" s="458">
        <v>0</v>
      </c>
      <c r="F2146" s="458">
        <v>0</v>
      </c>
      <c r="G2146" s="458">
        <v>0</v>
      </c>
      <c r="H2146" s="458">
        <v>0</v>
      </c>
      <c r="I2146" s="458">
        <v>0</v>
      </c>
      <c r="J2146" s="458">
        <v>2</v>
      </c>
      <c r="K2146" s="458">
        <v>1</v>
      </c>
      <c r="L2146" t="s">
        <v>855</v>
      </c>
      <c r="O2146" s="231"/>
      <c r="P2146" s="231"/>
    </row>
    <row r="2147" spans="1:16">
      <c r="A2147" t="s">
        <v>1171</v>
      </c>
      <c r="B2147" s="458">
        <v>2023</v>
      </c>
      <c r="C2147" s="458">
        <v>0</v>
      </c>
      <c r="D2147" s="458">
        <v>0</v>
      </c>
      <c r="E2147" s="458">
        <v>0</v>
      </c>
      <c r="F2147" s="458">
        <v>0</v>
      </c>
      <c r="G2147" s="458">
        <v>0</v>
      </c>
      <c r="H2147" s="458">
        <v>0</v>
      </c>
      <c r="I2147" s="458">
        <v>0</v>
      </c>
      <c r="J2147" s="458">
        <v>26</v>
      </c>
      <c r="K2147" s="458">
        <v>5</v>
      </c>
      <c r="L2147" t="s">
        <v>697</v>
      </c>
      <c r="O2147" s="231"/>
      <c r="P2147" s="231"/>
    </row>
    <row r="2148" spans="1:16">
      <c r="A2148" t="s">
        <v>1171</v>
      </c>
      <c r="C2148">
        <v>0</v>
      </c>
      <c r="D2148">
        <v>0</v>
      </c>
      <c r="E2148">
        <v>0</v>
      </c>
      <c r="F2148">
        <v>0</v>
      </c>
      <c r="G2148">
        <v>0</v>
      </c>
      <c r="H2148">
        <v>0</v>
      </c>
      <c r="I2148">
        <v>0</v>
      </c>
      <c r="J2148">
        <v>13</v>
      </c>
      <c r="K2148">
        <v>3</v>
      </c>
      <c r="L2148" t="s">
        <v>822</v>
      </c>
      <c r="O2148" s="231"/>
      <c r="P2148" s="231"/>
    </row>
    <row r="2149" spans="1:16">
      <c r="A2149" t="s">
        <v>1172</v>
      </c>
      <c r="B2149" s="458">
        <v>2019</v>
      </c>
      <c r="C2149" s="458">
        <v>0</v>
      </c>
      <c r="D2149" s="458">
        <v>0</v>
      </c>
      <c r="E2149" s="458">
        <v>0</v>
      </c>
      <c r="F2149" s="458">
        <v>0</v>
      </c>
      <c r="G2149" s="458">
        <v>0</v>
      </c>
      <c r="H2149" s="458">
        <v>3</v>
      </c>
      <c r="I2149" s="458">
        <v>0</v>
      </c>
      <c r="J2149" s="458">
        <v>22</v>
      </c>
      <c r="K2149" s="458">
        <v>0</v>
      </c>
      <c r="L2149" t="s">
        <v>855</v>
      </c>
      <c r="O2149" s="231"/>
      <c r="P2149" s="231"/>
    </row>
    <row r="2150" spans="1:16">
      <c r="A2150" t="s">
        <v>1172</v>
      </c>
      <c r="B2150" s="458">
        <v>2020</v>
      </c>
      <c r="C2150" s="458">
        <v>0</v>
      </c>
      <c r="D2150" s="458">
        <v>0</v>
      </c>
      <c r="E2150" s="458">
        <v>0</v>
      </c>
      <c r="F2150" s="458">
        <v>0</v>
      </c>
      <c r="G2150" s="458">
        <v>0</v>
      </c>
      <c r="H2150" s="458">
        <v>0</v>
      </c>
      <c r="I2150" s="458">
        <v>0</v>
      </c>
      <c r="J2150" s="458">
        <v>3</v>
      </c>
      <c r="K2150" s="458">
        <v>0</v>
      </c>
      <c r="L2150" t="s">
        <v>855</v>
      </c>
      <c r="O2150" s="231"/>
      <c r="P2150" s="231"/>
    </row>
    <row r="2151" spans="1:16">
      <c r="A2151" t="s">
        <v>1172</v>
      </c>
      <c r="B2151" s="458">
        <v>2021</v>
      </c>
      <c r="C2151" s="458">
        <v>0</v>
      </c>
      <c r="D2151" s="458">
        <v>0</v>
      </c>
      <c r="E2151" s="458">
        <v>0</v>
      </c>
      <c r="F2151" s="458">
        <v>0</v>
      </c>
      <c r="G2151" s="458">
        <v>0</v>
      </c>
      <c r="H2151" s="458">
        <v>0</v>
      </c>
      <c r="I2151" s="458">
        <v>0</v>
      </c>
      <c r="J2151" s="458">
        <v>2</v>
      </c>
      <c r="K2151" s="458">
        <v>0</v>
      </c>
      <c r="L2151" t="s">
        <v>855</v>
      </c>
      <c r="O2151" s="231"/>
      <c r="P2151" s="231"/>
    </row>
    <row r="2152" spans="1:16">
      <c r="A2152" t="s">
        <v>1172</v>
      </c>
      <c r="C2152">
        <v>0</v>
      </c>
      <c r="D2152">
        <v>0</v>
      </c>
      <c r="E2152">
        <v>0</v>
      </c>
      <c r="F2152">
        <v>0</v>
      </c>
      <c r="G2152">
        <v>0</v>
      </c>
      <c r="H2152">
        <v>3</v>
      </c>
      <c r="I2152">
        <v>0</v>
      </c>
      <c r="J2152">
        <v>27</v>
      </c>
      <c r="K2152">
        <v>0</v>
      </c>
      <c r="L2152" t="s">
        <v>822</v>
      </c>
      <c r="O2152" s="231"/>
      <c r="P2152" s="231"/>
    </row>
    <row r="2153" spans="1:16">
      <c r="A2153" t="s">
        <v>1173</v>
      </c>
      <c r="B2153" s="458">
        <v>2019</v>
      </c>
      <c r="C2153" s="458">
        <v>40</v>
      </c>
      <c r="D2153" s="458">
        <v>0</v>
      </c>
      <c r="E2153" s="458">
        <v>40</v>
      </c>
      <c r="F2153" s="458">
        <v>0</v>
      </c>
      <c r="G2153" s="458">
        <v>1</v>
      </c>
      <c r="H2153" s="458">
        <v>0</v>
      </c>
      <c r="I2153" s="458">
        <v>0</v>
      </c>
      <c r="J2153" s="458">
        <v>0</v>
      </c>
      <c r="K2153" s="458">
        <v>56</v>
      </c>
      <c r="L2153" t="s">
        <v>855</v>
      </c>
      <c r="O2153" s="231"/>
      <c r="P2153" s="231"/>
    </row>
    <row r="2154" spans="1:16">
      <c r="A2154" t="s">
        <v>1173</v>
      </c>
      <c r="B2154" s="458">
        <v>2020</v>
      </c>
      <c r="C2154" s="458">
        <v>0</v>
      </c>
      <c r="D2154" s="458">
        <v>0</v>
      </c>
      <c r="E2154" s="458">
        <v>0</v>
      </c>
      <c r="F2154" s="458">
        <v>0</v>
      </c>
      <c r="G2154" s="458">
        <v>0</v>
      </c>
      <c r="H2154" s="458">
        <v>0</v>
      </c>
      <c r="I2154" s="458">
        <v>0</v>
      </c>
      <c r="J2154" s="458">
        <v>0</v>
      </c>
      <c r="K2154" s="458">
        <v>51</v>
      </c>
      <c r="L2154" t="s">
        <v>855</v>
      </c>
      <c r="O2154" s="231"/>
      <c r="P2154" s="231"/>
    </row>
    <row r="2155" spans="1:16">
      <c r="A2155" t="s">
        <v>1173</v>
      </c>
      <c r="B2155" s="458">
        <v>2021</v>
      </c>
      <c r="C2155" s="458">
        <v>0</v>
      </c>
      <c r="D2155" s="458">
        <v>0</v>
      </c>
      <c r="E2155" s="458">
        <v>366</v>
      </c>
      <c r="F2155" s="458">
        <v>0</v>
      </c>
      <c r="G2155" s="458">
        <v>137</v>
      </c>
      <c r="H2155" s="458">
        <v>0</v>
      </c>
      <c r="I2155" s="458">
        <v>0</v>
      </c>
      <c r="J2155" s="458">
        <v>0</v>
      </c>
      <c r="K2155" s="458">
        <v>105</v>
      </c>
      <c r="L2155" t="s">
        <v>855</v>
      </c>
      <c r="O2155" s="231"/>
      <c r="P2155" s="231"/>
    </row>
    <row r="2156" spans="1:16">
      <c r="A2156" t="s">
        <v>1173</v>
      </c>
      <c r="B2156" s="458">
        <v>2022</v>
      </c>
      <c r="C2156" s="458">
        <v>0</v>
      </c>
      <c r="D2156" s="458">
        <v>55</v>
      </c>
      <c r="E2156" s="458">
        <v>0</v>
      </c>
      <c r="F2156" s="458">
        <v>136</v>
      </c>
      <c r="G2156" s="458">
        <v>0</v>
      </c>
      <c r="H2156" s="458">
        <v>37</v>
      </c>
      <c r="I2156" s="458">
        <v>0</v>
      </c>
      <c r="J2156" s="458">
        <v>0</v>
      </c>
      <c r="K2156" s="458">
        <v>0</v>
      </c>
      <c r="L2156" t="s">
        <v>855</v>
      </c>
      <c r="O2156" s="231"/>
      <c r="P2156" s="231"/>
    </row>
    <row r="2157" spans="1:16">
      <c r="A2157" t="s">
        <v>1173</v>
      </c>
      <c r="B2157" s="458">
        <v>2022</v>
      </c>
      <c r="C2157" s="458">
        <v>0</v>
      </c>
      <c r="D2157" s="458">
        <v>55</v>
      </c>
      <c r="E2157" s="458">
        <v>0</v>
      </c>
      <c r="F2157" s="458">
        <v>0</v>
      </c>
      <c r="G2157" s="458">
        <v>0</v>
      </c>
      <c r="H2157" s="458">
        <v>0</v>
      </c>
      <c r="I2157" s="458">
        <v>0</v>
      </c>
      <c r="J2157" s="458">
        <v>0</v>
      </c>
      <c r="K2157" s="458">
        <v>5</v>
      </c>
      <c r="L2157" t="s">
        <v>697</v>
      </c>
      <c r="O2157" s="231"/>
      <c r="P2157" s="231"/>
    </row>
    <row r="2158" spans="1:16">
      <c r="A2158" t="s">
        <v>1173</v>
      </c>
      <c r="B2158" s="458">
        <v>2023</v>
      </c>
      <c r="C2158" s="458">
        <v>0</v>
      </c>
      <c r="D2158" s="458">
        <v>0</v>
      </c>
      <c r="E2158" s="458">
        <v>0</v>
      </c>
      <c r="F2158" s="458">
        <v>0</v>
      </c>
      <c r="G2158" s="458">
        <v>0</v>
      </c>
      <c r="H2158" s="458">
        <v>0</v>
      </c>
      <c r="I2158" s="458">
        <v>0</v>
      </c>
      <c r="J2158" s="458">
        <v>0</v>
      </c>
      <c r="K2158" s="458">
        <v>114</v>
      </c>
      <c r="L2158" t="s">
        <v>697</v>
      </c>
      <c r="O2158" s="231"/>
      <c r="P2158" s="231"/>
    </row>
    <row r="2159" spans="1:16">
      <c r="A2159" t="s">
        <v>1173</v>
      </c>
      <c r="B2159" s="458">
        <v>2024</v>
      </c>
      <c r="C2159" s="458">
        <v>0</v>
      </c>
      <c r="D2159" s="458">
        <v>0</v>
      </c>
      <c r="E2159" s="458">
        <v>0</v>
      </c>
      <c r="F2159" s="458">
        <v>0</v>
      </c>
      <c r="G2159" s="458">
        <v>0</v>
      </c>
      <c r="H2159" s="458">
        <v>0</v>
      </c>
      <c r="I2159" s="458">
        <v>72</v>
      </c>
      <c r="J2159" s="458">
        <v>0</v>
      </c>
      <c r="K2159" s="458">
        <v>1</v>
      </c>
      <c r="L2159" t="s">
        <v>697</v>
      </c>
      <c r="O2159" s="231"/>
      <c r="P2159" s="231"/>
    </row>
    <row r="2160" spans="1:16">
      <c r="A2160" t="s">
        <v>1173</v>
      </c>
      <c r="C2160">
        <v>0</v>
      </c>
      <c r="D2160">
        <v>55</v>
      </c>
      <c r="E2160">
        <v>0</v>
      </c>
      <c r="F2160">
        <v>136</v>
      </c>
      <c r="G2160">
        <v>0</v>
      </c>
      <c r="H2160">
        <v>37</v>
      </c>
      <c r="I2160">
        <v>0</v>
      </c>
      <c r="J2160">
        <v>0</v>
      </c>
      <c r="K2160">
        <v>0</v>
      </c>
      <c r="L2160" t="s">
        <v>822</v>
      </c>
      <c r="O2160" s="231"/>
      <c r="P2160" s="231"/>
    </row>
    <row r="2161" spans="1:16">
      <c r="A2161" t="s">
        <v>1174</v>
      </c>
      <c r="B2161" s="458">
        <v>2019</v>
      </c>
      <c r="C2161" s="458">
        <v>0</v>
      </c>
      <c r="D2161" s="458">
        <v>0</v>
      </c>
      <c r="E2161" s="458">
        <v>0</v>
      </c>
      <c r="F2161" s="458">
        <v>0</v>
      </c>
      <c r="G2161" s="458">
        <v>0</v>
      </c>
      <c r="H2161" s="458">
        <v>0</v>
      </c>
      <c r="I2161" s="458">
        <v>0</v>
      </c>
      <c r="J2161" s="458">
        <v>0</v>
      </c>
      <c r="K2161" s="458">
        <v>137</v>
      </c>
      <c r="L2161" t="s">
        <v>855</v>
      </c>
      <c r="O2161" s="231"/>
      <c r="P2161" s="231"/>
    </row>
    <row r="2162" spans="1:16">
      <c r="A2162" t="s">
        <v>1174</v>
      </c>
      <c r="B2162" s="458">
        <v>2020</v>
      </c>
      <c r="C2162" s="458">
        <v>0</v>
      </c>
      <c r="D2162" s="458">
        <v>0</v>
      </c>
      <c r="E2162" s="458">
        <v>0</v>
      </c>
      <c r="F2162" s="458">
        <v>5</v>
      </c>
      <c r="G2162" s="458">
        <v>3</v>
      </c>
      <c r="H2162" s="458">
        <v>1</v>
      </c>
      <c r="I2162" s="458">
        <v>43</v>
      </c>
      <c r="J2162" s="458">
        <v>1</v>
      </c>
      <c r="K2162" s="458">
        <v>310</v>
      </c>
      <c r="L2162" t="s">
        <v>855</v>
      </c>
      <c r="O2162" s="231"/>
      <c r="P2162" s="231"/>
    </row>
    <row r="2163" spans="1:16">
      <c r="A2163" t="s">
        <v>1174</v>
      </c>
      <c r="B2163" s="458">
        <v>2021</v>
      </c>
      <c r="C2163" s="458">
        <v>0</v>
      </c>
      <c r="D2163" s="458">
        <v>0</v>
      </c>
      <c r="E2163" s="458">
        <v>0</v>
      </c>
      <c r="F2163" s="458">
        <v>4</v>
      </c>
      <c r="G2163" s="458">
        <v>0</v>
      </c>
      <c r="H2163" s="458">
        <v>14</v>
      </c>
      <c r="I2163" s="458">
        <v>80</v>
      </c>
      <c r="J2163" s="458">
        <v>34</v>
      </c>
      <c r="K2163" s="458">
        <v>472</v>
      </c>
      <c r="L2163" t="s">
        <v>855</v>
      </c>
      <c r="O2163" s="231"/>
      <c r="P2163" s="231"/>
    </row>
    <row r="2164" spans="1:16">
      <c r="A2164" t="s">
        <v>1174</v>
      </c>
      <c r="B2164" s="458">
        <v>2021</v>
      </c>
      <c r="C2164" s="458">
        <v>0</v>
      </c>
      <c r="D2164" s="458">
        <v>0</v>
      </c>
      <c r="E2164" s="458">
        <v>0</v>
      </c>
      <c r="F2164" s="458">
        <v>2</v>
      </c>
      <c r="G2164" s="458">
        <v>0</v>
      </c>
      <c r="H2164" s="458">
        <v>3</v>
      </c>
      <c r="I2164" s="458">
        <v>0</v>
      </c>
      <c r="J2164" s="458">
        <v>6</v>
      </c>
      <c r="K2164" s="458">
        <v>15</v>
      </c>
      <c r="L2164" t="s">
        <v>697</v>
      </c>
      <c r="O2164" s="231"/>
      <c r="P2164" s="231"/>
    </row>
    <row r="2165" spans="1:16">
      <c r="A2165" t="s">
        <v>1174</v>
      </c>
      <c r="B2165" s="458">
        <v>2022</v>
      </c>
      <c r="C2165" s="458">
        <v>0</v>
      </c>
      <c r="D2165" s="458">
        <v>0</v>
      </c>
      <c r="E2165" s="458">
        <v>89</v>
      </c>
      <c r="F2165" s="458">
        <v>12</v>
      </c>
      <c r="G2165" s="458">
        <v>52</v>
      </c>
      <c r="H2165" s="458">
        <v>26</v>
      </c>
      <c r="I2165" s="458">
        <v>0</v>
      </c>
      <c r="J2165" s="458">
        <v>3</v>
      </c>
      <c r="K2165" s="458">
        <v>88</v>
      </c>
      <c r="L2165" t="s">
        <v>697</v>
      </c>
      <c r="O2165" s="231"/>
      <c r="P2165" s="231"/>
    </row>
    <row r="2166" spans="1:16">
      <c r="A2166" t="s">
        <v>1174</v>
      </c>
      <c r="B2166" s="458">
        <v>2023</v>
      </c>
      <c r="C2166" s="458">
        <v>0</v>
      </c>
      <c r="D2166" s="458">
        <v>0</v>
      </c>
      <c r="E2166" s="458">
        <v>16</v>
      </c>
      <c r="F2166" s="458">
        <v>22</v>
      </c>
      <c r="G2166" s="458">
        <v>74</v>
      </c>
      <c r="H2166" s="458">
        <v>99</v>
      </c>
      <c r="I2166" s="458">
        <v>17</v>
      </c>
      <c r="J2166" s="458">
        <v>29</v>
      </c>
      <c r="K2166" s="458">
        <v>384</v>
      </c>
      <c r="L2166" t="s">
        <v>697</v>
      </c>
      <c r="O2166" s="231"/>
      <c r="P2166" s="231"/>
    </row>
    <row r="2167" spans="1:16">
      <c r="A2167" t="s">
        <v>1174</v>
      </c>
      <c r="B2167" s="458">
        <v>2024</v>
      </c>
      <c r="C2167" s="458">
        <v>0</v>
      </c>
      <c r="D2167" s="458">
        <v>0</v>
      </c>
      <c r="E2167" s="458">
        <v>72</v>
      </c>
      <c r="F2167" s="458">
        <v>0</v>
      </c>
      <c r="G2167" s="458">
        <v>391</v>
      </c>
      <c r="H2167" s="458">
        <v>7</v>
      </c>
      <c r="I2167" s="458">
        <v>7</v>
      </c>
      <c r="J2167" s="458">
        <v>8</v>
      </c>
      <c r="K2167" s="458">
        <v>263</v>
      </c>
      <c r="L2167" t="s">
        <v>697</v>
      </c>
      <c r="O2167" s="231"/>
      <c r="P2167" s="231"/>
    </row>
    <row r="2168" spans="1:16">
      <c r="A2168" t="s">
        <v>1174</v>
      </c>
      <c r="C2168">
        <v>0</v>
      </c>
      <c r="D2168">
        <v>0</v>
      </c>
      <c r="E2168">
        <v>0</v>
      </c>
      <c r="F2168">
        <v>2</v>
      </c>
      <c r="G2168">
        <v>0</v>
      </c>
      <c r="H2168">
        <v>4</v>
      </c>
      <c r="I2168">
        <v>0</v>
      </c>
      <c r="J2168">
        <v>9</v>
      </c>
      <c r="K2168">
        <v>43</v>
      </c>
      <c r="L2168" t="s">
        <v>822</v>
      </c>
      <c r="O2168" s="231"/>
      <c r="P2168" s="231"/>
    </row>
    <row r="2169" spans="1:16">
      <c r="A2169" t="s">
        <v>1175</v>
      </c>
      <c r="B2169" s="458">
        <v>2019</v>
      </c>
      <c r="C2169" s="458">
        <v>0</v>
      </c>
      <c r="D2169" s="458">
        <v>0</v>
      </c>
      <c r="E2169" s="458">
        <v>0</v>
      </c>
      <c r="F2169" s="458">
        <v>0</v>
      </c>
      <c r="G2169" s="458">
        <v>3</v>
      </c>
      <c r="H2169" s="458">
        <v>0</v>
      </c>
      <c r="I2169" s="458">
        <v>0</v>
      </c>
      <c r="J2169" s="458">
        <v>1</v>
      </c>
      <c r="K2169" s="458">
        <v>1</v>
      </c>
      <c r="L2169" t="s">
        <v>855</v>
      </c>
      <c r="O2169" s="231"/>
      <c r="P2169" s="231"/>
    </row>
    <row r="2170" spans="1:16">
      <c r="A2170" t="s">
        <v>1175</v>
      </c>
      <c r="B2170" s="458">
        <v>2020</v>
      </c>
      <c r="C2170" s="458">
        <v>0</v>
      </c>
      <c r="D2170" s="458">
        <v>0</v>
      </c>
      <c r="E2170" s="458">
        <v>0</v>
      </c>
      <c r="F2170" s="458">
        <v>1</v>
      </c>
      <c r="G2170" s="458">
        <v>0</v>
      </c>
      <c r="H2170" s="458">
        <v>9</v>
      </c>
      <c r="I2170" s="458">
        <v>0</v>
      </c>
      <c r="J2170" s="458">
        <v>12</v>
      </c>
      <c r="K2170" s="458">
        <v>11</v>
      </c>
      <c r="L2170" t="s">
        <v>855</v>
      </c>
      <c r="O2170" s="231"/>
      <c r="P2170" s="231"/>
    </row>
    <row r="2171" spans="1:16">
      <c r="A2171" t="s">
        <v>1175</v>
      </c>
      <c r="B2171" s="458">
        <v>2021</v>
      </c>
      <c r="C2171" s="458">
        <v>0</v>
      </c>
      <c r="D2171" s="458">
        <v>0</v>
      </c>
      <c r="E2171" s="458">
        <v>0</v>
      </c>
      <c r="F2171" s="458">
        <v>2</v>
      </c>
      <c r="G2171" s="458">
        <v>0</v>
      </c>
      <c r="H2171" s="458">
        <v>21</v>
      </c>
      <c r="I2171" s="458">
        <v>0</v>
      </c>
      <c r="J2171" s="458">
        <v>21</v>
      </c>
      <c r="K2171" s="458">
        <v>3</v>
      </c>
      <c r="L2171" t="s">
        <v>855</v>
      </c>
      <c r="O2171" s="231"/>
      <c r="P2171" s="231"/>
    </row>
    <row r="2172" spans="1:16">
      <c r="A2172" t="s">
        <v>1175</v>
      </c>
      <c r="B2172" s="458">
        <v>2022</v>
      </c>
      <c r="C2172" s="458">
        <v>0</v>
      </c>
      <c r="D2172" s="458">
        <v>0</v>
      </c>
      <c r="E2172" s="458">
        <v>0</v>
      </c>
      <c r="F2172" s="458">
        <v>3</v>
      </c>
      <c r="G2172" s="458">
        <v>0</v>
      </c>
      <c r="H2172" s="458">
        <v>28</v>
      </c>
      <c r="I2172" s="458">
        <v>0</v>
      </c>
      <c r="J2172" s="458">
        <v>18</v>
      </c>
      <c r="K2172" s="458">
        <v>6</v>
      </c>
      <c r="L2172" t="s">
        <v>855</v>
      </c>
      <c r="O2172" s="231"/>
      <c r="P2172" s="231"/>
    </row>
    <row r="2173" spans="1:16">
      <c r="A2173" t="s">
        <v>1175</v>
      </c>
      <c r="B2173" s="458">
        <v>2023</v>
      </c>
      <c r="C2173" s="458">
        <v>0</v>
      </c>
      <c r="D2173" s="458">
        <v>0</v>
      </c>
      <c r="E2173" s="458">
        <v>0</v>
      </c>
      <c r="F2173" s="458">
        <v>9</v>
      </c>
      <c r="G2173" s="458">
        <v>0</v>
      </c>
      <c r="H2173" s="458">
        <v>12</v>
      </c>
      <c r="I2173" s="458">
        <v>0</v>
      </c>
      <c r="J2173" s="458">
        <v>13</v>
      </c>
      <c r="K2173" s="458">
        <v>4</v>
      </c>
      <c r="L2173" t="s">
        <v>855</v>
      </c>
      <c r="O2173" s="231"/>
      <c r="P2173" s="231"/>
    </row>
    <row r="2174" spans="1:16">
      <c r="A2174" t="s">
        <v>1175</v>
      </c>
      <c r="B2174" s="458">
        <v>2024</v>
      </c>
      <c r="C2174" s="458">
        <v>0</v>
      </c>
      <c r="D2174" s="458">
        <v>0</v>
      </c>
      <c r="E2174" s="458">
        <v>0</v>
      </c>
      <c r="F2174" s="458">
        <v>4</v>
      </c>
      <c r="G2174" s="458">
        <v>0</v>
      </c>
      <c r="H2174" s="458">
        <v>5</v>
      </c>
      <c r="I2174" s="458">
        <v>0</v>
      </c>
      <c r="J2174" s="458">
        <v>5</v>
      </c>
      <c r="K2174" s="458">
        <v>2</v>
      </c>
      <c r="L2174" t="s">
        <v>697</v>
      </c>
      <c r="O2174" s="231"/>
      <c r="P2174" s="231"/>
    </row>
    <row r="2175" spans="1:16">
      <c r="A2175" t="s">
        <v>1175</v>
      </c>
      <c r="C2175">
        <v>0</v>
      </c>
      <c r="D2175">
        <v>0</v>
      </c>
      <c r="E2175">
        <v>0</v>
      </c>
      <c r="F2175">
        <v>6</v>
      </c>
      <c r="G2175">
        <v>0</v>
      </c>
      <c r="H2175">
        <v>6</v>
      </c>
      <c r="I2175">
        <v>0</v>
      </c>
      <c r="J2175">
        <v>6</v>
      </c>
      <c r="K2175">
        <v>2</v>
      </c>
      <c r="L2175" t="s">
        <v>822</v>
      </c>
      <c r="O2175" s="231"/>
      <c r="P2175" s="231"/>
    </row>
    <row r="2176" spans="1:16">
      <c r="A2176" t="s">
        <v>1176</v>
      </c>
      <c r="B2176" s="458">
        <v>2019</v>
      </c>
      <c r="C2176" s="458">
        <v>0</v>
      </c>
      <c r="D2176" s="458">
        <v>0</v>
      </c>
      <c r="E2176" s="458">
        <v>0</v>
      </c>
      <c r="F2176" s="458">
        <v>0</v>
      </c>
      <c r="G2176" s="458">
        <v>0</v>
      </c>
      <c r="H2176" s="458">
        <v>0</v>
      </c>
      <c r="I2176" s="458">
        <v>0</v>
      </c>
      <c r="J2176" s="458">
        <v>0</v>
      </c>
      <c r="K2176" s="458">
        <v>14</v>
      </c>
      <c r="L2176" t="s">
        <v>855</v>
      </c>
      <c r="O2176" s="231"/>
      <c r="P2176" s="231"/>
    </row>
    <row r="2177" spans="1:16">
      <c r="A2177" t="s">
        <v>1176</v>
      </c>
      <c r="B2177" s="458">
        <v>2020</v>
      </c>
      <c r="C2177" s="458">
        <v>0</v>
      </c>
      <c r="D2177" s="458">
        <v>0</v>
      </c>
      <c r="E2177" s="458">
        <v>0</v>
      </c>
      <c r="F2177" s="458">
        <v>0</v>
      </c>
      <c r="G2177" s="458">
        <v>0</v>
      </c>
      <c r="H2177" s="458">
        <v>0</v>
      </c>
      <c r="I2177" s="458">
        <v>0</v>
      </c>
      <c r="J2177" s="458">
        <v>0</v>
      </c>
      <c r="K2177" s="458">
        <v>26</v>
      </c>
      <c r="L2177" t="s">
        <v>855</v>
      </c>
      <c r="O2177" s="231"/>
      <c r="P2177" s="231"/>
    </row>
    <row r="2178" spans="1:16">
      <c r="A2178" t="s">
        <v>1176</v>
      </c>
      <c r="B2178" s="458">
        <v>2021</v>
      </c>
      <c r="C2178" s="458">
        <v>0</v>
      </c>
      <c r="D2178" s="458">
        <v>0</v>
      </c>
      <c r="E2178" s="458">
        <v>0</v>
      </c>
      <c r="F2178" s="458">
        <v>0</v>
      </c>
      <c r="G2178" s="458">
        <v>2</v>
      </c>
      <c r="H2178" s="458">
        <v>20</v>
      </c>
      <c r="I2178" s="458">
        <v>2</v>
      </c>
      <c r="J2178" s="458">
        <v>0</v>
      </c>
      <c r="K2178" s="458">
        <v>39</v>
      </c>
      <c r="L2178" t="s">
        <v>855</v>
      </c>
      <c r="O2178" s="231"/>
      <c r="P2178" s="231"/>
    </row>
    <row r="2179" spans="1:16">
      <c r="A2179" t="s">
        <v>1176</v>
      </c>
      <c r="B2179" s="458">
        <v>2022</v>
      </c>
      <c r="C2179" s="458">
        <v>0</v>
      </c>
      <c r="D2179" s="458">
        <v>0</v>
      </c>
      <c r="E2179" s="458">
        <v>0</v>
      </c>
      <c r="F2179" s="458">
        <v>0</v>
      </c>
      <c r="G2179" s="458">
        <v>0</v>
      </c>
      <c r="H2179" s="458">
        <v>22</v>
      </c>
      <c r="I2179" s="458">
        <v>0</v>
      </c>
      <c r="J2179" s="458">
        <v>26</v>
      </c>
      <c r="K2179" s="458">
        <v>7</v>
      </c>
      <c r="L2179" t="s">
        <v>855</v>
      </c>
      <c r="O2179" s="231"/>
      <c r="P2179" s="231"/>
    </row>
    <row r="2180" spans="1:16">
      <c r="A2180" t="s">
        <v>1176</v>
      </c>
      <c r="B2180" s="458">
        <v>2023</v>
      </c>
      <c r="C2180" s="458">
        <v>0</v>
      </c>
      <c r="D2180" s="458">
        <v>6</v>
      </c>
      <c r="E2180" s="458">
        <v>0</v>
      </c>
      <c r="F2180" s="458">
        <v>0</v>
      </c>
      <c r="G2180" s="458">
        <v>0</v>
      </c>
      <c r="H2180" s="458">
        <v>0</v>
      </c>
      <c r="I2180" s="458">
        <v>0</v>
      </c>
      <c r="J2180" s="458">
        <v>0</v>
      </c>
      <c r="K2180" s="458">
        <v>1</v>
      </c>
      <c r="L2180" t="s">
        <v>855</v>
      </c>
      <c r="O2180" s="231"/>
      <c r="P2180" s="231"/>
    </row>
    <row r="2181" spans="1:16">
      <c r="A2181" t="s">
        <v>1176</v>
      </c>
      <c r="B2181" s="458">
        <v>2023</v>
      </c>
      <c r="C2181" s="458">
        <v>0</v>
      </c>
      <c r="D2181" s="458">
        <v>6</v>
      </c>
      <c r="E2181" s="458">
        <v>0</v>
      </c>
      <c r="F2181" s="458">
        <v>6</v>
      </c>
      <c r="G2181" s="458">
        <v>0</v>
      </c>
      <c r="H2181" s="458">
        <v>4</v>
      </c>
      <c r="I2181" s="458">
        <v>0</v>
      </c>
      <c r="J2181" s="458">
        <v>8</v>
      </c>
      <c r="K2181" s="458">
        <v>5</v>
      </c>
      <c r="L2181" t="s">
        <v>697</v>
      </c>
      <c r="O2181" s="231"/>
      <c r="P2181" s="231"/>
    </row>
    <row r="2182" spans="1:16">
      <c r="A2182" t="s">
        <v>1176</v>
      </c>
      <c r="B2182" s="458">
        <v>2024</v>
      </c>
      <c r="C2182" s="458">
        <v>0</v>
      </c>
      <c r="D2182" s="458">
        <v>0</v>
      </c>
      <c r="E2182" s="458">
        <v>0</v>
      </c>
      <c r="F2182" s="458">
        <v>7</v>
      </c>
      <c r="G2182" s="458">
        <v>0</v>
      </c>
      <c r="H2182" s="458">
        <v>8</v>
      </c>
      <c r="I2182" s="458">
        <v>0</v>
      </c>
      <c r="J2182" s="458">
        <v>0</v>
      </c>
      <c r="K2182" s="458">
        <v>5</v>
      </c>
      <c r="L2182" t="s">
        <v>697</v>
      </c>
      <c r="O2182" s="231"/>
      <c r="P2182" s="231"/>
    </row>
    <row r="2183" spans="1:16">
      <c r="A2183" t="s">
        <v>1176</v>
      </c>
      <c r="C2183">
        <v>0</v>
      </c>
      <c r="D2183">
        <v>0</v>
      </c>
      <c r="E2183">
        <v>0</v>
      </c>
      <c r="F2183">
        <v>0</v>
      </c>
      <c r="G2183">
        <v>0</v>
      </c>
      <c r="H2183">
        <v>0</v>
      </c>
      <c r="I2183">
        <v>0</v>
      </c>
      <c r="J2183">
        <v>15</v>
      </c>
      <c r="K2183">
        <v>2</v>
      </c>
      <c r="L2183" t="s">
        <v>822</v>
      </c>
      <c r="O2183" s="231"/>
      <c r="P2183" s="231"/>
    </row>
    <row r="2184" spans="1:16">
      <c r="A2184" t="s">
        <v>1177</v>
      </c>
      <c r="B2184" s="458">
        <v>2019</v>
      </c>
      <c r="C2184" s="458">
        <v>0</v>
      </c>
      <c r="D2184" s="458">
        <v>0</v>
      </c>
      <c r="E2184" s="458">
        <v>0</v>
      </c>
      <c r="F2184" s="458">
        <v>0</v>
      </c>
      <c r="G2184" s="458">
        <v>0</v>
      </c>
      <c r="H2184" s="458">
        <v>0</v>
      </c>
      <c r="I2184" s="458">
        <v>0</v>
      </c>
      <c r="J2184" s="458">
        <v>0</v>
      </c>
      <c r="K2184" s="458">
        <v>42</v>
      </c>
      <c r="L2184" t="s">
        <v>855</v>
      </c>
      <c r="O2184" s="231"/>
      <c r="P2184" s="231"/>
    </row>
    <row r="2185" spans="1:16">
      <c r="A2185" t="s">
        <v>1177</v>
      </c>
      <c r="B2185" s="458">
        <v>2020</v>
      </c>
      <c r="C2185" s="458">
        <v>0</v>
      </c>
      <c r="D2185" s="458">
        <v>0</v>
      </c>
      <c r="E2185" s="458">
        <v>0</v>
      </c>
      <c r="F2185" s="458">
        <v>0</v>
      </c>
      <c r="G2185" s="458">
        <v>0</v>
      </c>
      <c r="H2185" s="458">
        <v>0</v>
      </c>
      <c r="I2185" s="458">
        <v>0</v>
      </c>
      <c r="J2185" s="458">
        <v>0</v>
      </c>
      <c r="K2185" s="458">
        <v>10</v>
      </c>
      <c r="L2185" t="s">
        <v>855</v>
      </c>
      <c r="O2185" s="231"/>
      <c r="P2185" s="231"/>
    </row>
    <row r="2186" spans="1:16">
      <c r="A2186" t="s">
        <v>1177</v>
      </c>
      <c r="B2186" s="458">
        <v>2021</v>
      </c>
      <c r="C2186" s="458">
        <v>0</v>
      </c>
      <c r="D2186" s="458">
        <v>0</v>
      </c>
      <c r="E2186" s="458">
        <v>0</v>
      </c>
      <c r="F2186" s="458">
        <v>0</v>
      </c>
      <c r="G2186" s="458">
        <v>0</v>
      </c>
      <c r="H2186" s="458">
        <v>0</v>
      </c>
      <c r="I2186" s="458">
        <v>0</v>
      </c>
      <c r="J2186" s="458">
        <v>0</v>
      </c>
      <c r="K2186" s="458">
        <v>101</v>
      </c>
      <c r="L2186" t="s">
        <v>855</v>
      </c>
      <c r="O2186" s="231"/>
      <c r="P2186" s="231"/>
    </row>
    <row r="2187" spans="1:16">
      <c r="A2187" t="s">
        <v>1177</v>
      </c>
      <c r="B2187" s="458">
        <v>2021</v>
      </c>
      <c r="C2187" s="458">
        <v>0</v>
      </c>
      <c r="D2187" s="458">
        <v>0</v>
      </c>
      <c r="E2187" s="458">
        <v>0</v>
      </c>
      <c r="F2187" s="458">
        <v>0</v>
      </c>
      <c r="G2187" s="458">
        <v>0</v>
      </c>
      <c r="H2187" s="458">
        <v>0</v>
      </c>
      <c r="I2187" s="458">
        <v>0</v>
      </c>
      <c r="J2187" s="458">
        <v>0</v>
      </c>
      <c r="K2187" s="458">
        <v>59</v>
      </c>
      <c r="L2187" t="s">
        <v>697</v>
      </c>
      <c r="O2187" s="231"/>
      <c r="P2187" s="231"/>
    </row>
    <row r="2188" spans="1:16">
      <c r="A2188" t="s">
        <v>1177</v>
      </c>
      <c r="B2188" s="458">
        <v>2022</v>
      </c>
      <c r="C2188" s="458">
        <v>7</v>
      </c>
      <c r="D2188" s="458">
        <v>0</v>
      </c>
      <c r="E2188" s="458">
        <v>21</v>
      </c>
      <c r="F2188" s="458">
        <v>0</v>
      </c>
      <c r="G2188" s="458">
        <v>3</v>
      </c>
      <c r="H2188" s="458">
        <v>0</v>
      </c>
      <c r="I2188" s="458">
        <v>0</v>
      </c>
      <c r="J2188" s="458">
        <v>0</v>
      </c>
      <c r="K2188" s="458">
        <v>428</v>
      </c>
      <c r="L2188" t="s">
        <v>697</v>
      </c>
      <c r="O2188" s="231"/>
      <c r="P2188" s="231"/>
    </row>
    <row r="2189" spans="1:16">
      <c r="A2189" t="s">
        <v>1177</v>
      </c>
      <c r="B2189" s="458">
        <v>2023</v>
      </c>
      <c r="C2189" s="458">
        <v>184</v>
      </c>
      <c r="D2189" s="458">
        <v>0</v>
      </c>
      <c r="E2189" s="458">
        <v>406</v>
      </c>
      <c r="F2189" s="458">
        <v>0</v>
      </c>
      <c r="G2189" s="458">
        <v>204</v>
      </c>
      <c r="H2189" s="458">
        <v>0</v>
      </c>
      <c r="I2189" s="458">
        <v>39</v>
      </c>
      <c r="J2189" s="458">
        <v>21</v>
      </c>
      <c r="K2189" s="458">
        <v>417</v>
      </c>
      <c r="L2189" t="s">
        <v>697</v>
      </c>
      <c r="O2189" s="231"/>
      <c r="P2189" s="231"/>
    </row>
    <row r="2190" spans="1:16">
      <c r="A2190" t="s">
        <v>1177</v>
      </c>
      <c r="B2190" s="458">
        <v>2024</v>
      </c>
      <c r="C2190" s="458">
        <v>0</v>
      </c>
      <c r="D2190" s="458">
        <v>0</v>
      </c>
      <c r="E2190" s="458">
        <v>0</v>
      </c>
      <c r="F2190" s="458">
        <v>0</v>
      </c>
      <c r="G2190" s="458">
        <v>0</v>
      </c>
      <c r="H2190" s="458">
        <v>0</v>
      </c>
      <c r="I2190" s="458">
        <v>0</v>
      </c>
      <c r="J2190" s="458">
        <v>0</v>
      </c>
      <c r="K2190" s="458">
        <v>117</v>
      </c>
      <c r="L2190" t="s">
        <v>697</v>
      </c>
      <c r="O2190" s="231"/>
      <c r="P2190" s="231"/>
    </row>
    <row r="2191" spans="1:16">
      <c r="A2191" t="s">
        <v>1177</v>
      </c>
      <c r="C2191">
        <v>0</v>
      </c>
      <c r="D2191">
        <v>0</v>
      </c>
      <c r="E2191">
        <v>0</v>
      </c>
      <c r="F2191">
        <v>0</v>
      </c>
      <c r="G2191">
        <v>0</v>
      </c>
      <c r="H2191">
        <v>0</v>
      </c>
      <c r="I2191">
        <v>0</v>
      </c>
      <c r="J2191">
        <v>0</v>
      </c>
      <c r="K2191">
        <v>54</v>
      </c>
      <c r="L2191" t="s">
        <v>822</v>
      </c>
      <c r="O2191" s="231"/>
      <c r="P2191" s="231"/>
    </row>
    <row r="2192" spans="1:16">
      <c r="A2192" t="s">
        <v>1178</v>
      </c>
      <c r="B2192" s="458">
        <v>2019</v>
      </c>
      <c r="C2192" s="458">
        <v>0</v>
      </c>
      <c r="D2192" s="458">
        <v>0</v>
      </c>
      <c r="E2192" s="458">
        <v>0</v>
      </c>
      <c r="F2192" s="458">
        <v>9</v>
      </c>
      <c r="G2192" s="458">
        <v>0</v>
      </c>
      <c r="H2192" s="458">
        <v>20</v>
      </c>
      <c r="I2192" s="458">
        <v>0</v>
      </c>
      <c r="J2192" s="458">
        <v>18</v>
      </c>
      <c r="K2192" s="458">
        <v>213</v>
      </c>
      <c r="L2192" t="s">
        <v>855</v>
      </c>
      <c r="O2192" s="231"/>
      <c r="P2192" s="231"/>
    </row>
    <row r="2193" spans="1:16">
      <c r="A2193" t="s">
        <v>1178</v>
      </c>
      <c r="B2193" s="458">
        <v>2020</v>
      </c>
      <c r="C2193" s="458">
        <v>0</v>
      </c>
      <c r="D2193" s="458">
        <v>0</v>
      </c>
      <c r="E2193" s="458">
        <v>0</v>
      </c>
      <c r="F2193" s="458">
        <v>11</v>
      </c>
      <c r="G2193" s="458">
        <v>0</v>
      </c>
      <c r="H2193" s="458">
        <v>14</v>
      </c>
      <c r="I2193" s="458">
        <v>0</v>
      </c>
      <c r="J2193" s="458">
        <v>18</v>
      </c>
      <c r="K2193" s="458">
        <v>128</v>
      </c>
      <c r="L2193" t="s">
        <v>855</v>
      </c>
      <c r="O2193" s="231"/>
      <c r="P2193" s="231"/>
    </row>
    <row r="2194" spans="1:16">
      <c r="A2194" t="s">
        <v>1178</v>
      </c>
      <c r="B2194" s="458">
        <v>2021</v>
      </c>
      <c r="C2194" s="458">
        <v>0</v>
      </c>
      <c r="D2194" s="458">
        <v>0</v>
      </c>
      <c r="E2194" s="458">
        <v>0</v>
      </c>
      <c r="F2194" s="458">
        <v>24</v>
      </c>
      <c r="G2194" s="458">
        <v>0</v>
      </c>
      <c r="H2194" s="458">
        <v>14</v>
      </c>
      <c r="I2194" s="458">
        <v>0</v>
      </c>
      <c r="J2194" s="458">
        <v>0</v>
      </c>
      <c r="K2194" s="458">
        <v>241</v>
      </c>
      <c r="L2194" t="s">
        <v>855</v>
      </c>
      <c r="O2194" s="231"/>
      <c r="P2194" s="231"/>
    </row>
    <row r="2195" spans="1:16">
      <c r="A2195" t="s">
        <v>1178</v>
      </c>
      <c r="B2195" s="458">
        <v>2021</v>
      </c>
      <c r="C2195" s="458">
        <v>0</v>
      </c>
      <c r="D2195" s="458">
        <v>0</v>
      </c>
      <c r="E2195" s="458">
        <v>0</v>
      </c>
      <c r="F2195" s="458">
        <v>1</v>
      </c>
      <c r="G2195" s="458">
        <v>0</v>
      </c>
      <c r="H2195" s="458">
        <v>1</v>
      </c>
      <c r="I2195" s="458">
        <v>0</v>
      </c>
      <c r="J2195" s="458">
        <v>0</v>
      </c>
      <c r="K2195" s="458">
        <v>39</v>
      </c>
      <c r="L2195" t="s">
        <v>697</v>
      </c>
      <c r="O2195" s="231"/>
      <c r="P2195" s="231"/>
    </row>
    <row r="2196" spans="1:16">
      <c r="A2196" t="s">
        <v>1178</v>
      </c>
      <c r="B2196" s="458">
        <v>2022</v>
      </c>
      <c r="C2196" s="458">
        <v>35</v>
      </c>
      <c r="D2196" s="458">
        <v>0</v>
      </c>
      <c r="E2196" s="458">
        <v>53</v>
      </c>
      <c r="F2196" s="458">
        <v>0</v>
      </c>
      <c r="G2196" s="458">
        <v>66</v>
      </c>
      <c r="H2196" s="458">
        <v>21</v>
      </c>
      <c r="I2196" s="458">
        <v>0</v>
      </c>
      <c r="J2196" s="458">
        <v>14</v>
      </c>
      <c r="K2196" s="458">
        <v>294</v>
      </c>
      <c r="L2196" t="s">
        <v>697</v>
      </c>
      <c r="O2196" s="231"/>
      <c r="P2196" s="231"/>
    </row>
    <row r="2197" spans="1:16">
      <c r="A2197" t="s">
        <v>1178</v>
      </c>
      <c r="B2197" s="458">
        <v>2023</v>
      </c>
      <c r="C2197" s="458">
        <v>25</v>
      </c>
      <c r="D2197" s="458">
        <v>3</v>
      </c>
      <c r="E2197" s="458">
        <v>32</v>
      </c>
      <c r="F2197" s="458">
        <v>3</v>
      </c>
      <c r="G2197" s="458">
        <v>37</v>
      </c>
      <c r="H2197" s="458">
        <v>43</v>
      </c>
      <c r="I2197" s="458">
        <v>0</v>
      </c>
      <c r="J2197" s="458">
        <v>37</v>
      </c>
      <c r="K2197" s="458">
        <v>86</v>
      </c>
      <c r="L2197" t="s">
        <v>697</v>
      </c>
      <c r="O2197" s="231"/>
      <c r="P2197" s="231"/>
    </row>
    <row r="2198" spans="1:16">
      <c r="A2198" t="s">
        <v>1178</v>
      </c>
      <c r="B2198" s="458">
        <v>2024</v>
      </c>
      <c r="C2198" s="458">
        <v>0</v>
      </c>
      <c r="D2198" s="458">
        <v>0</v>
      </c>
      <c r="E2198" s="458">
        <v>0</v>
      </c>
      <c r="F2198" s="458">
        <v>0</v>
      </c>
      <c r="G2198" s="458">
        <v>0</v>
      </c>
      <c r="H2198" s="458">
        <v>34</v>
      </c>
      <c r="I2198" s="458">
        <v>0</v>
      </c>
      <c r="J2198" s="458">
        <v>11</v>
      </c>
      <c r="K2198" s="458">
        <v>83</v>
      </c>
      <c r="L2198" t="s">
        <v>697</v>
      </c>
      <c r="O2198" s="231"/>
      <c r="P2198" s="231"/>
    </row>
    <row r="2199" spans="1:16">
      <c r="A2199" t="s">
        <v>1178</v>
      </c>
      <c r="C2199">
        <v>0</v>
      </c>
      <c r="D2199">
        <v>0</v>
      </c>
      <c r="E2199">
        <v>0</v>
      </c>
      <c r="F2199">
        <v>10</v>
      </c>
      <c r="G2199">
        <v>0</v>
      </c>
      <c r="H2199">
        <v>2</v>
      </c>
      <c r="I2199">
        <v>0</v>
      </c>
      <c r="J2199">
        <v>0</v>
      </c>
      <c r="K2199">
        <v>62</v>
      </c>
      <c r="L2199" t="s">
        <v>822</v>
      </c>
      <c r="O2199" s="231"/>
      <c r="P2199" s="231"/>
    </row>
    <row r="2200" spans="1:16">
      <c r="A2200" t="s">
        <v>1179</v>
      </c>
      <c r="B2200" s="458">
        <v>2019</v>
      </c>
      <c r="C2200" s="458">
        <v>0</v>
      </c>
      <c r="D2200" s="458">
        <v>0</v>
      </c>
      <c r="E2200" s="458">
        <v>0</v>
      </c>
      <c r="F2200" s="458">
        <v>0</v>
      </c>
      <c r="G2200" s="458">
        <v>0</v>
      </c>
      <c r="H2200" s="458">
        <v>0</v>
      </c>
      <c r="I2200" s="458">
        <v>0</v>
      </c>
      <c r="J2200" s="458">
        <v>149</v>
      </c>
      <c r="K2200" s="458">
        <v>0</v>
      </c>
      <c r="L2200" t="s">
        <v>855</v>
      </c>
      <c r="O2200" s="231"/>
      <c r="P2200" s="231"/>
    </row>
    <row r="2201" spans="1:16">
      <c r="A2201" t="s">
        <v>1179</v>
      </c>
      <c r="B2201" s="458">
        <v>2021</v>
      </c>
      <c r="C2201" s="458">
        <v>0</v>
      </c>
      <c r="D2201" s="458">
        <v>0</v>
      </c>
      <c r="E2201" s="458">
        <v>30</v>
      </c>
      <c r="F2201" s="458">
        <v>0</v>
      </c>
      <c r="G2201" s="458">
        <v>0</v>
      </c>
      <c r="H2201" s="458">
        <v>0</v>
      </c>
      <c r="I2201" s="458">
        <v>0</v>
      </c>
      <c r="J2201" s="458">
        <v>234</v>
      </c>
      <c r="K2201" s="458">
        <v>0</v>
      </c>
      <c r="L2201" t="s">
        <v>855</v>
      </c>
      <c r="O2201" s="231"/>
      <c r="P2201" s="231"/>
    </row>
    <row r="2202" spans="1:16">
      <c r="A2202" t="s">
        <v>1179</v>
      </c>
      <c r="B2202" s="458">
        <v>2021</v>
      </c>
      <c r="C2202" s="458">
        <v>0</v>
      </c>
      <c r="D2202" s="458">
        <v>0</v>
      </c>
      <c r="E2202" s="458">
        <v>0</v>
      </c>
      <c r="F2202" s="458">
        <v>0</v>
      </c>
      <c r="G2202" s="458">
        <v>0</v>
      </c>
      <c r="H2202" s="458">
        <v>0</v>
      </c>
      <c r="I2202" s="458">
        <v>0</v>
      </c>
      <c r="J2202" s="458">
        <v>41</v>
      </c>
      <c r="K2202" s="458">
        <v>0</v>
      </c>
      <c r="L2202" t="s">
        <v>697</v>
      </c>
      <c r="O2202" s="231"/>
      <c r="P2202" s="231"/>
    </row>
    <row r="2203" spans="1:16">
      <c r="A2203" t="s">
        <v>1179</v>
      </c>
      <c r="B2203" s="458">
        <v>2022</v>
      </c>
      <c r="C2203" s="458">
        <v>0</v>
      </c>
      <c r="D2203" s="458">
        <v>0</v>
      </c>
      <c r="E2203" s="458">
        <v>0</v>
      </c>
      <c r="F2203" s="458">
        <v>0</v>
      </c>
      <c r="G2203" s="458">
        <v>91</v>
      </c>
      <c r="H2203" s="458">
        <v>0</v>
      </c>
      <c r="I2203" s="458">
        <v>0</v>
      </c>
      <c r="J2203" s="458">
        <v>0</v>
      </c>
      <c r="K2203" s="458">
        <v>116</v>
      </c>
      <c r="L2203" t="s">
        <v>697</v>
      </c>
      <c r="O2203" s="231"/>
      <c r="P2203" s="231"/>
    </row>
    <row r="2204" spans="1:16">
      <c r="A2204" t="s">
        <v>1179</v>
      </c>
      <c r="B2204" s="458">
        <v>2023</v>
      </c>
      <c r="C2204" s="458">
        <v>5</v>
      </c>
      <c r="D2204" s="458">
        <v>0</v>
      </c>
      <c r="E2204" s="458">
        <v>7</v>
      </c>
      <c r="F2204" s="458">
        <v>0</v>
      </c>
      <c r="G2204" s="458">
        <v>205</v>
      </c>
      <c r="H2204" s="458">
        <v>0</v>
      </c>
      <c r="I2204" s="458">
        <v>0</v>
      </c>
      <c r="J2204" s="458">
        <v>0</v>
      </c>
      <c r="K2204" s="458">
        <v>100</v>
      </c>
      <c r="L2204" t="s">
        <v>697</v>
      </c>
      <c r="O2204" s="231"/>
      <c r="P2204" s="231"/>
    </row>
    <row r="2205" spans="1:16">
      <c r="A2205" t="s">
        <v>1179</v>
      </c>
      <c r="B2205" s="458">
        <v>2024</v>
      </c>
      <c r="C2205" s="458">
        <v>0</v>
      </c>
      <c r="D2205" s="458">
        <v>0</v>
      </c>
      <c r="E2205" s="458">
        <v>2</v>
      </c>
      <c r="F2205" s="458">
        <v>0</v>
      </c>
      <c r="G2205" s="458">
        <v>0</v>
      </c>
      <c r="H2205" s="458">
        <v>0</v>
      </c>
      <c r="I2205" s="458">
        <v>0</v>
      </c>
      <c r="J2205" s="458">
        <v>0</v>
      </c>
      <c r="K2205" s="458">
        <v>149</v>
      </c>
      <c r="L2205" t="s">
        <v>697</v>
      </c>
      <c r="O2205" s="231"/>
      <c r="P2205" s="231"/>
    </row>
    <row r="2206" spans="1:16">
      <c r="A2206" t="s">
        <v>1179</v>
      </c>
      <c r="C2206">
        <v>0</v>
      </c>
      <c r="D2206">
        <v>0</v>
      </c>
      <c r="E2206">
        <v>0</v>
      </c>
      <c r="F2206">
        <v>0</v>
      </c>
      <c r="G2206">
        <v>0</v>
      </c>
      <c r="H2206">
        <v>0</v>
      </c>
      <c r="I2206">
        <v>0</v>
      </c>
      <c r="J2206">
        <v>72</v>
      </c>
      <c r="K2206">
        <v>0</v>
      </c>
      <c r="L2206" t="s">
        <v>822</v>
      </c>
      <c r="O2206" s="231"/>
      <c r="P2206" s="231"/>
    </row>
    <row r="2207" spans="1:16">
      <c r="A2207" t="s">
        <v>1180</v>
      </c>
      <c r="B2207" s="458">
        <v>2019</v>
      </c>
      <c r="C2207" s="458">
        <v>0</v>
      </c>
      <c r="D2207" s="458">
        <v>0</v>
      </c>
      <c r="E2207" s="458">
        <v>0</v>
      </c>
      <c r="F2207" s="458">
        <v>0</v>
      </c>
      <c r="G2207" s="458">
        <v>2</v>
      </c>
      <c r="H2207" s="458">
        <v>0</v>
      </c>
      <c r="I2207" s="458">
        <v>0</v>
      </c>
      <c r="J2207" s="458">
        <v>0</v>
      </c>
      <c r="K2207" s="458">
        <v>105</v>
      </c>
      <c r="L2207" t="s">
        <v>855</v>
      </c>
      <c r="O2207" s="231"/>
      <c r="P2207" s="231"/>
    </row>
    <row r="2208" spans="1:16">
      <c r="A2208" t="s">
        <v>1180</v>
      </c>
      <c r="B2208" s="458">
        <v>2020</v>
      </c>
      <c r="C2208" s="458">
        <v>0</v>
      </c>
      <c r="D2208" s="458">
        <v>0</v>
      </c>
      <c r="E2208" s="458">
        <v>58</v>
      </c>
      <c r="F2208" s="458">
        <v>0</v>
      </c>
      <c r="G2208" s="458">
        <v>0</v>
      </c>
      <c r="H2208" s="458">
        <v>0</v>
      </c>
      <c r="I2208" s="458">
        <v>0</v>
      </c>
      <c r="J2208" s="458">
        <v>0</v>
      </c>
      <c r="K2208" s="458">
        <v>132</v>
      </c>
      <c r="L2208" t="s">
        <v>855</v>
      </c>
      <c r="O2208" s="231"/>
      <c r="P2208" s="231"/>
    </row>
    <row r="2209" spans="1:16">
      <c r="A2209" t="s">
        <v>1180</v>
      </c>
      <c r="B2209" s="458">
        <v>2021</v>
      </c>
      <c r="C2209" s="458">
        <v>0</v>
      </c>
      <c r="D2209" s="458">
        <v>0</v>
      </c>
      <c r="E2209" s="458">
        <v>0</v>
      </c>
      <c r="F2209" s="458">
        <v>0</v>
      </c>
      <c r="G2209" s="458">
        <v>0</v>
      </c>
      <c r="H2209" s="458">
        <v>0</v>
      </c>
      <c r="I2209" s="458">
        <v>0</v>
      </c>
      <c r="J2209" s="458">
        <v>0</v>
      </c>
      <c r="K2209" s="458">
        <v>95</v>
      </c>
      <c r="L2209" t="s">
        <v>855</v>
      </c>
      <c r="O2209" s="231"/>
      <c r="P2209" s="231"/>
    </row>
    <row r="2210" spans="1:16">
      <c r="A2210" t="s">
        <v>1180</v>
      </c>
      <c r="B2210" s="458">
        <v>2022</v>
      </c>
      <c r="C2210" s="458">
        <v>0</v>
      </c>
      <c r="D2210" s="458">
        <v>0</v>
      </c>
      <c r="E2210" s="458">
        <v>0</v>
      </c>
      <c r="F2210" s="458">
        <v>0</v>
      </c>
      <c r="G2210" s="458">
        <v>0</v>
      </c>
      <c r="H2210" s="458">
        <v>0</v>
      </c>
      <c r="I2210" s="458">
        <v>1</v>
      </c>
      <c r="J2210" s="458">
        <v>0</v>
      </c>
      <c r="K2210" s="458">
        <v>127</v>
      </c>
      <c r="L2210" t="s">
        <v>855</v>
      </c>
      <c r="O2210" s="231"/>
      <c r="P2210" s="231"/>
    </row>
    <row r="2211" spans="1:16">
      <c r="A2211" t="s">
        <v>1180</v>
      </c>
      <c r="B2211" s="458">
        <v>2023</v>
      </c>
      <c r="C2211" s="458">
        <v>0</v>
      </c>
      <c r="D2211" s="458">
        <v>0</v>
      </c>
      <c r="E2211" s="458">
        <v>0</v>
      </c>
      <c r="F2211" s="458">
        <v>0</v>
      </c>
      <c r="G2211" s="458">
        <v>0</v>
      </c>
      <c r="H2211" s="458">
        <v>0</v>
      </c>
      <c r="I2211" s="458">
        <v>0</v>
      </c>
      <c r="J2211" s="458">
        <v>0</v>
      </c>
      <c r="K2211" s="458">
        <v>9</v>
      </c>
      <c r="L2211" t="s">
        <v>855</v>
      </c>
      <c r="O2211" s="231"/>
      <c r="P2211" s="231"/>
    </row>
    <row r="2212" spans="1:16">
      <c r="A2212" t="s">
        <v>1180</v>
      </c>
      <c r="B2212" s="458">
        <v>2023</v>
      </c>
      <c r="C2212" s="458">
        <v>0</v>
      </c>
      <c r="D2212" s="458">
        <v>0</v>
      </c>
      <c r="E2212" s="458">
        <v>0</v>
      </c>
      <c r="F2212" s="458">
        <v>0</v>
      </c>
      <c r="G2212" s="458">
        <v>39</v>
      </c>
      <c r="H2212" s="458">
        <v>0</v>
      </c>
      <c r="I2212" s="458">
        <v>71</v>
      </c>
      <c r="J2212" s="458">
        <v>0</v>
      </c>
      <c r="K2212" s="458">
        <v>150</v>
      </c>
      <c r="L2212" t="s">
        <v>697</v>
      </c>
      <c r="O2212" s="231"/>
      <c r="P2212" s="231"/>
    </row>
    <row r="2213" spans="1:16">
      <c r="A2213" t="s">
        <v>1180</v>
      </c>
      <c r="B2213" s="458">
        <v>2024</v>
      </c>
      <c r="C2213" s="458">
        <v>16</v>
      </c>
      <c r="D2213" s="458">
        <v>0</v>
      </c>
      <c r="E2213" s="458">
        <v>41</v>
      </c>
      <c r="F2213" s="458">
        <v>0</v>
      </c>
      <c r="G2213" s="458">
        <v>8</v>
      </c>
      <c r="H2213" s="458">
        <v>0</v>
      </c>
      <c r="I2213" s="458">
        <v>1</v>
      </c>
      <c r="J2213" s="458">
        <v>0</v>
      </c>
      <c r="K2213" s="458">
        <v>132</v>
      </c>
      <c r="L2213" t="s">
        <v>697</v>
      </c>
      <c r="O2213" s="231"/>
      <c r="P2213" s="231"/>
    </row>
    <row r="2214" spans="1:16">
      <c r="A2214" t="s">
        <v>1180</v>
      </c>
      <c r="C2214">
        <v>0</v>
      </c>
      <c r="D2214">
        <v>0</v>
      </c>
      <c r="E2214">
        <v>0</v>
      </c>
      <c r="F2214">
        <v>0</v>
      </c>
      <c r="G2214">
        <v>0</v>
      </c>
      <c r="H2214">
        <v>0</v>
      </c>
      <c r="I2214">
        <v>0</v>
      </c>
      <c r="J2214">
        <v>0</v>
      </c>
      <c r="K2214">
        <v>67</v>
      </c>
      <c r="L2214" t="s">
        <v>822</v>
      </c>
      <c r="O2214" s="231"/>
      <c r="P2214" s="231"/>
    </row>
    <row r="2215" spans="1:16">
      <c r="A2215" t="s">
        <v>1181</v>
      </c>
      <c r="B2215" s="458">
        <v>2019</v>
      </c>
      <c r="C2215" s="458">
        <v>0</v>
      </c>
      <c r="D2215" s="458">
        <v>0</v>
      </c>
      <c r="E2215" s="458">
        <v>0</v>
      </c>
      <c r="F2215" s="458">
        <v>0</v>
      </c>
      <c r="G2215" s="458">
        <v>0</v>
      </c>
      <c r="H2215" s="458">
        <v>0</v>
      </c>
      <c r="I2215" s="458">
        <v>0</v>
      </c>
      <c r="J2215" s="458">
        <v>0</v>
      </c>
      <c r="K2215" s="458">
        <v>10</v>
      </c>
      <c r="L2215" t="s">
        <v>855</v>
      </c>
      <c r="O2215" s="231"/>
      <c r="P2215" s="231"/>
    </row>
    <row r="2216" spans="1:16">
      <c r="A2216" t="s">
        <v>1181</v>
      </c>
      <c r="B2216" s="458">
        <v>2020</v>
      </c>
      <c r="C2216" s="458">
        <v>0</v>
      </c>
      <c r="D2216" s="458">
        <v>0</v>
      </c>
      <c r="E2216" s="458">
        <v>0</v>
      </c>
      <c r="F2216" s="458">
        <v>2</v>
      </c>
      <c r="G2216" s="458">
        <v>0</v>
      </c>
      <c r="H2216" s="458">
        <v>1</v>
      </c>
      <c r="I2216" s="458">
        <v>0</v>
      </c>
      <c r="J2216" s="458">
        <v>0</v>
      </c>
      <c r="K2216" s="458">
        <v>6</v>
      </c>
      <c r="L2216" t="s">
        <v>855</v>
      </c>
      <c r="O2216" s="231"/>
      <c r="P2216" s="231"/>
    </row>
    <row r="2217" spans="1:16">
      <c r="A2217" t="s">
        <v>1181</v>
      </c>
      <c r="B2217" s="458">
        <v>2023</v>
      </c>
      <c r="C2217" s="458">
        <v>0</v>
      </c>
      <c r="D2217" s="458">
        <v>6</v>
      </c>
      <c r="E2217" s="458">
        <v>0</v>
      </c>
      <c r="F2217" s="458">
        <v>6</v>
      </c>
      <c r="G2217" s="458">
        <v>0</v>
      </c>
      <c r="H2217" s="458">
        <v>0</v>
      </c>
      <c r="I2217" s="458">
        <v>0</v>
      </c>
      <c r="J2217" s="458">
        <v>0</v>
      </c>
      <c r="K2217" s="458">
        <v>10</v>
      </c>
      <c r="L2217" t="s">
        <v>697</v>
      </c>
      <c r="O2217" s="231"/>
      <c r="P2217" s="231"/>
    </row>
    <row r="2218" spans="1:16">
      <c r="A2218" t="s">
        <v>1181</v>
      </c>
      <c r="B2218" s="458">
        <v>2024</v>
      </c>
      <c r="C2218" s="458">
        <v>0</v>
      </c>
      <c r="D2218" s="458">
        <v>0</v>
      </c>
      <c r="E2218" s="458">
        <v>0</v>
      </c>
      <c r="F2218" s="458">
        <v>0</v>
      </c>
      <c r="G2218" s="458">
        <v>0</v>
      </c>
      <c r="H2218" s="458">
        <v>3</v>
      </c>
      <c r="I2218" s="458">
        <v>0</v>
      </c>
      <c r="J2218" s="458">
        <v>0</v>
      </c>
      <c r="K2218" s="458">
        <v>4</v>
      </c>
      <c r="L2218" t="s">
        <v>697</v>
      </c>
      <c r="O2218" s="231"/>
      <c r="P2218" s="231"/>
    </row>
    <row r="2219" spans="1:16">
      <c r="A2219" t="s">
        <v>1182</v>
      </c>
      <c r="B2219" s="458">
        <v>2019</v>
      </c>
      <c r="C2219" s="458">
        <v>0</v>
      </c>
      <c r="D2219" s="458">
        <v>6</v>
      </c>
      <c r="E2219" s="458">
        <v>0</v>
      </c>
      <c r="F2219" s="458">
        <v>19</v>
      </c>
      <c r="G2219" s="458">
        <v>0</v>
      </c>
      <c r="H2219" s="458">
        <v>80</v>
      </c>
      <c r="I2219" s="458">
        <v>0</v>
      </c>
      <c r="J2219" s="458">
        <v>86</v>
      </c>
      <c r="K2219" s="458">
        <v>292</v>
      </c>
      <c r="L2219" t="s">
        <v>855</v>
      </c>
      <c r="O2219" s="231"/>
      <c r="P2219" s="231"/>
    </row>
    <row r="2220" spans="1:16">
      <c r="A2220" t="s">
        <v>1182</v>
      </c>
      <c r="B2220" s="458">
        <v>2020</v>
      </c>
      <c r="C2220" s="458">
        <v>0</v>
      </c>
      <c r="D2220" s="458">
        <v>6</v>
      </c>
      <c r="E2220" s="458">
        <v>0</v>
      </c>
      <c r="F2220" s="458">
        <v>58</v>
      </c>
      <c r="G2220" s="458">
        <v>0</v>
      </c>
      <c r="H2220" s="458">
        <v>225</v>
      </c>
      <c r="I2220" s="458">
        <v>0</v>
      </c>
      <c r="J2220" s="458">
        <v>181</v>
      </c>
      <c r="K2220" s="458">
        <v>481</v>
      </c>
      <c r="L2220" t="s">
        <v>855</v>
      </c>
      <c r="O2220" s="231"/>
      <c r="P2220" s="231"/>
    </row>
    <row r="2221" spans="1:16">
      <c r="A2221" t="s">
        <v>1182</v>
      </c>
      <c r="B2221" s="458">
        <v>2021</v>
      </c>
      <c r="C2221" s="458">
        <v>0</v>
      </c>
      <c r="D2221" s="458">
        <v>0</v>
      </c>
      <c r="E2221" s="458">
        <v>0</v>
      </c>
      <c r="F2221" s="458">
        <v>19</v>
      </c>
      <c r="G2221" s="458">
        <v>0</v>
      </c>
      <c r="H2221" s="458">
        <v>53</v>
      </c>
      <c r="I2221" s="458">
        <v>0</v>
      </c>
      <c r="J2221" s="458">
        <v>123</v>
      </c>
      <c r="K2221" s="458">
        <v>399</v>
      </c>
      <c r="L2221" t="s">
        <v>855</v>
      </c>
      <c r="O2221" s="231"/>
      <c r="P2221" s="231"/>
    </row>
    <row r="2222" spans="1:16">
      <c r="A2222" t="s">
        <v>1182</v>
      </c>
      <c r="B2222" s="458">
        <v>2022</v>
      </c>
      <c r="C2222" s="458">
        <v>0</v>
      </c>
      <c r="D2222" s="458">
        <v>1</v>
      </c>
      <c r="E2222" s="458">
        <v>0</v>
      </c>
      <c r="F2222" s="458">
        <v>3</v>
      </c>
      <c r="G2222" s="458">
        <v>0</v>
      </c>
      <c r="H2222" s="458">
        <v>65</v>
      </c>
      <c r="I2222" s="458">
        <v>0</v>
      </c>
      <c r="J2222" s="458">
        <v>82</v>
      </c>
      <c r="K2222" s="458">
        <v>200</v>
      </c>
      <c r="L2222" t="s">
        <v>855</v>
      </c>
      <c r="O2222" s="231"/>
      <c r="P2222" s="231"/>
    </row>
    <row r="2223" spans="1:16">
      <c r="A2223" t="s">
        <v>1182</v>
      </c>
      <c r="B2223" s="458">
        <v>2022</v>
      </c>
      <c r="C2223" s="458">
        <v>0</v>
      </c>
      <c r="D2223" s="458">
        <v>1</v>
      </c>
      <c r="E2223" s="458">
        <v>0</v>
      </c>
      <c r="F2223" s="458">
        <v>1</v>
      </c>
      <c r="G2223" s="458">
        <v>0</v>
      </c>
      <c r="H2223" s="458">
        <v>44</v>
      </c>
      <c r="I2223" s="458">
        <v>0</v>
      </c>
      <c r="J2223" s="458">
        <v>127</v>
      </c>
      <c r="K2223" s="458">
        <v>130</v>
      </c>
      <c r="L2223" t="s">
        <v>697</v>
      </c>
      <c r="O2223" s="231"/>
      <c r="P2223" s="231"/>
    </row>
    <row r="2224" spans="1:16">
      <c r="A2224" t="s">
        <v>1182</v>
      </c>
      <c r="B2224" s="458">
        <v>2023</v>
      </c>
      <c r="C2224" s="458">
        <v>0</v>
      </c>
      <c r="D2224" s="458">
        <v>4</v>
      </c>
      <c r="E2224" s="458">
        <v>0</v>
      </c>
      <c r="F2224" s="458">
        <v>7</v>
      </c>
      <c r="G2224" s="458">
        <v>0</v>
      </c>
      <c r="H2224" s="458">
        <v>116</v>
      </c>
      <c r="I2224" s="458">
        <v>0</v>
      </c>
      <c r="J2224" s="458">
        <v>218</v>
      </c>
      <c r="K2224" s="458">
        <v>155</v>
      </c>
      <c r="L2224" t="s">
        <v>697</v>
      </c>
      <c r="O2224" s="231"/>
      <c r="P2224" s="231"/>
    </row>
    <row r="2225" spans="1:16">
      <c r="A2225" t="s">
        <v>1182</v>
      </c>
      <c r="B2225" s="458">
        <v>2024</v>
      </c>
      <c r="C2225" s="458">
        <v>0</v>
      </c>
      <c r="D2225" s="458">
        <v>0</v>
      </c>
      <c r="E2225" s="458">
        <v>0</v>
      </c>
      <c r="F2225" s="458">
        <v>2</v>
      </c>
      <c r="G2225" s="458">
        <v>0</v>
      </c>
      <c r="H2225" s="458">
        <v>218</v>
      </c>
      <c r="I2225" s="458">
        <v>0</v>
      </c>
      <c r="J2225" s="458">
        <v>153</v>
      </c>
      <c r="K2225" s="458">
        <v>145</v>
      </c>
      <c r="L2225" t="s">
        <v>697</v>
      </c>
      <c r="O2225" s="231"/>
      <c r="P2225" s="231"/>
    </row>
    <row r="2226" spans="1:16">
      <c r="A2226" t="s">
        <v>1182</v>
      </c>
      <c r="C2226">
        <v>0</v>
      </c>
      <c r="D2226">
        <v>1</v>
      </c>
      <c r="E2226">
        <v>0</v>
      </c>
      <c r="F2226">
        <v>3</v>
      </c>
      <c r="G2226">
        <v>0</v>
      </c>
      <c r="H2226">
        <v>65</v>
      </c>
      <c r="I2226">
        <v>0</v>
      </c>
      <c r="J2226">
        <v>82</v>
      </c>
      <c r="K2226">
        <v>200</v>
      </c>
      <c r="L2226" t="s">
        <v>822</v>
      </c>
      <c r="O2226" s="231"/>
      <c r="P2226" s="231"/>
    </row>
    <row r="2227" spans="1:16">
      <c r="A2227" t="s">
        <v>1183</v>
      </c>
      <c r="B2227" s="458">
        <v>2019</v>
      </c>
      <c r="C2227" s="458">
        <v>0</v>
      </c>
      <c r="D2227" s="458">
        <v>0</v>
      </c>
      <c r="E2227" s="458">
        <v>0</v>
      </c>
      <c r="F2227" s="458">
        <v>0</v>
      </c>
      <c r="G2227" s="458">
        <v>0</v>
      </c>
      <c r="H2227" s="458">
        <v>0</v>
      </c>
      <c r="I2227" s="458">
        <v>0</v>
      </c>
      <c r="J2227" s="458">
        <v>0</v>
      </c>
      <c r="K2227" s="458">
        <v>26</v>
      </c>
      <c r="L2227" t="s">
        <v>855</v>
      </c>
      <c r="O2227" s="231"/>
      <c r="P2227" s="231"/>
    </row>
    <row r="2228" spans="1:16">
      <c r="A2228" t="s">
        <v>1183</v>
      </c>
      <c r="B2228" s="458">
        <v>2020</v>
      </c>
      <c r="C2228" s="458">
        <v>0</v>
      </c>
      <c r="D2228" s="458">
        <v>0</v>
      </c>
      <c r="E2228" s="458">
        <v>0</v>
      </c>
      <c r="F2228" s="458">
        <v>2</v>
      </c>
      <c r="G2228" s="458">
        <v>0</v>
      </c>
      <c r="H2228" s="458">
        <v>3</v>
      </c>
      <c r="I2228" s="458">
        <v>0</v>
      </c>
      <c r="J2228" s="458">
        <v>7</v>
      </c>
      <c r="K2228" s="458">
        <v>1</v>
      </c>
      <c r="L2228" t="s">
        <v>855</v>
      </c>
      <c r="O2228" s="231"/>
      <c r="P2228" s="231"/>
    </row>
    <row r="2229" spans="1:16">
      <c r="A2229" t="s">
        <v>1183</v>
      </c>
      <c r="B2229" s="458">
        <v>2021</v>
      </c>
      <c r="C2229" s="458">
        <v>0</v>
      </c>
      <c r="D2229" s="458">
        <v>0</v>
      </c>
      <c r="E2229" s="458">
        <v>0</v>
      </c>
      <c r="F2229" s="458">
        <v>5</v>
      </c>
      <c r="G2229" s="458">
        <v>0</v>
      </c>
      <c r="H2229" s="458">
        <v>8</v>
      </c>
      <c r="I2229" s="458">
        <v>0</v>
      </c>
      <c r="J2229" s="458">
        <v>9</v>
      </c>
      <c r="K2229" s="458">
        <v>17</v>
      </c>
      <c r="L2229" t="s">
        <v>855</v>
      </c>
      <c r="O2229" s="231"/>
      <c r="P2229" s="231"/>
    </row>
    <row r="2230" spans="1:16">
      <c r="A2230" t="s">
        <v>1183</v>
      </c>
      <c r="B2230" s="458">
        <v>2021</v>
      </c>
      <c r="C2230" s="458">
        <v>0</v>
      </c>
      <c r="D2230" s="458">
        <v>0</v>
      </c>
      <c r="E2230" s="458">
        <v>0</v>
      </c>
      <c r="F2230" s="458">
        <v>7</v>
      </c>
      <c r="G2230" s="458">
        <v>0</v>
      </c>
      <c r="H2230" s="458">
        <v>1</v>
      </c>
      <c r="I2230" s="458">
        <v>0</v>
      </c>
      <c r="J2230" s="458">
        <v>0</v>
      </c>
      <c r="K2230" s="458">
        <v>1</v>
      </c>
      <c r="L2230" t="s">
        <v>697</v>
      </c>
      <c r="O2230" s="231"/>
      <c r="P2230" s="231"/>
    </row>
    <row r="2231" spans="1:16">
      <c r="A2231" t="s">
        <v>1183</v>
      </c>
      <c r="B2231" s="458">
        <v>2022</v>
      </c>
      <c r="C2231" s="458">
        <v>0</v>
      </c>
      <c r="D2231" s="458">
        <v>0</v>
      </c>
      <c r="E2231" s="458">
        <v>0</v>
      </c>
      <c r="F2231" s="458">
        <v>19</v>
      </c>
      <c r="G2231" s="458">
        <v>0</v>
      </c>
      <c r="H2231" s="458">
        <v>10</v>
      </c>
      <c r="I2231" s="458">
        <v>0</v>
      </c>
      <c r="J2231" s="458">
        <v>3</v>
      </c>
      <c r="K2231" s="458">
        <v>19</v>
      </c>
      <c r="L2231" t="s">
        <v>697</v>
      </c>
      <c r="O2231" s="231"/>
      <c r="P2231" s="231"/>
    </row>
    <row r="2232" spans="1:16">
      <c r="A2232" t="s">
        <v>1183</v>
      </c>
      <c r="B2232" s="458">
        <v>2023</v>
      </c>
      <c r="C2232" s="458">
        <v>0</v>
      </c>
      <c r="D2232" s="458">
        <v>0</v>
      </c>
      <c r="E2232" s="458">
        <v>0</v>
      </c>
      <c r="F2232" s="458">
        <v>11</v>
      </c>
      <c r="G2232" s="458">
        <v>0</v>
      </c>
      <c r="H2232" s="458">
        <v>14</v>
      </c>
      <c r="I2232" s="458">
        <v>0</v>
      </c>
      <c r="J2232" s="458">
        <v>1</v>
      </c>
      <c r="K2232" s="458">
        <v>9</v>
      </c>
      <c r="L2232" t="s">
        <v>697</v>
      </c>
      <c r="O2232" s="231"/>
      <c r="P2232" s="231"/>
    </row>
    <row r="2233" spans="1:16">
      <c r="A2233" t="s">
        <v>1183</v>
      </c>
      <c r="B2233" s="458">
        <v>2024</v>
      </c>
      <c r="C2233" s="458">
        <v>0</v>
      </c>
      <c r="D2233" s="458">
        <v>9</v>
      </c>
      <c r="E2233" s="458">
        <v>0</v>
      </c>
      <c r="F2233" s="458">
        <v>9</v>
      </c>
      <c r="G2233" s="458">
        <v>0</v>
      </c>
      <c r="H2233" s="458">
        <v>21</v>
      </c>
      <c r="I2233" s="458">
        <v>0</v>
      </c>
      <c r="J2233" s="458">
        <v>10</v>
      </c>
      <c r="K2233" s="458">
        <v>8</v>
      </c>
      <c r="L2233" t="s">
        <v>697</v>
      </c>
      <c r="O2233" s="231"/>
      <c r="P2233" s="231"/>
    </row>
    <row r="2234" spans="1:16">
      <c r="A2234" t="s">
        <v>1183</v>
      </c>
      <c r="C2234">
        <v>0</v>
      </c>
      <c r="D2234">
        <v>0</v>
      </c>
      <c r="E2234">
        <v>0</v>
      </c>
      <c r="F2234">
        <v>2</v>
      </c>
      <c r="G2234">
        <v>0</v>
      </c>
      <c r="H2234">
        <v>3</v>
      </c>
      <c r="I2234">
        <v>0</v>
      </c>
      <c r="J2234">
        <v>2</v>
      </c>
      <c r="K2234">
        <v>5</v>
      </c>
      <c r="L2234" t="s">
        <v>822</v>
      </c>
      <c r="O2234" s="231"/>
      <c r="P2234" s="231"/>
    </row>
    <row r="2235" spans="1:16">
      <c r="A2235" t="s">
        <v>1184</v>
      </c>
      <c r="B2235" s="458">
        <v>2020</v>
      </c>
      <c r="C2235" s="458">
        <v>0</v>
      </c>
      <c r="D2235" s="458">
        <v>0</v>
      </c>
      <c r="E2235" s="458">
        <v>0</v>
      </c>
      <c r="F2235" s="458">
        <v>0</v>
      </c>
      <c r="G2235" s="458">
        <v>0</v>
      </c>
      <c r="H2235" s="458">
        <v>0</v>
      </c>
      <c r="I2235" s="458">
        <v>0</v>
      </c>
      <c r="J2235" s="458">
        <v>2</v>
      </c>
      <c r="K2235" s="458">
        <v>0</v>
      </c>
      <c r="L2235" t="s">
        <v>855</v>
      </c>
      <c r="O2235" s="231"/>
      <c r="P2235" s="231"/>
    </row>
    <row r="2236" spans="1:16">
      <c r="A2236" t="s">
        <v>1184</v>
      </c>
      <c r="B2236" s="458">
        <v>2021</v>
      </c>
      <c r="C2236" s="458">
        <v>0</v>
      </c>
      <c r="D2236" s="458">
        <v>0</v>
      </c>
      <c r="E2236" s="458">
        <v>0</v>
      </c>
      <c r="F2236" s="458">
        <v>0</v>
      </c>
      <c r="G2236" s="458">
        <v>0</v>
      </c>
      <c r="H2236" s="458">
        <v>1</v>
      </c>
      <c r="I2236" s="458">
        <v>0</v>
      </c>
      <c r="J2236" s="458">
        <v>9</v>
      </c>
      <c r="K2236" s="458">
        <v>0</v>
      </c>
      <c r="L2236" t="s">
        <v>855</v>
      </c>
      <c r="O2236" s="231"/>
      <c r="P2236" s="231"/>
    </row>
    <row r="2237" spans="1:16">
      <c r="A2237" t="s">
        <v>1184</v>
      </c>
      <c r="B2237" s="458">
        <v>2022</v>
      </c>
      <c r="C2237" s="458">
        <v>0</v>
      </c>
      <c r="D2237" s="458">
        <v>0</v>
      </c>
      <c r="E2237" s="458">
        <v>0</v>
      </c>
      <c r="F2237" s="458">
        <v>0</v>
      </c>
      <c r="G2237" s="458">
        <v>0</v>
      </c>
      <c r="H2237" s="458">
        <v>3</v>
      </c>
      <c r="I2237" s="458">
        <v>0</v>
      </c>
      <c r="J2237" s="458">
        <v>25</v>
      </c>
      <c r="K2237" s="458">
        <v>4</v>
      </c>
      <c r="L2237" t="s">
        <v>855</v>
      </c>
      <c r="O2237" s="231"/>
      <c r="P2237" s="231"/>
    </row>
    <row r="2238" spans="1:16">
      <c r="A2238" t="s">
        <v>1185</v>
      </c>
      <c r="B2238" s="458">
        <v>2019</v>
      </c>
      <c r="C2238" s="458">
        <v>0</v>
      </c>
      <c r="D2238" s="458">
        <v>0</v>
      </c>
      <c r="E2238" s="458">
        <v>3</v>
      </c>
      <c r="F2238" s="458">
        <v>0</v>
      </c>
      <c r="G2238" s="458">
        <v>16</v>
      </c>
      <c r="H2238" s="458">
        <v>0</v>
      </c>
      <c r="I2238" s="458">
        <v>0</v>
      </c>
      <c r="J2238" s="458">
        <v>0</v>
      </c>
      <c r="K2238" s="458">
        <v>242</v>
      </c>
      <c r="L2238" t="s">
        <v>855</v>
      </c>
      <c r="O2238" s="231"/>
      <c r="P2238" s="231"/>
    </row>
    <row r="2239" spans="1:16">
      <c r="A2239" t="s">
        <v>1185</v>
      </c>
      <c r="B2239" s="458">
        <v>2020</v>
      </c>
      <c r="C2239" s="458">
        <v>0</v>
      </c>
      <c r="D2239" s="458">
        <v>0</v>
      </c>
      <c r="E2239" s="458">
        <v>26</v>
      </c>
      <c r="F2239" s="458">
        <v>0</v>
      </c>
      <c r="G2239" s="458">
        <v>18</v>
      </c>
      <c r="H2239" s="458">
        <v>0</v>
      </c>
      <c r="I2239" s="458">
        <v>17</v>
      </c>
      <c r="J2239" s="458">
        <v>80</v>
      </c>
      <c r="K2239" s="458">
        <v>274</v>
      </c>
      <c r="L2239" t="s">
        <v>855</v>
      </c>
      <c r="O2239" s="231"/>
      <c r="P2239" s="231"/>
    </row>
    <row r="2240" spans="1:16">
      <c r="A2240" t="s">
        <v>1185</v>
      </c>
      <c r="B2240" s="458">
        <v>2021</v>
      </c>
      <c r="C2240" s="458">
        <v>0</v>
      </c>
      <c r="D2240" s="458">
        <v>0</v>
      </c>
      <c r="E2240" s="458">
        <v>0</v>
      </c>
      <c r="F2240" s="458">
        <v>0</v>
      </c>
      <c r="G2240" s="458">
        <v>0</v>
      </c>
      <c r="H2240" s="458">
        <v>0</v>
      </c>
      <c r="I2240" s="458">
        <v>0</v>
      </c>
      <c r="J2240" s="458">
        <v>84</v>
      </c>
      <c r="K2240" s="458">
        <v>50</v>
      </c>
      <c r="L2240" t="s">
        <v>855</v>
      </c>
      <c r="O2240" s="231"/>
      <c r="P2240" s="231"/>
    </row>
    <row r="2241" spans="1:16">
      <c r="A2241" t="s">
        <v>1185</v>
      </c>
      <c r="B2241" s="458">
        <v>2021</v>
      </c>
      <c r="C2241" s="458">
        <v>0</v>
      </c>
      <c r="D2241" s="458">
        <v>0</v>
      </c>
      <c r="E2241" s="458">
        <v>75</v>
      </c>
      <c r="F2241" s="458">
        <v>0</v>
      </c>
      <c r="G2241" s="458">
        <v>0</v>
      </c>
      <c r="H2241" s="458">
        <v>0</v>
      </c>
      <c r="I2241" s="458">
        <v>170</v>
      </c>
      <c r="J2241" s="458">
        <v>28</v>
      </c>
      <c r="K2241" s="458">
        <v>6</v>
      </c>
      <c r="L2241" t="s">
        <v>697</v>
      </c>
      <c r="O2241" s="231"/>
      <c r="P2241" s="231"/>
    </row>
    <row r="2242" spans="1:16">
      <c r="A2242" t="s">
        <v>1185</v>
      </c>
      <c r="B2242" s="458">
        <v>2022</v>
      </c>
      <c r="C2242" s="458">
        <v>0</v>
      </c>
      <c r="D2242" s="458">
        <v>0</v>
      </c>
      <c r="E2242" s="458">
        <v>0</v>
      </c>
      <c r="F2242" s="458">
        <v>0</v>
      </c>
      <c r="G2242" s="458">
        <v>0</v>
      </c>
      <c r="H2242" s="458">
        <v>0</v>
      </c>
      <c r="I2242" s="458">
        <v>0</v>
      </c>
      <c r="J2242" s="458">
        <v>216</v>
      </c>
      <c r="K2242" s="458">
        <v>51</v>
      </c>
      <c r="L2242" t="s">
        <v>697</v>
      </c>
      <c r="O2242" s="231"/>
      <c r="P2242" s="231"/>
    </row>
    <row r="2243" spans="1:16">
      <c r="A2243" t="s">
        <v>1185</v>
      </c>
      <c r="B2243" s="458">
        <v>2023</v>
      </c>
      <c r="C2243" s="458">
        <v>0</v>
      </c>
      <c r="D2243" s="458">
        <v>0</v>
      </c>
      <c r="E2243" s="458">
        <v>2</v>
      </c>
      <c r="F2243" s="458">
        <v>0</v>
      </c>
      <c r="G2243" s="458">
        <v>0</v>
      </c>
      <c r="H2243" s="458">
        <v>0</v>
      </c>
      <c r="I2243" s="458">
        <v>28</v>
      </c>
      <c r="J2243" s="458">
        <v>0</v>
      </c>
      <c r="K2243" s="458">
        <v>253</v>
      </c>
      <c r="L2243" t="s">
        <v>697</v>
      </c>
      <c r="O2243" s="231"/>
      <c r="P2243" s="231"/>
    </row>
    <row r="2244" spans="1:16">
      <c r="A2244" t="s">
        <v>1185</v>
      </c>
      <c r="B2244" s="458">
        <v>2024</v>
      </c>
      <c r="C2244" s="458">
        <v>0</v>
      </c>
      <c r="D2244" s="458">
        <v>0</v>
      </c>
      <c r="E2244" s="458">
        <v>22</v>
      </c>
      <c r="F2244" s="458">
        <v>0</v>
      </c>
      <c r="G2244" s="458">
        <v>47</v>
      </c>
      <c r="H2244" s="458">
        <v>0</v>
      </c>
      <c r="I2244" s="458">
        <v>0</v>
      </c>
      <c r="J2244" s="458">
        <v>0</v>
      </c>
      <c r="K2244" s="458">
        <v>447</v>
      </c>
      <c r="L2244" t="s">
        <v>697</v>
      </c>
      <c r="O2244" s="231"/>
      <c r="P2244" s="231"/>
    </row>
    <row r="2245" spans="1:16">
      <c r="A2245" t="s">
        <v>1185</v>
      </c>
      <c r="C2245">
        <v>0</v>
      </c>
      <c r="D2245">
        <v>0</v>
      </c>
      <c r="E2245">
        <v>0</v>
      </c>
      <c r="F2245">
        <v>0</v>
      </c>
      <c r="G2245">
        <v>0</v>
      </c>
      <c r="H2245">
        <v>0</v>
      </c>
      <c r="I2245">
        <v>0</v>
      </c>
      <c r="J2245">
        <v>30</v>
      </c>
      <c r="K2245">
        <v>5</v>
      </c>
      <c r="L2245" t="s">
        <v>822</v>
      </c>
      <c r="O2245" s="231"/>
      <c r="P2245" s="231"/>
    </row>
    <row r="2246" spans="1:16">
      <c r="A2246" t="s">
        <v>1186</v>
      </c>
      <c r="B2246" s="458">
        <v>2019</v>
      </c>
      <c r="C2246" s="458">
        <v>0</v>
      </c>
      <c r="D2246" s="458">
        <v>0</v>
      </c>
      <c r="E2246" s="458">
        <v>0</v>
      </c>
      <c r="F2246" s="458">
        <v>0</v>
      </c>
      <c r="G2246" s="458">
        <v>0</v>
      </c>
      <c r="H2246" s="458">
        <v>0</v>
      </c>
      <c r="I2246" s="458">
        <v>0</v>
      </c>
      <c r="J2246" s="458">
        <v>13</v>
      </c>
      <c r="K2246" s="458">
        <v>13</v>
      </c>
      <c r="L2246" t="s">
        <v>855</v>
      </c>
      <c r="O2246" s="231"/>
      <c r="P2246" s="231"/>
    </row>
    <row r="2247" spans="1:16">
      <c r="A2247" t="s">
        <v>1186</v>
      </c>
      <c r="B2247" s="458">
        <v>2020</v>
      </c>
      <c r="C2247" s="458">
        <v>0</v>
      </c>
      <c r="D2247" s="458">
        <v>0</v>
      </c>
      <c r="E2247" s="458">
        <v>0</v>
      </c>
      <c r="F2247" s="458">
        <v>0</v>
      </c>
      <c r="G2247" s="458">
        <v>0</v>
      </c>
      <c r="H2247" s="458">
        <v>9</v>
      </c>
      <c r="I2247" s="458">
        <v>0</v>
      </c>
      <c r="J2247" s="458">
        <v>24</v>
      </c>
      <c r="K2247" s="458">
        <v>8</v>
      </c>
      <c r="L2247" t="s">
        <v>855</v>
      </c>
      <c r="O2247" s="231"/>
      <c r="P2247" s="231"/>
    </row>
    <row r="2248" spans="1:16">
      <c r="A2248" t="s">
        <v>1186</v>
      </c>
      <c r="B2248" s="458">
        <v>2021</v>
      </c>
      <c r="C2248" s="458">
        <v>0</v>
      </c>
      <c r="D2248" s="458">
        <v>0</v>
      </c>
      <c r="E2248" s="458">
        <v>0</v>
      </c>
      <c r="F2248" s="458">
        <v>0</v>
      </c>
      <c r="G2248" s="458">
        <v>0</v>
      </c>
      <c r="H2248" s="458">
        <v>14</v>
      </c>
      <c r="I2248" s="458">
        <v>0</v>
      </c>
      <c r="J2248" s="458">
        <v>29</v>
      </c>
      <c r="K2248" s="458">
        <v>29</v>
      </c>
      <c r="L2248" t="s">
        <v>697</v>
      </c>
      <c r="O2248" s="231"/>
      <c r="P2248" s="231"/>
    </row>
    <row r="2249" spans="1:16">
      <c r="A2249" t="s">
        <v>1186</v>
      </c>
      <c r="B2249" s="458">
        <v>2022</v>
      </c>
      <c r="C2249" s="458">
        <v>0</v>
      </c>
      <c r="D2249" s="458">
        <v>23</v>
      </c>
      <c r="E2249" s="458">
        <v>0</v>
      </c>
      <c r="F2249" s="458">
        <v>23</v>
      </c>
      <c r="G2249" s="458">
        <v>0</v>
      </c>
      <c r="H2249" s="458">
        <v>15</v>
      </c>
      <c r="I2249" s="458">
        <v>0</v>
      </c>
      <c r="J2249" s="458">
        <v>220</v>
      </c>
      <c r="K2249" s="458">
        <v>45</v>
      </c>
      <c r="L2249" t="s">
        <v>697</v>
      </c>
      <c r="O2249" s="231"/>
      <c r="P2249" s="231"/>
    </row>
    <row r="2250" spans="1:16">
      <c r="A2250" t="s">
        <v>1186</v>
      </c>
      <c r="B2250" s="458">
        <v>2023</v>
      </c>
      <c r="C2250" s="458">
        <v>14</v>
      </c>
      <c r="D2250" s="458">
        <v>0</v>
      </c>
      <c r="E2250" s="458">
        <v>65</v>
      </c>
      <c r="F2250" s="458">
        <v>0</v>
      </c>
      <c r="G2250" s="458">
        <v>59</v>
      </c>
      <c r="H2250" s="458">
        <v>7</v>
      </c>
      <c r="I2250" s="458">
        <v>22</v>
      </c>
      <c r="J2250" s="458">
        <v>11</v>
      </c>
      <c r="K2250" s="458">
        <v>44</v>
      </c>
      <c r="L2250" t="s">
        <v>697</v>
      </c>
      <c r="O2250" s="231"/>
      <c r="P2250" s="231"/>
    </row>
    <row r="2251" spans="1:16">
      <c r="A2251" t="s">
        <v>1186</v>
      </c>
      <c r="B2251" s="458">
        <v>2024</v>
      </c>
      <c r="C2251" s="458">
        <v>0</v>
      </c>
      <c r="D2251" s="458">
        <v>0</v>
      </c>
      <c r="E2251" s="458">
        <v>0</v>
      </c>
      <c r="F2251" s="458">
        <v>0</v>
      </c>
      <c r="G2251" s="458">
        <v>0</v>
      </c>
      <c r="H2251" s="458">
        <v>64</v>
      </c>
      <c r="I2251" s="458">
        <v>0</v>
      </c>
      <c r="J2251" s="458">
        <v>67</v>
      </c>
      <c r="K2251" s="458">
        <v>179</v>
      </c>
      <c r="L2251" t="s">
        <v>697</v>
      </c>
      <c r="O2251" s="231"/>
      <c r="P2251" s="231"/>
    </row>
    <row r="2252" spans="1:16">
      <c r="A2252" t="s">
        <v>1186</v>
      </c>
      <c r="C2252">
        <v>0</v>
      </c>
      <c r="D2252">
        <v>0</v>
      </c>
      <c r="E2252">
        <v>0</v>
      </c>
      <c r="F2252">
        <v>0</v>
      </c>
      <c r="G2252">
        <v>0</v>
      </c>
      <c r="H2252">
        <v>9</v>
      </c>
      <c r="I2252">
        <v>0</v>
      </c>
      <c r="J2252">
        <v>37</v>
      </c>
      <c r="K2252">
        <v>21</v>
      </c>
      <c r="L2252" t="s">
        <v>822</v>
      </c>
      <c r="O2252" s="231"/>
      <c r="P2252" s="231"/>
    </row>
    <row r="2253" spans="1:16">
      <c r="A2253" t="s">
        <v>1187</v>
      </c>
      <c r="B2253" s="458">
        <v>2020</v>
      </c>
      <c r="C2253" s="458">
        <v>0</v>
      </c>
      <c r="D2253" s="458">
        <v>0</v>
      </c>
      <c r="E2253" s="458">
        <v>0</v>
      </c>
      <c r="F2253" s="458">
        <v>0</v>
      </c>
      <c r="G2253" s="458">
        <v>0</v>
      </c>
      <c r="H2253" s="458">
        <v>0</v>
      </c>
      <c r="I2253" s="458">
        <v>0</v>
      </c>
      <c r="J2253" s="458">
        <v>0</v>
      </c>
      <c r="K2253" s="458">
        <v>236</v>
      </c>
      <c r="L2253" t="s">
        <v>855</v>
      </c>
      <c r="O2253" s="231"/>
      <c r="P2253" s="231"/>
    </row>
    <row r="2254" spans="1:16">
      <c r="A2254" t="s">
        <v>1187</v>
      </c>
      <c r="B2254" s="458">
        <v>2021</v>
      </c>
      <c r="C2254" s="458">
        <v>0</v>
      </c>
      <c r="D2254" s="458">
        <v>0</v>
      </c>
      <c r="E2254" s="458">
        <v>0</v>
      </c>
      <c r="F2254" s="458">
        <v>0</v>
      </c>
      <c r="G2254" s="458">
        <v>0</v>
      </c>
      <c r="H2254" s="458">
        <v>0</v>
      </c>
      <c r="I2254" s="458">
        <v>0</v>
      </c>
      <c r="J2254" s="458">
        <v>0</v>
      </c>
      <c r="K2254" s="458">
        <v>159</v>
      </c>
      <c r="L2254" t="s">
        <v>855</v>
      </c>
      <c r="O2254" s="231"/>
      <c r="P2254" s="231"/>
    </row>
    <row r="2255" spans="1:16">
      <c r="A2255" t="s">
        <v>1187</v>
      </c>
      <c r="B2255" s="458">
        <v>2021</v>
      </c>
      <c r="C2255" s="458">
        <v>0</v>
      </c>
      <c r="D2255" s="458">
        <v>0</v>
      </c>
      <c r="E2255" s="458">
        <v>0</v>
      </c>
      <c r="F2255" s="458">
        <v>0</v>
      </c>
      <c r="G2255" s="458">
        <v>0</v>
      </c>
      <c r="H2255" s="458">
        <v>0</v>
      </c>
      <c r="I2255" s="458">
        <v>0</v>
      </c>
      <c r="J2255" s="458">
        <v>0</v>
      </c>
      <c r="K2255" s="458">
        <v>46</v>
      </c>
      <c r="L2255" t="s">
        <v>697</v>
      </c>
      <c r="O2255" s="231"/>
      <c r="P2255" s="231"/>
    </row>
    <row r="2256" spans="1:16">
      <c r="A2256" t="s">
        <v>1187</v>
      </c>
      <c r="B2256" s="458">
        <v>2022</v>
      </c>
      <c r="C2256" s="458">
        <v>0</v>
      </c>
      <c r="D2256" s="458">
        <v>0</v>
      </c>
      <c r="E2256" s="458">
        <v>0</v>
      </c>
      <c r="F2256" s="458">
        <v>0</v>
      </c>
      <c r="G2256" s="458">
        <v>0</v>
      </c>
      <c r="H2256" s="458">
        <v>0</v>
      </c>
      <c r="I2256" s="458">
        <v>0</v>
      </c>
      <c r="J2256" s="458">
        <v>0</v>
      </c>
      <c r="K2256" s="458">
        <v>171</v>
      </c>
      <c r="L2256" t="s">
        <v>697</v>
      </c>
      <c r="O2256" s="231"/>
      <c r="P2256" s="231"/>
    </row>
    <row r="2257" spans="1:16">
      <c r="A2257" t="s">
        <v>1187</v>
      </c>
      <c r="B2257" s="458">
        <v>2023</v>
      </c>
      <c r="C2257" s="458">
        <v>0</v>
      </c>
      <c r="D2257" s="458">
        <v>0</v>
      </c>
      <c r="E2257" s="458">
        <v>0</v>
      </c>
      <c r="F2257" s="458">
        <v>0</v>
      </c>
      <c r="G2257" s="458">
        <v>0</v>
      </c>
      <c r="H2257" s="458">
        <v>0</v>
      </c>
      <c r="I2257" s="458">
        <v>0</v>
      </c>
      <c r="J2257" s="458">
        <v>2</v>
      </c>
      <c r="K2257" s="458">
        <v>301</v>
      </c>
      <c r="L2257" t="s">
        <v>697</v>
      </c>
      <c r="O2257" s="231"/>
      <c r="P2257" s="231"/>
    </row>
    <row r="2258" spans="1:16">
      <c r="A2258" t="s">
        <v>1187</v>
      </c>
      <c r="B2258" s="458">
        <v>2024</v>
      </c>
      <c r="C2258" s="458">
        <v>0</v>
      </c>
      <c r="D2258" s="458">
        <v>0</v>
      </c>
      <c r="E2258" s="458">
        <v>0</v>
      </c>
      <c r="F2258" s="458">
        <v>0</v>
      </c>
      <c r="G2258" s="458">
        <v>0</v>
      </c>
      <c r="H2258" s="458">
        <v>0</v>
      </c>
      <c r="I2258" s="458">
        <v>0</v>
      </c>
      <c r="J2258" s="458">
        <v>0</v>
      </c>
      <c r="K2258" s="458">
        <v>415</v>
      </c>
      <c r="L2258" t="s">
        <v>697</v>
      </c>
      <c r="O2258" s="231"/>
      <c r="P2258" s="231"/>
    </row>
    <row r="2259" spans="1:16">
      <c r="A2259" t="s">
        <v>1187</v>
      </c>
      <c r="C2259">
        <v>0</v>
      </c>
      <c r="D2259">
        <v>0</v>
      </c>
      <c r="E2259">
        <v>0</v>
      </c>
      <c r="F2259">
        <v>0</v>
      </c>
      <c r="G2259">
        <v>0</v>
      </c>
      <c r="H2259">
        <v>0</v>
      </c>
      <c r="I2259">
        <v>0</v>
      </c>
      <c r="J2259">
        <v>0</v>
      </c>
      <c r="K2259">
        <v>64</v>
      </c>
      <c r="L2259" t="s">
        <v>822</v>
      </c>
      <c r="O2259" s="231"/>
      <c r="P2259" s="231"/>
    </row>
    <row r="2260" spans="1:16">
      <c r="A2260" t="s">
        <v>1188</v>
      </c>
      <c r="B2260" s="458">
        <v>2019</v>
      </c>
      <c r="C2260" s="458">
        <v>0</v>
      </c>
      <c r="D2260" s="458">
        <v>0</v>
      </c>
      <c r="E2260" s="458">
        <v>0</v>
      </c>
      <c r="F2260" s="458">
        <v>0</v>
      </c>
      <c r="G2260" s="458">
        <v>4</v>
      </c>
      <c r="H2260" s="458">
        <v>0</v>
      </c>
      <c r="I2260" s="458">
        <v>11</v>
      </c>
      <c r="J2260" s="458">
        <v>30</v>
      </c>
      <c r="K2260" s="458">
        <v>117</v>
      </c>
      <c r="L2260" t="s">
        <v>855</v>
      </c>
      <c r="O2260" s="231"/>
      <c r="P2260" s="231"/>
    </row>
    <row r="2261" spans="1:16">
      <c r="A2261" t="s">
        <v>1188</v>
      </c>
      <c r="B2261" s="458">
        <v>2020</v>
      </c>
      <c r="C2261" s="458">
        <v>0</v>
      </c>
      <c r="D2261" s="458">
        <v>0</v>
      </c>
      <c r="E2261" s="458">
        <v>27</v>
      </c>
      <c r="F2261" s="458">
        <v>0</v>
      </c>
      <c r="G2261" s="458">
        <v>29</v>
      </c>
      <c r="H2261" s="458">
        <v>0</v>
      </c>
      <c r="I2261" s="458">
        <v>0</v>
      </c>
      <c r="J2261" s="458">
        <v>22</v>
      </c>
      <c r="K2261" s="458">
        <v>187</v>
      </c>
      <c r="L2261" t="s">
        <v>855</v>
      </c>
      <c r="O2261" s="231"/>
      <c r="P2261" s="231"/>
    </row>
    <row r="2262" spans="1:16">
      <c r="A2262" t="s">
        <v>1188</v>
      </c>
      <c r="B2262" s="458">
        <v>2021</v>
      </c>
      <c r="C2262" s="458">
        <v>0</v>
      </c>
      <c r="D2262" s="458">
        <v>0</v>
      </c>
      <c r="E2262" s="458">
        <v>25</v>
      </c>
      <c r="F2262" s="458">
        <v>0</v>
      </c>
      <c r="G2262" s="458">
        <v>0</v>
      </c>
      <c r="H2262" s="458">
        <v>0</v>
      </c>
      <c r="I2262" s="458">
        <v>0</v>
      </c>
      <c r="J2262" s="458">
        <v>29</v>
      </c>
      <c r="K2262" s="458">
        <v>293</v>
      </c>
      <c r="L2262" t="s">
        <v>855</v>
      </c>
      <c r="O2262" s="231"/>
      <c r="P2262" s="231"/>
    </row>
    <row r="2263" spans="1:16">
      <c r="A2263" t="s">
        <v>1188</v>
      </c>
      <c r="B2263" s="458">
        <v>2022</v>
      </c>
      <c r="C2263" s="458">
        <v>72</v>
      </c>
      <c r="D2263" s="458">
        <v>0</v>
      </c>
      <c r="E2263" s="458">
        <v>72</v>
      </c>
      <c r="F2263" s="458">
        <v>0</v>
      </c>
      <c r="G2263" s="458">
        <v>28</v>
      </c>
      <c r="H2263" s="458">
        <v>0</v>
      </c>
      <c r="I2263" s="458">
        <v>4</v>
      </c>
      <c r="J2263" s="458">
        <v>23</v>
      </c>
      <c r="K2263" s="458">
        <v>122</v>
      </c>
      <c r="L2263" t="s">
        <v>855</v>
      </c>
      <c r="O2263" s="231"/>
      <c r="P2263" s="231"/>
    </row>
    <row r="2264" spans="1:16">
      <c r="A2264" t="s">
        <v>1188</v>
      </c>
      <c r="B2264" s="458">
        <v>2023</v>
      </c>
      <c r="C2264" s="458">
        <v>25</v>
      </c>
      <c r="D2264" s="458">
        <v>0</v>
      </c>
      <c r="E2264" s="458">
        <v>0</v>
      </c>
      <c r="F2264" s="458">
        <v>0</v>
      </c>
      <c r="G2264" s="458">
        <v>0</v>
      </c>
      <c r="H2264" s="458">
        <v>1</v>
      </c>
      <c r="I2264" s="458">
        <v>0</v>
      </c>
      <c r="J2264" s="458">
        <v>1</v>
      </c>
      <c r="K2264" s="458">
        <v>141</v>
      </c>
      <c r="L2264" t="s">
        <v>855</v>
      </c>
      <c r="O2264" s="231"/>
      <c r="P2264" s="231"/>
    </row>
    <row r="2265" spans="1:16">
      <c r="A2265" t="s">
        <v>1188</v>
      </c>
      <c r="B2265" s="458">
        <v>2023</v>
      </c>
      <c r="C2265" s="458">
        <v>25</v>
      </c>
      <c r="D2265" s="458">
        <v>0</v>
      </c>
      <c r="E2265" s="458">
        <v>25</v>
      </c>
      <c r="F2265" s="458">
        <v>7</v>
      </c>
      <c r="G2265" s="458">
        <v>25</v>
      </c>
      <c r="H2265" s="458">
        <v>6</v>
      </c>
      <c r="I2265" s="458">
        <v>3</v>
      </c>
      <c r="J2265" s="458">
        <v>7</v>
      </c>
      <c r="K2265" s="458">
        <v>35</v>
      </c>
      <c r="L2265" t="s">
        <v>697</v>
      </c>
      <c r="O2265" s="231"/>
      <c r="P2265" s="231"/>
    </row>
    <row r="2266" spans="1:16">
      <c r="A2266" t="s">
        <v>1188</v>
      </c>
      <c r="B2266" s="458">
        <v>2024</v>
      </c>
      <c r="C2266" s="458">
        <v>0</v>
      </c>
      <c r="D2266" s="458">
        <v>0</v>
      </c>
      <c r="E2266" s="458">
        <v>0</v>
      </c>
      <c r="F2266" s="458">
        <v>4</v>
      </c>
      <c r="G2266" s="458">
        <v>0</v>
      </c>
      <c r="H2266" s="458">
        <v>6</v>
      </c>
      <c r="I2266" s="458">
        <v>0</v>
      </c>
      <c r="J2266" s="458">
        <v>6</v>
      </c>
      <c r="K2266" s="458">
        <v>11</v>
      </c>
      <c r="L2266" t="s">
        <v>697</v>
      </c>
      <c r="O2266" s="231"/>
      <c r="P2266" s="231"/>
    </row>
    <row r="2267" spans="1:16">
      <c r="A2267" t="s">
        <v>1188</v>
      </c>
      <c r="C2267">
        <v>0</v>
      </c>
      <c r="D2267">
        <v>0</v>
      </c>
      <c r="E2267">
        <v>59</v>
      </c>
      <c r="F2267">
        <v>0</v>
      </c>
      <c r="G2267">
        <v>0</v>
      </c>
      <c r="H2267">
        <v>1</v>
      </c>
      <c r="I2267">
        <v>1</v>
      </c>
      <c r="J2267">
        <v>11</v>
      </c>
      <c r="K2267">
        <v>215</v>
      </c>
      <c r="L2267" t="s">
        <v>822</v>
      </c>
      <c r="O2267" s="231"/>
      <c r="P2267" s="231"/>
    </row>
    <row r="2268" spans="1:16">
      <c r="A2268" t="s">
        <v>1189</v>
      </c>
      <c r="B2268" s="458">
        <v>2019</v>
      </c>
      <c r="C2268" s="458">
        <v>0</v>
      </c>
      <c r="D2268" s="458">
        <v>0</v>
      </c>
      <c r="E2268" s="458">
        <v>0</v>
      </c>
      <c r="F2268" s="458">
        <v>0</v>
      </c>
      <c r="G2268" s="458">
        <v>0</v>
      </c>
      <c r="H2268" s="458">
        <v>21</v>
      </c>
      <c r="I2268" s="458">
        <v>0</v>
      </c>
      <c r="J2268" s="458">
        <v>2</v>
      </c>
      <c r="K2268" s="458">
        <v>0</v>
      </c>
      <c r="L2268" t="s">
        <v>855</v>
      </c>
      <c r="O2268" s="231"/>
      <c r="P2268" s="231"/>
    </row>
    <row r="2269" spans="1:16">
      <c r="A2269" t="s">
        <v>1189</v>
      </c>
      <c r="B2269" s="458">
        <v>2020</v>
      </c>
      <c r="C2269" s="458">
        <v>0</v>
      </c>
      <c r="D2269" s="458">
        <v>0</v>
      </c>
      <c r="E2269" s="458">
        <v>0</v>
      </c>
      <c r="F2269" s="458">
        <v>0</v>
      </c>
      <c r="G2269" s="458">
        <v>0</v>
      </c>
      <c r="H2269" s="458">
        <v>0</v>
      </c>
      <c r="I2269" s="458">
        <v>0</v>
      </c>
      <c r="J2269" s="458">
        <v>0</v>
      </c>
      <c r="K2269" s="458">
        <v>48</v>
      </c>
      <c r="L2269" t="s">
        <v>855</v>
      </c>
      <c r="O2269" s="231"/>
      <c r="P2269" s="231"/>
    </row>
    <row r="2270" spans="1:16">
      <c r="A2270" t="s">
        <v>1189</v>
      </c>
      <c r="B2270" s="458">
        <v>2021</v>
      </c>
      <c r="C2270" s="458">
        <v>0</v>
      </c>
      <c r="D2270" s="458">
        <v>0</v>
      </c>
      <c r="E2270" s="458">
        <v>0</v>
      </c>
      <c r="F2270" s="458">
        <v>0</v>
      </c>
      <c r="G2270" s="458">
        <v>0</v>
      </c>
      <c r="H2270" s="458">
        <v>0</v>
      </c>
      <c r="I2270" s="458">
        <v>0</v>
      </c>
      <c r="J2270" s="458">
        <v>0</v>
      </c>
      <c r="K2270" s="458">
        <v>44</v>
      </c>
      <c r="L2270" t="s">
        <v>855</v>
      </c>
      <c r="O2270" s="231"/>
      <c r="P2270" s="231"/>
    </row>
    <row r="2271" spans="1:16">
      <c r="A2271" t="s">
        <v>1189</v>
      </c>
      <c r="B2271" s="458">
        <v>2021</v>
      </c>
      <c r="C2271" s="458">
        <v>0</v>
      </c>
      <c r="D2271" s="458">
        <v>0</v>
      </c>
      <c r="E2271" s="458">
        <v>0</v>
      </c>
      <c r="F2271" s="458">
        <v>0</v>
      </c>
      <c r="G2271" s="458">
        <v>0</v>
      </c>
      <c r="H2271" s="458">
        <v>0</v>
      </c>
      <c r="I2271" s="458">
        <v>0</v>
      </c>
      <c r="J2271" s="458">
        <v>0</v>
      </c>
      <c r="K2271" s="458">
        <v>9</v>
      </c>
      <c r="L2271" t="s">
        <v>697</v>
      </c>
      <c r="O2271" s="231"/>
      <c r="P2271" s="231"/>
    </row>
    <row r="2272" spans="1:16">
      <c r="A2272" t="s">
        <v>1189</v>
      </c>
      <c r="B2272" s="458">
        <v>2022</v>
      </c>
      <c r="C2272" s="458">
        <v>0</v>
      </c>
      <c r="D2272" s="458">
        <v>0</v>
      </c>
      <c r="E2272" s="458">
        <v>0</v>
      </c>
      <c r="F2272" s="458">
        <v>0</v>
      </c>
      <c r="G2272" s="458">
        <v>0</v>
      </c>
      <c r="H2272" s="458">
        <v>0</v>
      </c>
      <c r="I2272" s="458">
        <v>0</v>
      </c>
      <c r="J2272" s="458">
        <v>0</v>
      </c>
      <c r="K2272" s="458">
        <v>62</v>
      </c>
      <c r="L2272" t="s">
        <v>697</v>
      </c>
      <c r="O2272" s="231"/>
      <c r="P2272" s="231"/>
    </row>
    <row r="2273" spans="1:16">
      <c r="A2273" t="s">
        <v>1189</v>
      </c>
      <c r="B2273" s="458">
        <v>2023</v>
      </c>
      <c r="C2273" s="458">
        <v>0</v>
      </c>
      <c r="D2273" s="458">
        <v>0</v>
      </c>
      <c r="E2273" s="458">
        <v>0</v>
      </c>
      <c r="F2273" s="458">
        <v>0</v>
      </c>
      <c r="G2273" s="458">
        <v>0</v>
      </c>
      <c r="H2273" s="458">
        <v>0</v>
      </c>
      <c r="I2273" s="458">
        <v>0</v>
      </c>
      <c r="J2273" s="458">
        <v>0</v>
      </c>
      <c r="K2273" s="458">
        <v>70</v>
      </c>
      <c r="L2273" t="s">
        <v>697</v>
      </c>
      <c r="O2273" s="231"/>
      <c r="P2273" s="231"/>
    </row>
    <row r="2274" spans="1:16">
      <c r="A2274" t="s">
        <v>1189</v>
      </c>
      <c r="B2274" s="458">
        <v>2024</v>
      </c>
      <c r="C2274" s="458">
        <v>0</v>
      </c>
      <c r="D2274" s="458">
        <v>0</v>
      </c>
      <c r="E2274" s="458">
        <v>0</v>
      </c>
      <c r="F2274" s="458">
        <v>0</v>
      </c>
      <c r="G2274" s="458">
        <v>0</v>
      </c>
      <c r="H2274" s="458">
        <v>0</v>
      </c>
      <c r="I2274" s="458">
        <v>0</v>
      </c>
      <c r="J2274" s="458">
        <v>0</v>
      </c>
      <c r="K2274" s="458">
        <v>109</v>
      </c>
      <c r="L2274" t="s">
        <v>697</v>
      </c>
      <c r="O2274" s="231"/>
      <c r="P2274" s="231"/>
    </row>
    <row r="2275" spans="1:16">
      <c r="A2275" t="s">
        <v>1189</v>
      </c>
      <c r="C2275">
        <v>0</v>
      </c>
      <c r="D2275">
        <v>0</v>
      </c>
      <c r="E2275">
        <v>0</v>
      </c>
      <c r="F2275">
        <v>0</v>
      </c>
      <c r="G2275">
        <v>0</v>
      </c>
      <c r="H2275">
        <v>0</v>
      </c>
      <c r="I2275">
        <v>0</v>
      </c>
      <c r="J2275">
        <v>0</v>
      </c>
      <c r="K2275">
        <v>12</v>
      </c>
      <c r="L2275" t="s">
        <v>822</v>
      </c>
      <c r="O2275" s="231"/>
      <c r="P2275" s="231"/>
    </row>
    <row r="2276" spans="1:16">
      <c r="A2276" t="s">
        <v>1190</v>
      </c>
      <c r="B2276" s="458">
        <v>2019</v>
      </c>
      <c r="C2276" s="458">
        <v>0</v>
      </c>
      <c r="D2276" s="458">
        <v>0</v>
      </c>
      <c r="E2276" s="458">
        <v>0</v>
      </c>
      <c r="F2276" s="458">
        <v>2</v>
      </c>
      <c r="G2276" s="458">
        <v>0</v>
      </c>
      <c r="H2276" s="458">
        <v>2</v>
      </c>
      <c r="I2276" s="458">
        <v>0</v>
      </c>
      <c r="J2276" s="458">
        <v>4</v>
      </c>
      <c r="K2276" s="458">
        <v>3</v>
      </c>
      <c r="L2276" t="s">
        <v>855</v>
      </c>
      <c r="O2276" s="231"/>
      <c r="P2276" s="231"/>
    </row>
    <row r="2277" spans="1:16">
      <c r="A2277" t="s">
        <v>1190</v>
      </c>
      <c r="B2277" s="458">
        <v>2020</v>
      </c>
      <c r="C2277" s="458">
        <v>0</v>
      </c>
      <c r="D2277" s="458">
        <v>0</v>
      </c>
      <c r="E2277" s="458">
        <v>0</v>
      </c>
      <c r="F2277" s="458">
        <v>6</v>
      </c>
      <c r="G2277" s="458">
        <v>1</v>
      </c>
      <c r="H2277" s="458">
        <v>6</v>
      </c>
      <c r="I2277" s="458">
        <v>0</v>
      </c>
      <c r="J2277" s="458">
        <v>6</v>
      </c>
      <c r="K2277" s="458">
        <v>5</v>
      </c>
      <c r="L2277" t="s">
        <v>855</v>
      </c>
      <c r="O2277" s="231"/>
      <c r="P2277" s="231"/>
    </row>
    <row r="2278" spans="1:16">
      <c r="A2278" t="s">
        <v>1190</v>
      </c>
      <c r="B2278" s="458">
        <v>2021</v>
      </c>
      <c r="C2278" s="458">
        <v>0</v>
      </c>
      <c r="D2278" s="458">
        <v>0</v>
      </c>
      <c r="E2278" s="458">
        <v>1</v>
      </c>
      <c r="F2278" s="458">
        <v>5</v>
      </c>
      <c r="G2278" s="458">
        <v>1</v>
      </c>
      <c r="H2278" s="458">
        <v>4</v>
      </c>
      <c r="I2278" s="458">
        <v>0</v>
      </c>
      <c r="J2278" s="458">
        <v>4</v>
      </c>
      <c r="K2278" s="458">
        <v>8</v>
      </c>
      <c r="L2278" t="s">
        <v>855</v>
      </c>
      <c r="O2278" s="231"/>
      <c r="P2278" s="231"/>
    </row>
    <row r="2279" spans="1:16">
      <c r="A2279" t="s">
        <v>1190</v>
      </c>
      <c r="B2279" s="458">
        <v>2022</v>
      </c>
      <c r="C2279" s="458">
        <v>0</v>
      </c>
      <c r="D2279" s="458">
        <v>0</v>
      </c>
      <c r="E2279" s="458">
        <v>0</v>
      </c>
      <c r="F2279" s="458">
        <v>3</v>
      </c>
      <c r="G2279" s="458">
        <v>0</v>
      </c>
      <c r="H2279" s="458">
        <v>12</v>
      </c>
      <c r="I2279" s="458">
        <v>0</v>
      </c>
      <c r="J2279" s="458">
        <v>3</v>
      </c>
      <c r="K2279" s="458">
        <v>9</v>
      </c>
      <c r="L2279" t="s">
        <v>855</v>
      </c>
      <c r="O2279" s="231"/>
      <c r="P2279" s="231"/>
    </row>
    <row r="2280" spans="1:16">
      <c r="A2280" t="s">
        <v>1190</v>
      </c>
      <c r="B2280" s="458">
        <v>2023</v>
      </c>
      <c r="C2280" s="458">
        <v>0</v>
      </c>
      <c r="D2280" s="458">
        <v>0</v>
      </c>
      <c r="E2280" s="458">
        <v>0</v>
      </c>
      <c r="F2280" s="458">
        <v>1</v>
      </c>
      <c r="G2280" s="458">
        <v>0</v>
      </c>
      <c r="H2280" s="458">
        <v>1</v>
      </c>
      <c r="I2280" s="458">
        <v>0</v>
      </c>
      <c r="J2280" s="458">
        <v>0</v>
      </c>
      <c r="K2280" s="458">
        <v>0</v>
      </c>
      <c r="L2280" t="s">
        <v>855</v>
      </c>
      <c r="O2280" s="231"/>
      <c r="P2280" s="231"/>
    </row>
    <row r="2281" spans="1:16">
      <c r="A2281" t="s">
        <v>1190</v>
      </c>
      <c r="B2281" s="458">
        <v>2023</v>
      </c>
      <c r="C2281" s="458">
        <v>0</v>
      </c>
      <c r="D2281" s="458">
        <v>0</v>
      </c>
      <c r="E2281" s="458">
        <v>1</v>
      </c>
      <c r="F2281" s="458">
        <v>2</v>
      </c>
      <c r="G2281" s="458">
        <v>0</v>
      </c>
      <c r="H2281" s="458">
        <v>13</v>
      </c>
      <c r="I2281" s="458">
        <v>0</v>
      </c>
      <c r="J2281" s="458">
        <v>5</v>
      </c>
      <c r="K2281" s="458">
        <v>1</v>
      </c>
      <c r="L2281" t="s">
        <v>697</v>
      </c>
      <c r="O2281" s="231"/>
      <c r="P2281" s="231"/>
    </row>
    <row r="2282" spans="1:16">
      <c r="A2282" t="s">
        <v>1190</v>
      </c>
      <c r="B2282" s="458">
        <v>2024</v>
      </c>
      <c r="C2282" s="458">
        <v>0</v>
      </c>
      <c r="D2282" s="458">
        <v>0</v>
      </c>
      <c r="E2282" s="458">
        <v>0</v>
      </c>
      <c r="F2282" s="458">
        <v>4</v>
      </c>
      <c r="G2282" s="458">
        <v>0</v>
      </c>
      <c r="H2282" s="458">
        <v>3</v>
      </c>
      <c r="I2282" s="458">
        <v>0</v>
      </c>
      <c r="J2282" s="458">
        <v>6</v>
      </c>
      <c r="K2282" s="458">
        <v>3</v>
      </c>
      <c r="L2282" t="s">
        <v>697</v>
      </c>
      <c r="O2282" s="231"/>
      <c r="P2282" s="231"/>
    </row>
    <row r="2283" spans="1:16">
      <c r="A2283" t="s">
        <v>1190</v>
      </c>
      <c r="C2283">
        <v>0</v>
      </c>
      <c r="D2283">
        <v>0</v>
      </c>
      <c r="E2283">
        <v>0</v>
      </c>
      <c r="F2283">
        <v>1</v>
      </c>
      <c r="G2283">
        <v>0</v>
      </c>
      <c r="H2283">
        <v>7</v>
      </c>
      <c r="I2283">
        <v>0</v>
      </c>
      <c r="J2283">
        <v>3</v>
      </c>
      <c r="K2283">
        <v>4</v>
      </c>
      <c r="L2283" t="s">
        <v>822</v>
      </c>
      <c r="O2283" s="231"/>
      <c r="P2283" s="231"/>
    </row>
    <row r="2284" spans="1:16">
      <c r="A2284" t="s">
        <v>1191</v>
      </c>
      <c r="B2284" s="458">
        <v>2019</v>
      </c>
      <c r="C2284" s="458">
        <v>0</v>
      </c>
      <c r="D2284" s="458">
        <v>0</v>
      </c>
      <c r="E2284" s="458">
        <v>0</v>
      </c>
      <c r="F2284" s="458">
        <v>0</v>
      </c>
      <c r="G2284" s="458">
        <v>0</v>
      </c>
      <c r="H2284" s="458">
        <v>0</v>
      </c>
      <c r="I2284" s="458">
        <v>0</v>
      </c>
      <c r="J2284" s="458">
        <v>0</v>
      </c>
      <c r="K2284" s="458">
        <v>7</v>
      </c>
      <c r="L2284" t="s">
        <v>855</v>
      </c>
      <c r="O2284" s="231"/>
      <c r="P2284" s="231"/>
    </row>
    <row r="2285" spans="1:16">
      <c r="A2285" t="s">
        <v>1191</v>
      </c>
      <c r="B2285" s="458">
        <v>2020</v>
      </c>
      <c r="C2285" s="458">
        <v>0</v>
      </c>
      <c r="D2285" s="458">
        <v>0</v>
      </c>
      <c r="E2285" s="458">
        <v>0</v>
      </c>
      <c r="F2285" s="458">
        <v>0</v>
      </c>
      <c r="G2285" s="458">
        <v>0</v>
      </c>
      <c r="H2285" s="458">
        <v>0</v>
      </c>
      <c r="I2285" s="458">
        <v>0</v>
      </c>
      <c r="J2285" s="458">
        <v>0</v>
      </c>
      <c r="K2285" s="458">
        <v>9</v>
      </c>
      <c r="L2285" t="s">
        <v>855</v>
      </c>
      <c r="O2285" s="231"/>
      <c r="P2285" s="231"/>
    </row>
    <row r="2286" spans="1:16">
      <c r="A2286" t="s">
        <v>1191</v>
      </c>
      <c r="B2286" s="458">
        <v>2021</v>
      </c>
      <c r="C2286" s="458">
        <v>0</v>
      </c>
      <c r="D2286" s="458">
        <v>0</v>
      </c>
      <c r="E2286" s="458">
        <v>0</v>
      </c>
      <c r="F2286" s="458">
        <v>0</v>
      </c>
      <c r="G2286" s="458">
        <v>0</v>
      </c>
      <c r="H2286" s="458">
        <v>0</v>
      </c>
      <c r="I2286" s="458">
        <v>0</v>
      </c>
      <c r="J2286" s="458">
        <v>0</v>
      </c>
      <c r="K2286" s="458">
        <v>4</v>
      </c>
      <c r="L2286" t="s">
        <v>855</v>
      </c>
      <c r="O2286" s="231"/>
      <c r="P2286" s="231"/>
    </row>
    <row r="2287" spans="1:16">
      <c r="A2287" t="s">
        <v>1191</v>
      </c>
      <c r="B2287" s="458">
        <v>2022</v>
      </c>
      <c r="C2287" s="458">
        <v>0</v>
      </c>
      <c r="D2287" s="458">
        <v>0</v>
      </c>
      <c r="E2287" s="458">
        <v>7</v>
      </c>
      <c r="F2287" s="458">
        <v>0</v>
      </c>
      <c r="G2287" s="458">
        <v>135</v>
      </c>
      <c r="H2287" s="458">
        <v>0</v>
      </c>
      <c r="I2287" s="458">
        <v>37</v>
      </c>
      <c r="J2287" s="458">
        <v>0</v>
      </c>
      <c r="K2287" s="458">
        <v>8</v>
      </c>
      <c r="L2287" t="s">
        <v>855</v>
      </c>
      <c r="O2287" s="231"/>
      <c r="P2287" s="231"/>
    </row>
    <row r="2288" spans="1:16">
      <c r="A2288" t="s">
        <v>1191</v>
      </c>
      <c r="B2288" s="458">
        <v>2023</v>
      </c>
      <c r="C2288" s="458">
        <v>0</v>
      </c>
      <c r="D2288" s="458">
        <v>0</v>
      </c>
      <c r="E2288" s="458">
        <v>26</v>
      </c>
      <c r="F2288" s="458">
        <v>0</v>
      </c>
      <c r="G2288" s="458">
        <v>7</v>
      </c>
      <c r="H2288" s="458">
        <v>0</v>
      </c>
      <c r="I2288" s="458">
        <v>1</v>
      </c>
      <c r="J2288" s="458">
        <v>0</v>
      </c>
      <c r="K2288" s="458">
        <v>13</v>
      </c>
      <c r="L2288" t="s">
        <v>697</v>
      </c>
      <c r="O2288" s="231"/>
      <c r="P2288" s="231"/>
    </row>
    <row r="2289" spans="1:16">
      <c r="A2289" t="s">
        <v>1191</v>
      </c>
      <c r="B2289" s="458">
        <v>2024</v>
      </c>
      <c r="C2289" s="458">
        <v>0</v>
      </c>
      <c r="D2289" s="458">
        <v>0</v>
      </c>
      <c r="E2289" s="458">
        <v>0</v>
      </c>
      <c r="F2289" s="458">
        <v>0</v>
      </c>
      <c r="G2289" s="458">
        <v>0</v>
      </c>
      <c r="H2289" s="458">
        <v>0</v>
      </c>
      <c r="I2289" s="458">
        <v>0</v>
      </c>
      <c r="J2289" s="458">
        <v>0</v>
      </c>
      <c r="K2289" s="458">
        <v>9</v>
      </c>
      <c r="L2289" t="s">
        <v>697</v>
      </c>
      <c r="O2289" s="231"/>
      <c r="P2289" s="231"/>
    </row>
    <row r="2290" spans="1:16">
      <c r="A2290" t="s">
        <v>1191</v>
      </c>
      <c r="C2290">
        <v>0</v>
      </c>
      <c r="D2290">
        <v>0</v>
      </c>
      <c r="E2290">
        <v>0</v>
      </c>
      <c r="F2290">
        <v>0</v>
      </c>
      <c r="G2290">
        <v>0</v>
      </c>
      <c r="H2290">
        <v>0</v>
      </c>
      <c r="I2290">
        <v>0</v>
      </c>
      <c r="J2290">
        <v>0</v>
      </c>
      <c r="K2290">
        <v>3</v>
      </c>
      <c r="L2290" t="s">
        <v>822</v>
      </c>
      <c r="O2290" s="231"/>
      <c r="P2290" s="231"/>
    </row>
    <row r="2291" spans="1:16">
      <c r="A2291" t="s">
        <v>1192</v>
      </c>
      <c r="B2291" s="458">
        <v>2019</v>
      </c>
      <c r="C2291" s="458">
        <v>0</v>
      </c>
      <c r="D2291" s="458">
        <v>0</v>
      </c>
      <c r="E2291" s="458">
        <v>0</v>
      </c>
      <c r="F2291" s="458">
        <v>0</v>
      </c>
      <c r="G2291" s="458">
        <v>0</v>
      </c>
      <c r="H2291" s="458">
        <v>0</v>
      </c>
      <c r="I2291" s="458">
        <v>0</v>
      </c>
      <c r="J2291" s="458">
        <v>0</v>
      </c>
      <c r="K2291" s="458">
        <v>36</v>
      </c>
      <c r="L2291" t="s">
        <v>855</v>
      </c>
      <c r="O2291" s="231"/>
      <c r="P2291" s="231"/>
    </row>
    <row r="2292" spans="1:16">
      <c r="A2292" t="s">
        <v>1192</v>
      </c>
      <c r="B2292" s="458">
        <v>2021</v>
      </c>
      <c r="C2292" s="458">
        <v>0</v>
      </c>
      <c r="D2292" s="458">
        <v>0</v>
      </c>
      <c r="E2292" s="458">
        <v>23</v>
      </c>
      <c r="F2292" s="458">
        <v>0</v>
      </c>
      <c r="G2292" s="458">
        <v>27</v>
      </c>
      <c r="H2292" s="458">
        <v>0</v>
      </c>
      <c r="I2292" s="458">
        <v>0</v>
      </c>
      <c r="J2292" s="458">
        <v>5</v>
      </c>
      <c r="K2292" s="458">
        <v>31</v>
      </c>
      <c r="L2292" t="s">
        <v>697</v>
      </c>
      <c r="O2292" s="231"/>
      <c r="P2292" s="231"/>
    </row>
    <row r="2293" spans="1:16">
      <c r="A2293" t="s">
        <v>1192</v>
      </c>
      <c r="B2293" s="458">
        <v>2022</v>
      </c>
      <c r="C2293" s="458">
        <v>0</v>
      </c>
      <c r="D2293" s="458">
        <v>0</v>
      </c>
      <c r="E2293" s="458">
        <v>0</v>
      </c>
      <c r="F2293" s="458">
        <v>0</v>
      </c>
      <c r="G2293" s="458">
        <v>26</v>
      </c>
      <c r="H2293" s="458">
        <v>0</v>
      </c>
      <c r="I2293" s="458">
        <v>0</v>
      </c>
      <c r="J2293" s="458">
        <v>7</v>
      </c>
      <c r="K2293" s="458">
        <v>17</v>
      </c>
      <c r="L2293" t="s">
        <v>697</v>
      </c>
      <c r="O2293" s="231"/>
      <c r="P2293" s="231"/>
    </row>
    <row r="2294" spans="1:16">
      <c r="A2294" t="s">
        <v>1192</v>
      </c>
      <c r="B2294" s="458">
        <v>2023</v>
      </c>
      <c r="C2294" s="458">
        <v>0</v>
      </c>
      <c r="D2294" s="458">
        <v>0</v>
      </c>
      <c r="E2294" s="458">
        <v>0</v>
      </c>
      <c r="F2294" s="458">
        <v>0</v>
      </c>
      <c r="G2294" s="458">
        <v>0</v>
      </c>
      <c r="H2294" s="458">
        <v>0</v>
      </c>
      <c r="I2294" s="458">
        <v>0</v>
      </c>
      <c r="J2294" s="458">
        <v>4</v>
      </c>
      <c r="K2294" s="458">
        <v>11</v>
      </c>
      <c r="L2294" t="s">
        <v>697</v>
      </c>
      <c r="O2294" s="231"/>
      <c r="P2294" s="231"/>
    </row>
    <row r="2295" spans="1:16">
      <c r="A2295" t="s">
        <v>1192</v>
      </c>
      <c r="B2295" s="458">
        <v>2024</v>
      </c>
      <c r="C2295" s="458">
        <v>0</v>
      </c>
      <c r="D2295" s="458">
        <v>0</v>
      </c>
      <c r="E2295" s="458">
        <v>0</v>
      </c>
      <c r="F2295" s="458">
        <v>0</v>
      </c>
      <c r="G2295" s="458">
        <v>0</v>
      </c>
      <c r="H2295" s="458">
        <v>0</v>
      </c>
      <c r="I2295" s="458">
        <v>0</v>
      </c>
      <c r="J2295" s="458">
        <v>4</v>
      </c>
      <c r="K2295" s="458">
        <v>11</v>
      </c>
      <c r="L2295" t="s">
        <v>697</v>
      </c>
      <c r="O2295" s="231"/>
      <c r="P2295" s="231"/>
    </row>
    <row r="2296" spans="1:16">
      <c r="A2296" t="s">
        <v>1192</v>
      </c>
      <c r="C2296">
        <v>0</v>
      </c>
      <c r="D2296">
        <v>0</v>
      </c>
      <c r="E2296">
        <v>0</v>
      </c>
      <c r="F2296">
        <v>0</v>
      </c>
      <c r="G2296">
        <v>0</v>
      </c>
      <c r="H2296">
        <v>0</v>
      </c>
      <c r="I2296">
        <v>0</v>
      </c>
      <c r="J2296">
        <v>0</v>
      </c>
      <c r="K2296">
        <v>59</v>
      </c>
      <c r="L2296" t="s">
        <v>822</v>
      </c>
      <c r="O2296" s="231"/>
      <c r="P2296" s="231"/>
    </row>
    <row r="2297" spans="1:16">
      <c r="A2297" t="s">
        <v>1193</v>
      </c>
      <c r="B2297" s="458">
        <v>2019</v>
      </c>
      <c r="C2297" s="458">
        <v>0</v>
      </c>
      <c r="D2297" s="458">
        <v>0</v>
      </c>
      <c r="E2297" s="458">
        <v>0</v>
      </c>
      <c r="F2297" s="458">
        <v>0</v>
      </c>
      <c r="G2297" s="458">
        <v>3</v>
      </c>
      <c r="H2297" s="458">
        <v>6</v>
      </c>
      <c r="I2297" s="458">
        <v>0</v>
      </c>
      <c r="J2297" s="458">
        <v>18</v>
      </c>
      <c r="K2297" s="458">
        <v>89</v>
      </c>
      <c r="L2297" t="s">
        <v>855</v>
      </c>
      <c r="O2297" s="231"/>
      <c r="P2297" s="231"/>
    </row>
    <row r="2298" spans="1:16">
      <c r="A2298" t="s">
        <v>1193</v>
      </c>
      <c r="B2298" s="458">
        <v>2020</v>
      </c>
      <c r="C2298" s="458">
        <v>0</v>
      </c>
      <c r="D2298" s="458">
        <v>0</v>
      </c>
      <c r="E2298" s="458">
        <v>6</v>
      </c>
      <c r="F2298" s="458">
        <v>0</v>
      </c>
      <c r="G2298" s="458">
        <v>80</v>
      </c>
      <c r="H2298" s="458">
        <v>17</v>
      </c>
      <c r="I2298" s="458">
        <v>0</v>
      </c>
      <c r="J2298" s="458">
        <v>0</v>
      </c>
      <c r="K2298" s="458">
        <v>98</v>
      </c>
      <c r="L2298" t="s">
        <v>855</v>
      </c>
      <c r="O2298" s="231"/>
      <c r="P2298" s="231"/>
    </row>
    <row r="2299" spans="1:16">
      <c r="A2299" t="s">
        <v>1193</v>
      </c>
      <c r="B2299" s="458">
        <v>2021</v>
      </c>
      <c r="C2299" s="458">
        <v>0</v>
      </c>
      <c r="D2299" s="458">
        <v>0</v>
      </c>
      <c r="E2299" s="458">
        <v>3</v>
      </c>
      <c r="F2299" s="458">
        <v>0</v>
      </c>
      <c r="G2299" s="458">
        <v>0</v>
      </c>
      <c r="H2299" s="458">
        <v>0</v>
      </c>
      <c r="I2299" s="458">
        <v>3</v>
      </c>
      <c r="J2299" s="458">
        <v>0</v>
      </c>
      <c r="K2299" s="458">
        <v>211</v>
      </c>
      <c r="L2299" t="s">
        <v>855</v>
      </c>
      <c r="O2299" s="231"/>
      <c r="P2299" s="231"/>
    </row>
    <row r="2300" spans="1:16">
      <c r="A2300" t="s">
        <v>1193</v>
      </c>
      <c r="B2300" s="458">
        <v>2022</v>
      </c>
      <c r="C2300" s="458">
        <v>0</v>
      </c>
      <c r="D2300" s="458">
        <v>0</v>
      </c>
      <c r="E2300" s="458">
        <v>0</v>
      </c>
      <c r="F2300" s="458">
        <v>0</v>
      </c>
      <c r="G2300" s="458">
        <v>14</v>
      </c>
      <c r="H2300" s="458">
        <v>6</v>
      </c>
      <c r="I2300" s="458">
        <v>0</v>
      </c>
      <c r="J2300" s="458">
        <v>16</v>
      </c>
      <c r="K2300" s="458">
        <v>79</v>
      </c>
      <c r="L2300" t="s">
        <v>855</v>
      </c>
      <c r="O2300" s="231"/>
      <c r="P2300" s="231"/>
    </row>
    <row r="2301" spans="1:16">
      <c r="A2301" t="s">
        <v>1193</v>
      </c>
      <c r="B2301" s="458">
        <v>2023</v>
      </c>
      <c r="C2301" s="458">
        <v>0</v>
      </c>
      <c r="D2301" s="458">
        <v>0</v>
      </c>
      <c r="E2301" s="458">
        <v>0</v>
      </c>
      <c r="F2301" s="458">
        <v>0</v>
      </c>
      <c r="G2301" s="458">
        <v>0</v>
      </c>
      <c r="H2301" s="458">
        <v>1</v>
      </c>
      <c r="I2301" s="458">
        <v>0</v>
      </c>
      <c r="J2301" s="458">
        <v>7</v>
      </c>
      <c r="K2301" s="458">
        <v>0</v>
      </c>
      <c r="L2301" t="s">
        <v>855</v>
      </c>
      <c r="O2301" s="231"/>
      <c r="P2301" s="231"/>
    </row>
    <row r="2302" spans="1:16">
      <c r="A2302" t="s">
        <v>1193</v>
      </c>
      <c r="B2302" s="458">
        <v>2023</v>
      </c>
      <c r="C2302" s="458">
        <v>0</v>
      </c>
      <c r="D2302" s="458">
        <v>0</v>
      </c>
      <c r="E2302" s="458">
        <v>0</v>
      </c>
      <c r="F2302" s="458">
        <v>0</v>
      </c>
      <c r="G2302" s="458">
        <v>0</v>
      </c>
      <c r="H2302" s="458">
        <v>9</v>
      </c>
      <c r="I2302" s="458">
        <v>0</v>
      </c>
      <c r="J2302" s="458">
        <v>130</v>
      </c>
      <c r="K2302" s="458">
        <v>1</v>
      </c>
      <c r="L2302" t="s">
        <v>697</v>
      </c>
      <c r="O2302" s="231"/>
      <c r="P2302" s="231"/>
    </row>
    <row r="2303" spans="1:16">
      <c r="A2303" t="s">
        <v>1193</v>
      </c>
      <c r="B2303" s="458">
        <v>2024</v>
      </c>
      <c r="C2303" s="458">
        <v>0</v>
      </c>
      <c r="D2303" s="458">
        <v>0</v>
      </c>
      <c r="E2303" s="458">
        <v>0</v>
      </c>
      <c r="F2303" s="458">
        <v>0</v>
      </c>
      <c r="G2303" s="458">
        <v>7</v>
      </c>
      <c r="H2303" s="458">
        <v>17</v>
      </c>
      <c r="I2303" s="458">
        <v>0</v>
      </c>
      <c r="J2303" s="458">
        <v>34</v>
      </c>
      <c r="K2303" s="458">
        <v>15</v>
      </c>
      <c r="L2303" t="s">
        <v>697</v>
      </c>
      <c r="O2303" s="231"/>
      <c r="P2303" s="231"/>
    </row>
    <row r="2304" spans="1:16">
      <c r="A2304" t="s">
        <v>1193</v>
      </c>
      <c r="C2304">
        <v>0</v>
      </c>
      <c r="D2304">
        <v>0</v>
      </c>
      <c r="E2304">
        <v>0</v>
      </c>
      <c r="F2304">
        <v>0</v>
      </c>
      <c r="G2304">
        <v>0</v>
      </c>
      <c r="H2304">
        <v>4</v>
      </c>
      <c r="I2304">
        <v>0</v>
      </c>
      <c r="J2304">
        <v>8</v>
      </c>
      <c r="K2304">
        <v>0</v>
      </c>
      <c r="L2304" t="s">
        <v>822</v>
      </c>
      <c r="O2304" s="231"/>
      <c r="P2304" s="231"/>
    </row>
    <row r="2305" spans="1:16">
      <c r="A2305" t="s">
        <v>1194</v>
      </c>
      <c r="B2305" s="458">
        <v>2019</v>
      </c>
      <c r="C2305" s="458">
        <v>0</v>
      </c>
      <c r="D2305" s="458">
        <v>0</v>
      </c>
      <c r="E2305" s="458">
        <v>0</v>
      </c>
      <c r="F2305" s="458">
        <v>0</v>
      </c>
      <c r="G2305" s="458">
        <v>0</v>
      </c>
      <c r="H2305" s="458">
        <v>0</v>
      </c>
      <c r="I2305" s="458">
        <v>2</v>
      </c>
      <c r="J2305" s="458">
        <v>0</v>
      </c>
      <c r="K2305" s="458">
        <v>218</v>
      </c>
      <c r="L2305" t="s">
        <v>855</v>
      </c>
      <c r="O2305" s="231"/>
      <c r="P2305" s="231"/>
    </row>
    <row r="2306" spans="1:16">
      <c r="A2306" t="s">
        <v>1194</v>
      </c>
      <c r="B2306" s="458">
        <v>2020</v>
      </c>
      <c r="C2306" s="458">
        <v>0</v>
      </c>
      <c r="D2306" s="458">
        <v>0</v>
      </c>
      <c r="E2306" s="458">
        <v>0</v>
      </c>
      <c r="F2306" s="458">
        <v>0</v>
      </c>
      <c r="G2306" s="458">
        <v>0</v>
      </c>
      <c r="H2306" s="458">
        <v>0</v>
      </c>
      <c r="I2306" s="458">
        <v>5</v>
      </c>
      <c r="J2306" s="458">
        <v>0</v>
      </c>
      <c r="K2306" s="458">
        <v>10</v>
      </c>
      <c r="L2306" t="s">
        <v>855</v>
      </c>
      <c r="O2306" s="231"/>
      <c r="P2306" s="231"/>
    </row>
    <row r="2307" spans="1:16">
      <c r="A2307" t="s">
        <v>1194</v>
      </c>
      <c r="B2307" s="458">
        <v>2021</v>
      </c>
      <c r="C2307" s="458">
        <v>0</v>
      </c>
      <c r="D2307" s="458">
        <v>0</v>
      </c>
      <c r="E2307" s="458">
        <v>0</v>
      </c>
      <c r="F2307" s="458">
        <v>0</v>
      </c>
      <c r="G2307" s="458">
        <v>0</v>
      </c>
      <c r="H2307" s="458">
        <v>2</v>
      </c>
      <c r="I2307" s="458">
        <v>7</v>
      </c>
      <c r="J2307" s="458">
        <v>0</v>
      </c>
      <c r="K2307" s="458">
        <v>441</v>
      </c>
      <c r="L2307" t="s">
        <v>855</v>
      </c>
      <c r="O2307" s="231"/>
      <c r="P2307" s="231"/>
    </row>
    <row r="2308" spans="1:16">
      <c r="A2308" t="s">
        <v>1194</v>
      </c>
      <c r="B2308" s="458">
        <v>2021</v>
      </c>
      <c r="C2308" s="458">
        <v>0</v>
      </c>
      <c r="D2308" s="458">
        <v>0</v>
      </c>
      <c r="E2308" s="458">
        <v>0</v>
      </c>
      <c r="F2308" s="458">
        <v>0</v>
      </c>
      <c r="G2308" s="458">
        <v>0</v>
      </c>
      <c r="H2308" s="458">
        <v>0</v>
      </c>
      <c r="I2308" s="458">
        <v>0</v>
      </c>
      <c r="J2308" s="458">
        <v>0</v>
      </c>
      <c r="K2308" s="458">
        <v>34</v>
      </c>
      <c r="L2308" t="s">
        <v>697</v>
      </c>
      <c r="O2308" s="231"/>
      <c r="P2308" s="231"/>
    </row>
    <row r="2309" spans="1:16">
      <c r="A2309" t="s">
        <v>1194</v>
      </c>
      <c r="B2309" s="458">
        <v>2022</v>
      </c>
      <c r="C2309" s="458">
        <v>0</v>
      </c>
      <c r="D2309" s="458">
        <v>0</v>
      </c>
      <c r="E2309" s="458">
        <v>0</v>
      </c>
      <c r="F2309" s="458">
        <v>0</v>
      </c>
      <c r="G2309" s="458">
        <v>64</v>
      </c>
      <c r="H2309" s="458">
        <v>0</v>
      </c>
      <c r="I2309" s="458">
        <v>14</v>
      </c>
      <c r="J2309" s="458">
        <v>0</v>
      </c>
      <c r="K2309" s="458">
        <v>73</v>
      </c>
      <c r="L2309" t="s">
        <v>697</v>
      </c>
      <c r="O2309" s="231"/>
      <c r="P2309" s="231"/>
    </row>
    <row r="2310" spans="1:16">
      <c r="A2310" t="s">
        <v>1194</v>
      </c>
      <c r="B2310" s="458">
        <v>2023</v>
      </c>
      <c r="C2310" s="458">
        <v>0</v>
      </c>
      <c r="D2310" s="458">
        <v>0</v>
      </c>
      <c r="E2310" s="458">
        <v>0</v>
      </c>
      <c r="F2310" s="458">
        <v>0</v>
      </c>
      <c r="G2310" s="458">
        <v>0</v>
      </c>
      <c r="H2310" s="458">
        <v>0</v>
      </c>
      <c r="I2310" s="458">
        <v>14</v>
      </c>
      <c r="J2310" s="458">
        <v>0</v>
      </c>
      <c r="K2310" s="458">
        <v>79</v>
      </c>
      <c r="L2310" t="s">
        <v>697</v>
      </c>
      <c r="O2310" s="231"/>
      <c r="P2310" s="231"/>
    </row>
    <row r="2311" spans="1:16">
      <c r="A2311" t="s">
        <v>1194</v>
      </c>
      <c r="B2311" s="458">
        <v>2024</v>
      </c>
      <c r="C2311" s="458">
        <v>0</v>
      </c>
      <c r="D2311" s="458">
        <v>0</v>
      </c>
      <c r="E2311" s="458">
        <v>0</v>
      </c>
      <c r="F2311" s="458">
        <v>0</v>
      </c>
      <c r="G2311" s="458">
        <v>0</v>
      </c>
      <c r="H2311" s="458">
        <v>0</v>
      </c>
      <c r="I2311" s="458">
        <v>17</v>
      </c>
      <c r="J2311" s="458">
        <v>0</v>
      </c>
      <c r="K2311" s="458">
        <v>146</v>
      </c>
      <c r="L2311" t="s">
        <v>697</v>
      </c>
      <c r="O2311" s="231"/>
      <c r="P2311" s="231"/>
    </row>
    <row r="2312" spans="1:16">
      <c r="A2312" t="s">
        <v>1194</v>
      </c>
      <c r="C2312">
        <v>0</v>
      </c>
      <c r="D2312">
        <v>0</v>
      </c>
      <c r="E2312">
        <v>0</v>
      </c>
      <c r="F2312">
        <v>0</v>
      </c>
      <c r="G2312">
        <v>0</v>
      </c>
      <c r="H2312">
        <v>2</v>
      </c>
      <c r="I2312">
        <v>0</v>
      </c>
      <c r="J2312">
        <v>0</v>
      </c>
      <c r="K2312">
        <v>0</v>
      </c>
      <c r="L2312" t="s">
        <v>822</v>
      </c>
      <c r="O2312" s="231"/>
      <c r="P2312" s="231"/>
    </row>
    <row r="2313" spans="1:16">
      <c r="A2313" t="s">
        <v>1195</v>
      </c>
      <c r="B2313" s="458">
        <v>2019</v>
      </c>
      <c r="C2313">
        <v>0</v>
      </c>
      <c r="D2313">
        <v>0</v>
      </c>
      <c r="E2313" s="458">
        <v>0</v>
      </c>
      <c r="F2313" s="458">
        <v>0</v>
      </c>
      <c r="G2313" s="458">
        <v>0</v>
      </c>
      <c r="H2313" s="458">
        <v>0</v>
      </c>
      <c r="I2313" s="458">
        <v>0</v>
      </c>
      <c r="J2313" s="458">
        <v>24</v>
      </c>
      <c r="K2313" s="458">
        <v>386</v>
      </c>
      <c r="L2313" t="s">
        <v>855</v>
      </c>
      <c r="O2313" s="231"/>
      <c r="P2313" s="231"/>
    </row>
    <row r="2314" spans="1:16">
      <c r="A2314" t="s">
        <v>1195</v>
      </c>
      <c r="B2314" s="458">
        <v>2020</v>
      </c>
      <c r="C2314">
        <v>0</v>
      </c>
      <c r="D2314">
        <v>0</v>
      </c>
      <c r="E2314" s="458">
        <v>87</v>
      </c>
      <c r="F2314" s="458">
        <v>0</v>
      </c>
      <c r="G2314" s="458">
        <v>46</v>
      </c>
      <c r="H2314" s="458">
        <v>9</v>
      </c>
      <c r="I2314" s="458">
        <v>2</v>
      </c>
      <c r="J2314" s="458">
        <v>61</v>
      </c>
      <c r="K2314" s="458">
        <v>339</v>
      </c>
      <c r="L2314" t="s">
        <v>855</v>
      </c>
      <c r="O2314" s="231"/>
      <c r="P2314" s="231"/>
    </row>
    <row r="2315" spans="1:16">
      <c r="A2315" t="s">
        <v>1195</v>
      </c>
      <c r="B2315" s="458">
        <v>2021</v>
      </c>
      <c r="C2315">
        <v>0</v>
      </c>
      <c r="D2315">
        <v>0</v>
      </c>
      <c r="E2315" s="458">
        <v>0</v>
      </c>
      <c r="F2315" s="458">
        <v>0</v>
      </c>
      <c r="G2315" s="458">
        <v>0</v>
      </c>
      <c r="H2315" s="458">
        <v>6</v>
      </c>
      <c r="I2315" s="458">
        <v>0</v>
      </c>
      <c r="J2315" s="458">
        <v>22</v>
      </c>
      <c r="K2315" s="458">
        <v>128</v>
      </c>
      <c r="L2315" t="s">
        <v>855</v>
      </c>
      <c r="O2315" s="231"/>
      <c r="P2315" s="231"/>
    </row>
    <row r="2316" spans="1:16">
      <c r="A2316" t="s">
        <v>1195</v>
      </c>
      <c r="B2316" s="458">
        <v>2021</v>
      </c>
      <c r="C2316">
        <v>0</v>
      </c>
      <c r="D2316">
        <v>0</v>
      </c>
      <c r="E2316" s="458">
        <v>0</v>
      </c>
      <c r="F2316" s="458">
        <v>0</v>
      </c>
      <c r="G2316" s="458">
        <v>0</v>
      </c>
      <c r="H2316" s="458">
        <v>14</v>
      </c>
      <c r="I2316" s="458">
        <v>0</v>
      </c>
      <c r="J2316" s="458">
        <v>39</v>
      </c>
      <c r="K2316" s="458">
        <v>545</v>
      </c>
      <c r="L2316" t="s">
        <v>697</v>
      </c>
      <c r="O2316" s="231"/>
      <c r="P2316" s="231"/>
    </row>
    <row r="2317" spans="1:16">
      <c r="A2317" t="s">
        <v>1195</v>
      </c>
      <c r="B2317" s="458">
        <v>2022</v>
      </c>
      <c r="C2317">
        <v>0</v>
      </c>
      <c r="D2317">
        <v>0</v>
      </c>
      <c r="E2317" s="458">
        <v>0</v>
      </c>
      <c r="F2317" s="458">
        <v>0</v>
      </c>
      <c r="G2317" s="458">
        <v>5</v>
      </c>
      <c r="H2317" s="458">
        <v>58</v>
      </c>
      <c r="I2317" s="458">
        <v>0</v>
      </c>
      <c r="J2317" s="458">
        <v>53</v>
      </c>
      <c r="K2317" s="458">
        <v>691</v>
      </c>
      <c r="L2317" t="s">
        <v>697</v>
      </c>
      <c r="O2317" s="231"/>
      <c r="P2317" s="231"/>
    </row>
    <row r="2318" spans="1:16">
      <c r="A2318" t="s">
        <v>1195</v>
      </c>
      <c r="B2318" s="458">
        <v>2023</v>
      </c>
      <c r="C2318">
        <v>0</v>
      </c>
      <c r="D2318">
        <v>0</v>
      </c>
      <c r="E2318" s="458">
        <v>0</v>
      </c>
      <c r="F2318" s="458">
        <v>0</v>
      </c>
      <c r="G2318" s="458">
        <v>0</v>
      </c>
      <c r="H2318" s="458">
        <v>35</v>
      </c>
      <c r="I2318" s="458">
        <v>0</v>
      </c>
      <c r="J2318" s="458">
        <v>86</v>
      </c>
      <c r="K2318" s="458">
        <v>646</v>
      </c>
      <c r="L2318" t="s">
        <v>697</v>
      </c>
      <c r="O2318" s="231"/>
      <c r="P2318" s="231"/>
    </row>
    <row r="2319" spans="1:16">
      <c r="A2319" t="s">
        <v>1195</v>
      </c>
      <c r="B2319" s="458">
        <v>2024</v>
      </c>
      <c r="C2319">
        <v>0</v>
      </c>
      <c r="D2319">
        <v>0</v>
      </c>
      <c r="E2319" s="458">
        <v>0</v>
      </c>
      <c r="F2319" s="458">
        <v>0</v>
      </c>
      <c r="G2319" s="458">
        <v>0</v>
      </c>
      <c r="H2319" s="458">
        <v>62</v>
      </c>
      <c r="I2319" s="458">
        <v>0</v>
      </c>
      <c r="J2319" s="458">
        <v>91</v>
      </c>
      <c r="K2319" s="458">
        <v>669</v>
      </c>
      <c r="L2319" t="s">
        <v>697</v>
      </c>
      <c r="O2319" s="231"/>
      <c r="P2319" s="231"/>
    </row>
    <row r="2320" spans="1:16">
      <c r="A2320" t="s">
        <v>1196</v>
      </c>
      <c r="B2320" s="458">
        <v>2019</v>
      </c>
      <c r="C2320" s="458">
        <v>0</v>
      </c>
      <c r="D2320" s="458">
        <v>0</v>
      </c>
      <c r="E2320" s="458">
        <v>0</v>
      </c>
      <c r="F2320" s="458">
        <v>0</v>
      </c>
      <c r="G2320" s="458">
        <v>0</v>
      </c>
      <c r="H2320" s="458">
        <v>0</v>
      </c>
      <c r="I2320" s="458">
        <v>0</v>
      </c>
      <c r="J2320" s="458">
        <v>2</v>
      </c>
      <c r="K2320" s="458">
        <v>4</v>
      </c>
      <c r="L2320" t="s">
        <v>855</v>
      </c>
      <c r="O2320" s="231"/>
      <c r="P2320" s="231"/>
    </row>
    <row r="2321" spans="1:16">
      <c r="A2321" t="s">
        <v>1196</v>
      </c>
      <c r="B2321" s="458">
        <v>2020</v>
      </c>
      <c r="C2321" s="458">
        <v>0</v>
      </c>
      <c r="D2321" s="458">
        <v>0</v>
      </c>
      <c r="E2321" s="458">
        <v>0</v>
      </c>
      <c r="F2321" s="458">
        <v>0</v>
      </c>
      <c r="G2321" s="458">
        <v>0</v>
      </c>
      <c r="H2321" s="458">
        <v>0</v>
      </c>
      <c r="I2321" s="458">
        <v>0</v>
      </c>
      <c r="J2321" s="458">
        <v>3</v>
      </c>
      <c r="K2321" s="458">
        <v>3</v>
      </c>
      <c r="L2321" t="s">
        <v>855</v>
      </c>
      <c r="O2321" s="231"/>
      <c r="P2321" s="231"/>
    </row>
    <row r="2322" spans="1:16">
      <c r="A2322" t="s">
        <v>1196</v>
      </c>
      <c r="B2322" s="458">
        <v>2021</v>
      </c>
      <c r="C2322" s="458">
        <v>0</v>
      </c>
      <c r="D2322" s="458">
        <v>0</v>
      </c>
      <c r="E2322" s="458">
        <v>0</v>
      </c>
      <c r="F2322" s="458">
        <v>0</v>
      </c>
      <c r="G2322" s="458">
        <v>0</v>
      </c>
      <c r="H2322" s="458">
        <v>0</v>
      </c>
      <c r="I2322" s="458">
        <v>0</v>
      </c>
      <c r="J2322" s="458">
        <v>5</v>
      </c>
      <c r="K2322" s="458">
        <v>3</v>
      </c>
      <c r="L2322" t="s">
        <v>697</v>
      </c>
      <c r="O2322" s="231"/>
      <c r="P2322" s="231"/>
    </row>
    <row r="2323" spans="1:16">
      <c r="A2323" t="s">
        <v>1196</v>
      </c>
      <c r="B2323" s="458">
        <v>2022</v>
      </c>
      <c r="C2323" s="458">
        <v>0</v>
      </c>
      <c r="D2323" s="458">
        <v>0</v>
      </c>
      <c r="E2323" s="458">
        <v>0</v>
      </c>
      <c r="F2323" s="458">
        <v>0</v>
      </c>
      <c r="G2323" s="458">
        <v>0</v>
      </c>
      <c r="H2323" s="458">
        <v>0</v>
      </c>
      <c r="I2323" s="458">
        <v>0</v>
      </c>
      <c r="J2323" s="458">
        <v>10</v>
      </c>
      <c r="K2323" s="458">
        <v>9</v>
      </c>
      <c r="L2323" t="s">
        <v>697</v>
      </c>
      <c r="O2323" s="231"/>
      <c r="P2323" s="231"/>
    </row>
    <row r="2324" spans="1:16">
      <c r="A2324" t="s">
        <v>1196</v>
      </c>
      <c r="B2324" s="458">
        <v>2023</v>
      </c>
      <c r="C2324" s="458">
        <v>0</v>
      </c>
      <c r="D2324" s="458">
        <v>0</v>
      </c>
      <c r="E2324" s="458">
        <v>0</v>
      </c>
      <c r="F2324" s="458">
        <v>0</v>
      </c>
      <c r="G2324" s="458">
        <v>0</v>
      </c>
      <c r="H2324" s="458">
        <v>0</v>
      </c>
      <c r="I2324" s="458">
        <v>0</v>
      </c>
      <c r="J2324" s="458">
        <v>10</v>
      </c>
      <c r="K2324" s="458">
        <v>5</v>
      </c>
      <c r="L2324" t="s">
        <v>697</v>
      </c>
      <c r="O2324" s="231"/>
      <c r="P2324" s="231"/>
    </row>
    <row r="2325" spans="1:16">
      <c r="A2325" t="s">
        <v>1196</v>
      </c>
      <c r="B2325" s="458">
        <v>2024</v>
      </c>
      <c r="C2325" s="458">
        <v>0</v>
      </c>
      <c r="D2325" s="458">
        <v>0</v>
      </c>
      <c r="E2325" s="458">
        <v>16</v>
      </c>
      <c r="F2325" s="458">
        <v>19</v>
      </c>
      <c r="G2325" s="458">
        <v>9</v>
      </c>
      <c r="H2325" s="458">
        <v>19</v>
      </c>
      <c r="I2325" s="458">
        <v>9</v>
      </c>
      <c r="J2325" s="458">
        <v>0</v>
      </c>
      <c r="K2325" s="458">
        <v>29</v>
      </c>
      <c r="L2325" t="s">
        <v>697</v>
      </c>
      <c r="O2325" s="231"/>
      <c r="P2325" s="231"/>
    </row>
    <row r="2326" spans="1:16">
      <c r="A2326" t="s">
        <v>1197</v>
      </c>
      <c r="B2326" s="458">
        <v>2019</v>
      </c>
      <c r="C2326" s="458">
        <v>0</v>
      </c>
      <c r="D2326" s="458">
        <v>0</v>
      </c>
      <c r="E2326" s="458">
        <v>0</v>
      </c>
      <c r="F2326" s="458">
        <v>0</v>
      </c>
      <c r="G2326" s="458">
        <v>0</v>
      </c>
      <c r="H2326" s="458">
        <v>0</v>
      </c>
      <c r="I2326" s="458">
        <v>0</v>
      </c>
      <c r="J2326" s="458">
        <v>14</v>
      </c>
      <c r="K2326" s="458">
        <v>18</v>
      </c>
      <c r="L2326" t="s">
        <v>855</v>
      </c>
      <c r="O2326" s="231"/>
      <c r="P2326" s="231"/>
    </row>
    <row r="2327" spans="1:16">
      <c r="A2327" t="s">
        <v>1197</v>
      </c>
      <c r="B2327" s="458">
        <v>2020</v>
      </c>
      <c r="C2327" s="458">
        <v>0</v>
      </c>
      <c r="D2327" s="458">
        <v>0</v>
      </c>
      <c r="E2327" s="458">
        <v>0</v>
      </c>
      <c r="F2327" s="458">
        <v>0</v>
      </c>
      <c r="G2327" s="458">
        <v>0</v>
      </c>
      <c r="H2327" s="458">
        <v>0</v>
      </c>
      <c r="I2327" s="458">
        <v>0</v>
      </c>
      <c r="J2327" s="458">
        <v>1</v>
      </c>
      <c r="K2327" s="458">
        <v>15</v>
      </c>
      <c r="L2327" t="s">
        <v>855</v>
      </c>
      <c r="O2327" s="231"/>
      <c r="P2327" s="231"/>
    </row>
    <row r="2328" spans="1:16">
      <c r="A2328" t="s">
        <v>1197</v>
      </c>
      <c r="B2328" s="458">
        <v>2021</v>
      </c>
      <c r="C2328" s="458">
        <v>0</v>
      </c>
      <c r="D2328" s="458">
        <v>0</v>
      </c>
      <c r="E2328" s="458">
        <v>0</v>
      </c>
      <c r="F2328" s="458">
        <v>0</v>
      </c>
      <c r="G2328" s="458">
        <v>0</v>
      </c>
      <c r="H2328" s="458">
        <v>0</v>
      </c>
      <c r="I2328" s="458">
        <v>0</v>
      </c>
      <c r="J2328" s="458">
        <v>20</v>
      </c>
      <c r="K2328" s="458">
        <v>16</v>
      </c>
      <c r="L2328" t="s">
        <v>855</v>
      </c>
      <c r="O2328" s="231"/>
      <c r="P2328" s="231"/>
    </row>
    <row r="2329" spans="1:16">
      <c r="A2329" t="s">
        <v>1197</v>
      </c>
      <c r="B2329" s="458">
        <v>2022</v>
      </c>
      <c r="C2329" s="458">
        <v>0</v>
      </c>
      <c r="D2329" s="458">
        <v>0</v>
      </c>
      <c r="E2329" s="458">
        <v>0</v>
      </c>
      <c r="F2329" s="458">
        <v>0</v>
      </c>
      <c r="G2329" s="458">
        <v>2</v>
      </c>
      <c r="H2329" s="458">
        <v>0</v>
      </c>
      <c r="I2329" s="458">
        <v>0</v>
      </c>
      <c r="J2329" s="458">
        <v>23</v>
      </c>
      <c r="K2329" s="458">
        <v>40</v>
      </c>
      <c r="L2329" t="s">
        <v>855</v>
      </c>
      <c r="O2329" s="231"/>
      <c r="P2329" s="231"/>
    </row>
    <row r="2330" spans="1:16">
      <c r="A2330" t="s">
        <v>1197</v>
      </c>
      <c r="B2330" s="458">
        <v>2023</v>
      </c>
      <c r="C2330" s="458">
        <v>0</v>
      </c>
      <c r="D2330" s="458">
        <v>0</v>
      </c>
      <c r="E2330" s="458">
        <v>9</v>
      </c>
      <c r="F2330" s="458">
        <v>0</v>
      </c>
      <c r="G2330" s="458">
        <v>0</v>
      </c>
      <c r="H2330" s="458">
        <v>0</v>
      </c>
      <c r="I2330" s="458">
        <v>10</v>
      </c>
      <c r="J2330" s="458">
        <v>0</v>
      </c>
      <c r="K2330" s="458">
        <v>170</v>
      </c>
      <c r="L2330" t="s">
        <v>855</v>
      </c>
      <c r="O2330" s="231"/>
      <c r="P2330" s="231"/>
    </row>
    <row r="2331" spans="1:16">
      <c r="A2331" t="s">
        <v>1197</v>
      </c>
      <c r="B2331" s="458">
        <v>2023</v>
      </c>
      <c r="C2331" s="458">
        <v>0</v>
      </c>
      <c r="D2331" s="458">
        <v>0</v>
      </c>
      <c r="E2331" s="458">
        <v>0</v>
      </c>
      <c r="F2331" s="458">
        <v>0</v>
      </c>
      <c r="G2331" s="458">
        <v>2</v>
      </c>
      <c r="H2331" s="458">
        <v>0</v>
      </c>
      <c r="I2331" s="458">
        <v>0</v>
      </c>
      <c r="J2331" s="458">
        <v>30</v>
      </c>
      <c r="K2331" s="458">
        <v>29</v>
      </c>
      <c r="L2331" t="s">
        <v>697</v>
      </c>
      <c r="O2331" s="231"/>
      <c r="P2331" s="231"/>
    </row>
    <row r="2332" spans="1:16">
      <c r="A2332" t="s">
        <v>1197</v>
      </c>
      <c r="B2332" s="458">
        <v>2024</v>
      </c>
      <c r="C2332" s="458">
        <v>0</v>
      </c>
      <c r="D2332" s="458">
        <v>0</v>
      </c>
      <c r="E2332" s="458">
        <v>0</v>
      </c>
      <c r="F2332" s="458">
        <v>5</v>
      </c>
      <c r="G2332" s="458">
        <v>0</v>
      </c>
      <c r="H2332" s="458">
        <v>6</v>
      </c>
      <c r="I2332" s="458">
        <v>0</v>
      </c>
      <c r="J2332" s="458">
        <v>5</v>
      </c>
      <c r="K2332" s="458">
        <v>3</v>
      </c>
      <c r="L2332" t="s">
        <v>697</v>
      </c>
      <c r="O2332" s="231"/>
      <c r="P2332" s="231"/>
    </row>
    <row r="2333" spans="1:16">
      <c r="A2333" t="s">
        <v>1197</v>
      </c>
      <c r="C2333">
        <v>0</v>
      </c>
      <c r="D2333">
        <v>0</v>
      </c>
      <c r="E2333">
        <v>9</v>
      </c>
      <c r="F2333">
        <v>0</v>
      </c>
      <c r="G2333">
        <v>2</v>
      </c>
      <c r="H2333">
        <v>0</v>
      </c>
      <c r="I2333">
        <v>10</v>
      </c>
      <c r="J2333">
        <v>9</v>
      </c>
      <c r="K2333">
        <v>178</v>
      </c>
      <c r="L2333" t="s">
        <v>822</v>
      </c>
      <c r="O2333" s="231"/>
      <c r="P2333" s="231"/>
    </row>
    <row r="2334" spans="1:16">
      <c r="A2334" t="s">
        <v>1198</v>
      </c>
      <c r="B2334" s="458">
        <v>2019</v>
      </c>
      <c r="C2334" s="458">
        <v>0</v>
      </c>
      <c r="D2334" s="458">
        <v>0</v>
      </c>
      <c r="E2334" s="458">
        <v>23</v>
      </c>
      <c r="F2334" s="458">
        <v>0</v>
      </c>
      <c r="G2334" s="458">
        <v>6</v>
      </c>
      <c r="H2334" s="458">
        <v>0</v>
      </c>
      <c r="I2334" s="458">
        <v>0</v>
      </c>
      <c r="J2334" s="458">
        <v>11</v>
      </c>
      <c r="K2334" s="458">
        <v>87</v>
      </c>
      <c r="L2334" t="s">
        <v>855</v>
      </c>
      <c r="O2334" s="231"/>
      <c r="P2334" s="231"/>
    </row>
    <row r="2335" spans="1:16">
      <c r="A2335" t="s">
        <v>1198</v>
      </c>
      <c r="B2335" s="458">
        <v>2020</v>
      </c>
      <c r="C2335" s="458">
        <v>0</v>
      </c>
      <c r="D2335" s="458">
        <v>0</v>
      </c>
      <c r="E2335" s="458">
        <v>0</v>
      </c>
      <c r="F2335" s="458">
        <v>0</v>
      </c>
      <c r="G2335" s="458">
        <v>0</v>
      </c>
      <c r="H2335" s="458">
        <v>0</v>
      </c>
      <c r="I2335" s="458">
        <v>0</v>
      </c>
      <c r="J2335" s="458">
        <v>9</v>
      </c>
      <c r="K2335" s="458">
        <v>36</v>
      </c>
      <c r="L2335" t="s">
        <v>855</v>
      </c>
      <c r="O2335" s="231"/>
      <c r="P2335" s="231"/>
    </row>
    <row r="2336" spans="1:16">
      <c r="A2336" t="s">
        <v>1198</v>
      </c>
      <c r="B2336" s="458">
        <v>2021</v>
      </c>
      <c r="C2336" s="458">
        <v>0</v>
      </c>
      <c r="D2336" s="458">
        <v>0</v>
      </c>
      <c r="E2336" s="458">
        <v>0</v>
      </c>
      <c r="F2336" s="458">
        <v>0</v>
      </c>
      <c r="G2336" s="458">
        <v>0</v>
      </c>
      <c r="H2336" s="458">
        <v>0</v>
      </c>
      <c r="I2336" s="458">
        <v>0</v>
      </c>
      <c r="J2336" s="458">
        <v>17</v>
      </c>
      <c r="K2336" s="458">
        <v>24</v>
      </c>
      <c r="L2336" t="s">
        <v>855</v>
      </c>
      <c r="O2336" s="231"/>
      <c r="P2336" s="231"/>
    </row>
    <row r="2337" spans="1:16">
      <c r="A2337" t="s">
        <v>1198</v>
      </c>
      <c r="B2337" s="458">
        <v>2022</v>
      </c>
      <c r="C2337" s="458">
        <v>0</v>
      </c>
      <c r="D2337" s="458">
        <v>0</v>
      </c>
      <c r="E2337" s="458">
        <v>0</v>
      </c>
      <c r="F2337" s="458">
        <v>0</v>
      </c>
      <c r="G2337" s="458">
        <v>0</v>
      </c>
      <c r="H2337" s="458">
        <v>0</v>
      </c>
      <c r="I2337" s="458">
        <v>0</v>
      </c>
      <c r="J2337" s="458">
        <v>6</v>
      </c>
      <c r="K2337" s="458">
        <v>47</v>
      </c>
      <c r="L2337" t="s">
        <v>855</v>
      </c>
      <c r="O2337" s="231"/>
      <c r="P2337" s="231"/>
    </row>
    <row r="2338" spans="1:16">
      <c r="A2338" t="s">
        <v>1198</v>
      </c>
      <c r="B2338" s="458">
        <v>2023</v>
      </c>
      <c r="C2338" s="458">
        <v>0</v>
      </c>
      <c r="D2338" s="458">
        <v>3</v>
      </c>
      <c r="E2338" s="458">
        <v>0</v>
      </c>
      <c r="F2338" s="458">
        <v>3</v>
      </c>
      <c r="G2338" s="458">
        <v>0</v>
      </c>
      <c r="H2338" s="458">
        <v>3</v>
      </c>
      <c r="I2338" s="458">
        <v>0</v>
      </c>
      <c r="J2338" s="458">
        <v>3</v>
      </c>
      <c r="K2338" s="458">
        <v>9</v>
      </c>
      <c r="L2338" t="s">
        <v>697</v>
      </c>
      <c r="O2338" s="231"/>
      <c r="P2338" s="231"/>
    </row>
    <row r="2339" spans="1:16">
      <c r="A2339" t="s">
        <v>1198</v>
      </c>
      <c r="B2339" s="458">
        <v>2024</v>
      </c>
      <c r="C2339" s="458">
        <v>5</v>
      </c>
      <c r="D2339" s="458">
        <v>0</v>
      </c>
      <c r="E2339" s="458">
        <v>9</v>
      </c>
      <c r="F2339" s="458">
        <v>3</v>
      </c>
      <c r="G2339" s="458">
        <v>17</v>
      </c>
      <c r="H2339" s="458">
        <v>10</v>
      </c>
      <c r="I2339" s="458">
        <v>25</v>
      </c>
      <c r="J2339" s="458">
        <v>9</v>
      </c>
      <c r="K2339" s="458">
        <v>48</v>
      </c>
      <c r="L2339" t="s">
        <v>697</v>
      </c>
      <c r="O2339" s="231"/>
      <c r="P2339" s="231"/>
    </row>
    <row r="2340" spans="1:16">
      <c r="A2340" t="s">
        <v>1198</v>
      </c>
      <c r="C2340">
        <v>0</v>
      </c>
      <c r="D2340">
        <v>0</v>
      </c>
      <c r="E2340">
        <v>0</v>
      </c>
      <c r="F2340">
        <v>0</v>
      </c>
      <c r="G2340">
        <v>0</v>
      </c>
      <c r="H2340">
        <v>0</v>
      </c>
      <c r="I2340">
        <v>0</v>
      </c>
      <c r="J2340">
        <v>2</v>
      </c>
      <c r="K2340">
        <v>34</v>
      </c>
      <c r="L2340" t="s">
        <v>822</v>
      </c>
      <c r="O2340" s="231"/>
      <c r="P2340" s="231"/>
    </row>
    <row r="2341" spans="1:16">
      <c r="A2341" t="s">
        <v>1199</v>
      </c>
      <c r="B2341" s="458">
        <v>2019</v>
      </c>
      <c r="C2341">
        <v>0</v>
      </c>
      <c r="D2341">
        <v>0</v>
      </c>
      <c r="E2341" s="458">
        <v>0</v>
      </c>
      <c r="F2341" s="458">
        <v>0</v>
      </c>
      <c r="G2341" s="458">
        <v>0</v>
      </c>
      <c r="H2341" s="458">
        <v>0</v>
      </c>
      <c r="I2341" s="458">
        <v>0</v>
      </c>
      <c r="J2341" s="458">
        <v>1</v>
      </c>
      <c r="K2341" s="458">
        <v>11</v>
      </c>
      <c r="L2341" t="s">
        <v>697</v>
      </c>
      <c r="O2341" s="231"/>
      <c r="P2341" s="231"/>
    </row>
    <row r="2342" spans="1:16">
      <c r="A2342" t="s">
        <v>1199</v>
      </c>
      <c r="B2342" s="458">
        <v>2020</v>
      </c>
      <c r="C2342">
        <v>0</v>
      </c>
      <c r="D2342">
        <v>0</v>
      </c>
      <c r="E2342" s="458">
        <v>0</v>
      </c>
      <c r="F2342" s="458">
        <v>0</v>
      </c>
      <c r="G2342" s="458">
        <v>0</v>
      </c>
      <c r="H2342" s="458">
        <v>2</v>
      </c>
      <c r="I2342" s="458">
        <v>0</v>
      </c>
      <c r="J2342" s="458">
        <v>13</v>
      </c>
      <c r="K2342" s="458">
        <v>30</v>
      </c>
      <c r="L2342" t="s">
        <v>697</v>
      </c>
      <c r="O2342" s="231"/>
      <c r="P2342" s="231"/>
    </row>
    <row r="2343" spans="1:16">
      <c r="A2343" t="s">
        <v>1199</v>
      </c>
      <c r="B2343" s="458">
        <v>2021</v>
      </c>
      <c r="C2343">
        <v>0</v>
      </c>
      <c r="D2343">
        <v>0</v>
      </c>
      <c r="E2343" s="458">
        <v>0</v>
      </c>
      <c r="F2343" s="458">
        <v>13</v>
      </c>
      <c r="G2343" s="458">
        <v>0</v>
      </c>
      <c r="H2343" s="458">
        <v>4</v>
      </c>
      <c r="I2343" s="458">
        <v>0</v>
      </c>
      <c r="J2343" s="458">
        <v>26</v>
      </c>
      <c r="K2343" s="458">
        <v>27</v>
      </c>
      <c r="L2343" t="s">
        <v>697</v>
      </c>
      <c r="O2343" s="231"/>
      <c r="P2343" s="231"/>
    </row>
    <row r="2344" spans="1:16">
      <c r="A2344" t="s">
        <v>1199</v>
      </c>
      <c r="B2344" s="458">
        <v>2022</v>
      </c>
      <c r="C2344">
        <v>0</v>
      </c>
      <c r="D2344">
        <v>0</v>
      </c>
      <c r="E2344" s="458">
        <v>0</v>
      </c>
      <c r="F2344" s="458">
        <v>0</v>
      </c>
      <c r="G2344" s="458">
        <v>0</v>
      </c>
      <c r="H2344" s="458">
        <v>8</v>
      </c>
      <c r="I2344" s="458">
        <v>0</v>
      </c>
      <c r="J2344" s="458">
        <v>37</v>
      </c>
      <c r="K2344" s="458">
        <v>29</v>
      </c>
      <c r="L2344" t="s">
        <v>697</v>
      </c>
      <c r="O2344" s="231"/>
      <c r="P2344" s="231"/>
    </row>
    <row r="2345" spans="1:16">
      <c r="A2345" t="s">
        <v>1199</v>
      </c>
      <c r="B2345" s="458">
        <v>2023</v>
      </c>
      <c r="C2345">
        <v>0</v>
      </c>
      <c r="D2345">
        <v>0</v>
      </c>
      <c r="E2345" s="458">
        <v>0</v>
      </c>
      <c r="F2345" s="458">
        <v>2</v>
      </c>
      <c r="G2345" s="458">
        <v>0</v>
      </c>
      <c r="H2345" s="458">
        <v>15</v>
      </c>
      <c r="I2345" s="458">
        <v>0</v>
      </c>
      <c r="J2345" s="458">
        <v>21</v>
      </c>
      <c r="K2345" s="458">
        <v>52</v>
      </c>
      <c r="L2345" t="s">
        <v>697</v>
      </c>
      <c r="O2345" s="231"/>
      <c r="P2345" s="231"/>
    </row>
    <row r="2346" spans="1:16">
      <c r="A2346" t="s">
        <v>1199</v>
      </c>
      <c r="B2346" s="458">
        <v>2024</v>
      </c>
      <c r="C2346">
        <v>0</v>
      </c>
      <c r="D2346">
        <v>0</v>
      </c>
      <c r="E2346" s="458">
        <v>0</v>
      </c>
      <c r="F2346" s="458">
        <v>2</v>
      </c>
      <c r="G2346" s="458">
        <v>0</v>
      </c>
      <c r="H2346" s="458">
        <v>11</v>
      </c>
      <c r="I2346" s="458">
        <v>0</v>
      </c>
      <c r="J2346" s="458">
        <v>4</v>
      </c>
      <c r="K2346" s="458">
        <v>17</v>
      </c>
      <c r="L2346" t="s">
        <v>697</v>
      </c>
      <c r="O2346" s="231"/>
      <c r="P2346" s="231"/>
    </row>
    <row r="2347" spans="1:16">
      <c r="A2347" t="s">
        <v>1199</v>
      </c>
      <c r="B2347" s="458">
        <v>2024</v>
      </c>
      <c r="C2347">
        <v>0</v>
      </c>
      <c r="D2347">
        <v>0</v>
      </c>
      <c r="E2347" s="458">
        <v>0</v>
      </c>
      <c r="F2347" s="458">
        <v>1</v>
      </c>
      <c r="G2347" s="458">
        <v>0</v>
      </c>
      <c r="H2347" s="458">
        <v>9</v>
      </c>
      <c r="I2347" s="458">
        <v>0</v>
      </c>
      <c r="J2347" s="458">
        <v>9</v>
      </c>
      <c r="K2347" s="458">
        <v>12</v>
      </c>
      <c r="L2347" t="s">
        <v>713</v>
      </c>
      <c r="O2347" s="231"/>
      <c r="P2347" s="231"/>
    </row>
    <row r="2348" spans="1:16">
      <c r="A2348" t="s">
        <v>1199</v>
      </c>
      <c r="C2348">
        <v>0</v>
      </c>
      <c r="D2348">
        <v>0</v>
      </c>
      <c r="E2348">
        <v>0</v>
      </c>
      <c r="F2348">
        <v>0</v>
      </c>
      <c r="G2348">
        <v>0</v>
      </c>
      <c r="H2348">
        <v>1</v>
      </c>
      <c r="I2348">
        <v>0</v>
      </c>
      <c r="J2348">
        <v>11</v>
      </c>
      <c r="K2348">
        <v>19</v>
      </c>
      <c r="L2348" t="s">
        <v>822</v>
      </c>
      <c r="O2348" s="231"/>
      <c r="P2348" s="231"/>
    </row>
    <row r="2349" spans="1:16">
      <c r="A2349" t="s">
        <v>1200</v>
      </c>
      <c r="B2349" s="458">
        <v>2019</v>
      </c>
      <c r="C2349" s="458">
        <v>0</v>
      </c>
      <c r="D2349" s="458">
        <v>0</v>
      </c>
      <c r="E2349" s="458">
        <v>0</v>
      </c>
      <c r="F2349" s="458">
        <v>0</v>
      </c>
      <c r="G2349" s="458">
        <v>0</v>
      </c>
      <c r="H2349" s="458">
        <v>0</v>
      </c>
      <c r="I2349" s="458">
        <v>0</v>
      </c>
      <c r="J2349" s="458">
        <v>0</v>
      </c>
      <c r="K2349" s="458">
        <v>9</v>
      </c>
      <c r="L2349" t="s">
        <v>855</v>
      </c>
      <c r="O2349" s="231"/>
      <c r="P2349" s="231"/>
    </row>
    <row r="2350" spans="1:16">
      <c r="A2350" t="s">
        <v>1200</v>
      </c>
      <c r="B2350" s="458">
        <v>2022</v>
      </c>
      <c r="C2350" s="458">
        <v>0</v>
      </c>
      <c r="D2350" s="458">
        <v>0</v>
      </c>
      <c r="E2350" s="458">
        <v>0</v>
      </c>
      <c r="F2350" s="458">
        <v>0</v>
      </c>
      <c r="G2350" s="458">
        <v>0</v>
      </c>
      <c r="H2350" s="458">
        <v>0</v>
      </c>
      <c r="I2350" s="458">
        <v>0</v>
      </c>
      <c r="J2350" s="458">
        <v>0</v>
      </c>
      <c r="K2350" s="458">
        <v>15</v>
      </c>
      <c r="L2350" t="s">
        <v>697</v>
      </c>
      <c r="O2350" s="231"/>
      <c r="P2350" s="231"/>
    </row>
    <row r="2351" spans="1:16">
      <c r="A2351" t="s">
        <v>1200</v>
      </c>
      <c r="B2351" s="458">
        <v>2023</v>
      </c>
      <c r="C2351" s="458">
        <v>0</v>
      </c>
      <c r="D2351" s="458">
        <v>0</v>
      </c>
      <c r="E2351" s="458">
        <v>0</v>
      </c>
      <c r="F2351" s="458">
        <v>0</v>
      </c>
      <c r="G2351" s="458">
        <v>0</v>
      </c>
      <c r="H2351" s="458">
        <v>0</v>
      </c>
      <c r="I2351" s="458">
        <v>0</v>
      </c>
      <c r="J2351" s="458">
        <v>0</v>
      </c>
      <c r="K2351" s="458">
        <v>7</v>
      </c>
      <c r="L2351" t="s">
        <v>697</v>
      </c>
      <c r="O2351" s="231"/>
      <c r="P2351" s="231"/>
    </row>
    <row r="2352" spans="1:16">
      <c r="A2352" t="s">
        <v>1200</v>
      </c>
      <c r="C2352">
        <v>0</v>
      </c>
      <c r="D2352">
        <v>0</v>
      </c>
      <c r="E2352">
        <v>0</v>
      </c>
      <c r="F2352">
        <v>0</v>
      </c>
      <c r="G2352">
        <v>0</v>
      </c>
      <c r="H2352">
        <v>0</v>
      </c>
      <c r="I2352">
        <v>0</v>
      </c>
      <c r="J2352">
        <v>0</v>
      </c>
      <c r="K2352">
        <v>15</v>
      </c>
      <c r="L2352" t="s">
        <v>822</v>
      </c>
      <c r="O2352" s="231"/>
      <c r="P2352" s="231"/>
    </row>
    <row r="2353" spans="1:16">
      <c r="A2353" t="s">
        <v>1201</v>
      </c>
      <c r="B2353" s="458">
        <v>2019</v>
      </c>
      <c r="C2353" s="458">
        <v>0</v>
      </c>
      <c r="D2353" s="458">
        <v>0</v>
      </c>
      <c r="E2353" s="458">
        <v>0</v>
      </c>
      <c r="F2353" s="458">
        <v>0</v>
      </c>
      <c r="G2353" s="458">
        <v>0</v>
      </c>
      <c r="H2353" s="458">
        <v>61</v>
      </c>
      <c r="I2353" s="458">
        <v>0</v>
      </c>
      <c r="J2353" s="458">
        <v>0</v>
      </c>
      <c r="K2353" s="458">
        <v>144</v>
      </c>
      <c r="L2353" t="s">
        <v>855</v>
      </c>
      <c r="O2353" s="231"/>
      <c r="P2353" s="231"/>
    </row>
    <row r="2354" spans="1:16">
      <c r="A2354" t="s">
        <v>1201</v>
      </c>
      <c r="B2354" s="458">
        <v>2020</v>
      </c>
      <c r="C2354" s="458">
        <v>0</v>
      </c>
      <c r="D2354" s="458">
        <v>0</v>
      </c>
      <c r="E2354" s="458">
        <v>3</v>
      </c>
      <c r="F2354" s="458">
        <v>0</v>
      </c>
      <c r="G2354" s="458">
        <v>0</v>
      </c>
      <c r="H2354" s="458">
        <v>0</v>
      </c>
      <c r="I2354" s="458">
        <v>0</v>
      </c>
      <c r="J2354" s="458">
        <v>0</v>
      </c>
      <c r="K2354" s="458">
        <v>531</v>
      </c>
      <c r="L2354" t="s">
        <v>855</v>
      </c>
      <c r="O2354" s="231"/>
      <c r="P2354" s="231"/>
    </row>
    <row r="2355" spans="1:16">
      <c r="A2355" t="s">
        <v>1201</v>
      </c>
      <c r="B2355" s="458">
        <v>2021</v>
      </c>
      <c r="C2355" s="458">
        <v>0</v>
      </c>
      <c r="D2355" s="458">
        <v>0</v>
      </c>
      <c r="E2355" s="458">
        <v>9</v>
      </c>
      <c r="F2355" s="458">
        <v>0</v>
      </c>
      <c r="G2355" s="458">
        <v>10</v>
      </c>
      <c r="H2355" s="458">
        <v>0</v>
      </c>
      <c r="I2355" s="458">
        <v>37</v>
      </c>
      <c r="J2355" s="458">
        <v>0</v>
      </c>
      <c r="K2355" s="458">
        <v>108</v>
      </c>
      <c r="L2355" t="s">
        <v>855</v>
      </c>
      <c r="O2355" s="231"/>
      <c r="P2355" s="231"/>
    </row>
    <row r="2356" spans="1:16">
      <c r="A2356" t="s">
        <v>1201</v>
      </c>
      <c r="B2356" s="458">
        <v>2021</v>
      </c>
      <c r="C2356" s="458">
        <v>0</v>
      </c>
      <c r="D2356" s="458">
        <v>0</v>
      </c>
      <c r="E2356" s="458">
        <v>0</v>
      </c>
      <c r="F2356" s="458">
        <v>0</v>
      </c>
      <c r="G2356" s="458">
        <v>0</v>
      </c>
      <c r="H2356" s="458">
        <v>0</v>
      </c>
      <c r="I2356" s="458">
        <v>0</v>
      </c>
      <c r="J2356" s="458">
        <v>0</v>
      </c>
      <c r="K2356" s="458">
        <v>47</v>
      </c>
      <c r="L2356" t="s">
        <v>697</v>
      </c>
      <c r="O2356" s="231"/>
      <c r="P2356" s="231"/>
    </row>
    <row r="2357" spans="1:16">
      <c r="A2357" t="s">
        <v>1201</v>
      </c>
      <c r="C2357">
        <v>0</v>
      </c>
      <c r="D2357">
        <v>0</v>
      </c>
      <c r="E2357">
        <v>0</v>
      </c>
      <c r="F2357">
        <v>0</v>
      </c>
      <c r="G2357">
        <v>0</v>
      </c>
      <c r="H2357">
        <v>0</v>
      </c>
      <c r="I2357">
        <v>0</v>
      </c>
      <c r="J2357">
        <v>0</v>
      </c>
      <c r="K2357">
        <v>39</v>
      </c>
      <c r="L2357" t="s">
        <v>822</v>
      </c>
      <c r="O2357" s="231"/>
      <c r="P2357" s="231"/>
    </row>
    <row r="2358" spans="1:16">
      <c r="A2358" t="s">
        <v>1202</v>
      </c>
      <c r="B2358" s="458">
        <v>2019</v>
      </c>
      <c r="C2358" s="458">
        <v>0</v>
      </c>
      <c r="D2358" s="458">
        <v>0</v>
      </c>
      <c r="E2358" s="458">
        <v>0</v>
      </c>
      <c r="F2358" s="458">
        <v>0</v>
      </c>
      <c r="G2358" s="458">
        <v>0</v>
      </c>
      <c r="H2358" s="458">
        <v>0</v>
      </c>
      <c r="I2358" s="458">
        <v>0</v>
      </c>
      <c r="J2358" s="458">
        <v>0</v>
      </c>
      <c r="K2358" s="458">
        <v>4</v>
      </c>
      <c r="L2358" t="s">
        <v>855</v>
      </c>
      <c r="O2358" s="231"/>
      <c r="P2358" s="231"/>
    </row>
    <row r="2359" spans="1:16">
      <c r="A2359" t="s">
        <v>1202</v>
      </c>
      <c r="B2359" s="458">
        <v>2020</v>
      </c>
      <c r="C2359" s="458">
        <v>0</v>
      </c>
      <c r="D2359" s="458">
        <v>0</v>
      </c>
      <c r="E2359" s="458">
        <v>0</v>
      </c>
      <c r="F2359" s="458">
        <v>0</v>
      </c>
      <c r="G2359" s="458">
        <v>1</v>
      </c>
      <c r="H2359" s="458">
        <v>0</v>
      </c>
      <c r="I2359" s="458">
        <v>0</v>
      </c>
      <c r="J2359" s="458">
        <v>0</v>
      </c>
      <c r="K2359" s="458">
        <v>1</v>
      </c>
      <c r="L2359" t="s">
        <v>855</v>
      </c>
      <c r="O2359" s="231"/>
      <c r="P2359" s="231"/>
    </row>
    <row r="2360" spans="1:16">
      <c r="A2360" t="s">
        <v>1202</v>
      </c>
      <c r="B2360" s="458">
        <v>2021</v>
      </c>
      <c r="C2360" s="458">
        <v>0</v>
      </c>
      <c r="D2360" s="458">
        <v>0</v>
      </c>
      <c r="E2360" s="458">
        <v>0</v>
      </c>
      <c r="F2360" s="458">
        <v>0</v>
      </c>
      <c r="G2360" s="458">
        <v>8</v>
      </c>
      <c r="H2360" s="458">
        <v>0</v>
      </c>
      <c r="I2360" s="458">
        <v>0</v>
      </c>
      <c r="J2360" s="458">
        <v>0</v>
      </c>
      <c r="K2360" s="458">
        <v>0</v>
      </c>
      <c r="L2360" t="s">
        <v>855</v>
      </c>
      <c r="O2360" s="231"/>
      <c r="P2360" s="231"/>
    </row>
    <row r="2361" spans="1:16">
      <c r="A2361" t="s">
        <v>1202</v>
      </c>
      <c r="B2361" s="458">
        <v>2021</v>
      </c>
      <c r="C2361" s="458">
        <v>0</v>
      </c>
      <c r="D2361" s="458">
        <v>0</v>
      </c>
      <c r="E2361" s="458">
        <v>0</v>
      </c>
      <c r="F2361" s="458">
        <v>0</v>
      </c>
      <c r="G2361" s="458">
        <v>1</v>
      </c>
      <c r="H2361" s="458">
        <v>0</v>
      </c>
      <c r="I2361" s="458">
        <v>0</v>
      </c>
      <c r="J2361" s="458">
        <v>0</v>
      </c>
      <c r="K2361" s="458">
        <v>0</v>
      </c>
      <c r="L2361" t="s">
        <v>697</v>
      </c>
      <c r="O2361" s="231"/>
      <c r="P2361" s="231"/>
    </row>
    <row r="2362" spans="1:16">
      <c r="A2362" t="s">
        <v>1202</v>
      </c>
      <c r="B2362" s="458">
        <v>2022</v>
      </c>
      <c r="C2362" s="458">
        <v>0</v>
      </c>
      <c r="D2362" s="458">
        <v>0</v>
      </c>
      <c r="E2362" s="458">
        <v>0</v>
      </c>
      <c r="F2362" s="458">
        <v>0</v>
      </c>
      <c r="G2362" s="458">
        <v>3</v>
      </c>
      <c r="H2362" s="458">
        <v>0</v>
      </c>
      <c r="I2362" s="458">
        <v>0</v>
      </c>
      <c r="J2362" s="458">
        <v>0</v>
      </c>
      <c r="K2362" s="458">
        <v>0</v>
      </c>
      <c r="L2362" t="s">
        <v>697</v>
      </c>
      <c r="O2362" s="231"/>
      <c r="P2362" s="231"/>
    </row>
    <row r="2363" spans="1:16">
      <c r="A2363" t="s">
        <v>1202</v>
      </c>
      <c r="B2363" s="458">
        <v>2023</v>
      </c>
      <c r="C2363" s="458">
        <v>0</v>
      </c>
      <c r="D2363" s="458">
        <v>0</v>
      </c>
      <c r="E2363" s="458">
        <v>0</v>
      </c>
      <c r="F2363" s="458">
        <v>0</v>
      </c>
      <c r="G2363" s="458">
        <v>14</v>
      </c>
      <c r="H2363" s="458">
        <v>0</v>
      </c>
      <c r="I2363" s="458">
        <v>0</v>
      </c>
      <c r="J2363" s="458">
        <v>0</v>
      </c>
      <c r="K2363" s="458">
        <v>4</v>
      </c>
      <c r="L2363" t="s">
        <v>697</v>
      </c>
      <c r="O2363" s="231"/>
      <c r="P2363" s="231"/>
    </row>
    <row r="2364" spans="1:16">
      <c r="A2364" t="s">
        <v>1202</v>
      </c>
      <c r="B2364" s="458">
        <v>2024</v>
      </c>
      <c r="C2364" s="458">
        <v>0</v>
      </c>
      <c r="D2364" s="458">
        <v>0</v>
      </c>
      <c r="E2364" s="458">
        <v>0</v>
      </c>
      <c r="F2364" s="458">
        <v>0</v>
      </c>
      <c r="G2364" s="458">
        <v>0</v>
      </c>
      <c r="H2364" s="458">
        <v>0</v>
      </c>
      <c r="I2364" s="458">
        <v>0</v>
      </c>
      <c r="J2364" s="458">
        <v>0</v>
      </c>
      <c r="K2364" s="458">
        <v>16</v>
      </c>
      <c r="L2364" t="s">
        <v>697</v>
      </c>
      <c r="O2364" s="231"/>
      <c r="P2364" s="231"/>
    </row>
    <row r="2365" spans="1:16">
      <c r="A2365" t="s">
        <v>1202</v>
      </c>
      <c r="C2365">
        <v>0</v>
      </c>
      <c r="D2365">
        <v>0</v>
      </c>
      <c r="E2365">
        <v>0</v>
      </c>
      <c r="F2365">
        <v>0</v>
      </c>
      <c r="G2365">
        <v>1</v>
      </c>
      <c r="H2365">
        <v>0</v>
      </c>
      <c r="I2365">
        <v>0</v>
      </c>
      <c r="J2365">
        <v>0</v>
      </c>
      <c r="K2365">
        <v>0</v>
      </c>
      <c r="L2365" t="s">
        <v>822</v>
      </c>
      <c r="O2365" s="231"/>
      <c r="P2365" s="231"/>
    </row>
    <row r="2366" spans="1:16">
      <c r="A2366" t="s">
        <v>1203</v>
      </c>
      <c r="B2366" s="458">
        <v>2019</v>
      </c>
      <c r="C2366" s="458">
        <v>0</v>
      </c>
      <c r="D2366" s="458">
        <v>0</v>
      </c>
      <c r="E2366" s="458">
        <v>0</v>
      </c>
      <c r="F2366" s="458">
        <v>0</v>
      </c>
      <c r="G2366" s="458">
        <v>8</v>
      </c>
      <c r="H2366" s="458">
        <v>4</v>
      </c>
      <c r="I2366" s="458">
        <v>0</v>
      </c>
      <c r="J2366" s="458">
        <v>2</v>
      </c>
      <c r="K2366" s="458">
        <v>64</v>
      </c>
      <c r="L2366" t="s">
        <v>855</v>
      </c>
      <c r="O2366" s="231"/>
      <c r="P2366" s="231"/>
    </row>
    <row r="2367" spans="1:16">
      <c r="A2367" t="s">
        <v>1203</v>
      </c>
      <c r="B2367" s="458">
        <v>2020</v>
      </c>
      <c r="C2367" s="458">
        <v>0</v>
      </c>
      <c r="D2367" s="458">
        <v>0</v>
      </c>
      <c r="E2367" s="458">
        <v>0</v>
      </c>
      <c r="F2367" s="458">
        <v>0</v>
      </c>
      <c r="G2367" s="458">
        <v>0</v>
      </c>
      <c r="H2367" s="458">
        <v>0</v>
      </c>
      <c r="I2367" s="458">
        <v>0</v>
      </c>
      <c r="J2367" s="458">
        <v>31</v>
      </c>
      <c r="K2367" s="458">
        <v>30</v>
      </c>
      <c r="L2367" t="s">
        <v>855</v>
      </c>
      <c r="O2367" s="231"/>
      <c r="P2367" s="231"/>
    </row>
    <row r="2368" spans="1:16">
      <c r="A2368" t="s">
        <v>1203</v>
      </c>
      <c r="B2368" s="458">
        <v>2021</v>
      </c>
      <c r="C2368" s="458">
        <v>39</v>
      </c>
      <c r="D2368" s="458">
        <v>0</v>
      </c>
      <c r="E2368" s="458">
        <v>63</v>
      </c>
      <c r="F2368" s="458">
        <v>0</v>
      </c>
      <c r="G2368" s="458">
        <v>15</v>
      </c>
      <c r="H2368" s="458">
        <v>2</v>
      </c>
      <c r="I2368" s="458">
        <v>2</v>
      </c>
      <c r="J2368" s="458">
        <v>33</v>
      </c>
      <c r="K2368" s="458">
        <v>118</v>
      </c>
      <c r="L2368" t="s">
        <v>855</v>
      </c>
      <c r="O2368" s="231"/>
      <c r="P2368" s="231"/>
    </row>
    <row r="2369" spans="1:16">
      <c r="A2369" t="s">
        <v>1203</v>
      </c>
      <c r="B2369" s="458">
        <v>2022</v>
      </c>
      <c r="C2369" s="458">
        <v>0</v>
      </c>
      <c r="D2369" s="458">
        <v>0</v>
      </c>
      <c r="E2369" s="458">
        <v>0</v>
      </c>
      <c r="F2369" s="458">
        <v>3</v>
      </c>
      <c r="G2369" s="458">
        <v>68</v>
      </c>
      <c r="H2369" s="458">
        <v>57</v>
      </c>
      <c r="I2369" s="458">
        <v>0</v>
      </c>
      <c r="J2369" s="458">
        <v>10</v>
      </c>
      <c r="K2369" s="458">
        <v>63</v>
      </c>
      <c r="L2369" t="s">
        <v>855</v>
      </c>
      <c r="O2369" s="231"/>
      <c r="P2369" s="231"/>
    </row>
    <row r="2370" spans="1:16">
      <c r="A2370" t="s">
        <v>1203</v>
      </c>
      <c r="B2370" s="458">
        <v>2023</v>
      </c>
      <c r="C2370" s="458">
        <v>0</v>
      </c>
      <c r="D2370" s="458">
        <v>0</v>
      </c>
      <c r="E2370" s="458">
        <v>0</v>
      </c>
      <c r="F2370" s="458">
        <v>0</v>
      </c>
      <c r="G2370" s="458">
        <v>0</v>
      </c>
      <c r="H2370" s="458">
        <v>27</v>
      </c>
      <c r="I2370" s="458">
        <v>0</v>
      </c>
      <c r="J2370" s="458">
        <v>55</v>
      </c>
      <c r="K2370" s="458">
        <v>0</v>
      </c>
      <c r="L2370" t="s">
        <v>855</v>
      </c>
      <c r="O2370" s="231"/>
      <c r="P2370" s="231"/>
    </row>
    <row r="2371" spans="1:16">
      <c r="A2371" t="s">
        <v>1203</v>
      </c>
      <c r="B2371" s="458">
        <v>2024</v>
      </c>
      <c r="C2371" s="458">
        <v>0</v>
      </c>
      <c r="D2371" s="458">
        <v>0</v>
      </c>
      <c r="E2371" s="458">
        <v>0</v>
      </c>
      <c r="F2371" s="458">
        <v>0</v>
      </c>
      <c r="G2371" s="458">
        <v>0</v>
      </c>
      <c r="H2371" s="458">
        <v>119</v>
      </c>
      <c r="I2371" s="458">
        <v>0</v>
      </c>
      <c r="J2371" s="458">
        <v>15</v>
      </c>
      <c r="K2371" s="458">
        <v>7</v>
      </c>
      <c r="L2371" t="s">
        <v>697</v>
      </c>
      <c r="O2371" s="231"/>
      <c r="P2371" s="231"/>
    </row>
    <row r="2372" spans="1:16">
      <c r="A2372" t="s">
        <v>1203</v>
      </c>
      <c r="C2372">
        <v>0</v>
      </c>
      <c r="D2372">
        <v>0</v>
      </c>
      <c r="E2372">
        <v>0</v>
      </c>
      <c r="F2372">
        <v>0</v>
      </c>
      <c r="G2372">
        <v>0</v>
      </c>
      <c r="H2372">
        <v>12</v>
      </c>
      <c r="I2372">
        <v>0</v>
      </c>
      <c r="J2372">
        <v>25</v>
      </c>
      <c r="K2372">
        <v>0</v>
      </c>
      <c r="L2372" t="s">
        <v>822</v>
      </c>
      <c r="O2372" s="231"/>
      <c r="P2372" s="231"/>
    </row>
    <row r="2373" spans="1:16">
      <c r="A2373" t="s">
        <v>1204</v>
      </c>
      <c r="B2373" s="458">
        <v>2022</v>
      </c>
      <c r="C2373" s="458">
        <v>0</v>
      </c>
      <c r="D2373" s="458">
        <v>0</v>
      </c>
      <c r="E2373" s="458">
        <v>0</v>
      </c>
      <c r="F2373" s="458">
        <v>0</v>
      </c>
      <c r="G2373" s="458">
        <v>0</v>
      </c>
      <c r="H2373" s="458">
        <v>0</v>
      </c>
      <c r="I2373" s="458">
        <v>0</v>
      </c>
      <c r="J2373" s="458">
        <v>0</v>
      </c>
      <c r="K2373" s="458">
        <v>2</v>
      </c>
      <c r="L2373" t="s">
        <v>697</v>
      </c>
      <c r="O2373" s="231"/>
      <c r="P2373" s="231"/>
    </row>
    <row r="2374" spans="1:16">
      <c r="A2374" t="s">
        <v>1205</v>
      </c>
      <c r="B2374" s="458">
        <v>2019</v>
      </c>
      <c r="C2374" s="458">
        <v>0</v>
      </c>
      <c r="D2374" s="458">
        <v>0</v>
      </c>
      <c r="E2374" s="458">
        <v>0</v>
      </c>
      <c r="F2374" s="458">
        <v>4</v>
      </c>
      <c r="G2374" s="458">
        <v>0</v>
      </c>
      <c r="H2374" s="458">
        <v>1</v>
      </c>
      <c r="I2374" s="458">
        <v>0</v>
      </c>
      <c r="J2374" s="458">
        <v>1</v>
      </c>
      <c r="K2374" s="458">
        <v>4</v>
      </c>
      <c r="L2374" t="s">
        <v>855</v>
      </c>
      <c r="O2374" s="231"/>
      <c r="P2374" s="231"/>
    </row>
    <row r="2375" spans="1:16">
      <c r="A2375" t="s">
        <v>1205</v>
      </c>
      <c r="B2375" s="458">
        <v>2020</v>
      </c>
      <c r="C2375" s="458">
        <v>0</v>
      </c>
      <c r="D2375" s="458">
        <v>1</v>
      </c>
      <c r="E2375" s="458">
        <v>0</v>
      </c>
      <c r="F2375" s="458">
        <v>1</v>
      </c>
      <c r="G2375" s="458">
        <v>1</v>
      </c>
      <c r="H2375" s="458">
        <v>0</v>
      </c>
      <c r="I2375" s="458">
        <v>0</v>
      </c>
      <c r="J2375" s="458">
        <v>6</v>
      </c>
      <c r="K2375" s="458">
        <v>1</v>
      </c>
      <c r="L2375" t="s">
        <v>855</v>
      </c>
      <c r="O2375" s="231"/>
      <c r="P2375" s="231"/>
    </row>
    <row r="2376" spans="1:16">
      <c r="A2376" t="s">
        <v>1205</v>
      </c>
      <c r="B2376" s="458">
        <v>2021</v>
      </c>
      <c r="C2376" s="458">
        <v>0</v>
      </c>
      <c r="D2376" s="458">
        <v>5</v>
      </c>
      <c r="E2376" s="458">
        <v>0</v>
      </c>
      <c r="F2376" s="458">
        <v>6</v>
      </c>
      <c r="G2376" s="458">
        <v>0</v>
      </c>
      <c r="H2376" s="458">
        <v>1</v>
      </c>
      <c r="I2376" s="458">
        <v>0</v>
      </c>
      <c r="J2376" s="458">
        <v>1</v>
      </c>
      <c r="K2376" s="458">
        <v>4</v>
      </c>
      <c r="L2376" t="s">
        <v>855</v>
      </c>
      <c r="O2376" s="231"/>
      <c r="P2376" s="231"/>
    </row>
    <row r="2377" spans="1:16">
      <c r="A2377" t="s">
        <v>1205</v>
      </c>
      <c r="B2377" s="458">
        <v>2022</v>
      </c>
      <c r="C2377" s="458">
        <v>0</v>
      </c>
      <c r="D2377" s="458">
        <v>2</v>
      </c>
      <c r="E2377" s="458">
        <v>0</v>
      </c>
      <c r="F2377" s="458">
        <v>2</v>
      </c>
      <c r="G2377" s="458">
        <v>0</v>
      </c>
      <c r="H2377" s="458">
        <v>0</v>
      </c>
      <c r="I2377" s="458">
        <v>0</v>
      </c>
      <c r="J2377" s="458">
        <v>0</v>
      </c>
      <c r="K2377" s="458">
        <v>0</v>
      </c>
      <c r="L2377" t="s">
        <v>855</v>
      </c>
      <c r="O2377" s="231"/>
      <c r="P2377" s="231"/>
    </row>
    <row r="2378" spans="1:16">
      <c r="A2378" t="s">
        <v>1205</v>
      </c>
      <c r="B2378" s="458">
        <v>2023</v>
      </c>
      <c r="C2378" s="458">
        <v>0</v>
      </c>
      <c r="D2378" s="458">
        <v>2</v>
      </c>
      <c r="E2378" s="458">
        <v>0</v>
      </c>
      <c r="F2378" s="458">
        <v>1</v>
      </c>
      <c r="G2378" s="458">
        <v>0</v>
      </c>
      <c r="H2378" s="458">
        <v>0</v>
      </c>
      <c r="I2378" s="458">
        <v>0</v>
      </c>
      <c r="J2378" s="458">
        <v>1</v>
      </c>
      <c r="K2378" s="458">
        <v>0</v>
      </c>
      <c r="L2378" t="s">
        <v>855</v>
      </c>
      <c r="O2378" s="231"/>
      <c r="P2378" s="231"/>
    </row>
    <row r="2379" spans="1:16">
      <c r="A2379" t="s">
        <v>1205</v>
      </c>
      <c r="B2379" s="458">
        <v>2023</v>
      </c>
      <c r="C2379" s="458">
        <v>0</v>
      </c>
      <c r="D2379" s="458">
        <v>2</v>
      </c>
      <c r="E2379" s="458">
        <v>0</v>
      </c>
      <c r="F2379" s="458">
        <v>3</v>
      </c>
      <c r="G2379" s="458">
        <v>9</v>
      </c>
      <c r="H2379" s="458">
        <v>3</v>
      </c>
      <c r="I2379" s="458">
        <v>0</v>
      </c>
      <c r="J2379" s="458">
        <v>1</v>
      </c>
      <c r="K2379" s="458">
        <v>1</v>
      </c>
      <c r="L2379" t="s">
        <v>697</v>
      </c>
      <c r="O2379" s="231"/>
      <c r="P2379" s="231"/>
    </row>
    <row r="2380" spans="1:16">
      <c r="A2380" t="s">
        <v>1205</v>
      </c>
      <c r="C2380">
        <v>0</v>
      </c>
      <c r="D2380">
        <v>0</v>
      </c>
      <c r="E2380">
        <v>0</v>
      </c>
      <c r="F2380">
        <v>3</v>
      </c>
      <c r="G2380">
        <v>0</v>
      </c>
      <c r="H2380">
        <v>0</v>
      </c>
      <c r="I2380">
        <v>0</v>
      </c>
      <c r="J2380">
        <v>1</v>
      </c>
      <c r="K2380">
        <v>0</v>
      </c>
      <c r="L2380" t="s">
        <v>822</v>
      </c>
      <c r="O2380" s="231"/>
      <c r="P2380" s="231"/>
    </row>
    <row r="2381" spans="1:16">
      <c r="A2381" t="s">
        <v>1206</v>
      </c>
      <c r="B2381" s="458">
        <v>2019</v>
      </c>
      <c r="C2381" s="458">
        <v>33</v>
      </c>
      <c r="D2381" s="458">
        <v>0</v>
      </c>
      <c r="E2381" s="458">
        <v>33</v>
      </c>
      <c r="F2381" s="458">
        <v>0</v>
      </c>
      <c r="G2381" s="458">
        <v>20</v>
      </c>
      <c r="H2381" s="458">
        <v>0</v>
      </c>
      <c r="I2381" s="458">
        <v>0</v>
      </c>
      <c r="J2381" s="458">
        <v>0</v>
      </c>
      <c r="K2381" s="458">
        <v>17</v>
      </c>
      <c r="L2381" t="s">
        <v>855</v>
      </c>
      <c r="O2381" s="231"/>
      <c r="P2381" s="231"/>
    </row>
    <row r="2382" spans="1:16">
      <c r="A2382" t="s">
        <v>1206</v>
      </c>
      <c r="B2382" s="458">
        <v>2020</v>
      </c>
      <c r="C2382" s="458">
        <v>0</v>
      </c>
      <c r="D2382" s="458">
        <v>0</v>
      </c>
      <c r="E2382" s="458">
        <v>14</v>
      </c>
      <c r="F2382" s="458">
        <v>0</v>
      </c>
      <c r="G2382" s="458">
        <v>29</v>
      </c>
      <c r="H2382" s="458">
        <v>42</v>
      </c>
      <c r="I2382" s="458">
        <v>0</v>
      </c>
      <c r="J2382" s="458">
        <v>37</v>
      </c>
      <c r="K2382" s="458">
        <v>37</v>
      </c>
      <c r="L2382" t="s">
        <v>855</v>
      </c>
      <c r="O2382" s="231"/>
      <c r="P2382" s="231"/>
    </row>
    <row r="2383" spans="1:16">
      <c r="A2383" t="s">
        <v>1206</v>
      </c>
      <c r="B2383" s="458">
        <v>2021</v>
      </c>
      <c r="C2383" s="458">
        <v>0</v>
      </c>
      <c r="D2383" s="458">
        <v>0</v>
      </c>
      <c r="E2383" s="458">
        <v>0</v>
      </c>
      <c r="F2383" s="458">
        <v>0</v>
      </c>
      <c r="G2383" s="458">
        <v>0</v>
      </c>
      <c r="H2383" s="458">
        <v>0</v>
      </c>
      <c r="I2383" s="458">
        <v>0</v>
      </c>
      <c r="J2383" s="458">
        <v>9</v>
      </c>
      <c r="K2383" s="458">
        <v>18</v>
      </c>
      <c r="L2383" t="s">
        <v>855</v>
      </c>
      <c r="O2383" s="231"/>
      <c r="P2383" s="231"/>
    </row>
    <row r="2384" spans="1:16">
      <c r="A2384" t="s">
        <v>1206</v>
      </c>
      <c r="B2384" s="458">
        <v>2021</v>
      </c>
      <c r="C2384" s="458">
        <v>0</v>
      </c>
      <c r="D2384" s="458">
        <v>0</v>
      </c>
      <c r="E2384" s="458">
        <v>0</v>
      </c>
      <c r="F2384" s="458">
        <v>0</v>
      </c>
      <c r="G2384" s="458">
        <v>0</v>
      </c>
      <c r="H2384" s="458">
        <v>0</v>
      </c>
      <c r="I2384" s="458">
        <v>0</v>
      </c>
      <c r="J2384" s="458">
        <v>17</v>
      </c>
      <c r="K2384" s="458">
        <v>34</v>
      </c>
      <c r="L2384" t="s">
        <v>697</v>
      </c>
      <c r="O2384" s="231"/>
      <c r="P2384" s="231"/>
    </row>
    <row r="2385" spans="1:16">
      <c r="A2385" t="s">
        <v>1206</v>
      </c>
      <c r="B2385" s="458">
        <v>2022</v>
      </c>
      <c r="C2385" s="458">
        <v>0</v>
      </c>
      <c r="D2385" s="458">
        <v>0</v>
      </c>
      <c r="E2385" s="458">
        <v>0</v>
      </c>
      <c r="F2385" s="458">
        <v>0</v>
      </c>
      <c r="G2385" s="458">
        <v>0</v>
      </c>
      <c r="H2385" s="458">
        <v>0</v>
      </c>
      <c r="I2385" s="458">
        <v>0</v>
      </c>
      <c r="J2385" s="458">
        <v>24</v>
      </c>
      <c r="K2385" s="458">
        <v>156</v>
      </c>
      <c r="L2385" t="s">
        <v>697</v>
      </c>
      <c r="O2385" s="231"/>
      <c r="P2385" s="231"/>
    </row>
    <row r="2386" spans="1:16">
      <c r="A2386" t="s">
        <v>1206</v>
      </c>
      <c r="B2386" s="458">
        <v>2023</v>
      </c>
      <c r="C2386" s="458">
        <v>0</v>
      </c>
      <c r="D2386" s="458">
        <v>0</v>
      </c>
      <c r="E2386" s="458">
        <v>1</v>
      </c>
      <c r="F2386" s="458">
        <v>0</v>
      </c>
      <c r="G2386" s="458">
        <v>0</v>
      </c>
      <c r="H2386" s="458">
        <v>0</v>
      </c>
      <c r="I2386" s="458">
        <v>0</v>
      </c>
      <c r="J2386" s="458">
        <v>30</v>
      </c>
      <c r="K2386" s="458">
        <v>88</v>
      </c>
      <c r="L2386" t="s">
        <v>697</v>
      </c>
      <c r="O2386" s="231"/>
      <c r="P2386" s="231"/>
    </row>
    <row r="2387" spans="1:16">
      <c r="A2387" t="s">
        <v>1206</v>
      </c>
      <c r="B2387" s="458">
        <v>2024</v>
      </c>
      <c r="C2387" s="458">
        <v>0</v>
      </c>
      <c r="D2387" s="458">
        <v>0</v>
      </c>
      <c r="E2387" s="458">
        <v>0</v>
      </c>
      <c r="F2387" s="458">
        <v>0</v>
      </c>
      <c r="G2387" s="458">
        <v>0</v>
      </c>
      <c r="H2387" s="458">
        <v>0</v>
      </c>
      <c r="I2387" s="458">
        <v>0</v>
      </c>
      <c r="J2387" s="458">
        <v>0</v>
      </c>
      <c r="K2387" s="458">
        <v>63</v>
      </c>
      <c r="L2387" t="s">
        <v>697</v>
      </c>
      <c r="O2387" s="231"/>
      <c r="P2387" s="231"/>
    </row>
    <row r="2388" spans="1:16">
      <c r="A2388" t="s">
        <v>1206</v>
      </c>
      <c r="C2388">
        <v>0</v>
      </c>
      <c r="D2388">
        <v>0</v>
      </c>
      <c r="E2388">
        <v>14</v>
      </c>
      <c r="F2388">
        <v>0</v>
      </c>
      <c r="G2388">
        <v>29</v>
      </c>
      <c r="H2388">
        <v>39</v>
      </c>
      <c r="I2388">
        <v>0</v>
      </c>
      <c r="J2388">
        <v>39</v>
      </c>
      <c r="K2388">
        <v>43</v>
      </c>
      <c r="L2388" t="s">
        <v>822</v>
      </c>
      <c r="O2388" s="231"/>
      <c r="P2388" s="231"/>
    </row>
    <row r="2389" spans="1:16">
      <c r="A2389" t="s">
        <v>1207</v>
      </c>
      <c r="B2389" s="458">
        <v>2019</v>
      </c>
      <c r="C2389" s="458">
        <v>0</v>
      </c>
      <c r="D2389" s="458">
        <v>0</v>
      </c>
      <c r="E2389" s="458">
        <v>0</v>
      </c>
      <c r="F2389" s="458">
        <v>0</v>
      </c>
      <c r="G2389" s="458">
        <v>0</v>
      </c>
      <c r="H2389" s="458">
        <v>0</v>
      </c>
      <c r="I2389" s="458">
        <v>0</v>
      </c>
      <c r="J2389" s="458">
        <v>210</v>
      </c>
      <c r="K2389" s="458">
        <v>254</v>
      </c>
      <c r="L2389" t="s">
        <v>855</v>
      </c>
      <c r="O2389" s="231"/>
      <c r="P2389" s="231"/>
    </row>
    <row r="2390" spans="1:16">
      <c r="A2390" t="s">
        <v>1207</v>
      </c>
      <c r="B2390" s="458">
        <v>2020</v>
      </c>
      <c r="C2390" s="458">
        <v>0</v>
      </c>
      <c r="D2390" s="458">
        <v>0</v>
      </c>
      <c r="E2390" s="458">
        <v>0</v>
      </c>
      <c r="F2390" s="458">
        <v>0</v>
      </c>
      <c r="G2390" s="458">
        <v>0</v>
      </c>
      <c r="H2390" s="458">
        <v>0</v>
      </c>
      <c r="I2390" s="458">
        <v>0</v>
      </c>
      <c r="J2390" s="458">
        <v>320</v>
      </c>
      <c r="K2390" s="458">
        <v>252</v>
      </c>
      <c r="L2390" t="s">
        <v>855</v>
      </c>
      <c r="O2390" s="231"/>
      <c r="P2390" s="231"/>
    </row>
    <row r="2391" spans="1:16">
      <c r="A2391" t="s">
        <v>1207</v>
      </c>
      <c r="B2391" s="458">
        <v>2021</v>
      </c>
      <c r="C2391" s="458">
        <v>0</v>
      </c>
      <c r="D2391" s="458">
        <v>0</v>
      </c>
      <c r="E2391" s="458">
        <v>0</v>
      </c>
      <c r="F2391" s="458">
        <v>0</v>
      </c>
      <c r="G2391" s="458">
        <v>0</v>
      </c>
      <c r="H2391" s="458">
        <v>0</v>
      </c>
      <c r="I2391" s="458">
        <v>0</v>
      </c>
      <c r="J2391" s="458">
        <v>110</v>
      </c>
      <c r="K2391" s="458">
        <v>149</v>
      </c>
      <c r="L2391" t="s">
        <v>855</v>
      </c>
      <c r="O2391" s="231"/>
      <c r="P2391" s="231"/>
    </row>
    <row r="2392" spans="1:16">
      <c r="A2392" t="s">
        <v>1207</v>
      </c>
      <c r="B2392" s="458">
        <v>2021</v>
      </c>
      <c r="C2392" s="458">
        <v>0</v>
      </c>
      <c r="D2392" s="458">
        <v>0</v>
      </c>
      <c r="E2392" s="458">
        <v>0</v>
      </c>
      <c r="F2392" s="458">
        <v>0</v>
      </c>
      <c r="G2392" s="458">
        <v>0</v>
      </c>
      <c r="H2392" s="458">
        <v>0</v>
      </c>
      <c r="I2392" s="458">
        <v>0</v>
      </c>
      <c r="J2392" s="458">
        <v>125</v>
      </c>
      <c r="K2392" s="458">
        <v>168</v>
      </c>
      <c r="L2392" t="s">
        <v>697</v>
      </c>
      <c r="O2392" s="231"/>
      <c r="P2392" s="231"/>
    </row>
    <row r="2393" spans="1:16">
      <c r="A2393" t="s">
        <v>1207</v>
      </c>
      <c r="B2393" s="458">
        <v>2022</v>
      </c>
      <c r="C2393" s="458">
        <v>0</v>
      </c>
      <c r="D2393" s="458">
        <v>0</v>
      </c>
      <c r="E2393" s="458">
        <v>0</v>
      </c>
      <c r="F2393" s="458">
        <v>0</v>
      </c>
      <c r="G2393" s="458">
        <v>0</v>
      </c>
      <c r="H2393" s="458">
        <v>0</v>
      </c>
      <c r="I2393" s="458">
        <v>0</v>
      </c>
      <c r="J2393" s="458">
        <v>15</v>
      </c>
      <c r="K2393" s="458">
        <v>606</v>
      </c>
      <c r="L2393" t="s">
        <v>697</v>
      </c>
      <c r="O2393" s="231"/>
      <c r="P2393" s="231"/>
    </row>
    <row r="2394" spans="1:16">
      <c r="A2394" t="s">
        <v>1207</v>
      </c>
      <c r="B2394" s="458">
        <v>2023</v>
      </c>
      <c r="C2394" s="458">
        <v>18</v>
      </c>
      <c r="D2394" s="458">
        <v>0</v>
      </c>
      <c r="E2394" s="458">
        <v>18</v>
      </c>
      <c r="F2394" s="458">
        <v>0</v>
      </c>
      <c r="G2394" s="458">
        <v>63</v>
      </c>
      <c r="H2394" s="458">
        <v>32</v>
      </c>
      <c r="I2394" s="458">
        <v>0</v>
      </c>
      <c r="J2394" s="458">
        <v>256</v>
      </c>
      <c r="K2394" s="458">
        <v>459</v>
      </c>
      <c r="L2394" t="s">
        <v>697</v>
      </c>
      <c r="O2394" s="231"/>
      <c r="P2394" s="231"/>
    </row>
    <row r="2395" spans="1:16">
      <c r="A2395" t="s">
        <v>1207</v>
      </c>
      <c r="B2395" s="458">
        <v>2024</v>
      </c>
      <c r="C2395" s="458">
        <v>0</v>
      </c>
      <c r="D2395" s="458">
        <v>0</v>
      </c>
      <c r="E2395" s="458">
        <v>0</v>
      </c>
      <c r="F2395" s="458">
        <v>0</v>
      </c>
      <c r="G2395" s="458">
        <v>0</v>
      </c>
      <c r="H2395" s="458">
        <v>0</v>
      </c>
      <c r="I2395" s="458">
        <v>0</v>
      </c>
      <c r="J2395" s="458">
        <v>154</v>
      </c>
      <c r="K2395" s="458">
        <v>1017</v>
      </c>
      <c r="L2395" t="s">
        <v>697</v>
      </c>
      <c r="O2395" s="231"/>
      <c r="P2395" s="231"/>
    </row>
    <row r="2396" spans="1:16">
      <c r="A2396" t="s">
        <v>1208</v>
      </c>
      <c r="B2396" s="458">
        <v>2019</v>
      </c>
      <c r="C2396" s="458">
        <v>0</v>
      </c>
      <c r="D2396" s="458">
        <v>0</v>
      </c>
      <c r="E2396" s="458">
        <v>0</v>
      </c>
      <c r="F2396" s="458">
        <v>0</v>
      </c>
      <c r="G2396" s="458">
        <v>0</v>
      </c>
      <c r="H2396" s="458">
        <v>0</v>
      </c>
      <c r="I2396" s="458">
        <v>140</v>
      </c>
      <c r="J2396" s="458">
        <v>0</v>
      </c>
      <c r="K2396" s="458">
        <v>300</v>
      </c>
      <c r="L2396" t="s">
        <v>855</v>
      </c>
      <c r="O2396" s="231"/>
      <c r="P2396" s="231"/>
    </row>
    <row r="2397" spans="1:16">
      <c r="A2397" t="s">
        <v>1208</v>
      </c>
      <c r="B2397" s="458">
        <v>2020</v>
      </c>
      <c r="C2397" s="458">
        <v>0</v>
      </c>
      <c r="D2397" s="458">
        <v>0</v>
      </c>
      <c r="E2397" s="458">
        <v>0</v>
      </c>
      <c r="F2397" s="458">
        <v>0</v>
      </c>
      <c r="G2397" s="458">
        <v>0</v>
      </c>
      <c r="H2397" s="458">
        <v>0</v>
      </c>
      <c r="I2397" s="458">
        <v>0</v>
      </c>
      <c r="J2397" s="458">
        <v>0</v>
      </c>
      <c r="K2397" s="458">
        <v>360</v>
      </c>
      <c r="L2397" t="s">
        <v>855</v>
      </c>
      <c r="O2397" s="231"/>
      <c r="P2397" s="231"/>
    </row>
    <row r="2398" spans="1:16">
      <c r="A2398" t="s">
        <v>1208</v>
      </c>
      <c r="B2398" s="458">
        <v>2021</v>
      </c>
      <c r="C2398" s="458">
        <v>0</v>
      </c>
      <c r="D2398" s="458">
        <v>0</v>
      </c>
      <c r="E2398" s="458">
        <v>0</v>
      </c>
      <c r="F2398" s="458">
        <v>0</v>
      </c>
      <c r="G2398" s="458">
        <v>0</v>
      </c>
      <c r="H2398" s="458">
        <v>0</v>
      </c>
      <c r="I2398" s="458">
        <v>0</v>
      </c>
      <c r="J2398" s="458">
        <v>0</v>
      </c>
      <c r="K2398" s="458">
        <v>666</v>
      </c>
      <c r="L2398" t="s">
        <v>855</v>
      </c>
      <c r="O2398" s="231"/>
      <c r="P2398" s="231"/>
    </row>
    <row r="2399" spans="1:16">
      <c r="A2399" t="s">
        <v>1208</v>
      </c>
      <c r="B2399" s="458">
        <v>2021</v>
      </c>
      <c r="C2399" s="458">
        <v>0</v>
      </c>
      <c r="D2399" s="458">
        <v>0</v>
      </c>
      <c r="E2399" s="458">
        <v>0</v>
      </c>
      <c r="F2399" s="458">
        <v>0</v>
      </c>
      <c r="G2399" s="458">
        <v>0</v>
      </c>
      <c r="H2399" s="458">
        <v>0</v>
      </c>
      <c r="I2399" s="458">
        <v>0</v>
      </c>
      <c r="J2399" s="458">
        <v>0</v>
      </c>
      <c r="K2399" s="458">
        <v>29</v>
      </c>
      <c r="L2399" t="s">
        <v>697</v>
      </c>
      <c r="O2399" s="231"/>
      <c r="P2399" s="231"/>
    </row>
    <row r="2400" spans="1:16">
      <c r="A2400" t="s">
        <v>1208</v>
      </c>
      <c r="B2400" s="458">
        <v>2022</v>
      </c>
      <c r="C2400" s="458">
        <v>0</v>
      </c>
      <c r="D2400" s="458">
        <v>0</v>
      </c>
      <c r="E2400" s="458">
        <v>0</v>
      </c>
      <c r="F2400" s="458">
        <v>1</v>
      </c>
      <c r="G2400" s="458">
        <v>0</v>
      </c>
      <c r="H2400" s="458">
        <v>3</v>
      </c>
      <c r="I2400" s="458">
        <v>0</v>
      </c>
      <c r="J2400" s="458">
        <v>7</v>
      </c>
      <c r="K2400" s="458">
        <v>992</v>
      </c>
      <c r="L2400" t="s">
        <v>697</v>
      </c>
      <c r="O2400" s="231"/>
      <c r="P2400" s="231"/>
    </row>
    <row r="2401" spans="1:16">
      <c r="A2401" t="s">
        <v>1208</v>
      </c>
      <c r="B2401" s="458">
        <v>2023</v>
      </c>
      <c r="C2401" s="458">
        <v>0</v>
      </c>
      <c r="D2401" s="458">
        <v>0</v>
      </c>
      <c r="E2401" s="458">
        <v>0</v>
      </c>
      <c r="F2401" s="458">
        <v>5</v>
      </c>
      <c r="G2401" s="458">
        <v>0</v>
      </c>
      <c r="H2401" s="458">
        <v>23</v>
      </c>
      <c r="I2401" s="458">
        <v>0</v>
      </c>
      <c r="J2401" s="458">
        <v>19</v>
      </c>
      <c r="K2401" s="458">
        <v>306</v>
      </c>
      <c r="L2401" t="s">
        <v>697</v>
      </c>
      <c r="O2401" s="231"/>
      <c r="P2401" s="231"/>
    </row>
    <row r="2402" spans="1:16">
      <c r="A2402" t="s">
        <v>1208</v>
      </c>
      <c r="B2402" s="458">
        <v>2024</v>
      </c>
      <c r="C2402" s="458">
        <v>0</v>
      </c>
      <c r="D2402" s="458">
        <v>1</v>
      </c>
      <c r="E2402" s="458">
        <v>0</v>
      </c>
      <c r="F2402" s="458">
        <v>15</v>
      </c>
      <c r="G2402" s="458">
        <v>0</v>
      </c>
      <c r="H2402" s="458">
        <v>22</v>
      </c>
      <c r="I2402" s="458">
        <v>0</v>
      </c>
      <c r="J2402" s="458">
        <v>14</v>
      </c>
      <c r="K2402" s="458">
        <v>278</v>
      </c>
      <c r="L2402" t="s">
        <v>697</v>
      </c>
      <c r="O2402" s="231"/>
      <c r="P2402" s="231"/>
    </row>
    <row r="2403" spans="1:16">
      <c r="A2403" t="s">
        <v>1208</v>
      </c>
      <c r="C2403">
        <v>0</v>
      </c>
      <c r="D2403">
        <v>0</v>
      </c>
      <c r="E2403">
        <v>0</v>
      </c>
      <c r="F2403">
        <v>0</v>
      </c>
      <c r="G2403">
        <v>0</v>
      </c>
      <c r="H2403">
        <v>0</v>
      </c>
      <c r="I2403">
        <v>0</v>
      </c>
      <c r="J2403">
        <v>0</v>
      </c>
      <c r="K2403">
        <v>427</v>
      </c>
      <c r="L2403" t="s">
        <v>822</v>
      </c>
      <c r="O2403" s="231"/>
      <c r="P2403" s="231"/>
    </row>
    <row r="2404" spans="1:16">
      <c r="A2404" t="s">
        <v>1209</v>
      </c>
      <c r="B2404" s="458">
        <v>2019</v>
      </c>
      <c r="C2404" s="458">
        <v>0</v>
      </c>
      <c r="D2404" s="458">
        <v>0</v>
      </c>
      <c r="E2404" s="458">
        <v>0</v>
      </c>
      <c r="F2404" s="458">
        <v>0</v>
      </c>
      <c r="G2404" s="458">
        <v>0</v>
      </c>
      <c r="H2404" s="458">
        <v>0</v>
      </c>
      <c r="I2404" s="458">
        <v>0</v>
      </c>
      <c r="J2404" s="458">
        <v>0</v>
      </c>
      <c r="K2404" s="458">
        <v>195</v>
      </c>
      <c r="L2404" t="s">
        <v>855</v>
      </c>
      <c r="O2404" s="231"/>
      <c r="P2404" s="231"/>
    </row>
    <row r="2405" spans="1:16">
      <c r="A2405" t="s">
        <v>1209</v>
      </c>
      <c r="B2405" s="458">
        <v>2020</v>
      </c>
      <c r="C2405" s="458">
        <v>0</v>
      </c>
      <c r="D2405" s="458">
        <v>0</v>
      </c>
      <c r="E2405" s="458">
        <v>0</v>
      </c>
      <c r="F2405" s="458">
        <v>0</v>
      </c>
      <c r="G2405" s="458">
        <v>0</v>
      </c>
      <c r="H2405" s="458">
        <v>0</v>
      </c>
      <c r="I2405" s="458">
        <v>0</v>
      </c>
      <c r="J2405" s="458">
        <v>0</v>
      </c>
      <c r="K2405" s="458">
        <v>203</v>
      </c>
      <c r="L2405" t="s">
        <v>855</v>
      </c>
      <c r="O2405" s="231"/>
      <c r="P2405" s="231"/>
    </row>
    <row r="2406" spans="1:16">
      <c r="A2406" t="s">
        <v>1209</v>
      </c>
      <c r="B2406" s="458">
        <v>2021</v>
      </c>
      <c r="C2406" s="458">
        <v>0</v>
      </c>
      <c r="D2406" s="458">
        <v>0</v>
      </c>
      <c r="E2406" s="458">
        <v>0</v>
      </c>
      <c r="F2406" s="458">
        <v>0</v>
      </c>
      <c r="G2406" s="458">
        <v>0</v>
      </c>
      <c r="H2406" s="458">
        <v>0</v>
      </c>
      <c r="I2406" s="458">
        <v>0</v>
      </c>
      <c r="J2406" s="458">
        <v>0</v>
      </c>
      <c r="K2406" s="458">
        <v>266</v>
      </c>
      <c r="L2406" t="s">
        <v>855</v>
      </c>
      <c r="O2406" s="231"/>
      <c r="P2406" s="231"/>
    </row>
    <row r="2407" spans="1:16">
      <c r="A2407" t="s">
        <v>1209</v>
      </c>
      <c r="B2407" s="458">
        <v>2021</v>
      </c>
      <c r="C2407" s="458">
        <v>0</v>
      </c>
      <c r="D2407" s="458">
        <v>0</v>
      </c>
      <c r="E2407" s="458">
        <v>0</v>
      </c>
      <c r="F2407" s="458">
        <v>0</v>
      </c>
      <c r="G2407" s="458">
        <v>0</v>
      </c>
      <c r="H2407" s="458">
        <v>0</v>
      </c>
      <c r="I2407" s="458">
        <v>0</v>
      </c>
      <c r="J2407" s="458">
        <v>0</v>
      </c>
      <c r="K2407" s="458">
        <v>64</v>
      </c>
      <c r="L2407" t="s">
        <v>697</v>
      </c>
      <c r="O2407" s="231"/>
      <c r="P2407" s="231"/>
    </row>
    <row r="2408" spans="1:16">
      <c r="A2408" t="s">
        <v>1209</v>
      </c>
      <c r="B2408" s="458">
        <v>2022</v>
      </c>
      <c r="C2408" s="458">
        <v>0</v>
      </c>
      <c r="D2408" s="458">
        <v>0</v>
      </c>
      <c r="E2408" s="458">
        <v>0</v>
      </c>
      <c r="F2408" s="458">
        <v>0</v>
      </c>
      <c r="G2408" s="458">
        <v>0</v>
      </c>
      <c r="H2408" s="458">
        <v>0</v>
      </c>
      <c r="I2408" s="458">
        <v>0</v>
      </c>
      <c r="J2408" s="458">
        <v>0</v>
      </c>
      <c r="K2408" s="458">
        <v>185</v>
      </c>
      <c r="L2408" t="s">
        <v>697</v>
      </c>
      <c r="O2408" s="231"/>
      <c r="P2408" s="231"/>
    </row>
    <row r="2409" spans="1:16">
      <c r="A2409" t="s">
        <v>1209</v>
      </c>
      <c r="B2409" s="458">
        <v>2023</v>
      </c>
      <c r="C2409" s="458">
        <v>0</v>
      </c>
      <c r="D2409" s="458">
        <v>0</v>
      </c>
      <c r="E2409" s="458">
        <v>0</v>
      </c>
      <c r="F2409" s="458">
        <v>0</v>
      </c>
      <c r="G2409" s="458">
        <v>0</v>
      </c>
      <c r="H2409" s="458">
        <v>0</v>
      </c>
      <c r="I2409" s="458">
        <v>0</v>
      </c>
      <c r="J2409" s="458">
        <v>0</v>
      </c>
      <c r="K2409" s="458">
        <v>104</v>
      </c>
      <c r="L2409" t="s">
        <v>697</v>
      </c>
      <c r="O2409" s="231"/>
      <c r="P2409" s="231"/>
    </row>
    <row r="2410" spans="1:16">
      <c r="A2410" t="s">
        <v>1209</v>
      </c>
      <c r="B2410" s="458">
        <v>2024</v>
      </c>
      <c r="C2410" s="458">
        <v>0</v>
      </c>
      <c r="D2410" s="458">
        <v>0</v>
      </c>
      <c r="E2410" s="458">
        <v>0</v>
      </c>
      <c r="F2410" s="458">
        <v>0</v>
      </c>
      <c r="G2410" s="458">
        <v>0</v>
      </c>
      <c r="H2410" s="458">
        <v>0</v>
      </c>
      <c r="I2410" s="458">
        <v>0</v>
      </c>
      <c r="J2410" s="458">
        <v>0</v>
      </c>
      <c r="K2410" s="458">
        <v>59</v>
      </c>
      <c r="L2410" t="s">
        <v>697</v>
      </c>
      <c r="O2410" s="231"/>
      <c r="P2410" s="231"/>
    </row>
    <row r="2411" spans="1:16">
      <c r="A2411" t="s">
        <v>1209</v>
      </c>
      <c r="C2411">
        <v>0</v>
      </c>
      <c r="D2411">
        <v>0</v>
      </c>
      <c r="E2411">
        <v>0</v>
      </c>
      <c r="F2411">
        <v>0</v>
      </c>
      <c r="G2411">
        <v>0</v>
      </c>
      <c r="H2411">
        <v>0</v>
      </c>
      <c r="I2411">
        <v>0</v>
      </c>
      <c r="J2411">
        <v>0</v>
      </c>
      <c r="K2411">
        <v>71</v>
      </c>
      <c r="L2411" t="s">
        <v>822</v>
      </c>
      <c r="O2411" s="231"/>
      <c r="P2411" s="231"/>
    </row>
    <row r="2412" spans="1:16">
      <c r="A2412" t="s">
        <v>1210</v>
      </c>
      <c r="B2412" s="458">
        <v>2019</v>
      </c>
      <c r="C2412" s="458">
        <v>0</v>
      </c>
      <c r="D2412" s="458">
        <v>0</v>
      </c>
      <c r="E2412" s="458">
        <v>0</v>
      </c>
      <c r="F2412" s="458">
        <v>0</v>
      </c>
      <c r="G2412" s="458">
        <v>0</v>
      </c>
      <c r="H2412" s="458">
        <v>0</v>
      </c>
      <c r="I2412" s="458">
        <v>0</v>
      </c>
      <c r="J2412" s="458">
        <v>1</v>
      </c>
      <c r="K2412" s="458">
        <v>9</v>
      </c>
      <c r="L2412" t="s">
        <v>855</v>
      </c>
      <c r="O2412" s="231"/>
      <c r="P2412" s="231"/>
    </row>
    <row r="2413" spans="1:16">
      <c r="A2413" t="s">
        <v>1210</v>
      </c>
      <c r="B2413" s="458">
        <v>2020</v>
      </c>
      <c r="C2413" s="458">
        <v>0</v>
      </c>
      <c r="D2413" s="458">
        <v>0</v>
      </c>
      <c r="E2413" s="458">
        <v>0</v>
      </c>
      <c r="F2413" s="458">
        <v>0</v>
      </c>
      <c r="G2413" s="458">
        <v>0</v>
      </c>
      <c r="H2413" s="458">
        <v>0</v>
      </c>
      <c r="I2413" s="458">
        <v>0</v>
      </c>
      <c r="J2413" s="458">
        <v>5</v>
      </c>
      <c r="K2413" s="458">
        <v>6</v>
      </c>
      <c r="L2413" t="s">
        <v>855</v>
      </c>
      <c r="O2413" s="231"/>
      <c r="P2413" s="231"/>
    </row>
    <row r="2414" spans="1:16">
      <c r="A2414" t="s">
        <v>1210</v>
      </c>
      <c r="B2414" s="458">
        <v>2021</v>
      </c>
      <c r="C2414" s="458">
        <v>0</v>
      </c>
      <c r="D2414" s="458">
        <v>0</v>
      </c>
      <c r="E2414" s="458">
        <v>0</v>
      </c>
      <c r="F2414" s="458">
        <v>0</v>
      </c>
      <c r="G2414" s="458">
        <v>0</v>
      </c>
      <c r="H2414" s="458">
        <v>0</v>
      </c>
      <c r="I2414" s="458">
        <v>0</v>
      </c>
      <c r="J2414" s="458">
        <v>2</v>
      </c>
      <c r="K2414" s="458">
        <v>5</v>
      </c>
      <c r="L2414" t="s">
        <v>855</v>
      </c>
      <c r="O2414" s="231"/>
      <c r="P2414" s="231"/>
    </row>
    <row r="2415" spans="1:16">
      <c r="A2415" t="s">
        <v>1210</v>
      </c>
      <c r="B2415" s="458">
        <v>2022</v>
      </c>
      <c r="C2415" s="458">
        <v>0</v>
      </c>
      <c r="D2415" s="458">
        <v>0</v>
      </c>
      <c r="E2415" s="458">
        <v>0</v>
      </c>
      <c r="F2415" s="458">
        <v>0</v>
      </c>
      <c r="G2415" s="458">
        <v>0</v>
      </c>
      <c r="H2415" s="458">
        <v>14</v>
      </c>
      <c r="I2415" s="458">
        <v>0</v>
      </c>
      <c r="J2415" s="458">
        <v>0</v>
      </c>
      <c r="K2415" s="458">
        <v>8</v>
      </c>
      <c r="L2415" t="s">
        <v>697</v>
      </c>
      <c r="O2415" s="231"/>
      <c r="P2415" s="231"/>
    </row>
    <row r="2416" spans="1:16">
      <c r="A2416" t="s">
        <v>1210</v>
      </c>
      <c r="B2416" s="458">
        <v>2023</v>
      </c>
      <c r="C2416" s="458">
        <v>0</v>
      </c>
      <c r="D2416" s="458">
        <v>0</v>
      </c>
      <c r="E2416" s="458">
        <v>0</v>
      </c>
      <c r="F2416" s="458">
        <v>0</v>
      </c>
      <c r="G2416" s="458">
        <v>0</v>
      </c>
      <c r="H2416" s="458">
        <v>15</v>
      </c>
      <c r="I2416" s="458">
        <v>0</v>
      </c>
      <c r="J2416" s="458">
        <v>0</v>
      </c>
      <c r="K2416" s="458">
        <v>7</v>
      </c>
      <c r="L2416" t="s">
        <v>697</v>
      </c>
      <c r="O2416" s="231"/>
      <c r="P2416" s="231"/>
    </row>
    <row r="2417" spans="1:16">
      <c r="A2417" t="s">
        <v>1210</v>
      </c>
      <c r="B2417" s="458">
        <v>2024</v>
      </c>
      <c r="C2417" s="458">
        <v>0</v>
      </c>
      <c r="D2417" s="458">
        <v>0</v>
      </c>
      <c r="E2417" s="458">
        <v>0</v>
      </c>
      <c r="F2417" s="458">
        <v>3</v>
      </c>
      <c r="G2417" s="458">
        <v>0</v>
      </c>
      <c r="H2417" s="458">
        <v>10</v>
      </c>
      <c r="I2417" s="458">
        <v>0</v>
      </c>
      <c r="J2417" s="458">
        <v>0</v>
      </c>
      <c r="K2417" s="458">
        <v>2</v>
      </c>
      <c r="L2417" t="s">
        <v>697</v>
      </c>
      <c r="O2417" s="231"/>
      <c r="P2417" s="231"/>
    </row>
    <row r="2418" spans="1:16">
      <c r="A2418" t="s">
        <v>1210</v>
      </c>
      <c r="C2418">
        <v>0</v>
      </c>
      <c r="D2418">
        <v>0</v>
      </c>
      <c r="E2418">
        <v>0</v>
      </c>
      <c r="F2418">
        <v>0</v>
      </c>
      <c r="G2418">
        <v>0</v>
      </c>
      <c r="H2418">
        <v>0</v>
      </c>
      <c r="I2418">
        <v>0</v>
      </c>
      <c r="J2418">
        <v>1</v>
      </c>
      <c r="K2418">
        <v>5</v>
      </c>
      <c r="L2418" t="s">
        <v>822</v>
      </c>
      <c r="O2418" s="231"/>
      <c r="P2418" s="231"/>
    </row>
    <row r="2419" spans="1:16">
      <c r="A2419" t="s">
        <v>1211</v>
      </c>
      <c r="B2419" s="458">
        <v>2019</v>
      </c>
      <c r="C2419" s="458">
        <v>0</v>
      </c>
      <c r="D2419" s="458">
        <v>0</v>
      </c>
      <c r="E2419" s="458">
        <v>0</v>
      </c>
      <c r="F2419" s="458">
        <v>0</v>
      </c>
      <c r="G2419" s="458">
        <v>0</v>
      </c>
      <c r="H2419" s="458">
        <v>1</v>
      </c>
      <c r="I2419" s="458">
        <v>0</v>
      </c>
      <c r="J2419" s="458">
        <v>0</v>
      </c>
      <c r="K2419" s="458">
        <v>0</v>
      </c>
      <c r="L2419" t="s">
        <v>855</v>
      </c>
      <c r="O2419" s="231"/>
      <c r="P2419" s="231"/>
    </row>
    <row r="2420" spans="1:16">
      <c r="A2420" t="s">
        <v>1211</v>
      </c>
      <c r="B2420" s="458">
        <v>2024</v>
      </c>
      <c r="C2420" s="458">
        <v>0</v>
      </c>
      <c r="D2420" s="458">
        <v>0</v>
      </c>
      <c r="E2420" s="458">
        <v>0</v>
      </c>
      <c r="F2420" s="458">
        <v>0</v>
      </c>
      <c r="G2420" s="458">
        <v>0</v>
      </c>
      <c r="H2420" s="458">
        <v>0</v>
      </c>
      <c r="I2420" s="458">
        <v>0</v>
      </c>
      <c r="J2420" s="458">
        <v>1</v>
      </c>
      <c r="K2420" s="458">
        <v>0</v>
      </c>
      <c r="L2420" t="s">
        <v>697</v>
      </c>
      <c r="O2420" s="231"/>
      <c r="P2420" s="231"/>
    </row>
    <row r="2421" spans="1:16">
      <c r="A2421" t="s">
        <v>1212</v>
      </c>
      <c r="B2421" s="458">
        <v>2019</v>
      </c>
      <c r="C2421" s="458">
        <v>0</v>
      </c>
      <c r="D2421" s="458">
        <v>0</v>
      </c>
      <c r="E2421" s="458">
        <v>0</v>
      </c>
      <c r="F2421" s="458">
        <v>0</v>
      </c>
      <c r="G2421" s="458">
        <v>0</v>
      </c>
      <c r="H2421" s="458">
        <v>0</v>
      </c>
      <c r="I2421" s="458">
        <v>0</v>
      </c>
      <c r="J2421" s="458">
        <v>3</v>
      </c>
      <c r="K2421" s="458">
        <v>0</v>
      </c>
      <c r="L2421" t="s">
        <v>855</v>
      </c>
      <c r="O2421" s="231"/>
      <c r="P2421" s="231"/>
    </row>
    <row r="2422" spans="1:16">
      <c r="A2422" t="s">
        <v>1212</v>
      </c>
      <c r="B2422" s="458">
        <v>2020</v>
      </c>
      <c r="C2422" s="458">
        <v>0</v>
      </c>
      <c r="D2422" s="458">
        <v>0</v>
      </c>
      <c r="E2422" s="458">
        <v>0</v>
      </c>
      <c r="F2422" s="458">
        <v>0</v>
      </c>
      <c r="G2422" s="458">
        <v>0</v>
      </c>
      <c r="H2422" s="458">
        <v>0</v>
      </c>
      <c r="I2422" s="458">
        <v>0</v>
      </c>
      <c r="J2422" s="458">
        <v>2</v>
      </c>
      <c r="K2422" s="458">
        <v>0</v>
      </c>
      <c r="L2422" t="s">
        <v>697</v>
      </c>
      <c r="O2422" s="231"/>
      <c r="P2422" s="231"/>
    </row>
    <row r="2423" spans="1:16">
      <c r="A2423" t="s">
        <v>1212</v>
      </c>
      <c r="B2423" s="458">
        <v>2021</v>
      </c>
      <c r="C2423" s="458">
        <v>0</v>
      </c>
      <c r="D2423" s="458">
        <v>0</v>
      </c>
      <c r="E2423" s="458">
        <v>0</v>
      </c>
      <c r="F2423" s="458">
        <v>0</v>
      </c>
      <c r="G2423" s="458">
        <v>0</v>
      </c>
      <c r="H2423" s="458">
        <v>0</v>
      </c>
      <c r="I2423" s="458">
        <v>0</v>
      </c>
      <c r="J2423" s="458">
        <v>1</v>
      </c>
      <c r="K2423" s="458">
        <v>0</v>
      </c>
      <c r="L2423" t="s">
        <v>697</v>
      </c>
      <c r="O2423" s="231"/>
      <c r="P2423" s="231"/>
    </row>
    <row r="2424" spans="1:16">
      <c r="A2424" t="s">
        <v>1212</v>
      </c>
      <c r="B2424" s="458">
        <v>2022</v>
      </c>
      <c r="C2424" s="458">
        <v>0</v>
      </c>
      <c r="D2424" s="458">
        <v>0</v>
      </c>
      <c r="E2424" s="458">
        <v>0</v>
      </c>
      <c r="F2424" s="458">
        <v>0</v>
      </c>
      <c r="G2424" s="458">
        <v>0</v>
      </c>
      <c r="H2424" s="458">
        <v>0</v>
      </c>
      <c r="I2424" s="458">
        <v>0</v>
      </c>
      <c r="J2424" s="458">
        <v>1</v>
      </c>
      <c r="K2424" s="458">
        <v>0</v>
      </c>
      <c r="L2424" t="s">
        <v>697</v>
      </c>
      <c r="O2424" s="231"/>
      <c r="P2424" s="231"/>
    </row>
    <row r="2425" spans="1:16">
      <c r="A2425" t="s">
        <v>1212</v>
      </c>
      <c r="B2425" s="458">
        <v>2023</v>
      </c>
      <c r="C2425" s="458">
        <v>0</v>
      </c>
      <c r="D2425" s="458">
        <v>1</v>
      </c>
      <c r="E2425" s="458">
        <v>0</v>
      </c>
      <c r="F2425" s="458">
        <v>1</v>
      </c>
      <c r="G2425" s="458">
        <v>0</v>
      </c>
      <c r="H2425" s="458">
        <v>5</v>
      </c>
      <c r="I2425" s="458">
        <v>0</v>
      </c>
      <c r="J2425" s="458">
        <v>1</v>
      </c>
      <c r="K2425" s="458">
        <v>1</v>
      </c>
      <c r="L2425" t="s">
        <v>697</v>
      </c>
      <c r="O2425" s="231"/>
      <c r="P2425" s="231"/>
    </row>
    <row r="2426" spans="1:16">
      <c r="A2426" t="s">
        <v>1212</v>
      </c>
      <c r="B2426" s="458">
        <v>2024</v>
      </c>
      <c r="C2426" s="458">
        <v>0</v>
      </c>
      <c r="D2426" s="458">
        <v>0</v>
      </c>
      <c r="E2426" s="458">
        <v>0</v>
      </c>
      <c r="F2426" s="458">
        <v>0</v>
      </c>
      <c r="G2426" s="458">
        <v>0</v>
      </c>
      <c r="H2426" s="458">
        <v>1</v>
      </c>
      <c r="I2426" s="458">
        <v>0</v>
      </c>
      <c r="J2426" s="458">
        <v>0</v>
      </c>
      <c r="K2426" s="458">
        <v>1</v>
      </c>
      <c r="L2426" t="s">
        <v>697</v>
      </c>
      <c r="O2426" s="231"/>
      <c r="P2426" s="231"/>
    </row>
    <row r="2427" spans="1:16">
      <c r="A2427" t="s">
        <v>1212</v>
      </c>
      <c r="C2427">
        <v>0</v>
      </c>
      <c r="D2427">
        <v>0</v>
      </c>
      <c r="E2427">
        <v>0</v>
      </c>
      <c r="F2427">
        <v>0</v>
      </c>
      <c r="G2427">
        <v>0</v>
      </c>
      <c r="H2427">
        <v>0</v>
      </c>
      <c r="I2427">
        <v>0</v>
      </c>
      <c r="J2427">
        <v>3</v>
      </c>
      <c r="K2427">
        <v>0</v>
      </c>
      <c r="L2427" t="s">
        <v>822</v>
      </c>
      <c r="O2427" s="231"/>
      <c r="P2427" s="231"/>
    </row>
    <row r="2428" spans="1:16">
      <c r="A2428" t="s">
        <v>1213</v>
      </c>
      <c r="B2428" s="458">
        <v>2019</v>
      </c>
      <c r="C2428" s="458">
        <v>0</v>
      </c>
      <c r="D2428" s="458">
        <v>0</v>
      </c>
      <c r="E2428" s="458">
        <v>0</v>
      </c>
      <c r="F2428" s="458">
        <v>0</v>
      </c>
      <c r="G2428" s="458">
        <v>59</v>
      </c>
      <c r="H2428" s="458">
        <v>0</v>
      </c>
      <c r="I2428" s="458">
        <v>0</v>
      </c>
      <c r="J2428" s="458">
        <v>0</v>
      </c>
      <c r="K2428" s="458">
        <v>249</v>
      </c>
      <c r="L2428" t="s">
        <v>855</v>
      </c>
      <c r="O2428" s="231"/>
      <c r="P2428" s="231"/>
    </row>
    <row r="2429" spans="1:16">
      <c r="A2429" t="s">
        <v>1213</v>
      </c>
      <c r="B2429" s="458">
        <v>2020</v>
      </c>
      <c r="C2429" s="458">
        <v>0</v>
      </c>
      <c r="D2429" s="458">
        <v>0</v>
      </c>
      <c r="E2429" s="458">
        <v>0</v>
      </c>
      <c r="F2429" s="458">
        <v>0</v>
      </c>
      <c r="G2429" s="458">
        <v>0</v>
      </c>
      <c r="H2429" s="458">
        <v>0</v>
      </c>
      <c r="I2429" s="458">
        <v>0</v>
      </c>
      <c r="J2429" s="458">
        <v>0</v>
      </c>
      <c r="K2429" s="458">
        <v>38</v>
      </c>
      <c r="L2429" t="s">
        <v>855</v>
      </c>
      <c r="O2429" s="231"/>
      <c r="P2429" s="231"/>
    </row>
    <row r="2430" spans="1:16">
      <c r="A2430" t="s">
        <v>1213</v>
      </c>
      <c r="B2430" s="458">
        <v>2020</v>
      </c>
      <c r="C2430" s="458">
        <v>0</v>
      </c>
      <c r="D2430" s="458">
        <v>0</v>
      </c>
      <c r="E2430" s="458">
        <v>0</v>
      </c>
      <c r="F2430" s="458">
        <v>0</v>
      </c>
      <c r="G2430" s="458">
        <v>0</v>
      </c>
      <c r="H2430" s="458">
        <v>0</v>
      </c>
      <c r="I2430" s="458">
        <v>0</v>
      </c>
      <c r="J2430" s="458">
        <v>0</v>
      </c>
      <c r="K2430" s="458">
        <v>12</v>
      </c>
      <c r="L2430" t="s">
        <v>697</v>
      </c>
      <c r="O2430" s="231"/>
      <c r="P2430" s="231"/>
    </row>
    <row r="2431" spans="1:16">
      <c r="A2431" t="s">
        <v>1213</v>
      </c>
      <c r="B2431" s="458">
        <v>2021</v>
      </c>
      <c r="C2431" s="458">
        <v>0</v>
      </c>
      <c r="D2431" s="458">
        <v>0</v>
      </c>
      <c r="E2431" s="458">
        <v>0</v>
      </c>
      <c r="F2431" s="458">
        <v>4</v>
      </c>
      <c r="G2431" s="458">
        <v>1</v>
      </c>
      <c r="H2431" s="458">
        <v>93</v>
      </c>
      <c r="I2431" s="458">
        <v>0</v>
      </c>
      <c r="J2431" s="458">
        <v>46</v>
      </c>
      <c r="K2431" s="458">
        <v>50</v>
      </c>
      <c r="L2431" t="s">
        <v>697</v>
      </c>
      <c r="O2431" s="231"/>
      <c r="P2431" s="231"/>
    </row>
    <row r="2432" spans="1:16">
      <c r="A2432" t="s">
        <v>1213</v>
      </c>
      <c r="B2432" s="458">
        <v>2022</v>
      </c>
      <c r="C2432" s="458">
        <v>95</v>
      </c>
      <c r="D2432" s="458">
        <v>0</v>
      </c>
      <c r="E2432" s="458">
        <v>125</v>
      </c>
      <c r="F2432" s="458">
        <v>0</v>
      </c>
      <c r="G2432" s="458">
        <v>24</v>
      </c>
      <c r="H2432" s="458">
        <v>4</v>
      </c>
      <c r="I2432" s="458">
        <v>0</v>
      </c>
      <c r="J2432" s="458">
        <v>104</v>
      </c>
      <c r="K2432" s="458">
        <v>80</v>
      </c>
      <c r="L2432" t="s">
        <v>697</v>
      </c>
      <c r="O2432" s="231"/>
      <c r="P2432" s="231"/>
    </row>
    <row r="2433" spans="1:16">
      <c r="A2433" t="s">
        <v>1213</v>
      </c>
      <c r="B2433" s="458">
        <v>2023</v>
      </c>
      <c r="C2433" s="458">
        <v>59</v>
      </c>
      <c r="D2433" s="458">
        <v>0</v>
      </c>
      <c r="E2433" s="458">
        <v>59</v>
      </c>
      <c r="F2433" s="458">
        <v>0</v>
      </c>
      <c r="G2433" s="458">
        <v>0</v>
      </c>
      <c r="H2433" s="458">
        <v>16</v>
      </c>
      <c r="I2433" s="458">
        <v>0</v>
      </c>
      <c r="J2433" s="458">
        <v>7</v>
      </c>
      <c r="K2433" s="458">
        <v>90</v>
      </c>
      <c r="L2433" t="s">
        <v>697</v>
      </c>
      <c r="O2433" s="231"/>
      <c r="P2433" s="231"/>
    </row>
    <row r="2434" spans="1:16">
      <c r="A2434" t="s">
        <v>1213</v>
      </c>
      <c r="B2434" s="458">
        <v>2024</v>
      </c>
      <c r="C2434" s="458">
        <v>33</v>
      </c>
      <c r="D2434" s="458">
        <v>0</v>
      </c>
      <c r="E2434" s="458">
        <v>87</v>
      </c>
      <c r="F2434" s="458">
        <v>2</v>
      </c>
      <c r="G2434" s="458">
        <v>23</v>
      </c>
      <c r="H2434" s="458">
        <v>15</v>
      </c>
      <c r="I2434" s="458">
        <v>0</v>
      </c>
      <c r="J2434" s="458">
        <v>8</v>
      </c>
      <c r="K2434" s="458">
        <v>136</v>
      </c>
      <c r="L2434" t="s">
        <v>697</v>
      </c>
      <c r="O2434" s="231"/>
      <c r="P2434" s="231"/>
    </row>
    <row r="2435" spans="1:16">
      <c r="A2435" t="s">
        <v>1213</v>
      </c>
      <c r="C2435">
        <v>0</v>
      </c>
      <c r="D2435">
        <v>0</v>
      </c>
      <c r="E2435">
        <v>0</v>
      </c>
      <c r="F2435">
        <v>0</v>
      </c>
      <c r="G2435">
        <v>59</v>
      </c>
      <c r="H2435">
        <v>0</v>
      </c>
      <c r="I2435">
        <v>0</v>
      </c>
      <c r="J2435">
        <v>0</v>
      </c>
      <c r="K2435">
        <v>287</v>
      </c>
      <c r="L2435" t="s">
        <v>822</v>
      </c>
      <c r="O2435" s="231"/>
      <c r="P2435" s="231"/>
    </row>
    <row r="2436" spans="1:16">
      <c r="A2436" t="s">
        <v>1214</v>
      </c>
      <c r="B2436" s="458">
        <v>2019</v>
      </c>
      <c r="C2436" s="458">
        <v>0</v>
      </c>
      <c r="D2436" s="458">
        <v>0</v>
      </c>
      <c r="E2436" s="458">
        <v>0</v>
      </c>
      <c r="F2436" s="458">
        <v>1</v>
      </c>
      <c r="G2436" s="458">
        <v>0</v>
      </c>
      <c r="H2436" s="458">
        <v>10</v>
      </c>
      <c r="I2436" s="458">
        <v>0</v>
      </c>
      <c r="J2436" s="458">
        <v>0</v>
      </c>
      <c r="K2436" s="458">
        <v>122</v>
      </c>
      <c r="L2436" t="s">
        <v>855</v>
      </c>
      <c r="O2436" s="231"/>
      <c r="P2436" s="231"/>
    </row>
    <row r="2437" spans="1:16">
      <c r="A2437" t="s">
        <v>1214</v>
      </c>
      <c r="B2437" s="458">
        <v>2020</v>
      </c>
      <c r="C2437" s="458">
        <v>0</v>
      </c>
      <c r="D2437" s="458">
        <v>0</v>
      </c>
      <c r="E2437" s="458">
        <v>0</v>
      </c>
      <c r="F2437" s="458">
        <v>9</v>
      </c>
      <c r="G2437" s="458">
        <v>0</v>
      </c>
      <c r="H2437" s="458">
        <v>2</v>
      </c>
      <c r="I2437" s="458">
        <v>0</v>
      </c>
      <c r="J2437" s="458">
        <v>0</v>
      </c>
      <c r="K2437" s="458">
        <v>72</v>
      </c>
      <c r="L2437" t="s">
        <v>855</v>
      </c>
      <c r="O2437" s="231"/>
      <c r="P2437" s="231"/>
    </row>
    <row r="2438" spans="1:16">
      <c r="A2438" t="s">
        <v>1214</v>
      </c>
      <c r="B2438" s="458">
        <v>2021</v>
      </c>
      <c r="C2438" s="458">
        <v>0</v>
      </c>
      <c r="D2438" s="458">
        <v>0</v>
      </c>
      <c r="E2438" s="458">
        <v>0</v>
      </c>
      <c r="F2438" s="458">
        <v>2</v>
      </c>
      <c r="G2438" s="458">
        <v>0</v>
      </c>
      <c r="H2438" s="458">
        <v>11</v>
      </c>
      <c r="I2438" s="458">
        <v>0</v>
      </c>
      <c r="J2438" s="458">
        <v>9</v>
      </c>
      <c r="K2438" s="458">
        <v>339</v>
      </c>
      <c r="L2438" t="s">
        <v>855</v>
      </c>
      <c r="O2438" s="231"/>
      <c r="P2438" s="231"/>
    </row>
    <row r="2439" spans="1:16">
      <c r="A2439" t="s">
        <v>1214</v>
      </c>
      <c r="B2439" s="458">
        <v>2021</v>
      </c>
      <c r="C2439" s="458">
        <v>0</v>
      </c>
      <c r="D2439" s="458">
        <v>0</v>
      </c>
      <c r="E2439" s="458">
        <v>0</v>
      </c>
      <c r="F2439" s="458">
        <v>0</v>
      </c>
      <c r="G2439" s="458">
        <v>0</v>
      </c>
      <c r="H2439" s="458">
        <v>1</v>
      </c>
      <c r="I2439" s="458">
        <v>0</v>
      </c>
      <c r="J2439" s="458">
        <v>6</v>
      </c>
      <c r="K2439" s="458">
        <v>5</v>
      </c>
      <c r="L2439" t="s">
        <v>697</v>
      </c>
      <c r="O2439" s="231"/>
      <c r="P2439" s="231"/>
    </row>
    <row r="2440" spans="1:16">
      <c r="A2440" t="s">
        <v>1214</v>
      </c>
      <c r="B2440" s="458">
        <v>2022</v>
      </c>
      <c r="C2440" s="458">
        <v>98</v>
      </c>
      <c r="D2440" s="458">
        <v>0</v>
      </c>
      <c r="E2440" s="458">
        <v>98</v>
      </c>
      <c r="F2440" s="458">
        <v>2</v>
      </c>
      <c r="G2440" s="458">
        <v>0</v>
      </c>
      <c r="H2440" s="458">
        <v>5</v>
      </c>
      <c r="I2440" s="458">
        <v>0</v>
      </c>
      <c r="J2440" s="458">
        <v>7</v>
      </c>
      <c r="K2440" s="458">
        <v>72</v>
      </c>
      <c r="L2440" t="s">
        <v>697</v>
      </c>
      <c r="O2440" s="231"/>
      <c r="P2440" s="231"/>
    </row>
    <row r="2441" spans="1:16">
      <c r="A2441" t="s">
        <v>1214</v>
      </c>
      <c r="B2441" s="458">
        <v>2023</v>
      </c>
      <c r="C2441" s="458">
        <v>0</v>
      </c>
      <c r="D2441" s="458">
        <v>0</v>
      </c>
      <c r="E2441" s="458">
        <v>0</v>
      </c>
      <c r="F2441" s="458">
        <v>7</v>
      </c>
      <c r="G2441" s="458">
        <v>103</v>
      </c>
      <c r="H2441" s="458">
        <v>50</v>
      </c>
      <c r="I2441" s="458">
        <v>0</v>
      </c>
      <c r="J2441" s="458">
        <v>0</v>
      </c>
      <c r="K2441" s="458">
        <v>151</v>
      </c>
      <c r="L2441" t="s">
        <v>697</v>
      </c>
      <c r="O2441" s="231"/>
      <c r="P2441" s="231"/>
    </row>
    <row r="2442" spans="1:16">
      <c r="A2442" t="s">
        <v>1214</v>
      </c>
      <c r="B2442" s="458">
        <v>2024</v>
      </c>
      <c r="C2442" s="458">
        <v>68</v>
      </c>
      <c r="D2442" s="458">
        <v>0</v>
      </c>
      <c r="E2442" s="458">
        <v>80</v>
      </c>
      <c r="F2442" s="458">
        <v>0</v>
      </c>
      <c r="G2442" s="458">
        <v>0</v>
      </c>
      <c r="H2442" s="458">
        <v>1</v>
      </c>
      <c r="I2442" s="458">
        <v>0</v>
      </c>
      <c r="J2442" s="458">
        <v>4</v>
      </c>
      <c r="K2442" s="458">
        <v>126</v>
      </c>
      <c r="L2442" t="s">
        <v>697</v>
      </c>
      <c r="O2442" s="231"/>
      <c r="P2442" s="231"/>
    </row>
    <row r="2443" spans="1:16">
      <c r="A2443" t="s">
        <v>1214</v>
      </c>
      <c r="C2443">
        <v>0</v>
      </c>
      <c r="D2443">
        <v>0</v>
      </c>
      <c r="E2443">
        <v>0</v>
      </c>
      <c r="F2443">
        <v>1</v>
      </c>
      <c r="G2443">
        <v>0</v>
      </c>
      <c r="H2443">
        <v>6</v>
      </c>
      <c r="I2443">
        <v>0</v>
      </c>
      <c r="J2443">
        <v>6</v>
      </c>
      <c r="K2443">
        <v>332</v>
      </c>
      <c r="L2443" t="s">
        <v>822</v>
      </c>
      <c r="O2443" s="231"/>
      <c r="P2443" s="231"/>
    </row>
    <row r="2444" spans="1:16">
      <c r="A2444" t="s">
        <v>1215</v>
      </c>
      <c r="B2444" s="458">
        <v>2019</v>
      </c>
      <c r="C2444" s="458">
        <v>0</v>
      </c>
      <c r="D2444" s="458">
        <v>0</v>
      </c>
      <c r="E2444" s="458">
        <v>0</v>
      </c>
      <c r="F2444" s="458">
        <v>0</v>
      </c>
      <c r="G2444" s="458">
        <v>0</v>
      </c>
      <c r="H2444" s="458">
        <v>16</v>
      </c>
      <c r="I2444" s="458">
        <v>0</v>
      </c>
      <c r="J2444" s="458">
        <v>0</v>
      </c>
      <c r="K2444" s="458">
        <v>127</v>
      </c>
      <c r="L2444" t="s">
        <v>855</v>
      </c>
      <c r="O2444" s="231"/>
      <c r="P2444" s="231"/>
    </row>
    <row r="2445" spans="1:16">
      <c r="A2445" t="s">
        <v>1215</v>
      </c>
      <c r="B2445" s="458">
        <v>2020</v>
      </c>
      <c r="C2445" s="458">
        <v>0</v>
      </c>
      <c r="D2445" s="458">
        <v>0</v>
      </c>
      <c r="E2445" s="458">
        <v>0</v>
      </c>
      <c r="F2445" s="458">
        <v>2</v>
      </c>
      <c r="G2445" s="458">
        <v>0</v>
      </c>
      <c r="H2445" s="458">
        <v>9</v>
      </c>
      <c r="I2445" s="458">
        <v>0</v>
      </c>
      <c r="J2445" s="458">
        <v>2</v>
      </c>
      <c r="K2445" s="458">
        <v>62</v>
      </c>
      <c r="L2445" t="s">
        <v>855</v>
      </c>
      <c r="O2445" s="231"/>
      <c r="P2445" s="231"/>
    </row>
    <row r="2446" spans="1:16">
      <c r="A2446" t="s">
        <v>1215</v>
      </c>
      <c r="B2446" s="458">
        <v>2021</v>
      </c>
      <c r="C2446" s="458">
        <v>0</v>
      </c>
      <c r="D2446" s="458">
        <v>0</v>
      </c>
      <c r="E2446" s="458">
        <v>0</v>
      </c>
      <c r="F2446" s="458">
        <v>8</v>
      </c>
      <c r="G2446" s="458">
        <v>0</v>
      </c>
      <c r="H2446" s="458">
        <v>14</v>
      </c>
      <c r="I2446" s="458">
        <v>0</v>
      </c>
      <c r="J2446" s="458">
        <v>2</v>
      </c>
      <c r="K2446" s="458">
        <v>111</v>
      </c>
      <c r="L2446" t="s">
        <v>855</v>
      </c>
      <c r="O2446" s="231"/>
      <c r="P2446" s="231"/>
    </row>
    <row r="2447" spans="1:16">
      <c r="A2447" t="s">
        <v>1215</v>
      </c>
      <c r="B2447" s="458">
        <v>2021</v>
      </c>
      <c r="C2447" s="458">
        <v>0</v>
      </c>
      <c r="D2447" s="458">
        <v>0</v>
      </c>
      <c r="E2447" s="458">
        <v>0</v>
      </c>
      <c r="F2447" s="458">
        <v>0</v>
      </c>
      <c r="G2447" s="458">
        <v>0</v>
      </c>
      <c r="H2447" s="458">
        <v>3</v>
      </c>
      <c r="I2447" s="458">
        <v>0</v>
      </c>
      <c r="J2447" s="458">
        <v>0</v>
      </c>
      <c r="K2447" s="458">
        <v>15</v>
      </c>
      <c r="L2447" t="s">
        <v>697</v>
      </c>
      <c r="O2447" s="231"/>
      <c r="P2447" s="231"/>
    </row>
    <row r="2448" spans="1:16">
      <c r="A2448" t="s">
        <v>1215</v>
      </c>
      <c r="B2448" s="458">
        <v>2022</v>
      </c>
      <c r="C2448" s="458">
        <v>0</v>
      </c>
      <c r="D2448" s="458">
        <v>0</v>
      </c>
      <c r="E2448" s="458">
        <v>0</v>
      </c>
      <c r="F2448" s="458">
        <v>6</v>
      </c>
      <c r="G2448" s="458">
        <v>0</v>
      </c>
      <c r="H2448" s="458">
        <v>15</v>
      </c>
      <c r="I2448" s="458">
        <v>0</v>
      </c>
      <c r="J2448" s="458">
        <v>2</v>
      </c>
      <c r="K2448" s="458">
        <v>220</v>
      </c>
      <c r="L2448" t="s">
        <v>697</v>
      </c>
      <c r="O2448" s="231"/>
      <c r="P2448" s="231"/>
    </row>
    <row r="2449" spans="1:16">
      <c r="A2449" t="s">
        <v>1215</v>
      </c>
      <c r="B2449" s="458">
        <v>2023</v>
      </c>
      <c r="C2449" s="458">
        <v>0</v>
      </c>
      <c r="D2449" s="458">
        <v>0</v>
      </c>
      <c r="E2449" s="458">
        <v>0</v>
      </c>
      <c r="F2449" s="458">
        <v>8</v>
      </c>
      <c r="G2449" s="458">
        <v>0</v>
      </c>
      <c r="H2449" s="458">
        <v>21</v>
      </c>
      <c r="I2449" s="458">
        <v>0</v>
      </c>
      <c r="J2449" s="458">
        <v>3</v>
      </c>
      <c r="K2449" s="458">
        <v>125</v>
      </c>
      <c r="L2449" t="s">
        <v>697</v>
      </c>
      <c r="O2449" s="231"/>
      <c r="P2449" s="231"/>
    </row>
    <row r="2450" spans="1:16">
      <c r="A2450" t="s">
        <v>1215</v>
      </c>
      <c r="B2450" s="458">
        <v>2024</v>
      </c>
      <c r="C2450" s="458">
        <v>0</v>
      </c>
      <c r="D2450" s="458">
        <v>0</v>
      </c>
      <c r="E2450" s="458">
        <v>0</v>
      </c>
      <c r="F2450" s="458">
        <v>6</v>
      </c>
      <c r="G2450" s="458">
        <v>0</v>
      </c>
      <c r="H2450" s="458">
        <v>14</v>
      </c>
      <c r="I2450" s="458">
        <v>0</v>
      </c>
      <c r="J2450" s="458">
        <v>2</v>
      </c>
      <c r="K2450" s="458">
        <v>92</v>
      </c>
      <c r="L2450" t="s">
        <v>697</v>
      </c>
      <c r="O2450" s="231"/>
      <c r="P2450" s="231"/>
    </row>
    <row r="2451" spans="1:16">
      <c r="A2451" t="s">
        <v>1215</v>
      </c>
      <c r="C2451">
        <v>0</v>
      </c>
      <c r="D2451">
        <v>0</v>
      </c>
      <c r="E2451">
        <v>0</v>
      </c>
      <c r="F2451">
        <v>0</v>
      </c>
      <c r="G2451">
        <v>0</v>
      </c>
      <c r="H2451">
        <v>7</v>
      </c>
      <c r="I2451">
        <v>0</v>
      </c>
      <c r="J2451">
        <v>0</v>
      </c>
      <c r="K2451">
        <v>31</v>
      </c>
      <c r="L2451" t="s">
        <v>822</v>
      </c>
      <c r="O2451" s="231"/>
      <c r="P2451" s="231"/>
    </row>
    <row r="2452" spans="1:16">
      <c r="A2452" t="s">
        <v>1216</v>
      </c>
      <c r="B2452" s="458">
        <v>2019</v>
      </c>
      <c r="C2452" s="458">
        <v>0</v>
      </c>
      <c r="D2452" s="458">
        <v>0</v>
      </c>
      <c r="E2452" s="458">
        <v>117</v>
      </c>
      <c r="F2452" s="458">
        <v>0</v>
      </c>
      <c r="G2452" s="458">
        <v>0</v>
      </c>
      <c r="H2452" s="458">
        <v>39</v>
      </c>
      <c r="I2452" s="458">
        <v>0</v>
      </c>
      <c r="J2452" s="458">
        <v>0</v>
      </c>
      <c r="K2452" s="458">
        <v>60</v>
      </c>
      <c r="L2452" t="s">
        <v>855</v>
      </c>
      <c r="O2452" s="231"/>
      <c r="P2452" s="231"/>
    </row>
    <row r="2453" spans="1:16">
      <c r="A2453" t="s">
        <v>1216</v>
      </c>
      <c r="B2453" s="458">
        <v>2020</v>
      </c>
      <c r="C2453" s="458">
        <v>158</v>
      </c>
      <c r="D2453" s="458">
        <v>0</v>
      </c>
      <c r="E2453" s="458">
        <v>158</v>
      </c>
      <c r="F2453" s="458">
        <v>0</v>
      </c>
      <c r="G2453" s="458">
        <v>81</v>
      </c>
      <c r="H2453" s="458">
        <v>60</v>
      </c>
      <c r="I2453" s="458">
        <v>0</v>
      </c>
      <c r="J2453" s="458">
        <v>0</v>
      </c>
      <c r="K2453" s="458">
        <v>23</v>
      </c>
      <c r="L2453" t="s">
        <v>855</v>
      </c>
      <c r="O2453" s="231"/>
      <c r="P2453" s="231"/>
    </row>
    <row r="2454" spans="1:16">
      <c r="A2454" t="s">
        <v>1216</v>
      </c>
      <c r="B2454" s="458">
        <v>2021</v>
      </c>
      <c r="C2454" s="458">
        <v>0</v>
      </c>
      <c r="D2454" s="458">
        <v>0</v>
      </c>
      <c r="E2454" s="458">
        <v>0</v>
      </c>
      <c r="F2454" s="458">
        <v>0</v>
      </c>
      <c r="G2454" s="458">
        <v>0</v>
      </c>
      <c r="H2454" s="458">
        <v>81</v>
      </c>
      <c r="I2454" s="458">
        <v>0</v>
      </c>
      <c r="J2454" s="458">
        <v>0</v>
      </c>
      <c r="K2454" s="458">
        <v>1</v>
      </c>
      <c r="L2454" t="s">
        <v>855</v>
      </c>
      <c r="O2454" s="231"/>
      <c r="P2454" s="231"/>
    </row>
    <row r="2455" spans="1:16">
      <c r="A2455" t="s">
        <v>1216</v>
      </c>
      <c r="B2455" s="458">
        <v>2022</v>
      </c>
      <c r="C2455" s="458">
        <v>41</v>
      </c>
      <c r="D2455" s="458">
        <v>0</v>
      </c>
      <c r="E2455" s="458">
        <v>56</v>
      </c>
      <c r="F2455" s="458">
        <v>0</v>
      </c>
      <c r="G2455" s="458">
        <v>33</v>
      </c>
      <c r="H2455" s="458">
        <v>83</v>
      </c>
      <c r="I2455" s="458">
        <v>0</v>
      </c>
      <c r="J2455" s="458">
        <v>0</v>
      </c>
      <c r="K2455" s="458">
        <v>9</v>
      </c>
      <c r="L2455" t="s">
        <v>855</v>
      </c>
      <c r="O2455" s="231"/>
      <c r="P2455" s="231"/>
    </row>
    <row r="2456" spans="1:16">
      <c r="A2456" t="s">
        <v>1216</v>
      </c>
      <c r="B2456" s="458">
        <v>2023</v>
      </c>
      <c r="C2456" s="458">
        <v>0</v>
      </c>
      <c r="D2456" s="458">
        <v>0</v>
      </c>
      <c r="E2456" s="458">
        <v>0</v>
      </c>
      <c r="F2456" s="458">
        <v>2</v>
      </c>
      <c r="G2456" s="458">
        <v>0</v>
      </c>
      <c r="H2456" s="458">
        <v>2</v>
      </c>
      <c r="I2456" s="458">
        <v>0</v>
      </c>
      <c r="J2456" s="458">
        <v>2</v>
      </c>
      <c r="K2456" s="458">
        <v>1</v>
      </c>
      <c r="L2456" t="s">
        <v>855</v>
      </c>
      <c r="O2456" s="231"/>
      <c r="P2456" s="231"/>
    </row>
    <row r="2457" spans="1:16">
      <c r="A2457" t="s">
        <v>1216</v>
      </c>
      <c r="B2457" s="458">
        <v>2023</v>
      </c>
      <c r="C2457" s="458">
        <v>0</v>
      </c>
      <c r="D2457" s="458">
        <v>0</v>
      </c>
      <c r="E2457" s="458">
        <v>0</v>
      </c>
      <c r="F2457" s="458">
        <v>22</v>
      </c>
      <c r="G2457" s="458">
        <v>0</v>
      </c>
      <c r="H2457" s="458">
        <v>21</v>
      </c>
      <c r="I2457" s="458">
        <v>0</v>
      </c>
      <c r="J2457" s="458">
        <v>21</v>
      </c>
      <c r="K2457" s="458">
        <v>415</v>
      </c>
      <c r="L2457" t="s">
        <v>697</v>
      </c>
      <c r="O2457" s="231"/>
      <c r="P2457" s="231"/>
    </row>
    <row r="2458" spans="1:16">
      <c r="A2458" t="s">
        <v>1216</v>
      </c>
      <c r="B2458" s="458">
        <v>2024</v>
      </c>
      <c r="C2458" s="458">
        <v>12</v>
      </c>
      <c r="D2458" s="458">
        <v>0</v>
      </c>
      <c r="E2458" s="458">
        <v>24</v>
      </c>
      <c r="F2458" s="458">
        <v>15</v>
      </c>
      <c r="G2458" s="458">
        <v>95</v>
      </c>
      <c r="H2458" s="458">
        <v>15</v>
      </c>
      <c r="I2458" s="458">
        <v>0</v>
      </c>
      <c r="J2458" s="458">
        <v>14</v>
      </c>
      <c r="K2458" s="458">
        <v>13</v>
      </c>
      <c r="L2458" t="s">
        <v>697</v>
      </c>
      <c r="O2458" s="231"/>
      <c r="P2458" s="231"/>
    </row>
    <row r="2459" spans="1:16">
      <c r="A2459" t="s">
        <v>1216</v>
      </c>
      <c r="C2459">
        <v>0</v>
      </c>
      <c r="D2459">
        <v>0</v>
      </c>
      <c r="E2459">
        <v>26</v>
      </c>
      <c r="F2459">
        <v>5</v>
      </c>
      <c r="G2459">
        <v>25</v>
      </c>
      <c r="H2459">
        <v>49</v>
      </c>
      <c r="I2459">
        <v>0</v>
      </c>
      <c r="J2459">
        <v>2</v>
      </c>
      <c r="K2459">
        <v>26</v>
      </c>
      <c r="L2459" t="s">
        <v>822</v>
      </c>
      <c r="O2459" s="231"/>
      <c r="P2459" s="231"/>
    </row>
    <row r="2460" spans="1:16">
      <c r="A2460" t="s">
        <v>1217</v>
      </c>
      <c r="B2460" s="458">
        <v>2019</v>
      </c>
      <c r="C2460" s="458">
        <v>0</v>
      </c>
      <c r="D2460" s="458">
        <v>0</v>
      </c>
      <c r="E2460" s="458">
        <v>0</v>
      </c>
      <c r="F2460" s="458">
        <v>0</v>
      </c>
      <c r="G2460" s="458">
        <v>0</v>
      </c>
      <c r="H2460" s="458">
        <v>0</v>
      </c>
      <c r="I2460" s="458">
        <v>0</v>
      </c>
      <c r="J2460" s="458">
        <v>12</v>
      </c>
      <c r="K2460" s="458">
        <v>0</v>
      </c>
      <c r="L2460" t="s">
        <v>855</v>
      </c>
      <c r="O2460" s="231"/>
      <c r="P2460" s="231"/>
    </row>
    <row r="2461" spans="1:16">
      <c r="A2461" t="s">
        <v>1217</v>
      </c>
      <c r="B2461" s="458">
        <v>2020</v>
      </c>
      <c r="C2461" s="458">
        <v>0</v>
      </c>
      <c r="D2461" s="458">
        <v>0</v>
      </c>
      <c r="E2461" s="458">
        <v>19</v>
      </c>
      <c r="F2461" s="458">
        <v>0</v>
      </c>
      <c r="G2461" s="458">
        <v>34</v>
      </c>
      <c r="H2461" s="458">
        <v>0</v>
      </c>
      <c r="I2461" s="458">
        <v>0</v>
      </c>
      <c r="J2461" s="458">
        <v>52</v>
      </c>
      <c r="K2461" s="458">
        <v>1</v>
      </c>
      <c r="L2461" t="s">
        <v>855</v>
      </c>
      <c r="O2461" s="231"/>
      <c r="P2461" s="231"/>
    </row>
    <row r="2462" spans="1:16">
      <c r="A2462" t="s">
        <v>1217</v>
      </c>
      <c r="B2462" s="458">
        <v>2021</v>
      </c>
      <c r="C2462" s="458">
        <v>0</v>
      </c>
      <c r="D2462" s="458">
        <v>0</v>
      </c>
      <c r="E2462" s="458">
        <v>0</v>
      </c>
      <c r="F2462" s="458">
        <v>0</v>
      </c>
      <c r="G2462" s="458">
        <v>0</v>
      </c>
      <c r="H2462" s="458">
        <v>1</v>
      </c>
      <c r="I2462" s="458">
        <v>0</v>
      </c>
      <c r="J2462" s="458">
        <v>1</v>
      </c>
      <c r="K2462" s="458">
        <v>136</v>
      </c>
      <c r="L2462" t="s">
        <v>855</v>
      </c>
      <c r="O2462" s="231"/>
      <c r="P2462" s="231"/>
    </row>
    <row r="2463" spans="1:16">
      <c r="A2463" t="s">
        <v>1217</v>
      </c>
      <c r="B2463" s="458">
        <v>2022</v>
      </c>
      <c r="C2463" s="458">
        <v>0</v>
      </c>
      <c r="D2463" s="458">
        <v>0</v>
      </c>
      <c r="E2463" s="458">
        <v>5</v>
      </c>
      <c r="F2463" s="458">
        <v>0</v>
      </c>
      <c r="G2463" s="458">
        <v>6</v>
      </c>
      <c r="H2463" s="458">
        <v>1</v>
      </c>
      <c r="I2463" s="458">
        <v>0</v>
      </c>
      <c r="J2463" s="458">
        <v>2</v>
      </c>
      <c r="K2463" s="458">
        <v>64</v>
      </c>
      <c r="L2463" t="s">
        <v>855</v>
      </c>
      <c r="O2463" s="231"/>
      <c r="P2463" s="231"/>
    </row>
    <row r="2464" spans="1:16">
      <c r="A2464" t="s">
        <v>1217</v>
      </c>
      <c r="B2464" s="458">
        <v>2023</v>
      </c>
      <c r="C2464" s="458">
        <v>0</v>
      </c>
      <c r="D2464" s="458">
        <v>0</v>
      </c>
      <c r="E2464" s="458">
        <v>61</v>
      </c>
      <c r="F2464" s="458">
        <v>1</v>
      </c>
      <c r="G2464" s="458">
        <v>20</v>
      </c>
      <c r="H2464" s="458">
        <v>1</v>
      </c>
      <c r="I2464" s="458">
        <v>0</v>
      </c>
      <c r="J2464" s="458">
        <v>3</v>
      </c>
      <c r="K2464" s="458">
        <v>120</v>
      </c>
      <c r="L2464" t="s">
        <v>855</v>
      </c>
      <c r="O2464" s="231"/>
      <c r="P2464" s="231"/>
    </row>
    <row r="2465" spans="1:16">
      <c r="A2465" t="s">
        <v>1217</v>
      </c>
      <c r="B2465" s="458">
        <v>2024</v>
      </c>
      <c r="C2465" s="458">
        <v>16</v>
      </c>
      <c r="D2465" s="458">
        <v>0</v>
      </c>
      <c r="E2465" s="458">
        <v>46</v>
      </c>
      <c r="F2465" s="458">
        <v>0</v>
      </c>
      <c r="G2465" s="458">
        <v>33</v>
      </c>
      <c r="H2465" s="458">
        <v>3</v>
      </c>
      <c r="I2465" s="458">
        <v>0</v>
      </c>
      <c r="J2465" s="458">
        <v>6</v>
      </c>
      <c r="K2465" s="458">
        <v>90</v>
      </c>
      <c r="L2465" t="s">
        <v>697</v>
      </c>
      <c r="O2465" s="231"/>
      <c r="P2465" s="231"/>
    </row>
    <row r="2466" spans="1:16">
      <c r="A2466" t="s">
        <v>1217</v>
      </c>
      <c r="C2466">
        <v>0</v>
      </c>
      <c r="D2466">
        <v>0</v>
      </c>
      <c r="E2466">
        <v>11</v>
      </c>
      <c r="F2466">
        <v>0</v>
      </c>
      <c r="G2466">
        <v>12</v>
      </c>
      <c r="H2466">
        <v>0</v>
      </c>
      <c r="I2466">
        <v>0</v>
      </c>
      <c r="J2466">
        <v>0</v>
      </c>
      <c r="K2466">
        <v>54</v>
      </c>
      <c r="L2466" t="s">
        <v>822</v>
      </c>
      <c r="O2466" s="231"/>
      <c r="P2466" s="231"/>
    </row>
    <row r="2467" spans="1:16">
      <c r="A2467" t="s">
        <v>1218</v>
      </c>
      <c r="B2467" s="458">
        <v>2019</v>
      </c>
      <c r="C2467" s="458">
        <v>0</v>
      </c>
      <c r="D2467" s="458">
        <v>0</v>
      </c>
      <c r="E2467" s="458">
        <v>0</v>
      </c>
      <c r="F2467" s="458">
        <v>0</v>
      </c>
      <c r="G2467" s="458">
        <v>0</v>
      </c>
      <c r="H2467" s="458">
        <v>1</v>
      </c>
      <c r="I2467" s="458">
        <v>0</v>
      </c>
      <c r="J2467" s="458">
        <v>0</v>
      </c>
      <c r="K2467" s="458">
        <v>53</v>
      </c>
      <c r="L2467" t="s">
        <v>855</v>
      </c>
      <c r="O2467" s="231"/>
      <c r="P2467" s="231"/>
    </row>
    <row r="2468" spans="1:16">
      <c r="A2468" t="s">
        <v>1218</v>
      </c>
      <c r="B2468" s="458">
        <v>2020</v>
      </c>
      <c r="C2468" s="458">
        <v>0</v>
      </c>
      <c r="D2468" s="458">
        <v>0</v>
      </c>
      <c r="E2468" s="458">
        <v>0</v>
      </c>
      <c r="F2468" s="458">
        <v>0</v>
      </c>
      <c r="G2468" s="458">
        <v>0</v>
      </c>
      <c r="H2468" s="458">
        <v>0</v>
      </c>
      <c r="I2468" s="458">
        <v>0</v>
      </c>
      <c r="J2468" s="458">
        <v>0</v>
      </c>
      <c r="K2468" s="458">
        <v>161</v>
      </c>
      <c r="L2468" t="s">
        <v>855</v>
      </c>
      <c r="O2468" s="231"/>
      <c r="P2468" s="231"/>
    </row>
    <row r="2469" spans="1:16">
      <c r="A2469" t="s">
        <v>1218</v>
      </c>
      <c r="B2469" s="458">
        <v>2021</v>
      </c>
      <c r="C2469" s="458">
        <v>0</v>
      </c>
      <c r="D2469" s="458">
        <v>0</v>
      </c>
      <c r="E2469" s="458">
        <v>0</v>
      </c>
      <c r="F2469" s="458">
        <v>0</v>
      </c>
      <c r="G2469" s="458">
        <v>0</v>
      </c>
      <c r="H2469" s="458">
        <v>0</v>
      </c>
      <c r="I2469" s="458">
        <v>0</v>
      </c>
      <c r="J2469" s="458">
        <v>0</v>
      </c>
      <c r="K2469" s="458">
        <v>189</v>
      </c>
      <c r="L2469" t="s">
        <v>855</v>
      </c>
      <c r="O2469" s="231"/>
      <c r="P2469" s="231"/>
    </row>
    <row r="2470" spans="1:16">
      <c r="A2470" t="s">
        <v>1218</v>
      </c>
      <c r="B2470" s="458">
        <v>2021</v>
      </c>
      <c r="C2470" s="458">
        <v>0</v>
      </c>
      <c r="D2470" s="458">
        <v>0</v>
      </c>
      <c r="E2470" s="458">
        <v>0</v>
      </c>
      <c r="F2470" s="458">
        <v>0</v>
      </c>
      <c r="G2470" s="458">
        <v>0</v>
      </c>
      <c r="H2470" s="458">
        <v>0</v>
      </c>
      <c r="I2470" s="458">
        <v>0</v>
      </c>
      <c r="J2470" s="458">
        <v>0</v>
      </c>
      <c r="K2470" s="458">
        <v>24</v>
      </c>
      <c r="L2470" t="s">
        <v>697</v>
      </c>
      <c r="O2470" s="231"/>
      <c r="P2470" s="231"/>
    </row>
    <row r="2471" spans="1:16">
      <c r="A2471" t="s">
        <v>1218</v>
      </c>
      <c r="B2471" s="458">
        <v>2022</v>
      </c>
      <c r="C2471" s="458">
        <v>6</v>
      </c>
      <c r="D2471" s="458">
        <v>0</v>
      </c>
      <c r="E2471" s="458">
        <v>37</v>
      </c>
      <c r="F2471" s="458">
        <v>0</v>
      </c>
      <c r="G2471" s="458">
        <v>17</v>
      </c>
      <c r="H2471" s="458">
        <v>0</v>
      </c>
      <c r="I2471" s="458">
        <v>0</v>
      </c>
      <c r="J2471" s="458">
        <v>0</v>
      </c>
      <c r="K2471" s="458">
        <v>322</v>
      </c>
      <c r="L2471" t="s">
        <v>697</v>
      </c>
      <c r="O2471" s="231"/>
      <c r="P2471" s="231"/>
    </row>
    <row r="2472" spans="1:16">
      <c r="A2472" t="s">
        <v>1218</v>
      </c>
      <c r="B2472" s="458">
        <v>2024</v>
      </c>
      <c r="C2472" s="458">
        <v>0</v>
      </c>
      <c r="D2472" s="458">
        <v>0</v>
      </c>
      <c r="E2472" s="458">
        <v>0</v>
      </c>
      <c r="F2472" s="458">
        <v>0</v>
      </c>
      <c r="G2472" s="458">
        <v>0</v>
      </c>
      <c r="H2472" s="458">
        <v>0</v>
      </c>
      <c r="I2472" s="458">
        <v>0</v>
      </c>
      <c r="J2472" s="458">
        <v>0</v>
      </c>
      <c r="K2472" s="458">
        <v>576</v>
      </c>
      <c r="L2472" t="s">
        <v>697</v>
      </c>
      <c r="O2472" s="231"/>
      <c r="P2472" s="231"/>
    </row>
    <row r="2473" spans="1:16">
      <c r="A2473" t="s">
        <v>1218</v>
      </c>
      <c r="C2473">
        <v>0</v>
      </c>
      <c r="D2473">
        <v>0</v>
      </c>
      <c r="E2473">
        <v>0</v>
      </c>
      <c r="F2473">
        <v>0</v>
      </c>
      <c r="G2473">
        <v>0</v>
      </c>
      <c r="H2473">
        <v>0</v>
      </c>
      <c r="I2473">
        <v>0</v>
      </c>
      <c r="J2473">
        <v>0</v>
      </c>
      <c r="K2473">
        <v>19</v>
      </c>
      <c r="L2473" t="s">
        <v>822</v>
      </c>
      <c r="O2473" s="231"/>
      <c r="P2473" s="231"/>
    </row>
    <row r="2474" spans="1:16">
      <c r="A2474" t="s">
        <v>1219</v>
      </c>
      <c r="B2474" s="458">
        <v>2019</v>
      </c>
      <c r="C2474" s="458">
        <v>0</v>
      </c>
      <c r="D2474" s="458">
        <v>0</v>
      </c>
      <c r="E2474" s="458">
        <v>0</v>
      </c>
      <c r="F2474" s="458">
        <v>0</v>
      </c>
      <c r="G2474" s="458">
        <v>0</v>
      </c>
      <c r="H2474" s="458">
        <v>0</v>
      </c>
      <c r="I2474" s="458">
        <v>0</v>
      </c>
      <c r="J2474" s="458">
        <v>0</v>
      </c>
      <c r="K2474" s="458">
        <v>91</v>
      </c>
      <c r="L2474" t="s">
        <v>855</v>
      </c>
      <c r="O2474" s="231"/>
      <c r="P2474" s="231"/>
    </row>
    <row r="2475" spans="1:16">
      <c r="A2475" t="s">
        <v>1219</v>
      </c>
      <c r="B2475" s="458">
        <v>2020</v>
      </c>
      <c r="C2475" s="458">
        <v>0</v>
      </c>
      <c r="D2475" s="458">
        <v>0</v>
      </c>
      <c r="E2475" s="458">
        <v>0</v>
      </c>
      <c r="F2475" s="458">
        <v>0</v>
      </c>
      <c r="G2475" s="458">
        <v>0</v>
      </c>
      <c r="H2475" s="458">
        <v>0</v>
      </c>
      <c r="I2475" s="458">
        <v>0</v>
      </c>
      <c r="J2475" s="458">
        <v>0</v>
      </c>
      <c r="K2475" s="458">
        <v>114</v>
      </c>
      <c r="L2475" t="s">
        <v>855</v>
      </c>
      <c r="O2475" s="231"/>
      <c r="P2475" s="231"/>
    </row>
    <row r="2476" spans="1:16">
      <c r="A2476" t="s">
        <v>1219</v>
      </c>
      <c r="B2476" s="458">
        <v>2021</v>
      </c>
      <c r="C2476" s="458">
        <v>0</v>
      </c>
      <c r="D2476" s="458">
        <v>0</v>
      </c>
      <c r="E2476" s="458">
        <v>148</v>
      </c>
      <c r="F2476" s="458">
        <v>17</v>
      </c>
      <c r="G2476" s="458">
        <v>0</v>
      </c>
      <c r="H2476" s="458">
        <v>0</v>
      </c>
      <c r="I2476" s="458">
        <v>0</v>
      </c>
      <c r="J2476" s="458">
        <v>0</v>
      </c>
      <c r="K2476" s="458">
        <v>99</v>
      </c>
      <c r="L2476" t="s">
        <v>855</v>
      </c>
      <c r="O2476" s="231"/>
      <c r="P2476" s="231"/>
    </row>
    <row r="2477" spans="1:16">
      <c r="A2477" t="s">
        <v>1219</v>
      </c>
      <c r="B2477" s="458">
        <v>2022</v>
      </c>
      <c r="C2477" s="458">
        <v>0</v>
      </c>
      <c r="D2477" s="458">
        <v>0</v>
      </c>
      <c r="E2477" s="458">
        <v>0</v>
      </c>
      <c r="F2477" s="458">
        <v>0</v>
      </c>
      <c r="G2477" s="458">
        <v>0</v>
      </c>
      <c r="H2477" s="458">
        <v>0</v>
      </c>
      <c r="I2477" s="458">
        <v>0</v>
      </c>
      <c r="J2477" s="458">
        <v>0</v>
      </c>
      <c r="K2477" s="458">
        <v>77</v>
      </c>
      <c r="L2477" t="s">
        <v>855</v>
      </c>
      <c r="O2477" s="231"/>
      <c r="P2477" s="231"/>
    </row>
    <row r="2478" spans="1:16">
      <c r="A2478" t="s">
        <v>1219</v>
      </c>
      <c r="B2478" s="458">
        <v>2023</v>
      </c>
      <c r="C2478" s="458">
        <v>0</v>
      </c>
      <c r="D2478" s="458">
        <v>0</v>
      </c>
      <c r="E2478" s="458">
        <v>0</v>
      </c>
      <c r="F2478" s="458">
        <v>0</v>
      </c>
      <c r="G2478" s="458">
        <v>0</v>
      </c>
      <c r="H2478" s="458">
        <v>0</v>
      </c>
      <c r="I2478" s="458">
        <v>0</v>
      </c>
      <c r="J2478" s="458">
        <v>0</v>
      </c>
      <c r="K2478" s="458">
        <v>15</v>
      </c>
      <c r="L2478" t="s">
        <v>855</v>
      </c>
      <c r="O2478" s="231"/>
      <c r="P2478" s="231"/>
    </row>
    <row r="2479" spans="1:16">
      <c r="A2479" t="s">
        <v>1219</v>
      </c>
      <c r="B2479" s="458">
        <v>2023</v>
      </c>
      <c r="C2479" s="458">
        <v>0</v>
      </c>
      <c r="D2479" s="458">
        <v>0</v>
      </c>
      <c r="E2479" s="458">
        <v>0</v>
      </c>
      <c r="F2479" s="458">
        <v>0</v>
      </c>
      <c r="G2479" s="458">
        <v>0</v>
      </c>
      <c r="H2479" s="458">
        <v>0</v>
      </c>
      <c r="I2479" s="458">
        <v>2</v>
      </c>
      <c r="J2479" s="458">
        <v>0</v>
      </c>
      <c r="K2479" s="458">
        <v>132</v>
      </c>
      <c r="L2479" t="s">
        <v>697</v>
      </c>
      <c r="O2479" s="231"/>
      <c r="P2479" s="231"/>
    </row>
    <row r="2480" spans="1:16">
      <c r="A2480" t="s">
        <v>1219</v>
      </c>
      <c r="B2480" s="458">
        <v>2024</v>
      </c>
      <c r="C2480" s="458">
        <v>0</v>
      </c>
      <c r="D2480" s="458">
        <v>0</v>
      </c>
      <c r="E2480" s="458">
        <v>14</v>
      </c>
      <c r="F2480" s="458">
        <v>0</v>
      </c>
      <c r="G2480" s="458">
        <v>10</v>
      </c>
      <c r="H2480" s="458">
        <v>0</v>
      </c>
      <c r="I2480" s="458">
        <v>22</v>
      </c>
      <c r="J2480" s="458">
        <v>0</v>
      </c>
      <c r="K2480" s="458">
        <v>97</v>
      </c>
      <c r="L2480" t="s">
        <v>697</v>
      </c>
      <c r="O2480" s="231"/>
      <c r="P2480" s="231"/>
    </row>
    <row r="2481" spans="1:16">
      <c r="A2481" t="s">
        <v>1219</v>
      </c>
      <c r="C2481">
        <v>0</v>
      </c>
      <c r="D2481">
        <v>0</v>
      </c>
      <c r="E2481">
        <v>0</v>
      </c>
      <c r="F2481">
        <v>0</v>
      </c>
      <c r="G2481">
        <v>0</v>
      </c>
      <c r="H2481">
        <v>0</v>
      </c>
      <c r="I2481">
        <v>0</v>
      </c>
      <c r="J2481">
        <v>0</v>
      </c>
      <c r="K2481">
        <v>49</v>
      </c>
      <c r="L2481" t="s">
        <v>822</v>
      </c>
      <c r="O2481" s="231"/>
      <c r="P2481" s="231"/>
    </row>
    <row r="2482" spans="1:16">
      <c r="A2482" t="s">
        <v>1220</v>
      </c>
      <c r="B2482" s="458">
        <v>2020</v>
      </c>
      <c r="C2482" s="458">
        <v>0</v>
      </c>
      <c r="D2482" s="458">
        <v>0</v>
      </c>
      <c r="E2482" s="458">
        <v>0</v>
      </c>
      <c r="F2482" s="458">
        <v>0</v>
      </c>
      <c r="G2482" s="458">
        <v>0</v>
      </c>
      <c r="H2482" s="458">
        <v>0</v>
      </c>
      <c r="I2482" s="458">
        <v>0</v>
      </c>
      <c r="J2482" s="458">
        <v>0</v>
      </c>
      <c r="K2482" s="458">
        <v>41</v>
      </c>
      <c r="L2482" t="s">
        <v>855</v>
      </c>
      <c r="O2482" s="231"/>
      <c r="P2482" s="231"/>
    </row>
    <row r="2483" spans="1:16">
      <c r="A2483" t="s">
        <v>1220</v>
      </c>
      <c r="B2483" s="458">
        <v>2021</v>
      </c>
      <c r="C2483" s="458">
        <v>16</v>
      </c>
      <c r="D2483" s="458">
        <v>0</v>
      </c>
      <c r="E2483" s="458">
        <v>50</v>
      </c>
      <c r="F2483" s="458">
        <v>0</v>
      </c>
      <c r="G2483" s="458">
        <v>25</v>
      </c>
      <c r="H2483" s="458">
        <v>0</v>
      </c>
      <c r="I2483" s="458">
        <v>0</v>
      </c>
      <c r="J2483" s="458">
        <v>44</v>
      </c>
      <c r="K2483" s="458">
        <v>54</v>
      </c>
      <c r="L2483" t="s">
        <v>855</v>
      </c>
      <c r="O2483" s="231"/>
      <c r="P2483" s="231"/>
    </row>
    <row r="2484" spans="1:16">
      <c r="A2484" t="s">
        <v>1220</v>
      </c>
      <c r="B2484" s="458">
        <v>2023</v>
      </c>
      <c r="C2484" s="458">
        <v>0</v>
      </c>
      <c r="D2484" s="458">
        <v>0</v>
      </c>
      <c r="E2484" s="458">
        <v>0</v>
      </c>
      <c r="F2484" s="458">
        <v>0</v>
      </c>
      <c r="G2484" s="458">
        <v>0</v>
      </c>
      <c r="H2484" s="458">
        <v>0</v>
      </c>
      <c r="I2484" s="458">
        <v>0</v>
      </c>
      <c r="J2484" s="458">
        <v>43</v>
      </c>
      <c r="K2484" s="458">
        <v>6</v>
      </c>
      <c r="L2484" t="s">
        <v>855</v>
      </c>
      <c r="O2484" s="231"/>
      <c r="P2484" s="231"/>
    </row>
    <row r="2485" spans="1:16">
      <c r="A2485" t="s">
        <v>1220</v>
      </c>
      <c r="B2485" s="458">
        <v>2024</v>
      </c>
      <c r="C2485" s="458">
        <v>0</v>
      </c>
      <c r="D2485" s="458">
        <v>0</v>
      </c>
      <c r="E2485" s="458">
        <v>0</v>
      </c>
      <c r="F2485" s="458">
        <v>0</v>
      </c>
      <c r="G2485" s="458">
        <v>0</v>
      </c>
      <c r="H2485" s="458">
        <v>0</v>
      </c>
      <c r="I2485" s="458">
        <v>0</v>
      </c>
      <c r="J2485" s="458">
        <v>37</v>
      </c>
      <c r="K2485" s="458">
        <v>9</v>
      </c>
      <c r="L2485" t="s">
        <v>697</v>
      </c>
      <c r="O2485" s="231"/>
      <c r="P2485" s="231"/>
    </row>
    <row r="2486" spans="1:16">
      <c r="A2486" t="s">
        <v>1220</v>
      </c>
      <c r="C2486">
        <v>0</v>
      </c>
      <c r="D2486">
        <v>0</v>
      </c>
      <c r="E2486">
        <v>0</v>
      </c>
      <c r="F2486">
        <v>0</v>
      </c>
      <c r="G2486">
        <v>0</v>
      </c>
      <c r="H2486">
        <v>0</v>
      </c>
      <c r="I2486">
        <v>0</v>
      </c>
      <c r="J2486">
        <v>24</v>
      </c>
      <c r="K2486">
        <v>5</v>
      </c>
      <c r="L2486" t="s">
        <v>822</v>
      </c>
      <c r="O2486" s="231"/>
      <c r="P2486" s="231"/>
    </row>
    <row r="2487" spans="1:16">
      <c r="A2487" t="s">
        <v>1221</v>
      </c>
      <c r="B2487" s="458">
        <v>2019</v>
      </c>
      <c r="C2487" s="458">
        <v>4</v>
      </c>
      <c r="D2487" s="458">
        <v>0</v>
      </c>
      <c r="E2487" s="458">
        <v>25</v>
      </c>
      <c r="F2487" s="458">
        <v>0</v>
      </c>
      <c r="G2487" s="458">
        <v>0</v>
      </c>
      <c r="H2487" s="458">
        <v>1</v>
      </c>
      <c r="I2487" s="458">
        <v>0</v>
      </c>
      <c r="J2487" s="458">
        <v>0</v>
      </c>
      <c r="K2487" s="458">
        <v>0</v>
      </c>
      <c r="L2487" t="s">
        <v>855</v>
      </c>
      <c r="O2487" s="231"/>
      <c r="P2487" s="231"/>
    </row>
    <row r="2488" spans="1:16">
      <c r="A2488" t="s">
        <v>1221</v>
      </c>
      <c r="B2488" s="458">
        <v>2019</v>
      </c>
      <c r="C2488" s="458">
        <v>4</v>
      </c>
      <c r="D2488" s="458">
        <v>0</v>
      </c>
      <c r="E2488" s="458">
        <v>0</v>
      </c>
      <c r="F2488" s="458">
        <v>0</v>
      </c>
      <c r="G2488" s="458">
        <v>0</v>
      </c>
      <c r="H2488" s="458">
        <v>4</v>
      </c>
      <c r="I2488" s="458">
        <v>0</v>
      </c>
      <c r="J2488" s="458">
        <v>0</v>
      </c>
      <c r="K2488" s="458">
        <v>2</v>
      </c>
      <c r="L2488" t="s">
        <v>697</v>
      </c>
      <c r="O2488" s="231"/>
      <c r="P2488" s="231"/>
    </row>
    <row r="2489" spans="1:16">
      <c r="A2489" t="s">
        <v>1221</v>
      </c>
      <c r="B2489" s="458">
        <v>2021</v>
      </c>
      <c r="C2489" s="458">
        <v>0</v>
      </c>
      <c r="D2489" s="458">
        <v>0</v>
      </c>
      <c r="E2489" s="458">
        <v>0</v>
      </c>
      <c r="F2489" s="458">
        <v>2</v>
      </c>
      <c r="G2489" s="458">
        <v>0</v>
      </c>
      <c r="H2489" s="458">
        <v>1</v>
      </c>
      <c r="I2489" s="458">
        <v>0</v>
      </c>
      <c r="J2489" s="458">
        <v>1</v>
      </c>
      <c r="K2489" s="458">
        <v>2</v>
      </c>
      <c r="L2489" t="s">
        <v>697</v>
      </c>
      <c r="O2489" s="231"/>
      <c r="P2489" s="231"/>
    </row>
    <row r="2490" spans="1:16">
      <c r="A2490" t="s">
        <v>1221</v>
      </c>
      <c r="B2490" s="458">
        <v>2023</v>
      </c>
      <c r="C2490" s="458">
        <v>0</v>
      </c>
      <c r="D2490" s="458">
        <v>0</v>
      </c>
      <c r="E2490" s="458">
        <v>0</v>
      </c>
      <c r="F2490" s="458">
        <v>0</v>
      </c>
      <c r="G2490" s="458">
        <v>0</v>
      </c>
      <c r="H2490" s="458">
        <v>0</v>
      </c>
      <c r="I2490" s="458">
        <v>0</v>
      </c>
      <c r="J2490" s="458">
        <v>1</v>
      </c>
      <c r="K2490" s="458">
        <v>0</v>
      </c>
      <c r="L2490" t="s">
        <v>697</v>
      </c>
      <c r="O2490" s="231"/>
      <c r="P2490" s="231"/>
    </row>
    <row r="2491" spans="1:16">
      <c r="A2491" t="s">
        <v>1221</v>
      </c>
      <c r="C2491">
        <v>4</v>
      </c>
      <c r="D2491">
        <v>0</v>
      </c>
      <c r="E2491">
        <v>25</v>
      </c>
      <c r="F2491">
        <v>0</v>
      </c>
      <c r="G2491">
        <v>0</v>
      </c>
      <c r="H2491">
        <v>1</v>
      </c>
      <c r="I2491">
        <v>0</v>
      </c>
      <c r="J2491">
        <v>0</v>
      </c>
      <c r="K2491">
        <v>0</v>
      </c>
      <c r="L2491" t="s">
        <v>822</v>
      </c>
      <c r="O2491" s="231"/>
      <c r="P2491" s="231"/>
    </row>
    <row r="2492" spans="1:16">
      <c r="A2492" t="s">
        <v>1222</v>
      </c>
      <c r="B2492" s="458">
        <v>2019</v>
      </c>
      <c r="C2492" s="458">
        <v>0</v>
      </c>
      <c r="D2492" s="458">
        <v>0</v>
      </c>
      <c r="E2492" s="458">
        <v>0</v>
      </c>
      <c r="F2492" s="458">
        <v>0</v>
      </c>
      <c r="G2492" s="458">
        <v>0</v>
      </c>
      <c r="H2492" s="458">
        <v>0</v>
      </c>
      <c r="I2492" s="458">
        <v>0</v>
      </c>
      <c r="J2492" s="458">
        <v>0</v>
      </c>
      <c r="K2492" s="458">
        <v>121</v>
      </c>
      <c r="L2492" t="s">
        <v>855</v>
      </c>
      <c r="O2492" s="231"/>
      <c r="P2492" s="231"/>
    </row>
    <row r="2493" spans="1:16">
      <c r="A2493" t="s">
        <v>1222</v>
      </c>
      <c r="B2493" s="458">
        <v>2020</v>
      </c>
      <c r="C2493" s="458">
        <v>0</v>
      </c>
      <c r="D2493" s="458">
        <v>0</v>
      </c>
      <c r="E2493" s="458">
        <v>0</v>
      </c>
      <c r="F2493" s="458">
        <v>0</v>
      </c>
      <c r="G2493" s="458">
        <v>0</v>
      </c>
      <c r="H2493" s="458">
        <v>0</v>
      </c>
      <c r="I2493" s="458">
        <v>0</v>
      </c>
      <c r="J2493" s="458">
        <v>0</v>
      </c>
      <c r="K2493" s="458">
        <v>27</v>
      </c>
      <c r="L2493" t="s">
        <v>855</v>
      </c>
      <c r="O2493" s="231"/>
      <c r="P2493" s="231"/>
    </row>
    <row r="2494" spans="1:16">
      <c r="A2494" t="s">
        <v>1222</v>
      </c>
      <c r="B2494" s="458">
        <v>2021</v>
      </c>
      <c r="C2494" s="458">
        <v>0</v>
      </c>
      <c r="D2494" s="458">
        <v>0</v>
      </c>
      <c r="E2494" s="458">
        <v>0</v>
      </c>
      <c r="F2494" s="458">
        <v>0</v>
      </c>
      <c r="G2494" s="458">
        <v>0</v>
      </c>
      <c r="H2494" s="458">
        <v>0</v>
      </c>
      <c r="I2494" s="458">
        <v>0</v>
      </c>
      <c r="J2494" s="458">
        <v>0</v>
      </c>
      <c r="K2494" s="458">
        <v>36</v>
      </c>
      <c r="L2494" t="s">
        <v>855</v>
      </c>
      <c r="O2494" s="231"/>
      <c r="P2494" s="231"/>
    </row>
    <row r="2495" spans="1:16">
      <c r="A2495" t="s">
        <v>1222</v>
      </c>
      <c r="B2495" s="458">
        <v>2022</v>
      </c>
      <c r="C2495" s="458">
        <v>0</v>
      </c>
      <c r="D2495" s="458">
        <v>0</v>
      </c>
      <c r="E2495" s="458">
        <v>0</v>
      </c>
      <c r="F2495" s="458">
        <v>0</v>
      </c>
      <c r="G2495" s="458">
        <v>0</v>
      </c>
      <c r="H2495" s="458">
        <v>0</v>
      </c>
      <c r="I2495" s="458">
        <v>0</v>
      </c>
      <c r="J2495" s="458">
        <v>0</v>
      </c>
      <c r="K2495" s="458">
        <v>27</v>
      </c>
      <c r="L2495" t="s">
        <v>855</v>
      </c>
      <c r="O2495" s="231"/>
      <c r="P2495" s="231"/>
    </row>
    <row r="2496" spans="1:16">
      <c r="A2496" t="s">
        <v>1222</v>
      </c>
      <c r="B2496" s="458">
        <v>2023</v>
      </c>
      <c r="C2496" s="458">
        <v>0</v>
      </c>
      <c r="D2496" s="458">
        <v>0</v>
      </c>
      <c r="E2496" s="458">
        <v>0</v>
      </c>
      <c r="F2496" s="458">
        <v>0</v>
      </c>
      <c r="G2496" s="458">
        <v>0</v>
      </c>
      <c r="H2496" s="458">
        <v>0</v>
      </c>
      <c r="I2496" s="458">
        <v>0</v>
      </c>
      <c r="J2496" s="458">
        <v>0</v>
      </c>
      <c r="K2496" s="458">
        <v>3</v>
      </c>
      <c r="L2496" t="s">
        <v>855</v>
      </c>
      <c r="O2496" s="231"/>
      <c r="P2496" s="231"/>
    </row>
    <row r="2497" spans="1:16">
      <c r="A2497" t="s">
        <v>1222</v>
      </c>
      <c r="B2497" s="458">
        <v>2023</v>
      </c>
      <c r="C2497" s="458">
        <v>0</v>
      </c>
      <c r="D2497" s="458">
        <v>0</v>
      </c>
      <c r="E2497" s="458">
        <v>0</v>
      </c>
      <c r="F2497" s="458">
        <v>0</v>
      </c>
      <c r="G2497" s="458">
        <v>0</v>
      </c>
      <c r="H2497" s="458">
        <v>0</v>
      </c>
      <c r="I2497" s="458">
        <v>0</v>
      </c>
      <c r="J2497" s="458">
        <v>0</v>
      </c>
      <c r="K2497" s="458">
        <v>40</v>
      </c>
      <c r="L2497" t="s">
        <v>697</v>
      </c>
      <c r="O2497" s="231"/>
      <c r="P2497" s="231"/>
    </row>
    <row r="2498" spans="1:16">
      <c r="A2498" t="s">
        <v>1222</v>
      </c>
      <c r="B2498" s="458">
        <v>2024</v>
      </c>
      <c r="C2498" s="458">
        <v>0</v>
      </c>
      <c r="D2498" s="458">
        <v>0</v>
      </c>
      <c r="E2498" s="458">
        <v>0</v>
      </c>
      <c r="F2498" s="458">
        <v>0</v>
      </c>
      <c r="G2498" s="458">
        <v>0</v>
      </c>
      <c r="H2498" s="458">
        <v>0</v>
      </c>
      <c r="I2498" s="458">
        <v>0</v>
      </c>
      <c r="J2498" s="458">
        <v>0</v>
      </c>
      <c r="K2498" s="458">
        <v>127</v>
      </c>
      <c r="L2498" t="s">
        <v>697</v>
      </c>
      <c r="O2498" s="231"/>
      <c r="P2498" s="231"/>
    </row>
    <row r="2499" spans="1:16">
      <c r="A2499" t="s">
        <v>1222</v>
      </c>
      <c r="C2499">
        <v>0</v>
      </c>
      <c r="D2499">
        <v>0</v>
      </c>
      <c r="E2499">
        <v>0</v>
      </c>
      <c r="F2499">
        <v>0</v>
      </c>
      <c r="G2499">
        <v>0</v>
      </c>
      <c r="H2499">
        <v>0</v>
      </c>
      <c r="I2499">
        <v>0</v>
      </c>
      <c r="J2499">
        <v>0</v>
      </c>
      <c r="K2499">
        <v>9</v>
      </c>
      <c r="L2499" t="s">
        <v>822</v>
      </c>
      <c r="O2499" s="231"/>
      <c r="P2499" s="231"/>
    </row>
    <row r="2500" spans="1:16">
      <c r="A2500" t="s">
        <v>1223</v>
      </c>
      <c r="B2500" s="458">
        <v>2019</v>
      </c>
      <c r="C2500" s="458">
        <v>0</v>
      </c>
      <c r="D2500" s="458">
        <v>0</v>
      </c>
      <c r="E2500" s="458">
        <v>0</v>
      </c>
      <c r="F2500" s="458">
        <v>0</v>
      </c>
      <c r="G2500" s="458">
        <v>0</v>
      </c>
      <c r="H2500" s="458">
        <v>0</v>
      </c>
      <c r="I2500" s="458">
        <v>0</v>
      </c>
      <c r="J2500" s="458">
        <v>0</v>
      </c>
      <c r="K2500" s="458">
        <v>71</v>
      </c>
      <c r="L2500" t="s">
        <v>855</v>
      </c>
      <c r="O2500" s="231"/>
      <c r="P2500" s="231"/>
    </row>
    <row r="2501" spans="1:16">
      <c r="A2501" t="s">
        <v>1223</v>
      </c>
      <c r="B2501" s="458">
        <v>2020</v>
      </c>
      <c r="C2501" s="458">
        <v>0</v>
      </c>
      <c r="D2501" s="458">
        <v>0</v>
      </c>
      <c r="E2501" s="458">
        <v>0</v>
      </c>
      <c r="F2501" s="458">
        <v>0</v>
      </c>
      <c r="G2501" s="458">
        <v>0</v>
      </c>
      <c r="H2501" s="458">
        <v>0</v>
      </c>
      <c r="I2501" s="458">
        <v>0</v>
      </c>
      <c r="J2501" s="458">
        <v>0</v>
      </c>
      <c r="K2501" s="458">
        <v>10</v>
      </c>
      <c r="L2501" t="s">
        <v>855</v>
      </c>
      <c r="O2501" s="231"/>
      <c r="P2501" s="231"/>
    </row>
    <row r="2502" spans="1:16">
      <c r="A2502" t="s">
        <v>1223</v>
      </c>
      <c r="B2502" s="458">
        <v>2021</v>
      </c>
      <c r="C2502" s="458">
        <v>0</v>
      </c>
      <c r="D2502" s="458">
        <v>0</v>
      </c>
      <c r="E2502" s="458">
        <v>0</v>
      </c>
      <c r="F2502" s="458">
        <v>0</v>
      </c>
      <c r="G2502" s="458">
        <v>0</v>
      </c>
      <c r="H2502" s="458">
        <v>0</v>
      </c>
      <c r="I2502" s="458">
        <v>0</v>
      </c>
      <c r="J2502" s="458">
        <v>0</v>
      </c>
      <c r="K2502" s="458">
        <v>12</v>
      </c>
      <c r="L2502" t="s">
        <v>855</v>
      </c>
      <c r="O2502" s="231"/>
      <c r="P2502" s="231"/>
    </row>
    <row r="2503" spans="1:16">
      <c r="A2503" t="s">
        <v>1223</v>
      </c>
      <c r="B2503" s="458">
        <v>2022</v>
      </c>
      <c r="C2503" s="458">
        <v>0</v>
      </c>
      <c r="D2503" s="458">
        <v>0</v>
      </c>
      <c r="E2503" s="458">
        <v>0</v>
      </c>
      <c r="F2503" s="458">
        <v>0</v>
      </c>
      <c r="G2503" s="458">
        <v>0</v>
      </c>
      <c r="H2503" s="458">
        <v>0</v>
      </c>
      <c r="I2503" s="458">
        <v>0</v>
      </c>
      <c r="J2503" s="458">
        <v>0</v>
      </c>
      <c r="K2503" s="458">
        <v>12</v>
      </c>
      <c r="L2503" t="s">
        <v>855</v>
      </c>
      <c r="O2503" s="231"/>
      <c r="P2503" s="231"/>
    </row>
    <row r="2504" spans="1:16">
      <c r="A2504" t="s">
        <v>1223</v>
      </c>
      <c r="B2504" s="458">
        <v>2023</v>
      </c>
      <c r="C2504" s="458">
        <v>0</v>
      </c>
      <c r="D2504" s="458">
        <v>0</v>
      </c>
      <c r="E2504" s="458">
        <v>0</v>
      </c>
      <c r="F2504" s="458">
        <v>0</v>
      </c>
      <c r="G2504" s="458">
        <v>0</v>
      </c>
      <c r="H2504" s="458">
        <v>0</v>
      </c>
      <c r="I2504" s="458">
        <v>0</v>
      </c>
      <c r="J2504" s="458">
        <v>0</v>
      </c>
      <c r="K2504" s="458">
        <v>7</v>
      </c>
      <c r="L2504" t="s">
        <v>855</v>
      </c>
      <c r="O2504" s="231"/>
      <c r="P2504" s="231"/>
    </row>
    <row r="2505" spans="1:16">
      <c r="A2505" t="s">
        <v>1223</v>
      </c>
      <c r="B2505" s="458">
        <v>2024</v>
      </c>
      <c r="C2505" s="458">
        <v>0</v>
      </c>
      <c r="D2505" s="458">
        <v>0</v>
      </c>
      <c r="E2505" s="458">
        <v>0</v>
      </c>
      <c r="F2505" s="458">
        <v>0</v>
      </c>
      <c r="G2505" s="458">
        <v>0</v>
      </c>
      <c r="H2505" s="458">
        <v>0</v>
      </c>
      <c r="I2505" s="458">
        <v>0</v>
      </c>
      <c r="J2505" s="458">
        <v>0</v>
      </c>
      <c r="K2505" s="458">
        <v>7</v>
      </c>
      <c r="L2505" t="s">
        <v>697</v>
      </c>
      <c r="O2505" s="231"/>
      <c r="P2505" s="231"/>
    </row>
    <row r="2506" spans="1:16">
      <c r="A2506" t="s">
        <v>1223</v>
      </c>
      <c r="C2506">
        <v>0</v>
      </c>
      <c r="D2506">
        <v>0</v>
      </c>
      <c r="E2506">
        <v>0</v>
      </c>
      <c r="F2506">
        <v>0</v>
      </c>
      <c r="G2506">
        <v>0</v>
      </c>
      <c r="H2506">
        <v>0</v>
      </c>
      <c r="I2506">
        <v>0</v>
      </c>
      <c r="J2506">
        <v>0</v>
      </c>
      <c r="K2506">
        <v>2</v>
      </c>
      <c r="L2506" t="s">
        <v>822</v>
      </c>
      <c r="O2506" s="231"/>
      <c r="P2506" s="231"/>
    </row>
    <row r="2507" spans="1:16">
      <c r="A2507" t="s">
        <v>1224</v>
      </c>
      <c r="B2507" s="458">
        <v>2019</v>
      </c>
      <c r="C2507" s="458">
        <v>0</v>
      </c>
      <c r="D2507" s="458">
        <v>0</v>
      </c>
      <c r="E2507" s="458">
        <v>0</v>
      </c>
      <c r="F2507" s="458">
        <v>0</v>
      </c>
      <c r="G2507" s="458">
        <v>0</v>
      </c>
      <c r="H2507" s="458">
        <v>0</v>
      </c>
      <c r="I2507" s="458">
        <v>0</v>
      </c>
      <c r="J2507" s="458">
        <v>0</v>
      </c>
      <c r="K2507" s="458">
        <v>18</v>
      </c>
      <c r="L2507" t="s">
        <v>855</v>
      </c>
      <c r="O2507" s="231"/>
      <c r="P2507" s="231"/>
    </row>
    <row r="2508" spans="1:16">
      <c r="A2508" t="s">
        <v>1224</v>
      </c>
      <c r="B2508" s="458">
        <v>2020</v>
      </c>
      <c r="C2508" s="458">
        <v>0</v>
      </c>
      <c r="D2508" s="458">
        <v>0</v>
      </c>
      <c r="E2508" s="458">
        <v>0</v>
      </c>
      <c r="F2508" s="458">
        <v>0</v>
      </c>
      <c r="G2508" s="458">
        <v>0</v>
      </c>
      <c r="H2508" s="458">
        <v>0</v>
      </c>
      <c r="I2508" s="458">
        <v>0</v>
      </c>
      <c r="J2508" s="458">
        <v>0</v>
      </c>
      <c r="K2508" s="458">
        <v>25</v>
      </c>
      <c r="L2508" t="s">
        <v>855</v>
      </c>
      <c r="O2508" s="231"/>
      <c r="P2508" s="231"/>
    </row>
    <row r="2509" spans="1:16">
      <c r="A2509" t="s">
        <v>1224</v>
      </c>
      <c r="B2509" s="458">
        <v>2021</v>
      </c>
      <c r="C2509" s="458">
        <v>0</v>
      </c>
      <c r="D2509" s="458">
        <v>0</v>
      </c>
      <c r="E2509" s="458">
        <v>0</v>
      </c>
      <c r="F2509" s="458">
        <v>0</v>
      </c>
      <c r="G2509" s="458">
        <v>0</v>
      </c>
      <c r="H2509" s="458">
        <v>0</v>
      </c>
      <c r="I2509" s="458">
        <v>0</v>
      </c>
      <c r="J2509" s="458">
        <v>0</v>
      </c>
      <c r="K2509" s="458">
        <v>47</v>
      </c>
      <c r="L2509" t="s">
        <v>855</v>
      </c>
      <c r="O2509" s="231"/>
      <c r="P2509" s="231"/>
    </row>
    <row r="2510" spans="1:16">
      <c r="A2510" t="s">
        <v>1224</v>
      </c>
      <c r="B2510" s="458">
        <v>2022</v>
      </c>
      <c r="C2510" s="458">
        <v>0</v>
      </c>
      <c r="D2510" s="458">
        <v>0</v>
      </c>
      <c r="E2510" s="458">
        <v>0</v>
      </c>
      <c r="F2510" s="458">
        <v>0</v>
      </c>
      <c r="G2510" s="458">
        <v>0</v>
      </c>
      <c r="H2510" s="458">
        <v>0</v>
      </c>
      <c r="I2510" s="458">
        <v>0</v>
      </c>
      <c r="J2510" s="458">
        <v>0</v>
      </c>
      <c r="K2510" s="458">
        <v>98</v>
      </c>
      <c r="L2510" t="s">
        <v>855</v>
      </c>
      <c r="O2510" s="231"/>
      <c r="P2510" s="231"/>
    </row>
    <row r="2511" spans="1:16">
      <c r="A2511" t="s">
        <v>1224</v>
      </c>
      <c r="B2511" s="458">
        <v>2023</v>
      </c>
      <c r="C2511" s="458">
        <v>0</v>
      </c>
      <c r="D2511" s="458">
        <v>0</v>
      </c>
      <c r="E2511" s="458">
        <v>0</v>
      </c>
      <c r="F2511" s="458">
        <v>0</v>
      </c>
      <c r="G2511" s="458">
        <v>0</v>
      </c>
      <c r="H2511" s="458">
        <v>0</v>
      </c>
      <c r="I2511" s="458">
        <v>1</v>
      </c>
      <c r="J2511" s="458">
        <v>4</v>
      </c>
      <c r="K2511" s="458">
        <v>135</v>
      </c>
      <c r="L2511" t="s">
        <v>855</v>
      </c>
      <c r="O2511" s="231"/>
      <c r="P2511" s="231"/>
    </row>
    <row r="2512" spans="1:16">
      <c r="A2512" t="s">
        <v>1224</v>
      </c>
      <c r="B2512" s="458">
        <v>2024</v>
      </c>
      <c r="C2512" s="458">
        <v>0</v>
      </c>
      <c r="D2512" s="458">
        <v>0</v>
      </c>
      <c r="E2512" s="458">
        <v>0</v>
      </c>
      <c r="F2512" s="458">
        <v>0</v>
      </c>
      <c r="G2512" s="458">
        <v>0</v>
      </c>
      <c r="H2512" s="458">
        <v>0</v>
      </c>
      <c r="I2512" s="458">
        <v>0</v>
      </c>
      <c r="J2512" s="458">
        <v>8</v>
      </c>
      <c r="K2512" s="458">
        <v>194</v>
      </c>
      <c r="L2512" t="s">
        <v>697</v>
      </c>
      <c r="O2512" s="231"/>
      <c r="P2512" s="231"/>
    </row>
    <row r="2513" spans="1:16">
      <c r="A2513" t="s">
        <v>1224</v>
      </c>
      <c r="C2513">
        <v>0</v>
      </c>
      <c r="D2513">
        <v>0</v>
      </c>
      <c r="E2513">
        <v>0</v>
      </c>
      <c r="F2513">
        <v>0</v>
      </c>
      <c r="G2513">
        <v>0</v>
      </c>
      <c r="H2513">
        <v>0</v>
      </c>
      <c r="I2513">
        <v>1</v>
      </c>
      <c r="J2513">
        <v>3</v>
      </c>
      <c r="K2513">
        <v>106</v>
      </c>
      <c r="L2513" t="s">
        <v>822</v>
      </c>
      <c r="O2513" s="231"/>
      <c r="P2513" s="231"/>
    </row>
    <row r="2514" spans="1:16">
      <c r="A2514" t="s">
        <v>1225</v>
      </c>
      <c r="B2514" s="458">
        <v>2019</v>
      </c>
      <c r="C2514" s="458">
        <v>0</v>
      </c>
      <c r="D2514" s="458">
        <v>0</v>
      </c>
      <c r="E2514" s="458">
        <v>0</v>
      </c>
      <c r="F2514" s="458">
        <v>0</v>
      </c>
      <c r="G2514" s="458">
        <v>0</v>
      </c>
      <c r="H2514" s="458">
        <v>0</v>
      </c>
      <c r="I2514" s="458">
        <v>0</v>
      </c>
      <c r="J2514" s="458">
        <v>25</v>
      </c>
      <c r="K2514" s="458">
        <v>598</v>
      </c>
      <c r="L2514" t="s">
        <v>855</v>
      </c>
      <c r="O2514" s="231"/>
      <c r="P2514" s="231"/>
    </row>
    <row r="2515" spans="1:16">
      <c r="A2515" t="s">
        <v>1225</v>
      </c>
      <c r="B2515" s="458">
        <v>2020</v>
      </c>
      <c r="C2515" s="458">
        <v>0</v>
      </c>
      <c r="D2515" s="458">
        <v>0</v>
      </c>
      <c r="E2515" s="458">
        <v>0</v>
      </c>
      <c r="F2515" s="458">
        <v>0</v>
      </c>
      <c r="G2515" s="458">
        <v>0</v>
      </c>
      <c r="H2515" s="458">
        <v>0</v>
      </c>
      <c r="I2515" s="458">
        <v>0</v>
      </c>
      <c r="J2515" s="458">
        <v>61</v>
      </c>
      <c r="K2515" s="458">
        <v>327</v>
      </c>
      <c r="L2515" t="s">
        <v>855</v>
      </c>
      <c r="O2515" s="231"/>
      <c r="P2515" s="231"/>
    </row>
    <row r="2516" spans="1:16">
      <c r="A2516" t="s">
        <v>1225</v>
      </c>
      <c r="B2516" s="458">
        <v>2021</v>
      </c>
      <c r="C2516" s="458">
        <v>0</v>
      </c>
      <c r="D2516" s="458">
        <v>0</v>
      </c>
      <c r="E2516" s="458">
        <v>47</v>
      </c>
      <c r="F2516" s="458">
        <v>0</v>
      </c>
      <c r="G2516" s="458">
        <v>75</v>
      </c>
      <c r="H2516" s="458">
        <v>0</v>
      </c>
      <c r="I2516" s="458">
        <v>0</v>
      </c>
      <c r="J2516" s="458">
        <v>103</v>
      </c>
      <c r="K2516" s="458">
        <v>167</v>
      </c>
      <c r="L2516" t="s">
        <v>855</v>
      </c>
      <c r="O2516" s="231"/>
      <c r="P2516" s="231"/>
    </row>
    <row r="2517" spans="1:16">
      <c r="A2517" t="s">
        <v>1225</v>
      </c>
      <c r="B2517" s="458">
        <v>2021</v>
      </c>
      <c r="C2517" s="458">
        <v>0</v>
      </c>
      <c r="D2517" s="458">
        <v>0</v>
      </c>
      <c r="E2517" s="458">
        <v>0</v>
      </c>
      <c r="F2517" s="458">
        <v>0</v>
      </c>
      <c r="G2517" s="458">
        <v>0</v>
      </c>
      <c r="H2517" s="458">
        <v>0</v>
      </c>
      <c r="I2517" s="458">
        <v>0</v>
      </c>
      <c r="J2517" s="458">
        <v>35</v>
      </c>
      <c r="K2517" s="458">
        <v>311</v>
      </c>
      <c r="L2517" t="s">
        <v>697</v>
      </c>
      <c r="O2517" s="231"/>
      <c r="P2517" s="231"/>
    </row>
    <row r="2518" spans="1:16">
      <c r="A2518" t="s">
        <v>1225</v>
      </c>
      <c r="B2518" s="458">
        <v>2022</v>
      </c>
      <c r="C2518" s="458">
        <v>0</v>
      </c>
      <c r="D2518" s="458">
        <v>0</v>
      </c>
      <c r="E2518" s="458">
        <v>0</v>
      </c>
      <c r="F2518" s="458">
        <v>0</v>
      </c>
      <c r="G2518" s="458">
        <v>226</v>
      </c>
      <c r="H2518" s="458">
        <v>0</v>
      </c>
      <c r="I2518" s="458">
        <v>0</v>
      </c>
      <c r="J2518" s="458">
        <v>0</v>
      </c>
      <c r="K2518" s="458">
        <v>358</v>
      </c>
      <c r="L2518" t="s">
        <v>697</v>
      </c>
      <c r="O2518" s="231"/>
      <c r="P2518" s="231"/>
    </row>
    <row r="2519" spans="1:16">
      <c r="A2519" t="s">
        <v>1225</v>
      </c>
      <c r="B2519" s="458">
        <v>2023</v>
      </c>
      <c r="C2519" s="458">
        <v>0</v>
      </c>
      <c r="D2519" s="458">
        <v>0</v>
      </c>
      <c r="E2519" s="458">
        <v>0</v>
      </c>
      <c r="F2519" s="458">
        <v>0</v>
      </c>
      <c r="G2519" s="458">
        <v>32</v>
      </c>
      <c r="H2519" s="458">
        <v>0</v>
      </c>
      <c r="I2519" s="458">
        <v>0</v>
      </c>
      <c r="J2519" s="458">
        <v>0</v>
      </c>
      <c r="K2519" s="458">
        <v>1067</v>
      </c>
      <c r="L2519" t="s">
        <v>697</v>
      </c>
      <c r="O2519" s="231"/>
      <c r="P2519" s="231"/>
    </row>
    <row r="2520" spans="1:16">
      <c r="A2520" t="s">
        <v>1225</v>
      </c>
      <c r="B2520" s="458">
        <v>2024</v>
      </c>
      <c r="C2520" s="458">
        <v>0</v>
      </c>
      <c r="D2520" s="458">
        <v>0</v>
      </c>
      <c r="E2520" s="458">
        <v>0</v>
      </c>
      <c r="F2520" s="458">
        <v>0</v>
      </c>
      <c r="G2520" s="458">
        <v>0</v>
      </c>
      <c r="H2520" s="458">
        <v>0</v>
      </c>
      <c r="I2520" s="458">
        <v>0</v>
      </c>
      <c r="J2520" s="458">
        <v>0</v>
      </c>
      <c r="K2520" s="458">
        <v>897</v>
      </c>
      <c r="L2520" t="s">
        <v>697</v>
      </c>
      <c r="O2520" s="231"/>
      <c r="P2520" s="231"/>
    </row>
    <row r="2521" spans="1:16">
      <c r="A2521" t="s">
        <v>1225</v>
      </c>
      <c r="C2521">
        <v>0</v>
      </c>
      <c r="D2521">
        <v>0</v>
      </c>
      <c r="E2521">
        <v>25</v>
      </c>
      <c r="F2521">
        <v>0</v>
      </c>
      <c r="G2521">
        <v>25</v>
      </c>
      <c r="H2521">
        <v>0</v>
      </c>
      <c r="I2521">
        <v>0</v>
      </c>
      <c r="J2521">
        <v>48</v>
      </c>
      <c r="K2521">
        <v>29</v>
      </c>
      <c r="L2521" t="s">
        <v>822</v>
      </c>
      <c r="O2521" s="231"/>
      <c r="P2521" s="231"/>
    </row>
    <row r="2522" spans="1:16">
      <c r="A2522" t="s">
        <v>1226</v>
      </c>
      <c r="B2522" s="458">
        <v>2019</v>
      </c>
      <c r="C2522">
        <v>0</v>
      </c>
      <c r="D2522">
        <v>0</v>
      </c>
      <c r="E2522" s="458">
        <v>0</v>
      </c>
      <c r="F2522" s="458">
        <v>3</v>
      </c>
      <c r="G2522" s="458">
        <v>0</v>
      </c>
      <c r="H2522" s="458">
        <v>0</v>
      </c>
      <c r="I2522" s="458">
        <v>0</v>
      </c>
      <c r="J2522" s="458">
        <v>265</v>
      </c>
      <c r="K2522" s="458">
        <v>1765</v>
      </c>
      <c r="L2522" t="s">
        <v>855</v>
      </c>
      <c r="O2522" s="231"/>
      <c r="P2522" s="231"/>
    </row>
    <row r="2523" spans="1:16">
      <c r="A2523" t="s">
        <v>1226</v>
      </c>
      <c r="B2523" s="458">
        <v>2020</v>
      </c>
      <c r="C2523">
        <v>0</v>
      </c>
      <c r="D2523">
        <v>0</v>
      </c>
      <c r="E2523" s="458">
        <v>0</v>
      </c>
      <c r="F2523" s="458">
        <v>0</v>
      </c>
      <c r="G2523" s="458">
        <v>0</v>
      </c>
      <c r="H2523" s="458">
        <v>0</v>
      </c>
      <c r="I2523" s="458">
        <v>0</v>
      </c>
      <c r="J2523" s="458">
        <v>98</v>
      </c>
      <c r="K2523" s="458">
        <v>1182</v>
      </c>
      <c r="L2523" t="s">
        <v>855</v>
      </c>
      <c r="O2523" s="231"/>
      <c r="P2523" s="231"/>
    </row>
    <row r="2524" spans="1:16">
      <c r="A2524" t="s">
        <v>1226</v>
      </c>
      <c r="B2524" s="458">
        <v>2021</v>
      </c>
      <c r="C2524">
        <v>0</v>
      </c>
      <c r="D2524">
        <v>0</v>
      </c>
      <c r="E2524" s="458">
        <v>0</v>
      </c>
      <c r="F2524" s="458">
        <v>0</v>
      </c>
      <c r="G2524" s="458">
        <v>0</v>
      </c>
      <c r="H2524" s="458">
        <v>0</v>
      </c>
      <c r="I2524" s="458">
        <v>0</v>
      </c>
      <c r="J2524" s="458">
        <v>0</v>
      </c>
      <c r="K2524" s="458">
        <v>1431</v>
      </c>
      <c r="L2524" t="s">
        <v>855</v>
      </c>
      <c r="O2524" s="231"/>
      <c r="P2524" s="231"/>
    </row>
    <row r="2525" spans="1:16">
      <c r="A2525" t="s">
        <v>1226</v>
      </c>
      <c r="B2525" s="458">
        <v>2021</v>
      </c>
      <c r="C2525">
        <v>0</v>
      </c>
      <c r="D2525">
        <v>0</v>
      </c>
      <c r="E2525" s="458">
        <v>0</v>
      </c>
      <c r="F2525" s="458">
        <v>0</v>
      </c>
      <c r="G2525" s="458">
        <v>0</v>
      </c>
      <c r="H2525" s="458">
        <v>0</v>
      </c>
      <c r="I2525" s="458">
        <v>0</v>
      </c>
      <c r="J2525" s="458">
        <v>0</v>
      </c>
      <c r="K2525" s="458">
        <v>436</v>
      </c>
      <c r="L2525" t="s">
        <v>697</v>
      </c>
      <c r="O2525" s="231"/>
      <c r="P2525" s="231"/>
    </row>
    <row r="2526" spans="1:16">
      <c r="A2526" t="s">
        <v>1226</v>
      </c>
      <c r="B2526" s="458">
        <v>2022</v>
      </c>
      <c r="C2526">
        <v>0</v>
      </c>
      <c r="D2526">
        <v>0</v>
      </c>
      <c r="E2526" s="458">
        <v>0</v>
      </c>
      <c r="F2526" s="458">
        <v>0</v>
      </c>
      <c r="G2526" s="458">
        <v>0</v>
      </c>
      <c r="H2526" s="458">
        <v>299</v>
      </c>
      <c r="I2526" s="458">
        <v>0</v>
      </c>
      <c r="J2526" s="458">
        <v>48</v>
      </c>
      <c r="K2526" s="458">
        <v>791</v>
      </c>
      <c r="L2526" t="s">
        <v>697</v>
      </c>
      <c r="O2526" s="231"/>
      <c r="P2526" s="231"/>
    </row>
    <row r="2527" spans="1:16">
      <c r="A2527" t="s">
        <v>1226</v>
      </c>
      <c r="B2527" s="458">
        <v>2023</v>
      </c>
      <c r="C2527">
        <v>0</v>
      </c>
      <c r="D2527">
        <v>0</v>
      </c>
      <c r="E2527" s="458">
        <v>0</v>
      </c>
      <c r="F2527" s="458">
        <v>0</v>
      </c>
      <c r="G2527" s="458">
        <v>0</v>
      </c>
      <c r="H2527" s="458">
        <v>19</v>
      </c>
      <c r="I2527" s="458">
        <v>0</v>
      </c>
      <c r="J2527" s="458">
        <v>92</v>
      </c>
      <c r="K2527" s="458">
        <v>1097</v>
      </c>
      <c r="L2527" t="s">
        <v>697</v>
      </c>
      <c r="O2527" s="231"/>
      <c r="P2527" s="231"/>
    </row>
    <row r="2528" spans="1:16">
      <c r="A2528" t="s">
        <v>1226</v>
      </c>
      <c r="B2528" s="458">
        <v>2024</v>
      </c>
      <c r="C2528">
        <v>0</v>
      </c>
      <c r="D2528">
        <v>0</v>
      </c>
      <c r="E2528" s="458">
        <v>0</v>
      </c>
      <c r="F2528" s="458">
        <v>0</v>
      </c>
      <c r="G2528" s="458">
        <v>0</v>
      </c>
      <c r="H2528" s="458">
        <v>0</v>
      </c>
      <c r="I2528" s="458">
        <v>0</v>
      </c>
      <c r="J2528" s="458">
        <v>1</v>
      </c>
      <c r="K2528" s="458">
        <v>1280</v>
      </c>
      <c r="L2528" t="s">
        <v>697</v>
      </c>
      <c r="O2528" s="231"/>
      <c r="P2528" s="231"/>
    </row>
    <row r="2529" spans="1:16">
      <c r="A2529" t="s">
        <v>1226</v>
      </c>
      <c r="C2529">
        <v>0</v>
      </c>
      <c r="D2529">
        <v>0</v>
      </c>
      <c r="E2529">
        <v>0</v>
      </c>
      <c r="F2529">
        <v>0</v>
      </c>
      <c r="G2529">
        <v>0</v>
      </c>
      <c r="H2529">
        <v>0</v>
      </c>
      <c r="I2529">
        <v>0</v>
      </c>
      <c r="J2529">
        <v>0</v>
      </c>
      <c r="K2529">
        <v>569</v>
      </c>
      <c r="L2529" t="s">
        <v>822</v>
      </c>
      <c r="O2529" s="231"/>
      <c r="P2529" s="231"/>
    </row>
    <row r="2530" spans="1:16">
      <c r="A2530" t="s">
        <v>1227</v>
      </c>
      <c r="B2530" s="458">
        <v>2019</v>
      </c>
      <c r="C2530" s="458">
        <v>0</v>
      </c>
      <c r="D2530" s="458">
        <v>2</v>
      </c>
      <c r="E2530" s="458">
        <v>0</v>
      </c>
      <c r="F2530" s="458">
        <v>2</v>
      </c>
      <c r="G2530" s="458">
        <v>0</v>
      </c>
      <c r="H2530" s="458">
        <v>0</v>
      </c>
      <c r="I2530" s="458">
        <v>0</v>
      </c>
      <c r="J2530" s="458">
        <v>82</v>
      </c>
      <c r="K2530" s="458">
        <v>355</v>
      </c>
      <c r="L2530" t="s">
        <v>855</v>
      </c>
      <c r="O2530" s="231"/>
      <c r="P2530" s="231"/>
    </row>
    <row r="2531" spans="1:16">
      <c r="A2531" t="s">
        <v>1227</v>
      </c>
      <c r="B2531" s="458">
        <v>2020</v>
      </c>
      <c r="C2531" s="458">
        <v>0</v>
      </c>
      <c r="D2531" s="458">
        <v>2</v>
      </c>
      <c r="E2531" s="458">
        <v>0</v>
      </c>
      <c r="F2531" s="458">
        <v>2</v>
      </c>
      <c r="G2531" s="458">
        <v>0</v>
      </c>
      <c r="H2531" s="458">
        <v>4</v>
      </c>
      <c r="I2531" s="458">
        <v>0</v>
      </c>
      <c r="J2531" s="458">
        <v>151</v>
      </c>
      <c r="K2531" s="458">
        <v>266</v>
      </c>
      <c r="L2531" t="s">
        <v>855</v>
      </c>
      <c r="O2531" s="231"/>
      <c r="P2531" s="231"/>
    </row>
    <row r="2532" spans="1:16">
      <c r="A2532" t="s">
        <v>1227</v>
      </c>
      <c r="B2532" s="458">
        <v>2021</v>
      </c>
      <c r="C2532" s="458">
        <v>0</v>
      </c>
      <c r="D2532" s="458">
        <v>0</v>
      </c>
      <c r="E2532" s="458">
        <v>0</v>
      </c>
      <c r="F2532" s="458">
        <v>2</v>
      </c>
      <c r="G2532" s="458">
        <v>0</v>
      </c>
      <c r="H2532" s="458">
        <v>0</v>
      </c>
      <c r="I2532" s="458">
        <v>0</v>
      </c>
      <c r="J2532" s="458">
        <v>0</v>
      </c>
      <c r="K2532" s="458">
        <v>268</v>
      </c>
      <c r="L2532" t="s">
        <v>855</v>
      </c>
      <c r="O2532" s="231"/>
      <c r="P2532" s="231"/>
    </row>
    <row r="2533" spans="1:16">
      <c r="A2533" t="s">
        <v>1227</v>
      </c>
      <c r="B2533" s="458">
        <v>2021</v>
      </c>
      <c r="C2533" s="458">
        <v>0</v>
      </c>
      <c r="D2533" s="458">
        <v>0</v>
      </c>
      <c r="E2533" s="458">
        <v>0</v>
      </c>
      <c r="F2533" s="458">
        <v>3</v>
      </c>
      <c r="G2533" s="458">
        <v>0</v>
      </c>
      <c r="H2533" s="458">
        <v>2</v>
      </c>
      <c r="I2533" s="458">
        <v>0</v>
      </c>
      <c r="J2533" s="458">
        <v>7</v>
      </c>
      <c r="K2533" s="458">
        <v>232</v>
      </c>
      <c r="L2533" t="s">
        <v>697</v>
      </c>
      <c r="O2533" s="231"/>
      <c r="P2533" s="231"/>
    </row>
    <row r="2534" spans="1:16">
      <c r="A2534" t="s">
        <v>1227</v>
      </c>
      <c r="B2534" s="458">
        <v>2022</v>
      </c>
      <c r="C2534" s="458">
        <v>29</v>
      </c>
      <c r="D2534" s="458">
        <v>3</v>
      </c>
      <c r="E2534" s="458">
        <v>89</v>
      </c>
      <c r="F2534" s="458">
        <v>3</v>
      </c>
      <c r="G2534" s="458">
        <v>196</v>
      </c>
      <c r="H2534" s="458">
        <v>0</v>
      </c>
      <c r="I2534" s="458">
        <v>0</v>
      </c>
      <c r="J2534" s="458">
        <v>32</v>
      </c>
      <c r="K2534" s="458">
        <v>239</v>
      </c>
      <c r="L2534" t="s">
        <v>697</v>
      </c>
      <c r="O2534" s="231"/>
      <c r="P2534" s="231"/>
    </row>
    <row r="2535" spans="1:16">
      <c r="A2535" t="s">
        <v>1227</v>
      </c>
      <c r="B2535" s="458">
        <v>2023</v>
      </c>
      <c r="C2535" s="458">
        <v>0</v>
      </c>
      <c r="D2535" s="458">
        <v>0</v>
      </c>
      <c r="E2535" s="458">
        <v>0</v>
      </c>
      <c r="F2535" s="458">
        <v>0</v>
      </c>
      <c r="G2535" s="458">
        <v>0</v>
      </c>
      <c r="H2535" s="458">
        <v>0</v>
      </c>
      <c r="I2535" s="458">
        <v>0</v>
      </c>
      <c r="J2535" s="458">
        <v>0</v>
      </c>
      <c r="K2535" s="458">
        <v>185</v>
      </c>
      <c r="L2535" t="s">
        <v>697</v>
      </c>
      <c r="O2535" s="231"/>
      <c r="P2535" s="231"/>
    </row>
    <row r="2536" spans="1:16">
      <c r="A2536" t="s">
        <v>1227</v>
      </c>
      <c r="B2536" s="458">
        <v>2024</v>
      </c>
      <c r="C2536" s="458">
        <v>0</v>
      </c>
      <c r="D2536" s="458">
        <v>0</v>
      </c>
      <c r="E2536" s="458">
        <v>0</v>
      </c>
      <c r="F2536" s="458">
        <v>0</v>
      </c>
      <c r="G2536" s="458">
        <v>0</v>
      </c>
      <c r="H2536" s="458">
        <v>0</v>
      </c>
      <c r="I2536" s="458">
        <v>0</v>
      </c>
      <c r="J2536" s="458">
        <v>0</v>
      </c>
      <c r="K2536" s="458">
        <v>256</v>
      </c>
      <c r="L2536" t="s">
        <v>697</v>
      </c>
      <c r="O2536" s="231"/>
      <c r="P2536" s="231"/>
    </row>
    <row r="2537" spans="1:16">
      <c r="A2537" t="s">
        <v>1228</v>
      </c>
      <c r="B2537" s="458">
        <v>2019</v>
      </c>
      <c r="C2537" s="458">
        <v>0</v>
      </c>
      <c r="D2537" s="458">
        <v>0</v>
      </c>
      <c r="E2537" s="458">
        <v>7</v>
      </c>
      <c r="F2537" s="458">
        <v>0</v>
      </c>
      <c r="G2537" s="458">
        <v>0</v>
      </c>
      <c r="H2537" s="458">
        <v>0</v>
      </c>
      <c r="I2537" s="458">
        <v>0</v>
      </c>
      <c r="J2537" s="458">
        <v>0</v>
      </c>
      <c r="K2537" s="458">
        <v>306</v>
      </c>
      <c r="L2537" t="s">
        <v>855</v>
      </c>
      <c r="O2537" s="231"/>
      <c r="P2537" s="231"/>
    </row>
    <row r="2538" spans="1:16">
      <c r="A2538" t="s">
        <v>1228</v>
      </c>
      <c r="B2538" s="458">
        <v>2020</v>
      </c>
      <c r="C2538" s="458">
        <v>6</v>
      </c>
      <c r="D2538" s="458">
        <v>0</v>
      </c>
      <c r="E2538" s="458">
        <v>18</v>
      </c>
      <c r="F2538" s="458">
        <v>0</v>
      </c>
      <c r="G2538" s="458">
        <v>25</v>
      </c>
      <c r="H2538" s="458">
        <v>0</v>
      </c>
      <c r="I2538" s="458">
        <v>9</v>
      </c>
      <c r="J2538" s="458">
        <v>4</v>
      </c>
      <c r="K2538" s="458">
        <v>176</v>
      </c>
      <c r="L2538" t="s">
        <v>855</v>
      </c>
      <c r="O2538" s="231"/>
      <c r="P2538" s="231"/>
    </row>
    <row r="2539" spans="1:16">
      <c r="A2539" t="s">
        <v>1228</v>
      </c>
      <c r="B2539" s="458">
        <v>2021</v>
      </c>
      <c r="C2539" s="458">
        <v>0</v>
      </c>
      <c r="D2539" s="458">
        <v>0</v>
      </c>
      <c r="E2539" s="458">
        <v>0</v>
      </c>
      <c r="F2539" s="458">
        <v>0</v>
      </c>
      <c r="G2539" s="458">
        <v>2</v>
      </c>
      <c r="H2539" s="458">
        <v>0</v>
      </c>
      <c r="I2539" s="458">
        <v>0</v>
      </c>
      <c r="J2539" s="458">
        <v>5</v>
      </c>
      <c r="K2539" s="458">
        <v>226</v>
      </c>
      <c r="L2539" t="s">
        <v>855</v>
      </c>
      <c r="O2539" s="231"/>
      <c r="P2539" s="231"/>
    </row>
    <row r="2540" spans="1:16">
      <c r="A2540" t="s">
        <v>1228</v>
      </c>
      <c r="B2540" s="458">
        <v>2022</v>
      </c>
      <c r="C2540" s="458">
        <v>60</v>
      </c>
      <c r="D2540" s="458">
        <v>0</v>
      </c>
      <c r="E2540" s="458">
        <v>60</v>
      </c>
      <c r="F2540" s="458">
        <v>3</v>
      </c>
      <c r="G2540" s="458">
        <v>2</v>
      </c>
      <c r="H2540" s="458">
        <v>3</v>
      </c>
      <c r="I2540" s="458">
        <v>8</v>
      </c>
      <c r="J2540" s="458">
        <v>6</v>
      </c>
      <c r="K2540" s="458">
        <v>232</v>
      </c>
      <c r="L2540" t="s">
        <v>855</v>
      </c>
      <c r="O2540" s="231"/>
      <c r="P2540" s="231"/>
    </row>
    <row r="2541" spans="1:16">
      <c r="A2541" t="s">
        <v>1228</v>
      </c>
      <c r="B2541" s="458">
        <v>2023</v>
      </c>
      <c r="C2541" s="458">
        <v>0</v>
      </c>
      <c r="D2541" s="458">
        <v>0</v>
      </c>
      <c r="E2541" s="458">
        <v>0</v>
      </c>
      <c r="F2541" s="458">
        <v>0</v>
      </c>
      <c r="G2541" s="458">
        <v>2</v>
      </c>
      <c r="H2541" s="458">
        <v>1</v>
      </c>
      <c r="I2541" s="458">
        <v>2</v>
      </c>
      <c r="J2541" s="458">
        <v>0</v>
      </c>
      <c r="K2541" s="458">
        <v>5</v>
      </c>
      <c r="L2541" t="s">
        <v>855</v>
      </c>
      <c r="O2541" s="231"/>
      <c r="P2541" s="231"/>
    </row>
    <row r="2542" spans="1:16">
      <c r="A2542" t="s">
        <v>1228</v>
      </c>
      <c r="B2542" s="458">
        <v>2023</v>
      </c>
      <c r="C2542" s="458">
        <v>0</v>
      </c>
      <c r="D2542" s="458">
        <v>0</v>
      </c>
      <c r="E2542" s="458">
        <v>0</v>
      </c>
      <c r="F2542" s="458">
        <v>2</v>
      </c>
      <c r="G2542" s="458">
        <v>0</v>
      </c>
      <c r="H2542" s="458">
        <v>2</v>
      </c>
      <c r="I2542" s="458">
        <v>0</v>
      </c>
      <c r="J2542" s="458">
        <v>0</v>
      </c>
      <c r="K2542" s="458">
        <v>71</v>
      </c>
      <c r="L2542" t="s">
        <v>697</v>
      </c>
      <c r="O2542" s="231"/>
      <c r="P2542" s="231"/>
    </row>
    <row r="2543" spans="1:16">
      <c r="A2543" t="s">
        <v>1228</v>
      </c>
      <c r="B2543" s="458">
        <v>2024</v>
      </c>
      <c r="C2543" s="458">
        <v>0</v>
      </c>
      <c r="D2543" s="458">
        <v>0</v>
      </c>
      <c r="E2543" s="458">
        <v>0</v>
      </c>
      <c r="F2543" s="458">
        <v>4</v>
      </c>
      <c r="G2543" s="458">
        <v>0</v>
      </c>
      <c r="H2543" s="458">
        <v>4</v>
      </c>
      <c r="I2543" s="458">
        <v>0</v>
      </c>
      <c r="J2543" s="458">
        <v>1</v>
      </c>
      <c r="K2543" s="458">
        <v>145</v>
      </c>
      <c r="L2543" t="s">
        <v>697</v>
      </c>
      <c r="O2543" s="231"/>
      <c r="P2543" s="231"/>
    </row>
    <row r="2544" spans="1:16">
      <c r="A2544" t="s">
        <v>1228</v>
      </c>
      <c r="C2544">
        <v>0</v>
      </c>
      <c r="D2544">
        <v>0</v>
      </c>
      <c r="E2544">
        <v>60</v>
      </c>
      <c r="F2544">
        <v>3</v>
      </c>
      <c r="G2544">
        <v>2</v>
      </c>
      <c r="H2544">
        <v>4</v>
      </c>
      <c r="I2544">
        <v>2</v>
      </c>
      <c r="J2544">
        <v>6</v>
      </c>
      <c r="K2544">
        <v>69</v>
      </c>
      <c r="L2544" t="s">
        <v>822</v>
      </c>
      <c r="O2544" s="231"/>
      <c r="P2544" s="231"/>
    </row>
    <row r="2545" spans="1:16">
      <c r="A2545" t="s">
        <v>1229</v>
      </c>
      <c r="B2545" s="458">
        <v>2020</v>
      </c>
      <c r="C2545" s="458">
        <v>0</v>
      </c>
      <c r="D2545" s="458">
        <v>0</v>
      </c>
      <c r="E2545" s="458">
        <v>0</v>
      </c>
      <c r="F2545" s="458">
        <v>0</v>
      </c>
      <c r="G2545" s="458">
        <v>0</v>
      </c>
      <c r="H2545" s="458">
        <v>0</v>
      </c>
      <c r="I2545" s="458">
        <v>0</v>
      </c>
      <c r="J2545" s="458">
        <v>0</v>
      </c>
      <c r="K2545" s="458">
        <v>1</v>
      </c>
      <c r="L2545" t="s">
        <v>855</v>
      </c>
      <c r="O2545" s="231"/>
      <c r="P2545" s="231"/>
    </row>
    <row r="2546" spans="1:16">
      <c r="A2546" t="s">
        <v>1229</v>
      </c>
      <c r="B2546" s="458">
        <v>2021</v>
      </c>
      <c r="C2546" s="458">
        <v>0</v>
      </c>
      <c r="D2546" s="458">
        <v>0</v>
      </c>
      <c r="E2546" s="458">
        <v>0</v>
      </c>
      <c r="F2546" s="458">
        <v>0</v>
      </c>
      <c r="G2546" s="458">
        <v>0</v>
      </c>
      <c r="H2546" s="458">
        <v>0</v>
      </c>
      <c r="I2546" s="458">
        <v>0</v>
      </c>
      <c r="J2546" s="458">
        <v>0</v>
      </c>
      <c r="K2546" s="458">
        <v>1</v>
      </c>
      <c r="L2546" t="s">
        <v>855</v>
      </c>
      <c r="O2546" s="231"/>
      <c r="P2546" s="231"/>
    </row>
    <row r="2547" spans="1:16">
      <c r="A2547" t="s">
        <v>1229</v>
      </c>
      <c r="B2547" s="458">
        <v>2021</v>
      </c>
      <c r="C2547" s="458">
        <v>0</v>
      </c>
      <c r="D2547" s="458">
        <v>0</v>
      </c>
      <c r="E2547" s="458">
        <v>0</v>
      </c>
      <c r="F2547" s="458">
        <v>0</v>
      </c>
      <c r="G2547" s="458">
        <v>0</v>
      </c>
      <c r="H2547" s="458">
        <v>0</v>
      </c>
      <c r="I2547" s="458">
        <v>0</v>
      </c>
      <c r="J2547" s="458">
        <v>1</v>
      </c>
      <c r="K2547" s="458">
        <v>0</v>
      </c>
      <c r="L2547" t="s">
        <v>697</v>
      </c>
      <c r="O2547" s="231"/>
      <c r="P2547" s="231"/>
    </row>
    <row r="2548" spans="1:16">
      <c r="A2548" t="s">
        <v>1229</v>
      </c>
      <c r="B2548" s="458">
        <v>2023</v>
      </c>
      <c r="C2548" s="458">
        <v>0</v>
      </c>
      <c r="D2548" s="458">
        <v>0</v>
      </c>
      <c r="E2548" s="458">
        <v>0</v>
      </c>
      <c r="F2548" s="458">
        <v>0</v>
      </c>
      <c r="G2548" s="458">
        <v>0</v>
      </c>
      <c r="H2548" s="458">
        <v>0</v>
      </c>
      <c r="I2548" s="458">
        <v>0</v>
      </c>
      <c r="J2548" s="458">
        <v>1</v>
      </c>
      <c r="K2548" s="458">
        <v>3</v>
      </c>
      <c r="L2548" t="s">
        <v>697</v>
      </c>
      <c r="O2548" s="231"/>
      <c r="P2548" s="231"/>
    </row>
    <row r="2549" spans="1:16">
      <c r="A2549" t="s">
        <v>1229</v>
      </c>
      <c r="B2549" s="458">
        <v>2024</v>
      </c>
      <c r="C2549" s="458">
        <v>0</v>
      </c>
      <c r="D2549" s="458">
        <v>0</v>
      </c>
      <c r="E2549" s="458">
        <v>0</v>
      </c>
      <c r="F2549" s="458">
        <v>0</v>
      </c>
      <c r="G2549" s="458">
        <v>0</v>
      </c>
      <c r="H2549" s="458">
        <v>0</v>
      </c>
      <c r="I2549" s="458">
        <v>0</v>
      </c>
      <c r="J2549" s="458">
        <v>0</v>
      </c>
      <c r="K2549" s="458">
        <v>3</v>
      </c>
      <c r="L2549" t="s">
        <v>697</v>
      </c>
      <c r="O2549" s="231"/>
      <c r="P2549" s="231"/>
    </row>
    <row r="2550" spans="1:16">
      <c r="A2550" t="s">
        <v>1230</v>
      </c>
      <c r="B2550" s="458">
        <v>2019</v>
      </c>
      <c r="C2550" s="458">
        <v>0</v>
      </c>
      <c r="D2550" s="458">
        <v>0</v>
      </c>
      <c r="E2550" s="458">
        <v>0</v>
      </c>
      <c r="F2550" s="458">
        <v>0</v>
      </c>
      <c r="G2550" s="458">
        <v>0</v>
      </c>
      <c r="H2550" s="458">
        <v>0</v>
      </c>
      <c r="I2550" s="458">
        <v>0</v>
      </c>
      <c r="J2550" s="458">
        <v>1</v>
      </c>
      <c r="K2550" s="458">
        <v>104</v>
      </c>
      <c r="L2550" t="s">
        <v>855</v>
      </c>
      <c r="O2550" s="231"/>
      <c r="P2550" s="231"/>
    </row>
    <row r="2551" spans="1:16">
      <c r="A2551" t="s">
        <v>1230</v>
      </c>
      <c r="B2551" s="458">
        <v>2020</v>
      </c>
      <c r="C2551" s="458">
        <v>0</v>
      </c>
      <c r="D2551" s="458">
        <v>0</v>
      </c>
      <c r="E2551" s="458">
        <v>0</v>
      </c>
      <c r="F2551" s="458">
        <v>0</v>
      </c>
      <c r="G2551" s="458">
        <v>0</v>
      </c>
      <c r="H2551" s="458">
        <v>0</v>
      </c>
      <c r="I2551" s="458">
        <v>0</v>
      </c>
      <c r="J2551" s="458">
        <v>0</v>
      </c>
      <c r="K2551" s="458">
        <v>31</v>
      </c>
      <c r="L2551" t="s">
        <v>855</v>
      </c>
      <c r="O2551" s="231"/>
      <c r="P2551" s="231"/>
    </row>
    <row r="2552" spans="1:16">
      <c r="A2552" t="s">
        <v>1230</v>
      </c>
      <c r="B2552" s="458">
        <v>2021</v>
      </c>
      <c r="C2552" s="458">
        <v>0</v>
      </c>
      <c r="D2552" s="458">
        <v>0</v>
      </c>
      <c r="E2552" s="458">
        <v>0</v>
      </c>
      <c r="F2552" s="458">
        <v>1</v>
      </c>
      <c r="G2552" s="458">
        <v>0</v>
      </c>
      <c r="H2552" s="458">
        <v>1</v>
      </c>
      <c r="I2552" s="458">
        <v>0</v>
      </c>
      <c r="J2552" s="458">
        <v>0</v>
      </c>
      <c r="K2552" s="458">
        <v>24</v>
      </c>
      <c r="L2552" t="s">
        <v>855</v>
      </c>
      <c r="O2552" s="231"/>
      <c r="P2552" s="231"/>
    </row>
    <row r="2553" spans="1:16">
      <c r="A2553" t="s">
        <v>1230</v>
      </c>
      <c r="B2553" s="458">
        <v>2022</v>
      </c>
      <c r="C2553" s="458">
        <v>0</v>
      </c>
      <c r="D2553" s="458">
        <v>0</v>
      </c>
      <c r="E2553" s="458">
        <v>0</v>
      </c>
      <c r="F2553" s="458">
        <v>0</v>
      </c>
      <c r="G2553" s="458">
        <v>0</v>
      </c>
      <c r="H2553" s="458">
        <v>5</v>
      </c>
      <c r="I2553" s="458">
        <v>0</v>
      </c>
      <c r="J2553" s="458">
        <v>1</v>
      </c>
      <c r="K2553" s="458">
        <v>2</v>
      </c>
      <c r="L2553" t="s">
        <v>697</v>
      </c>
      <c r="O2553" s="231"/>
      <c r="P2553" s="231"/>
    </row>
    <row r="2554" spans="1:16">
      <c r="A2554" t="s">
        <v>1230</v>
      </c>
      <c r="B2554" s="458">
        <v>2023</v>
      </c>
      <c r="C2554" s="458">
        <v>0</v>
      </c>
      <c r="D2554" s="458">
        <v>0</v>
      </c>
      <c r="E2554" s="458">
        <v>0</v>
      </c>
      <c r="F2554" s="458">
        <v>0</v>
      </c>
      <c r="G2554" s="458">
        <v>0</v>
      </c>
      <c r="H2554" s="458">
        <v>5</v>
      </c>
      <c r="I2554" s="458">
        <v>0</v>
      </c>
      <c r="J2554" s="458">
        <v>1</v>
      </c>
      <c r="K2554" s="458">
        <v>1</v>
      </c>
      <c r="L2554" t="s">
        <v>697</v>
      </c>
      <c r="O2554" s="231"/>
      <c r="P2554" s="231"/>
    </row>
    <row r="2555" spans="1:16">
      <c r="A2555" t="s">
        <v>1230</v>
      </c>
      <c r="B2555" s="458">
        <v>2024</v>
      </c>
      <c r="C2555" s="458">
        <v>0</v>
      </c>
      <c r="D2555" s="458">
        <v>0</v>
      </c>
      <c r="E2555" s="458">
        <v>0</v>
      </c>
      <c r="F2555" s="458">
        <v>1</v>
      </c>
      <c r="G2555" s="458">
        <v>0</v>
      </c>
      <c r="H2555" s="458">
        <v>1</v>
      </c>
      <c r="I2555" s="458">
        <v>0</v>
      </c>
      <c r="J2555" s="458">
        <v>0</v>
      </c>
      <c r="K2555" s="458">
        <v>5</v>
      </c>
      <c r="L2555" t="s">
        <v>697</v>
      </c>
      <c r="O2555" s="231"/>
      <c r="P2555" s="231"/>
    </row>
    <row r="2556" spans="1:16">
      <c r="A2556" t="s">
        <v>1230</v>
      </c>
      <c r="C2556">
        <v>0</v>
      </c>
      <c r="D2556">
        <v>0</v>
      </c>
      <c r="E2556">
        <v>0</v>
      </c>
      <c r="F2556">
        <v>0</v>
      </c>
      <c r="G2556">
        <v>0</v>
      </c>
      <c r="H2556">
        <v>1</v>
      </c>
      <c r="I2556">
        <v>0</v>
      </c>
      <c r="J2556">
        <v>0</v>
      </c>
      <c r="K2556">
        <v>2</v>
      </c>
      <c r="L2556" t="s">
        <v>822</v>
      </c>
      <c r="O2556" s="231"/>
      <c r="P2556" s="231"/>
    </row>
    <row r="2557" spans="1:16">
      <c r="A2557" t="s">
        <v>1231</v>
      </c>
      <c r="B2557" s="458">
        <v>2019</v>
      </c>
      <c r="C2557" s="458">
        <v>0</v>
      </c>
      <c r="D2557" s="458">
        <v>0</v>
      </c>
      <c r="E2557" s="458">
        <v>0</v>
      </c>
      <c r="F2557" s="458">
        <v>0</v>
      </c>
      <c r="G2557" s="458">
        <v>0</v>
      </c>
      <c r="H2557" s="458">
        <v>0</v>
      </c>
      <c r="I2557" s="458">
        <v>0</v>
      </c>
      <c r="J2557" s="458">
        <v>0</v>
      </c>
      <c r="K2557" s="458">
        <v>66</v>
      </c>
      <c r="L2557" t="s">
        <v>855</v>
      </c>
      <c r="O2557" s="231"/>
      <c r="P2557" s="231"/>
    </row>
    <row r="2558" spans="1:16">
      <c r="A2558" t="s">
        <v>1231</v>
      </c>
      <c r="B2558" s="458">
        <v>2020</v>
      </c>
      <c r="C2558" s="458">
        <v>0</v>
      </c>
      <c r="D2558" s="458">
        <v>0</v>
      </c>
      <c r="E2558" s="458">
        <v>0</v>
      </c>
      <c r="F2558" s="458">
        <v>0</v>
      </c>
      <c r="G2558" s="458">
        <v>0</v>
      </c>
      <c r="H2558" s="458">
        <v>0</v>
      </c>
      <c r="I2558" s="458">
        <v>0</v>
      </c>
      <c r="J2558" s="458">
        <v>0</v>
      </c>
      <c r="K2558" s="458">
        <v>59</v>
      </c>
      <c r="L2558" t="s">
        <v>855</v>
      </c>
      <c r="O2558" s="231"/>
      <c r="P2558" s="231"/>
    </row>
    <row r="2559" spans="1:16">
      <c r="A2559" t="s">
        <v>1231</v>
      </c>
      <c r="B2559" s="458">
        <v>2021</v>
      </c>
      <c r="C2559" s="458">
        <v>0</v>
      </c>
      <c r="D2559" s="458">
        <v>0</v>
      </c>
      <c r="E2559" s="458">
        <v>0</v>
      </c>
      <c r="F2559" s="458">
        <v>0</v>
      </c>
      <c r="G2559" s="458">
        <v>0</v>
      </c>
      <c r="H2559" s="458">
        <v>0</v>
      </c>
      <c r="I2559" s="458">
        <v>0</v>
      </c>
      <c r="J2559" s="458">
        <v>0</v>
      </c>
      <c r="K2559" s="458">
        <v>102</v>
      </c>
      <c r="L2559" t="s">
        <v>855</v>
      </c>
      <c r="O2559" s="231"/>
      <c r="P2559" s="231"/>
    </row>
    <row r="2560" spans="1:16">
      <c r="A2560" t="s">
        <v>1231</v>
      </c>
      <c r="B2560" s="458">
        <v>2021</v>
      </c>
      <c r="C2560" s="458">
        <v>0</v>
      </c>
      <c r="D2560" s="458">
        <v>0</v>
      </c>
      <c r="E2560" s="458">
        <v>0</v>
      </c>
      <c r="F2560" s="458">
        <v>0</v>
      </c>
      <c r="G2560" s="458">
        <v>0</v>
      </c>
      <c r="H2560" s="458">
        <v>0</v>
      </c>
      <c r="I2560" s="458">
        <v>0</v>
      </c>
      <c r="J2560" s="458">
        <v>0</v>
      </c>
      <c r="K2560" s="458">
        <v>48</v>
      </c>
      <c r="L2560" t="s">
        <v>697</v>
      </c>
      <c r="O2560" s="231"/>
      <c r="P2560" s="231"/>
    </row>
    <row r="2561" spans="1:16">
      <c r="A2561" t="s">
        <v>1231</v>
      </c>
      <c r="B2561" s="458">
        <v>2022</v>
      </c>
      <c r="C2561" s="458">
        <v>0</v>
      </c>
      <c r="D2561" s="458">
        <v>0</v>
      </c>
      <c r="E2561" s="458">
        <v>0</v>
      </c>
      <c r="F2561" s="458">
        <v>0</v>
      </c>
      <c r="G2561" s="458">
        <v>7</v>
      </c>
      <c r="H2561" s="458">
        <v>0</v>
      </c>
      <c r="I2561" s="458">
        <v>0</v>
      </c>
      <c r="J2561" s="458">
        <v>0</v>
      </c>
      <c r="K2561" s="458">
        <v>195</v>
      </c>
      <c r="L2561" t="s">
        <v>697</v>
      </c>
      <c r="O2561" s="231"/>
      <c r="P2561" s="231"/>
    </row>
    <row r="2562" spans="1:16">
      <c r="A2562" t="s">
        <v>1231</v>
      </c>
      <c r="B2562" s="458">
        <v>2023</v>
      </c>
      <c r="C2562" s="458">
        <v>0</v>
      </c>
      <c r="D2562" s="458">
        <v>0</v>
      </c>
      <c r="E2562" s="458">
        <v>0</v>
      </c>
      <c r="F2562" s="458">
        <v>0</v>
      </c>
      <c r="G2562" s="458">
        <v>0</v>
      </c>
      <c r="H2562" s="458">
        <v>4</v>
      </c>
      <c r="I2562" s="458">
        <v>0</v>
      </c>
      <c r="J2562" s="458">
        <v>0</v>
      </c>
      <c r="K2562" s="458">
        <v>178</v>
      </c>
      <c r="L2562" t="s">
        <v>697</v>
      </c>
      <c r="O2562" s="231"/>
      <c r="P2562" s="231"/>
    </row>
    <row r="2563" spans="1:16">
      <c r="A2563" t="s">
        <v>1231</v>
      </c>
      <c r="B2563" s="458">
        <v>2024</v>
      </c>
      <c r="C2563" s="458">
        <v>0</v>
      </c>
      <c r="D2563" s="458">
        <v>0</v>
      </c>
      <c r="E2563" s="458">
        <v>0</v>
      </c>
      <c r="F2563" s="458">
        <v>0</v>
      </c>
      <c r="G2563" s="458">
        <v>0</v>
      </c>
      <c r="H2563" s="458">
        <v>0</v>
      </c>
      <c r="I2563" s="458">
        <v>0</v>
      </c>
      <c r="J2563" s="458">
        <v>0</v>
      </c>
      <c r="K2563" s="458">
        <v>115</v>
      </c>
      <c r="L2563" t="s">
        <v>697</v>
      </c>
      <c r="O2563" s="231"/>
      <c r="P2563" s="231"/>
    </row>
    <row r="2564" spans="1:16">
      <c r="A2564" t="s">
        <v>1231</v>
      </c>
      <c r="C2564">
        <v>0</v>
      </c>
      <c r="D2564">
        <v>0</v>
      </c>
      <c r="E2564">
        <v>0</v>
      </c>
      <c r="F2564">
        <v>0</v>
      </c>
      <c r="G2564">
        <v>0</v>
      </c>
      <c r="H2564">
        <v>0</v>
      </c>
      <c r="I2564">
        <v>0</v>
      </c>
      <c r="J2564">
        <v>0</v>
      </c>
      <c r="K2564">
        <v>45</v>
      </c>
      <c r="L2564" t="s">
        <v>822</v>
      </c>
      <c r="O2564" s="231"/>
      <c r="P2564" s="231"/>
    </row>
    <row r="2565" spans="1:16">
      <c r="A2565" t="s">
        <v>1232</v>
      </c>
      <c r="B2565" s="458">
        <v>2019</v>
      </c>
      <c r="C2565" s="458">
        <v>0</v>
      </c>
      <c r="D2565" s="458">
        <v>0</v>
      </c>
      <c r="E2565" s="458">
        <v>43</v>
      </c>
      <c r="F2565" s="458">
        <v>0</v>
      </c>
      <c r="G2565" s="458">
        <v>20</v>
      </c>
      <c r="H2565" s="458">
        <v>5</v>
      </c>
      <c r="I2565" s="458">
        <v>0</v>
      </c>
      <c r="J2565" s="458">
        <v>474</v>
      </c>
      <c r="K2565" s="458">
        <v>500</v>
      </c>
      <c r="L2565" t="s">
        <v>855</v>
      </c>
      <c r="O2565" s="231"/>
      <c r="P2565" s="231"/>
    </row>
    <row r="2566" spans="1:16">
      <c r="A2566" t="s">
        <v>1232</v>
      </c>
      <c r="B2566" s="458">
        <v>2020</v>
      </c>
      <c r="C2566" s="458">
        <v>0</v>
      </c>
      <c r="D2566" s="458">
        <v>0</v>
      </c>
      <c r="E2566" s="458">
        <v>45</v>
      </c>
      <c r="F2566" s="458">
        <v>1</v>
      </c>
      <c r="G2566" s="458">
        <v>0</v>
      </c>
      <c r="H2566" s="458">
        <v>10</v>
      </c>
      <c r="I2566" s="458">
        <v>0</v>
      </c>
      <c r="J2566" s="458">
        <v>219</v>
      </c>
      <c r="K2566" s="458">
        <v>1352</v>
      </c>
      <c r="L2566" t="s">
        <v>855</v>
      </c>
      <c r="O2566" s="231"/>
      <c r="P2566" s="231"/>
    </row>
    <row r="2567" spans="1:16">
      <c r="A2567" t="s">
        <v>1232</v>
      </c>
      <c r="B2567" s="458">
        <v>2021</v>
      </c>
      <c r="C2567" s="458">
        <v>0</v>
      </c>
      <c r="D2567" s="458">
        <v>0</v>
      </c>
      <c r="E2567" s="458">
        <v>0</v>
      </c>
      <c r="F2567" s="458">
        <v>0</v>
      </c>
      <c r="G2567" s="458">
        <v>0</v>
      </c>
      <c r="H2567" s="458">
        <v>8</v>
      </c>
      <c r="I2567" s="458">
        <v>2</v>
      </c>
      <c r="J2567" s="458">
        <v>300</v>
      </c>
      <c r="K2567" s="458">
        <v>452</v>
      </c>
      <c r="L2567" t="s">
        <v>855</v>
      </c>
      <c r="O2567" s="231"/>
      <c r="P2567" s="231"/>
    </row>
    <row r="2568" spans="1:16">
      <c r="A2568" t="s">
        <v>1232</v>
      </c>
      <c r="B2568" s="458">
        <v>2021</v>
      </c>
      <c r="C2568" s="458">
        <v>0</v>
      </c>
      <c r="D2568" s="458">
        <v>0</v>
      </c>
      <c r="E2568" s="458">
        <v>0</v>
      </c>
      <c r="F2568" s="458">
        <v>0</v>
      </c>
      <c r="G2568" s="458">
        <v>0</v>
      </c>
      <c r="H2568" s="458">
        <v>10</v>
      </c>
      <c r="I2568" s="458">
        <v>5</v>
      </c>
      <c r="J2568" s="458">
        <v>465</v>
      </c>
      <c r="K2568" s="458">
        <v>641</v>
      </c>
      <c r="L2568" t="s">
        <v>697</v>
      </c>
      <c r="O2568" s="231"/>
      <c r="P2568" s="231"/>
    </row>
    <row r="2569" spans="1:16">
      <c r="A2569" t="s">
        <v>1232</v>
      </c>
      <c r="B2569" s="458">
        <v>2022</v>
      </c>
      <c r="C2569" s="458">
        <v>0</v>
      </c>
      <c r="D2569" s="458">
        <v>0</v>
      </c>
      <c r="E2569" s="458">
        <v>2</v>
      </c>
      <c r="F2569" s="458">
        <v>0</v>
      </c>
      <c r="G2569" s="458">
        <v>83</v>
      </c>
      <c r="H2569" s="458">
        <v>26</v>
      </c>
      <c r="I2569" s="458">
        <v>3</v>
      </c>
      <c r="J2569" s="458">
        <v>670</v>
      </c>
      <c r="K2569" s="458">
        <v>1053</v>
      </c>
      <c r="L2569" t="s">
        <v>697</v>
      </c>
      <c r="O2569" s="231"/>
      <c r="P2569" s="231"/>
    </row>
    <row r="2570" spans="1:16">
      <c r="A2570" t="s">
        <v>1232</v>
      </c>
      <c r="B2570" s="458">
        <v>2023</v>
      </c>
      <c r="C2570" s="458">
        <v>51</v>
      </c>
      <c r="D2570" s="458">
        <v>0</v>
      </c>
      <c r="E2570" s="458">
        <v>180</v>
      </c>
      <c r="F2570" s="458">
        <v>0</v>
      </c>
      <c r="G2570" s="458">
        <v>259</v>
      </c>
      <c r="H2570" s="458">
        <v>23</v>
      </c>
      <c r="I2570" s="458">
        <v>39</v>
      </c>
      <c r="J2570" s="458">
        <v>469</v>
      </c>
      <c r="K2570" s="458">
        <v>940</v>
      </c>
      <c r="L2570" t="s">
        <v>697</v>
      </c>
      <c r="O2570" s="231"/>
      <c r="P2570" s="231"/>
    </row>
    <row r="2571" spans="1:16">
      <c r="A2571" t="s">
        <v>1232</v>
      </c>
      <c r="B2571" s="458">
        <v>2024</v>
      </c>
      <c r="C2571" s="458">
        <v>61</v>
      </c>
      <c r="D2571" s="458">
        <v>0</v>
      </c>
      <c r="E2571" s="458">
        <v>219</v>
      </c>
      <c r="F2571" s="458">
        <v>0</v>
      </c>
      <c r="G2571" s="458">
        <v>253</v>
      </c>
      <c r="H2571" s="458">
        <v>20</v>
      </c>
      <c r="I2571" s="458">
        <v>48</v>
      </c>
      <c r="J2571" s="458">
        <v>416</v>
      </c>
      <c r="K2571" s="458">
        <v>577</v>
      </c>
      <c r="L2571" t="s">
        <v>697</v>
      </c>
      <c r="O2571" s="231"/>
      <c r="P2571" s="231"/>
    </row>
    <row r="2572" spans="1:16">
      <c r="A2572" t="s">
        <v>1233</v>
      </c>
      <c r="B2572" s="458">
        <v>2019</v>
      </c>
      <c r="C2572" s="458">
        <v>0</v>
      </c>
      <c r="D2572" s="458">
        <v>0</v>
      </c>
      <c r="E2572" s="458">
        <v>1</v>
      </c>
      <c r="F2572" s="458">
        <v>0</v>
      </c>
      <c r="G2572" s="458">
        <v>0</v>
      </c>
      <c r="H2572" s="458">
        <v>2</v>
      </c>
      <c r="I2572" s="458">
        <v>0</v>
      </c>
      <c r="J2572" s="458">
        <v>2</v>
      </c>
      <c r="K2572" s="458">
        <v>0</v>
      </c>
      <c r="L2572" t="s">
        <v>855</v>
      </c>
      <c r="O2572" s="231"/>
      <c r="P2572" s="231"/>
    </row>
    <row r="2573" spans="1:16">
      <c r="A2573" t="s">
        <v>1233</v>
      </c>
      <c r="B2573" s="458">
        <v>2020</v>
      </c>
      <c r="C2573" s="458">
        <v>0</v>
      </c>
      <c r="D2573" s="458">
        <v>0</v>
      </c>
      <c r="E2573" s="458">
        <v>0</v>
      </c>
      <c r="F2573" s="458">
        <v>0</v>
      </c>
      <c r="G2573" s="458">
        <v>0</v>
      </c>
      <c r="H2573" s="458">
        <v>2</v>
      </c>
      <c r="I2573" s="458">
        <v>0</v>
      </c>
      <c r="J2573" s="458">
        <v>0</v>
      </c>
      <c r="K2573" s="458">
        <v>0</v>
      </c>
      <c r="L2573" t="s">
        <v>855</v>
      </c>
      <c r="O2573" s="231"/>
      <c r="P2573" s="231"/>
    </row>
    <row r="2574" spans="1:16">
      <c r="A2574" t="s">
        <v>1233</v>
      </c>
      <c r="B2574" s="458">
        <v>2021</v>
      </c>
      <c r="C2574" s="458">
        <v>0</v>
      </c>
      <c r="D2574" s="458">
        <v>0</v>
      </c>
      <c r="E2574" s="458">
        <v>0</v>
      </c>
      <c r="F2574" s="458">
        <v>3</v>
      </c>
      <c r="G2574" s="458">
        <v>0</v>
      </c>
      <c r="H2574" s="458">
        <v>0</v>
      </c>
      <c r="I2574" s="458">
        <v>0</v>
      </c>
      <c r="J2574" s="458">
        <v>0</v>
      </c>
      <c r="K2574" s="458">
        <v>0</v>
      </c>
      <c r="L2574" t="s">
        <v>855</v>
      </c>
      <c r="O2574" s="231"/>
      <c r="P2574" s="231"/>
    </row>
    <row r="2575" spans="1:16">
      <c r="A2575" t="s">
        <v>1233</v>
      </c>
      <c r="B2575" s="458">
        <v>2022</v>
      </c>
      <c r="C2575" s="458">
        <v>0</v>
      </c>
      <c r="D2575" s="458">
        <v>0</v>
      </c>
      <c r="E2575" s="458">
        <v>0</v>
      </c>
      <c r="F2575" s="458">
        <v>0</v>
      </c>
      <c r="G2575" s="458">
        <v>0</v>
      </c>
      <c r="H2575" s="458">
        <v>0</v>
      </c>
      <c r="I2575" s="458">
        <v>0</v>
      </c>
      <c r="J2575" s="458">
        <v>0</v>
      </c>
      <c r="K2575" s="458">
        <v>4</v>
      </c>
      <c r="L2575" t="s">
        <v>855</v>
      </c>
      <c r="O2575" s="231"/>
      <c r="P2575" s="231"/>
    </row>
    <row r="2576" spans="1:16">
      <c r="A2576" t="s">
        <v>1233</v>
      </c>
      <c r="B2576" s="458">
        <v>2023</v>
      </c>
      <c r="C2576" s="458">
        <v>0</v>
      </c>
      <c r="D2576" s="458">
        <v>0</v>
      </c>
      <c r="E2576" s="458">
        <v>1</v>
      </c>
      <c r="F2576" s="458">
        <v>1</v>
      </c>
      <c r="G2576" s="458">
        <v>0</v>
      </c>
      <c r="H2576" s="458">
        <v>2</v>
      </c>
      <c r="I2576" s="458">
        <v>0</v>
      </c>
      <c r="J2576" s="458">
        <v>0</v>
      </c>
      <c r="K2576" s="458">
        <v>0</v>
      </c>
      <c r="L2576" t="s">
        <v>697</v>
      </c>
      <c r="O2576" s="231"/>
      <c r="P2576" s="231"/>
    </row>
    <row r="2577" spans="1:16">
      <c r="A2577" t="s">
        <v>1233</v>
      </c>
      <c r="B2577" s="458">
        <v>2024</v>
      </c>
      <c r="C2577" s="458">
        <v>0</v>
      </c>
      <c r="D2577" s="458">
        <v>0</v>
      </c>
      <c r="E2577" s="458">
        <v>0</v>
      </c>
      <c r="F2577" s="458">
        <v>5</v>
      </c>
      <c r="G2577" s="458">
        <v>0</v>
      </c>
      <c r="H2577" s="458">
        <v>5</v>
      </c>
      <c r="I2577" s="458">
        <v>0</v>
      </c>
      <c r="J2577" s="458">
        <v>4</v>
      </c>
      <c r="K2577" s="458">
        <v>2</v>
      </c>
      <c r="L2577" t="s">
        <v>697</v>
      </c>
      <c r="O2577" s="231"/>
      <c r="P2577" s="231"/>
    </row>
    <row r="2578" spans="1:16">
      <c r="A2578" t="s">
        <v>1234</v>
      </c>
      <c r="B2578" s="458">
        <v>2019</v>
      </c>
      <c r="C2578" s="458">
        <v>0</v>
      </c>
      <c r="D2578" s="458">
        <v>0</v>
      </c>
      <c r="E2578" s="458">
        <v>10</v>
      </c>
      <c r="F2578" s="458">
        <v>37</v>
      </c>
      <c r="G2578" s="458">
        <v>7</v>
      </c>
      <c r="H2578" s="458">
        <v>52</v>
      </c>
      <c r="I2578" s="458">
        <v>18</v>
      </c>
      <c r="J2578" s="458">
        <v>1906</v>
      </c>
      <c r="K2578" s="458">
        <v>1046</v>
      </c>
      <c r="L2578" t="s">
        <v>855</v>
      </c>
      <c r="O2578" s="231"/>
      <c r="P2578" s="231"/>
    </row>
    <row r="2579" spans="1:16">
      <c r="A2579" t="s">
        <v>1234</v>
      </c>
      <c r="B2579" s="458">
        <v>2020</v>
      </c>
      <c r="C2579" s="458">
        <v>212</v>
      </c>
      <c r="D2579" s="458">
        <v>0</v>
      </c>
      <c r="E2579" s="458">
        <v>533</v>
      </c>
      <c r="F2579" s="458">
        <v>26</v>
      </c>
      <c r="G2579" s="458">
        <v>438</v>
      </c>
      <c r="H2579" s="458">
        <v>250</v>
      </c>
      <c r="I2579" s="458">
        <v>14</v>
      </c>
      <c r="J2579" s="458">
        <v>1356</v>
      </c>
      <c r="K2579" s="458">
        <v>1147</v>
      </c>
      <c r="L2579" t="s">
        <v>855</v>
      </c>
      <c r="O2579" s="231"/>
      <c r="P2579" s="231"/>
    </row>
    <row r="2580" spans="1:16">
      <c r="A2580" t="s">
        <v>1234</v>
      </c>
      <c r="B2580" s="458">
        <v>2021</v>
      </c>
      <c r="C2580" s="458">
        <v>127</v>
      </c>
      <c r="D2580" s="458">
        <v>0</v>
      </c>
      <c r="E2580" s="458">
        <v>90</v>
      </c>
      <c r="F2580" s="458">
        <v>29</v>
      </c>
      <c r="G2580" s="458">
        <v>0</v>
      </c>
      <c r="H2580" s="458">
        <v>315</v>
      </c>
      <c r="I2580" s="458">
        <v>5</v>
      </c>
      <c r="J2580" s="458">
        <v>269</v>
      </c>
      <c r="K2580" s="458">
        <v>557</v>
      </c>
      <c r="L2580" t="s">
        <v>855</v>
      </c>
      <c r="O2580" s="231"/>
      <c r="P2580" s="231"/>
    </row>
    <row r="2581" spans="1:16">
      <c r="A2581" t="s">
        <v>1234</v>
      </c>
      <c r="B2581" s="458">
        <v>2021</v>
      </c>
      <c r="C2581" s="458">
        <v>127</v>
      </c>
      <c r="D2581" s="458">
        <v>0</v>
      </c>
      <c r="E2581" s="458">
        <v>59</v>
      </c>
      <c r="F2581" s="458">
        <v>40</v>
      </c>
      <c r="G2581" s="458">
        <v>224</v>
      </c>
      <c r="H2581" s="458">
        <v>333</v>
      </c>
      <c r="I2581" s="458">
        <v>5</v>
      </c>
      <c r="J2581" s="458">
        <v>745</v>
      </c>
      <c r="K2581" s="458">
        <v>817</v>
      </c>
      <c r="L2581" t="s">
        <v>697</v>
      </c>
      <c r="O2581" s="231"/>
      <c r="P2581" s="231"/>
    </row>
    <row r="2582" spans="1:16">
      <c r="A2582" t="s">
        <v>1234</v>
      </c>
      <c r="B2582" s="458">
        <v>2022</v>
      </c>
      <c r="C2582" s="458">
        <v>185</v>
      </c>
      <c r="D2582" s="458">
        <v>0</v>
      </c>
      <c r="E2582" s="458">
        <v>452</v>
      </c>
      <c r="F2582" s="458">
        <v>146</v>
      </c>
      <c r="G2582" s="458">
        <v>145</v>
      </c>
      <c r="H2582" s="458">
        <v>472</v>
      </c>
      <c r="I2582" s="458">
        <v>0</v>
      </c>
      <c r="J2582" s="458">
        <v>843</v>
      </c>
      <c r="K2582" s="458">
        <v>699</v>
      </c>
      <c r="L2582" t="s">
        <v>697</v>
      </c>
      <c r="O2582" s="231"/>
      <c r="P2582" s="231"/>
    </row>
    <row r="2583" spans="1:16">
      <c r="A2583" t="s">
        <v>1234</v>
      </c>
      <c r="B2583" s="458">
        <v>2023</v>
      </c>
      <c r="C2583" s="458">
        <v>181</v>
      </c>
      <c r="D2583" s="458">
        <v>0</v>
      </c>
      <c r="E2583" s="458">
        <v>267</v>
      </c>
      <c r="F2583" s="458">
        <v>81</v>
      </c>
      <c r="G2583" s="458">
        <v>232</v>
      </c>
      <c r="H2583" s="458">
        <v>251</v>
      </c>
      <c r="I2583" s="458">
        <v>84</v>
      </c>
      <c r="J2583" s="458">
        <v>1185</v>
      </c>
      <c r="K2583" s="458">
        <v>635</v>
      </c>
      <c r="L2583" t="s">
        <v>697</v>
      </c>
      <c r="O2583" s="231"/>
      <c r="P2583" s="231"/>
    </row>
    <row r="2584" spans="1:16">
      <c r="A2584" t="s">
        <v>1234</v>
      </c>
      <c r="B2584" s="458">
        <v>2024</v>
      </c>
      <c r="C2584" s="458">
        <v>123</v>
      </c>
      <c r="D2584" s="458">
        <v>0</v>
      </c>
      <c r="E2584" s="458">
        <v>184</v>
      </c>
      <c r="F2584" s="458">
        <v>151</v>
      </c>
      <c r="G2584" s="458">
        <v>218</v>
      </c>
      <c r="H2584" s="458">
        <v>233</v>
      </c>
      <c r="I2584" s="458">
        <v>54</v>
      </c>
      <c r="J2584" s="458">
        <v>403</v>
      </c>
      <c r="K2584" s="458">
        <v>1056</v>
      </c>
      <c r="L2584" t="s">
        <v>697</v>
      </c>
      <c r="O2584" s="231"/>
      <c r="P2584" s="231"/>
    </row>
    <row r="2585" spans="1:16">
      <c r="A2585" t="s">
        <v>1235</v>
      </c>
      <c r="B2585" s="458">
        <v>2019</v>
      </c>
      <c r="C2585" s="458">
        <v>0</v>
      </c>
      <c r="D2585" s="458">
        <v>0</v>
      </c>
      <c r="E2585" s="458">
        <v>57</v>
      </c>
      <c r="F2585" s="458">
        <v>0</v>
      </c>
      <c r="G2585" s="458">
        <v>26</v>
      </c>
      <c r="H2585" s="458">
        <v>0</v>
      </c>
      <c r="I2585" s="458">
        <v>0</v>
      </c>
      <c r="J2585" s="458">
        <v>242</v>
      </c>
      <c r="K2585" s="458">
        <v>295</v>
      </c>
      <c r="L2585" t="s">
        <v>855</v>
      </c>
      <c r="O2585" s="231"/>
      <c r="P2585" s="231"/>
    </row>
    <row r="2586" spans="1:16">
      <c r="A2586" t="s">
        <v>1235</v>
      </c>
      <c r="B2586" s="458">
        <v>2020</v>
      </c>
      <c r="C2586" s="458">
        <v>0</v>
      </c>
      <c r="D2586" s="458">
        <v>0</v>
      </c>
      <c r="E2586" s="458">
        <v>0</v>
      </c>
      <c r="F2586" s="458">
        <v>0</v>
      </c>
      <c r="G2586" s="458">
        <v>0</v>
      </c>
      <c r="H2586" s="458">
        <v>0</v>
      </c>
      <c r="I2586" s="458">
        <v>0</v>
      </c>
      <c r="J2586" s="458">
        <v>439</v>
      </c>
      <c r="K2586" s="458">
        <v>333</v>
      </c>
      <c r="L2586" t="s">
        <v>855</v>
      </c>
      <c r="O2586" s="231"/>
      <c r="P2586" s="231"/>
    </row>
    <row r="2587" spans="1:16">
      <c r="A2587" t="s">
        <v>1235</v>
      </c>
      <c r="B2587" s="458">
        <v>2021</v>
      </c>
      <c r="C2587" s="458">
        <v>0</v>
      </c>
      <c r="D2587" s="458">
        <v>0</v>
      </c>
      <c r="E2587" s="458">
        <v>0</v>
      </c>
      <c r="F2587" s="458">
        <v>0</v>
      </c>
      <c r="G2587" s="458">
        <v>0</v>
      </c>
      <c r="H2587" s="458">
        <v>0</v>
      </c>
      <c r="I2587" s="458">
        <v>0</v>
      </c>
      <c r="J2587" s="458">
        <v>228</v>
      </c>
      <c r="K2587" s="458">
        <v>74</v>
      </c>
      <c r="L2587" t="s">
        <v>855</v>
      </c>
      <c r="O2587" s="231"/>
      <c r="P2587" s="231"/>
    </row>
    <row r="2588" spans="1:16">
      <c r="A2588" t="s">
        <v>1235</v>
      </c>
      <c r="B2588" s="458">
        <v>2021</v>
      </c>
      <c r="C2588" s="458">
        <v>0</v>
      </c>
      <c r="D2588" s="458">
        <v>0</v>
      </c>
      <c r="E2588" s="458">
        <v>75</v>
      </c>
      <c r="F2588" s="458">
        <v>0</v>
      </c>
      <c r="G2588" s="458">
        <v>50</v>
      </c>
      <c r="H2588" s="458">
        <v>0</v>
      </c>
      <c r="I2588" s="458">
        <v>0</v>
      </c>
      <c r="J2588" s="458">
        <v>259</v>
      </c>
      <c r="K2588" s="458">
        <v>311</v>
      </c>
      <c r="L2588" t="s">
        <v>697</v>
      </c>
      <c r="O2588" s="231"/>
      <c r="P2588" s="231"/>
    </row>
    <row r="2589" spans="1:16">
      <c r="A2589" t="s">
        <v>1235</v>
      </c>
      <c r="B2589" s="458">
        <v>2022</v>
      </c>
      <c r="C2589" s="458">
        <v>0</v>
      </c>
      <c r="D2589" s="458">
        <v>0</v>
      </c>
      <c r="E2589" s="458">
        <v>0</v>
      </c>
      <c r="F2589" s="458">
        <v>0</v>
      </c>
      <c r="G2589" s="458">
        <v>117</v>
      </c>
      <c r="H2589" s="458">
        <v>14</v>
      </c>
      <c r="I2589" s="458">
        <v>0</v>
      </c>
      <c r="J2589" s="458">
        <v>102</v>
      </c>
      <c r="K2589" s="458">
        <v>406</v>
      </c>
      <c r="L2589" t="s">
        <v>697</v>
      </c>
      <c r="O2589" s="231"/>
      <c r="P2589" s="231"/>
    </row>
    <row r="2590" spans="1:16">
      <c r="A2590" t="s">
        <v>1235</v>
      </c>
      <c r="B2590" s="458">
        <v>2023</v>
      </c>
      <c r="C2590" s="458">
        <v>0</v>
      </c>
      <c r="D2590" s="458">
        <v>0</v>
      </c>
      <c r="E2590" s="458">
        <v>0</v>
      </c>
      <c r="F2590" s="458">
        <v>0</v>
      </c>
      <c r="G2590" s="458">
        <v>0</v>
      </c>
      <c r="H2590" s="458">
        <v>198</v>
      </c>
      <c r="I2590" s="458">
        <v>0</v>
      </c>
      <c r="J2590" s="458">
        <v>83</v>
      </c>
      <c r="K2590" s="458">
        <v>574</v>
      </c>
      <c r="L2590" t="s">
        <v>697</v>
      </c>
      <c r="O2590" s="231"/>
      <c r="P2590" s="231"/>
    </row>
    <row r="2591" spans="1:16">
      <c r="A2591" t="s">
        <v>1235</v>
      </c>
      <c r="B2591" s="458">
        <v>2024</v>
      </c>
      <c r="C2591" s="458">
        <v>12</v>
      </c>
      <c r="D2591" s="458">
        <v>0</v>
      </c>
      <c r="E2591" s="458">
        <v>52</v>
      </c>
      <c r="F2591" s="458">
        <v>0</v>
      </c>
      <c r="G2591" s="458">
        <v>35</v>
      </c>
      <c r="H2591" s="458">
        <v>179</v>
      </c>
      <c r="I2591" s="458">
        <v>0</v>
      </c>
      <c r="J2591" s="458">
        <v>249</v>
      </c>
      <c r="K2591" s="458">
        <v>690</v>
      </c>
      <c r="L2591" t="s">
        <v>697</v>
      </c>
      <c r="O2591" s="231"/>
      <c r="P2591" s="231"/>
    </row>
    <row r="2592" spans="1:16">
      <c r="A2592" t="s">
        <v>1236</v>
      </c>
      <c r="B2592" s="458">
        <v>2019</v>
      </c>
      <c r="C2592" s="458">
        <v>0</v>
      </c>
      <c r="D2592" s="458">
        <v>0</v>
      </c>
      <c r="E2592" s="458">
        <v>2</v>
      </c>
      <c r="F2592" s="458">
        <v>0</v>
      </c>
      <c r="G2592" s="458">
        <v>6</v>
      </c>
      <c r="H2592" s="458">
        <v>0</v>
      </c>
      <c r="I2592" s="458">
        <v>0</v>
      </c>
      <c r="J2592" s="458">
        <v>0</v>
      </c>
      <c r="K2592" s="458">
        <v>4</v>
      </c>
      <c r="L2592" t="s">
        <v>855</v>
      </c>
      <c r="O2592" s="231"/>
      <c r="P2592" s="231"/>
    </row>
    <row r="2593" spans="1:16">
      <c r="A2593" t="s">
        <v>1236</v>
      </c>
      <c r="B2593" s="458">
        <v>2020</v>
      </c>
      <c r="C2593" s="458">
        <v>0</v>
      </c>
      <c r="D2593" s="458">
        <v>0</v>
      </c>
      <c r="E2593" s="458">
        <v>0</v>
      </c>
      <c r="F2593" s="458">
        <v>0</v>
      </c>
      <c r="G2593" s="458">
        <v>0</v>
      </c>
      <c r="H2593" s="458">
        <v>0</v>
      </c>
      <c r="I2593" s="458">
        <v>0</v>
      </c>
      <c r="J2593" s="458">
        <v>0</v>
      </c>
      <c r="K2593" s="458">
        <v>17</v>
      </c>
      <c r="L2593" t="s">
        <v>855</v>
      </c>
      <c r="O2593" s="231"/>
      <c r="P2593" s="231"/>
    </row>
    <row r="2594" spans="1:16">
      <c r="A2594" t="s">
        <v>1236</v>
      </c>
      <c r="B2594" s="458">
        <v>2021</v>
      </c>
      <c r="C2594" s="458">
        <v>0</v>
      </c>
      <c r="D2594" s="458">
        <v>0</v>
      </c>
      <c r="E2594" s="458">
        <v>0</v>
      </c>
      <c r="F2594" s="458">
        <v>0</v>
      </c>
      <c r="G2594" s="458">
        <v>0</v>
      </c>
      <c r="H2594" s="458">
        <v>0</v>
      </c>
      <c r="I2594" s="458">
        <v>0</v>
      </c>
      <c r="J2594" s="458">
        <v>0</v>
      </c>
      <c r="K2594" s="458">
        <v>19</v>
      </c>
      <c r="L2594" t="s">
        <v>855</v>
      </c>
      <c r="O2594" s="231"/>
      <c r="P2594" s="231"/>
    </row>
    <row r="2595" spans="1:16">
      <c r="A2595" t="s">
        <v>1236</v>
      </c>
      <c r="B2595" s="458">
        <v>2022</v>
      </c>
      <c r="C2595" s="458">
        <v>0</v>
      </c>
      <c r="D2595" s="458">
        <v>0</v>
      </c>
      <c r="E2595" s="458">
        <v>0</v>
      </c>
      <c r="F2595" s="458">
        <v>0</v>
      </c>
      <c r="G2595" s="458">
        <v>0</v>
      </c>
      <c r="H2595" s="458">
        <v>0</v>
      </c>
      <c r="I2595" s="458">
        <v>0</v>
      </c>
      <c r="J2595" s="458">
        <v>0</v>
      </c>
      <c r="K2595" s="458">
        <v>17</v>
      </c>
      <c r="L2595" t="s">
        <v>855</v>
      </c>
      <c r="O2595" s="231"/>
      <c r="P2595" s="231"/>
    </row>
    <row r="2596" spans="1:16">
      <c r="A2596" t="s">
        <v>1236</v>
      </c>
      <c r="B2596" s="458">
        <v>2023</v>
      </c>
      <c r="C2596" s="458">
        <v>0</v>
      </c>
      <c r="D2596" s="458">
        <v>0</v>
      </c>
      <c r="E2596" s="458">
        <v>0</v>
      </c>
      <c r="F2596" s="458">
        <v>0</v>
      </c>
      <c r="G2596" s="458">
        <v>0</v>
      </c>
      <c r="H2596" s="458">
        <v>0</v>
      </c>
      <c r="I2596" s="458">
        <v>0</v>
      </c>
      <c r="J2596" s="458">
        <v>0</v>
      </c>
      <c r="K2596" s="458">
        <v>1</v>
      </c>
      <c r="L2596" t="s">
        <v>855</v>
      </c>
      <c r="O2596" s="231"/>
      <c r="P2596" s="231"/>
    </row>
    <row r="2597" spans="1:16">
      <c r="A2597" t="s">
        <v>1236</v>
      </c>
      <c r="B2597" s="458">
        <v>2023</v>
      </c>
      <c r="C2597" s="458">
        <v>0</v>
      </c>
      <c r="D2597" s="458">
        <v>0</v>
      </c>
      <c r="E2597" s="458">
        <v>0</v>
      </c>
      <c r="F2597" s="458">
        <v>0</v>
      </c>
      <c r="G2597" s="458">
        <v>0</v>
      </c>
      <c r="H2597" s="458">
        <v>0</v>
      </c>
      <c r="I2597" s="458">
        <v>0</v>
      </c>
      <c r="J2597" s="458">
        <v>0</v>
      </c>
      <c r="K2597" s="458">
        <v>8</v>
      </c>
      <c r="L2597" t="s">
        <v>697</v>
      </c>
      <c r="O2597" s="231"/>
      <c r="P2597" s="231"/>
    </row>
    <row r="2598" spans="1:16">
      <c r="A2598" t="s">
        <v>1236</v>
      </c>
      <c r="B2598" s="458">
        <v>2024</v>
      </c>
      <c r="C2598" s="458">
        <v>0</v>
      </c>
      <c r="D2598" s="458">
        <v>0</v>
      </c>
      <c r="E2598" s="458">
        <v>0</v>
      </c>
      <c r="F2598" s="458">
        <v>1</v>
      </c>
      <c r="G2598" s="458">
        <v>0</v>
      </c>
      <c r="H2598" s="458">
        <v>1</v>
      </c>
      <c r="I2598" s="458">
        <v>0</v>
      </c>
      <c r="J2598" s="458">
        <v>1</v>
      </c>
      <c r="K2598" s="458">
        <v>12</v>
      </c>
      <c r="L2598" t="s">
        <v>697</v>
      </c>
      <c r="O2598" s="231"/>
      <c r="P2598" s="231"/>
    </row>
    <row r="2599" spans="1:16">
      <c r="A2599" t="s">
        <v>1236</v>
      </c>
      <c r="C2599">
        <v>0</v>
      </c>
      <c r="D2599">
        <v>0</v>
      </c>
      <c r="E2599">
        <v>0</v>
      </c>
      <c r="F2599">
        <v>0</v>
      </c>
      <c r="G2599">
        <v>0</v>
      </c>
      <c r="H2599">
        <v>0</v>
      </c>
      <c r="I2599">
        <v>0</v>
      </c>
      <c r="J2599">
        <v>0</v>
      </c>
      <c r="K2599">
        <v>11</v>
      </c>
      <c r="L2599" t="s">
        <v>822</v>
      </c>
      <c r="O2599" s="231"/>
      <c r="P2599" s="231"/>
    </row>
    <row r="2600" spans="1:16">
      <c r="A2600" t="s">
        <v>1237</v>
      </c>
      <c r="B2600" s="458">
        <v>2019</v>
      </c>
      <c r="C2600" s="458">
        <v>0</v>
      </c>
      <c r="D2600" s="458">
        <v>0</v>
      </c>
      <c r="E2600" s="458">
        <v>0</v>
      </c>
      <c r="F2600" s="458">
        <v>0</v>
      </c>
      <c r="G2600" s="458">
        <v>8</v>
      </c>
      <c r="H2600" s="458">
        <v>0</v>
      </c>
      <c r="I2600" s="458">
        <v>0</v>
      </c>
      <c r="J2600" s="458">
        <v>0</v>
      </c>
      <c r="K2600" s="458">
        <v>100</v>
      </c>
      <c r="L2600" t="s">
        <v>855</v>
      </c>
      <c r="O2600" s="231"/>
      <c r="P2600" s="231"/>
    </row>
    <row r="2601" spans="1:16">
      <c r="A2601" t="s">
        <v>1237</v>
      </c>
      <c r="B2601" s="458">
        <v>2020</v>
      </c>
      <c r="C2601" s="458">
        <v>0</v>
      </c>
      <c r="D2601" s="458">
        <v>0</v>
      </c>
      <c r="E2601" s="458">
        <v>0</v>
      </c>
      <c r="F2601" s="458">
        <v>0</v>
      </c>
      <c r="G2601" s="458">
        <v>0</v>
      </c>
      <c r="H2601" s="458">
        <v>0</v>
      </c>
      <c r="I2601" s="458">
        <v>0</v>
      </c>
      <c r="J2601" s="458">
        <v>0</v>
      </c>
      <c r="K2601" s="458">
        <v>210</v>
      </c>
      <c r="L2601" t="s">
        <v>855</v>
      </c>
      <c r="O2601" s="231"/>
      <c r="P2601" s="231"/>
    </row>
    <row r="2602" spans="1:16">
      <c r="A2602" t="s">
        <v>1237</v>
      </c>
      <c r="B2602" s="458">
        <v>2021</v>
      </c>
      <c r="C2602" s="458">
        <v>43</v>
      </c>
      <c r="D2602" s="458">
        <v>0</v>
      </c>
      <c r="E2602" s="458">
        <v>88</v>
      </c>
      <c r="F2602" s="458">
        <v>0</v>
      </c>
      <c r="G2602" s="458">
        <v>1</v>
      </c>
      <c r="H2602" s="458">
        <v>0</v>
      </c>
      <c r="I2602" s="458">
        <v>0</v>
      </c>
      <c r="J2602" s="458">
        <v>0</v>
      </c>
      <c r="K2602" s="458">
        <v>189</v>
      </c>
      <c r="L2602" t="s">
        <v>855</v>
      </c>
      <c r="O2602" s="231"/>
      <c r="P2602" s="231"/>
    </row>
    <row r="2603" spans="1:16">
      <c r="A2603" t="s">
        <v>1237</v>
      </c>
      <c r="B2603" s="458">
        <v>2022</v>
      </c>
      <c r="C2603" s="458">
        <v>0</v>
      </c>
      <c r="D2603" s="458">
        <v>0</v>
      </c>
      <c r="E2603" s="458">
        <v>0</v>
      </c>
      <c r="F2603" s="458">
        <v>0</v>
      </c>
      <c r="G2603" s="458">
        <v>0</v>
      </c>
      <c r="H2603" s="458">
        <v>0</v>
      </c>
      <c r="I2603" s="458">
        <v>0</v>
      </c>
      <c r="J2603" s="458">
        <v>0</v>
      </c>
      <c r="K2603" s="458">
        <v>139</v>
      </c>
      <c r="L2603" t="s">
        <v>855</v>
      </c>
      <c r="O2603" s="231"/>
      <c r="P2603" s="231"/>
    </row>
    <row r="2604" spans="1:16">
      <c r="A2604" t="s">
        <v>1237</v>
      </c>
      <c r="B2604" s="458">
        <v>2023</v>
      </c>
      <c r="C2604" s="458">
        <v>0</v>
      </c>
      <c r="D2604" s="458">
        <v>0</v>
      </c>
      <c r="E2604" s="458">
        <v>0</v>
      </c>
      <c r="F2604" s="458">
        <v>4</v>
      </c>
      <c r="G2604" s="458">
        <v>2</v>
      </c>
      <c r="H2604" s="458">
        <v>0</v>
      </c>
      <c r="I2604" s="458">
        <v>0</v>
      </c>
      <c r="J2604" s="458">
        <v>0</v>
      </c>
      <c r="K2604" s="458">
        <v>241</v>
      </c>
      <c r="L2604" t="s">
        <v>855</v>
      </c>
      <c r="O2604" s="231"/>
      <c r="P2604" s="231"/>
    </row>
    <row r="2605" spans="1:16">
      <c r="A2605" t="s">
        <v>1237</v>
      </c>
      <c r="B2605" s="458">
        <v>2023</v>
      </c>
      <c r="C2605" s="458">
        <v>0</v>
      </c>
      <c r="D2605" s="458">
        <v>0</v>
      </c>
      <c r="E2605" s="458">
        <v>0</v>
      </c>
      <c r="F2605" s="458">
        <v>0</v>
      </c>
      <c r="G2605" s="458">
        <v>0</v>
      </c>
      <c r="H2605" s="458">
        <v>0</v>
      </c>
      <c r="I2605" s="458">
        <v>0</v>
      </c>
      <c r="J2605" s="458">
        <v>0</v>
      </c>
      <c r="K2605" s="458">
        <v>1</v>
      </c>
      <c r="L2605" t="s">
        <v>697</v>
      </c>
      <c r="O2605" s="231"/>
      <c r="P2605" s="231"/>
    </row>
    <row r="2606" spans="1:16">
      <c r="A2606" t="s">
        <v>1237</v>
      </c>
      <c r="B2606" s="458">
        <v>2024</v>
      </c>
      <c r="C2606" s="458">
        <v>0</v>
      </c>
      <c r="D2606" s="458">
        <v>0</v>
      </c>
      <c r="E2606" s="458">
        <v>0</v>
      </c>
      <c r="F2606" s="458">
        <v>0</v>
      </c>
      <c r="G2606" s="458">
        <v>0</v>
      </c>
      <c r="H2606" s="458">
        <v>0</v>
      </c>
      <c r="I2606" s="458">
        <v>0</v>
      </c>
      <c r="J2606" s="458">
        <v>0</v>
      </c>
      <c r="K2606" s="458">
        <v>221</v>
      </c>
      <c r="L2606" t="s">
        <v>697</v>
      </c>
      <c r="O2606" s="231"/>
      <c r="P2606" s="231"/>
    </row>
    <row r="2607" spans="1:16">
      <c r="A2607" t="s">
        <v>1237</v>
      </c>
      <c r="C2607">
        <v>0</v>
      </c>
      <c r="D2607">
        <v>0</v>
      </c>
      <c r="E2607">
        <v>0</v>
      </c>
      <c r="F2607">
        <v>4</v>
      </c>
      <c r="G2607">
        <v>2</v>
      </c>
      <c r="H2607">
        <v>0</v>
      </c>
      <c r="I2607">
        <v>0</v>
      </c>
      <c r="J2607">
        <v>0</v>
      </c>
      <c r="K2607">
        <v>141</v>
      </c>
      <c r="L2607" t="s">
        <v>822</v>
      </c>
      <c r="O2607" s="231"/>
      <c r="P2607" s="231"/>
    </row>
    <row r="2608" spans="1:16">
      <c r="A2608" t="s">
        <v>1238</v>
      </c>
      <c r="B2608" s="458">
        <v>2019</v>
      </c>
      <c r="C2608" s="458">
        <v>0</v>
      </c>
      <c r="D2608" s="458">
        <v>0</v>
      </c>
      <c r="E2608" s="458">
        <v>0</v>
      </c>
      <c r="F2608" s="458">
        <v>0</v>
      </c>
      <c r="G2608" s="458">
        <v>0</v>
      </c>
      <c r="H2608" s="458">
        <v>0</v>
      </c>
      <c r="I2608" s="458">
        <v>0</v>
      </c>
      <c r="J2608" s="458">
        <v>7</v>
      </c>
      <c r="K2608" s="458">
        <v>3</v>
      </c>
      <c r="L2608" t="s">
        <v>855</v>
      </c>
      <c r="O2608" s="231"/>
      <c r="P2608" s="231"/>
    </row>
    <row r="2609" spans="1:16">
      <c r="A2609" t="s">
        <v>1238</v>
      </c>
      <c r="B2609" s="458">
        <v>2020</v>
      </c>
      <c r="C2609" s="458">
        <v>0</v>
      </c>
      <c r="D2609" s="458">
        <v>0</v>
      </c>
      <c r="E2609" s="458">
        <v>0</v>
      </c>
      <c r="F2609" s="458">
        <v>3</v>
      </c>
      <c r="G2609" s="458">
        <v>0</v>
      </c>
      <c r="H2609" s="458">
        <v>3</v>
      </c>
      <c r="I2609" s="458">
        <v>0</v>
      </c>
      <c r="J2609" s="458">
        <v>5</v>
      </c>
      <c r="K2609" s="458">
        <v>1</v>
      </c>
      <c r="L2609" t="s">
        <v>855</v>
      </c>
      <c r="O2609" s="231"/>
      <c r="P2609" s="231"/>
    </row>
    <row r="2610" spans="1:16">
      <c r="A2610" t="s">
        <v>1238</v>
      </c>
      <c r="B2610" s="458">
        <v>2021</v>
      </c>
      <c r="C2610" s="458">
        <v>0</v>
      </c>
      <c r="D2610" s="458">
        <v>0</v>
      </c>
      <c r="E2610" s="458">
        <v>0</v>
      </c>
      <c r="F2610" s="458">
        <v>3</v>
      </c>
      <c r="G2610" s="458">
        <v>0</v>
      </c>
      <c r="H2610" s="458">
        <v>9</v>
      </c>
      <c r="I2610" s="458">
        <v>0</v>
      </c>
      <c r="J2610" s="458">
        <v>26</v>
      </c>
      <c r="K2610" s="458">
        <v>5</v>
      </c>
      <c r="L2610" t="s">
        <v>855</v>
      </c>
      <c r="O2610" s="231"/>
      <c r="P2610" s="231"/>
    </row>
    <row r="2611" spans="1:16">
      <c r="A2611" t="s">
        <v>1238</v>
      </c>
      <c r="B2611" s="458">
        <v>2022</v>
      </c>
      <c r="C2611" s="458">
        <v>0</v>
      </c>
      <c r="D2611" s="458">
        <v>0</v>
      </c>
      <c r="E2611" s="458">
        <v>0</v>
      </c>
      <c r="F2611" s="458">
        <v>8</v>
      </c>
      <c r="G2611" s="458">
        <v>0</v>
      </c>
      <c r="H2611" s="458">
        <v>9</v>
      </c>
      <c r="I2611" s="458">
        <v>0</v>
      </c>
      <c r="J2611" s="458">
        <v>11</v>
      </c>
      <c r="K2611" s="458">
        <v>0</v>
      </c>
      <c r="L2611" t="s">
        <v>855</v>
      </c>
      <c r="O2611" s="231"/>
      <c r="P2611" s="231"/>
    </row>
    <row r="2612" spans="1:16">
      <c r="A2612" t="s">
        <v>1238</v>
      </c>
      <c r="B2612" s="458">
        <v>2023</v>
      </c>
      <c r="C2612" s="458">
        <v>0</v>
      </c>
      <c r="D2612" s="458">
        <v>0</v>
      </c>
      <c r="E2612" s="458">
        <v>0</v>
      </c>
      <c r="F2612" s="458">
        <v>0</v>
      </c>
      <c r="G2612" s="458">
        <v>0</v>
      </c>
      <c r="H2612" s="458">
        <v>1</v>
      </c>
      <c r="I2612" s="458">
        <v>0</v>
      </c>
      <c r="J2612" s="458">
        <v>0</v>
      </c>
      <c r="K2612" s="458">
        <v>0</v>
      </c>
      <c r="L2612" t="s">
        <v>855</v>
      </c>
      <c r="O2612" s="231"/>
      <c r="P2612" s="231"/>
    </row>
    <row r="2613" spans="1:16">
      <c r="A2613" t="s">
        <v>1238</v>
      </c>
      <c r="B2613" s="458">
        <v>2023</v>
      </c>
      <c r="C2613" s="458">
        <v>0</v>
      </c>
      <c r="D2613" s="458">
        <v>0</v>
      </c>
      <c r="E2613" s="458">
        <v>0</v>
      </c>
      <c r="F2613" s="458">
        <v>0</v>
      </c>
      <c r="G2613" s="458">
        <v>0</v>
      </c>
      <c r="H2613" s="458">
        <v>19</v>
      </c>
      <c r="I2613" s="458">
        <v>0</v>
      </c>
      <c r="J2613" s="458">
        <v>1</v>
      </c>
      <c r="K2613" s="458">
        <v>2</v>
      </c>
      <c r="L2613" t="s">
        <v>697</v>
      </c>
      <c r="O2613" s="231"/>
      <c r="P2613" s="231"/>
    </row>
    <row r="2614" spans="1:16">
      <c r="A2614" t="s">
        <v>1238</v>
      </c>
      <c r="B2614" s="458">
        <v>2024</v>
      </c>
      <c r="C2614" s="458">
        <v>0</v>
      </c>
      <c r="D2614" s="458">
        <v>0</v>
      </c>
      <c r="E2614" s="458">
        <v>0</v>
      </c>
      <c r="F2614" s="458">
        <v>2</v>
      </c>
      <c r="G2614" s="458">
        <v>0</v>
      </c>
      <c r="H2614" s="458">
        <v>12</v>
      </c>
      <c r="I2614" s="458">
        <v>0</v>
      </c>
      <c r="J2614" s="458">
        <v>1</v>
      </c>
      <c r="K2614" s="458">
        <v>5</v>
      </c>
      <c r="L2614" t="s">
        <v>697</v>
      </c>
      <c r="O2614" s="231"/>
      <c r="P2614" s="231"/>
    </row>
    <row r="2615" spans="1:16">
      <c r="A2615" t="s">
        <v>1238</v>
      </c>
      <c r="C2615">
        <v>0</v>
      </c>
      <c r="D2615">
        <v>0</v>
      </c>
      <c r="E2615">
        <v>0</v>
      </c>
      <c r="F2615">
        <v>6</v>
      </c>
      <c r="G2615">
        <v>0</v>
      </c>
      <c r="H2615">
        <v>7</v>
      </c>
      <c r="I2615">
        <v>0</v>
      </c>
      <c r="J2615">
        <v>1</v>
      </c>
      <c r="K2615">
        <v>0</v>
      </c>
      <c r="L2615" t="s">
        <v>822</v>
      </c>
      <c r="O2615" s="231"/>
      <c r="P2615" s="231"/>
    </row>
    <row r="2616" spans="1:16">
      <c r="A2616" t="s">
        <v>1239</v>
      </c>
      <c r="B2616" s="458">
        <v>2019</v>
      </c>
      <c r="C2616">
        <v>0</v>
      </c>
      <c r="D2616">
        <v>0</v>
      </c>
      <c r="E2616" s="458">
        <v>0</v>
      </c>
      <c r="F2616" s="458">
        <v>0</v>
      </c>
      <c r="G2616" s="458">
        <v>0</v>
      </c>
      <c r="H2616" s="458">
        <v>0</v>
      </c>
      <c r="I2616" s="458">
        <v>0</v>
      </c>
      <c r="J2616" s="458">
        <v>0</v>
      </c>
      <c r="K2616" s="458">
        <v>213</v>
      </c>
      <c r="L2616" t="s">
        <v>855</v>
      </c>
      <c r="O2616" s="231"/>
      <c r="P2616" s="231"/>
    </row>
    <row r="2617" spans="1:16">
      <c r="A2617" t="s">
        <v>1239</v>
      </c>
      <c r="B2617" s="458">
        <v>2021</v>
      </c>
      <c r="C2617">
        <v>0</v>
      </c>
      <c r="D2617">
        <v>0</v>
      </c>
      <c r="E2617" s="458">
        <v>0</v>
      </c>
      <c r="F2617" s="458">
        <v>4</v>
      </c>
      <c r="G2617" s="458">
        <v>0</v>
      </c>
      <c r="H2617" s="458">
        <v>8</v>
      </c>
      <c r="I2617" s="458">
        <v>0</v>
      </c>
      <c r="J2617" s="458">
        <v>0</v>
      </c>
      <c r="K2617" s="458">
        <v>108</v>
      </c>
      <c r="L2617" t="s">
        <v>855</v>
      </c>
      <c r="O2617" s="231"/>
      <c r="P2617" s="231"/>
    </row>
    <row r="2618" spans="1:16">
      <c r="A2618" t="s">
        <v>1239</v>
      </c>
      <c r="B2618" s="458">
        <v>2022</v>
      </c>
      <c r="C2618">
        <v>0</v>
      </c>
      <c r="D2618">
        <v>0</v>
      </c>
      <c r="E2618" s="458">
        <v>2</v>
      </c>
      <c r="F2618" s="458">
        <v>0</v>
      </c>
      <c r="G2618" s="458">
        <v>10</v>
      </c>
      <c r="H2618" s="458">
        <v>0</v>
      </c>
      <c r="I2618" s="458">
        <v>0</v>
      </c>
      <c r="J2618" s="458">
        <v>0</v>
      </c>
      <c r="K2618" s="458">
        <v>160</v>
      </c>
      <c r="L2618" t="s">
        <v>855</v>
      </c>
      <c r="O2618" s="231"/>
      <c r="P2618" s="231"/>
    </row>
    <row r="2619" spans="1:16">
      <c r="A2619" t="s">
        <v>1239</v>
      </c>
      <c r="B2619" s="458">
        <v>2023</v>
      </c>
      <c r="C2619">
        <v>0</v>
      </c>
      <c r="D2619">
        <v>0</v>
      </c>
      <c r="E2619" s="458">
        <v>0</v>
      </c>
      <c r="F2619" s="458">
        <v>0</v>
      </c>
      <c r="G2619" s="458">
        <v>0</v>
      </c>
      <c r="H2619" s="458">
        <v>0</v>
      </c>
      <c r="I2619" s="458">
        <v>0</v>
      </c>
      <c r="J2619" s="458">
        <v>0</v>
      </c>
      <c r="K2619" s="458">
        <v>229</v>
      </c>
      <c r="L2619" t="s">
        <v>855</v>
      </c>
      <c r="O2619" s="231"/>
      <c r="P2619" s="231"/>
    </row>
    <row r="2620" spans="1:16">
      <c r="A2620" t="s">
        <v>1239</v>
      </c>
      <c r="B2620" s="458">
        <v>2023</v>
      </c>
      <c r="C2620">
        <v>0</v>
      </c>
      <c r="D2620">
        <v>0</v>
      </c>
      <c r="E2620" s="458">
        <v>0</v>
      </c>
      <c r="F2620" s="458">
        <v>0</v>
      </c>
      <c r="G2620" s="458">
        <v>0</v>
      </c>
      <c r="H2620" s="458">
        <v>0</v>
      </c>
      <c r="I2620" s="458">
        <v>0</v>
      </c>
      <c r="J2620" s="458">
        <v>0</v>
      </c>
      <c r="K2620" s="458">
        <v>1</v>
      </c>
      <c r="L2620" t="s">
        <v>697</v>
      </c>
      <c r="O2620" s="231"/>
      <c r="P2620" s="231"/>
    </row>
    <row r="2621" spans="1:16">
      <c r="A2621" t="s">
        <v>1239</v>
      </c>
      <c r="B2621" s="458">
        <v>2024</v>
      </c>
      <c r="C2621">
        <v>11</v>
      </c>
      <c r="D2621">
        <v>0</v>
      </c>
      <c r="E2621" s="458">
        <v>11</v>
      </c>
      <c r="F2621" s="458">
        <v>0</v>
      </c>
      <c r="G2621" s="458">
        <v>0</v>
      </c>
      <c r="H2621" s="458">
        <v>0</v>
      </c>
      <c r="I2621" s="458">
        <v>0</v>
      </c>
      <c r="J2621" s="458">
        <v>0</v>
      </c>
      <c r="K2621" s="458">
        <v>180</v>
      </c>
      <c r="L2621" t="s">
        <v>697</v>
      </c>
      <c r="O2621" s="231"/>
      <c r="P2621" s="231"/>
    </row>
    <row r="2622" spans="1:16">
      <c r="A2622" t="s">
        <v>1239</v>
      </c>
      <c r="C2622">
        <v>0</v>
      </c>
      <c r="D2622">
        <v>0</v>
      </c>
      <c r="E2622">
        <v>0</v>
      </c>
      <c r="F2622">
        <v>0</v>
      </c>
      <c r="G2622">
        <v>0</v>
      </c>
      <c r="H2622">
        <v>0</v>
      </c>
      <c r="I2622">
        <v>0</v>
      </c>
      <c r="J2622">
        <v>0</v>
      </c>
      <c r="K2622">
        <v>30</v>
      </c>
      <c r="L2622" t="s">
        <v>822</v>
      </c>
      <c r="O2622" s="231"/>
      <c r="P2622" s="231"/>
    </row>
    <row r="2623" spans="1:16">
      <c r="A2623" t="s">
        <v>1240</v>
      </c>
      <c r="B2623" s="458">
        <v>2020</v>
      </c>
      <c r="C2623" s="458">
        <v>0</v>
      </c>
      <c r="D2623" s="458">
        <v>0</v>
      </c>
      <c r="E2623" s="458">
        <v>0</v>
      </c>
      <c r="F2623" s="458">
        <v>0</v>
      </c>
      <c r="G2623" s="458">
        <v>0</v>
      </c>
      <c r="H2623" s="458">
        <v>13</v>
      </c>
      <c r="I2623" s="458">
        <v>0</v>
      </c>
      <c r="J2623" s="458">
        <v>12</v>
      </c>
      <c r="K2623" s="458">
        <v>25</v>
      </c>
      <c r="L2623" t="s">
        <v>855</v>
      </c>
      <c r="O2623" s="231"/>
      <c r="P2623" s="231"/>
    </row>
    <row r="2624" spans="1:16">
      <c r="A2624" t="s">
        <v>1240</v>
      </c>
      <c r="B2624" s="458">
        <v>2021</v>
      </c>
      <c r="C2624" s="458">
        <v>0</v>
      </c>
      <c r="D2624" s="458">
        <v>0</v>
      </c>
      <c r="E2624" s="458">
        <v>0</v>
      </c>
      <c r="F2624" s="458">
        <v>0</v>
      </c>
      <c r="G2624" s="458">
        <v>0</v>
      </c>
      <c r="H2624" s="458">
        <v>69</v>
      </c>
      <c r="I2624" s="458">
        <v>0</v>
      </c>
      <c r="J2624" s="458">
        <v>0</v>
      </c>
      <c r="K2624" s="458">
        <v>151</v>
      </c>
      <c r="L2624" t="s">
        <v>855</v>
      </c>
      <c r="O2624" s="231"/>
      <c r="P2624" s="231"/>
    </row>
    <row r="2625" spans="1:16">
      <c r="A2625" t="s">
        <v>1240</v>
      </c>
      <c r="B2625" s="458">
        <v>2021</v>
      </c>
      <c r="C2625" s="458">
        <v>0</v>
      </c>
      <c r="D2625" s="458">
        <v>0</v>
      </c>
      <c r="E2625" s="458">
        <v>0</v>
      </c>
      <c r="F2625" s="458">
        <v>0</v>
      </c>
      <c r="G2625" s="458">
        <v>0</v>
      </c>
      <c r="H2625" s="458">
        <v>11</v>
      </c>
      <c r="I2625" s="458">
        <v>0</v>
      </c>
      <c r="J2625" s="458">
        <v>0</v>
      </c>
      <c r="K2625" s="458">
        <v>29</v>
      </c>
      <c r="L2625" t="s">
        <v>697</v>
      </c>
      <c r="O2625" s="231"/>
      <c r="P2625" s="231"/>
    </row>
    <row r="2626" spans="1:16">
      <c r="A2626" t="s">
        <v>1240</v>
      </c>
      <c r="B2626" s="458">
        <v>2022</v>
      </c>
      <c r="C2626" s="458">
        <v>16</v>
      </c>
      <c r="D2626" s="458">
        <v>0</v>
      </c>
      <c r="E2626" s="458">
        <v>32</v>
      </c>
      <c r="F2626" s="458">
        <v>0</v>
      </c>
      <c r="G2626" s="458">
        <v>0</v>
      </c>
      <c r="H2626" s="458">
        <v>130</v>
      </c>
      <c r="I2626" s="458">
        <v>0</v>
      </c>
      <c r="J2626" s="458">
        <v>33</v>
      </c>
      <c r="K2626" s="458">
        <v>58</v>
      </c>
      <c r="L2626" t="s">
        <v>697</v>
      </c>
      <c r="O2626" s="231"/>
      <c r="P2626" s="231"/>
    </row>
    <row r="2627" spans="1:16">
      <c r="A2627" t="s">
        <v>1240</v>
      </c>
      <c r="B2627" s="458">
        <v>2023</v>
      </c>
      <c r="C2627" s="458">
        <v>0</v>
      </c>
      <c r="D2627" s="458">
        <v>0</v>
      </c>
      <c r="E2627" s="458">
        <v>0</v>
      </c>
      <c r="F2627" s="458">
        <v>0</v>
      </c>
      <c r="G2627" s="458">
        <v>0</v>
      </c>
      <c r="H2627" s="458">
        <v>249</v>
      </c>
      <c r="I2627" s="458">
        <v>0</v>
      </c>
      <c r="J2627" s="458">
        <v>1</v>
      </c>
      <c r="K2627" s="458">
        <v>182</v>
      </c>
      <c r="L2627" t="s">
        <v>697</v>
      </c>
      <c r="O2627" s="231"/>
      <c r="P2627" s="231"/>
    </row>
    <row r="2628" spans="1:16">
      <c r="A2628" t="s">
        <v>1240</v>
      </c>
      <c r="B2628" s="458">
        <v>2024</v>
      </c>
      <c r="C2628" s="458">
        <v>0</v>
      </c>
      <c r="D2628" s="458">
        <v>0</v>
      </c>
      <c r="E2628" s="458">
        <v>0</v>
      </c>
      <c r="F2628" s="458">
        <v>0</v>
      </c>
      <c r="G2628" s="458">
        <v>0</v>
      </c>
      <c r="H2628" s="458">
        <v>138</v>
      </c>
      <c r="I2628" s="458">
        <v>12</v>
      </c>
      <c r="J2628" s="458">
        <v>0</v>
      </c>
      <c r="K2628" s="458">
        <v>117</v>
      </c>
      <c r="L2628" t="s">
        <v>697</v>
      </c>
      <c r="O2628" s="231"/>
      <c r="P2628" s="231"/>
    </row>
    <row r="2629" spans="1:16">
      <c r="A2629" t="s">
        <v>1240</v>
      </c>
      <c r="C2629">
        <v>0</v>
      </c>
      <c r="D2629">
        <v>0</v>
      </c>
      <c r="E2629">
        <v>0</v>
      </c>
      <c r="F2629">
        <v>0</v>
      </c>
      <c r="G2629">
        <v>0</v>
      </c>
      <c r="H2629">
        <v>37</v>
      </c>
      <c r="I2629">
        <v>0</v>
      </c>
      <c r="J2629">
        <v>0</v>
      </c>
      <c r="K2629">
        <v>94</v>
      </c>
      <c r="L2629" t="s">
        <v>822</v>
      </c>
      <c r="O2629" s="231"/>
      <c r="P2629" s="231"/>
    </row>
    <row r="2630" spans="1:16">
      <c r="A2630" t="s">
        <v>1241</v>
      </c>
      <c r="B2630" s="458">
        <v>2019</v>
      </c>
      <c r="C2630" s="458">
        <v>0</v>
      </c>
      <c r="D2630" s="458">
        <v>0</v>
      </c>
      <c r="E2630" s="458">
        <v>0</v>
      </c>
      <c r="F2630" s="458">
        <v>1</v>
      </c>
      <c r="G2630" s="458">
        <v>0</v>
      </c>
      <c r="H2630" s="458">
        <v>51</v>
      </c>
      <c r="I2630" s="458">
        <v>0</v>
      </c>
      <c r="J2630" s="458">
        <v>99</v>
      </c>
      <c r="K2630" s="458">
        <v>289</v>
      </c>
      <c r="L2630" t="s">
        <v>855</v>
      </c>
      <c r="O2630" s="231"/>
      <c r="P2630" s="231"/>
    </row>
    <row r="2631" spans="1:16">
      <c r="A2631" t="s">
        <v>1241</v>
      </c>
      <c r="B2631" s="458">
        <v>2020</v>
      </c>
      <c r="C2631" s="458">
        <v>24</v>
      </c>
      <c r="D2631" s="458">
        <v>0</v>
      </c>
      <c r="E2631" s="458">
        <v>38</v>
      </c>
      <c r="F2631" s="458">
        <v>19</v>
      </c>
      <c r="G2631" s="458">
        <v>158</v>
      </c>
      <c r="H2631" s="458">
        <v>106</v>
      </c>
      <c r="I2631" s="458">
        <v>0</v>
      </c>
      <c r="J2631" s="458">
        <v>258</v>
      </c>
      <c r="K2631" s="458">
        <v>348</v>
      </c>
      <c r="L2631" t="s">
        <v>855</v>
      </c>
      <c r="O2631" s="231"/>
      <c r="P2631" s="231"/>
    </row>
    <row r="2632" spans="1:16">
      <c r="A2632" t="s">
        <v>1241</v>
      </c>
      <c r="B2632" s="458">
        <v>2021</v>
      </c>
      <c r="C2632" s="458">
        <v>0</v>
      </c>
      <c r="D2632" s="458">
        <v>0</v>
      </c>
      <c r="E2632" s="458">
        <v>9</v>
      </c>
      <c r="F2632" s="458">
        <v>106</v>
      </c>
      <c r="G2632" s="458">
        <v>0</v>
      </c>
      <c r="H2632" s="458">
        <v>82</v>
      </c>
      <c r="I2632" s="458">
        <v>0</v>
      </c>
      <c r="J2632" s="458">
        <v>136</v>
      </c>
      <c r="K2632" s="458">
        <v>178</v>
      </c>
      <c r="L2632" t="s">
        <v>855</v>
      </c>
      <c r="O2632" s="231"/>
      <c r="P2632" s="231"/>
    </row>
    <row r="2633" spans="1:16">
      <c r="A2633" t="s">
        <v>1241</v>
      </c>
      <c r="B2633" s="458">
        <v>2021</v>
      </c>
      <c r="C2633" s="458">
        <v>0</v>
      </c>
      <c r="D2633" s="458">
        <v>0</v>
      </c>
      <c r="E2633" s="458">
        <v>0</v>
      </c>
      <c r="F2633" s="458">
        <v>33</v>
      </c>
      <c r="G2633" s="458">
        <v>0</v>
      </c>
      <c r="H2633" s="458">
        <v>25</v>
      </c>
      <c r="I2633" s="458">
        <v>0</v>
      </c>
      <c r="J2633" s="458">
        <v>26</v>
      </c>
      <c r="K2633" s="458">
        <v>63</v>
      </c>
      <c r="L2633" t="s">
        <v>697</v>
      </c>
      <c r="O2633" s="231"/>
      <c r="P2633" s="231"/>
    </row>
    <row r="2634" spans="1:16">
      <c r="A2634" t="s">
        <v>1241</v>
      </c>
      <c r="B2634" s="458">
        <v>2022</v>
      </c>
      <c r="C2634" s="458">
        <v>0</v>
      </c>
      <c r="D2634" s="458">
        <v>1</v>
      </c>
      <c r="E2634" s="458">
        <v>0</v>
      </c>
      <c r="F2634" s="458">
        <v>6</v>
      </c>
      <c r="G2634" s="458">
        <v>88</v>
      </c>
      <c r="H2634" s="458">
        <v>134</v>
      </c>
      <c r="I2634" s="458">
        <v>0</v>
      </c>
      <c r="J2634" s="458">
        <v>234</v>
      </c>
      <c r="K2634" s="458">
        <v>357</v>
      </c>
      <c r="L2634" t="s">
        <v>697</v>
      </c>
      <c r="O2634" s="231"/>
      <c r="P2634" s="231"/>
    </row>
    <row r="2635" spans="1:16">
      <c r="A2635" t="s">
        <v>1241</v>
      </c>
      <c r="B2635" s="458">
        <v>2023</v>
      </c>
      <c r="C2635" s="458">
        <v>0</v>
      </c>
      <c r="D2635" s="458">
        <v>0</v>
      </c>
      <c r="E2635" s="458">
        <v>0</v>
      </c>
      <c r="F2635" s="458">
        <v>0</v>
      </c>
      <c r="G2635" s="458">
        <v>0</v>
      </c>
      <c r="H2635" s="458">
        <v>8</v>
      </c>
      <c r="I2635" s="458">
        <v>0</v>
      </c>
      <c r="J2635" s="458">
        <v>282</v>
      </c>
      <c r="K2635" s="458">
        <v>780</v>
      </c>
      <c r="L2635" t="s">
        <v>697</v>
      </c>
      <c r="O2635" s="231"/>
      <c r="P2635" s="231"/>
    </row>
    <row r="2636" spans="1:16">
      <c r="A2636" t="s">
        <v>1241</v>
      </c>
      <c r="B2636" s="458">
        <v>2024</v>
      </c>
      <c r="C2636" s="458">
        <v>0</v>
      </c>
      <c r="D2636" s="458">
        <v>6</v>
      </c>
      <c r="E2636" s="458">
        <v>0</v>
      </c>
      <c r="F2636" s="458">
        <v>6</v>
      </c>
      <c r="G2636" s="458">
        <v>3</v>
      </c>
      <c r="H2636" s="458">
        <v>23</v>
      </c>
      <c r="I2636" s="458">
        <v>5</v>
      </c>
      <c r="J2636" s="458">
        <v>112</v>
      </c>
      <c r="K2636" s="458">
        <v>440</v>
      </c>
      <c r="L2636" t="s">
        <v>697</v>
      </c>
      <c r="O2636" s="231"/>
      <c r="P2636" s="231"/>
    </row>
    <row r="2637" spans="1:16">
      <c r="A2637" t="s">
        <v>1241</v>
      </c>
      <c r="C2637">
        <v>0</v>
      </c>
      <c r="D2637">
        <v>0</v>
      </c>
      <c r="E2637">
        <v>0</v>
      </c>
      <c r="F2637">
        <v>43</v>
      </c>
      <c r="G2637">
        <v>0</v>
      </c>
      <c r="H2637">
        <v>33</v>
      </c>
      <c r="I2637">
        <v>0</v>
      </c>
      <c r="J2637">
        <v>63</v>
      </c>
      <c r="K2637">
        <v>80</v>
      </c>
      <c r="L2637" t="s">
        <v>822</v>
      </c>
      <c r="O2637" s="231"/>
      <c r="P2637" s="231"/>
    </row>
    <row r="2638" spans="1:16">
      <c r="A2638" t="s">
        <v>1242</v>
      </c>
      <c r="B2638" s="458">
        <v>2019</v>
      </c>
      <c r="C2638" s="458">
        <v>0</v>
      </c>
      <c r="D2638" s="458">
        <v>0</v>
      </c>
      <c r="E2638" s="458">
        <v>0</v>
      </c>
      <c r="F2638" s="458">
        <v>0</v>
      </c>
      <c r="G2638" s="458">
        <v>6</v>
      </c>
      <c r="H2638" s="458">
        <v>36</v>
      </c>
      <c r="I2638" s="458">
        <v>5</v>
      </c>
      <c r="J2638" s="458">
        <v>0</v>
      </c>
      <c r="K2638" s="458">
        <v>2</v>
      </c>
      <c r="L2638" t="s">
        <v>855</v>
      </c>
      <c r="O2638" s="231"/>
      <c r="P2638" s="231"/>
    </row>
    <row r="2639" spans="1:16">
      <c r="A2639" t="s">
        <v>1242</v>
      </c>
      <c r="B2639" s="458">
        <v>2020</v>
      </c>
      <c r="C2639" s="458">
        <v>0</v>
      </c>
      <c r="D2639" s="458">
        <v>0</v>
      </c>
      <c r="E2639" s="458">
        <v>0</v>
      </c>
      <c r="F2639" s="458">
        <v>0</v>
      </c>
      <c r="G2639" s="458">
        <v>0</v>
      </c>
      <c r="H2639" s="458">
        <v>7</v>
      </c>
      <c r="I2639" s="458">
        <v>0</v>
      </c>
      <c r="J2639" s="458">
        <v>0</v>
      </c>
      <c r="K2639" s="458">
        <v>28</v>
      </c>
      <c r="L2639" t="s">
        <v>855</v>
      </c>
      <c r="O2639" s="231"/>
      <c r="P2639" s="231"/>
    </row>
    <row r="2640" spans="1:16">
      <c r="A2640" t="s">
        <v>1242</v>
      </c>
      <c r="B2640" s="458">
        <v>2021</v>
      </c>
      <c r="C2640" s="458">
        <v>0</v>
      </c>
      <c r="D2640" s="458">
        <v>0</v>
      </c>
      <c r="E2640" s="458">
        <v>0</v>
      </c>
      <c r="F2640" s="458">
        <v>20</v>
      </c>
      <c r="G2640" s="458">
        <v>0</v>
      </c>
      <c r="H2640" s="458">
        <v>23</v>
      </c>
      <c r="I2640" s="458">
        <v>0</v>
      </c>
      <c r="J2640" s="458">
        <v>21</v>
      </c>
      <c r="K2640" s="458">
        <v>18</v>
      </c>
      <c r="L2640" t="s">
        <v>855</v>
      </c>
      <c r="O2640" s="231"/>
      <c r="P2640" s="231"/>
    </row>
    <row r="2641" spans="1:16">
      <c r="A2641" t="s">
        <v>1242</v>
      </c>
      <c r="B2641" s="458">
        <v>2022</v>
      </c>
      <c r="C2641" s="458">
        <v>0</v>
      </c>
      <c r="D2641" s="458">
        <v>0</v>
      </c>
      <c r="E2641" s="458">
        <v>0</v>
      </c>
      <c r="F2641" s="458">
        <v>14</v>
      </c>
      <c r="G2641" s="458">
        <v>0</v>
      </c>
      <c r="H2641" s="458">
        <v>14</v>
      </c>
      <c r="I2641" s="458">
        <v>0</v>
      </c>
      <c r="J2641" s="458">
        <v>14</v>
      </c>
      <c r="K2641" s="458">
        <v>5</v>
      </c>
      <c r="L2641" t="s">
        <v>855</v>
      </c>
      <c r="O2641" s="231"/>
      <c r="P2641" s="231"/>
    </row>
    <row r="2642" spans="1:16">
      <c r="A2642" t="s">
        <v>1242</v>
      </c>
      <c r="B2642" s="458">
        <v>2023</v>
      </c>
      <c r="C2642" s="458">
        <v>14</v>
      </c>
      <c r="D2642" s="458">
        <v>0</v>
      </c>
      <c r="E2642" s="458">
        <v>0</v>
      </c>
      <c r="F2642" s="458">
        <v>0</v>
      </c>
      <c r="G2642" s="458">
        <v>0</v>
      </c>
      <c r="H2642" s="458">
        <v>2</v>
      </c>
      <c r="I2642" s="458">
        <v>0</v>
      </c>
      <c r="J2642" s="458">
        <v>1</v>
      </c>
      <c r="K2642" s="458">
        <v>0</v>
      </c>
      <c r="L2642" t="s">
        <v>855</v>
      </c>
      <c r="O2642" s="231"/>
      <c r="P2642" s="231"/>
    </row>
    <row r="2643" spans="1:16">
      <c r="A2643" t="s">
        <v>1242</v>
      </c>
      <c r="B2643" s="458">
        <v>2023</v>
      </c>
      <c r="C2643" s="458">
        <v>14</v>
      </c>
      <c r="D2643" s="458">
        <v>0</v>
      </c>
      <c r="E2643" s="458">
        <v>28</v>
      </c>
      <c r="F2643" s="458">
        <v>9</v>
      </c>
      <c r="G2643" s="458">
        <v>105</v>
      </c>
      <c r="H2643" s="458">
        <v>7</v>
      </c>
      <c r="I2643" s="458">
        <v>0</v>
      </c>
      <c r="J2643" s="458">
        <v>9</v>
      </c>
      <c r="K2643" s="458">
        <v>5</v>
      </c>
      <c r="L2643" t="s">
        <v>697</v>
      </c>
      <c r="O2643" s="231"/>
      <c r="P2643" s="231"/>
    </row>
    <row r="2644" spans="1:16">
      <c r="A2644" t="s">
        <v>1242</v>
      </c>
      <c r="B2644" s="458">
        <v>2024</v>
      </c>
      <c r="C2644" s="458">
        <v>0</v>
      </c>
      <c r="D2644" s="458">
        <v>0</v>
      </c>
      <c r="E2644" s="458">
        <v>0</v>
      </c>
      <c r="F2644" s="458">
        <v>8</v>
      </c>
      <c r="G2644" s="458">
        <v>0</v>
      </c>
      <c r="H2644" s="458">
        <v>8</v>
      </c>
      <c r="I2644" s="458">
        <v>0</v>
      </c>
      <c r="J2644" s="458">
        <v>9</v>
      </c>
      <c r="K2644" s="458">
        <v>3</v>
      </c>
      <c r="L2644" t="s">
        <v>697</v>
      </c>
      <c r="O2644" s="231"/>
      <c r="P2644" s="231"/>
    </row>
    <row r="2645" spans="1:16">
      <c r="A2645" t="s">
        <v>1242</v>
      </c>
      <c r="C2645">
        <v>0</v>
      </c>
      <c r="D2645">
        <v>0</v>
      </c>
      <c r="E2645">
        <v>0</v>
      </c>
      <c r="F2645">
        <v>0</v>
      </c>
      <c r="G2645">
        <v>0</v>
      </c>
      <c r="H2645">
        <v>8</v>
      </c>
      <c r="I2645">
        <v>0</v>
      </c>
      <c r="J2645">
        <v>13</v>
      </c>
      <c r="K2645">
        <v>1</v>
      </c>
      <c r="L2645" t="s">
        <v>822</v>
      </c>
      <c r="O2645" s="231"/>
      <c r="P2645" s="231"/>
    </row>
    <row r="2646" spans="1:16">
      <c r="A2646" t="s">
        <v>1243</v>
      </c>
      <c r="B2646" s="458">
        <v>2019</v>
      </c>
      <c r="C2646" s="458">
        <v>0</v>
      </c>
      <c r="D2646" s="458">
        <v>0</v>
      </c>
      <c r="E2646" s="458">
        <v>0</v>
      </c>
      <c r="F2646" s="458">
        <v>0</v>
      </c>
      <c r="G2646" s="458">
        <v>1</v>
      </c>
      <c r="H2646" s="458">
        <v>0</v>
      </c>
      <c r="I2646" s="458">
        <v>2</v>
      </c>
      <c r="J2646" s="458">
        <v>0</v>
      </c>
      <c r="K2646" s="458">
        <v>52</v>
      </c>
      <c r="L2646" t="s">
        <v>855</v>
      </c>
      <c r="O2646" s="231"/>
      <c r="P2646" s="231"/>
    </row>
    <row r="2647" spans="1:16">
      <c r="A2647" t="s">
        <v>1243</v>
      </c>
      <c r="B2647" s="458">
        <v>2020</v>
      </c>
      <c r="C2647" s="458">
        <v>0</v>
      </c>
      <c r="D2647" s="458">
        <v>0</v>
      </c>
      <c r="E2647" s="458">
        <v>23</v>
      </c>
      <c r="F2647" s="458">
        <v>0</v>
      </c>
      <c r="G2647" s="458">
        <v>0</v>
      </c>
      <c r="H2647" s="458">
        <v>0</v>
      </c>
      <c r="I2647" s="458">
        <v>0</v>
      </c>
      <c r="J2647" s="458">
        <v>0</v>
      </c>
      <c r="K2647" s="458">
        <v>43</v>
      </c>
      <c r="L2647" t="s">
        <v>855</v>
      </c>
      <c r="O2647" s="231"/>
      <c r="P2647" s="231"/>
    </row>
    <row r="2648" spans="1:16">
      <c r="A2648" t="s">
        <v>1243</v>
      </c>
      <c r="B2648" s="458">
        <v>2021</v>
      </c>
      <c r="C2648" s="458">
        <v>0</v>
      </c>
      <c r="D2648" s="458">
        <v>0</v>
      </c>
      <c r="E2648" s="458">
        <v>0</v>
      </c>
      <c r="F2648" s="458">
        <v>0</v>
      </c>
      <c r="G2648" s="458">
        <v>0</v>
      </c>
      <c r="H2648" s="458">
        <v>0</v>
      </c>
      <c r="I2648" s="458">
        <v>1</v>
      </c>
      <c r="J2648" s="458">
        <v>0</v>
      </c>
      <c r="K2648" s="458">
        <v>46</v>
      </c>
      <c r="L2648" t="s">
        <v>855</v>
      </c>
      <c r="O2648" s="231"/>
      <c r="P2648" s="231"/>
    </row>
    <row r="2649" spans="1:16">
      <c r="A2649" t="s">
        <v>1243</v>
      </c>
      <c r="B2649" s="458">
        <v>2022</v>
      </c>
      <c r="C2649" s="458">
        <v>0</v>
      </c>
      <c r="D2649" s="458">
        <v>0</v>
      </c>
      <c r="E2649" s="458">
        <v>0</v>
      </c>
      <c r="F2649" s="458">
        <v>0</v>
      </c>
      <c r="G2649" s="458">
        <v>0</v>
      </c>
      <c r="H2649" s="458">
        <v>0</v>
      </c>
      <c r="I2649" s="458">
        <v>0</v>
      </c>
      <c r="J2649" s="458">
        <v>0</v>
      </c>
      <c r="K2649" s="458">
        <v>37</v>
      </c>
      <c r="L2649" t="s">
        <v>855</v>
      </c>
      <c r="O2649" s="231"/>
      <c r="P2649" s="231"/>
    </row>
    <row r="2650" spans="1:16">
      <c r="A2650" t="s">
        <v>1243</v>
      </c>
      <c r="B2650" s="458">
        <v>2023</v>
      </c>
      <c r="C2650" s="458">
        <v>0</v>
      </c>
      <c r="D2650" s="458">
        <v>0</v>
      </c>
      <c r="E2650" s="458">
        <v>0</v>
      </c>
      <c r="F2650" s="458">
        <v>0</v>
      </c>
      <c r="G2650" s="458">
        <v>0</v>
      </c>
      <c r="H2650" s="458">
        <v>0</v>
      </c>
      <c r="I2650" s="458">
        <v>0</v>
      </c>
      <c r="J2650" s="458">
        <v>0</v>
      </c>
      <c r="K2650" s="458">
        <v>1</v>
      </c>
      <c r="L2650" t="s">
        <v>855</v>
      </c>
      <c r="O2650" s="231"/>
      <c r="P2650" s="231"/>
    </row>
    <row r="2651" spans="1:16">
      <c r="A2651" t="s">
        <v>1243</v>
      </c>
      <c r="B2651" s="458">
        <v>2023</v>
      </c>
      <c r="C2651" s="458">
        <v>0</v>
      </c>
      <c r="D2651" s="458">
        <v>0</v>
      </c>
      <c r="E2651" s="458">
        <v>0</v>
      </c>
      <c r="F2651" s="458">
        <v>0</v>
      </c>
      <c r="G2651" s="458">
        <v>0</v>
      </c>
      <c r="H2651" s="458">
        <v>0</v>
      </c>
      <c r="I2651" s="458">
        <v>0</v>
      </c>
      <c r="J2651" s="458">
        <v>0</v>
      </c>
      <c r="K2651" s="458">
        <v>31</v>
      </c>
      <c r="L2651" t="s">
        <v>697</v>
      </c>
      <c r="O2651" s="231"/>
      <c r="P2651" s="231"/>
    </row>
    <row r="2652" spans="1:16">
      <c r="A2652" t="s">
        <v>1243</v>
      </c>
      <c r="B2652" s="458">
        <v>2024</v>
      </c>
      <c r="C2652" s="458">
        <v>0</v>
      </c>
      <c r="D2652" s="458">
        <v>0</v>
      </c>
      <c r="E2652" s="458">
        <v>0</v>
      </c>
      <c r="F2652" s="458">
        <v>0</v>
      </c>
      <c r="G2652" s="458">
        <v>0</v>
      </c>
      <c r="H2652" s="458">
        <v>0</v>
      </c>
      <c r="I2652" s="458">
        <v>0</v>
      </c>
      <c r="J2652" s="458">
        <v>0</v>
      </c>
      <c r="K2652" s="458">
        <v>38</v>
      </c>
      <c r="L2652" t="s">
        <v>697</v>
      </c>
      <c r="O2652" s="231"/>
      <c r="P2652" s="231"/>
    </row>
    <row r="2653" spans="1:16">
      <c r="A2653" t="s">
        <v>1243</v>
      </c>
      <c r="C2653">
        <v>0</v>
      </c>
      <c r="D2653">
        <v>0</v>
      </c>
      <c r="E2653">
        <v>0</v>
      </c>
      <c r="F2653">
        <v>0</v>
      </c>
      <c r="G2653">
        <v>0</v>
      </c>
      <c r="H2653">
        <v>0</v>
      </c>
      <c r="I2653">
        <v>0</v>
      </c>
      <c r="J2653">
        <v>0</v>
      </c>
      <c r="K2653">
        <v>14</v>
      </c>
      <c r="L2653" t="s">
        <v>822</v>
      </c>
      <c r="O2653" s="231"/>
      <c r="P2653" s="231"/>
    </row>
    <row r="2654" spans="1:16">
      <c r="A2654" t="s">
        <v>1244</v>
      </c>
      <c r="B2654" s="458">
        <v>2019</v>
      </c>
      <c r="C2654" s="458">
        <v>0</v>
      </c>
      <c r="D2654" s="458">
        <v>0</v>
      </c>
      <c r="E2654" s="458">
        <v>0</v>
      </c>
      <c r="F2654" s="458">
        <v>0</v>
      </c>
      <c r="G2654" s="458">
        <v>0</v>
      </c>
      <c r="H2654" s="458">
        <v>0</v>
      </c>
      <c r="I2654" s="458">
        <v>0</v>
      </c>
      <c r="J2654" s="458">
        <v>13</v>
      </c>
      <c r="K2654" s="458">
        <v>33</v>
      </c>
      <c r="L2654" t="s">
        <v>855</v>
      </c>
      <c r="O2654" s="231"/>
      <c r="P2654" s="231"/>
    </row>
    <row r="2655" spans="1:16">
      <c r="A2655" t="s">
        <v>1244</v>
      </c>
      <c r="B2655" s="458">
        <v>2020</v>
      </c>
      <c r="C2655" s="458">
        <v>0</v>
      </c>
      <c r="D2655" s="458">
        <v>3</v>
      </c>
      <c r="E2655" s="458">
        <v>0</v>
      </c>
      <c r="F2655" s="458">
        <v>3</v>
      </c>
      <c r="G2655" s="458">
        <v>0</v>
      </c>
      <c r="H2655" s="458">
        <v>4</v>
      </c>
      <c r="I2655" s="458">
        <v>0</v>
      </c>
      <c r="J2655" s="458">
        <v>7</v>
      </c>
      <c r="K2655" s="458">
        <v>9</v>
      </c>
      <c r="L2655" t="s">
        <v>855</v>
      </c>
      <c r="O2655" s="231"/>
      <c r="P2655" s="231"/>
    </row>
    <row r="2656" spans="1:16">
      <c r="A2656" t="s">
        <v>1244</v>
      </c>
      <c r="B2656" s="458">
        <v>2021</v>
      </c>
      <c r="C2656" s="458">
        <v>0</v>
      </c>
      <c r="D2656" s="458">
        <v>0</v>
      </c>
      <c r="E2656" s="458">
        <v>0</v>
      </c>
      <c r="F2656" s="458">
        <v>0</v>
      </c>
      <c r="G2656" s="458">
        <v>0</v>
      </c>
      <c r="H2656" s="458">
        <v>0</v>
      </c>
      <c r="I2656" s="458">
        <v>0</v>
      </c>
      <c r="J2656" s="458">
        <v>15</v>
      </c>
      <c r="K2656" s="458">
        <v>13</v>
      </c>
      <c r="L2656" t="s">
        <v>855</v>
      </c>
      <c r="O2656" s="231"/>
      <c r="P2656" s="231"/>
    </row>
    <row r="2657" spans="1:16">
      <c r="A2657" t="s">
        <v>1244</v>
      </c>
      <c r="B2657" s="458">
        <v>2021</v>
      </c>
      <c r="C2657" s="458">
        <v>0</v>
      </c>
      <c r="D2657" s="458">
        <v>0</v>
      </c>
      <c r="E2657" s="458">
        <v>0</v>
      </c>
      <c r="F2657" s="458">
        <v>0</v>
      </c>
      <c r="G2657" s="458">
        <v>0</v>
      </c>
      <c r="H2657" s="458">
        <v>0</v>
      </c>
      <c r="I2657" s="458">
        <v>0</v>
      </c>
      <c r="J2657" s="458">
        <v>2</v>
      </c>
      <c r="K2657" s="458">
        <v>151</v>
      </c>
      <c r="L2657" t="s">
        <v>697</v>
      </c>
      <c r="O2657" s="231"/>
      <c r="P2657" s="231"/>
    </row>
    <row r="2658" spans="1:16">
      <c r="A2658" t="s">
        <v>1244</v>
      </c>
      <c r="B2658" s="458">
        <v>2022</v>
      </c>
      <c r="C2658" s="458">
        <v>0</v>
      </c>
      <c r="D2658" s="458">
        <v>0</v>
      </c>
      <c r="E2658" s="458">
        <v>0</v>
      </c>
      <c r="F2658" s="458">
        <v>0</v>
      </c>
      <c r="G2658" s="458">
        <v>0</v>
      </c>
      <c r="H2658" s="458">
        <v>0</v>
      </c>
      <c r="I2658" s="458">
        <v>0</v>
      </c>
      <c r="J2658" s="458">
        <v>28</v>
      </c>
      <c r="K2658" s="458">
        <v>7</v>
      </c>
      <c r="L2658" t="s">
        <v>697</v>
      </c>
      <c r="O2658" s="231"/>
      <c r="P2658" s="231"/>
    </row>
    <row r="2659" spans="1:16">
      <c r="A2659" t="s">
        <v>1244</v>
      </c>
      <c r="B2659" s="458">
        <v>2023</v>
      </c>
      <c r="C2659" s="458">
        <v>0</v>
      </c>
      <c r="D2659" s="458">
        <v>0</v>
      </c>
      <c r="E2659" s="458">
        <v>0</v>
      </c>
      <c r="F2659" s="458">
        <v>1</v>
      </c>
      <c r="G2659" s="458">
        <v>0</v>
      </c>
      <c r="H2659" s="458">
        <v>14</v>
      </c>
      <c r="I2659" s="458">
        <v>0</v>
      </c>
      <c r="J2659" s="458">
        <v>10</v>
      </c>
      <c r="K2659" s="458">
        <v>10</v>
      </c>
      <c r="L2659" t="s">
        <v>697</v>
      </c>
      <c r="O2659" s="231"/>
      <c r="P2659" s="231"/>
    </row>
    <row r="2660" spans="1:16">
      <c r="A2660" t="s">
        <v>1244</v>
      </c>
      <c r="B2660" s="458">
        <v>2024</v>
      </c>
      <c r="C2660" s="458">
        <v>0</v>
      </c>
      <c r="D2660" s="458">
        <v>0</v>
      </c>
      <c r="E2660" s="458">
        <v>0</v>
      </c>
      <c r="F2660" s="458">
        <v>5</v>
      </c>
      <c r="G2660" s="458">
        <v>0</v>
      </c>
      <c r="H2660" s="458">
        <v>12</v>
      </c>
      <c r="I2660" s="458">
        <v>0</v>
      </c>
      <c r="J2660" s="458">
        <v>19</v>
      </c>
      <c r="K2660" s="458">
        <v>21</v>
      </c>
      <c r="L2660" t="s">
        <v>697</v>
      </c>
      <c r="O2660" s="231"/>
      <c r="P2660" s="231"/>
    </row>
    <row r="2661" spans="1:16">
      <c r="A2661" t="s">
        <v>1244</v>
      </c>
      <c r="C2661">
        <v>0</v>
      </c>
      <c r="D2661">
        <v>0</v>
      </c>
      <c r="E2661">
        <v>0</v>
      </c>
      <c r="F2661">
        <v>0</v>
      </c>
      <c r="G2661">
        <v>0</v>
      </c>
      <c r="H2661">
        <v>0</v>
      </c>
      <c r="I2661">
        <v>0</v>
      </c>
      <c r="J2661">
        <v>3</v>
      </c>
      <c r="K2661">
        <v>5</v>
      </c>
      <c r="L2661" t="s">
        <v>822</v>
      </c>
      <c r="O2661" s="231"/>
      <c r="P2661" s="231"/>
    </row>
    <row r="2662" spans="1:16">
      <c r="A2662" t="s">
        <v>1245</v>
      </c>
      <c r="B2662" s="458">
        <v>2019</v>
      </c>
      <c r="C2662" s="458">
        <v>154</v>
      </c>
      <c r="D2662" s="458">
        <v>0</v>
      </c>
      <c r="E2662" s="458">
        <v>602</v>
      </c>
      <c r="F2662" s="458">
        <v>0</v>
      </c>
      <c r="G2662" s="458">
        <v>314</v>
      </c>
      <c r="H2662" s="458">
        <v>0</v>
      </c>
      <c r="I2662" s="458">
        <v>24</v>
      </c>
      <c r="J2662" s="458">
        <v>0</v>
      </c>
      <c r="K2662" s="458">
        <v>4281</v>
      </c>
      <c r="L2662" t="s">
        <v>855</v>
      </c>
      <c r="O2662" s="231"/>
      <c r="P2662" s="231"/>
    </row>
    <row r="2663" spans="1:16">
      <c r="A2663" t="s">
        <v>1245</v>
      </c>
      <c r="B2663" s="458">
        <v>2020</v>
      </c>
      <c r="C2663" s="458">
        <v>0</v>
      </c>
      <c r="D2663" s="458">
        <v>0</v>
      </c>
      <c r="E2663" s="458">
        <v>937</v>
      </c>
      <c r="F2663" s="458">
        <v>0</v>
      </c>
      <c r="G2663" s="458">
        <v>768</v>
      </c>
      <c r="H2663" s="458">
        <v>0</v>
      </c>
      <c r="I2663" s="458">
        <v>3</v>
      </c>
      <c r="J2663" s="458">
        <v>0</v>
      </c>
      <c r="K2663" s="458">
        <v>4774</v>
      </c>
      <c r="L2663" t="s">
        <v>855</v>
      </c>
      <c r="O2663" s="231"/>
      <c r="P2663" s="231"/>
    </row>
    <row r="2664" spans="1:16">
      <c r="A2664" t="s">
        <v>1245</v>
      </c>
      <c r="B2664" s="458">
        <v>2021</v>
      </c>
      <c r="C2664" s="458">
        <v>35</v>
      </c>
      <c r="D2664" s="458">
        <v>0</v>
      </c>
      <c r="E2664" s="458">
        <v>129</v>
      </c>
      <c r="F2664" s="458">
        <v>0</v>
      </c>
      <c r="G2664" s="458">
        <v>51</v>
      </c>
      <c r="H2664" s="458">
        <v>0</v>
      </c>
      <c r="I2664" s="458">
        <v>0</v>
      </c>
      <c r="J2664" s="458">
        <v>0</v>
      </c>
      <c r="K2664" s="458">
        <v>1144</v>
      </c>
      <c r="L2664" t="s">
        <v>855</v>
      </c>
      <c r="O2664" s="231"/>
      <c r="P2664" s="231"/>
    </row>
    <row r="2665" spans="1:16">
      <c r="A2665" t="s">
        <v>1245</v>
      </c>
      <c r="B2665" s="458">
        <v>2021</v>
      </c>
      <c r="C2665" s="458">
        <v>35</v>
      </c>
      <c r="D2665" s="458">
        <v>0</v>
      </c>
      <c r="E2665" s="458">
        <v>57</v>
      </c>
      <c r="F2665" s="458">
        <v>0</v>
      </c>
      <c r="G2665" s="458">
        <v>214</v>
      </c>
      <c r="H2665" s="458">
        <v>0</v>
      </c>
      <c r="I2665" s="458">
        <v>19</v>
      </c>
      <c r="J2665" s="458">
        <v>0</v>
      </c>
      <c r="K2665" s="458">
        <v>3418</v>
      </c>
      <c r="L2665" t="s">
        <v>697</v>
      </c>
      <c r="O2665" s="231"/>
      <c r="P2665" s="231"/>
    </row>
    <row r="2666" spans="1:16">
      <c r="A2666" t="s">
        <v>1245</v>
      </c>
      <c r="B2666" s="458">
        <v>2022</v>
      </c>
      <c r="C2666" s="458">
        <v>110</v>
      </c>
      <c r="D2666" s="458">
        <v>0</v>
      </c>
      <c r="E2666" s="458">
        <v>459</v>
      </c>
      <c r="F2666" s="458">
        <v>0</v>
      </c>
      <c r="G2666" s="458">
        <v>173</v>
      </c>
      <c r="H2666" s="458">
        <v>0</v>
      </c>
      <c r="I2666" s="458">
        <v>42</v>
      </c>
      <c r="J2666" s="458">
        <v>0</v>
      </c>
      <c r="K2666" s="458">
        <v>4722</v>
      </c>
      <c r="L2666" t="s">
        <v>697</v>
      </c>
      <c r="O2666" s="231"/>
      <c r="P2666" s="231"/>
    </row>
    <row r="2667" spans="1:16">
      <c r="A2667" t="s">
        <v>1245</v>
      </c>
      <c r="B2667" s="458">
        <v>2023</v>
      </c>
      <c r="C2667" s="458">
        <v>151</v>
      </c>
      <c r="D2667" s="458">
        <v>0</v>
      </c>
      <c r="E2667" s="458">
        <v>941</v>
      </c>
      <c r="F2667" s="458">
        <v>0</v>
      </c>
      <c r="G2667" s="458">
        <v>1421</v>
      </c>
      <c r="H2667" s="458">
        <v>0</v>
      </c>
      <c r="I2667" s="458">
        <v>214</v>
      </c>
      <c r="J2667" s="458">
        <v>0</v>
      </c>
      <c r="K2667" s="458">
        <v>7117</v>
      </c>
      <c r="L2667" t="s">
        <v>697</v>
      </c>
      <c r="O2667" s="231"/>
      <c r="P2667" s="231"/>
    </row>
    <row r="2668" spans="1:16">
      <c r="A2668" t="s">
        <v>1245</v>
      </c>
      <c r="B2668" s="458">
        <v>2024</v>
      </c>
      <c r="C2668" s="458">
        <v>9</v>
      </c>
      <c r="D2668" s="458">
        <v>0</v>
      </c>
      <c r="E2668" s="458">
        <v>276</v>
      </c>
      <c r="F2668" s="458">
        <v>0</v>
      </c>
      <c r="G2668" s="458">
        <v>320</v>
      </c>
      <c r="H2668" s="458">
        <v>0</v>
      </c>
      <c r="I2668" s="458">
        <v>465</v>
      </c>
      <c r="J2668" s="458">
        <v>0</v>
      </c>
      <c r="K2668" s="458">
        <v>7721</v>
      </c>
      <c r="L2668" t="s">
        <v>697</v>
      </c>
      <c r="O2668" s="231"/>
      <c r="P2668" s="231"/>
    </row>
    <row r="2669" spans="1:16">
      <c r="A2669" t="s">
        <v>1245</v>
      </c>
      <c r="C2669">
        <v>33</v>
      </c>
      <c r="D2669">
        <v>0</v>
      </c>
      <c r="E2669">
        <v>536</v>
      </c>
      <c r="F2669">
        <v>0</v>
      </c>
      <c r="G2669">
        <v>603</v>
      </c>
      <c r="H2669">
        <v>0</v>
      </c>
      <c r="I2669">
        <v>3</v>
      </c>
      <c r="J2669">
        <v>0</v>
      </c>
      <c r="K2669">
        <v>4275</v>
      </c>
      <c r="L2669" t="s">
        <v>822</v>
      </c>
      <c r="O2669" s="231"/>
      <c r="P2669" s="231"/>
    </row>
    <row r="2670" spans="1:16">
      <c r="A2670" t="s">
        <v>1246</v>
      </c>
      <c r="B2670" s="458">
        <v>2019</v>
      </c>
      <c r="C2670">
        <v>0</v>
      </c>
      <c r="D2670">
        <v>0</v>
      </c>
      <c r="E2670" s="458">
        <v>0</v>
      </c>
      <c r="F2670" s="458">
        <v>71</v>
      </c>
      <c r="G2670" s="458">
        <v>0</v>
      </c>
      <c r="H2670" s="458">
        <v>214</v>
      </c>
      <c r="I2670" s="458">
        <v>0</v>
      </c>
      <c r="J2670" s="458">
        <v>32</v>
      </c>
      <c r="K2670" s="458">
        <v>545</v>
      </c>
      <c r="L2670" t="s">
        <v>855</v>
      </c>
      <c r="O2670" s="231"/>
      <c r="P2670" s="231"/>
    </row>
    <row r="2671" spans="1:16">
      <c r="A2671" t="s">
        <v>1246</v>
      </c>
      <c r="B2671" s="458">
        <v>2020</v>
      </c>
      <c r="C2671">
        <v>0</v>
      </c>
      <c r="D2671">
        <v>0</v>
      </c>
      <c r="E2671" s="458">
        <v>0</v>
      </c>
      <c r="F2671" s="458">
        <v>20</v>
      </c>
      <c r="G2671" s="458">
        <v>0</v>
      </c>
      <c r="H2671" s="458">
        <v>47</v>
      </c>
      <c r="I2671" s="458">
        <v>0</v>
      </c>
      <c r="J2671" s="458">
        <v>241</v>
      </c>
      <c r="K2671" s="458">
        <v>315</v>
      </c>
      <c r="L2671" t="s">
        <v>855</v>
      </c>
      <c r="O2671" s="231"/>
      <c r="P2671" s="231"/>
    </row>
    <row r="2672" spans="1:16">
      <c r="A2672" t="s">
        <v>1246</v>
      </c>
      <c r="B2672" s="458">
        <v>2021</v>
      </c>
      <c r="C2672">
        <v>0</v>
      </c>
      <c r="D2672">
        <v>0</v>
      </c>
      <c r="E2672" s="458">
        <v>0</v>
      </c>
      <c r="F2672" s="458">
        <v>7</v>
      </c>
      <c r="G2672" s="458">
        <v>0</v>
      </c>
      <c r="H2672" s="458">
        <v>63</v>
      </c>
      <c r="I2672" s="458">
        <v>0</v>
      </c>
      <c r="J2672" s="458">
        <v>112</v>
      </c>
      <c r="K2672" s="458">
        <v>200</v>
      </c>
      <c r="L2672" t="s">
        <v>855</v>
      </c>
      <c r="O2672" s="231"/>
      <c r="P2672" s="231"/>
    </row>
    <row r="2673" spans="1:16">
      <c r="A2673" t="s">
        <v>1246</v>
      </c>
      <c r="B2673" s="458">
        <v>2021</v>
      </c>
      <c r="C2673">
        <v>0</v>
      </c>
      <c r="D2673">
        <v>0</v>
      </c>
      <c r="E2673" s="458">
        <v>0</v>
      </c>
      <c r="F2673" s="458">
        <v>39</v>
      </c>
      <c r="G2673" s="458">
        <v>0</v>
      </c>
      <c r="H2673" s="458">
        <v>255</v>
      </c>
      <c r="I2673" s="458">
        <v>0</v>
      </c>
      <c r="J2673" s="458">
        <v>286</v>
      </c>
      <c r="K2673" s="458">
        <v>463</v>
      </c>
      <c r="L2673" t="s">
        <v>697</v>
      </c>
      <c r="O2673" s="231"/>
      <c r="P2673" s="231"/>
    </row>
    <row r="2674" spans="1:16">
      <c r="A2674" t="s">
        <v>1246</v>
      </c>
      <c r="B2674" s="458">
        <v>2022</v>
      </c>
      <c r="C2674" s="458">
        <v>4</v>
      </c>
      <c r="D2674">
        <v>0</v>
      </c>
      <c r="E2674" s="458">
        <v>31</v>
      </c>
      <c r="F2674" s="458">
        <v>101</v>
      </c>
      <c r="G2674" s="458">
        <v>5</v>
      </c>
      <c r="H2674" s="458">
        <v>176</v>
      </c>
      <c r="I2674" s="458">
        <v>0</v>
      </c>
      <c r="J2674" s="458">
        <v>235</v>
      </c>
      <c r="K2674" s="458">
        <v>963</v>
      </c>
      <c r="L2674" t="s">
        <v>697</v>
      </c>
      <c r="O2674" s="231"/>
      <c r="P2674" s="231"/>
    </row>
    <row r="2675" spans="1:16">
      <c r="A2675" t="s">
        <v>1246</v>
      </c>
      <c r="B2675" s="458">
        <v>2023</v>
      </c>
      <c r="C2675" s="458">
        <v>0</v>
      </c>
      <c r="D2675" s="458">
        <v>3</v>
      </c>
      <c r="E2675" s="458">
        <v>0</v>
      </c>
      <c r="F2675" s="458">
        <v>101</v>
      </c>
      <c r="G2675" s="458">
        <v>0</v>
      </c>
      <c r="H2675" s="458">
        <v>176</v>
      </c>
      <c r="I2675" s="458">
        <v>0</v>
      </c>
      <c r="J2675" s="458">
        <v>216</v>
      </c>
      <c r="K2675" s="458">
        <v>727</v>
      </c>
      <c r="L2675" t="s">
        <v>697</v>
      </c>
      <c r="O2675" s="231"/>
      <c r="P2675" s="231"/>
    </row>
    <row r="2676" spans="1:16">
      <c r="A2676" t="s">
        <v>1246</v>
      </c>
      <c r="B2676" s="458">
        <v>2024</v>
      </c>
      <c r="C2676" s="458">
        <v>0</v>
      </c>
      <c r="D2676" s="458">
        <v>0</v>
      </c>
      <c r="E2676" s="458">
        <v>47</v>
      </c>
      <c r="F2676" s="458">
        <v>102</v>
      </c>
      <c r="G2676" s="458">
        <v>43</v>
      </c>
      <c r="H2676" s="458">
        <v>242</v>
      </c>
      <c r="I2676" s="458">
        <v>0</v>
      </c>
      <c r="J2676" s="458">
        <v>224</v>
      </c>
      <c r="K2676" s="458">
        <v>430</v>
      </c>
      <c r="L2676" t="s">
        <v>697</v>
      </c>
      <c r="O2676" s="231"/>
      <c r="P2676" s="231"/>
    </row>
    <row r="2677" spans="1:16">
      <c r="A2677" t="s">
        <v>1246</v>
      </c>
      <c r="C2677">
        <v>0</v>
      </c>
      <c r="D2677">
        <v>0</v>
      </c>
      <c r="E2677">
        <v>0</v>
      </c>
      <c r="F2677">
        <v>19</v>
      </c>
      <c r="G2677">
        <v>0</v>
      </c>
      <c r="H2677">
        <v>91</v>
      </c>
      <c r="I2677">
        <v>0</v>
      </c>
      <c r="J2677">
        <v>281</v>
      </c>
      <c r="K2677">
        <v>394</v>
      </c>
      <c r="L2677" t="s">
        <v>822</v>
      </c>
      <c r="O2677" s="231"/>
      <c r="P2677" s="231"/>
    </row>
    <row r="2678" spans="1:16">
      <c r="A2678" t="s">
        <v>1247</v>
      </c>
      <c r="B2678" s="458">
        <v>2019</v>
      </c>
      <c r="C2678" s="458">
        <v>0</v>
      </c>
      <c r="D2678" s="458">
        <v>0</v>
      </c>
      <c r="E2678" s="458">
        <v>0</v>
      </c>
      <c r="F2678" s="458">
        <v>0</v>
      </c>
      <c r="G2678" s="458">
        <v>0</v>
      </c>
      <c r="H2678" s="458">
        <v>0</v>
      </c>
      <c r="I2678" s="458">
        <v>0</v>
      </c>
      <c r="J2678" s="458">
        <v>0</v>
      </c>
      <c r="K2678" s="458">
        <v>15</v>
      </c>
      <c r="L2678" t="s">
        <v>855</v>
      </c>
      <c r="O2678" s="231"/>
      <c r="P2678" s="231"/>
    </row>
    <row r="2679" spans="1:16">
      <c r="A2679" t="s">
        <v>1247</v>
      </c>
      <c r="B2679" s="458">
        <v>2020</v>
      </c>
      <c r="C2679" s="458">
        <v>0</v>
      </c>
      <c r="D2679" s="458">
        <v>0</v>
      </c>
      <c r="E2679" s="458">
        <v>0</v>
      </c>
      <c r="F2679" s="458">
        <v>1</v>
      </c>
      <c r="G2679" s="458">
        <v>0</v>
      </c>
      <c r="H2679" s="458">
        <v>3</v>
      </c>
      <c r="I2679" s="458">
        <v>0</v>
      </c>
      <c r="J2679" s="458">
        <v>7</v>
      </c>
      <c r="K2679" s="458">
        <v>17</v>
      </c>
      <c r="L2679" t="s">
        <v>855</v>
      </c>
      <c r="O2679" s="231"/>
      <c r="P2679" s="231"/>
    </row>
    <row r="2680" spans="1:16">
      <c r="A2680" t="s">
        <v>1247</v>
      </c>
      <c r="B2680" s="458">
        <v>2021</v>
      </c>
      <c r="C2680" s="458">
        <v>0</v>
      </c>
      <c r="D2680" s="458">
        <v>0</v>
      </c>
      <c r="E2680" s="458">
        <v>0</v>
      </c>
      <c r="F2680" s="458">
        <v>0</v>
      </c>
      <c r="G2680" s="458">
        <v>0</v>
      </c>
      <c r="H2680" s="458">
        <v>1</v>
      </c>
      <c r="I2680" s="458">
        <v>0</v>
      </c>
      <c r="J2680" s="458">
        <v>0</v>
      </c>
      <c r="K2680" s="458">
        <v>18</v>
      </c>
      <c r="L2680" t="s">
        <v>855</v>
      </c>
      <c r="O2680" s="231"/>
      <c r="P2680" s="231"/>
    </row>
    <row r="2681" spans="1:16">
      <c r="A2681" t="s">
        <v>1247</v>
      </c>
      <c r="B2681" s="458">
        <v>2021</v>
      </c>
      <c r="C2681" s="458">
        <v>0</v>
      </c>
      <c r="D2681" s="458">
        <v>0</v>
      </c>
      <c r="E2681" s="458">
        <v>0</v>
      </c>
      <c r="F2681" s="458">
        <v>0</v>
      </c>
      <c r="G2681" s="458">
        <v>0</v>
      </c>
      <c r="H2681" s="458">
        <v>0</v>
      </c>
      <c r="I2681" s="458">
        <v>0</v>
      </c>
      <c r="J2681" s="458">
        <v>0</v>
      </c>
      <c r="K2681" s="458">
        <v>4</v>
      </c>
      <c r="L2681" t="s">
        <v>697</v>
      </c>
      <c r="O2681" s="231"/>
      <c r="P2681" s="231"/>
    </row>
    <row r="2682" spans="1:16">
      <c r="A2682" t="s">
        <v>1247</v>
      </c>
      <c r="B2682" s="458">
        <v>2022</v>
      </c>
      <c r="C2682" s="458">
        <v>0</v>
      </c>
      <c r="D2682" s="458">
        <v>0</v>
      </c>
      <c r="E2682" s="458">
        <v>0</v>
      </c>
      <c r="F2682" s="458">
        <v>0</v>
      </c>
      <c r="G2682" s="458">
        <v>0</v>
      </c>
      <c r="H2682" s="458">
        <v>0</v>
      </c>
      <c r="I2682" s="458">
        <v>0</v>
      </c>
      <c r="J2682" s="458">
        <v>0</v>
      </c>
      <c r="K2682" s="458">
        <v>39</v>
      </c>
      <c r="L2682" t="s">
        <v>697</v>
      </c>
      <c r="O2682" s="231"/>
      <c r="P2682" s="231"/>
    </row>
    <row r="2683" spans="1:16">
      <c r="A2683" t="s">
        <v>1247</v>
      </c>
      <c r="B2683" s="458">
        <v>2023</v>
      </c>
      <c r="C2683" s="458">
        <v>0</v>
      </c>
      <c r="D2683" s="458">
        <v>0</v>
      </c>
      <c r="E2683" s="458">
        <v>0</v>
      </c>
      <c r="F2683" s="458">
        <v>0</v>
      </c>
      <c r="G2683" s="458">
        <v>0</v>
      </c>
      <c r="H2683" s="458">
        <v>0</v>
      </c>
      <c r="I2683" s="458">
        <v>0</v>
      </c>
      <c r="J2683" s="458">
        <v>0</v>
      </c>
      <c r="K2683" s="458">
        <v>32</v>
      </c>
      <c r="L2683" t="s">
        <v>697</v>
      </c>
      <c r="O2683" s="231"/>
      <c r="P2683" s="231"/>
    </row>
    <row r="2684" spans="1:16">
      <c r="A2684" t="s">
        <v>1247</v>
      </c>
      <c r="B2684" s="458">
        <v>2024</v>
      </c>
      <c r="C2684" s="458">
        <v>0</v>
      </c>
      <c r="D2684" s="458">
        <v>0</v>
      </c>
      <c r="E2684" s="458">
        <v>0</v>
      </c>
      <c r="F2684" s="458">
        <v>0</v>
      </c>
      <c r="G2684" s="458">
        <v>0</v>
      </c>
      <c r="H2684" s="458">
        <v>0</v>
      </c>
      <c r="I2684" s="458">
        <v>0</v>
      </c>
      <c r="J2684" s="458">
        <v>0</v>
      </c>
      <c r="K2684" s="458">
        <v>38</v>
      </c>
      <c r="L2684" t="s">
        <v>697</v>
      </c>
      <c r="O2684" s="231"/>
      <c r="P2684" s="231"/>
    </row>
    <row r="2685" spans="1:16">
      <c r="A2685" t="s">
        <v>1247</v>
      </c>
      <c r="C2685">
        <v>0</v>
      </c>
      <c r="D2685">
        <v>0</v>
      </c>
      <c r="E2685">
        <v>0</v>
      </c>
      <c r="F2685">
        <v>0</v>
      </c>
      <c r="G2685">
        <v>0</v>
      </c>
      <c r="H2685">
        <v>1</v>
      </c>
      <c r="I2685">
        <v>0</v>
      </c>
      <c r="J2685">
        <v>0</v>
      </c>
      <c r="K2685">
        <v>5</v>
      </c>
      <c r="L2685" t="s">
        <v>822</v>
      </c>
      <c r="O2685" s="231"/>
      <c r="P2685" s="231"/>
    </row>
    <row r="2686" spans="1:16">
      <c r="A2686" t="s">
        <v>1248</v>
      </c>
      <c r="B2686" s="458">
        <v>2019</v>
      </c>
      <c r="C2686" s="458">
        <v>0</v>
      </c>
      <c r="D2686" s="458">
        <v>0</v>
      </c>
      <c r="E2686" s="458">
        <v>0</v>
      </c>
      <c r="F2686" s="458">
        <v>0</v>
      </c>
      <c r="G2686" s="458">
        <v>0</v>
      </c>
      <c r="H2686" s="458">
        <v>46</v>
      </c>
      <c r="I2686" s="458">
        <v>0</v>
      </c>
      <c r="J2686" s="458">
        <v>16</v>
      </c>
      <c r="K2686" s="458">
        <v>4</v>
      </c>
      <c r="L2686" t="s">
        <v>855</v>
      </c>
      <c r="O2686" s="231"/>
      <c r="P2686" s="231"/>
    </row>
    <row r="2687" spans="1:16">
      <c r="A2687" t="s">
        <v>1248</v>
      </c>
      <c r="B2687" s="458">
        <v>2020</v>
      </c>
      <c r="C2687" s="458">
        <v>0</v>
      </c>
      <c r="D2687" s="458">
        <v>0</v>
      </c>
      <c r="E2687" s="458">
        <v>0</v>
      </c>
      <c r="F2687" s="458">
        <v>0</v>
      </c>
      <c r="G2687" s="458">
        <v>0</v>
      </c>
      <c r="H2687" s="458">
        <v>69</v>
      </c>
      <c r="I2687" s="458">
        <v>0</v>
      </c>
      <c r="J2687" s="458">
        <v>12</v>
      </c>
      <c r="K2687" s="458">
        <v>18</v>
      </c>
      <c r="L2687" t="s">
        <v>855</v>
      </c>
      <c r="O2687" s="231"/>
      <c r="P2687" s="231"/>
    </row>
    <row r="2688" spans="1:16">
      <c r="A2688" t="s">
        <v>1248</v>
      </c>
      <c r="B2688" s="458">
        <v>2021</v>
      </c>
      <c r="C2688" s="458">
        <v>0</v>
      </c>
      <c r="D2688" s="458">
        <v>0</v>
      </c>
      <c r="E2688" s="458">
        <v>0</v>
      </c>
      <c r="F2688" s="458">
        <v>0</v>
      </c>
      <c r="G2688" s="458">
        <v>0</v>
      </c>
      <c r="H2688" s="458">
        <v>26</v>
      </c>
      <c r="I2688" s="458">
        <v>0</v>
      </c>
      <c r="J2688" s="458">
        <v>1</v>
      </c>
      <c r="K2688" s="458">
        <v>6</v>
      </c>
      <c r="L2688" t="s">
        <v>855</v>
      </c>
      <c r="O2688" s="231"/>
      <c r="P2688" s="231"/>
    </row>
    <row r="2689" spans="1:16">
      <c r="A2689" t="s">
        <v>1248</v>
      </c>
      <c r="B2689" s="458">
        <v>2021</v>
      </c>
      <c r="C2689" s="458">
        <v>0</v>
      </c>
      <c r="D2689" s="458">
        <v>0</v>
      </c>
      <c r="E2689" s="458">
        <v>0</v>
      </c>
      <c r="F2689" s="458">
        <v>0</v>
      </c>
      <c r="G2689" s="458">
        <v>0</v>
      </c>
      <c r="H2689" s="458">
        <v>10</v>
      </c>
      <c r="I2689" s="458">
        <v>0</v>
      </c>
      <c r="J2689" s="458">
        <v>0</v>
      </c>
      <c r="K2689" s="458">
        <v>2</v>
      </c>
      <c r="L2689" t="s">
        <v>697</v>
      </c>
      <c r="O2689" s="231"/>
      <c r="P2689" s="231"/>
    </row>
    <row r="2690" spans="1:16">
      <c r="A2690" t="s">
        <v>1248</v>
      </c>
      <c r="B2690" s="458">
        <v>2022</v>
      </c>
      <c r="C2690" s="458">
        <v>0</v>
      </c>
      <c r="D2690" s="458">
        <v>0</v>
      </c>
      <c r="E2690" s="458">
        <v>0</v>
      </c>
      <c r="F2690" s="458">
        <v>3</v>
      </c>
      <c r="G2690" s="458">
        <v>0</v>
      </c>
      <c r="H2690" s="458">
        <v>22</v>
      </c>
      <c r="I2690" s="458">
        <v>0</v>
      </c>
      <c r="J2690" s="458">
        <v>13</v>
      </c>
      <c r="K2690" s="458">
        <v>11</v>
      </c>
      <c r="L2690" t="s">
        <v>697</v>
      </c>
      <c r="O2690" s="231"/>
      <c r="P2690" s="231"/>
    </row>
    <row r="2691" spans="1:16">
      <c r="A2691" t="s">
        <v>1248</v>
      </c>
      <c r="B2691" s="458">
        <v>2023</v>
      </c>
      <c r="C2691" s="458">
        <v>0</v>
      </c>
      <c r="D2691" s="458">
        <v>0</v>
      </c>
      <c r="E2691" s="458">
        <v>0</v>
      </c>
      <c r="F2691" s="458">
        <v>3</v>
      </c>
      <c r="G2691" s="458">
        <v>0</v>
      </c>
      <c r="H2691" s="458">
        <v>27</v>
      </c>
      <c r="I2691" s="458">
        <v>0</v>
      </c>
      <c r="J2691" s="458">
        <v>15</v>
      </c>
      <c r="K2691" s="458">
        <v>4</v>
      </c>
      <c r="L2691" t="s">
        <v>697</v>
      </c>
      <c r="O2691" s="231"/>
      <c r="P2691" s="231"/>
    </row>
    <row r="2692" spans="1:16">
      <c r="A2692" t="s">
        <v>1248</v>
      </c>
      <c r="B2692" s="458">
        <v>2024</v>
      </c>
      <c r="C2692" s="458">
        <v>0</v>
      </c>
      <c r="D2692" s="458">
        <v>0</v>
      </c>
      <c r="E2692" s="458">
        <v>0</v>
      </c>
      <c r="F2692" s="458">
        <v>0</v>
      </c>
      <c r="G2692" s="458">
        <v>0</v>
      </c>
      <c r="H2692" s="458">
        <v>29</v>
      </c>
      <c r="I2692" s="458">
        <v>0</v>
      </c>
      <c r="J2692" s="458">
        <v>0</v>
      </c>
      <c r="K2692" s="458">
        <v>27</v>
      </c>
      <c r="L2692" t="s">
        <v>697</v>
      </c>
      <c r="O2692" s="231"/>
      <c r="P2692" s="231"/>
    </row>
    <row r="2693" spans="1:16">
      <c r="A2693" t="s">
        <v>1248</v>
      </c>
      <c r="C2693">
        <v>0</v>
      </c>
      <c r="D2693">
        <v>0</v>
      </c>
      <c r="E2693">
        <v>0</v>
      </c>
      <c r="F2693">
        <v>0</v>
      </c>
      <c r="G2693">
        <v>0</v>
      </c>
      <c r="H2693">
        <v>15</v>
      </c>
      <c r="I2693">
        <v>0</v>
      </c>
      <c r="J2693">
        <v>0</v>
      </c>
      <c r="K2693">
        <v>3</v>
      </c>
      <c r="L2693" t="s">
        <v>822</v>
      </c>
      <c r="O2693" s="231"/>
      <c r="P2693" s="231"/>
    </row>
    <row r="2694" spans="1:16">
      <c r="A2694" t="s">
        <v>1249</v>
      </c>
      <c r="B2694" s="458">
        <v>2019</v>
      </c>
      <c r="C2694" s="458">
        <v>13</v>
      </c>
      <c r="D2694" s="458">
        <v>0</v>
      </c>
      <c r="E2694" s="458">
        <v>513</v>
      </c>
      <c r="F2694" s="458">
        <v>0</v>
      </c>
      <c r="G2694" s="458">
        <v>393</v>
      </c>
      <c r="H2694" s="458">
        <v>0</v>
      </c>
      <c r="I2694" s="458">
        <v>57</v>
      </c>
      <c r="J2694" s="458">
        <v>552</v>
      </c>
      <c r="K2694" s="458">
        <v>3217</v>
      </c>
      <c r="L2694" t="s">
        <v>855</v>
      </c>
      <c r="O2694" s="231"/>
      <c r="P2694" s="231"/>
    </row>
    <row r="2695" spans="1:16">
      <c r="A2695" t="s">
        <v>1249</v>
      </c>
      <c r="B2695" s="458">
        <v>2020</v>
      </c>
      <c r="C2695" s="458">
        <v>188</v>
      </c>
      <c r="D2695" s="458">
        <v>0</v>
      </c>
      <c r="E2695" s="458">
        <v>707</v>
      </c>
      <c r="F2695" s="458">
        <v>0</v>
      </c>
      <c r="G2695" s="458">
        <v>339</v>
      </c>
      <c r="H2695" s="458">
        <v>0</v>
      </c>
      <c r="I2695" s="458">
        <v>127</v>
      </c>
      <c r="J2695" s="458">
        <v>277</v>
      </c>
      <c r="K2695" s="458">
        <v>1709</v>
      </c>
      <c r="L2695" t="s">
        <v>855</v>
      </c>
      <c r="O2695" s="231"/>
      <c r="P2695" s="231"/>
    </row>
    <row r="2696" spans="1:16">
      <c r="A2696" t="s">
        <v>1249</v>
      </c>
      <c r="B2696" s="458">
        <v>2021</v>
      </c>
      <c r="C2696" s="458">
        <v>0</v>
      </c>
      <c r="D2696" s="458">
        <v>0</v>
      </c>
      <c r="E2696" s="458">
        <v>248</v>
      </c>
      <c r="F2696" s="458">
        <v>0</v>
      </c>
      <c r="G2696" s="458">
        <v>338</v>
      </c>
      <c r="H2696" s="458">
        <v>0</v>
      </c>
      <c r="I2696" s="458">
        <v>220</v>
      </c>
      <c r="J2696" s="458">
        <v>327</v>
      </c>
      <c r="K2696" s="458">
        <v>1088</v>
      </c>
      <c r="L2696" t="s">
        <v>855</v>
      </c>
      <c r="O2696" s="231"/>
      <c r="P2696" s="231"/>
    </row>
    <row r="2697" spans="1:16">
      <c r="A2697" t="s">
        <v>1249</v>
      </c>
      <c r="B2697" s="458">
        <v>2022</v>
      </c>
      <c r="C2697" s="458">
        <v>84</v>
      </c>
      <c r="D2697" s="458">
        <v>0</v>
      </c>
      <c r="E2697" s="458">
        <v>397</v>
      </c>
      <c r="F2697" s="458">
        <v>0</v>
      </c>
      <c r="G2697" s="458">
        <v>381</v>
      </c>
      <c r="H2697" s="458">
        <v>0</v>
      </c>
      <c r="I2697" s="458">
        <v>204</v>
      </c>
      <c r="J2697" s="458">
        <v>294</v>
      </c>
      <c r="K2697" s="458">
        <v>1576</v>
      </c>
      <c r="L2697" t="s">
        <v>855</v>
      </c>
      <c r="O2697" s="231"/>
      <c r="P2697" s="231"/>
    </row>
    <row r="2698" spans="1:16">
      <c r="A2698" t="s">
        <v>1249</v>
      </c>
      <c r="B2698" s="458">
        <v>2023</v>
      </c>
      <c r="C2698" s="458">
        <v>58</v>
      </c>
      <c r="D2698" s="458">
        <v>0</v>
      </c>
      <c r="E2698" s="458">
        <v>0</v>
      </c>
      <c r="F2698" s="458">
        <v>0</v>
      </c>
      <c r="G2698" s="458">
        <v>0</v>
      </c>
      <c r="H2698" s="458">
        <v>0</v>
      </c>
      <c r="I2698" s="458">
        <v>0</v>
      </c>
      <c r="J2698" s="458">
        <v>9</v>
      </c>
      <c r="K2698" s="458">
        <v>12</v>
      </c>
      <c r="L2698" t="s">
        <v>855</v>
      </c>
      <c r="O2698" s="231"/>
      <c r="P2698" s="231"/>
    </row>
    <row r="2699" spans="1:16">
      <c r="A2699" t="s">
        <v>1249</v>
      </c>
      <c r="B2699" s="458">
        <v>2023</v>
      </c>
      <c r="C2699" s="458">
        <v>58</v>
      </c>
      <c r="D2699" s="458">
        <v>0</v>
      </c>
      <c r="E2699" s="458">
        <v>514</v>
      </c>
      <c r="F2699" s="458">
        <v>0</v>
      </c>
      <c r="G2699" s="458">
        <v>373</v>
      </c>
      <c r="H2699" s="458">
        <v>0</v>
      </c>
      <c r="I2699" s="458">
        <v>151</v>
      </c>
      <c r="J2699" s="458">
        <v>258</v>
      </c>
      <c r="K2699" s="458">
        <v>1738</v>
      </c>
      <c r="L2699" t="s">
        <v>697</v>
      </c>
      <c r="O2699" s="231"/>
      <c r="P2699" s="231"/>
    </row>
    <row r="2700" spans="1:16">
      <c r="A2700" t="s">
        <v>1249</v>
      </c>
      <c r="B2700" s="458">
        <v>2024</v>
      </c>
      <c r="C2700" s="458">
        <v>94</v>
      </c>
      <c r="D2700" s="458">
        <v>0</v>
      </c>
      <c r="E2700" s="458">
        <v>404</v>
      </c>
      <c r="F2700" s="458">
        <v>0</v>
      </c>
      <c r="G2700" s="458">
        <v>213</v>
      </c>
      <c r="H2700" s="458">
        <v>0</v>
      </c>
      <c r="I2700" s="458">
        <v>0</v>
      </c>
      <c r="J2700" s="458">
        <v>207</v>
      </c>
      <c r="K2700" s="458">
        <v>250</v>
      </c>
      <c r="L2700" t="s">
        <v>697</v>
      </c>
      <c r="O2700" s="231"/>
      <c r="P2700" s="231"/>
    </row>
    <row r="2701" spans="1:16">
      <c r="A2701" t="s">
        <v>1249</v>
      </c>
      <c r="C2701">
        <v>0</v>
      </c>
      <c r="D2701">
        <v>0</v>
      </c>
      <c r="E2701">
        <v>309</v>
      </c>
      <c r="F2701">
        <v>0</v>
      </c>
      <c r="G2701">
        <v>241</v>
      </c>
      <c r="H2701">
        <v>0</v>
      </c>
      <c r="I2701">
        <v>137</v>
      </c>
      <c r="J2701">
        <v>159</v>
      </c>
      <c r="K2701">
        <v>1264</v>
      </c>
      <c r="L2701" t="s">
        <v>822</v>
      </c>
      <c r="O2701" s="231"/>
      <c r="P2701" s="231"/>
    </row>
    <row r="2702" spans="1:16">
      <c r="A2702" t="s">
        <v>1250</v>
      </c>
      <c r="B2702" s="458">
        <v>2019</v>
      </c>
      <c r="C2702" s="458">
        <v>0</v>
      </c>
      <c r="D2702" s="458">
        <v>0</v>
      </c>
      <c r="E2702" s="458">
        <v>0</v>
      </c>
      <c r="F2702" s="458">
        <v>0</v>
      </c>
      <c r="G2702" s="458">
        <v>0</v>
      </c>
      <c r="H2702" s="458">
        <v>21</v>
      </c>
      <c r="I2702" s="458">
        <v>0</v>
      </c>
      <c r="J2702" s="458">
        <v>0</v>
      </c>
      <c r="K2702" s="458">
        <v>13</v>
      </c>
      <c r="L2702" t="s">
        <v>855</v>
      </c>
      <c r="O2702" s="231"/>
      <c r="P2702" s="231"/>
    </row>
    <row r="2703" spans="1:16">
      <c r="A2703" t="s">
        <v>1250</v>
      </c>
      <c r="B2703" s="458">
        <v>2020</v>
      </c>
      <c r="C2703" s="458">
        <v>0</v>
      </c>
      <c r="D2703" s="458">
        <v>0</v>
      </c>
      <c r="E2703" s="458">
        <v>0</v>
      </c>
      <c r="F2703" s="458">
        <v>0</v>
      </c>
      <c r="G2703" s="458">
        <v>0</v>
      </c>
      <c r="H2703" s="458">
        <v>15</v>
      </c>
      <c r="I2703" s="458">
        <v>0</v>
      </c>
      <c r="J2703" s="458">
        <v>0</v>
      </c>
      <c r="K2703" s="458">
        <v>41</v>
      </c>
      <c r="L2703" t="s">
        <v>855</v>
      </c>
      <c r="O2703" s="231"/>
      <c r="P2703" s="231"/>
    </row>
    <row r="2704" spans="1:16">
      <c r="A2704" t="s">
        <v>1250</v>
      </c>
      <c r="B2704" s="458">
        <v>2021</v>
      </c>
      <c r="C2704" s="458">
        <v>0</v>
      </c>
      <c r="D2704" s="458">
        <v>0</v>
      </c>
      <c r="E2704" s="458">
        <v>0</v>
      </c>
      <c r="F2704" s="458">
        <v>0</v>
      </c>
      <c r="G2704" s="458">
        <v>0</v>
      </c>
      <c r="H2704" s="458">
        <v>38</v>
      </c>
      <c r="I2704" s="458">
        <v>0</v>
      </c>
      <c r="J2704" s="458">
        <v>0</v>
      </c>
      <c r="K2704" s="458">
        <v>12</v>
      </c>
      <c r="L2704" t="s">
        <v>855</v>
      </c>
      <c r="O2704" s="231"/>
      <c r="P2704" s="231"/>
    </row>
    <row r="2705" spans="1:16">
      <c r="A2705" t="s">
        <v>1250</v>
      </c>
      <c r="B2705" s="458">
        <v>2021</v>
      </c>
      <c r="C2705" s="458">
        <v>0</v>
      </c>
      <c r="D2705" s="458">
        <v>0</v>
      </c>
      <c r="E2705" s="458">
        <v>0</v>
      </c>
      <c r="F2705" s="458">
        <v>0</v>
      </c>
      <c r="G2705" s="458">
        <v>0</v>
      </c>
      <c r="H2705" s="458">
        <v>11</v>
      </c>
      <c r="I2705" s="458">
        <v>0</v>
      </c>
      <c r="J2705" s="458">
        <v>0</v>
      </c>
      <c r="K2705" s="458">
        <v>1</v>
      </c>
      <c r="L2705" t="s">
        <v>697</v>
      </c>
      <c r="O2705" s="231"/>
      <c r="P2705" s="231"/>
    </row>
    <row r="2706" spans="1:16">
      <c r="A2706" t="s">
        <v>1250</v>
      </c>
      <c r="B2706" s="458">
        <v>2022</v>
      </c>
      <c r="C2706" s="458">
        <v>0</v>
      </c>
      <c r="D2706" s="458">
        <v>0</v>
      </c>
      <c r="E2706" s="458">
        <v>0</v>
      </c>
      <c r="F2706" s="458">
        <v>0</v>
      </c>
      <c r="G2706" s="458">
        <v>0</v>
      </c>
      <c r="H2706" s="458">
        <v>59</v>
      </c>
      <c r="I2706" s="458">
        <v>0</v>
      </c>
      <c r="J2706" s="458">
        <v>0</v>
      </c>
      <c r="K2706" s="458">
        <v>23</v>
      </c>
      <c r="L2706" t="s">
        <v>697</v>
      </c>
      <c r="O2706" s="231"/>
      <c r="P2706" s="231"/>
    </row>
    <row r="2707" spans="1:16">
      <c r="A2707" t="s">
        <v>1250</v>
      </c>
      <c r="B2707" s="458">
        <v>2023</v>
      </c>
      <c r="C2707" s="458">
        <v>0</v>
      </c>
      <c r="D2707" s="458">
        <v>0</v>
      </c>
      <c r="E2707" s="458">
        <v>0</v>
      </c>
      <c r="F2707" s="458">
        <v>0</v>
      </c>
      <c r="G2707" s="458">
        <v>0</v>
      </c>
      <c r="H2707" s="458">
        <v>64</v>
      </c>
      <c r="I2707" s="458">
        <v>0</v>
      </c>
      <c r="J2707" s="458">
        <v>0</v>
      </c>
      <c r="K2707" s="458">
        <v>5</v>
      </c>
      <c r="L2707" t="s">
        <v>697</v>
      </c>
      <c r="O2707" s="231"/>
      <c r="P2707" s="231"/>
    </row>
    <row r="2708" spans="1:16">
      <c r="A2708" t="s">
        <v>1250</v>
      </c>
      <c r="B2708" s="458">
        <v>2024</v>
      </c>
      <c r="C2708" s="458">
        <v>0</v>
      </c>
      <c r="D2708" s="458">
        <v>0</v>
      </c>
      <c r="E2708" s="458">
        <v>0</v>
      </c>
      <c r="F2708" s="458">
        <v>0</v>
      </c>
      <c r="G2708" s="458">
        <v>0</v>
      </c>
      <c r="H2708" s="458">
        <v>80</v>
      </c>
      <c r="I2708" s="458">
        <v>0</v>
      </c>
      <c r="J2708" s="458">
        <v>0</v>
      </c>
      <c r="K2708" s="458">
        <v>114</v>
      </c>
      <c r="L2708" t="s">
        <v>697</v>
      </c>
      <c r="O2708" s="231"/>
      <c r="P2708" s="231"/>
    </row>
    <row r="2709" spans="1:16">
      <c r="A2709" t="s">
        <v>1250</v>
      </c>
      <c r="C2709">
        <v>0</v>
      </c>
      <c r="D2709">
        <v>0</v>
      </c>
      <c r="E2709">
        <v>0</v>
      </c>
      <c r="F2709">
        <v>0</v>
      </c>
      <c r="G2709">
        <v>0</v>
      </c>
      <c r="H2709">
        <v>17</v>
      </c>
      <c r="I2709">
        <v>0</v>
      </c>
      <c r="J2709">
        <v>0</v>
      </c>
      <c r="K2709">
        <v>2</v>
      </c>
      <c r="L2709" t="s">
        <v>822</v>
      </c>
      <c r="O2709" s="231"/>
      <c r="P2709" s="231"/>
    </row>
    <row r="2710" spans="1:16">
      <c r="A2710" t="s">
        <v>1251</v>
      </c>
      <c r="B2710" s="458">
        <v>2019</v>
      </c>
      <c r="C2710" s="458">
        <v>0</v>
      </c>
      <c r="D2710" s="458">
        <v>0</v>
      </c>
      <c r="E2710" s="458">
        <v>0</v>
      </c>
      <c r="F2710" s="458">
        <v>0</v>
      </c>
      <c r="G2710" s="458">
        <v>0</v>
      </c>
      <c r="H2710" s="458">
        <v>0</v>
      </c>
      <c r="I2710" s="458">
        <v>0</v>
      </c>
      <c r="J2710" s="458">
        <v>201</v>
      </c>
      <c r="K2710" s="458">
        <v>0</v>
      </c>
      <c r="L2710" t="s">
        <v>855</v>
      </c>
      <c r="O2710" s="231"/>
      <c r="P2710" s="231"/>
    </row>
    <row r="2711" spans="1:16">
      <c r="A2711" t="s">
        <v>1251</v>
      </c>
      <c r="B2711" s="458">
        <v>2020</v>
      </c>
      <c r="C2711" s="458">
        <v>0</v>
      </c>
      <c r="D2711" s="458">
        <v>0</v>
      </c>
      <c r="E2711" s="458">
        <v>0</v>
      </c>
      <c r="F2711" s="458">
        <v>0</v>
      </c>
      <c r="G2711" s="458">
        <v>0</v>
      </c>
      <c r="H2711" s="458">
        <v>0</v>
      </c>
      <c r="I2711" s="458">
        <v>0</v>
      </c>
      <c r="J2711" s="458">
        <v>143</v>
      </c>
      <c r="K2711" s="458">
        <v>15</v>
      </c>
      <c r="L2711" t="s">
        <v>855</v>
      </c>
      <c r="O2711" s="231"/>
      <c r="P2711" s="231"/>
    </row>
    <row r="2712" spans="1:16">
      <c r="A2712" t="s">
        <v>1251</v>
      </c>
      <c r="B2712" s="458">
        <v>2021</v>
      </c>
      <c r="C2712" s="458">
        <v>0</v>
      </c>
      <c r="D2712" s="458">
        <v>0</v>
      </c>
      <c r="E2712" s="458">
        <v>0</v>
      </c>
      <c r="F2712" s="458">
        <v>0</v>
      </c>
      <c r="G2712" s="458">
        <v>2</v>
      </c>
      <c r="H2712" s="458">
        <v>0</v>
      </c>
      <c r="I2712" s="458">
        <v>0</v>
      </c>
      <c r="J2712" s="458">
        <v>0</v>
      </c>
      <c r="K2712" s="458">
        <v>160</v>
      </c>
      <c r="L2712" t="s">
        <v>855</v>
      </c>
      <c r="O2712" s="231"/>
      <c r="P2712" s="231"/>
    </row>
    <row r="2713" spans="1:16">
      <c r="A2713" t="s">
        <v>1251</v>
      </c>
      <c r="B2713" s="458">
        <v>2021</v>
      </c>
      <c r="C2713" s="458">
        <v>0</v>
      </c>
      <c r="D2713" s="458">
        <v>0</v>
      </c>
      <c r="E2713" s="458">
        <v>0</v>
      </c>
      <c r="F2713" s="458">
        <v>0</v>
      </c>
      <c r="G2713" s="458">
        <v>0</v>
      </c>
      <c r="H2713" s="458">
        <v>0</v>
      </c>
      <c r="I2713" s="458">
        <v>0</v>
      </c>
      <c r="J2713" s="458">
        <v>0</v>
      </c>
      <c r="K2713" s="458">
        <v>12</v>
      </c>
      <c r="L2713" t="s">
        <v>697</v>
      </c>
      <c r="O2713" s="231"/>
      <c r="P2713" s="231"/>
    </row>
    <row r="2714" spans="1:16">
      <c r="A2714" t="s">
        <v>1251</v>
      </c>
      <c r="B2714" s="458">
        <v>2022</v>
      </c>
      <c r="C2714" s="458">
        <v>0</v>
      </c>
      <c r="D2714" s="458">
        <v>0</v>
      </c>
      <c r="E2714" s="458">
        <v>0</v>
      </c>
      <c r="F2714" s="458">
        <v>0</v>
      </c>
      <c r="G2714" s="458">
        <v>0</v>
      </c>
      <c r="H2714" s="458">
        <v>0</v>
      </c>
      <c r="I2714" s="458">
        <v>0</v>
      </c>
      <c r="J2714" s="458">
        <v>2</v>
      </c>
      <c r="K2714" s="458">
        <v>328</v>
      </c>
      <c r="L2714" t="s">
        <v>697</v>
      </c>
      <c r="O2714" s="231"/>
      <c r="P2714" s="231"/>
    </row>
    <row r="2715" spans="1:16">
      <c r="A2715" t="s">
        <v>1251</v>
      </c>
      <c r="B2715" s="458">
        <v>2023</v>
      </c>
      <c r="C2715" s="458">
        <v>0</v>
      </c>
      <c r="D2715" s="458">
        <v>0</v>
      </c>
      <c r="E2715" s="458">
        <v>0</v>
      </c>
      <c r="F2715" s="458">
        <v>0</v>
      </c>
      <c r="G2715" s="458">
        <v>0</v>
      </c>
      <c r="H2715" s="458">
        <v>5</v>
      </c>
      <c r="I2715" s="458">
        <v>0</v>
      </c>
      <c r="J2715" s="458">
        <v>0</v>
      </c>
      <c r="K2715" s="458">
        <v>172</v>
      </c>
      <c r="L2715" t="s">
        <v>697</v>
      </c>
      <c r="O2715" s="231"/>
      <c r="P2715" s="231"/>
    </row>
    <row r="2716" spans="1:16">
      <c r="A2716" t="s">
        <v>1251</v>
      </c>
      <c r="B2716" s="458">
        <v>2024</v>
      </c>
      <c r="C2716" s="458">
        <v>0</v>
      </c>
      <c r="D2716" s="458">
        <v>0</v>
      </c>
      <c r="E2716" s="458">
        <v>0</v>
      </c>
      <c r="F2716" s="458">
        <v>0</v>
      </c>
      <c r="G2716" s="458">
        <v>0</v>
      </c>
      <c r="H2716" s="458">
        <v>8</v>
      </c>
      <c r="I2716" s="458">
        <v>0</v>
      </c>
      <c r="J2716" s="458">
        <v>4</v>
      </c>
      <c r="K2716" s="458">
        <v>266</v>
      </c>
      <c r="L2716" t="s">
        <v>697</v>
      </c>
      <c r="O2716" s="231"/>
      <c r="P2716" s="231"/>
    </row>
    <row r="2717" spans="1:16">
      <c r="A2717" t="s">
        <v>1251</v>
      </c>
      <c r="C2717">
        <v>0</v>
      </c>
      <c r="D2717">
        <v>0</v>
      </c>
      <c r="E2717">
        <v>0</v>
      </c>
      <c r="F2717">
        <v>0</v>
      </c>
      <c r="G2717">
        <v>0</v>
      </c>
      <c r="H2717">
        <v>0</v>
      </c>
      <c r="I2717">
        <v>0</v>
      </c>
      <c r="J2717">
        <v>0</v>
      </c>
      <c r="K2717">
        <v>36</v>
      </c>
      <c r="L2717" t="s">
        <v>822</v>
      </c>
      <c r="O2717" s="231"/>
      <c r="P2717" s="231"/>
    </row>
    <row r="2718" spans="1:16">
      <c r="A2718" t="s">
        <v>1252</v>
      </c>
      <c r="B2718" s="458">
        <v>2020</v>
      </c>
      <c r="C2718" s="458">
        <v>0</v>
      </c>
      <c r="D2718" s="458">
        <v>0</v>
      </c>
      <c r="E2718" s="458">
        <v>0</v>
      </c>
      <c r="F2718" s="458">
        <v>0</v>
      </c>
      <c r="G2718" s="458">
        <v>0</v>
      </c>
      <c r="H2718" s="458">
        <v>0</v>
      </c>
      <c r="I2718" s="458">
        <v>0</v>
      </c>
      <c r="J2718" s="458">
        <v>0</v>
      </c>
      <c r="K2718" s="458">
        <v>6</v>
      </c>
      <c r="L2718" t="s">
        <v>855</v>
      </c>
      <c r="O2718" s="231"/>
      <c r="P2718" s="231"/>
    </row>
    <row r="2719" spans="1:16">
      <c r="A2719" t="s">
        <v>1252</v>
      </c>
      <c r="B2719" s="458">
        <v>2021</v>
      </c>
      <c r="C2719" s="458">
        <v>0</v>
      </c>
      <c r="D2719" s="458">
        <v>0</v>
      </c>
      <c r="E2719" s="458">
        <v>0</v>
      </c>
      <c r="F2719" s="458">
        <v>0</v>
      </c>
      <c r="G2719" s="458">
        <v>0</v>
      </c>
      <c r="H2719" s="458">
        <v>0</v>
      </c>
      <c r="I2719" s="458">
        <v>0</v>
      </c>
      <c r="J2719" s="458">
        <v>13</v>
      </c>
      <c r="K2719" s="458">
        <v>0</v>
      </c>
      <c r="L2719" t="s">
        <v>855</v>
      </c>
      <c r="O2719" s="231"/>
      <c r="P2719" s="231"/>
    </row>
    <row r="2720" spans="1:16">
      <c r="A2720" t="s">
        <v>1253</v>
      </c>
      <c r="B2720" s="458">
        <v>2019</v>
      </c>
      <c r="C2720" s="458">
        <v>0</v>
      </c>
      <c r="D2720" s="458">
        <v>0</v>
      </c>
      <c r="E2720" s="458">
        <v>0</v>
      </c>
      <c r="F2720" s="458">
        <v>26</v>
      </c>
      <c r="G2720" s="458">
        <v>2</v>
      </c>
      <c r="H2720" s="458">
        <v>88</v>
      </c>
      <c r="I2720" s="458">
        <v>0</v>
      </c>
      <c r="J2720" s="458">
        <v>225</v>
      </c>
      <c r="K2720" s="458">
        <v>363</v>
      </c>
      <c r="L2720" t="s">
        <v>855</v>
      </c>
      <c r="O2720" s="231"/>
      <c r="P2720" s="231"/>
    </row>
    <row r="2721" spans="1:16">
      <c r="A2721" t="s">
        <v>1253</v>
      </c>
      <c r="B2721" s="458">
        <v>2020</v>
      </c>
      <c r="C2721" s="458">
        <v>0</v>
      </c>
      <c r="D2721" s="458">
        <v>0</v>
      </c>
      <c r="E2721" s="458">
        <v>0</v>
      </c>
      <c r="F2721" s="458">
        <v>7</v>
      </c>
      <c r="G2721" s="458">
        <v>0</v>
      </c>
      <c r="H2721" s="458">
        <v>31</v>
      </c>
      <c r="I2721" s="458">
        <v>0</v>
      </c>
      <c r="J2721" s="458">
        <v>132</v>
      </c>
      <c r="K2721" s="458">
        <v>68</v>
      </c>
      <c r="L2721" t="s">
        <v>855</v>
      </c>
      <c r="O2721" s="231"/>
      <c r="P2721" s="231"/>
    </row>
    <row r="2722" spans="1:16">
      <c r="A2722" t="s">
        <v>1253</v>
      </c>
      <c r="B2722" s="458">
        <v>2021</v>
      </c>
      <c r="C2722" s="458">
        <v>0</v>
      </c>
      <c r="D2722" s="458">
        <v>0</v>
      </c>
      <c r="E2722" s="458">
        <v>46</v>
      </c>
      <c r="F2722" s="458">
        <v>0</v>
      </c>
      <c r="G2722" s="458">
        <v>0</v>
      </c>
      <c r="H2722" s="458">
        <v>0</v>
      </c>
      <c r="I2722" s="458">
        <v>0</v>
      </c>
      <c r="J2722" s="458">
        <v>0</v>
      </c>
      <c r="K2722" s="458">
        <v>664</v>
      </c>
      <c r="L2722" t="s">
        <v>855</v>
      </c>
      <c r="O2722" s="231"/>
      <c r="P2722" s="231"/>
    </row>
    <row r="2723" spans="1:16">
      <c r="A2723" t="s">
        <v>1253</v>
      </c>
      <c r="B2723" s="458">
        <v>2022</v>
      </c>
      <c r="C2723" s="458">
        <v>0</v>
      </c>
      <c r="D2723" s="458">
        <v>0</v>
      </c>
      <c r="E2723" s="458">
        <v>0</v>
      </c>
      <c r="F2723" s="458">
        <v>0</v>
      </c>
      <c r="G2723" s="458">
        <v>0</v>
      </c>
      <c r="H2723" s="458">
        <v>0</v>
      </c>
      <c r="I2723" s="458">
        <v>0</v>
      </c>
      <c r="J2723" s="458">
        <v>0</v>
      </c>
      <c r="K2723" s="458">
        <v>428</v>
      </c>
      <c r="L2723" t="s">
        <v>855</v>
      </c>
      <c r="O2723" s="231"/>
      <c r="P2723" s="231"/>
    </row>
    <row r="2724" spans="1:16">
      <c r="A2724" t="s">
        <v>1253</v>
      </c>
      <c r="B2724" s="458">
        <v>2023</v>
      </c>
      <c r="C2724" s="458">
        <v>0</v>
      </c>
      <c r="D2724" s="458">
        <v>0</v>
      </c>
      <c r="E2724" s="458">
        <v>0</v>
      </c>
      <c r="F2724" s="458">
        <v>0</v>
      </c>
      <c r="G2724" s="458">
        <v>0</v>
      </c>
      <c r="H2724" s="458">
        <v>0</v>
      </c>
      <c r="I2724" s="458">
        <v>0</v>
      </c>
      <c r="J2724" s="458">
        <v>0</v>
      </c>
      <c r="K2724" s="458">
        <v>327</v>
      </c>
      <c r="L2724" t="s">
        <v>855</v>
      </c>
      <c r="O2724" s="231"/>
      <c r="P2724" s="231"/>
    </row>
    <row r="2725" spans="1:16">
      <c r="A2725" t="s">
        <v>1253</v>
      </c>
      <c r="B2725" s="458">
        <v>2024</v>
      </c>
      <c r="C2725" s="458">
        <v>0</v>
      </c>
      <c r="D2725" s="458">
        <v>0</v>
      </c>
      <c r="E2725" s="458">
        <v>0</v>
      </c>
      <c r="F2725" s="458">
        <v>0</v>
      </c>
      <c r="G2725" s="458">
        <v>0</v>
      </c>
      <c r="H2725" s="458">
        <v>0</v>
      </c>
      <c r="I2725" s="458">
        <v>0</v>
      </c>
      <c r="J2725" s="458">
        <v>0</v>
      </c>
      <c r="K2725" s="458">
        <v>1328</v>
      </c>
      <c r="L2725" t="s">
        <v>697</v>
      </c>
      <c r="O2725" s="231"/>
      <c r="P2725" s="231"/>
    </row>
    <row r="2726" spans="1:16">
      <c r="A2726" t="s">
        <v>1253</v>
      </c>
      <c r="C2726">
        <v>0</v>
      </c>
      <c r="D2726">
        <v>0</v>
      </c>
      <c r="E2726">
        <v>0</v>
      </c>
      <c r="F2726">
        <v>0</v>
      </c>
      <c r="G2726">
        <v>0</v>
      </c>
      <c r="H2726">
        <v>0</v>
      </c>
      <c r="I2726">
        <v>0</v>
      </c>
      <c r="J2726">
        <v>0</v>
      </c>
      <c r="K2726">
        <v>209</v>
      </c>
      <c r="L2726" t="s">
        <v>822</v>
      </c>
      <c r="O2726" s="231"/>
      <c r="P2726" s="231"/>
    </row>
    <row r="2727" spans="1:16">
      <c r="A2727" t="s">
        <v>1254</v>
      </c>
      <c r="B2727" s="458">
        <v>2019</v>
      </c>
      <c r="C2727" s="458">
        <v>0</v>
      </c>
      <c r="D2727" s="458">
        <v>0</v>
      </c>
      <c r="E2727" s="458">
        <v>134</v>
      </c>
      <c r="F2727" s="458">
        <v>0</v>
      </c>
      <c r="G2727" s="458">
        <v>0</v>
      </c>
      <c r="H2727" s="458">
        <v>0</v>
      </c>
      <c r="I2727" s="458">
        <v>0</v>
      </c>
      <c r="J2727" s="458">
        <v>719</v>
      </c>
      <c r="K2727" s="458">
        <v>1572</v>
      </c>
      <c r="L2727" t="s">
        <v>855</v>
      </c>
      <c r="O2727" s="231"/>
      <c r="P2727" s="231"/>
    </row>
    <row r="2728" spans="1:16">
      <c r="A2728" t="s">
        <v>1254</v>
      </c>
      <c r="B2728" s="458">
        <v>2020</v>
      </c>
      <c r="C2728" s="458">
        <v>125</v>
      </c>
      <c r="D2728" s="458">
        <v>0</v>
      </c>
      <c r="E2728" s="458">
        <v>396</v>
      </c>
      <c r="F2728" s="458">
        <v>0</v>
      </c>
      <c r="G2728" s="458">
        <v>105</v>
      </c>
      <c r="H2728" s="458">
        <v>0</v>
      </c>
      <c r="I2728" s="458">
        <v>33</v>
      </c>
      <c r="J2728" s="458">
        <v>129</v>
      </c>
      <c r="K2728" s="458">
        <v>717</v>
      </c>
      <c r="L2728" t="s">
        <v>855</v>
      </c>
      <c r="O2728" s="231"/>
      <c r="P2728" s="231"/>
    </row>
    <row r="2729" spans="1:16">
      <c r="A2729" t="s">
        <v>1254</v>
      </c>
      <c r="B2729" s="458">
        <v>2021</v>
      </c>
      <c r="C2729" s="458">
        <v>243</v>
      </c>
      <c r="D2729" s="458">
        <v>0</v>
      </c>
      <c r="E2729" s="458">
        <v>546</v>
      </c>
      <c r="F2729" s="458">
        <v>0</v>
      </c>
      <c r="G2729" s="458">
        <v>57</v>
      </c>
      <c r="H2729" s="458">
        <v>0</v>
      </c>
      <c r="I2729" s="458">
        <v>0</v>
      </c>
      <c r="J2729" s="458">
        <v>125</v>
      </c>
      <c r="K2729" s="458">
        <v>943</v>
      </c>
      <c r="L2729" t="s">
        <v>855</v>
      </c>
      <c r="O2729" s="231"/>
      <c r="P2729" s="231"/>
    </row>
    <row r="2730" spans="1:16">
      <c r="A2730" t="s">
        <v>1254</v>
      </c>
      <c r="B2730" s="458">
        <v>2022</v>
      </c>
      <c r="C2730" s="458">
        <v>168</v>
      </c>
      <c r="D2730" s="458">
        <v>0</v>
      </c>
      <c r="E2730" s="458">
        <v>211</v>
      </c>
      <c r="F2730" s="458">
        <v>0</v>
      </c>
      <c r="G2730" s="458">
        <v>227</v>
      </c>
      <c r="H2730" s="458">
        <v>0</v>
      </c>
      <c r="I2730" s="458">
        <v>26</v>
      </c>
      <c r="J2730" s="458">
        <v>0</v>
      </c>
      <c r="K2730" s="458">
        <v>1327</v>
      </c>
      <c r="L2730" t="s">
        <v>855</v>
      </c>
      <c r="O2730" s="231"/>
      <c r="P2730" s="231"/>
    </row>
    <row r="2731" spans="1:16">
      <c r="A2731" t="s">
        <v>1254</v>
      </c>
      <c r="B2731" s="458">
        <v>2023</v>
      </c>
      <c r="C2731" s="458">
        <v>400</v>
      </c>
      <c r="D2731" s="458">
        <v>0</v>
      </c>
      <c r="E2731" s="458">
        <v>26</v>
      </c>
      <c r="F2731" s="458">
        <v>0</v>
      </c>
      <c r="G2731" s="458">
        <v>71</v>
      </c>
      <c r="H2731" s="458">
        <v>0</v>
      </c>
      <c r="I2731" s="458">
        <v>25</v>
      </c>
      <c r="J2731" s="458">
        <v>0</v>
      </c>
      <c r="K2731" s="458">
        <v>54</v>
      </c>
      <c r="L2731" t="s">
        <v>855</v>
      </c>
      <c r="O2731" s="231"/>
      <c r="P2731" s="231"/>
    </row>
    <row r="2732" spans="1:16">
      <c r="A2732" t="s">
        <v>1254</v>
      </c>
      <c r="B2732" s="458">
        <v>2023</v>
      </c>
      <c r="C2732" s="458">
        <v>400</v>
      </c>
      <c r="D2732" s="458">
        <v>0</v>
      </c>
      <c r="E2732" s="458">
        <v>567</v>
      </c>
      <c r="F2732" s="458">
        <v>0</v>
      </c>
      <c r="G2732" s="458">
        <v>259</v>
      </c>
      <c r="H2732" s="458">
        <v>0</v>
      </c>
      <c r="I2732" s="458">
        <v>114</v>
      </c>
      <c r="J2732" s="458">
        <v>768</v>
      </c>
      <c r="K2732" s="458">
        <v>1220</v>
      </c>
      <c r="L2732" t="s">
        <v>697</v>
      </c>
      <c r="O2732" s="231"/>
      <c r="P2732" s="231"/>
    </row>
    <row r="2733" spans="1:16">
      <c r="A2733" t="s">
        <v>1254</v>
      </c>
      <c r="B2733" s="458">
        <v>2024</v>
      </c>
      <c r="C2733" s="458">
        <v>213</v>
      </c>
      <c r="D2733" s="458">
        <v>0</v>
      </c>
      <c r="E2733" s="458">
        <v>486</v>
      </c>
      <c r="F2733" s="458">
        <v>167</v>
      </c>
      <c r="G2733" s="458">
        <v>904</v>
      </c>
      <c r="H2733" s="458">
        <v>167</v>
      </c>
      <c r="I2733" s="458">
        <v>0</v>
      </c>
      <c r="J2733" s="458">
        <v>167</v>
      </c>
      <c r="K2733" s="458">
        <v>195</v>
      </c>
      <c r="L2733" t="s">
        <v>697</v>
      </c>
      <c r="O2733" s="231"/>
      <c r="P2733" s="231"/>
    </row>
    <row r="2734" spans="1:16">
      <c r="A2734" t="s">
        <v>1254</v>
      </c>
      <c r="C2734">
        <v>13</v>
      </c>
      <c r="D2734">
        <v>0</v>
      </c>
      <c r="E2734">
        <v>194</v>
      </c>
      <c r="F2734">
        <v>0</v>
      </c>
      <c r="G2734">
        <v>184</v>
      </c>
      <c r="H2734">
        <v>0</v>
      </c>
      <c r="I2734">
        <v>51</v>
      </c>
      <c r="J2734">
        <v>0</v>
      </c>
      <c r="K2734">
        <v>322</v>
      </c>
      <c r="L2734" t="s">
        <v>822</v>
      </c>
      <c r="O2734" s="231"/>
      <c r="P2734" s="231"/>
    </row>
    <row r="2735" spans="1:16">
      <c r="A2735" t="s">
        <v>1255</v>
      </c>
      <c r="B2735" s="458">
        <v>2021</v>
      </c>
      <c r="C2735" s="458">
        <v>0</v>
      </c>
      <c r="D2735" s="458">
        <v>0</v>
      </c>
      <c r="E2735" s="458">
        <v>0</v>
      </c>
      <c r="F2735" s="458">
        <v>0</v>
      </c>
      <c r="G2735" s="458">
        <v>0</v>
      </c>
      <c r="H2735" s="458">
        <v>0</v>
      </c>
      <c r="I2735" s="458">
        <v>0</v>
      </c>
      <c r="J2735" s="458">
        <v>0</v>
      </c>
      <c r="K2735" s="458">
        <v>2</v>
      </c>
      <c r="L2735" t="s">
        <v>855</v>
      </c>
      <c r="O2735" s="231"/>
      <c r="P2735" s="231"/>
    </row>
    <row r="2736" spans="1:16">
      <c r="A2736" t="s">
        <v>1255</v>
      </c>
      <c r="B2736" s="458">
        <v>2023</v>
      </c>
      <c r="C2736" s="458">
        <v>0</v>
      </c>
      <c r="D2736" s="458">
        <v>0</v>
      </c>
      <c r="E2736" s="458">
        <v>0</v>
      </c>
      <c r="F2736" s="458">
        <v>1</v>
      </c>
      <c r="G2736" s="458">
        <v>0</v>
      </c>
      <c r="H2736" s="458">
        <v>1</v>
      </c>
      <c r="I2736" s="458">
        <v>0</v>
      </c>
      <c r="J2736" s="458">
        <v>1</v>
      </c>
      <c r="K2736" s="458">
        <v>2</v>
      </c>
      <c r="L2736" t="s">
        <v>855</v>
      </c>
      <c r="O2736" s="231"/>
      <c r="P2736" s="231"/>
    </row>
    <row r="2737" spans="1:16">
      <c r="A2737" t="s">
        <v>1255</v>
      </c>
      <c r="B2737" s="458">
        <v>2024</v>
      </c>
      <c r="C2737" s="458">
        <v>0</v>
      </c>
      <c r="D2737" s="458">
        <v>0</v>
      </c>
      <c r="E2737" s="458">
        <v>0</v>
      </c>
      <c r="F2737" s="458">
        <v>0</v>
      </c>
      <c r="G2737" s="458">
        <v>0</v>
      </c>
      <c r="H2737" s="458">
        <v>0</v>
      </c>
      <c r="I2737" s="458">
        <v>4</v>
      </c>
      <c r="J2737" s="458">
        <v>0</v>
      </c>
      <c r="K2737" s="458">
        <v>0</v>
      </c>
      <c r="L2737" t="s">
        <v>697</v>
      </c>
      <c r="O2737" s="231"/>
      <c r="P2737" s="231"/>
    </row>
    <row r="2738" spans="1:16">
      <c r="A2738" t="s">
        <v>1255</v>
      </c>
      <c r="C2738">
        <v>0</v>
      </c>
      <c r="D2738">
        <v>0</v>
      </c>
      <c r="E2738">
        <v>0</v>
      </c>
      <c r="F2738">
        <v>1</v>
      </c>
      <c r="G2738">
        <v>0</v>
      </c>
      <c r="H2738">
        <v>0</v>
      </c>
      <c r="I2738">
        <v>0</v>
      </c>
      <c r="J2738">
        <v>0</v>
      </c>
      <c r="K2738">
        <v>1</v>
      </c>
      <c r="L2738" t="s">
        <v>822</v>
      </c>
      <c r="O2738" s="231"/>
      <c r="P2738" s="231"/>
    </row>
    <row r="2739" spans="1:16">
      <c r="A2739" t="s">
        <v>1256</v>
      </c>
      <c r="B2739" s="458">
        <v>2019</v>
      </c>
      <c r="C2739" s="458">
        <v>0</v>
      </c>
      <c r="D2739" s="458">
        <v>0</v>
      </c>
      <c r="E2739" s="458">
        <v>0</v>
      </c>
      <c r="F2739" s="458">
        <v>0</v>
      </c>
      <c r="G2739" s="458">
        <v>0</v>
      </c>
      <c r="H2739" s="458">
        <v>0</v>
      </c>
      <c r="I2739" s="458">
        <v>0</v>
      </c>
      <c r="J2739" s="458">
        <v>3</v>
      </c>
      <c r="K2739" s="458">
        <v>82</v>
      </c>
      <c r="L2739" t="s">
        <v>855</v>
      </c>
      <c r="O2739" s="231"/>
      <c r="P2739" s="231"/>
    </row>
    <row r="2740" spans="1:16">
      <c r="A2740" t="s">
        <v>1256</v>
      </c>
      <c r="B2740" s="458">
        <v>2020</v>
      </c>
      <c r="C2740" s="458">
        <v>10</v>
      </c>
      <c r="D2740" s="458">
        <v>0</v>
      </c>
      <c r="E2740" s="458">
        <v>10</v>
      </c>
      <c r="F2740" s="458">
        <v>12</v>
      </c>
      <c r="G2740" s="458">
        <v>27</v>
      </c>
      <c r="H2740" s="458">
        <v>25</v>
      </c>
      <c r="I2740" s="458">
        <v>0</v>
      </c>
      <c r="J2740" s="458">
        <v>6</v>
      </c>
      <c r="K2740" s="458">
        <v>81</v>
      </c>
      <c r="L2740" t="s">
        <v>855</v>
      </c>
      <c r="O2740" s="231"/>
      <c r="P2740" s="231"/>
    </row>
    <row r="2741" spans="1:16">
      <c r="A2741" t="s">
        <v>1256</v>
      </c>
      <c r="B2741" s="458">
        <v>2021</v>
      </c>
      <c r="C2741" s="458">
        <v>0</v>
      </c>
      <c r="D2741" s="458">
        <v>0</v>
      </c>
      <c r="E2741" s="458">
        <v>0</v>
      </c>
      <c r="F2741" s="458">
        <v>0</v>
      </c>
      <c r="G2741" s="458">
        <v>0</v>
      </c>
      <c r="H2741" s="458">
        <v>5</v>
      </c>
      <c r="I2741" s="458">
        <v>0</v>
      </c>
      <c r="J2741" s="458">
        <v>2</v>
      </c>
      <c r="K2741" s="458">
        <v>21</v>
      </c>
      <c r="L2741" t="s">
        <v>855</v>
      </c>
      <c r="O2741" s="231"/>
      <c r="P2741" s="231"/>
    </row>
    <row r="2742" spans="1:16">
      <c r="A2742" t="s">
        <v>1256</v>
      </c>
      <c r="B2742" s="458">
        <v>2021</v>
      </c>
      <c r="C2742" s="458">
        <v>0</v>
      </c>
      <c r="D2742" s="458">
        <v>0</v>
      </c>
      <c r="E2742" s="458">
        <v>0</v>
      </c>
      <c r="F2742" s="458">
        <v>0</v>
      </c>
      <c r="G2742" s="458">
        <v>0</v>
      </c>
      <c r="H2742" s="458">
        <v>1</v>
      </c>
      <c r="I2742" s="458">
        <v>0</v>
      </c>
      <c r="J2742" s="458">
        <v>2</v>
      </c>
      <c r="K2742" s="458">
        <v>3</v>
      </c>
      <c r="L2742" t="s">
        <v>697</v>
      </c>
      <c r="O2742" s="231"/>
      <c r="P2742" s="231"/>
    </row>
    <row r="2743" spans="1:16">
      <c r="A2743" t="s">
        <v>1256</v>
      </c>
      <c r="B2743" s="458">
        <v>2022</v>
      </c>
      <c r="C2743" s="458">
        <v>0</v>
      </c>
      <c r="D2743" s="458">
        <v>0</v>
      </c>
      <c r="E2743" s="458">
        <v>0</v>
      </c>
      <c r="F2743" s="458">
        <v>2</v>
      </c>
      <c r="G2743" s="458">
        <v>0</v>
      </c>
      <c r="H2743" s="458">
        <v>7</v>
      </c>
      <c r="I2743" s="458">
        <v>4</v>
      </c>
      <c r="J2743" s="458">
        <v>2</v>
      </c>
      <c r="K2743" s="458">
        <v>157</v>
      </c>
      <c r="L2743" t="s">
        <v>697</v>
      </c>
      <c r="O2743" s="231"/>
      <c r="P2743" s="231"/>
    </row>
    <row r="2744" spans="1:16">
      <c r="A2744" t="s">
        <v>1256</v>
      </c>
      <c r="B2744" s="458">
        <v>2023</v>
      </c>
      <c r="C2744" s="458">
        <v>40</v>
      </c>
      <c r="D2744" s="458">
        <v>0</v>
      </c>
      <c r="E2744" s="458">
        <v>24</v>
      </c>
      <c r="F2744" s="458">
        <v>18</v>
      </c>
      <c r="G2744" s="458">
        <v>0</v>
      </c>
      <c r="H2744" s="458">
        <v>15</v>
      </c>
      <c r="I2744" s="458">
        <v>10</v>
      </c>
      <c r="J2744" s="458">
        <v>4</v>
      </c>
      <c r="K2744" s="458">
        <v>131</v>
      </c>
      <c r="L2744" t="s">
        <v>697</v>
      </c>
      <c r="O2744" s="231"/>
      <c r="P2744" s="231"/>
    </row>
    <row r="2745" spans="1:16">
      <c r="A2745" t="s">
        <v>1256</v>
      </c>
      <c r="B2745" s="458">
        <v>2024</v>
      </c>
      <c r="C2745" s="458">
        <v>0</v>
      </c>
      <c r="D2745" s="458">
        <v>0</v>
      </c>
      <c r="E2745" s="458">
        <v>0</v>
      </c>
      <c r="F2745" s="458">
        <v>5</v>
      </c>
      <c r="G2745" s="458">
        <v>0</v>
      </c>
      <c r="H2745" s="458">
        <v>5</v>
      </c>
      <c r="I2745" s="458">
        <v>0</v>
      </c>
      <c r="J2745" s="458">
        <v>10</v>
      </c>
      <c r="K2745" s="458">
        <v>17</v>
      </c>
      <c r="L2745" t="s">
        <v>697</v>
      </c>
      <c r="O2745" s="231"/>
      <c r="P2745" s="231"/>
    </row>
    <row r="2746" spans="1:16">
      <c r="A2746" t="s">
        <v>1256</v>
      </c>
      <c r="C2746">
        <v>0</v>
      </c>
      <c r="D2746">
        <v>0</v>
      </c>
      <c r="E2746">
        <v>0</v>
      </c>
      <c r="F2746">
        <v>0</v>
      </c>
      <c r="G2746">
        <v>0</v>
      </c>
      <c r="H2746">
        <v>2</v>
      </c>
      <c r="I2746">
        <v>0</v>
      </c>
      <c r="J2746">
        <v>0</v>
      </c>
      <c r="K2746">
        <v>11</v>
      </c>
      <c r="L2746" t="s">
        <v>822</v>
      </c>
      <c r="O2746" s="231"/>
      <c r="P2746" s="231"/>
    </row>
    <row r="2747" spans="1:16">
      <c r="A2747" t="s">
        <v>1257</v>
      </c>
      <c r="B2747" s="458">
        <v>2019</v>
      </c>
      <c r="C2747" s="458">
        <v>0</v>
      </c>
      <c r="D2747" s="458">
        <v>0</v>
      </c>
      <c r="E2747" s="458">
        <v>0</v>
      </c>
      <c r="F2747" s="458">
        <v>0</v>
      </c>
      <c r="G2747" s="458">
        <v>0</v>
      </c>
      <c r="H2747" s="458">
        <v>0</v>
      </c>
      <c r="I2747" s="458">
        <v>0</v>
      </c>
      <c r="J2747" s="458">
        <v>0</v>
      </c>
      <c r="K2747" s="458">
        <v>33</v>
      </c>
      <c r="L2747" t="s">
        <v>855</v>
      </c>
      <c r="O2747" s="231"/>
      <c r="P2747" s="231"/>
    </row>
    <row r="2748" spans="1:16">
      <c r="A2748" t="s">
        <v>1257</v>
      </c>
      <c r="B2748" s="458">
        <v>2020</v>
      </c>
      <c r="C2748" s="458">
        <v>24</v>
      </c>
      <c r="D2748" s="458">
        <v>0</v>
      </c>
      <c r="E2748" s="458">
        <v>43</v>
      </c>
      <c r="F2748" s="458">
        <v>1</v>
      </c>
      <c r="G2748" s="458">
        <v>18</v>
      </c>
      <c r="H2748" s="458">
        <v>0</v>
      </c>
      <c r="I2748" s="458">
        <v>0</v>
      </c>
      <c r="J2748" s="458">
        <v>0</v>
      </c>
      <c r="K2748" s="458">
        <v>26</v>
      </c>
      <c r="L2748" t="s">
        <v>855</v>
      </c>
      <c r="O2748" s="231"/>
      <c r="P2748" s="231"/>
    </row>
    <row r="2749" spans="1:16">
      <c r="A2749" t="s">
        <v>1257</v>
      </c>
      <c r="B2749" s="458">
        <v>2021</v>
      </c>
      <c r="C2749" s="458">
        <v>0</v>
      </c>
      <c r="D2749" s="458">
        <v>0</v>
      </c>
      <c r="E2749" s="458">
        <v>0</v>
      </c>
      <c r="F2749" s="458">
        <v>0</v>
      </c>
      <c r="G2749" s="458">
        <v>0</v>
      </c>
      <c r="H2749" s="458">
        <v>0</v>
      </c>
      <c r="I2749" s="458">
        <v>0</v>
      </c>
      <c r="J2749" s="458">
        <v>0</v>
      </c>
      <c r="K2749" s="458">
        <v>53</v>
      </c>
      <c r="L2749" t="s">
        <v>855</v>
      </c>
      <c r="O2749" s="231"/>
      <c r="P2749" s="231"/>
    </row>
    <row r="2750" spans="1:16">
      <c r="A2750" t="s">
        <v>1257</v>
      </c>
      <c r="B2750" s="458">
        <v>2022</v>
      </c>
      <c r="C2750" s="458">
        <v>0</v>
      </c>
      <c r="D2750" s="458">
        <v>0</v>
      </c>
      <c r="E2750" s="458">
        <v>0</v>
      </c>
      <c r="F2750" s="458">
        <v>0</v>
      </c>
      <c r="G2750" s="458">
        <v>2</v>
      </c>
      <c r="H2750" s="458">
        <v>0</v>
      </c>
      <c r="I2750" s="458">
        <v>14</v>
      </c>
      <c r="J2750" s="458">
        <v>0</v>
      </c>
      <c r="K2750" s="458">
        <v>260</v>
      </c>
      <c r="L2750" t="s">
        <v>855</v>
      </c>
      <c r="O2750" s="231"/>
      <c r="P2750" s="231"/>
    </row>
    <row r="2751" spans="1:16">
      <c r="A2751" t="s">
        <v>1257</v>
      </c>
      <c r="B2751" s="458">
        <v>2023</v>
      </c>
      <c r="C2751" s="458">
        <v>0</v>
      </c>
      <c r="D2751" s="458">
        <v>0</v>
      </c>
      <c r="E2751" s="458">
        <v>0</v>
      </c>
      <c r="F2751" s="458">
        <v>2</v>
      </c>
      <c r="G2751" s="458">
        <v>0</v>
      </c>
      <c r="H2751" s="458">
        <v>0</v>
      </c>
      <c r="I2751" s="458">
        <v>0</v>
      </c>
      <c r="J2751" s="458">
        <v>0</v>
      </c>
      <c r="K2751" s="458">
        <v>0</v>
      </c>
      <c r="L2751" t="s">
        <v>855</v>
      </c>
      <c r="O2751" s="231"/>
      <c r="P2751" s="231"/>
    </row>
    <row r="2752" spans="1:16">
      <c r="A2752" t="s">
        <v>1257</v>
      </c>
      <c r="B2752" s="458">
        <v>2023</v>
      </c>
      <c r="C2752" s="458">
        <v>0</v>
      </c>
      <c r="D2752" s="458">
        <v>0</v>
      </c>
      <c r="E2752" s="458">
        <v>0</v>
      </c>
      <c r="F2752" s="458">
        <v>16</v>
      </c>
      <c r="G2752" s="458">
        <v>0</v>
      </c>
      <c r="H2752" s="458">
        <v>18</v>
      </c>
      <c r="I2752" s="458">
        <v>0</v>
      </c>
      <c r="J2752" s="458">
        <v>18</v>
      </c>
      <c r="K2752" s="458">
        <v>8</v>
      </c>
      <c r="L2752" t="s">
        <v>697</v>
      </c>
      <c r="O2752" s="231"/>
      <c r="P2752" s="231"/>
    </row>
    <row r="2753" spans="1:16">
      <c r="A2753" t="s">
        <v>1257</v>
      </c>
      <c r="B2753" s="458">
        <v>2024</v>
      </c>
      <c r="C2753" s="458">
        <v>0</v>
      </c>
      <c r="D2753" s="458">
        <v>0</v>
      </c>
      <c r="E2753" s="458">
        <v>0</v>
      </c>
      <c r="F2753" s="458">
        <v>13</v>
      </c>
      <c r="G2753" s="458">
        <v>1</v>
      </c>
      <c r="H2753" s="458">
        <v>13</v>
      </c>
      <c r="I2753" s="458">
        <v>2</v>
      </c>
      <c r="J2753" s="458">
        <v>13</v>
      </c>
      <c r="K2753" s="458">
        <v>21</v>
      </c>
      <c r="L2753" t="s">
        <v>697</v>
      </c>
      <c r="O2753" s="231"/>
      <c r="P2753" s="231"/>
    </row>
    <row r="2754" spans="1:16">
      <c r="A2754" t="s">
        <v>1257</v>
      </c>
      <c r="C2754">
        <v>0</v>
      </c>
      <c r="D2754">
        <v>0</v>
      </c>
      <c r="E2754">
        <v>0</v>
      </c>
      <c r="F2754">
        <v>2</v>
      </c>
      <c r="G2754">
        <v>0</v>
      </c>
      <c r="H2754">
        <v>0</v>
      </c>
      <c r="I2754">
        <v>10</v>
      </c>
      <c r="J2754">
        <v>0</v>
      </c>
      <c r="K2754">
        <v>211</v>
      </c>
      <c r="L2754" t="s">
        <v>822</v>
      </c>
      <c r="O2754" s="231"/>
      <c r="P2754" s="231"/>
    </row>
    <row r="2755" spans="1:16">
      <c r="A2755" t="s">
        <v>1258</v>
      </c>
      <c r="B2755" s="458">
        <v>2019</v>
      </c>
      <c r="C2755" s="458">
        <v>0</v>
      </c>
      <c r="D2755" s="458">
        <v>0</v>
      </c>
      <c r="E2755" s="458">
        <v>0</v>
      </c>
      <c r="F2755" s="458">
        <v>0</v>
      </c>
      <c r="G2755" s="458">
        <v>6</v>
      </c>
      <c r="H2755" s="458">
        <v>0</v>
      </c>
      <c r="I2755" s="458">
        <v>8</v>
      </c>
      <c r="J2755" s="458">
        <v>0</v>
      </c>
      <c r="K2755" s="458">
        <v>523</v>
      </c>
      <c r="L2755" t="s">
        <v>855</v>
      </c>
      <c r="O2755" s="231"/>
      <c r="P2755" s="231"/>
    </row>
    <row r="2756" spans="1:16">
      <c r="A2756" t="s">
        <v>1258</v>
      </c>
      <c r="B2756" s="458">
        <v>2020</v>
      </c>
      <c r="C2756" s="458">
        <v>0</v>
      </c>
      <c r="D2756" s="458">
        <v>0</v>
      </c>
      <c r="E2756" s="458">
        <v>14</v>
      </c>
      <c r="F2756" s="458">
        <v>0</v>
      </c>
      <c r="G2756" s="458">
        <v>1</v>
      </c>
      <c r="H2756" s="458">
        <v>30</v>
      </c>
      <c r="I2756" s="458">
        <v>5</v>
      </c>
      <c r="J2756" s="458">
        <v>0</v>
      </c>
      <c r="K2756" s="458">
        <v>415</v>
      </c>
      <c r="L2756" t="s">
        <v>855</v>
      </c>
      <c r="O2756" s="231"/>
      <c r="P2756" s="231"/>
    </row>
    <row r="2757" spans="1:16">
      <c r="A2757" t="s">
        <v>1258</v>
      </c>
      <c r="B2757" s="458">
        <v>2021</v>
      </c>
      <c r="C2757" s="458">
        <v>5</v>
      </c>
      <c r="D2757" s="458">
        <v>0</v>
      </c>
      <c r="E2757" s="458">
        <v>35</v>
      </c>
      <c r="F2757" s="458">
        <v>0</v>
      </c>
      <c r="G2757" s="458">
        <v>56</v>
      </c>
      <c r="H2757" s="458">
        <v>46</v>
      </c>
      <c r="I2757" s="458">
        <v>9</v>
      </c>
      <c r="J2757" s="458">
        <v>0</v>
      </c>
      <c r="K2757" s="458">
        <v>464</v>
      </c>
      <c r="L2757" t="s">
        <v>697</v>
      </c>
      <c r="O2757" s="231"/>
      <c r="P2757" s="231"/>
    </row>
    <row r="2758" spans="1:16">
      <c r="A2758" t="s">
        <v>1258</v>
      </c>
      <c r="B2758" s="458">
        <v>2022</v>
      </c>
      <c r="C2758" s="458">
        <v>36</v>
      </c>
      <c r="D2758" s="458">
        <v>0</v>
      </c>
      <c r="E2758" s="458">
        <v>50</v>
      </c>
      <c r="F2758" s="458">
        <v>0</v>
      </c>
      <c r="G2758" s="458">
        <v>21</v>
      </c>
      <c r="H2758" s="458">
        <v>50</v>
      </c>
      <c r="I2758" s="458">
        <v>2</v>
      </c>
      <c r="J2758" s="458">
        <v>0</v>
      </c>
      <c r="K2758" s="458">
        <v>439</v>
      </c>
      <c r="L2758" t="s">
        <v>697</v>
      </c>
      <c r="O2758" s="231"/>
      <c r="P2758" s="231"/>
    </row>
    <row r="2759" spans="1:16">
      <c r="A2759" t="s">
        <v>1258</v>
      </c>
      <c r="B2759" s="458">
        <v>2023</v>
      </c>
      <c r="C2759" s="458">
        <v>0</v>
      </c>
      <c r="D2759" s="458">
        <v>0</v>
      </c>
      <c r="E2759" s="458">
        <v>22</v>
      </c>
      <c r="F2759" s="458">
        <v>0</v>
      </c>
      <c r="G2759" s="458">
        <v>5</v>
      </c>
      <c r="H2759" s="458">
        <v>0</v>
      </c>
      <c r="I2759" s="458">
        <v>4</v>
      </c>
      <c r="J2759" s="458">
        <v>43</v>
      </c>
      <c r="K2759" s="458">
        <v>293</v>
      </c>
      <c r="L2759" t="s">
        <v>697</v>
      </c>
      <c r="O2759" s="231"/>
      <c r="P2759" s="231"/>
    </row>
    <row r="2760" spans="1:16">
      <c r="A2760" t="s">
        <v>1258</v>
      </c>
      <c r="B2760" s="458">
        <v>2024</v>
      </c>
      <c r="C2760" s="458">
        <v>184</v>
      </c>
      <c r="D2760" s="458">
        <v>0</v>
      </c>
      <c r="E2760" s="458">
        <v>183</v>
      </c>
      <c r="F2760" s="458">
        <v>0</v>
      </c>
      <c r="G2760" s="458">
        <v>15</v>
      </c>
      <c r="H2760" s="458">
        <v>48</v>
      </c>
      <c r="I2760" s="458">
        <v>13</v>
      </c>
      <c r="J2760" s="458">
        <v>0</v>
      </c>
      <c r="K2760" s="458">
        <v>190</v>
      </c>
      <c r="L2760" t="s">
        <v>697</v>
      </c>
      <c r="O2760" s="231"/>
      <c r="P2760" s="231"/>
    </row>
    <row r="2761" spans="1:16">
      <c r="A2761" t="s">
        <v>1258</v>
      </c>
      <c r="C2761">
        <v>0</v>
      </c>
      <c r="D2761">
        <v>0</v>
      </c>
      <c r="E2761">
        <v>14</v>
      </c>
      <c r="F2761">
        <v>0</v>
      </c>
      <c r="G2761">
        <v>7</v>
      </c>
      <c r="H2761">
        <v>30</v>
      </c>
      <c r="I2761">
        <v>13</v>
      </c>
      <c r="J2761">
        <v>0</v>
      </c>
      <c r="K2761">
        <v>938</v>
      </c>
      <c r="L2761" t="s">
        <v>822</v>
      </c>
      <c r="O2761" s="231"/>
      <c r="P2761" s="231"/>
    </row>
    <row r="2762" spans="1:16">
      <c r="A2762" t="s">
        <v>1259</v>
      </c>
      <c r="B2762" s="458">
        <v>2019</v>
      </c>
      <c r="C2762">
        <v>0</v>
      </c>
      <c r="D2762">
        <v>0</v>
      </c>
      <c r="E2762" s="458">
        <v>7</v>
      </c>
      <c r="F2762" s="458">
        <v>0</v>
      </c>
      <c r="G2762" s="458">
        <v>13</v>
      </c>
      <c r="H2762" s="458">
        <v>13</v>
      </c>
      <c r="I2762" s="458">
        <v>0</v>
      </c>
      <c r="J2762" s="458">
        <v>20</v>
      </c>
      <c r="K2762" s="458">
        <v>279</v>
      </c>
      <c r="L2762" t="s">
        <v>855</v>
      </c>
      <c r="O2762" s="231"/>
      <c r="P2762" s="231"/>
    </row>
    <row r="2763" spans="1:16">
      <c r="A2763" t="s">
        <v>1259</v>
      </c>
      <c r="B2763" s="458">
        <v>2020</v>
      </c>
      <c r="C2763">
        <v>0</v>
      </c>
      <c r="D2763">
        <v>0</v>
      </c>
      <c r="E2763" s="458">
        <v>0</v>
      </c>
      <c r="F2763" s="458">
        <v>0</v>
      </c>
      <c r="G2763" s="458">
        <v>0</v>
      </c>
      <c r="H2763" s="458">
        <v>22</v>
      </c>
      <c r="I2763" s="458">
        <v>0</v>
      </c>
      <c r="J2763" s="458">
        <v>26</v>
      </c>
      <c r="K2763" s="458">
        <v>264</v>
      </c>
      <c r="L2763" t="s">
        <v>855</v>
      </c>
      <c r="O2763" s="231"/>
      <c r="P2763" s="231"/>
    </row>
    <row r="2764" spans="1:16">
      <c r="A2764" t="s">
        <v>1259</v>
      </c>
      <c r="B2764" s="458">
        <v>2021</v>
      </c>
      <c r="C2764">
        <v>0</v>
      </c>
      <c r="D2764">
        <v>0</v>
      </c>
      <c r="E2764" s="458">
        <v>0</v>
      </c>
      <c r="F2764" s="458">
        <v>0</v>
      </c>
      <c r="G2764" s="458">
        <v>0</v>
      </c>
      <c r="H2764" s="458">
        <v>25</v>
      </c>
      <c r="I2764" s="458">
        <v>0</v>
      </c>
      <c r="J2764" s="458">
        <v>25</v>
      </c>
      <c r="K2764" s="458">
        <v>168</v>
      </c>
      <c r="L2764" t="s">
        <v>697</v>
      </c>
      <c r="O2764" s="231"/>
      <c r="P2764" s="231"/>
    </row>
    <row r="2765" spans="1:16">
      <c r="A2765" t="s">
        <v>1259</v>
      </c>
      <c r="B2765" s="458">
        <v>2022</v>
      </c>
      <c r="C2765">
        <v>0</v>
      </c>
      <c r="D2765">
        <v>0</v>
      </c>
      <c r="E2765" s="458">
        <v>0</v>
      </c>
      <c r="F2765" s="458">
        <v>0</v>
      </c>
      <c r="G2765" s="458">
        <v>0</v>
      </c>
      <c r="H2765" s="458">
        <v>40</v>
      </c>
      <c r="I2765" s="458">
        <v>0</v>
      </c>
      <c r="J2765" s="458">
        <v>48</v>
      </c>
      <c r="K2765" s="458">
        <v>167</v>
      </c>
      <c r="L2765" t="s">
        <v>697</v>
      </c>
      <c r="O2765" s="231"/>
      <c r="P2765" s="231"/>
    </row>
    <row r="2766" spans="1:16">
      <c r="A2766" t="s">
        <v>1259</v>
      </c>
      <c r="B2766" s="458">
        <v>2023</v>
      </c>
      <c r="C2766">
        <v>0</v>
      </c>
      <c r="D2766">
        <v>0</v>
      </c>
      <c r="E2766" s="458">
        <v>0</v>
      </c>
      <c r="F2766" s="458">
        <v>0</v>
      </c>
      <c r="G2766" s="458">
        <v>4</v>
      </c>
      <c r="H2766" s="458">
        <v>54</v>
      </c>
      <c r="I2766" s="458">
        <v>0</v>
      </c>
      <c r="J2766" s="458">
        <v>71</v>
      </c>
      <c r="K2766" s="458">
        <v>114</v>
      </c>
      <c r="L2766" t="s">
        <v>697</v>
      </c>
      <c r="O2766" s="231"/>
      <c r="P2766" s="231"/>
    </row>
    <row r="2767" spans="1:16">
      <c r="A2767" t="s">
        <v>1259</v>
      </c>
      <c r="B2767" s="458">
        <v>2024</v>
      </c>
      <c r="C2767">
        <v>0</v>
      </c>
      <c r="D2767">
        <v>0</v>
      </c>
      <c r="E2767" s="458">
        <v>0</v>
      </c>
      <c r="F2767" s="458">
        <v>0</v>
      </c>
      <c r="G2767" s="458">
        <v>0</v>
      </c>
      <c r="H2767" s="458">
        <v>55</v>
      </c>
      <c r="I2767" s="458">
        <v>0</v>
      </c>
      <c r="J2767" s="458">
        <v>56</v>
      </c>
      <c r="K2767" s="458">
        <v>140</v>
      </c>
      <c r="L2767" t="s">
        <v>697</v>
      </c>
      <c r="O2767" s="231"/>
      <c r="P2767" s="231"/>
    </row>
    <row r="2768" spans="1:16">
      <c r="A2768" t="s">
        <v>1259</v>
      </c>
      <c r="C2768">
        <v>0</v>
      </c>
      <c r="D2768">
        <v>0</v>
      </c>
      <c r="E2768">
        <v>7</v>
      </c>
      <c r="F2768">
        <v>0</v>
      </c>
      <c r="G2768">
        <v>13</v>
      </c>
      <c r="H2768">
        <v>35</v>
      </c>
      <c r="I2768">
        <v>0</v>
      </c>
      <c r="J2768">
        <v>46</v>
      </c>
      <c r="K2768">
        <v>886</v>
      </c>
      <c r="L2768" t="s">
        <v>822</v>
      </c>
      <c r="O2768" s="231"/>
      <c r="P2768" s="231"/>
    </row>
    <row r="2769" spans="1:16">
      <c r="A2769" t="s">
        <v>1260</v>
      </c>
      <c r="B2769" s="458">
        <v>2019</v>
      </c>
      <c r="C2769" s="458">
        <v>0</v>
      </c>
      <c r="D2769" s="458">
        <v>0</v>
      </c>
      <c r="E2769" s="458">
        <v>0</v>
      </c>
      <c r="F2769" s="458">
        <v>0</v>
      </c>
      <c r="G2769" s="458">
        <v>0</v>
      </c>
      <c r="H2769" s="458">
        <v>0</v>
      </c>
      <c r="I2769" s="458">
        <v>0</v>
      </c>
      <c r="J2769" s="458">
        <v>0</v>
      </c>
      <c r="K2769" s="458">
        <v>215</v>
      </c>
      <c r="L2769" t="s">
        <v>855</v>
      </c>
      <c r="O2769" s="231"/>
      <c r="P2769" s="231"/>
    </row>
    <row r="2770" spans="1:16">
      <c r="A2770" t="s">
        <v>1260</v>
      </c>
      <c r="B2770" s="458">
        <v>2020</v>
      </c>
      <c r="C2770" s="458">
        <v>0</v>
      </c>
      <c r="D2770" s="458">
        <v>0</v>
      </c>
      <c r="E2770" s="458">
        <v>37</v>
      </c>
      <c r="F2770" s="458">
        <v>0</v>
      </c>
      <c r="G2770" s="458">
        <v>34</v>
      </c>
      <c r="H2770" s="458">
        <v>0</v>
      </c>
      <c r="I2770" s="458">
        <v>0</v>
      </c>
      <c r="J2770" s="458">
        <v>0</v>
      </c>
      <c r="K2770" s="458">
        <v>174</v>
      </c>
      <c r="L2770" t="s">
        <v>855</v>
      </c>
      <c r="O2770" s="231"/>
      <c r="P2770" s="231"/>
    </row>
    <row r="2771" spans="1:16">
      <c r="A2771" t="s">
        <v>1260</v>
      </c>
      <c r="B2771" s="458">
        <v>2021</v>
      </c>
      <c r="C2771" s="458">
        <v>0</v>
      </c>
      <c r="D2771" s="458">
        <v>0</v>
      </c>
      <c r="E2771" s="458">
        <v>0</v>
      </c>
      <c r="F2771" s="458">
        <v>0</v>
      </c>
      <c r="G2771" s="458">
        <v>0</v>
      </c>
      <c r="H2771" s="458">
        <v>0</v>
      </c>
      <c r="I2771" s="458">
        <v>0</v>
      </c>
      <c r="J2771" s="458">
        <v>0</v>
      </c>
      <c r="K2771" s="458">
        <v>41</v>
      </c>
      <c r="L2771" t="s">
        <v>855</v>
      </c>
      <c r="O2771" s="231"/>
      <c r="P2771" s="231"/>
    </row>
    <row r="2772" spans="1:16">
      <c r="A2772" t="s">
        <v>1260</v>
      </c>
      <c r="B2772" s="458">
        <v>2021</v>
      </c>
      <c r="C2772" s="458">
        <v>0</v>
      </c>
      <c r="D2772" s="458">
        <v>0</v>
      </c>
      <c r="E2772" s="458">
        <v>36</v>
      </c>
      <c r="F2772" s="458">
        <v>0</v>
      </c>
      <c r="G2772" s="458">
        <v>24</v>
      </c>
      <c r="H2772" s="458">
        <v>0</v>
      </c>
      <c r="I2772" s="458">
        <v>0</v>
      </c>
      <c r="J2772" s="458">
        <v>0</v>
      </c>
      <c r="K2772" s="458">
        <v>102</v>
      </c>
      <c r="L2772" t="s">
        <v>697</v>
      </c>
      <c r="O2772" s="231"/>
      <c r="P2772" s="231"/>
    </row>
    <row r="2773" spans="1:16">
      <c r="A2773" t="s">
        <v>1260</v>
      </c>
      <c r="B2773" s="458">
        <v>2022</v>
      </c>
      <c r="C2773" s="458">
        <v>32</v>
      </c>
      <c r="D2773" s="458">
        <v>0</v>
      </c>
      <c r="E2773" s="458">
        <v>24</v>
      </c>
      <c r="F2773" s="458">
        <v>0</v>
      </c>
      <c r="G2773" s="458">
        <v>0</v>
      </c>
      <c r="H2773" s="458">
        <v>0</v>
      </c>
      <c r="I2773" s="458">
        <v>0</v>
      </c>
      <c r="J2773" s="458">
        <v>175</v>
      </c>
      <c r="K2773" s="458">
        <v>320</v>
      </c>
      <c r="L2773" t="s">
        <v>697</v>
      </c>
      <c r="O2773" s="231"/>
      <c r="P2773" s="231"/>
    </row>
    <row r="2774" spans="1:16">
      <c r="A2774" t="s">
        <v>1260</v>
      </c>
      <c r="B2774" s="458">
        <v>2023</v>
      </c>
      <c r="C2774" s="458">
        <v>25</v>
      </c>
      <c r="D2774" s="458">
        <v>0</v>
      </c>
      <c r="E2774" s="458">
        <v>35</v>
      </c>
      <c r="F2774" s="458">
        <v>0</v>
      </c>
      <c r="G2774" s="458">
        <v>15</v>
      </c>
      <c r="H2774" s="458">
        <v>0</v>
      </c>
      <c r="I2774" s="458">
        <v>44</v>
      </c>
      <c r="J2774" s="458">
        <v>545</v>
      </c>
      <c r="K2774" s="458">
        <v>137</v>
      </c>
      <c r="L2774" t="s">
        <v>697</v>
      </c>
      <c r="O2774" s="231"/>
      <c r="P2774" s="231"/>
    </row>
    <row r="2775" spans="1:16">
      <c r="A2775" t="s">
        <v>1260</v>
      </c>
      <c r="B2775" s="458">
        <v>2024</v>
      </c>
      <c r="C2775" s="458">
        <v>17</v>
      </c>
      <c r="D2775" s="458">
        <v>0</v>
      </c>
      <c r="E2775" s="458">
        <v>41</v>
      </c>
      <c r="F2775" s="458">
        <v>0</v>
      </c>
      <c r="G2775" s="458">
        <v>21</v>
      </c>
      <c r="H2775" s="458">
        <v>0</v>
      </c>
      <c r="I2775" s="458">
        <v>0</v>
      </c>
      <c r="J2775" s="458">
        <v>151</v>
      </c>
      <c r="K2775" s="458">
        <v>87</v>
      </c>
      <c r="L2775" t="s">
        <v>697</v>
      </c>
      <c r="O2775" s="231"/>
      <c r="P2775" s="231"/>
    </row>
    <row r="2776" spans="1:16">
      <c r="A2776" t="s">
        <v>1260</v>
      </c>
      <c r="C2776">
        <v>0</v>
      </c>
      <c r="D2776">
        <v>0</v>
      </c>
      <c r="E2776">
        <v>37</v>
      </c>
      <c r="F2776">
        <v>0</v>
      </c>
      <c r="G2776">
        <v>34</v>
      </c>
      <c r="H2776">
        <v>0</v>
      </c>
      <c r="I2776">
        <v>0</v>
      </c>
      <c r="J2776">
        <v>0</v>
      </c>
      <c r="K2776">
        <v>164</v>
      </c>
      <c r="L2776" t="s">
        <v>822</v>
      </c>
      <c r="O2776" s="231"/>
      <c r="P2776" s="231"/>
    </row>
    <row r="2777" spans="1:16">
      <c r="A2777" t="s">
        <v>1261</v>
      </c>
      <c r="B2777" s="458">
        <v>2019</v>
      </c>
      <c r="C2777" s="458">
        <v>0</v>
      </c>
      <c r="D2777" s="458">
        <v>0</v>
      </c>
      <c r="E2777" s="458">
        <v>0</v>
      </c>
      <c r="F2777" s="458">
        <v>0</v>
      </c>
      <c r="G2777" s="458">
        <v>8</v>
      </c>
      <c r="H2777" s="458">
        <v>0</v>
      </c>
      <c r="I2777" s="458">
        <v>0</v>
      </c>
      <c r="J2777" s="458">
        <v>0</v>
      </c>
      <c r="K2777" s="458">
        <v>4</v>
      </c>
      <c r="L2777" t="s">
        <v>855</v>
      </c>
      <c r="O2777" s="231"/>
      <c r="P2777" s="231"/>
    </row>
    <row r="2778" spans="1:16">
      <c r="A2778" t="s">
        <v>1261</v>
      </c>
      <c r="B2778" s="458">
        <v>2020</v>
      </c>
      <c r="C2778" s="458">
        <v>0</v>
      </c>
      <c r="D2778" s="458">
        <v>0</v>
      </c>
      <c r="E2778" s="458">
        <v>0</v>
      </c>
      <c r="F2778" s="458">
        <v>0</v>
      </c>
      <c r="G2778" s="458">
        <v>0</v>
      </c>
      <c r="H2778" s="458">
        <v>0</v>
      </c>
      <c r="I2778" s="458">
        <v>14</v>
      </c>
      <c r="J2778" s="458">
        <v>0</v>
      </c>
      <c r="K2778" s="458">
        <v>3</v>
      </c>
      <c r="L2778" t="s">
        <v>855</v>
      </c>
      <c r="O2778" s="231"/>
      <c r="P2778" s="231"/>
    </row>
    <row r="2779" spans="1:16">
      <c r="A2779" t="s">
        <v>1261</v>
      </c>
      <c r="B2779" s="458">
        <v>2022</v>
      </c>
      <c r="C2779" s="458">
        <v>0</v>
      </c>
      <c r="D2779" s="458">
        <v>0</v>
      </c>
      <c r="E2779" s="458">
        <v>0</v>
      </c>
      <c r="F2779" s="458">
        <v>0</v>
      </c>
      <c r="G2779" s="458">
        <v>0</v>
      </c>
      <c r="H2779" s="458">
        <v>0</v>
      </c>
      <c r="I2779" s="458">
        <v>0</v>
      </c>
      <c r="J2779" s="458">
        <v>0</v>
      </c>
      <c r="K2779" s="458">
        <v>28</v>
      </c>
      <c r="L2779" t="s">
        <v>697</v>
      </c>
      <c r="O2779" s="231"/>
      <c r="P2779" s="231"/>
    </row>
    <row r="2780" spans="1:16">
      <c r="A2780" t="s">
        <v>1261</v>
      </c>
      <c r="B2780" s="458">
        <v>2023</v>
      </c>
      <c r="C2780" s="458">
        <v>0</v>
      </c>
      <c r="D2780" s="458">
        <v>0</v>
      </c>
      <c r="E2780" s="458">
        <v>0</v>
      </c>
      <c r="F2780" s="458">
        <v>0</v>
      </c>
      <c r="G2780" s="458">
        <v>0</v>
      </c>
      <c r="H2780" s="458">
        <v>0</v>
      </c>
      <c r="I2780" s="458">
        <v>0</v>
      </c>
      <c r="J2780" s="458">
        <v>0</v>
      </c>
      <c r="K2780" s="458">
        <v>37</v>
      </c>
      <c r="L2780" t="s">
        <v>697</v>
      </c>
      <c r="O2780" s="231"/>
      <c r="P2780" s="231"/>
    </row>
    <row r="2781" spans="1:16">
      <c r="A2781" t="s">
        <v>1261</v>
      </c>
      <c r="B2781" s="458">
        <v>2024</v>
      </c>
      <c r="C2781" s="458">
        <v>0</v>
      </c>
      <c r="D2781" s="458">
        <v>0</v>
      </c>
      <c r="E2781" s="458">
        <v>0</v>
      </c>
      <c r="F2781" s="458">
        <v>0</v>
      </c>
      <c r="G2781" s="458">
        <v>0</v>
      </c>
      <c r="H2781" s="458">
        <v>0</v>
      </c>
      <c r="I2781" s="458">
        <v>0</v>
      </c>
      <c r="J2781" s="458">
        <v>0</v>
      </c>
      <c r="K2781" s="458">
        <v>33</v>
      </c>
      <c r="L2781" t="s">
        <v>697</v>
      </c>
      <c r="O2781" s="231"/>
      <c r="P2781" s="231"/>
    </row>
    <row r="2782" spans="1:16">
      <c r="A2782" t="s">
        <v>1262</v>
      </c>
      <c r="B2782" s="458">
        <v>2019</v>
      </c>
      <c r="C2782" s="458">
        <v>0</v>
      </c>
      <c r="D2782" s="458">
        <v>0</v>
      </c>
      <c r="E2782" s="458">
        <v>67</v>
      </c>
      <c r="F2782" s="458">
        <v>0</v>
      </c>
      <c r="G2782" s="458">
        <v>25</v>
      </c>
      <c r="H2782" s="458">
        <v>0</v>
      </c>
      <c r="I2782" s="458">
        <v>0</v>
      </c>
      <c r="J2782" s="458">
        <v>0</v>
      </c>
      <c r="K2782" s="458">
        <v>294</v>
      </c>
      <c r="L2782" t="s">
        <v>855</v>
      </c>
      <c r="O2782" s="231"/>
      <c r="P2782" s="231"/>
    </row>
    <row r="2783" spans="1:16">
      <c r="A2783" t="s">
        <v>1262</v>
      </c>
      <c r="B2783" s="458">
        <v>2020</v>
      </c>
      <c r="C2783" s="458">
        <v>0</v>
      </c>
      <c r="D2783" s="458">
        <v>0</v>
      </c>
      <c r="E2783" s="458">
        <v>3</v>
      </c>
      <c r="F2783" s="458">
        <v>0</v>
      </c>
      <c r="G2783" s="458">
        <v>1</v>
      </c>
      <c r="H2783" s="458">
        <v>0</v>
      </c>
      <c r="I2783" s="458">
        <v>0</v>
      </c>
      <c r="J2783" s="458">
        <v>0</v>
      </c>
      <c r="K2783" s="458">
        <v>92</v>
      </c>
      <c r="L2783" t="s">
        <v>855</v>
      </c>
      <c r="O2783" s="231"/>
      <c r="P2783" s="231"/>
    </row>
    <row r="2784" spans="1:16">
      <c r="A2784" t="s">
        <v>1262</v>
      </c>
      <c r="B2784" s="458">
        <v>2021</v>
      </c>
      <c r="C2784" s="458">
        <v>0</v>
      </c>
      <c r="D2784" s="458">
        <v>0</v>
      </c>
      <c r="E2784" s="458">
        <v>0</v>
      </c>
      <c r="F2784" s="458">
        <v>0</v>
      </c>
      <c r="G2784" s="458">
        <v>19</v>
      </c>
      <c r="H2784" s="458">
        <v>19</v>
      </c>
      <c r="I2784" s="458">
        <v>2</v>
      </c>
      <c r="J2784" s="458">
        <v>37</v>
      </c>
      <c r="K2784" s="458">
        <v>239</v>
      </c>
      <c r="L2784" t="s">
        <v>855</v>
      </c>
      <c r="O2784" s="231"/>
      <c r="P2784" s="231"/>
    </row>
    <row r="2785" spans="1:16">
      <c r="A2785" t="s">
        <v>1262</v>
      </c>
      <c r="B2785" s="458">
        <v>2022</v>
      </c>
      <c r="C2785" s="458">
        <v>35</v>
      </c>
      <c r="D2785" s="458">
        <v>0</v>
      </c>
      <c r="E2785" s="458">
        <v>121</v>
      </c>
      <c r="F2785" s="458">
        <v>0</v>
      </c>
      <c r="G2785" s="458">
        <v>107</v>
      </c>
      <c r="H2785" s="458">
        <v>25</v>
      </c>
      <c r="I2785" s="458">
        <v>0</v>
      </c>
      <c r="J2785" s="458">
        <v>42</v>
      </c>
      <c r="K2785" s="458">
        <v>73</v>
      </c>
      <c r="L2785" t="s">
        <v>855</v>
      </c>
      <c r="O2785" s="231"/>
      <c r="P2785" s="231"/>
    </row>
    <row r="2786" spans="1:16">
      <c r="A2786" t="s">
        <v>1262</v>
      </c>
      <c r="B2786" s="458">
        <v>2023</v>
      </c>
      <c r="C2786" s="458">
        <v>0</v>
      </c>
      <c r="D2786" s="458">
        <v>0</v>
      </c>
      <c r="E2786" s="458">
        <v>0</v>
      </c>
      <c r="F2786" s="458">
        <v>1</v>
      </c>
      <c r="G2786" s="458">
        <v>0</v>
      </c>
      <c r="H2786" s="458">
        <v>0</v>
      </c>
      <c r="I2786" s="458">
        <v>0</v>
      </c>
      <c r="J2786" s="458">
        <v>5</v>
      </c>
      <c r="K2786" s="458">
        <v>0</v>
      </c>
      <c r="L2786" t="s">
        <v>855</v>
      </c>
      <c r="O2786" s="231"/>
      <c r="P2786" s="231"/>
    </row>
    <row r="2787" spans="1:16">
      <c r="A2787" t="s">
        <v>1262</v>
      </c>
      <c r="B2787" s="458">
        <v>2023</v>
      </c>
      <c r="C2787" s="458">
        <v>0</v>
      </c>
      <c r="D2787" s="458">
        <v>0</v>
      </c>
      <c r="E2787" s="458">
        <v>0</v>
      </c>
      <c r="F2787" s="458">
        <v>24</v>
      </c>
      <c r="G2787" s="458">
        <v>0</v>
      </c>
      <c r="H2787" s="458">
        <v>24</v>
      </c>
      <c r="I2787" s="458">
        <v>0</v>
      </c>
      <c r="J2787" s="458">
        <v>20</v>
      </c>
      <c r="K2787" s="458">
        <v>24</v>
      </c>
      <c r="L2787" t="s">
        <v>697</v>
      </c>
      <c r="O2787" s="231"/>
      <c r="P2787" s="231"/>
    </row>
    <row r="2788" spans="1:16">
      <c r="A2788" t="s">
        <v>1262</v>
      </c>
      <c r="B2788" s="458">
        <v>2024</v>
      </c>
      <c r="C2788" s="458">
        <v>0</v>
      </c>
      <c r="D2788" s="458">
        <v>0</v>
      </c>
      <c r="E2788" s="458">
        <v>0</v>
      </c>
      <c r="F2788" s="458">
        <v>20</v>
      </c>
      <c r="G2788" s="458">
        <v>0</v>
      </c>
      <c r="H2788" s="458">
        <v>20</v>
      </c>
      <c r="I2788" s="458">
        <v>0</v>
      </c>
      <c r="J2788" s="458">
        <v>20</v>
      </c>
      <c r="K2788" s="458">
        <v>110</v>
      </c>
      <c r="L2788" t="s">
        <v>697</v>
      </c>
      <c r="O2788" s="231"/>
      <c r="P2788" s="231"/>
    </row>
    <row r="2789" spans="1:16">
      <c r="A2789" t="s">
        <v>1262</v>
      </c>
      <c r="C2789">
        <v>0</v>
      </c>
      <c r="D2789">
        <v>0</v>
      </c>
      <c r="E2789">
        <v>0</v>
      </c>
      <c r="F2789">
        <v>1</v>
      </c>
      <c r="G2789">
        <v>0</v>
      </c>
      <c r="H2789">
        <v>13</v>
      </c>
      <c r="I2789">
        <v>0</v>
      </c>
      <c r="J2789">
        <v>25</v>
      </c>
      <c r="K2789">
        <v>10</v>
      </c>
      <c r="L2789" t="s">
        <v>822</v>
      </c>
      <c r="O2789" s="231"/>
      <c r="P2789" s="231"/>
    </row>
    <row r="2790" spans="1:16">
      <c r="A2790" t="s">
        <v>1263</v>
      </c>
      <c r="B2790" s="458">
        <v>2019</v>
      </c>
      <c r="C2790">
        <v>0</v>
      </c>
      <c r="D2790">
        <v>0</v>
      </c>
      <c r="E2790" s="458">
        <v>33</v>
      </c>
      <c r="F2790" s="458">
        <v>0</v>
      </c>
      <c r="G2790" s="458">
        <v>33</v>
      </c>
      <c r="H2790" s="458">
        <v>12</v>
      </c>
      <c r="I2790" s="458">
        <v>0</v>
      </c>
      <c r="J2790" s="458">
        <v>34</v>
      </c>
      <c r="K2790" s="458">
        <v>163</v>
      </c>
      <c r="L2790" t="s">
        <v>855</v>
      </c>
      <c r="O2790" s="231"/>
      <c r="P2790" s="231"/>
    </row>
    <row r="2791" spans="1:16">
      <c r="A2791" t="s">
        <v>1263</v>
      </c>
      <c r="B2791" s="458">
        <v>2020</v>
      </c>
      <c r="C2791">
        <v>0</v>
      </c>
      <c r="D2791">
        <v>0</v>
      </c>
      <c r="E2791" s="458">
        <v>33</v>
      </c>
      <c r="F2791" s="458">
        <v>0</v>
      </c>
      <c r="G2791" s="458">
        <v>35</v>
      </c>
      <c r="H2791" s="458">
        <v>0</v>
      </c>
      <c r="I2791" s="458">
        <v>0</v>
      </c>
      <c r="J2791" s="458">
        <v>33</v>
      </c>
      <c r="K2791" s="458">
        <v>62</v>
      </c>
      <c r="L2791" t="s">
        <v>855</v>
      </c>
      <c r="O2791" s="231"/>
      <c r="P2791" s="231"/>
    </row>
    <row r="2792" spans="1:16">
      <c r="A2792" t="s">
        <v>1263</v>
      </c>
      <c r="B2792" s="458">
        <v>2021</v>
      </c>
      <c r="C2792">
        <v>0</v>
      </c>
      <c r="D2792">
        <v>0</v>
      </c>
      <c r="E2792" s="458">
        <v>0</v>
      </c>
      <c r="F2792" s="458">
        <v>13</v>
      </c>
      <c r="G2792" s="458">
        <v>0</v>
      </c>
      <c r="H2792" s="458">
        <v>17</v>
      </c>
      <c r="I2792" s="458">
        <v>0</v>
      </c>
      <c r="J2792" s="458">
        <v>14</v>
      </c>
      <c r="K2792" s="458">
        <v>97</v>
      </c>
      <c r="L2792" t="s">
        <v>855</v>
      </c>
      <c r="O2792" s="231"/>
      <c r="P2792" s="231"/>
    </row>
    <row r="2793" spans="1:16">
      <c r="A2793" t="s">
        <v>1263</v>
      </c>
      <c r="B2793" s="458">
        <v>2022</v>
      </c>
      <c r="C2793">
        <v>0</v>
      </c>
      <c r="D2793">
        <v>0</v>
      </c>
      <c r="E2793" s="458">
        <v>0</v>
      </c>
      <c r="F2793" s="458">
        <v>24</v>
      </c>
      <c r="G2793" s="458">
        <v>0</v>
      </c>
      <c r="H2793" s="458">
        <v>14</v>
      </c>
      <c r="I2793" s="458">
        <v>0</v>
      </c>
      <c r="J2793" s="458">
        <v>20</v>
      </c>
      <c r="K2793" s="458">
        <v>23</v>
      </c>
      <c r="L2793" t="s">
        <v>855</v>
      </c>
      <c r="O2793" s="231"/>
      <c r="P2793" s="231"/>
    </row>
    <row r="2794" spans="1:16">
      <c r="A2794" t="s">
        <v>1263</v>
      </c>
      <c r="B2794" s="458">
        <v>2023</v>
      </c>
      <c r="C2794" s="458">
        <v>44</v>
      </c>
      <c r="D2794" s="458">
        <v>0</v>
      </c>
      <c r="E2794" s="458">
        <v>89</v>
      </c>
      <c r="F2794" s="458">
        <v>19</v>
      </c>
      <c r="G2794" s="458">
        <v>89</v>
      </c>
      <c r="H2794" s="458">
        <v>19</v>
      </c>
      <c r="I2794" s="458">
        <v>0</v>
      </c>
      <c r="J2794" s="458">
        <v>18</v>
      </c>
      <c r="K2794" s="458">
        <v>42</v>
      </c>
      <c r="L2794" t="s">
        <v>697</v>
      </c>
      <c r="O2794" s="231"/>
      <c r="P2794" s="231"/>
    </row>
    <row r="2795" spans="1:16">
      <c r="A2795" t="s">
        <v>1263</v>
      </c>
      <c r="B2795" s="458">
        <v>2024</v>
      </c>
      <c r="C2795" s="458">
        <v>0</v>
      </c>
      <c r="D2795" s="458">
        <v>0</v>
      </c>
      <c r="E2795" s="458">
        <v>0</v>
      </c>
      <c r="F2795" s="458">
        <v>0</v>
      </c>
      <c r="G2795" s="458">
        <v>0</v>
      </c>
      <c r="H2795" s="458">
        <v>12</v>
      </c>
      <c r="I2795" s="458">
        <v>0</v>
      </c>
      <c r="J2795" s="458">
        <v>41</v>
      </c>
      <c r="K2795" s="458">
        <v>51</v>
      </c>
      <c r="L2795" t="s">
        <v>697</v>
      </c>
      <c r="O2795" s="231"/>
      <c r="P2795" s="231"/>
    </row>
    <row r="2796" spans="1:16">
      <c r="A2796" t="s">
        <v>1263</v>
      </c>
      <c r="C2796">
        <v>0</v>
      </c>
      <c r="D2796">
        <v>0</v>
      </c>
      <c r="E2796">
        <v>0</v>
      </c>
      <c r="F2796">
        <v>14</v>
      </c>
      <c r="G2796">
        <v>0</v>
      </c>
      <c r="H2796">
        <v>9</v>
      </c>
      <c r="I2796">
        <v>0</v>
      </c>
      <c r="J2796">
        <v>14</v>
      </c>
      <c r="K2796">
        <v>13</v>
      </c>
      <c r="L2796" t="s">
        <v>822</v>
      </c>
      <c r="O2796" s="231"/>
      <c r="P2796" s="231"/>
    </row>
    <row r="2797" spans="1:16">
      <c r="A2797" t="s">
        <v>1264</v>
      </c>
      <c r="B2797" s="458">
        <v>2019</v>
      </c>
      <c r="C2797" s="458">
        <v>0</v>
      </c>
      <c r="D2797" s="458">
        <v>0</v>
      </c>
      <c r="E2797" s="458">
        <v>0</v>
      </c>
      <c r="F2797" s="458">
        <v>0</v>
      </c>
      <c r="G2797" s="458">
        <v>0</v>
      </c>
      <c r="H2797" s="458">
        <v>0</v>
      </c>
      <c r="I2797" s="458">
        <v>0</v>
      </c>
      <c r="J2797" s="458">
        <v>6</v>
      </c>
      <c r="K2797" s="458">
        <v>1</v>
      </c>
      <c r="L2797" t="s">
        <v>855</v>
      </c>
      <c r="O2797" s="231"/>
      <c r="P2797" s="231"/>
    </row>
    <row r="2798" spans="1:16">
      <c r="A2798" t="s">
        <v>1264</v>
      </c>
      <c r="B2798" s="458">
        <v>2020</v>
      </c>
      <c r="C2798" s="458">
        <v>0</v>
      </c>
      <c r="D2798" s="458">
        <v>0</v>
      </c>
      <c r="E2798" s="458">
        <v>0</v>
      </c>
      <c r="F2798" s="458">
        <v>0</v>
      </c>
      <c r="G2798" s="458">
        <v>0</v>
      </c>
      <c r="H2798" s="458">
        <v>3</v>
      </c>
      <c r="I2798" s="458">
        <v>0</v>
      </c>
      <c r="J2798" s="458">
        <v>12</v>
      </c>
      <c r="K2798" s="458">
        <v>4</v>
      </c>
      <c r="L2798" t="s">
        <v>855</v>
      </c>
      <c r="O2798" s="231"/>
      <c r="P2798" s="231"/>
    </row>
    <row r="2799" spans="1:16">
      <c r="A2799" t="s">
        <v>1264</v>
      </c>
      <c r="B2799" s="458">
        <v>2021</v>
      </c>
      <c r="C2799" s="458">
        <v>0</v>
      </c>
      <c r="D2799" s="458">
        <v>0</v>
      </c>
      <c r="E2799" s="458">
        <v>0</v>
      </c>
      <c r="F2799" s="458">
        <v>0</v>
      </c>
      <c r="G2799" s="458">
        <v>0</v>
      </c>
      <c r="H2799" s="458">
        <v>5</v>
      </c>
      <c r="I2799" s="458">
        <v>0</v>
      </c>
      <c r="J2799" s="458">
        <v>14</v>
      </c>
      <c r="K2799" s="458">
        <v>6</v>
      </c>
      <c r="L2799" t="s">
        <v>855</v>
      </c>
      <c r="O2799" s="231"/>
      <c r="P2799" s="231"/>
    </row>
    <row r="2800" spans="1:16">
      <c r="A2800" t="s">
        <v>1264</v>
      </c>
      <c r="B2800" s="458">
        <v>2022</v>
      </c>
      <c r="C2800" s="458">
        <v>54</v>
      </c>
      <c r="D2800" s="458">
        <v>0</v>
      </c>
      <c r="E2800" s="458">
        <v>54</v>
      </c>
      <c r="F2800" s="458">
        <v>0</v>
      </c>
      <c r="G2800" s="458">
        <v>0</v>
      </c>
      <c r="H2800" s="458">
        <v>2</v>
      </c>
      <c r="I2800" s="458">
        <v>0</v>
      </c>
      <c r="J2800" s="458">
        <v>7</v>
      </c>
      <c r="K2800" s="458">
        <v>2</v>
      </c>
      <c r="L2800" t="s">
        <v>855</v>
      </c>
      <c r="O2800" s="231"/>
      <c r="P2800" s="231"/>
    </row>
    <row r="2801" spans="1:16">
      <c r="A2801" t="s">
        <v>1264</v>
      </c>
      <c r="B2801" s="458">
        <v>2023</v>
      </c>
      <c r="C2801" s="458">
        <v>0</v>
      </c>
      <c r="D2801" s="458">
        <v>0</v>
      </c>
      <c r="E2801" s="458">
        <v>0</v>
      </c>
      <c r="F2801" s="458">
        <v>0</v>
      </c>
      <c r="G2801" s="458">
        <v>0</v>
      </c>
      <c r="H2801" s="458">
        <v>0</v>
      </c>
      <c r="I2801" s="458">
        <v>0</v>
      </c>
      <c r="J2801" s="458">
        <v>1</v>
      </c>
      <c r="K2801" s="458">
        <v>0</v>
      </c>
      <c r="L2801" t="s">
        <v>855</v>
      </c>
      <c r="O2801" s="231"/>
      <c r="P2801" s="231"/>
    </row>
    <row r="2802" spans="1:16">
      <c r="A2802" t="s">
        <v>1264</v>
      </c>
      <c r="B2802" s="458">
        <v>2023</v>
      </c>
      <c r="C2802" s="458">
        <v>0</v>
      </c>
      <c r="D2802" s="458">
        <v>0</v>
      </c>
      <c r="E2802" s="458">
        <v>0</v>
      </c>
      <c r="F2802" s="458">
        <v>0</v>
      </c>
      <c r="G2802" s="458">
        <v>50</v>
      </c>
      <c r="H2802" s="458">
        <v>3</v>
      </c>
      <c r="I2802" s="458">
        <v>0</v>
      </c>
      <c r="J2802" s="458">
        <v>13</v>
      </c>
      <c r="K2802" s="458">
        <v>10</v>
      </c>
      <c r="L2802" t="s">
        <v>697</v>
      </c>
      <c r="O2802" s="231"/>
      <c r="P2802" s="231"/>
    </row>
    <row r="2803" spans="1:16">
      <c r="A2803" t="s">
        <v>1264</v>
      </c>
      <c r="B2803" s="458">
        <v>2024</v>
      </c>
      <c r="C2803" s="458">
        <v>0</v>
      </c>
      <c r="D2803" s="458">
        <v>0</v>
      </c>
      <c r="E2803" s="458">
        <v>0</v>
      </c>
      <c r="F2803" s="458">
        <v>0</v>
      </c>
      <c r="G2803" s="458">
        <v>0</v>
      </c>
      <c r="H2803" s="458">
        <v>2</v>
      </c>
      <c r="I2803" s="458">
        <v>0</v>
      </c>
      <c r="J2803" s="458">
        <v>28</v>
      </c>
      <c r="K2803" s="458">
        <v>12</v>
      </c>
      <c r="L2803" t="s">
        <v>697</v>
      </c>
      <c r="O2803" s="231"/>
      <c r="P2803" s="231"/>
    </row>
    <row r="2804" spans="1:16">
      <c r="A2804" t="s">
        <v>1264</v>
      </c>
      <c r="C2804">
        <v>0</v>
      </c>
      <c r="D2804">
        <v>0</v>
      </c>
      <c r="E2804">
        <v>54</v>
      </c>
      <c r="F2804">
        <v>0</v>
      </c>
      <c r="G2804">
        <v>0</v>
      </c>
      <c r="H2804">
        <v>1</v>
      </c>
      <c r="I2804">
        <v>0</v>
      </c>
      <c r="J2804">
        <v>4</v>
      </c>
      <c r="K2804">
        <v>2</v>
      </c>
      <c r="L2804" t="s">
        <v>822</v>
      </c>
      <c r="O2804" s="231"/>
      <c r="P2804" s="231"/>
    </row>
    <row r="2805" spans="1:16">
      <c r="A2805" t="s">
        <v>1265</v>
      </c>
      <c r="B2805" s="458">
        <v>2019</v>
      </c>
      <c r="C2805" s="458">
        <v>0</v>
      </c>
      <c r="D2805" s="458">
        <v>0</v>
      </c>
      <c r="E2805" s="458">
        <v>0</v>
      </c>
      <c r="F2805" s="458">
        <v>0</v>
      </c>
      <c r="G2805" s="458">
        <v>0</v>
      </c>
      <c r="H2805" s="458">
        <v>6</v>
      </c>
      <c r="I2805" s="458">
        <v>0</v>
      </c>
      <c r="J2805" s="458">
        <v>0</v>
      </c>
      <c r="K2805" s="458">
        <v>22</v>
      </c>
      <c r="L2805" t="s">
        <v>855</v>
      </c>
      <c r="O2805" s="231"/>
      <c r="P2805" s="231"/>
    </row>
    <row r="2806" spans="1:16">
      <c r="A2806" t="s">
        <v>1265</v>
      </c>
      <c r="B2806" s="458">
        <v>2020</v>
      </c>
      <c r="C2806" s="458">
        <v>0</v>
      </c>
      <c r="D2806" s="458">
        <v>0</v>
      </c>
      <c r="E2806" s="458">
        <v>4</v>
      </c>
      <c r="F2806" s="458">
        <v>0</v>
      </c>
      <c r="G2806" s="458">
        <v>2</v>
      </c>
      <c r="H2806" s="458">
        <v>7</v>
      </c>
      <c r="I2806" s="458">
        <v>0</v>
      </c>
      <c r="J2806" s="458">
        <v>0</v>
      </c>
      <c r="K2806" s="458">
        <v>69</v>
      </c>
      <c r="L2806" t="s">
        <v>855</v>
      </c>
      <c r="O2806" s="231"/>
      <c r="P2806" s="231"/>
    </row>
    <row r="2807" spans="1:16">
      <c r="A2807" t="s">
        <v>1265</v>
      </c>
      <c r="B2807" s="458">
        <v>2021</v>
      </c>
      <c r="C2807" s="458">
        <v>0</v>
      </c>
      <c r="D2807" s="458">
        <v>0</v>
      </c>
      <c r="E2807" s="458">
        <v>0</v>
      </c>
      <c r="F2807" s="458">
        <v>32</v>
      </c>
      <c r="G2807" s="458">
        <v>1</v>
      </c>
      <c r="H2807" s="458">
        <v>11</v>
      </c>
      <c r="I2807" s="458">
        <v>0</v>
      </c>
      <c r="J2807" s="458">
        <v>0</v>
      </c>
      <c r="K2807" s="458">
        <v>22</v>
      </c>
      <c r="L2807" t="s">
        <v>855</v>
      </c>
      <c r="O2807" s="231"/>
      <c r="P2807" s="231"/>
    </row>
    <row r="2808" spans="1:16">
      <c r="A2808" t="s">
        <v>1265</v>
      </c>
      <c r="B2808" s="458">
        <v>2022</v>
      </c>
      <c r="C2808" s="458">
        <v>0</v>
      </c>
      <c r="D2808" s="458">
        <v>0</v>
      </c>
      <c r="E2808" s="458">
        <v>30</v>
      </c>
      <c r="F2808" s="458">
        <v>0</v>
      </c>
      <c r="G2808" s="458">
        <v>37</v>
      </c>
      <c r="H2808" s="458">
        <v>25</v>
      </c>
      <c r="I2808" s="458">
        <v>0</v>
      </c>
      <c r="J2808" s="458">
        <v>0</v>
      </c>
      <c r="K2808" s="458">
        <v>55</v>
      </c>
      <c r="L2808" t="s">
        <v>855</v>
      </c>
      <c r="O2808" s="231"/>
      <c r="P2808" s="231"/>
    </row>
    <row r="2809" spans="1:16">
      <c r="A2809" t="s">
        <v>1265</v>
      </c>
      <c r="B2809" s="458">
        <v>2023</v>
      </c>
      <c r="C2809" s="458">
        <v>40</v>
      </c>
      <c r="D2809" s="458">
        <v>0</v>
      </c>
      <c r="E2809" s="458">
        <v>0</v>
      </c>
      <c r="F2809" s="458">
        <v>0</v>
      </c>
      <c r="G2809" s="458">
        <v>0</v>
      </c>
      <c r="H2809" s="458">
        <v>0</v>
      </c>
      <c r="I2809" s="458">
        <v>0</v>
      </c>
      <c r="J2809" s="458">
        <v>0</v>
      </c>
      <c r="K2809" s="458">
        <v>3</v>
      </c>
      <c r="L2809" t="s">
        <v>855</v>
      </c>
      <c r="O2809" s="231"/>
      <c r="P2809" s="231"/>
    </row>
    <row r="2810" spans="1:16">
      <c r="A2810" t="s">
        <v>1265</v>
      </c>
      <c r="B2810" s="458">
        <v>2023</v>
      </c>
      <c r="C2810" s="458">
        <v>40</v>
      </c>
      <c r="D2810" s="458">
        <v>0</v>
      </c>
      <c r="E2810" s="458">
        <v>40</v>
      </c>
      <c r="F2810" s="458">
        <v>0</v>
      </c>
      <c r="G2810" s="458">
        <v>0</v>
      </c>
      <c r="H2810" s="458">
        <v>13</v>
      </c>
      <c r="I2810" s="458">
        <v>0</v>
      </c>
      <c r="J2810" s="458">
        <v>0</v>
      </c>
      <c r="K2810" s="458">
        <v>56</v>
      </c>
      <c r="L2810" t="s">
        <v>697</v>
      </c>
      <c r="O2810" s="231"/>
      <c r="P2810" s="231"/>
    </row>
    <row r="2811" spans="1:16">
      <c r="A2811" t="s">
        <v>1265</v>
      </c>
      <c r="B2811" s="458">
        <v>2024</v>
      </c>
      <c r="C2811" s="458">
        <v>0</v>
      </c>
      <c r="D2811" s="458">
        <v>0</v>
      </c>
      <c r="E2811" s="458">
        <v>0</v>
      </c>
      <c r="F2811" s="458">
        <v>0</v>
      </c>
      <c r="G2811" s="458">
        <v>0</v>
      </c>
      <c r="H2811" s="458">
        <v>12</v>
      </c>
      <c r="I2811" s="458">
        <v>0</v>
      </c>
      <c r="J2811" s="458">
        <v>0</v>
      </c>
      <c r="K2811" s="458">
        <v>26</v>
      </c>
      <c r="L2811" t="s">
        <v>697</v>
      </c>
      <c r="O2811" s="231"/>
      <c r="P2811" s="231"/>
    </row>
    <row r="2812" spans="1:16">
      <c r="A2812" t="s">
        <v>1265</v>
      </c>
      <c r="C2812">
        <v>0</v>
      </c>
      <c r="D2812">
        <v>0</v>
      </c>
      <c r="E2812">
        <v>0</v>
      </c>
      <c r="F2812">
        <v>0</v>
      </c>
      <c r="G2812">
        <v>1</v>
      </c>
      <c r="H2812">
        <v>14</v>
      </c>
      <c r="I2812">
        <v>0</v>
      </c>
      <c r="J2812">
        <v>0</v>
      </c>
      <c r="K2812">
        <v>14</v>
      </c>
      <c r="L2812" t="s">
        <v>822</v>
      </c>
      <c r="O2812" s="231"/>
      <c r="P2812" s="231"/>
    </row>
    <row r="2813" spans="1:16">
      <c r="A2813" t="s">
        <v>1266</v>
      </c>
      <c r="B2813" s="458">
        <v>2019</v>
      </c>
      <c r="C2813" s="458">
        <v>0</v>
      </c>
      <c r="D2813" s="458">
        <v>0</v>
      </c>
      <c r="E2813" s="458">
        <v>6</v>
      </c>
      <c r="F2813" s="458">
        <v>0</v>
      </c>
      <c r="G2813" s="458">
        <v>6</v>
      </c>
      <c r="H2813" s="458">
        <v>0</v>
      </c>
      <c r="I2813" s="458">
        <v>0</v>
      </c>
      <c r="J2813" s="458">
        <v>0</v>
      </c>
      <c r="K2813" s="458">
        <v>240</v>
      </c>
      <c r="L2813" t="s">
        <v>855</v>
      </c>
      <c r="O2813" s="231"/>
      <c r="P2813" s="231"/>
    </row>
    <row r="2814" spans="1:16">
      <c r="A2814" t="s">
        <v>1266</v>
      </c>
      <c r="B2814" s="458">
        <v>2020</v>
      </c>
      <c r="C2814" s="458">
        <v>0</v>
      </c>
      <c r="D2814" s="458">
        <v>0</v>
      </c>
      <c r="E2814" s="458">
        <v>5</v>
      </c>
      <c r="F2814" s="458">
        <v>0</v>
      </c>
      <c r="G2814" s="458">
        <v>5</v>
      </c>
      <c r="H2814" s="458">
        <v>0</v>
      </c>
      <c r="I2814" s="458">
        <v>0</v>
      </c>
      <c r="J2814" s="458">
        <v>0</v>
      </c>
      <c r="K2814" s="458">
        <v>96</v>
      </c>
      <c r="L2814" t="s">
        <v>855</v>
      </c>
      <c r="O2814" s="231"/>
      <c r="P2814" s="231"/>
    </row>
    <row r="2815" spans="1:16">
      <c r="A2815" t="s">
        <v>1266</v>
      </c>
      <c r="B2815" s="458">
        <v>2021</v>
      </c>
      <c r="C2815" s="458">
        <v>0</v>
      </c>
      <c r="D2815" s="458">
        <v>0</v>
      </c>
      <c r="E2815" s="458">
        <v>4</v>
      </c>
      <c r="F2815" s="458">
        <v>0</v>
      </c>
      <c r="G2815" s="458">
        <v>2</v>
      </c>
      <c r="H2815" s="458">
        <v>0</v>
      </c>
      <c r="I2815" s="458">
        <v>185</v>
      </c>
      <c r="J2815" s="458">
        <v>0</v>
      </c>
      <c r="K2815" s="458">
        <v>98</v>
      </c>
      <c r="L2815" t="s">
        <v>855</v>
      </c>
      <c r="O2815" s="231"/>
      <c r="P2815" s="231"/>
    </row>
    <row r="2816" spans="1:16">
      <c r="A2816" t="s">
        <v>1266</v>
      </c>
      <c r="B2816" s="458">
        <v>2022</v>
      </c>
      <c r="C2816" s="458">
        <v>13</v>
      </c>
      <c r="D2816" s="458">
        <v>0</v>
      </c>
      <c r="E2816" s="458">
        <v>26</v>
      </c>
      <c r="F2816" s="458">
        <v>0</v>
      </c>
      <c r="G2816" s="458">
        <v>96</v>
      </c>
      <c r="H2816" s="458">
        <v>0</v>
      </c>
      <c r="I2816" s="458">
        <v>0</v>
      </c>
      <c r="J2816" s="458">
        <v>0</v>
      </c>
      <c r="K2816" s="458">
        <v>141</v>
      </c>
      <c r="L2816" t="s">
        <v>855</v>
      </c>
      <c r="O2816" s="231"/>
      <c r="P2816" s="231"/>
    </row>
    <row r="2817" spans="1:16">
      <c r="A2817" t="s">
        <v>1266</v>
      </c>
      <c r="B2817" s="458">
        <v>2023</v>
      </c>
      <c r="C2817" s="458">
        <v>0</v>
      </c>
      <c r="D2817" s="458">
        <v>0</v>
      </c>
      <c r="E2817" s="458">
        <v>2</v>
      </c>
      <c r="F2817" s="458">
        <v>7</v>
      </c>
      <c r="G2817" s="458">
        <v>2</v>
      </c>
      <c r="H2817" s="458">
        <v>0</v>
      </c>
      <c r="I2817" s="458">
        <v>3</v>
      </c>
      <c r="J2817" s="458">
        <v>2</v>
      </c>
      <c r="K2817" s="458">
        <v>110</v>
      </c>
      <c r="L2817" t="s">
        <v>697</v>
      </c>
      <c r="O2817" s="231"/>
      <c r="P2817" s="231"/>
    </row>
    <row r="2818" spans="1:16">
      <c r="A2818" t="s">
        <v>1266</v>
      </c>
      <c r="B2818" s="458">
        <v>2024</v>
      </c>
      <c r="C2818" s="458">
        <v>2</v>
      </c>
      <c r="D2818" s="458">
        <v>1</v>
      </c>
      <c r="E2818" s="458">
        <v>2</v>
      </c>
      <c r="F2818" s="458">
        <v>5</v>
      </c>
      <c r="G2818" s="458">
        <v>4</v>
      </c>
      <c r="H2818" s="458">
        <v>1</v>
      </c>
      <c r="I2818" s="458">
        <v>5</v>
      </c>
      <c r="J2818" s="458">
        <v>3</v>
      </c>
      <c r="K2818" s="458">
        <v>104</v>
      </c>
      <c r="L2818" t="s">
        <v>697</v>
      </c>
      <c r="O2818" s="231"/>
      <c r="P2818" s="231"/>
    </row>
    <row r="2819" spans="1:16">
      <c r="A2819" t="s">
        <v>1266</v>
      </c>
      <c r="C2819">
        <v>0</v>
      </c>
      <c r="D2819">
        <v>0</v>
      </c>
      <c r="E2819">
        <v>26</v>
      </c>
      <c r="F2819">
        <v>0</v>
      </c>
      <c r="G2819">
        <v>96</v>
      </c>
      <c r="H2819">
        <v>0</v>
      </c>
      <c r="I2819">
        <v>0</v>
      </c>
      <c r="J2819">
        <v>0</v>
      </c>
      <c r="K2819">
        <v>61</v>
      </c>
      <c r="L2819" t="s">
        <v>822</v>
      </c>
      <c r="O2819" s="231"/>
      <c r="P2819" s="231"/>
    </row>
    <row r="2820" spans="1:16">
      <c r="A2820" t="s">
        <v>1267</v>
      </c>
      <c r="B2820" s="458">
        <v>2019</v>
      </c>
      <c r="C2820" s="458">
        <v>0</v>
      </c>
      <c r="D2820" s="458">
        <v>0</v>
      </c>
      <c r="E2820" s="458">
        <v>0</v>
      </c>
      <c r="F2820" s="458">
        <v>0</v>
      </c>
      <c r="G2820" s="458">
        <v>0</v>
      </c>
      <c r="H2820" s="458">
        <v>0</v>
      </c>
      <c r="I2820" s="458">
        <v>0</v>
      </c>
      <c r="J2820" s="458">
        <v>0</v>
      </c>
      <c r="K2820" s="458">
        <v>4</v>
      </c>
      <c r="L2820" t="s">
        <v>855</v>
      </c>
      <c r="O2820" s="231"/>
      <c r="P2820" s="231"/>
    </row>
    <row r="2821" spans="1:16">
      <c r="A2821" t="s">
        <v>1267</v>
      </c>
      <c r="B2821" s="458">
        <v>2021</v>
      </c>
      <c r="C2821" s="458">
        <v>0</v>
      </c>
      <c r="D2821" s="458">
        <v>0</v>
      </c>
      <c r="E2821" s="458">
        <v>0</v>
      </c>
      <c r="F2821" s="458">
        <v>0</v>
      </c>
      <c r="G2821" s="458">
        <v>0</v>
      </c>
      <c r="H2821" s="458">
        <v>0</v>
      </c>
      <c r="I2821" s="458">
        <v>0</v>
      </c>
      <c r="J2821" s="458">
        <v>0</v>
      </c>
      <c r="K2821" s="458">
        <v>2</v>
      </c>
      <c r="L2821" t="s">
        <v>855</v>
      </c>
      <c r="O2821" s="231"/>
      <c r="P2821" s="231"/>
    </row>
    <row r="2822" spans="1:16">
      <c r="A2822" t="s">
        <v>1267</v>
      </c>
      <c r="B2822" s="458">
        <v>2022</v>
      </c>
      <c r="C2822" s="458">
        <v>0</v>
      </c>
      <c r="D2822" s="458">
        <v>0</v>
      </c>
      <c r="E2822" s="458">
        <v>0</v>
      </c>
      <c r="F2822" s="458">
        <v>0</v>
      </c>
      <c r="G2822" s="458">
        <v>0</v>
      </c>
      <c r="H2822" s="458">
        <v>0</v>
      </c>
      <c r="I2822" s="458">
        <v>0</v>
      </c>
      <c r="J2822" s="458">
        <v>0</v>
      </c>
      <c r="K2822" s="458">
        <v>1</v>
      </c>
      <c r="L2822" t="s">
        <v>855</v>
      </c>
      <c r="O2822" s="231"/>
      <c r="P2822" s="231"/>
    </row>
    <row r="2823" spans="1:16">
      <c r="A2823" t="s">
        <v>1267</v>
      </c>
      <c r="B2823" s="458">
        <v>2023</v>
      </c>
      <c r="C2823" s="458">
        <v>0</v>
      </c>
      <c r="D2823" s="458">
        <v>0</v>
      </c>
      <c r="E2823" s="458">
        <v>0</v>
      </c>
      <c r="F2823" s="458">
        <v>0</v>
      </c>
      <c r="G2823" s="458">
        <v>0</v>
      </c>
      <c r="H2823" s="458">
        <v>0</v>
      </c>
      <c r="I2823" s="458">
        <v>0</v>
      </c>
      <c r="J2823" s="458">
        <v>0</v>
      </c>
      <c r="K2823" s="458">
        <v>1</v>
      </c>
      <c r="L2823" t="s">
        <v>855</v>
      </c>
      <c r="O2823" s="231"/>
      <c r="P2823" s="231"/>
    </row>
    <row r="2824" spans="1:16">
      <c r="A2824" t="s">
        <v>1267</v>
      </c>
      <c r="C2824">
        <v>0</v>
      </c>
      <c r="D2824">
        <v>0</v>
      </c>
      <c r="E2824">
        <v>0</v>
      </c>
      <c r="F2824">
        <v>0</v>
      </c>
      <c r="G2824">
        <v>0</v>
      </c>
      <c r="H2824">
        <v>0</v>
      </c>
      <c r="I2824">
        <v>0</v>
      </c>
      <c r="J2824">
        <v>0</v>
      </c>
      <c r="K2824">
        <v>1</v>
      </c>
      <c r="L2824" t="s">
        <v>822</v>
      </c>
      <c r="O2824" s="231"/>
      <c r="P2824" s="231"/>
    </row>
    <row r="2825" spans="1:16">
      <c r="A2825" t="s">
        <v>1268</v>
      </c>
      <c r="B2825" s="458">
        <v>2019</v>
      </c>
      <c r="C2825" s="458">
        <v>0</v>
      </c>
      <c r="D2825" s="458">
        <v>0</v>
      </c>
      <c r="E2825" s="458">
        <v>0</v>
      </c>
      <c r="F2825" s="458">
        <v>0</v>
      </c>
      <c r="G2825" s="458">
        <v>0</v>
      </c>
      <c r="H2825" s="458">
        <v>0</v>
      </c>
      <c r="I2825" s="458">
        <v>0</v>
      </c>
      <c r="J2825" s="458">
        <v>33</v>
      </c>
      <c r="K2825" s="458">
        <v>17</v>
      </c>
      <c r="L2825" t="s">
        <v>855</v>
      </c>
      <c r="O2825" s="231"/>
      <c r="P2825" s="231"/>
    </row>
    <row r="2826" spans="1:16">
      <c r="A2826" t="s">
        <v>1268</v>
      </c>
      <c r="B2826" s="458">
        <v>2020</v>
      </c>
      <c r="C2826" s="458">
        <v>0</v>
      </c>
      <c r="D2826" s="458">
        <v>0</v>
      </c>
      <c r="E2826" s="458">
        <v>0</v>
      </c>
      <c r="F2826" s="458">
        <v>0</v>
      </c>
      <c r="G2826" s="458">
        <v>0</v>
      </c>
      <c r="H2826" s="458">
        <v>0</v>
      </c>
      <c r="I2826" s="458">
        <v>0</v>
      </c>
      <c r="J2826" s="458">
        <v>0</v>
      </c>
      <c r="K2826" s="458">
        <v>2</v>
      </c>
      <c r="L2826" t="s">
        <v>855</v>
      </c>
      <c r="O2826" s="231"/>
      <c r="P2826" s="231"/>
    </row>
    <row r="2827" spans="1:16">
      <c r="A2827" t="s">
        <v>1268</v>
      </c>
      <c r="B2827" s="458">
        <v>2021</v>
      </c>
      <c r="C2827" s="458">
        <v>0</v>
      </c>
      <c r="D2827" s="458">
        <v>0</v>
      </c>
      <c r="E2827" s="458">
        <v>0</v>
      </c>
      <c r="F2827" s="458">
        <v>0</v>
      </c>
      <c r="G2827" s="458">
        <v>0</v>
      </c>
      <c r="H2827" s="458">
        <v>0</v>
      </c>
      <c r="I2827" s="458">
        <v>0</v>
      </c>
      <c r="J2827" s="458">
        <v>0</v>
      </c>
      <c r="K2827" s="458">
        <v>2</v>
      </c>
      <c r="L2827" t="s">
        <v>855</v>
      </c>
      <c r="O2827" s="231"/>
      <c r="P2827" s="231"/>
    </row>
    <row r="2828" spans="1:16">
      <c r="A2828" t="s">
        <v>1268</v>
      </c>
      <c r="B2828" s="458">
        <v>2022</v>
      </c>
      <c r="C2828" s="458">
        <v>0</v>
      </c>
      <c r="D2828" s="458">
        <v>0</v>
      </c>
      <c r="E2828" s="458">
        <v>0</v>
      </c>
      <c r="F2828" s="458">
        <v>0</v>
      </c>
      <c r="G2828" s="458">
        <v>0</v>
      </c>
      <c r="H2828" s="458">
        <v>0</v>
      </c>
      <c r="I2828" s="458">
        <v>0</v>
      </c>
      <c r="J2828" s="458">
        <v>1</v>
      </c>
      <c r="K2828" s="458">
        <v>0</v>
      </c>
      <c r="L2828" t="s">
        <v>855</v>
      </c>
      <c r="O2828" s="231"/>
      <c r="P2828" s="231"/>
    </row>
    <row r="2829" spans="1:16">
      <c r="A2829" t="s">
        <v>1268</v>
      </c>
      <c r="B2829" s="458">
        <v>2023</v>
      </c>
      <c r="C2829" s="458">
        <v>0</v>
      </c>
      <c r="D2829" s="458">
        <v>0</v>
      </c>
      <c r="E2829" s="458">
        <v>0</v>
      </c>
      <c r="F2829" s="458">
        <v>0</v>
      </c>
      <c r="G2829" s="458">
        <v>72</v>
      </c>
      <c r="H2829" s="458">
        <v>0</v>
      </c>
      <c r="I2829" s="458">
        <v>0</v>
      </c>
      <c r="J2829" s="458">
        <v>5</v>
      </c>
      <c r="K2829" s="458">
        <v>19</v>
      </c>
      <c r="L2829" t="s">
        <v>855</v>
      </c>
      <c r="O2829" s="231"/>
      <c r="P2829" s="231"/>
    </row>
    <row r="2830" spans="1:16">
      <c r="A2830" t="s">
        <v>1268</v>
      </c>
      <c r="B2830" s="458">
        <v>2024</v>
      </c>
      <c r="C2830" s="458">
        <v>0</v>
      </c>
      <c r="D2830" s="458">
        <v>0</v>
      </c>
      <c r="E2830" s="458">
        <v>0</v>
      </c>
      <c r="F2830" s="458">
        <v>0</v>
      </c>
      <c r="G2830" s="458">
        <v>0</v>
      </c>
      <c r="H2830" s="458">
        <v>0</v>
      </c>
      <c r="I2830" s="458">
        <v>0</v>
      </c>
      <c r="J2830" s="458">
        <v>1</v>
      </c>
      <c r="K2830" s="458">
        <v>30</v>
      </c>
      <c r="L2830" t="s">
        <v>697</v>
      </c>
      <c r="O2830" s="231"/>
      <c r="P2830" s="231"/>
    </row>
    <row r="2831" spans="1:16">
      <c r="A2831" t="s">
        <v>1268</v>
      </c>
      <c r="C2831">
        <v>0</v>
      </c>
      <c r="D2831">
        <v>0</v>
      </c>
      <c r="E2831">
        <v>0</v>
      </c>
      <c r="F2831">
        <v>0</v>
      </c>
      <c r="G2831">
        <v>72</v>
      </c>
      <c r="H2831">
        <v>0</v>
      </c>
      <c r="I2831">
        <v>0</v>
      </c>
      <c r="J2831">
        <v>3</v>
      </c>
      <c r="K2831">
        <v>1</v>
      </c>
      <c r="L2831" t="s">
        <v>822</v>
      </c>
      <c r="O2831" s="231"/>
      <c r="P2831" s="231"/>
    </row>
    <row r="2832" spans="1:16">
      <c r="A2832" t="s">
        <v>1269</v>
      </c>
      <c r="B2832" s="458">
        <v>2019</v>
      </c>
      <c r="C2832" s="458">
        <v>0</v>
      </c>
      <c r="D2832" s="458">
        <v>0</v>
      </c>
      <c r="E2832" s="458">
        <v>76</v>
      </c>
      <c r="F2832" s="458">
        <v>4</v>
      </c>
      <c r="G2832" s="458">
        <v>30</v>
      </c>
      <c r="H2832" s="458">
        <v>53</v>
      </c>
      <c r="I2832" s="458">
        <v>0</v>
      </c>
      <c r="J2832" s="458">
        <v>1</v>
      </c>
      <c r="K2832" s="458">
        <v>538</v>
      </c>
      <c r="L2832" t="s">
        <v>855</v>
      </c>
      <c r="O2832" s="231"/>
      <c r="P2832" s="231"/>
    </row>
    <row r="2833" spans="1:16">
      <c r="A2833" t="s">
        <v>1269</v>
      </c>
      <c r="B2833" s="458">
        <v>2020</v>
      </c>
      <c r="C2833" s="458">
        <v>0</v>
      </c>
      <c r="D2833" s="458">
        <v>0</v>
      </c>
      <c r="E2833" s="458">
        <v>56</v>
      </c>
      <c r="F2833" s="458">
        <v>3</v>
      </c>
      <c r="G2833" s="458">
        <v>491</v>
      </c>
      <c r="H2833" s="458">
        <v>59</v>
      </c>
      <c r="I2833" s="458">
        <v>0</v>
      </c>
      <c r="J2833" s="458">
        <v>1</v>
      </c>
      <c r="K2833" s="458">
        <v>863</v>
      </c>
      <c r="L2833" t="s">
        <v>855</v>
      </c>
      <c r="O2833" s="231"/>
      <c r="P2833" s="231"/>
    </row>
    <row r="2834" spans="1:16">
      <c r="A2834" t="s">
        <v>1269</v>
      </c>
      <c r="B2834" s="458">
        <v>2021</v>
      </c>
      <c r="C2834" s="458">
        <v>105</v>
      </c>
      <c r="D2834" s="458">
        <v>0</v>
      </c>
      <c r="E2834" s="458">
        <v>89</v>
      </c>
      <c r="F2834" s="458">
        <v>14</v>
      </c>
      <c r="G2834" s="458">
        <v>92</v>
      </c>
      <c r="H2834" s="458">
        <v>75</v>
      </c>
      <c r="I2834" s="458">
        <v>0</v>
      </c>
      <c r="J2834" s="458">
        <v>4</v>
      </c>
      <c r="K2834" s="458">
        <v>143</v>
      </c>
      <c r="L2834" t="s">
        <v>855</v>
      </c>
      <c r="O2834" s="231"/>
      <c r="P2834" s="231"/>
    </row>
    <row r="2835" spans="1:16">
      <c r="A2835" t="s">
        <v>1269</v>
      </c>
      <c r="B2835" s="458">
        <v>2021</v>
      </c>
      <c r="C2835" s="458">
        <v>105</v>
      </c>
      <c r="D2835" s="458">
        <v>0</v>
      </c>
      <c r="E2835" s="458">
        <v>27</v>
      </c>
      <c r="F2835" s="458">
        <v>7</v>
      </c>
      <c r="G2835" s="458">
        <v>0</v>
      </c>
      <c r="H2835" s="458">
        <v>14</v>
      </c>
      <c r="I2835" s="458">
        <v>0</v>
      </c>
      <c r="J2835" s="458">
        <v>8</v>
      </c>
      <c r="K2835" s="458">
        <v>519</v>
      </c>
      <c r="L2835" t="s">
        <v>697</v>
      </c>
      <c r="O2835" s="231"/>
      <c r="P2835" s="231"/>
    </row>
    <row r="2836" spans="1:16">
      <c r="A2836" t="s">
        <v>1269</v>
      </c>
      <c r="B2836" s="458">
        <v>2022</v>
      </c>
      <c r="C2836" s="458">
        <v>63</v>
      </c>
      <c r="D2836" s="458">
        <v>0</v>
      </c>
      <c r="E2836" s="458">
        <v>148</v>
      </c>
      <c r="F2836" s="458">
        <v>43</v>
      </c>
      <c r="G2836" s="458">
        <v>21</v>
      </c>
      <c r="H2836" s="458">
        <v>81</v>
      </c>
      <c r="I2836" s="458">
        <v>0</v>
      </c>
      <c r="J2836" s="458">
        <v>41</v>
      </c>
      <c r="K2836" s="458">
        <v>567</v>
      </c>
      <c r="L2836" t="s">
        <v>697</v>
      </c>
      <c r="O2836" s="231"/>
      <c r="P2836" s="231"/>
    </row>
    <row r="2837" spans="1:16">
      <c r="A2837" t="s">
        <v>1269</v>
      </c>
      <c r="B2837" s="458">
        <v>2023</v>
      </c>
      <c r="C2837" s="458">
        <v>47</v>
      </c>
      <c r="D2837" s="458">
        <v>0</v>
      </c>
      <c r="E2837" s="458">
        <v>47</v>
      </c>
      <c r="F2837" s="458">
        <v>17</v>
      </c>
      <c r="G2837" s="458">
        <v>16</v>
      </c>
      <c r="H2837" s="458">
        <v>97</v>
      </c>
      <c r="I2837" s="458">
        <v>0</v>
      </c>
      <c r="J2837" s="458">
        <v>84</v>
      </c>
      <c r="K2837" s="458">
        <v>2281</v>
      </c>
      <c r="L2837" t="s">
        <v>697</v>
      </c>
      <c r="O2837" s="231"/>
      <c r="P2837" s="231"/>
    </row>
    <row r="2838" spans="1:16">
      <c r="A2838" t="s">
        <v>1269</v>
      </c>
      <c r="B2838" s="458">
        <v>2024</v>
      </c>
      <c r="C2838" s="458">
        <v>0</v>
      </c>
      <c r="D2838" s="458">
        <v>0</v>
      </c>
      <c r="E2838" s="458">
        <v>0</v>
      </c>
      <c r="F2838" s="458">
        <v>48</v>
      </c>
      <c r="G2838" s="458">
        <v>8</v>
      </c>
      <c r="H2838" s="458">
        <v>73</v>
      </c>
      <c r="I2838" s="458">
        <v>0</v>
      </c>
      <c r="J2838" s="458">
        <v>65</v>
      </c>
      <c r="K2838" s="458">
        <v>70</v>
      </c>
      <c r="L2838" t="s">
        <v>697</v>
      </c>
      <c r="O2838" s="231"/>
      <c r="P2838" s="231"/>
    </row>
    <row r="2839" spans="1:16">
      <c r="A2839" t="s">
        <v>1269</v>
      </c>
      <c r="C2839">
        <v>0</v>
      </c>
      <c r="D2839">
        <v>0</v>
      </c>
      <c r="E2839">
        <v>0</v>
      </c>
      <c r="F2839">
        <v>7</v>
      </c>
      <c r="G2839">
        <v>0</v>
      </c>
      <c r="H2839">
        <v>29</v>
      </c>
      <c r="I2839">
        <v>0</v>
      </c>
      <c r="J2839">
        <v>3</v>
      </c>
      <c r="K2839">
        <v>120</v>
      </c>
      <c r="L2839" t="s">
        <v>822</v>
      </c>
      <c r="O2839" s="231"/>
      <c r="P2839" s="231"/>
    </row>
    <row r="2840" spans="1:16">
      <c r="A2840" t="s">
        <v>1270</v>
      </c>
      <c r="B2840" s="458">
        <v>2019</v>
      </c>
      <c r="C2840" s="458">
        <v>0</v>
      </c>
      <c r="D2840" s="458">
        <v>0</v>
      </c>
      <c r="E2840" s="458">
        <v>0</v>
      </c>
      <c r="F2840" s="458">
        <v>0</v>
      </c>
      <c r="G2840" s="458">
        <v>0</v>
      </c>
      <c r="H2840" s="458">
        <v>0</v>
      </c>
      <c r="I2840" s="458">
        <v>0</v>
      </c>
      <c r="J2840" s="458">
        <v>0</v>
      </c>
      <c r="K2840" s="458">
        <v>180</v>
      </c>
      <c r="L2840" t="s">
        <v>855</v>
      </c>
      <c r="O2840" s="231"/>
      <c r="P2840" s="231"/>
    </row>
    <row r="2841" spans="1:16">
      <c r="A2841" t="s">
        <v>1270</v>
      </c>
      <c r="B2841" s="458">
        <v>2020</v>
      </c>
      <c r="C2841" s="458">
        <v>0</v>
      </c>
      <c r="D2841" s="458">
        <v>0</v>
      </c>
      <c r="E2841" s="458">
        <v>2</v>
      </c>
      <c r="F2841" s="458">
        <v>0</v>
      </c>
      <c r="G2841" s="458">
        <v>0</v>
      </c>
      <c r="H2841" s="458">
        <v>0</v>
      </c>
      <c r="I2841" s="458">
        <v>0</v>
      </c>
      <c r="J2841" s="458">
        <v>0</v>
      </c>
      <c r="K2841" s="458">
        <v>130</v>
      </c>
      <c r="L2841" t="s">
        <v>855</v>
      </c>
      <c r="O2841" s="231"/>
      <c r="P2841" s="231"/>
    </row>
    <row r="2842" spans="1:16">
      <c r="A2842" t="s">
        <v>1270</v>
      </c>
      <c r="B2842" s="458">
        <v>2021</v>
      </c>
      <c r="C2842" s="458">
        <v>0</v>
      </c>
      <c r="D2842" s="458">
        <v>0</v>
      </c>
      <c r="E2842" s="458">
        <v>0</v>
      </c>
      <c r="F2842" s="458">
        <v>0</v>
      </c>
      <c r="G2842" s="458">
        <v>28</v>
      </c>
      <c r="H2842" s="458">
        <v>0</v>
      </c>
      <c r="I2842" s="458">
        <v>0</v>
      </c>
      <c r="J2842" s="458">
        <v>0</v>
      </c>
      <c r="K2842" s="458">
        <v>235</v>
      </c>
      <c r="L2842" t="s">
        <v>855</v>
      </c>
      <c r="O2842" s="231"/>
      <c r="P2842" s="231"/>
    </row>
    <row r="2843" spans="1:16">
      <c r="A2843" t="s">
        <v>1270</v>
      </c>
      <c r="B2843" s="458">
        <v>2022</v>
      </c>
      <c r="C2843" s="458">
        <v>0</v>
      </c>
      <c r="D2843" s="458">
        <v>0</v>
      </c>
      <c r="E2843" s="458">
        <v>0</v>
      </c>
      <c r="F2843" s="458">
        <v>0</v>
      </c>
      <c r="G2843" s="458">
        <v>3</v>
      </c>
      <c r="H2843" s="458">
        <v>0</v>
      </c>
      <c r="I2843" s="458">
        <v>12</v>
      </c>
      <c r="J2843" s="458">
        <v>0</v>
      </c>
      <c r="K2843" s="458">
        <v>225</v>
      </c>
      <c r="L2843" t="s">
        <v>855</v>
      </c>
      <c r="O2843" s="231"/>
      <c r="P2843" s="231"/>
    </row>
    <row r="2844" spans="1:16">
      <c r="A2844" t="s">
        <v>1270</v>
      </c>
      <c r="B2844" s="458">
        <v>2023</v>
      </c>
      <c r="C2844" s="458">
        <v>0</v>
      </c>
      <c r="D2844" s="458">
        <v>0</v>
      </c>
      <c r="E2844" s="458">
        <v>0</v>
      </c>
      <c r="F2844" s="458">
        <v>0</v>
      </c>
      <c r="G2844" s="458">
        <v>0</v>
      </c>
      <c r="H2844" s="458">
        <v>0</v>
      </c>
      <c r="I2844" s="458">
        <v>0</v>
      </c>
      <c r="J2844" s="458">
        <v>0</v>
      </c>
      <c r="K2844" s="458">
        <v>11</v>
      </c>
      <c r="L2844" t="s">
        <v>855</v>
      </c>
      <c r="O2844" s="231"/>
      <c r="P2844" s="231"/>
    </row>
    <row r="2845" spans="1:16">
      <c r="A2845" t="s">
        <v>1270</v>
      </c>
      <c r="B2845" s="458">
        <v>2023</v>
      </c>
      <c r="C2845" s="458">
        <v>0</v>
      </c>
      <c r="D2845" s="458">
        <v>0</v>
      </c>
      <c r="E2845" s="458">
        <v>1</v>
      </c>
      <c r="F2845" s="458">
        <v>0</v>
      </c>
      <c r="G2845" s="458">
        <v>34</v>
      </c>
      <c r="H2845" s="458">
        <v>0</v>
      </c>
      <c r="I2845" s="458">
        <v>0</v>
      </c>
      <c r="J2845" s="458">
        <v>0</v>
      </c>
      <c r="K2845" s="458">
        <v>177</v>
      </c>
      <c r="L2845" t="s">
        <v>697</v>
      </c>
      <c r="O2845" s="231"/>
      <c r="P2845" s="231"/>
    </row>
    <row r="2846" spans="1:16">
      <c r="A2846" t="s">
        <v>1270</v>
      </c>
      <c r="B2846" s="458">
        <v>2024</v>
      </c>
      <c r="C2846" s="458">
        <v>0</v>
      </c>
      <c r="D2846" s="458">
        <v>0</v>
      </c>
      <c r="E2846" s="458">
        <v>4</v>
      </c>
      <c r="F2846" s="458">
        <v>0</v>
      </c>
      <c r="G2846" s="458">
        <v>48</v>
      </c>
      <c r="H2846" s="458">
        <v>0</v>
      </c>
      <c r="I2846" s="458">
        <v>2</v>
      </c>
      <c r="J2846" s="458">
        <v>0</v>
      </c>
      <c r="K2846" s="458">
        <v>150</v>
      </c>
      <c r="L2846" t="s">
        <v>697</v>
      </c>
      <c r="O2846" s="231"/>
      <c r="P2846" s="231"/>
    </row>
    <row r="2847" spans="1:16">
      <c r="A2847" t="s">
        <v>1270</v>
      </c>
      <c r="C2847">
        <v>0</v>
      </c>
      <c r="D2847">
        <v>0</v>
      </c>
      <c r="E2847">
        <v>0</v>
      </c>
      <c r="F2847">
        <v>0</v>
      </c>
      <c r="G2847">
        <v>3</v>
      </c>
      <c r="H2847">
        <v>0</v>
      </c>
      <c r="I2847">
        <v>12</v>
      </c>
      <c r="J2847">
        <v>0</v>
      </c>
      <c r="K2847">
        <v>177</v>
      </c>
      <c r="L2847" t="s">
        <v>822</v>
      </c>
      <c r="O2847" s="231"/>
      <c r="P2847" s="231"/>
    </row>
    <row r="2848" spans="1:16">
      <c r="A2848" t="s">
        <v>1271</v>
      </c>
      <c r="B2848" s="458">
        <v>2019</v>
      </c>
      <c r="C2848" s="458">
        <v>0</v>
      </c>
      <c r="D2848">
        <v>0</v>
      </c>
      <c r="E2848" s="458">
        <v>0</v>
      </c>
      <c r="F2848" s="458">
        <v>0</v>
      </c>
      <c r="G2848" s="458">
        <v>0</v>
      </c>
      <c r="H2848" s="458">
        <v>26</v>
      </c>
      <c r="I2848" s="458">
        <v>0</v>
      </c>
      <c r="J2848" s="458">
        <v>21</v>
      </c>
      <c r="K2848" s="458">
        <v>195</v>
      </c>
      <c r="L2848" t="s">
        <v>855</v>
      </c>
      <c r="O2848" s="231"/>
      <c r="P2848" s="231"/>
    </row>
    <row r="2849" spans="1:16">
      <c r="A2849" t="s">
        <v>1271</v>
      </c>
      <c r="B2849" s="458">
        <v>2020</v>
      </c>
      <c r="C2849" s="458">
        <v>0</v>
      </c>
      <c r="D2849">
        <v>0</v>
      </c>
      <c r="E2849" s="458">
        <v>0</v>
      </c>
      <c r="F2849" s="458">
        <v>0</v>
      </c>
      <c r="G2849" s="458">
        <v>0</v>
      </c>
      <c r="H2849" s="458">
        <v>30</v>
      </c>
      <c r="I2849" s="458">
        <v>0</v>
      </c>
      <c r="J2849" s="458">
        <v>60</v>
      </c>
      <c r="K2849" s="458">
        <v>115</v>
      </c>
      <c r="L2849" t="s">
        <v>855</v>
      </c>
      <c r="O2849" s="231"/>
      <c r="P2849" s="231"/>
    </row>
    <row r="2850" spans="1:16">
      <c r="A2850" t="s">
        <v>1271</v>
      </c>
      <c r="B2850" s="458">
        <v>2021</v>
      </c>
      <c r="C2850" s="458">
        <v>10</v>
      </c>
      <c r="D2850">
        <v>0</v>
      </c>
      <c r="E2850" s="458">
        <v>10</v>
      </c>
      <c r="F2850" s="458">
        <v>0</v>
      </c>
      <c r="G2850" s="458">
        <v>50</v>
      </c>
      <c r="H2850" s="458">
        <v>29</v>
      </c>
      <c r="I2850" s="458">
        <v>0</v>
      </c>
      <c r="J2850" s="458">
        <v>72</v>
      </c>
      <c r="K2850" s="458">
        <v>229</v>
      </c>
      <c r="L2850" t="s">
        <v>855</v>
      </c>
      <c r="O2850" s="231"/>
      <c r="P2850" s="231"/>
    </row>
    <row r="2851" spans="1:16">
      <c r="A2851" t="s">
        <v>1271</v>
      </c>
      <c r="B2851" s="458">
        <v>2022</v>
      </c>
      <c r="C2851" s="458">
        <v>0</v>
      </c>
      <c r="D2851">
        <v>0</v>
      </c>
      <c r="E2851" s="458">
        <v>0</v>
      </c>
      <c r="F2851" s="458">
        <v>5</v>
      </c>
      <c r="G2851" s="458">
        <v>0</v>
      </c>
      <c r="H2851" s="458">
        <v>68</v>
      </c>
      <c r="I2851" s="458">
        <v>0</v>
      </c>
      <c r="J2851" s="458">
        <v>8</v>
      </c>
      <c r="K2851" s="458">
        <v>191</v>
      </c>
      <c r="L2851" t="s">
        <v>855</v>
      </c>
      <c r="O2851" s="231"/>
      <c r="P2851" s="231"/>
    </row>
    <row r="2852" spans="1:16">
      <c r="A2852" t="s">
        <v>1271</v>
      </c>
      <c r="B2852" s="458">
        <v>2023</v>
      </c>
      <c r="C2852" s="458">
        <v>0</v>
      </c>
      <c r="D2852">
        <v>0</v>
      </c>
      <c r="E2852" s="458">
        <v>0</v>
      </c>
      <c r="F2852" s="458">
        <v>0</v>
      </c>
      <c r="G2852" s="458">
        <v>0</v>
      </c>
      <c r="H2852" s="458">
        <v>10</v>
      </c>
      <c r="I2852" s="458">
        <v>0</v>
      </c>
      <c r="J2852" s="458">
        <v>1</v>
      </c>
      <c r="K2852" s="458">
        <v>12</v>
      </c>
      <c r="L2852" t="s">
        <v>855</v>
      </c>
      <c r="O2852" s="231"/>
      <c r="P2852" s="231"/>
    </row>
    <row r="2853" spans="1:16">
      <c r="A2853" t="s">
        <v>1271</v>
      </c>
      <c r="B2853" s="458">
        <v>2023</v>
      </c>
      <c r="C2853" s="458">
        <v>0</v>
      </c>
      <c r="D2853">
        <v>0</v>
      </c>
      <c r="E2853" s="458">
        <v>0</v>
      </c>
      <c r="F2853" s="458">
        <v>0</v>
      </c>
      <c r="G2853" s="458">
        <v>0</v>
      </c>
      <c r="H2853" s="458">
        <v>58</v>
      </c>
      <c r="I2853" s="458">
        <v>0</v>
      </c>
      <c r="J2853" s="458">
        <v>8</v>
      </c>
      <c r="K2853" s="458">
        <v>153</v>
      </c>
      <c r="L2853" t="s">
        <v>697</v>
      </c>
      <c r="O2853" s="231"/>
      <c r="P2853" s="231"/>
    </row>
    <row r="2854" spans="1:16">
      <c r="A2854" t="s">
        <v>1271</v>
      </c>
      <c r="B2854" s="458">
        <v>2024</v>
      </c>
      <c r="C2854" s="458">
        <v>0</v>
      </c>
      <c r="D2854">
        <v>0</v>
      </c>
      <c r="E2854" s="458">
        <v>3</v>
      </c>
      <c r="F2854" s="458">
        <v>0</v>
      </c>
      <c r="G2854" s="458">
        <v>30</v>
      </c>
      <c r="H2854" s="458">
        <v>109</v>
      </c>
      <c r="I2854" s="458">
        <v>3</v>
      </c>
      <c r="J2854" s="458">
        <v>10</v>
      </c>
      <c r="K2854" s="458">
        <v>245</v>
      </c>
      <c r="L2854" t="s">
        <v>697</v>
      </c>
      <c r="O2854" s="231"/>
      <c r="P2854" s="231"/>
    </row>
    <row r="2855" spans="1:16">
      <c r="A2855" t="s">
        <v>1271</v>
      </c>
      <c r="C2855">
        <v>0</v>
      </c>
      <c r="D2855">
        <v>0</v>
      </c>
      <c r="E2855">
        <v>0</v>
      </c>
      <c r="F2855">
        <v>7</v>
      </c>
      <c r="G2855">
        <v>0</v>
      </c>
      <c r="H2855">
        <v>45</v>
      </c>
      <c r="I2855">
        <v>0</v>
      </c>
      <c r="J2855">
        <v>9</v>
      </c>
      <c r="K2855">
        <v>148</v>
      </c>
      <c r="L2855" t="s">
        <v>822</v>
      </c>
      <c r="O2855" s="231"/>
      <c r="P2855" s="231"/>
    </row>
    <row r="2856" spans="1:16">
      <c r="A2856" t="s">
        <v>1272</v>
      </c>
      <c r="B2856" s="458">
        <v>2019</v>
      </c>
      <c r="C2856" s="458">
        <v>0</v>
      </c>
      <c r="D2856" s="458">
        <v>0</v>
      </c>
      <c r="E2856" s="458">
        <v>130</v>
      </c>
      <c r="F2856" s="458">
        <v>0</v>
      </c>
      <c r="G2856" s="458">
        <v>15</v>
      </c>
      <c r="H2856" s="458">
        <v>0</v>
      </c>
      <c r="I2856" s="458">
        <v>8</v>
      </c>
      <c r="J2856" s="458">
        <v>0</v>
      </c>
      <c r="K2856" s="458">
        <v>626</v>
      </c>
      <c r="L2856" t="s">
        <v>855</v>
      </c>
      <c r="O2856" s="231"/>
      <c r="P2856" s="231"/>
    </row>
    <row r="2857" spans="1:16">
      <c r="A2857" t="s">
        <v>1272</v>
      </c>
      <c r="B2857" s="458">
        <v>2020</v>
      </c>
      <c r="C2857" s="458">
        <v>0</v>
      </c>
      <c r="D2857" s="458">
        <v>0</v>
      </c>
      <c r="E2857" s="458">
        <v>37</v>
      </c>
      <c r="F2857" s="458">
        <v>0</v>
      </c>
      <c r="G2857" s="458">
        <v>163</v>
      </c>
      <c r="H2857" s="458">
        <v>0</v>
      </c>
      <c r="I2857" s="458">
        <v>51</v>
      </c>
      <c r="J2857" s="458">
        <v>0</v>
      </c>
      <c r="K2857" s="458">
        <v>362</v>
      </c>
      <c r="L2857" t="s">
        <v>855</v>
      </c>
      <c r="O2857" s="231"/>
      <c r="P2857" s="231"/>
    </row>
    <row r="2858" spans="1:16">
      <c r="A2858" t="s">
        <v>1272</v>
      </c>
      <c r="B2858" s="458">
        <v>2021</v>
      </c>
      <c r="C2858" s="458">
        <v>0</v>
      </c>
      <c r="D2858" s="458">
        <v>0</v>
      </c>
      <c r="E2858" s="458">
        <v>108</v>
      </c>
      <c r="F2858" s="458">
        <v>13</v>
      </c>
      <c r="G2858" s="458">
        <v>55</v>
      </c>
      <c r="H2858" s="458">
        <v>12</v>
      </c>
      <c r="I2858" s="458">
        <v>7</v>
      </c>
      <c r="J2858" s="458">
        <v>13</v>
      </c>
      <c r="K2858" s="458">
        <v>236</v>
      </c>
      <c r="L2858" t="s">
        <v>855</v>
      </c>
      <c r="O2858" s="231"/>
      <c r="P2858" s="231"/>
    </row>
    <row r="2859" spans="1:16">
      <c r="A2859" t="s">
        <v>1272</v>
      </c>
      <c r="B2859" s="458">
        <v>2022</v>
      </c>
      <c r="C2859" s="458">
        <v>0</v>
      </c>
      <c r="D2859" s="458">
        <v>0</v>
      </c>
      <c r="E2859" s="458">
        <v>161</v>
      </c>
      <c r="F2859" s="458">
        <v>24</v>
      </c>
      <c r="G2859" s="458">
        <v>233</v>
      </c>
      <c r="H2859" s="458">
        <v>23</v>
      </c>
      <c r="I2859" s="458">
        <v>64</v>
      </c>
      <c r="J2859" s="458">
        <v>24</v>
      </c>
      <c r="K2859" s="458">
        <v>2326</v>
      </c>
      <c r="L2859" t="s">
        <v>855</v>
      </c>
      <c r="O2859" s="231"/>
      <c r="P2859" s="231"/>
    </row>
    <row r="2860" spans="1:16">
      <c r="A2860" t="s">
        <v>1272</v>
      </c>
      <c r="B2860" s="458">
        <v>2023</v>
      </c>
      <c r="C2860" s="458">
        <v>22</v>
      </c>
      <c r="D2860" s="458">
        <v>10</v>
      </c>
      <c r="E2860" s="458">
        <v>0</v>
      </c>
      <c r="F2860" s="458">
        <v>0</v>
      </c>
      <c r="G2860" s="458">
        <v>0</v>
      </c>
      <c r="H2860" s="458">
        <v>3</v>
      </c>
      <c r="I2860" s="458">
        <v>0</v>
      </c>
      <c r="J2860" s="458">
        <v>1</v>
      </c>
      <c r="K2860" s="458">
        <v>1</v>
      </c>
      <c r="L2860" t="s">
        <v>855</v>
      </c>
      <c r="O2860" s="231"/>
      <c r="P2860" s="231"/>
    </row>
    <row r="2861" spans="1:16">
      <c r="A2861" t="s">
        <v>1272</v>
      </c>
      <c r="B2861" s="458">
        <v>2023</v>
      </c>
      <c r="C2861" s="458">
        <v>22</v>
      </c>
      <c r="D2861" s="458">
        <v>10</v>
      </c>
      <c r="E2861" s="458">
        <v>43</v>
      </c>
      <c r="F2861" s="458">
        <v>15</v>
      </c>
      <c r="G2861" s="458">
        <v>177</v>
      </c>
      <c r="H2861" s="458">
        <v>13</v>
      </c>
      <c r="I2861" s="458">
        <v>42</v>
      </c>
      <c r="J2861" s="458">
        <v>18</v>
      </c>
      <c r="K2861" s="458">
        <v>602</v>
      </c>
      <c r="L2861" t="s">
        <v>697</v>
      </c>
      <c r="O2861" s="231"/>
      <c r="P2861" s="231"/>
    </row>
    <row r="2862" spans="1:16">
      <c r="A2862" t="s">
        <v>1272</v>
      </c>
      <c r="B2862" s="458">
        <v>2024</v>
      </c>
      <c r="C2862" s="458">
        <v>0</v>
      </c>
      <c r="D2862" s="458">
        <v>7</v>
      </c>
      <c r="E2862" s="458">
        <v>0</v>
      </c>
      <c r="F2862" s="458">
        <v>14</v>
      </c>
      <c r="G2862" s="458">
        <v>2</v>
      </c>
      <c r="H2862" s="458">
        <v>17</v>
      </c>
      <c r="I2862" s="458">
        <v>3</v>
      </c>
      <c r="J2862" s="458">
        <v>21</v>
      </c>
      <c r="K2862" s="458">
        <v>41</v>
      </c>
      <c r="L2862" t="s">
        <v>697</v>
      </c>
      <c r="O2862" s="231"/>
      <c r="P2862" s="231"/>
    </row>
    <row r="2863" spans="1:16">
      <c r="A2863" t="s">
        <v>1272</v>
      </c>
      <c r="C2863">
        <v>0</v>
      </c>
      <c r="D2863">
        <v>0</v>
      </c>
      <c r="E2863">
        <v>113</v>
      </c>
      <c r="F2863">
        <v>13</v>
      </c>
      <c r="G2863">
        <v>201</v>
      </c>
      <c r="H2863">
        <v>17</v>
      </c>
      <c r="I2863">
        <v>48</v>
      </c>
      <c r="J2863">
        <v>12</v>
      </c>
      <c r="K2863">
        <v>1616</v>
      </c>
      <c r="L2863" t="s">
        <v>822</v>
      </c>
      <c r="O2863" s="231"/>
      <c r="P2863" s="231"/>
    </row>
    <row r="2864" spans="1:16">
      <c r="A2864" t="s">
        <v>1273</v>
      </c>
      <c r="B2864" s="458">
        <v>2019</v>
      </c>
      <c r="C2864">
        <v>0</v>
      </c>
      <c r="D2864">
        <v>0</v>
      </c>
      <c r="E2864" s="458">
        <v>0</v>
      </c>
      <c r="F2864" s="458">
        <v>24</v>
      </c>
      <c r="G2864" s="458">
        <v>0</v>
      </c>
      <c r="H2864" s="458">
        <v>0</v>
      </c>
      <c r="I2864" s="458">
        <v>0</v>
      </c>
      <c r="J2864" s="458">
        <v>2532</v>
      </c>
      <c r="K2864" s="458">
        <v>41</v>
      </c>
      <c r="L2864" t="s">
        <v>855</v>
      </c>
      <c r="O2864" s="231"/>
      <c r="P2864" s="231"/>
    </row>
    <row r="2865" spans="1:16">
      <c r="A2865" t="s">
        <v>1273</v>
      </c>
      <c r="B2865" s="458">
        <v>2020</v>
      </c>
      <c r="C2865">
        <v>0</v>
      </c>
      <c r="D2865">
        <v>0</v>
      </c>
      <c r="E2865" s="458">
        <v>0</v>
      </c>
      <c r="F2865" s="458">
        <v>10</v>
      </c>
      <c r="G2865" s="458">
        <v>0</v>
      </c>
      <c r="H2865" s="458">
        <v>0</v>
      </c>
      <c r="I2865" s="458">
        <v>0</v>
      </c>
      <c r="J2865" s="458">
        <v>0</v>
      </c>
      <c r="K2865" s="458">
        <v>85</v>
      </c>
      <c r="L2865" t="s">
        <v>855</v>
      </c>
      <c r="O2865" s="231"/>
      <c r="P2865" s="231"/>
    </row>
    <row r="2866" spans="1:16">
      <c r="A2866" t="s">
        <v>1273</v>
      </c>
      <c r="B2866" s="458">
        <v>2021</v>
      </c>
      <c r="C2866">
        <v>0</v>
      </c>
      <c r="D2866">
        <v>0</v>
      </c>
      <c r="E2866" s="458">
        <v>0</v>
      </c>
      <c r="F2866" s="458">
        <v>1</v>
      </c>
      <c r="G2866" s="458">
        <v>0</v>
      </c>
      <c r="H2866" s="458">
        <v>0</v>
      </c>
      <c r="I2866" s="458">
        <v>0</v>
      </c>
      <c r="J2866" s="458">
        <v>0</v>
      </c>
      <c r="K2866" s="458">
        <v>111</v>
      </c>
      <c r="L2866" t="s">
        <v>855</v>
      </c>
      <c r="O2866" s="231"/>
      <c r="P2866" s="231"/>
    </row>
    <row r="2867" spans="1:16">
      <c r="A2867" t="s">
        <v>1273</v>
      </c>
      <c r="B2867" s="458">
        <v>2022</v>
      </c>
      <c r="C2867">
        <v>0</v>
      </c>
      <c r="D2867">
        <v>0</v>
      </c>
      <c r="E2867" s="458">
        <v>0</v>
      </c>
      <c r="F2867" s="458">
        <v>0</v>
      </c>
      <c r="G2867" s="458">
        <v>0</v>
      </c>
      <c r="H2867" s="458">
        <v>0</v>
      </c>
      <c r="I2867" s="458">
        <v>0</v>
      </c>
      <c r="J2867" s="458">
        <v>0</v>
      </c>
      <c r="K2867" s="458">
        <v>124</v>
      </c>
      <c r="L2867" t="s">
        <v>855</v>
      </c>
      <c r="O2867" s="231"/>
      <c r="P2867" s="231"/>
    </row>
    <row r="2868" spans="1:16">
      <c r="A2868" t="s">
        <v>1273</v>
      </c>
      <c r="B2868" s="458">
        <v>2023</v>
      </c>
      <c r="C2868">
        <v>0</v>
      </c>
      <c r="D2868">
        <v>0</v>
      </c>
      <c r="E2868" s="458">
        <v>0</v>
      </c>
      <c r="F2868" s="458">
        <v>0</v>
      </c>
      <c r="G2868" s="458">
        <v>0</v>
      </c>
      <c r="H2868" s="458">
        <v>0</v>
      </c>
      <c r="I2868" s="458">
        <v>0</v>
      </c>
      <c r="J2868" s="458">
        <v>0</v>
      </c>
      <c r="K2868" s="458">
        <v>14</v>
      </c>
      <c r="L2868" t="s">
        <v>855</v>
      </c>
      <c r="O2868" s="231"/>
      <c r="P2868" s="231"/>
    </row>
    <row r="2869" spans="1:16">
      <c r="A2869" t="s">
        <v>1273</v>
      </c>
      <c r="B2869" s="458">
        <v>2023</v>
      </c>
      <c r="C2869">
        <v>0</v>
      </c>
      <c r="D2869">
        <v>0</v>
      </c>
      <c r="E2869" s="458">
        <v>0</v>
      </c>
      <c r="F2869" s="458">
        <v>0</v>
      </c>
      <c r="G2869" s="458">
        <v>0</v>
      </c>
      <c r="H2869" s="458">
        <v>0</v>
      </c>
      <c r="I2869" s="458">
        <v>0</v>
      </c>
      <c r="J2869" s="458">
        <v>0</v>
      </c>
      <c r="K2869" s="458">
        <v>220</v>
      </c>
      <c r="L2869" t="s">
        <v>697</v>
      </c>
      <c r="O2869" s="231"/>
      <c r="P2869" s="231"/>
    </row>
    <row r="2870" spans="1:16">
      <c r="A2870" t="s">
        <v>1273</v>
      </c>
      <c r="B2870" s="458">
        <v>2024</v>
      </c>
      <c r="C2870">
        <v>0</v>
      </c>
      <c r="D2870">
        <v>0</v>
      </c>
      <c r="E2870" s="458">
        <v>0</v>
      </c>
      <c r="F2870" s="458">
        <v>0</v>
      </c>
      <c r="G2870" s="458">
        <v>0</v>
      </c>
      <c r="H2870" s="458">
        <v>0</v>
      </c>
      <c r="I2870" s="458">
        <v>0</v>
      </c>
      <c r="J2870" s="458">
        <v>0</v>
      </c>
      <c r="K2870" s="458">
        <v>97</v>
      </c>
      <c r="L2870" t="s">
        <v>697</v>
      </c>
      <c r="O2870" s="231"/>
      <c r="P2870" s="231"/>
    </row>
    <row r="2871" spans="1:16">
      <c r="A2871" t="s">
        <v>1273</v>
      </c>
      <c r="C2871">
        <v>0</v>
      </c>
      <c r="D2871">
        <v>0</v>
      </c>
      <c r="E2871">
        <v>0</v>
      </c>
      <c r="F2871">
        <v>0</v>
      </c>
      <c r="G2871">
        <v>0</v>
      </c>
      <c r="H2871">
        <v>0</v>
      </c>
      <c r="I2871">
        <v>0</v>
      </c>
      <c r="J2871">
        <v>0</v>
      </c>
      <c r="K2871">
        <v>85</v>
      </c>
      <c r="L2871" t="s">
        <v>822</v>
      </c>
      <c r="O2871" s="231"/>
      <c r="P2871" s="231"/>
    </row>
    <row r="2872" spans="1:16">
      <c r="A2872" t="s">
        <v>1274</v>
      </c>
      <c r="B2872" s="458">
        <v>2019</v>
      </c>
      <c r="C2872" s="458">
        <v>0</v>
      </c>
      <c r="D2872" s="458">
        <v>0</v>
      </c>
      <c r="E2872" s="458">
        <v>0</v>
      </c>
      <c r="F2872" s="458">
        <v>0</v>
      </c>
      <c r="G2872" s="458">
        <v>0</v>
      </c>
      <c r="H2872" s="458">
        <v>0</v>
      </c>
      <c r="I2872" s="458">
        <v>0</v>
      </c>
      <c r="J2872" s="458">
        <v>0</v>
      </c>
      <c r="K2872" s="458">
        <v>925</v>
      </c>
      <c r="L2872" t="s">
        <v>855</v>
      </c>
      <c r="O2872" s="231"/>
      <c r="P2872" s="231"/>
    </row>
    <row r="2873" spans="1:16">
      <c r="A2873" t="s">
        <v>1274</v>
      </c>
      <c r="B2873" s="458">
        <v>2020</v>
      </c>
      <c r="C2873" s="458">
        <v>0</v>
      </c>
      <c r="D2873" s="458">
        <v>0</v>
      </c>
      <c r="E2873" s="458">
        <v>0</v>
      </c>
      <c r="F2873" s="458">
        <v>0</v>
      </c>
      <c r="G2873" s="458">
        <v>17</v>
      </c>
      <c r="H2873" s="458">
        <v>0</v>
      </c>
      <c r="I2873" s="458">
        <v>17</v>
      </c>
      <c r="J2873" s="458">
        <v>0</v>
      </c>
      <c r="K2873" s="458">
        <v>1070</v>
      </c>
      <c r="L2873" t="s">
        <v>855</v>
      </c>
      <c r="O2873" s="231"/>
      <c r="P2873" s="231"/>
    </row>
    <row r="2874" spans="1:16">
      <c r="A2874" t="s">
        <v>1274</v>
      </c>
      <c r="B2874" s="458">
        <v>2021</v>
      </c>
      <c r="C2874" s="458">
        <v>0</v>
      </c>
      <c r="D2874" s="458">
        <v>0</v>
      </c>
      <c r="E2874" s="458">
        <v>0</v>
      </c>
      <c r="F2874" s="458">
        <v>0</v>
      </c>
      <c r="G2874" s="458">
        <v>0</v>
      </c>
      <c r="H2874" s="458">
        <v>0</v>
      </c>
      <c r="I2874" s="458">
        <v>0</v>
      </c>
      <c r="J2874" s="458">
        <v>0</v>
      </c>
      <c r="K2874" s="458">
        <v>239</v>
      </c>
      <c r="L2874" t="s">
        <v>855</v>
      </c>
      <c r="O2874" s="231"/>
      <c r="P2874" s="231"/>
    </row>
    <row r="2875" spans="1:16">
      <c r="A2875" t="s">
        <v>1274</v>
      </c>
      <c r="B2875" s="458">
        <v>2021</v>
      </c>
      <c r="C2875" s="458">
        <v>0</v>
      </c>
      <c r="D2875" s="458">
        <v>0</v>
      </c>
      <c r="E2875" s="458">
        <v>0</v>
      </c>
      <c r="F2875" s="458">
        <v>0</v>
      </c>
      <c r="G2875" s="458">
        <v>0</v>
      </c>
      <c r="H2875" s="458">
        <v>0</v>
      </c>
      <c r="I2875" s="458">
        <v>0</v>
      </c>
      <c r="J2875" s="458">
        <v>0</v>
      </c>
      <c r="K2875" s="458">
        <v>25</v>
      </c>
      <c r="L2875" t="s">
        <v>697</v>
      </c>
      <c r="O2875" s="231"/>
      <c r="P2875" s="231"/>
    </row>
    <row r="2876" spans="1:16">
      <c r="A2876" t="s">
        <v>1274</v>
      </c>
      <c r="B2876" s="458">
        <v>2022</v>
      </c>
      <c r="C2876" s="458">
        <v>0</v>
      </c>
      <c r="D2876" s="458">
        <v>0</v>
      </c>
      <c r="E2876" s="458">
        <v>0</v>
      </c>
      <c r="F2876" s="458">
        <v>0</v>
      </c>
      <c r="G2876" s="458">
        <v>0</v>
      </c>
      <c r="H2876" s="458">
        <v>0</v>
      </c>
      <c r="I2876" s="458">
        <v>0</v>
      </c>
      <c r="J2876" s="458">
        <v>0</v>
      </c>
      <c r="K2876" s="458">
        <v>244</v>
      </c>
      <c r="L2876" t="s">
        <v>697</v>
      </c>
      <c r="O2876" s="231"/>
      <c r="P2876" s="231"/>
    </row>
    <row r="2877" spans="1:16">
      <c r="A2877" t="s">
        <v>1274</v>
      </c>
      <c r="B2877" s="458">
        <v>2023</v>
      </c>
      <c r="C2877" s="458">
        <v>0</v>
      </c>
      <c r="D2877" s="458">
        <v>0</v>
      </c>
      <c r="E2877" s="458">
        <v>0</v>
      </c>
      <c r="F2877" s="458">
        <v>0</v>
      </c>
      <c r="G2877" s="458">
        <v>0</v>
      </c>
      <c r="H2877" s="458">
        <v>0</v>
      </c>
      <c r="I2877" s="458">
        <v>0</v>
      </c>
      <c r="J2877" s="458">
        <v>0</v>
      </c>
      <c r="K2877" s="458">
        <v>607</v>
      </c>
      <c r="L2877" t="s">
        <v>697</v>
      </c>
      <c r="O2877" s="231"/>
      <c r="P2877" s="231"/>
    </row>
    <row r="2878" spans="1:16">
      <c r="A2878" t="s">
        <v>1274</v>
      </c>
      <c r="B2878" s="458">
        <v>2024</v>
      </c>
      <c r="C2878" s="458">
        <v>0</v>
      </c>
      <c r="D2878" s="458">
        <v>0</v>
      </c>
      <c r="E2878" s="458">
        <v>0</v>
      </c>
      <c r="F2878" s="458">
        <v>0</v>
      </c>
      <c r="G2878" s="458">
        <v>0</v>
      </c>
      <c r="H2878" s="458">
        <v>0</v>
      </c>
      <c r="I2878" s="458">
        <v>0</v>
      </c>
      <c r="J2878" s="458">
        <v>0</v>
      </c>
      <c r="K2878" s="458">
        <v>175</v>
      </c>
      <c r="L2878" t="s">
        <v>697</v>
      </c>
      <c r="O2878" s="231"/>
      <c r="P2878" s="231"/>
    </row>
    <row r="2879" spans="1:16">
      <c r="A2879" t="s">
        <v>1274</v>
      </c>
      <c r="C2879">
        <v>0</v>
      </c>
      <c r="D2879">
        <v>0</v>
      </c>
      <c r="E2879">
        <v>0</v>
      </c>
      <c r="F2879">
        <v>0</v>
      </c>
      <c r="G2879">
        <v>0</v>
      </c>
      <c r="H2879">
        <v>0</v>
      </c>
      <c r="I2879">
        <v>0</v>
      </c>
      <c r="J2879">
        <v>0</v>
      </c>
      <c r="K2879">
        <v>56</v>
      </c>
      <c r="L2879" t="s">
        <v>822</v>
      </c>
      <c r="O2879" s="231"/>
      <c r="P2879" s="231"/>
    </row>
    <row r="2880" spans="1:16">
      <c r="A2880" t="s">
        <v>1275</v>
      </c>
      <c r="B2880" s="458">
        <v>2019</v>
      </c>
      <c r="C2880" s="458">
        <v>0</v>
      </c>
      <c r="D2880" s="458">
        <v>0</v>
      </c>
      <c r="E2880" s="458">
        <v>45</v>
      </c>
      <c r="F2880" s="458">
        <v>0</v>
      </c>
      <c r="G2880" s="458">
        <v>17</v>
      </c>
      <c r="H2880" s="458">
        <v>51</v>
      </c>
      <c r="I2880" s="458">
        <v>0</v>
      </c>
      <c r="J2880" s="458">
        <v>16</v>
      </c>
      <c r="K2880" s="458">
        <v>26</v>
      </c>
      <c r="L2880" t="s">
        <v>855</v>
      </c>
      <c r="O2880" s="231"/>
      <c r="P2880" s="231"/>
    </row>
    <row r="2881" spans="1:16">
      <c r="A2881" t="s">
        <v>1275</v>
      </c>
      <c r="B2881" s="458">
        <v>2020</v>
      </c>
      <c r="C2881" s="458">
        <v>0</v>
      </c>
      <c r="D2881" s="458">
        <v>0</v>
      </c>
      <c r="E2881" s="458">
        <v>0</v>
      </c>
      <c r="F2881" s="458">
        <v>0</v>
      </c>
      <c r="G2881" s="458">
        <v>0</v>
      </c>
      <c r="H2881" s="458">
        <v>43</v>
      </c>
      <c r="I2881" s="458">
        <v>0</v>
      </c>
      <c r="J2881" s="458">
        <v>24</v>
      </c>
      <c r="K2881" s="458">
        <v>12</v>
      </c>
      <c r="L2881" t="s">
        <v>855</v>
      </c>
      <c r="O2881" s="231"/>
      <c r="P2881" s="231"/>
    </row>
    <row r="2882" spans="1:16">
      <c r="A2882" t="s">
        <v>1275</v>
      </c>
      <c r="B2882" s="458">
        <v>2021</v>
      </c>
      <c r="C2882" s="458">
        <v>0</v>
      </c>
      <c r="D2882" s="458">
        <v>0</v>
      </c>
      <c r="E2882" s="458">
        <v>0</v>
      </c>
      <c r="F2882" s="458">
        <v>0</v>
      </c>
      <c r="G2882" s="458">
        <v>2</v>
      </c>
      <c r="H2882" s="458">
        <v>81</v>
      </c>
      <c r="I2882" s="458">
        <v>0</v>
      </c>
      <c r="J2882" s="458">
        <v>0</v>
      </c>
      <c r="K2882" s="458">
        <v>228</v>
      </c>
      <c r="L2882" t="s">
        <v>855</v>
      </c>
      <c r="O2882" s="231"/>
      <c r="P2882" s="231"/>
    </row>
    <row r="2883" spans="1:16">
      <c r="A2883" t="s">
        <v>1275</v>
      </c>
      <c r="B2883" s="458">
        <v>2022</v>
      </c>
      <c r="C2883" s="458">
        <v>17</v>
      </c>
      <c r="D2883" s="458">
        <v>0</v>
      </c>
      <c r="E2883" s="458">
        <v>76</v>
      </c>
      <c r="F2883" s="458">
        <v>0</v>
      </c>
      <c r="G2883" s="458">
        <v>60</v>
      </c>
      <c r="H2883" s="458">
        <v>86</v>
      </c>
      <c r="I2883" s="458">
        <v>0</v>
      </c>
      <c r="J2883" s="458">
        <v>0</v>
      </c>
      <c r="K2883" s="458">
        <v>42</v>
      </c>
      <c r="L2883" t="s">
        <v>855</v>
      </c>
      <c r="O2883" s="231"/>
      <c r="P2883" s="231"/>
    </row>
    <row r="2884" spans="1:16">
      <c r="A2884" t="s">
        <v>1275</v>
      </c>
      <c r="B2884" s="458">
        <v>2023</v>
      </c>
      <c r="C2884" s="458">
        <v>12</v>
      </c>
      <c r="D2884" s="458">
        <v>0</v>
      </c>
      <c r="E2884" s="458">
        <v>57</v>
      </c>
      <c r="F2884" s="458">
        <v>0</v>
      </c>
      <c r="G2884" s="458">
        <v>31</v>
      </c>
      <c r="H2884" s="458">
        <v>41</v>
      </c>
      <c r="I2884" s="458">
        <v>0</v>
      </c>
      <c r="J2884" s="458">
        <v>33</v>
      </c>
      <c r="K2884" s="458">
        <v>176</v>
      </c>
      <c r="L2884" t="s">
        <v>855</v>
      </c>
      <c r="O2884" s="231"/>
      <c r="P2884" s="231"/>
    </row>
    <row r="2885" spans="1:16">
      <c r="A2885" t="s">
        <v>1275</v>
      </c>
      <c r="B2885" s="458">
        <v>2023</v>
      </c>
      <c r="C2885" s="458">
        <v>12</v>
      </c>
      <c r="D2885" s="458">
        <v>0</v>
      </c>
      <c r="E2885" s="458">
        <v>0</v>
      </c>
      <c r="F2885" s="458">
        <v>0</v>
      </c>
      <c r="G2885" s="458">
        <v>0</v>
      </c>
      <c r="H2885" s="458">
        <v>2</v>
      </c>
      <c r="I2885" s="458">
        <v>0</v>
      </c>
      <c r="J2885" s="458">
        <v>0</v>
      </c>
      <c r="K2885" s="458">
        <v>2</v>
      </c>
      <c r="L2885" t="s">
        <v>697</v>
      </c>
      <c r="O2885" s="231"/>
      <c r="P2885" s="231"/>
    </row>
    <row r="2886" spans="1:16">
      <c r="A2886" t="s">
        <v>1275</v>
      </c>
      <c r="B2886" s="458">
        <v>2024</v>
      </c>
      <c r="C2886" s="458">
        <v>117</v>
      </c>
      <c r="D2886" s="458">
        <v>0</v>
      </c>
      <c r="E2886" s="458">
        <v>210</v>
      </c>
      <c r="F2886" s="458">
        <v>0</v>
      </c>
      <c r="G2886" s="458">
        <v>43</v>
      </c>
      <c r="H2886" s="458">
        <v>173</v>
      </c>
      <c r="I2886" s="458">
        <v>0</v>
      </c>
      <c r="J2886" s="458">
        <v>54</v>
      </c>
      <c r="K2886" s="458">
        <v>74</v>
      </c>
      <c r="L2886" t="s">
        <v>697</v>
      </c>
      <c r="O2886" s="231"/>
      <c r="P2886" s="231"/>
    </row>
    <row r="2887" spans="1:16">
      <c r="A2887" t="s">
        <v>1275</v>
      </c>
      <c r="C2887">
        <v>0</v>
      </c>
      <c r="D2887">
        <v>0</v>
      </c>
      <c r="E2887">
        <v>0</v>
      </c>
      <c r="F2887">
        <v>0</v>
      </c>
      <c r="G2887">
        <v>0</v>
      </c>
      <c r="H2887">
        <v>29</v>
      </c>
      <c r="I2887">
        <v>0</v>
      </c>
      <c r="J2887">
        <v>6</v>
      </c>
      <c r="K2887">
        <v>10</v>
      </c>
      <c r="L2887" t="s">
        <v>822</v>
      </c>
      <c r="O2887" s="231"/>
      <c r="P2887" s="231"/>
    </row>
    <row r="2888" spans="1:16">
      <c r="A2888" t="s">
        <v>1276</v>
      </c>
      <c r="B2888" s="458">
        <v>2019</v>
      </c>
      <c r="C2888">
        <v>0</v>
      </c>
      <c r="D2888">
        <v>0</v>
      </c>
      <c r="E2888" s="458">
        <v>0</v>
      </c>
      <c r="F2888" s="458">
        <v>0</v>
      </c>
      <c r="G2888" s="458">
        <v>2</v>
      </c>
      <c r="H2888" s="458">
        <v>0</v>
      </c>
      <c r="I2888" s="458">
        <v>1</v>
      </c>
      <c r="J2888" s="458">
        <v>27</v>
      </c>
      <c r="K2888" s="458">
        <v>46</v>
      </c>
      <c r="L2888" t="s">
        <v>855</v>
      </c>
      <c r="O2888" s="231"/>
      <c r="P2888" s="231"/>
    </row>
    <row r="2889" spans="1:16">
      <c r="A2889" t="s">
        <v>1276</v>
      </c>
      <c r="B2889" s="458">
        <v>2020</v>
      </c>
      <c r="C2889">
        <v>0</v>
      </c>
      <c r="D2889">
        <v>0</v>
      </c>
      <c r="E2889" s="458">
        <v>0</v>
      </c>
      <c r="F2889" s="458">
        <v>29</v>
      </c>
      <c r="G2889" s="458">
        <v>16</v>
      </c>
      <c r="H2889" s="458">
        <v>26</v>
      </c>
      <c r="I2889" s="458">
        <v>0</v>
      </c>
      <c r="J2889" s="458">
        <v>11</v>
      </c>
      <c r="K2889" s="458">
        <v>60</v>
      </c>
      <c r="L2889" t="s">
        <v>855</v>
      </c>
      <c r="O2889" s="231"/>
      <c r="P2889" s="231"/>
    </row>
    <row r="2890" spans="1:16">
      <c r="A2890" t="s">
        <v>1276</v>
      </c>
      <c r="B2890" s="458">
        <v>2021</v>
      </c>
      <c r="C2890">
        <v>0</v>
      </c>
      <c r="D2890">
        <v>0</v>
      </c>
      <c r="E2890" s="458">
        <v>0</v>
      </c>
      <c r="F2890" s="458">
        <v>0</v>
      </c>
      <c r="G2890" s="458">
        <v>4</v>
      </c>
      <c r="H2890" s="458">
        <v>31</v>
      </c>
      <c r="I2890" s="458">
        <v>0</v>
      </c>
      <c r="J2890" s="458">
        <v>19</v>
      </c>
      <c r="K2890" s="458">
        <v>46</v>
      </c>
      <c r="L2890" t="s">
        <v>855</v>
      </c>
      <c r="O2890" s="231"/>
      <c r="P2890" s="231"/>
    </row>
    <row r="2891" spans="1:16">
      <c r="A2891" t="s">
        <v>1276</v>
      </c>
      <c r="B2891" s="458">
        <v>2022</v>
      </c>
      <c r="C2891">
        <v>65</v>
      </c>
      <c r="D2891">
        <v>0</v>
      </c>
      <c r="E2891" s="458">
        <v>115</v>
      </c>
      <c r="F2891" s="458">
        <v>0</v>
      </c>
      <c r="G2891" s="458">
        <v>60</v>
      </c>
      <c r="H2891" s="458">
        <v>13</v>
      </c>
      <c r="I2891" s="458">
        <v>2</v>
      </c>
      <c r="J2891" s="458">
        <v>25</v>
      </c>
      <c r="K2891" s="458">
        <v>83</v>
      </c>
      <c r="L2891" t="s">
        <v>855</v>
      </c>
      <c r="O2891" s="231"/>
      <c r="P2891" s="231"/>
    </row>
    <row r="2892" spans="1:16">
      <c r="A2892" t="s">
        <v>1276</v>
      </c>
      <c r="B2892" s="458">
        <v>2023</v>
      </c>
      <c r="C2892">
        <v>0</v>
      </c>
      <c r="D2892">
        <v>0</v>
      </c>
      <c r="E2892" s="458">
        <v>0</v>
      </c>
      <c r="F2892" s="458">
        <v>0</v>
      </c>
      <c r="G2892" s="458">
        <v>4</v>
      </c>
      <c r="H2892" s="458">
        <v>61</v>
      </c>
      <c r="I2892" s="458">
        <v>4</v>
      </c>
      <c r="J2892" s="458">
        <v>18</v>
      </c>
      <c r="K2892" s="458">
        <v>55</v>
      </c>
      <c r="L2892" t="s">
        <v>855</v>
      </c>
      <c r="O2892" s="231"/>
      <c r="P2892" s="231"/>
    </row>
    <row r="2893" spans="1:16">
      <c r="A2893" t="s">
        <v>1276</v>
      </c>
      <c r="B2893" s="458">
        <v>2023</v>
      </c>
      <c r="C2893">
        <v>0</v>
      </c>
      <c r="D2893">
        <v>0</v>
      </c>
      <c r="E2893" s="458">
        <v>0</v>
      </c>
      <c r="F2893" s="458">
        <v>0</v>
      </c>
      <c r="G2893" s="458">
        <v>1</v>
      </c>
      <c r="H2893" s="458">
        <v>0</v>
      </c>
      <c r="I2893" s="458">
        <v>0</v>
      </c>
      <c r="J2893" s="458">
        <v>0</v>
      </c>
      <c r="K2893" s="458">
        <v>0</v>
      </c>
      <c r="L2893" t="s">
        <v>697</v>
      </c>
      <c r="O2893" s="231"/>
      <c r="P2893" s="231"/>
    </row>
    <row r="2894" spans="1:16">
      <c r="A2894" t="s">
        <v>1276</v>
      </c>
      <c r="B2894" s="458">
        <v>2024</v>
      </c>
      <c r="C2894">
        <v>9</v>
      </c>
      <c r="D2894">
        <v>0</v>
      </c>
      <c r="E2894" s="458">
        <v>9</v>
      </c>
      <c r="F2894" s="458">
        <v>0</v>
      </c>
      <c r="G2894" s="458">
        <v>0</v>
      </c>
      <c r="H2894" s="458">
        <v>54</v>
      </c>
      <c r="I2894" s="458">
        <v>1</v>
      </c>
      <c r="J2894" s="458">
        <v>48</v>
      </c>
      <c r="K2894" s="458">
        <v>34</v>
      </c>
      <c r="L2894" t="s">
        <v>697</v>
      </c>
      <c r="O2894" s="231"/>
      <c r="P2894" s="231"/>
    </row>
    <row r="2895" spans="1:16">
      <c r="A2895" t="s">
        <v>1276</v>
      </c>
      <c r="C2895">
        <v>0</v>
      </c>
      <c r="D2895">
        <v>0</v>
      </c>
      <c r="E2895">
        <v>0</v>
      </c>
      <c r="F2895">
        <v>0</v>
      </c>
      <c r="G2895">
        <v>2</v>
      </c>
      <c r="H2895">
        <v>28</v>
      </c>
      <c r="I2895">
        <v>4</v>
      </c>
      <c r="J2895">
        <v>6</v>
      </c>
      <c r="K2895">
        <v>38</v>
      </c>
      <c r="L2895" t="s">
        <v>822</v>
      </c>
      <c r="O2895" s="231"/>
      <c r="P2895" s="231"/>
    </row>
    <row r="2896" spans="1:16">
      <c r="A2896" t="s">
        <v>1277</v>
      </c>
      <c r="B2896" s="458">
        <v>2019</v>
      </c>
      <c r="C2896" s="458">
        <v>0</v>
      </c>
      <c r="D2896" s="458">
        <v>0</v>
      </c>
      <c r="E2896" s="458">
        <v>0</v>
      </c>
      <c r="F2896" s="458">
        <v>0</v>
      </c>
      <c r="G2896" s="458">
        <v>0</v>
      </c>
      <c r="H2896" s="458">
        <v>10</v>
      </c>
      <c r="I2896" s="458">
        <v>0</v>
      </c>
      <c r="J2896" s="458">
        <v>0</v>
      </c>
      <c r="K2896" s="458">
        <v>0</v>
      </c>
      <c r="L2896" t="s">
        <v>855</v>
      </c>
      <c r="O2896" s="231"/>
      <c r="P2896" s="231"/>
    </row>
    <row r="2897" spans="1:16">
      <c r="A2897" t="s">
        <v>1277</v>
      </c>
      <c r="B2897" s="458">
        <v>2020</v>
      </c>
      <c r="C2897" s="458">
        <v>0</v>
      </c>
      <c r="D2897" s="458">
        <v>0</v>
      </c>
      <c r="E2897" s="458">
        <v>0</v>
      </c>
      <c r="F2897" s="458">
        <v>0</v>
      </c>
      <c r="G2897" s="458">
        <v>0</v>
      </c>
      <c r="H2897" s="458">
        <v>0</v>
      </c>
      <c r="I2897" s="458">
        <v>2</v>
      </c>
      <c r="J2897" s="458">
        <v>0</v>
      </c>
      <c r="K2897" s="458">
        <v>128</v>
      </c>
      <c r="L2897" t="s">
        <v>855</v>
      </c>
      <c r="O2897" s="231"/>
      <c r="P2897" s="231"/>
    </row>
    <row r="2898" spans="1:16">
      <c r="A2898" t="s">
        <v>1277</v>
      </c>
      <c r="B2898" s="458">
        <v>2021</v>
      </c>
      <c r="C2898" s="458">
        <v>0</v>
      </c>
      <c r="D2898" s="458">
        <v>0</v>
      </c>
      <c r="E2898" s="458">
        <v>0</v>
      </c>
      <c r="F2898" s="458">
        <v>0</v>
      </c>
      <c r="G2898" s="458">
        <v>1</v>
      </c>
      <c r="H2898" s="458">
        <v>0</v>
      </c>
      <c r="I2898" s="458">
        <v>3</v>
      </c>
      <c r="J2898" s="458">
        <v>0</v>
      </c>
      <c r="K2898" s="458">
        <v>0</v>
      </c>
      <c r="L2898" t="s">
        <v>855</v>
      </c>
      <c r="O2898" s="231"/>
      <c r="P2898" s="231"/>
    </row>
    <row r="2899" spans="1:16">
      <c r="A2899" t="s">
        <v>1277</v>
      </c>
      <c r="B2899" s="458">
        <v>2021</v>
      </c>
      <c r="C2899" s="458">
        <v>0</v>
      </c>
      <c r="D2899" s="458">
        <v>0</v>
      </c>
      <c r="E2899" s="458">
        <v>0</v>
      </c>
      <c r="F2899" s="458">
        <v>0</v>
      </c>
      <c r="G2899" s="458">
        <v>1</v>
      </c>
      <c r="H2899" s="458">
        <v>0</v>
      </c>
      <c r="I2899" s="458">
        <v>0</v>
      </c>
      <c r="J2899" s="458">
        <v>0</v>
      </c>
      <c r="K2899" s="458">
        <v>0</v>
      </c>
      <c r="L2899" t="s">
        <v>697</v>
      </c>
      <c r="O2899" s="231"/>
      <c r="P2899" s="231"/>
    </row>
    <row r="2900" spans="1:16">
      <c r="A2900" t="s">
        <v>1277</v>
      </c>
      <c r="B2900" s="458">
        <v>2022</v>
      </c>
      <c r="C2900" s="458">
        <v>1</v>
      </c>
      <c r="D2900" s="458">
        <v>0</v>
      </c>
      <c r="E2900" s="458">
        <v>1</v>
      </c>
      <c r="F2900" s="458">
        <v>0</v>
      </c>
      <c r="G2900" s="458">
        <v>4</v>
      </c>
      <c r="H2900" s="458">
        <v>0</v>
      </c>
      <c r="I2900" s="458">
        <v>8</v>
      </c>
      <c r="J2900" s="458">
        <v>0</v>
      </c>
      <c r="K2900" s="458">
        <v>0</v>
      </c>
      <c r="L2900" t="s">
        <v>697</v>
      </c>
      <c r="O2900" s="231"/>
      <c r="P2900" s="231"/>
    </row>
    <row r="2901" spans="1:16">
      <c r="A2901" t="s">
        <v>1277</v>
      </c>
      <c r="B2901" s="458">
        <v>2023</v>
      </c>
      <c r="C2901" s="458">
        <v>23</v>
      </c>
      <c r="D2901" s="458">
        <v>0</v>
      </c>
      <c r="E2901" s="458">
        <v>89</v>
      </c>
      <c r="F2901" s="458">
        <v>0</v>
      </c>
      <c r="G2901" s="458">
        <v>30</v>
      </c>
      <c r="H2901" s="458">
        <v>0</v>
      </c>
      <c r="I2901" s="458">
        <v>7</v>
      </c>
      <c r="J2901" s="458">
        <v>0</v>
      </c>
      <c r="K2901" s="458">
        <v>58</v>
      </c>
      <c r="L2901" t="s">
        <v>697</v>
      </c>
      <c r="O2901" s="231"/>
      <c r="P2901" s="231"/>
    </row>
    <row r="2902" spans="1:16">
      <c r="A2902" t="s">
        <v>1277</v>
      </c>
      <c r="B2902" s="458">
        <v>2024</v>
      </c>
      <c r="C2902" s="458">
        <v>0</v>
      </c>
      <c r="D2902" s="458">
        <v>2</v>
      </c>
      <c r="E2902" s="458">
        <v>0</v>
      </c>
      <c r="F2902" s="458">
        <v>6</v>
      </c>
      <c r="G2902" s="458">
        <v>0</v>
      </c>
      <c r="H2902" s="458">
        <v>6</v>
      </c>
      <c r="I2902" s="458">
        <v>0</v>
      </c>
      <c r="J2902" s="458">
        <v>0</v>
      </c>
      <c r="K2902" s="458">
        <v>5</v>
      </c>
      <c r="L2902" t="s">
        <v>697</v>
      </c>
      <c r="O2902" s="231"/>
      <c r="P2902" s="231"/>
    </row>
    <row r="2903" spans="1:16">
      <c r="A2903" t="s">
        <v>1277</v>
      </c>
      <c r="C2903">
        <v>0</v>
      </c>
      <c r="D2903">
        <v>0</v>
      </c>
      <c r="E2903">
        <v>0</v>
      </c>
      <c r="F2903">
        <v>0</v>
      </c>
      <c r="G2903">
        <v>1</v>
      </c>
      <c r="H2903">
        <v>0</v>
      </c>
      <c r="I2903">
        <v>2</v>
      </c>
      <c r="J2903">
        <v>0</v>
      </c>
      <c r="K2903">
        <v>0</v>
      </c>
      <c r="L2903" t="s">
        <v>822</v>
      </c>
      <c r="O2903" s="231"/>
      <c r="P2903" s="231"/>
    </row>
    <row r="2904" spans="1:16">
      <c r="A2904" t="s">
        <v>1278</v>
      </c>
      <c r="B2904" s="458">
        <v>2019</v>
      </c>
      <c r="C2904" s="458">
        <v>0</v>
      </c>
      <c r="D2904" s="458">
        <v>0</v>
      </c>
      <c r="E2904" s="458">
        <v>4</v>
      </c>
      <c r="F2904" s="458">
        <v>0</v>
      </c>
      <c r="G2904" s="458">
        <v>35</v>
      </c>
      <c r="H2904" s="458">
        <v>111</v>
      </c>
      <c r="I2904" s="458">
        <v>0</v>
      </c>
      <c r="J2904" s="458">
        <v>92</v>
      </c>
      <c r="K2904" s="458">
        <v>252</v>
      </c>
      <c r="L2904" t="s">
        <v>855</v>
      </c>
      <c r="O2904" s="231"/>
      <c r="P2904" s="231"/>
    </row>
    <row r="2905" spans="1:16">
      <c r="A2905" t="s">
        <v>1278</v>
      </c>
      <c r="B2905" s="458">
        <v>2020</v>
      </c>
      <c r="C2905" s="458">
        <v>0</v>
      </c>
      <c r="D2905" s="458">
        <v>0</v>
      </c>
      <c r="E2905" s="458">
        <v>26</v>
      </c>
      <c r="F2905" s="458">
        <v>0</v>
      </c>
      <c r="G2905" s="458">
        <v>4</v>
      </c>
      <c r="H2905" s="458">
        <v>204</v>
      </c>
      <c r="I2905" s="458">
        <v>0</v>
      </c>
      <c r="J2905" s="458">
        <v>0</v>
      </c>
      <c r="K2905" s="458">
        <v>26</v>
      </c>
      <c r="L2905" t="s">
        <v>855</v>
      </c>
      <c r="O2905" s="231"/>
      <c r="P2905" s="231"/>
    </row>
    <row r="2906" spans="1:16">
      <c r="A2906" t="s">
        <v>1278</v>
      </c>
      <c r="B2906" s="458">
        <v>2021</v>
      </c>
      <c r="C2906" s="458">
        <v>0</v>
      </c>
      <c r="D2906" s="458">
        <v>0</v>
      </c>
      <c r="E2906" s="458">
        <v>0</v>
      </c>
      <c r="F2906" s="458">
        <v>0</v>
      </c>
      <c r="G2906" s="458">
        <v>0</v>
      </c>
      <c r="H2906" s="458">
        <v>401</v>
      </c>
      <c r="I2906" s="458">
        <v>0</v>
      </c>
      <c r="J2906" s="458">
        <v>0</v>
      </c>
      <c r="K2906" s="458">
        <v>56</v>
      </c>
      <c r="L2906" t="s">
        <v>855</v>
      </c>
      <c r="O2906" s="231"/>
      <c r="P2906" s="231"/>
    </row>
    <row r="2907" spans="1:16">
      <c r="A2907" t="s">
        <v>1278</v>
      </c>
      <c r="B2907" s="458">
        <v>2022</v>
      </c>
      <c r="C2907" s="458">
        <v>0</v>
      </c>
      <c r="D2907" s="458">
        <v>0</v>
      </c>
      <c r="E2907" s="458">
        <v>136</v>
      </c>
      <c r="F2907" s="458">
        <v>0</v>
      </c>
      <c r="G2907" s="458">
        <v>367</v>
      </c>
      <c r="H2907" s="458">
        <v>468</v>
      </c>
      <c r="I2907" s="458">
        <v>1</v>
      </c>
      <c r="J2907" s="458">
        <v>0</v>
      </c>
      <c r="K2907" s="458">
        <v>204</v>
      </c>
      <c r="L2907" t="s">
        <v>855</v>
      </c>
      <c r="O2907" s="231"/>
      <c r="P2907" s="231"/>
    </row>
    <row r="2908" spans="1:16">
      <c r="A2908" t="s">
        <v>1278</v>
      </c>
      <c r="B2908" s="458">
        <v>2023</v>
      </c>
      <c r="C2908" s="458">
        <v>0</v>
      </c>
      <c r="D2908" s="458">
        <v>0</v>
      </c>
      <c r="E2908" s="458">
        <v>0</v>
      </c>
      <c r="F2908" s="458">
        <v>0</v>
      </c>
      <c r="G2908" s="458">
        <v>0</v>
      </c>
      <c r="H2908" s="458">
        <v>60</v>
      </c>
      <c r="I2908" s="458">
        <v>0</v>
      </c>
      <c r="J2908" s="458">
        <v>0</v>
      </c>
      <c r="K2908" s="458">
        <v>3</v>
      </c>
      <c r="L2908" t="s">
        <v>855</v>
      </c>
      <c r="O2908" s="231"/>
      <c r="P2908" s="231"/>
    </row>
    <row r="2909" spans="1:16">
      <c r="A2909" t="s">
        <v>1278</v>
      </c>
      <c r="B2909" s="458">
        <v>2023</v>
      </c>
      <c r="C2909" s="458">
        <v>0</v>
      </c>
      <c r="D2909" s="458">
        <v>0</v>
      </c>
      <c r="E2909" s="458">
        <v>0</v>
      </c>
      <c r="F2909" s="458">
        <v>0</v>
      </c>
      <c r="G2909" s="458">
        <v>0</v>
      </c>
      <c r="H2909" s="458">
        <v>355</v>
      </c>
      <c r="I2909" s="458">
        <v>0</v>
      </c>
      <c r="J2909" s="458">
        <v>0</v>
      </c>
      <c r="K2909" s="458">
        <v>36</v>
      </c>
      <c r="L2909" t="s">
        <v>697</v>
      </c>
      <c r="O2909" s="231"/>
      <c r="P2909" s="231"/>
    </row>
    <row r="2910" spans="1:16">
      <c r="A2910" t="s">
        <v>1278</v>
      </c>
      <c r="B2910" s="458">
        <v>2024</v>
      </c>
      <c r="C2910" s="458">
        <v>0</v>
      </c>
      <c r="D2910" s="458">
        <v>0</v>
      </c>
      <c r="E2910" s="458">
        <v>0</v>
      </c>
      <c r="F2910" s="458">
        <v>0</v>
      </c>
      <c r="G2910" s="458">
        <v>0</v>
      </c>
      <c r="H2910" s="458">
        <v>435</v>
      </c>
      <c r="I2910" s="458">
        <v>0</v>
      </c>
      <c r="J2910" s="458">
        <v>0</v>
      </c>
      <c r="K2910" s="458">
        <v>47</v>
      </c>
      <c r="L2910" t="s">
        <v>697</v>
      </c>
      <c r="O2910" s="231"/>
      <c r="P2910" s="231"/>
    </row>
    <row r="2911" spans="1:16">
      <c r="A2911" t="s">
        <v>1278</v>
      </c>
      <c r="C2911">
        <v>0</v>
      </c>
      <c r="D2911">
        <v>0</v>
      </c>
      <c r="E2911">
        <v>0</v>
      </c>
      <c r="F2911">
        <v>0</v>
      </c>
      <c r="G2911">
        <v>184</v>
      </c>
      <c r="H2911">
        <v>254</v>
      </c>
      <c r="I2911">
        <v>0</v>
      </c>
      <c r="J2911">
        <v>0</v>
      </c>
      <c r="K2911">
        <v>17</v>
      </c>
      <c r="L2911" t="s">
        <v>822</v>
      </c>
      <c r="O2911" s="231"/>
      <c r="P2911" s="231"/>
    </row>
    <row r="2912" spans="1:16">
      <c r="A2912" t="s">
        <v>1279</v>
      </c>
      <c r="B2912" s="458">
        <v>2019</v>
      </c>
      <c r="C2912" s="458">
        <v>4</v>
      </c>
      <c r="D2912" s="458">
        <v>0</v>
      </c>
      <c r="E2912" s="458">
        <v>9</v>
      </c>
      <c r="F2912" s="458">
        <v>0</v>
      </c>
      <c r="G2912" s="458">
        <v>39</v>
      </c>
      <c r="H2912" s="458">
        <v>0</v>
      </c>
      <c r="I2912" s="458">
        <v>0</v>
      </c>
      <c r="J2912" s="458">
        <v>0</v>
      </c>
      <c r="K2912" s="458">
        <v>480</v>
      </c>
      <c r="L2912" t="s">
        <v>855</v>
      </c>
      <c r="O2912" s="231"/>
      <c r="P2912" s="231"/>
    </row>
    <row r="2913" spans="1:16">
      <c r="A2913" t="s">
        <v>1279</v>
      </c>
      <c r="B2913" s="458">
        <v>2020</v>
      </c>
      <c r="C2913" s="458">
        <v>0</v>
      </c>
      <c r="D2913" s="458">
        <v>0</v>
      </c>
      <c r="E2913" s="458">
        <v>95</v>
      </c>
      <c r="F2913" s="458">
        <v>0</v>
      </c>
      <c r="G2913" s="458">
        <v>58</v>
      </c>
      <c r="H2913" s="458">
        <v>0</v>
      </c>
      <c r="I2913" s="458">
        <v>2</v>
      </c>
      <c r="J2913" s="458">
        <v>0</v>
      </c>
      <c r="K2913" s="458">
        <v>109</v>
      </c>
      <c r="L2913" t="s">
        <v>855</v>
      </c>
      <c r="O2913" s="231"/>
      <c r="P2913" s="231"/>
    </row>
    <row r="2914" spans="1:16">
      <c r="A2914" t="s">
        <v>1279</v>
      </c>
      <c r="B2914" s="458">
        <v>2021</v>
      </c>
      <c r="C2914" s="458">
        <v>27</v>
      </c>
      <c r="D2914" s="458">
        <v>0</v>
      </c>
      <c r="E2914" s="458">
        <v>31</v>
      </c>
      <c r="F2914" s="458">
        <v>0</v>
      </c>
      <c r="G2914" s="458">
        <v>21</v>
      </c>
      <c r="H2914" s="458">
        <v>0</v>
      </c>
      <c r="I2914" s="458">
        <v>0</v>
      </c>
      <c r="J2914" s="458">
        <v>0</v>
      </c>
      <c r="K2914" s="458">
        <v>157</v>
      </c>
      <c r="L2914" t="s">
        <v>855</v>
      </c>
      <c r="O2914" s="231"/>
      <c r="P2914" s="231"/>
    </row>
    <row r="2915" spans="1:16">
      <c r="A2915" t="s">
        <v>1279</v>
      </c>
      <c r="B2915" s="458">
        <v>2021</v>
      </c>
      <c r="C2915" s="458">
        <v>27</v>
      </c>
      <c r="D2915" s="458">
        <v>0</v>
      </c>
      <c r="E2915" s="458">
        <v>4</v>
      </c>
      <c r="F2915" s="458">
        <v>0</v>
      </c>
      <c r="G2915" s="458">
        <v>0</v>
      </c>
      <c r="H2915" s="458">
        <v>0</v>
      </c>
      <c r="I2915" s="458">
        <v>0</v>
      </c>
      <c r="J2915" s="458">
        <v>0</v>
      </c>
      <c r="K2915" s="458">
        <v>62</v>
      </c>
      <c r="L2915" t="s">
        <v>697</v>
      </c>
      <c r="O2915" s="231"/>
      <c r="P2915" s="231"/>
    </row>
    <row r="2916" spans="1:16">
      <c r="A2916" t="s">
        <v>1279</v>
      </c>
      <c r="B2916" s="458">
        <v>2022</v>
      </c>
      <c r="C2916" s="458">
        <v>95</v>
      </c>
      <c r="D2916" s="458">
        <v>0</v>
      </c>
      <c r="E2916" s="458">
        <v>95</v>
      </c>
      <c r="F2916" s="458">
        <v>0</v>
      </c>
      <c r="G2916" s="458">
        <v>2</v>
      </c>
      <c r="H2916" s="458">
        <v>0</v>
      </c>
      <c r="I2916" s="458">
        <v>60</v>
      </c>
      <c r="J2916" s="458">
        <v>0</v>
      </c>
      <c r="K2916" s="458">
        <v>281</v>
      </c>
      <c r="L2916" t="s">
        <v>697</v>
      </c>
      <c r="O2916" s="231"/>
      <c r="P2916" s="231"/>
    </row>
    <row r="2917" spans="1:16">
      <c r="A2917" t="s">
        <v>1279</v>
      </c>
      <c r="B2917" s="458">
        <v>2023</v>
      </c>
      <c r="C2917" s="458">
        <v>19</v>
      </c>
      <c r="D2917" s="458">
        <v>0</v>
      </c>
      <c r="E2917" s="458">
        <v>38</v>
      </c>
      <c r="F2917" s="458">
        <v>0</v>
      </c>
      <c r="G2917" s="458">
        <v>32</v>
      </c>
      <c r="H2917" s="458">
        <v>0</v>
      </c>
      <c r="I2917" s="458">
        <v>34</v>
      </c>
      <c r="J2917" s="458">
        <v>0</v>
      </c>
      <c r="K2917" s="458">
        <v>426</v>
      </c>
      <c r="L2917" t="s">
        <v>697</v>
      </c>
      <c r="O2917" s="231"/>
      <c r="P2917" s="231"/>
    </row>
    <row r="2918" spans="1:16">
      <c r="A2918" t="s">
        <v>1279</v>
      </c>
      <c r="B2918" s="458">
        <v>2024</v>
      </c>
      <c r="C2918" s="458">
        <v>3</v>
      </c>
      <c r="D2918" s="458">
        <v>0</v>
      </c>
      <c r="E2918" s="458">
        <v>13</v>
      </c>
      <c r="F2918" s="458">
        <v>0</v>
      </c>
      <c r="G2918" s="458">
        <v>0</v>
      </c>
      <c r="H2918" s="458">
        <v>0</v>
      </c>
      <c r="I2918" s="458">
        <v>0</v>
      </c>
      <c r="J2918" s="458">
        <v>0</v>
      </c>
      <c r="K2918" s="458">
        <v>192</v>
      </c>
      <c r="L2918" t="s">
        <v>697</v>
      </c>
      <c r="O2918" s="231"/>
      <c r="P2918" s="231"/>
    </row>
    <row r="2919" spans="1:16">
      <c r="A2919" t="s">
        <v>1279</v>
      </c>
      <c r="C2919">
        <v>0</v>
      </c>
      <c r="D2919">
        <v>0</v>
      </c>
      <c r="E2919">
        <v>0</v>
      </c>
      <c r="F2919">
        <v>0</v>
      </c>
      <c r="G2919">
        <v>0</v>
      </c>
      <c r="H2919">
        <v>0</v>
      </c>
      <c r="I2919">
        <v>0</v>
      </c>
      <c r="J2919">
        <v>0</v>
      </c>
      <c r="K2919">
        <v>58</v>
      </c>
      <c r="L2919" t="s">
        <v>822</v>
      </c>
      <c r="O2919" s="231"/>
      <c r="P2919" s="231"/>
    </row>
    <row r="2920" spans="1:16">
      <c r="A2920" t="s">
        <v>1280</v>
      </c>
      <c r="B2920" s="458">
        <v>2019</v>
      </c>
      <c r="C2920" s="458">
        <v>0</v>
      </c>
      <c r="D2920" s="458">
        <v>0</v>
      </c>
      <c r="E2920" s="458">
        <v>6</v>
      </c>
      <c r="F2920" s="458">
        <v>0</v>
      </c>
      <c r="G2920" s="458">
        <v>12</v>
      </c>
      <c r="H2920" s="458">
        <v>0</v>
      </c>
      <c r="I2920" s="458">
        <v>0</v>
      </c>
      <c r="J2920" s="458">
        <v>50</v>
      </c>
      <c r="K2920" s="458">
        <v>379</v>
      </c>
      <c r="L2920" t="s">
        <v>855</v>
      </c>
      <c r="O2920" s="231"/>
      <c r="P2920" s="231"/>
    </row>
    <row r="2921" spans="1:16">
      <c r="A2921" t="s">
        <v>1280</v>
      </c>
      <c r="B2921" s="458">
        <v>2020</v>
      </c>
      <c r="C2921" s="458">
        <v>0</v>
      </c>
      <c r="D2921" s="458">
        <v>0</v>
      </c>
      <c r="E2921" s="458">
        <v>38</v>
      </c>
      <c r="F2921" s="458">
        <v>45</v>
      </c>
      <c r="G2921" s="458">
        <v>49</v>
      </c>
      <c r="H2921" s="458">
        <v>0</v>
      </c>
      <c r="I2921" s="458">
        <v>26</v>
      </c>
      <c r="J2921" s="458">
        <v>0</v>
      </c>
      <c r="K2921" s="458">
        <v>471</v>
      </c>
      <c r="L2921" t="s">
        <v>855</v>
      </c>
      <c r="O2921" s="231"/>
      <c r="P2921" s="231"/>
    </row>
    <row r="2922" spans="1:16">
      <c r="A2922" t="s">
        <v>1280</v>
      </c>
      <c r="B2922" s="458">
        <v>2021</v>
      </c>
      <c r="C2922" s="458">
        <v>28</v>
      </c>
      <c r="D2922" s="458">
        <v>0</v>
      </c>
      <c r="E2922" s="458">
        <v>110</v>
      </c>
      <c r="F2922" s="458">
        <v>101</v>
      </c>
      <c r="G2922" s="458">
        <v>122</v>
      </c>
      <c r="H2922" s="458">
        <v>68</v>
      </c>
      <c r="I2922" s="458">
        <v>65</v>
      </c>
      <c r="J2922" s="458">
        <v>4</v>
      </c>
      <c r="K2922" s="458">
        <v>930</v>
      </c>
      <c r="L2922" t="s">
        <v>855</v>
      </c>
      <c r="O2922" s="231"/>
      <c r="P2922" s="231"/>
    </row>
    <row r="2923" spans="1:16">
      <c r="A2923" t="s">
        <v>1280</v>
      </c>
      <c r="B2923" s="458">
        <v>2022</v>
      </c>
      <c r="C2923" s="458">
        <v>82</v>
      </c>
      <c r="D2923" s="458">
        <v>0</v>
      </c>
      <c r="E2923" s="458">
        <v>206</v>
      </c>
      <c r="F2923" s="458">
        <v>0</v>
      </c>
      <c r="G2923" s="458">
        <v>202</v>
      </c>
      <c r="H2923" s="458">
        <v>0</v>
      </c>
      <c r="I2923" s="458">
        <v>11</v>
      </c>
      <c r="J2923" s="458">
        <v>0</v>
      </c>
      <c r="K2923" s="458">
        <v>738</v>
      </c>
      <c r="L2923" t="s">
        <v>855</v>
      </c>
      <c r="O2923" s="231"/>
      <c r="P2923" s="231"/>
    </row>
    <row r="2924" spans="1:16">
      <c r="A2924" t="s">
        <v>1280</v>
      </c>
      <c r="B2924" s="458">
        <v>2023</v>
      </c>
      <c r="C2924" s="458">
        <v>12</v>
      </c>
      <c r="D2924" s="458">
        <v>0</v>
      </c>
      <c r="E2924" s="458">
        <v>0</v>
      </c>
      <c r="F2924" s="458">
        <v>0</v>
      </c>
      <c r="G2924" s="458">
        <v>0</v>
      </c>
      <c r="H2924" s="458">
        <v>0</v>
      </c>
      <c r="I2924" s="458">
        <v>0</v>
      </c>
      <c r="J2924" s="458">
        <v>0</v>
      </c>
      <c r="K2924" s="458">
        <v>8</v>
      </c>
      <c r="L2924" t="s">
        <v>855</v>
      </c>
      <c r="O2924" s="231"/>
      <c r="P2924" s="231"/>
    </row>
    <row r="2925" spans="1:16">
      <c r="A2925" t="s">
        <v>1280</v>
      </c>
      <c r="B2925" s="458">
        <v>2023</v>
      </c>
      <c r="C2925" s="458">
        <v>12</v>
      </c>
      <c r="D2925" s="458">
        <v>0</v>
      </c>
      <c r="E2925" s="458">
        <v>185</v>
      </c>
      <c r="F2925" s="458">
        <v>0</v>
      </c>
      <c r="G2925" s="458">
        <v>198</v>
      </c>
      <c r="H2925" s="458">
        <v>0</v>
      </c>
      <c r="I2925" s="458">
        <v>73</v>
      </c>
      <c r="J2925" s="458">
        <v>0</v>
      </c>
      <c r="K2925" s="458">
        <v>1244</v>
      </c>
      <c r="L2925" t="s">
        <v>697</v>
      </c>
      <c r="O2925" s="231"/>
      <c r="P2925" s="231"/>
    </row>
    <row r="2926" spans="1:16">
      <c r="A2926" t="s">
        <v>1280</v>
      </c>
      <c r="B2926" s="458">
        <v>2024</v>
      </c>
      <c r="C2926" s="458">
        <v>0</v>
      </c>
      <c r="D2926" s="458">
        <v>0</v>
      </c>
      <c r="E2926" s="458">
        <v>0</v>
      </c>
      <c r="F2926" s="458">
        <v>0</v>
      </c>
      <c r="G2926" s="458">
        <v>0</v>
      </c>
      <c r="H2926" s="458">
        <v>0</v>
      </c>
      <c r="I2926" s="458">
        <v>0</v>
      </c>
      <c r="J2926" s="458">
        <v>0</v>
      </c>
      <c r="K2926" s="458">
        <v>297</v>
      </c>
      <c r="L2926" t="s">
        <v>697</v>
      </c>
      <c r="O2926" s="231"/>
      <c r="P2926" s="231"/>
    </row>
    <row r="2927" spans="1:16">
      <c r="A2927" t="s">
        <v>1280</v>
      </c>
      <c r="C2927">
        <v>0</v>
      </c>
      <c r="D2927">
        <v>0</v>
      </c>
      <c r="E2927">
        <v>142</v>
      </c>
      <c r="F2927">
        <v>0</v>
      </c>
      <c r="G2927">
        <v>160</v>
      </c>
      <c r="H2927">
        <v>0</v>
      </c>
      <c r="I2927">
        <v>2</v>
      </c>
      <c r="J2927">
        <v>0</v>
      </c>
      <c r="K2927">
        <v>324</v>
      </c>
      <c r="L2927" t="s">
        <v>822</v>
      </c>
      <c r="O2927" s="231"/>
      <c r="P2927" s="231"/>
    </row>
    <row r="2928" spans="1:16">
      <c r="A2928" t="s">
        <v>1281</v>
      </c>
      <c r="B2928" s="458">
        <v>2019</v>
      </c>
      <c r="C2928" s="458">
        <v>0</v>
      </c>
      <c r="D2928" s="458">
        <v>0</v>
      </c>
      <c r="E2928" s="458">
        <v>0</v>
      </c>
      <c r="F2928" s="458">
        <v>0</v>
      </c>
      <c r="G2928" s="458">
        <v>0</v>
      </c>
      <c r="H2928" s="458">
        <v>0</v>
      </c>
      <c r="I2928" s="458">
        <v>0</v>
      </c>
      <c r="J2928" s="458">
        <v>1</v>
      </c>
      <c r="K2928" s="458">
        <v>114</v>
      </c>
      <c r="L2928" t="s">
        <v>855</v>
      </c>
      <c r="O2928" s="231"/>
      <c r="P2928" s="231"/>
    </row>
    <row r="2929" spans="1:16">
      <c r="A2929" t="s">
        <v>1281</v>
      </c>
      <c r="B2929" s="458">
        <v>2020</v>
      </c>
      <c r="C2929" s="458">
        <v>0</v>
      </c>
      <c r="D2929" s="458">
        <v>0</v>
      </c>
      <c r="E2929" s="458">
        <v>0</v>
      </c>
      <c r="F2929" s="458">
        <v>0</v>
      </c>
      <c r="G2929" s="458">
        <v>0</v>
      </c>
      <c r="H2929" s="458">
        <v>0</v>
      </c>
      <c r="I2929" s="458">
        <v>0</v>
      </c>
      <c r="J2929" s="458">
        <v>3</v>
      </c>
      <c r="K2929" s="458">
        <v>224</v>
      </c>
      <c r="L2929" t="s">
        <v>855</v>
      </c>
      <c r="O2929" s="231"/>
      <c r="P2929" s="231"/>
    </row>
    <row r="2930" spans="1:16">
      <c r="A2930" t="s">
        <v>1281</v>
      </c>
      <c r="B2930" s="458">
        <v>2021</v>
      </c>
      <c r="C2930" s="458">
        <v>0</v>
      </c>
      <c r="D2930" s="458">
        <v>0</v>
      </c>
      <c r="E2930" s="458">
        <v>0</v>
      </c>
      <c r="F2930" s="458">
        <v>0</v>
      </c>
      <c r="G2930" s="458">
        <v>0</v>
      </c>
      <c r="H2930" s="458">
        <v>0</v>
      </c>
      <c r="I2930" s="458">
        <v>0</v>
      </c>
      <c r="J2930" s="458">
        <v>5</v>
      </c>
      <c r="K2930" s="458">
        <v>118</v>
      </c>
      <c r="L2930" t="s">
        <v>855</v>
      </c>
      <c r="O2930" s="231"/>
      <c r="P2930" s="231"/>
    </row>
    <row r="2931" spans="1:16">
      <c r="A2931" t="s">
        <v>1281</v>
      </c>
      <c r="B2931" s="458">
        <v>2021</v>
      </c>
      <c r="C2931" s="458">
        <v>0</v>
      </c>
      <c r="D2931" s="458">
        <v>0</v>
      </c>
      <c r="E2931" s="458">
        <v>0</v>
      </c>
      <c r="F2931" s="458">
        <v>0</v>
      </c>
      <c r="G2931" s="458">
        <v>0</v>
      </c>
      <c r="H2931" s="458">
        <v>0</v>
      </c>
      <c r="I2931" s="458">
        <v>0</v>
      </c>
      <c r="J2931" s="458">
        <v>8</v>
      </c>
      <c r="K2931" s="458">
        <v>30</v>
      </c>
      <c r="L2931" t="s">
        <v>697</v>
      </c>
      <c r="O2931" s="231"/>
      <c r="P2931" s="231"/>
    </row>
    <row r="2932" spans="1:16">
      <c r="A2932" t="s">
        <v>1281</v>
      </c>
      <c r="B2932" s="458">
        <v>2022</v>
      </c>
      <c r="C2932" s="458">
        <v>0</v>
      </c>
      <c r="D2932" s="458">
        <v>0</v>
      </c>
      <c r="E2932" s="458">
        <v>0</v>
      </c>
      <c r="F2932" s="458">
        <v>0</v>
      </c>
      <c r="G2932" s="458">
        <v>0</v>
      </c>
      <c r="H2932" s="458">
        <v>0</v>
      </c>
      <c r="I2932" s="458">
        <v>0</v>
      </c>
      <c r="J2932" s="458">
        <v>124</v>
      </c>
      <c r="K2932" s="458">
        <v>35</v>
      </c>
      <c r="L2932" t="s">
        <v>697</v>
      </c>
      <c r="O2932" s="231"/>
      <c r="P2932" s="231"/>
    </row>
    <row r="2933" spans="1:16">
      <c r="A2933" t="s">
        <v>1281</v>
      </c>
      <c r="B2933" s="458">
        <v>2023</v>
      </c>
      <c r="C2933" s="458">
        <v>0</v>
      </c>
      <c r="D2933" s="458">
        <v>0</v>
      </c>
      <c r="E2933" s="458">
        <v>0</v>
      </c>
      <c r="F2933" s="458">
        <v>0</v>
      </c>
      <c r="G2933" s="458">
        <v>0</v>
      </c>
      <c r="H2933" s="458">
        <v>0</v>
      </c>
      <c r="I2933" s="458">
        <v>0</v>
      </c>
      <c r="J2933" s="458">
        <v>17</v>
      </c>
      <c r="K2933" s="458">
        <v>69</v>
      </c>
      <c r="L2933" t="s">
        <v>697</v>
      </c>
      <c r="O2933" s="231"/>
      <c r="P2933" s="231"/>
    </row>
    <row r="2934" spans="1:16">
      <c r="A2934" t="s">
        <v>1281</v>
      </c>
      <c r="B2934" s="458">
        <v>2024</v>
      </c>
      <c r="C2934" s="458">
        <v>0</v>
      </c>
      <c r="D2934" s="458">
        <v>0</v>
      </c>
      <c r="E2934" s="458">
        <v>0</v>
      </c>
      <c r="F2934" s="458">
        <v>0</v>
      </c>
      <c r="G2934" s="458">
        <v>0</v>
      </c>
      <c r="H2934" s="458">
        <v>4</v>
      </c>
      <c r="I2934" s="458">
        <v>0</v>
      </c>
      <c r="J2934" s="458">
        <v>21</v>
      </c>
      <c r="K2934" s="458">
        <v>46</v>
      </c>
      <c r="L2934" t="s">
        <v>697</v>
      </c>
      <c r="O2934" s="231"/>
      <c r="P2934" s="231"/>
    </row>
    <row r="2935" spans="1:16">
      <c r="A2935" t="s">
        <v>1281</v>
      </c>
      <c r="C2935">
        <v>0</v>
      </c>
      <c r="D2935">
        <v>0</v>
      </c>
      <c r="E2935">
        <v>0</v>
      </c>
      <c r="F2935">
        <v>0</v>
      </c>
      <c r="G2935">
        <v>0</v>
      </c>
      <c r="H2935">
        <v>0</v>
      </c>
      <c r="I2935">
        <v>0</v>
      </c>
      <c r="J2935">
        <v>8</v>
      </c>
      <c r="K2935">
        <v>260</v>
      </c>
      <c r="L2935" t="s">
        <v>822</v>
      </c>
      <c r="O2935" s="231"/>
      <c r="P2935" s="231"/>
    </row>
    <row r="2936" spans="1:16">
      <c r="A2936" t="s">
        <v>1282</v>
      </c>
      <c r="B2936" s="458">
        <v>2019</v>
      </c>
      <c r="C2936" s="458">
        <v>0</v>
      </c>
      <c r="D2936" s="458">
        <v>0</v>
      </c>
      <c r="E2936" s="458">
        <v>0</v>
      </c>
      <c r="F2936" s="458">
        <v>0</v>
      </c>
      <c r="G2936" s="458">
        <v>17</v>
      </c>
      <c r="H2936" s="458">
        <v>0</v>
      </c>
      <c r="I2936" s="458">
        <v>0</v>
      </c>
      <c r="J2936" s="458">
        <v>8</v>
      </c>
      <c r="K2936" s="458">
        <v>3</v>
      </c>
      <c r="L2936" t="s">
        <v>855</v>
      </c>
      <c r="O2936" s="231"/>
      <c r="P2936" s="231"/>
    </row>
    <row r="2937" spans="1:16">
      <c r="A2937" t="s">
        <v>1282</v>
      </c>
      <c r="B2937" s="458">
        <v>2020</v>
      </c>
      <c r="C2937" s="458">
        <v>0</v>
      </c>
      <c r="D2937" s="458">
        <v>0</v>
      </c>
      <c r="E2937" s="458">
        <v>0</v>
      </c>
      <c r="F2937" s="458">
        <v>0</v>
      </c>
      <c r="G2937" s="458">
        <v>12</v>
      </c>
      <c r="H2937" s="458">
        <v>0</v>
      </c>
      <c r="I2937" s="458">
        <v>0</v>
      </c>
      <c r="J2937" s="458">
        <v>29</v>
      </c>
      <c r="K2937" s="458">
        <v>3</v>
      </c>
      <c r="L2937" t="s">
        <v>855</v>
      </c>
      <c r="O2937" s="231"/>
      <c r="P2937" s="231"/>
    </row>
    <row r="2938" spans="1:16">
      <c r="A2938" t="s">
        <v>1282</v>
      </c>
      <c r="B2938" s="458">
        <v>2021</v>
      </c>
      <c r="C2938" s="458">
        <v>0</v>
      </c>
      <c r="D2938" s="458">
        <v>0</v>
      </c>
      <c r="E2938" s="458">
        <v>0</v>
      </c>
      <c r="F2938" s="458">
        <v>0</v>
      </c>
      <c r="G2938" s="458">
        <v>8</v>
      </c>
      <c r="H2938" s="458">
        <v>0</v>
      </c>
      <c r="I2938" s="458">
        <v>0</v>
      </c>
      <c r="J2938" s="458">
        <v>58</v>
      </c>
      <c r="K2938" s="458">
        <v>5</v>
      </c>
      <c r="L2938" t="s">
        <v>855</v>
      </c>
      <c r="O2938" s="231"/>
      <c r="P2938" s="231"/>
    </row>
    <row r="2939" spans="1:16">
      <c r="A2939" t="s">
        <v>1282</v>
      </c>
      <c r="B2939" s="458">
        <v>2022</v>
      </c>
      <c r="C2939" s="458">
        <v>0</v>
      </c>
      <c r="D2939" s="458">
        <v>0</v>
      </c>
      <c r="E2939" s="458">
        <v>3</v>
      </c>
      <c r="F2939" s="458">
        <v>0</v>
      </c>
      <c r="G2939" s="458">
        <v>2</v>
      </c>
      <c r="H2939" s="458">
        <v>0</v>
      </c>
      <c r="I2939" s="458">
        <v>0</v>
      </c>
      <c r="J2939" s="458">
        <v>45</v>
      </c>
      <c r="K2939" s="458">
        <v>79</v>
      </c>
      <c r="L2939" t="s">
        <v>855</v>
      </c>
      <c r="O2939" s="231"/>
      <c r="P2939" s="231"/>
    </row>
    <row r="2940" spans="1:16">
      <c r="A2940" t="s">
        <v>1282</v>
      </c>
      <c r="B2940" s="458">
        <v>2023</v>
      </c>
      <c r="C2940" s="458">
        <v>0</v>
      </c>
      <c r="D2940" s="458">
        <v>0</v>
      </c>
      <c r="E2940" s="458">
        <v>0</v>
      </c>
      <c r="F2940" s="458">
        <v>0</v>
      </c>
      <c r="G2940" s="458">
        <v>2</v>
      </c>
      <c r="H2940" s="458">
        <v>0</v>
      </c>
      <c r="I2940" s="458">
        <v>0</v>
      </c>
      <c r="J2940" s="458">
        <v>3</v>
      </c>
      <c r="K2940" s="458">
        <v>2</v>
      </c>
      <c r="L2940" t="s">
        <v>855</v>
      </c>
      <c r="O2940" s="231"/>
      <c r="P2940" s="231"/>
    </row>
    <row r="2941" spans="1:16">
      <c r="A2941" t="s">
        <v>1282</v>
      </c>
      <c r="B2941" s="458">
        <v>2023</v>
      </c>
      <c r="C2941" s="458">
        <v>0</v>
      </c>
      <c r="D2941" s="458">
        <v>0</v>
      </c>
      <c r="E2941" s="458">
        <v>0</v>
      </c>
      <c r="F2941" s="458">
        <v>0</v>
      </c>
      <c r="G2941" s="458">
        <v>12</v>
      </c>
      <c r="H2941" s="458">
        <v>0</v>
      </c>
      <c r="I2941" s="458">
        <v>0</v>
      </c>
      <c r="J2941" s="458">
        <v>62</v>
      </c>
      <c r="K2941" s="458">
        <v>44</v>
      </c>
      <c r="L2941" t="s">
        <v>697</v>
      </c>
      <c r="O2941" s="231"/>
      <c r="P2941" s="231"/>
    </row>
    <row r="2942" spans="1:16">
      <c r="A2942" t="s">
        <v>1282</v>
      </c>
      <c r="B2942" s="458">
        <v>2024</v>
      </c>
      <c r="C2942" s="458">
        <v>0</v>
      </c>
      <c r="D2942" s="458">
        <v>0</v>
      </c>
      <c r="E2942" s="458">
        <v>0</v>
      </c>
      <c r="F2942" s="458">
        <v>0</v>
      </c>
      <c r="G2942" s="458">
        <v>11</v>
      </c>
      <c r="H2942" s="458">
        <v>0</v>
      </c>
      <c r="I2942" s="458">
        <v>0</v>
      </c>
      <c r="J2942" s="458">
        <v>64</v>
      </c>
      <c r="K2942" s="458">
        <v>41</v>
      </c>
      <c r="L2942" t="s">
        <v>697</v>
      </c>
      <c r="O2942" s="231"/>
      <c r="P2942" s="231"/>
    </row>
    <row r="2943" spans="1:16">
      <c r="A2943" t="s">
        <v>1282</v>
      </c>
      <c r="C2943">
        <v>0</v>
      </c>
      <c r="D2943">
        <v>0</v>
      </c>
      <c r="E2943">
        <v>3</v>
      </c>
      <c r="F2943">
        <v>0</v>
      </c>
      <c r="G2943">
        <v>4</v>
      </c>
      <c r="H2943">
        <v>0</v>
      </c>
      <c r="I2943">
        <v>0</v>
      </c>
      <c r="J2943">
        <v>30</v>
      </c>
      <c r="K2943">
        <v>71</v>
      </c>
      <c r="L2943" t="s">
        <v>822</v>
      </c>
      <c r="O2943" s="231"/>
      <c r="P2943" s="231"/>
    </row>
    <row r="2944" spans="1:16">
      <c r="A2944" t="s">
        <v>1283</v>
      </c>
      <c r="B2944" s="458">
        <v>2019</v>
      </c>
      <c r="C2944" s="458">
        <v>0</v>
      </c>
      <c r="D2944" s="458">
        <v>0</v>
      </c>
      <c r="E2944" s="458">
        <v>0</v>
      </c>
      <c r="F2944" s="458">
        <v>2</v>
      </c>
      <c r="G2944" s="458">
        <v>0</v>
      </c>
      <c r="H2944" s="458">
        <v>3</v>
      </c>
      <c r="I2944" s="458">
        <v>0</v>
      </c>
      <c r="J2944" s="458">
        <v>1</v>
      </c>
      <c r="K2944" s="458">
        <v>0</v>
      </c>
      <c r="L2944" t="s">
        <v>855</v>
      </c>
      <c r="O2944" s="231"/>
      <c r="P2944" s="231"/>
    </row>
    <row r="2945" spans="1:16">
      <c r="A2945" t="s">
        <v>1283</v>
      </c>
      <c r="B2945" s="458">
        <v>2020</v>
      </c>
      <c r="C2945" s="458">
        <v>0</v>
      </c>
      <c r="D2945" s="458">
        <v>0</v>
      </c>
      <c r="E2945" s="458">
        <v>0</v>
      </c>
      <c r="F2945" s="458">
        <v>1</v>
      </c>
      <c r="G2945" s="458">
        <v>0</v>
      </c>
      <c r="H2945" s="458">
        <v>2</v>
      </c>
      <c r="I2945" s="458">
        <v>0</v>
      </c>
      <c r="J2945" s="458">
        <v>1</v>
      </c>
      <c r="K2945" s="458">
        <v>0</v>
      </c>
      <c r="L2945" t="s">
        <v>855</v>
      </c>
      <c r="O2945" s="231"/>
      <c r="P2945" s="231"/>
    </row>
    <row r="2946" spans="1:16">
      <c r="A2946" t="s">
        <v>1283</v>
      </c>
      <c r="B2946" s="458">
        <v>2021</v>
      </c>
      <c r="C2946" s="458">
        <v>0</v>
      </c>
      <c r="D2946" s="458">
        <v>0</v>
      </c>
      <c r="E2946" s="458">
        <v>0</v>
      </c>
      <c r="F2946" s="458">
        <v>0</v>
      </c>
      <c r="G2946" s="458">
        <v>1</v>
      </c>
      <c r="H2946" s="458">
        <v>0</v>
      </c>
      <c r="I2946" s="458">
        <v>0</v>
      </c>
      <c r="J2946" s="458">
        <v>8</v>
      </c>
      <c r="K2946" s="458">
        <v>0</v>
      </c>
      <c r="L2946" t="s">
        <v>855</v>
      </c>
      <c r="O2946" s="231"/>
      <c r="P2946" s="231"/>
    </row>
    <row r="2947" spans="1:16">
      <c r="A2947" t="s">
        <v>1283</v>
      </c>
      <c r="B2947" s="458">
        <v>2022</v>
      </c>
      <c r="C2947" s="458">
        <v>0</v>
      </c>
      <c r="D2947" s="458">
        <v>0</v>
      </c>
      <c r="E2947" s="458">
        <v>0</v>
      </c>
      <c r="F2947" s="458">
        <v>4</v>
      </c>
      <c r="G2947" s="458">
        <v>0</v>
      </c>
      <c r="H2947" s="458">
        <v>6</v>
      </c>
      <c r="I2947" s="458">
        <v>0</v>
      </c>
      <c r="J2947" s="458">
        <v>5</v>
      </c>
      <c r="K2947" s="458">
        <v>2</v>
      </c>
      <c r="L2947" t="s">
        <v>855</v>
      </c>
      <c r="O2947" s="231"/>
      <c r="P2947" s="231"/>
    </row>
    <row r="2948" spans="1:16">
      <c r="A2948" t="s">
        <v>1283</v>
      </c>
      <c r="B2948" s="458">
        <v>2023</v>
      </c>
      <c r="C2948" s="458">
        <v>0</v>
      </c>
      <c r="D2948" s="458">
        <v>0</v>
      </c>
      <c r="E2948" s="458">
        <v>0</v>
      </c>
      <c r="F2948" s="458">
        <v>0</v>
      </c>
      <c r="G2948" s="458">
        <v>0</v>
      </c>
      <c r="H2948" s="458">
        <v>0</v>
      </c>
      <c r="I2948" s="458">
        <v>0</v>
      </c>
      <c r="J2948" s="458">
        <v>1</v>
      </c>
      <c r="K2948" s="458">
        <v>0</v>
      </c>
      <c r="L2948" t="s">
        <v>855</v>
      </c>
      <c r="O2948" s="231"/>
      <c r="P2948" s="231"/>
    </row>
    <row r="2949" spans="1:16">
      <c r="A2949" t="s">
        <v>1283</v>
      </c>
      <c r="B2949" s="458">
        <v>2023</v>
      </c>
      <c r="C2949" s="458">
        <v>0</v>
      </c>
      <c r="D2949" s="458">
        <v>0</v>
      </c>
      <c r="E2949" s="458">
        <v>1</v>
      </c>
      <c r="F2949" s="458">
        <v>1</v>
      </c>
      <c r="G2949" s="458">
        <v>0</v>
      </c>
      <c r="H2949" s="458">
        <v>3</v>
      </c>
      <c r="I2949" s="458">
        <v>0</v>
      </c>
      <c r="J2949" s="458">
        <v>3</v>
      </c>
      <c r="K2949" s="458">
        <v>0</v>
      </c>
      <c r="L2949" t="s">
        <v>697</v>
      </c>
      <c r="O2949" s="231"/>
      <c r="P2949" s="231"/>
    </row>
    <row r="2950" spans="1:16">
      <c r="A2950" t="s">
        <v>1283</v>
      </c>
      <c r="B2950" s="458">
        <v>2024</v>
      </c>
      <c r="C2950" s="458">
        <v>0</v>
      </c>
      <c r="D2950" s="458">
        <v>0</v>
      </c>
      <c r="E2950" s="458">
        <v>0</v>
      </c>
      <c r="F2950" s="458">
        <v>2</v>
      </c>
      <c r="G2950" s="458">
        <v>1</v>
      </c>
      <c r="H2950" s="458">
        <v>4</v>
      </c>
      <c r="I2950" s="458">
        <v>0</v>
      </c>
      <c r="J2950" s="458">
        <v>5</v>
      </c>
      <c r="K2950" s="458">
        <v>3</v>
      </c>
      <c r="L2950" t="s">
        <v>697</v>
      </c>
      <c r="O2950" s="231"/>
      <c r="P2950" s="231"/>
    </row>
    <row r="2951" spans="1:16">
      <c r="A2951" t="s">
        <v>1283</v>
      </c>
      <c r="C2951">
        <v>0</v>
      </c>
      <c r="D2951">
        <v>0</v>
      </c>
      <c r="E2951">
        <v>0</v>
      </c>
      <c r="F2951">
        <v>1</v>
      </c>
      <c r="G2951">
        <v>0</v>
      </c>
      <c r="H2951">
        <v>4</v>
      </c>
      <c r="I2951">
        <v>0</v>
      </c>
      <c r="J2951">
        <v>3</v>
      </c>
      <c r="K2951">
        <v>1</v>
      </c>
      <c r="L2951" t="s">
        <v>822</v>
      </c>
      <c r="O2951" s="231"/>
      <c r="P2951" s="231"/>
    </row>
    <row r="2952" spans="1:16">
      <c r="A2952" t="s">
        <v>1284</v>
      </c>
      <c r="B2952" s="458">
        <v>2019</v>
      </c>
      <c r="C2952" s="458">
        <v>0</v>
      </c>
      <c r="D2952" s="458">
        <v>0</v>
      </c>
      <c r="E2952" s="458">
        <v>0</v>
      </c>
      <c r="F2952" s="458">
        <v>0</v>
      </c>
      <c r="G2952" s="458">
        <v>0</v>
      </c>
      <c r="H2952" s="458">
        <v>0</v>
      </c>
      <c r="I2952" s="458">
        <v>0</v>
      </c>
      <c r="J2952" s="458">
        <v>0</v>
      </c>
      <c r="K2952" s="458">
        <v>12</v>
      </c>
      <c r="L2952" t="s">
        <v>855</v>
      </c>
      <c r="O2952" s="231"/>
      <c r="P2952" s="231"/>
    </row>
    <row r="2953" spans="1:16">
      <c r="A2953" t="s">
        <v>1284</v>
      </c>
      <c r="B2953" s="458">
        <v>2020</v>
      </c>
      <c r="C2953" s="458">
        <v>0</v>
      </c>
      <c r="D2953" s="458">
        <v>0</v>
      </c>
      <c r="E2953" s="458">
        <v>0</v>
      </c>
      <c r="F2953" s="458">
        <v>0</v>
      </c>
      <c r="G2953" s="458">
        <v>1</v>
      </c>
      <c r="H2953" s="458">
        <v>0</v>
      </c>
      <c r="I2953" s="458">
        <v>1</v>
      </c>
      <c r="J2953" s="458">
        <v>0</v>
      </c>
      <c r="K2953" s="458">
        <v>8</v>
      </c>
      <c r="L2953" t="s">
        <v>855</v>
      </c>
      <c r="O2953" s="231"/>
      <c r="P2953" s="231"/>
    </row>
    <row r="2954" spans="1:16">
      <c r="A2954" t="s">
        <v>1284</v>
      </c>
      <c r="B2954" s="458">
        <v>2021</v>
      </c>
      <c r="C2954" s="458">
        <v>0</v>
      </c>
      <c r="D2954" s="458">
        <v>0</v>
      </c>
      <c r="E2954" s="458">
        <v>0</v>
      </c>
      <c r="F2954" s="458">
        <v>0</v>
      </c>
      <c r="G2954" s="458">
        <v>6</v>
      </c>
      <c r="H2954" s="458">
        <v>0</v>
      </c>
      <c r="I2954" s="458">
        <v>0</v>
      </c>
      <c r="J2954" s="458">
        <v>0</v>
      </c>
      <c r="K2954" s="458">
        <v>30</v>
      </c>
      <c r="L2954" t="s">
        <v>855</v>
      </c>
      <c r="O2954" s="231"/>
      <c r="P2954" s="231"/>
    </row>
    <row r="2955" spans="1:16">
      <c r="A2955" t="s">
        <v>1284</v>
      </c>
      <c r="B2955" s="458">
        <v>2022</v>
      </c>
      <c r="C2955" s="458">
        <v>0</v>
      </c>
      <c r="D2955" s="458">
        <v>0</v>
      </c>
      <c r="E2955" s="458">
        <v>0</v>
      </c>
      <c r="F2955" s="458">
        <v>0</v>
      </c>
      <c r="G2955" s="458">
        <v>2</v>
      </c>
      <c r="H2955" s="458">
        <v>0</v>
      </c>
      <c r="I2955" s="458">
        <v>0</v>
      </c>
      <c r="J2955" s="458">
        <v>0</v>
      </c>
      <c r="K2955" s="458">
        <v>46</v>
      </c>
      <c r="L2955" t="s">
        <v>855</v>
      </c>
      <c r="O2955" s="231"/>
      <c r="P2955" s="231"/>
    </row>
    <row r="2956" spans="1:16">
      <c r="A2956" t="s">
        <v>1284</v>
      </c>
      <c r="B2956" s="458">
        <v>2023</v>
      </c>
      <c r="C2956" s="458">
        <v>0</v>
      </c>
      <c r="D2956" s="458">
        <v>0</v>
      </c>
      <c r="E2956" s="458">
        <v>0</v>
      </c>
      <c r="F2956" s="458">
        <v>0</v>
      </c>
      <c r="G2956" s="458">
        <v>0</v>
      </c>
      <c r="H2956" s="458">
        <v>0</v>
      </c>
      <c r="I2956" s="458">
        <v>0</v>
      </c>
      <c r="J2956" s="458">
        <v>0</v>
      </c>
      <c r="K2956" s="458">
        <v>3</v>
      </c>
      <c r="L2956" t="s">
        <v>855</v>
      </c>
      <c r="O2956" s="231"/>
      <c r="P2956" s="231"/>
    </row>
    <row r="2957" spans="1:16">
      <c r="A2957" t="s">
        <v>1284</v>
      </c>
      <c r="B2957" s="458">
        <v>2023</v>
      </c>
      <c r="C2957" s="458">
        <v>0</v>
      </c>
      <c r="D2957" s="458">
        <v>0</v>
      </c>
      <c r="E2957" s="458">
        <v>0</v>
      </c>
      <c r="F2957" s="458">
        <v>0</v>
      </c>
      <c r="G2957" s="458">
        <v>0</v>
      </c>
      <c r="H2957" s="458">
        <v>0</v>
      </c>
      <c r="I2957" s="458">
        <v>0</v>
      </c>
      <c r="J2957" s="458">
        <v>0</v>
      </c>
      <c r="K2957" s="458">
        <v>1</v>
      </c>
      <c r="L2957" t="s">
        <v>697</v>
      </c>
      <c r="O2957" s="231"/>
      <c r="P2957" s="231"/>
    </row>
    <row r="2958" spans="1:16">
      <c r="A2958" t="s">
        <v>1284</v>
      </c>
      <c r="B2958" s="458">
        <v>2024</v>
      </c>
      <c r="C2958" s="458">
        <v>0</v>
      </c>
      <c r="D2958" s="458">
        <v>0</v>
      </c>
      <c r="E2958" s="458">
        <v>0</v>
      </c>
      <c r="F2958" s="458">
        <v>0</v>
      </c>
      <c r="G2958" s="458">
        <v>0</v>
      </c>
      <c r="H2958" s="458">
        <v>0</v>
      </c>
      <c r="I2958" s="458">
        <v>0</v>
      </c>
      <c r="J2958" s="458">
        <v>0</v>
      </c>
      <c r="K2958" s="458">
        <v>9</v>
      </c>
      <c r="L2958" t="s">
        <v>697</v>
      </c>
      <c r="O2958" s="231"/>
      <c r="P2958" s="231"/>
    </row>
    <row r="2959" spans="1:16">
      <c r="A2959" t="s">
        <v>1284</v>
      </c>
      <c r="C2959">
        <v>0</v>
      </c>
      <c r="D2959">
        <v>0</v>
      </c>
      <c r="E2959">
        <v>0</v>
      </c>
      <c r="F2959">
        <v>0</v>
      </c>
      <c r="G2959">
        <v>0</v>
      </c>
      <c r="H2959">
        <v>0</v>
      </c>
      <c r="I2959">
        <v>0</v>
      </c>
      <c r="J2959">
        <v>0</v>
      </c>
      <c r="K2959">
        <v>1</v>
      </c>
      <c r="L2959" t="s">
        <v>822</v>
      </c>
      <c r="O2959" s="231"/>
      <c r="P2959" s="231"/>
    </row>
    <row r="2960" spans="1:16">
      <c r="A2960" t="s">
        <v>1285</v>
      </c>
      <c r="B2960" s="458">
        <v>2019</v>
      </c>
      <c r="C2960" s="458">
        <v>0</v>
      </c>
      <c r="D2960" s="458">
        <v>0</v>
      </c>
      <c r="E2960" s="458">
        <v>0</v>
      </c>
      <c r="F2960" s="458">
        <v>0</v>
      </c>
      <c r="G2960" s="458">
        <v>0</v>
      </c>
      <c r="H2960" s="458">
        <v>0</v>
      </c>
      <c r="I2960" s="458">
        <v>0</v>
      </c>
      <c r="J2960" s="458">
        <v>0</v>
      </c>
      <c r="K2960" s="458">
        <v>12</v>
      </c>
      <c r="L2960" t="s">
        <v>855</v>
      </c>
      <c r="O2960" s="231"/>
      <c r="P2960" s="231"/>
    </row>
    <row r="2961" spans="1:16">
      <c r="A2961" t="s">
        <v>1285</v>
      </c>
      <c r="B2961" s="458">
        <v>2020</v>
      </c>
      <c r="C2961" s="458">
        <v>0</v>
      </c>
      <c r="D2961" s="458">
        <v>0</v>
      </c>
      <c r="E2961" s="458">
        <v>0</v>
      </c>
      <c r="F2961" s="458">
        <v>0</v>
      </c>
      <c r="G2961" s="458">
        <v>0</v>
      </c>
      <c r="H2961" s="458">
        <v>0</v>
      </c>
      <c r="I2961" s="458">
        <v>0</v>
      </c>
      <c r="J2961" s="458">
        <v>2</v>
      </c>
      <c r="K2961" s="458">
        <v>19</v>
      </c>
      <c r="L2961" t="s">
        <v>855</v>
      </c>
      <c r="O2961" s="231"/>
      <c r="P2961" s="231"/>
    </row>
    <row r="2962" spans="1:16">
      <c r="A2962" t="s">
        <v>1285</v>
      </c>
      <c r="B2962" s="458">
        <v>2021</v>
      </c>
      <c r="C2962" s="458">
        <v>0</v>
      </c>
      <c r="D2962" s="458">
        <v>0</v>
      </c>
      <c r="E2962" s="458">
        <v>0</v>
      </c>
      <c r="F2962" s="458">
        <v>0</v>
      </c>
      <c r="G2962" s="458">
        <v>0</v>
      </c>
      <c r="H2962" s="458">
        <v>0</v>
      </c>
      <c r="I2962" s="458">
        <v>0</v>
      </c>
      <c r="J2962" s="458">
        <v>0</v>
      </c>
      <c r="K2962" s="458">
        <v>5</v>
      </c>
      <c r="L2962" t="s">
        <v>855</v>
      </c>
      <c r="O2962" s="231"/>
      <c r="P2962" s="231"/>
    </row>
    <row r="2963" spans="1:16">
      <c r="A2963" t="s">
        <v>1285</v>
      </c>
      <c r="B2963" s="458">
        <v>2023</v>
      </c>
      <c r="C2963" s="458">
        <v>0</v>
      </c>
      <c r="D2963" s="458">
        <v>0</v>
      </c>
      <c r="E2963" s="458">
        <v>0</v>
      </c>
      <c r="F2963" s="458">
        <v>0</v>
      </c>
      <c r="G2963" s="458">
        <v>0</v>
      </c>
      <c r="H2963" s="458">
        <v>0</v>
      </c>
      <c r="I2963" s="458">
        <v>0</v>
      </c>
      <c r="J2963" s="458">
        <v>2</v>
      </c>
      <c r="K2963" s="458">
        <v>9</v>
      </c>
      <c r="L2963" t="s">
        <v>697</v>
      </c>
      <c r="O2963" s="231"/>
      <c r="P2963" s="231"/>
    </row>
    <row r="2964" spans="1:16">
      <c r="A2964" t="s">
        <v>1285</v>
      </c>
      <c r="B2964" s="458">
        <v>2024</v>
      </c>
      <c r="C2964" s="458">
        <v>0</v>
      </c>
      <c r="D2964" s="458">
        <v>0</v>
      </c>
      <c r="E2964" s="458">
        <v>0</v>
      </c>
      <c r="F2964" s="458">
        <v>0</v>
      </c>
      <c r="G2964" s="458">
        <v>0</v>
      </c>
      <c r="H2964" s="458">
        <v>0</v>
      </c>
      <c r="I2964" s="458">
        <v>0</v>
      </c>
      <c r="J2964" s="458">
        <v>4</v>
      </c>
      <c r="K2964" s="458">
        <v>7</v>
      </c>
      <c r="L2964" t="s">
        <v>697</v>
      </c>
      <c r="O2964" s="231"/>
      <c r="P2964" s="231"/>
    </row>
    <row r="2965" spans="1:16">
      <c r="A2965" t="s">
        <v>1285</v>
      </c>
      <c r="C2965">
        <v>0</v>
      </c>
      <c r="D2965">
        <v>0</v>
      </c>
      <c r="E2965">
        <v>0</v>
      </c>
      <c r="F2965">
        <v>0</v>
      </c>
      <c r="G2965">
        <v>0</v>
      </c>
      <c r="H2965">
        <v>0</v>
      </c>
      <c r="I2965">
        <v>0</v>
      </c>
      <c r="J2965">
        <v>0</v>
      </c>
      <c r="K2965">
        <v>3</v>
      </c>
      <c r="L2965" t="s">
        <v>822</v>
      </c>
      <c r="O2965" s="231"/>
      <c r="P2965" s="231"/>
    </row>
    <row r="2966" spans="1:16">
      <c r="A2966" t="s">
        <v>1286</v>
      </c>
      <c r="B2966" s="458">
        <v>2019</v>
      </c>
      <c r="C2966" s="458">
        <v>0</v>
      </c>
      <c r="D2966" s="458">
        <v>0</v>
      </c>
      <c r="E2966" s="458">
        <v>0</v>
      </c>
      <c r="F2966" s="458">
        <v>0</v>
      </c>
      <c r="G2966" s="458">
        <v>0</v>
      </c>
      <c r="H2966" s="458">
        <v>0</v>
      </c>
      <c r="I2966" s="458">
        <v>0</v>
      </c>
      <c r="J2966" s="458">
        <v>0</v>
      </c>
      <c r="K2966" s="458">
        <v>5</v>
      </c>
      <c r="L2966" t="s">
        <v>855</v>
      </c>
      <c r="O2966" s="231"/>
      <c r="P2966" s="231"/>
    </row>
    <row r="2967" spans="1:16">
      <c r="A2967" t="s">
        <v>1286</v>
      </c>
      <c r="B2967" s="458">
        <v>2020</v>
      </c>
      <c r="C2967" s="458">
        <v>0</v>
      </c>
      <c r="D2967" s="458">
        <v>0</v>
      </c>
      <c r="E2967" s="458">
        <v>0</v>
      </c>
      <c r="F2967" s="458">
        <v>0</v>
      </c>
      <c r="G2967" s="458">
        <v>0</v>
      </c>
      <c r="H2967" s="458">
        <v>0</v>
      </c>
      <c r="I2967" s="458">
        <v>0</v>
      </c>
      <c r="J2967" s="458">
        <v>0</v>
      </c>
      <c r="K2967" s="458">
        <v>13</v>
      </c>
      <c r="L2967" t="s">
        <v>855</v>
      </c>
      <c r="O2967" s="231"/>
      <c r="P2967" s="231"/>
    </row>
    <row r="2968" spans="1:16">
      <c r="A2968" t="s">
        <v>1286</v>
      </c>
      <c r="B2968" s="458">
        <v>2021</v>
      </c>
      <c r="C2968" s="458">
        <v>0</v>
      </c>
      <c r="D2968" s="458">
        <v>0</v>
      </c>
      <c r="E2968" s="458">
        <v>0</v>
      </c>
      <c r="F2968" s="458">
        <v>0</v>
      </c>
      <c r="G2968" s="458">
        <v>0</v>
      </c>
      <c r="H2968" s="458">
        <v>0</v>
      </c>
      <c r="I2968" s="458">
        <v>0</v>
      </c>
      <c r="J2968" s="458">
        <v>0</v>
      </c>
      <c r="K2968" s="458">
        <v>71</v>
      </c>
      <c r="L2968" t="s">
        <v>855</v>
      </c>
      <c r="O2968" s="231"/>
      <c r="P2968" s="231"/>
    </row>
    <row r="2969" spans="1:16">
      <c r="A2969" t="s">
        <v>1286</v>
      </c>
      <c r="B2969" s="458">
        <v>2022</v>
      </c>
      <c r="C2969" s="458">
        <v>0</v>
      </c>
      <c r="D2969" s="458">
        <v>0</v>
      </c>
      <c r="E2969" s="458">
        <v>0</v>
      </c>
      <c r="F2969" s="458">
        <v>0</v>
      </c>
      <c r="G2969" s="458">
        <v>0</v>
      </c>
      <c r="H2969" s="458">
        <v>0</v>
      </c>
      <c r="I2969" s="458">
        <v>0</v>
      </c>
      <c r="J2969" s="458">
        <v>0</v>
      </c>
      <c r="K2969" s="458">
        <v>63</v>
      </c>
      <c r="L2969" t="s">
        <v>855</v>
      </c>
      <c r="O2969" s="231"/>
      <c r="P2969" s="231"/>
    </row>
    <row r="2970" spans="1:16">
      <c r="A2970" t="s">
        <v>1286</v>
      </c>
      <c r="B2970" s="458">
        <v>2023</v>
      </c>
      <c r="C2970" s="458">
        <v>0</v>
      </c>
      <c r="D2970" s="458">
        <v>0</v>
      </c>
      <c r="E2970" s="458">
        <v>0</v>
      </c>
      <c r="F2970" s="458">
        <v>0</v>
      </c>
      <c r="G2970" s="458">
        <v>0</v>
      </c>
      <c r="H2970" s="458">
        <v>0</v>
      </c>
      <c r="I2970" s="458">
        <v>0</v>
      </c>
      <c r="J2970" s="458">
        <v>0</v>
      </c>
      <c r="K2970" s="458">
        <v>55</v>
      </c>
      <c r="L2970" t="s">
        <v>855</v>
      </c>
      <c r="O2970" s="231"/>
      <c r="P2970" s="231"/>
    </row>
    <row r="2971" spans="1:16">
      <c r="A2971" t="s">
        <v>1286</v>
      </c>
      <c r="B2971" s="458">
        <v>2024</v>
      </c>
      <c r="C2971" s="458">
        <v>0</v>
      </c>
      <c r="D2971" s="458">
        <v>0</v>
      </c>
      <c r="E2971" s="458">
        <v>0</v>
      </c>
      <c r="F2971" s="458">
        <v>0</v>
      </c>
      <c r="G2971" s="458">
        <v>0</v>
      </c>
      <c r="H2971" s="458">
        <v>0</v>
      </c>
      <c r="I2971" s="458">
        <v>0</v>
      </c>
      <c r="J2971" s="458">
        <v>0</v>
      </c>
      <c r="K2971" s="458">
        <v>8</v>
      </c>
      <c r="L2971" t="s">
        <v>697</v>
      </c>
      <c r="O2971" s="231"/>
      <c r="P2971" s="231"/>
    </row>
    <row r="2972" spans="1:16">
      <c r="A2972" t="s">
        <v>1286</v>
      </c>
      <c r="C2972">
        <v>0</v>
      </c>
      <c r="D2972">
        <v>0</v>
      </c>
      <c r="E2972">
        <v>0</v>
      </c>
      <c r="F2972">
        <v>0</v>
      </c>
      <c r="G2972">
        <v>0</v>
      </c>
      <c r="H2972">
        <v>0</v>
      </c>
      <c r="I2972">
        <v>0</v>
      </c>
      <c r="J2972">
        <v>0</v>
      </c>
      <c r="K2972">
        <v>44</v>
      </c>
      <c r="L2972" t="s">
        <v>822</v>
      </c>
      <c r="O2972" s="231"/>
      <c r="P2972" s="231"/>
    </row>
    <row r="2973" spans="1:16">
      <c r="A2973" t="s">
        <v>1287</v>
      </c>
      <c r="B2973" s="458">
        <v>2019</v>
      </c>
      <c r="C2973" s="458">
        <v>0</v>
      </c>
      <c r="D2973" s="458">
        <v>0</v>
      </c>
      <c r="E2973" s="458">
        <v>0</v>
      </c>
      <c r="F2973" s="458">
        <v>1</v>
      </c>
      <c r="G2973" s="458">
        <v>0</v>
      </c>
      <c r="H2973" s="458">
        <v>3</v>
      </c>
      <c r="I2973" s="458">
        <v>0</v>
      </c>
      <c r="J2973" s="458">
        <v>0</v>
      </c>
      <c r="K2973" s="458">
        <v>1</v>
      </c>
      <c r="L2973" t="s">
        <v>855</v>
      </c>
      <c r="O2973" s="231"/>
      <c r="P2973" s="231"/>
    </row>
    <row r="2974" spans="1:16">
      <c r="A2974" t="s">
        <v>1287</v>
      </c>
      <c r="B2974" s="458">
        <v>2020</v>
      </c>
      <c r="C2974" s="458">
        <v>0</v>
      </c>
      <c r="D2974" s="458">
        <v>0</v>
      </c>
      <c r="E2974" s="458">
        <v>0</v>
      </c>
      <c r="F2974" s="458">
        <v>0</v>
      </c>
      <c r="G2974" s="458">
        <v>0</v>
      </c>
      <c r="H2974" s="458">
        <v>2</v>
      </c>
      <c r="I2974" s="458">
        <v>2</v>
      </c>
      <c r="J2974" s="458">
        <v>0</v>
      </c>
      <c r="K2974" s="458">
        <v>23</v>
      </c>
      <c r="L2974" t="s">
        <v>855</v>
      </c>
      <c r="O2974" s="231"/>
      <c r="P2974" s="231"/>
    </row>
    <row r="2975" spans="1:16">
      <c r="A2975" t="s">
        <v>1287</v>
      </c>
      <c r="B2975" s="458">
        <v>2021</v>
      </c>
      <c r="C2975" s="458">
        <v>0</v>
      </c>
      <c r="D2975" s="458">
        <v>0</v>
      </c>
      <c r="E2975" s="458">
        <v>33</v>
      </c>
      <c r="F2975" s="458">
        <v>0</v>
      </c>
      <c r="G2975" s="458">
        <v>0</v>
      </c>
      <c r="H2975" s="458">
        <v>0</v>
      </c>
      <c r="I2975" s="458">
        <v>0</v>
      </c>
      <c r="J2975" s="458">
        <v>0</v>
      </c>
      <c r="K2975" s="458">
        <v>7</v>
      </c>
      <c r="L2975" t="s">
        <v>855</v>
      </c>
      <c r="O2975" s="231"/>
      <c r="P2975" s="231"/>
    </row>
    <row r="2976" spans="1:16">
      <c r="A2976" t="s">
        <v>1287</v>
      </c>
      <c r="B2976" s="458">
        <v>2022</v>
      </c>
      <c r="C2976" s="458">
        <v>0</v>
      </c>
      <c r="D2976" s="458">
        <v>0</v>
      </c>
      <c r="E2976" s="458">
        <v>0</v>
      </c>
      <c r="F2976" s="458">
        <v>0</v>
      </c>
      <c r="G2976" s="458">
        <v>0</v>
      </c>
      <c r="H2976" s="458">
        <v>0</v>
      </c>
      <c r="I2976" s="458">
        <v>0</v>
      </c>
      <c r="J2976" s="458">
        <v>0</v>
      </c>
      <c r="K2976" s="458">
        <v>8</v>
      </c>
      <c r="L2976" t="s">
        <v>855</v>
      </c>
      <c r="O2976" s="231"/>
      <c r="P2976" s="231"/>
    </row>
    <row r="2977" spans="1:16">
      <c r="A2977" t="s">
        <v>1287</v>
      </c>
      <c r="B2977" s="458">
        <v>2023</v>
      </c>
      <c r="C2977" s="458">
        <v>10</v>
      </c>
      <c r="D2977" s="458">
        <v>0</v>
      </c>
      <c r="E2977" s="458">
        <v>0</v>
      </c>
      <c r="F2977" s="458">
        <v>0</v>
      </c>
      <c r="G2977" s="458">
        <v>0</v>
      </c>
      <c r="H2977" s="458">
        <v>0</v>
      </c>
      <c r="I2977" s="458">
        <v>0</v>
      </c>
      <c r="J2977" s="458">
        <v>0</v>
      </c>
      <c r="K2977" s="458">
        <v>2</v>
      </c>
      <c r="L2977" t="s">
        <v>855</v>
      </c>
      <c r="O2977" s="231"/>
      <c r="P2977" s="231"/>
    </row>
    <row r="2978" spans="1:16">
      <c r="A2978" t="s">
        <v>1287</v>
      </c>
      <c r="B2978" s="458">
        <v>2023</v>
      </c>
      <c r="C2978" s="458">
        <v>10</v>
      </c>
      <c r="D2978" s="458">
        <v>0</v>
      </c>
      <c r="E2978" s="458">
        <v>34</v>
      </c>
      <c r="F2978" s="458">
        <v>0</v>
      </c>
      <c r="G2978" s="458">
        <v>13</v>
      </c>
      <c r="H2978" s="458">
        <v>0</v>
      </c>
      <c r="I2978" s="458">
        <v>0</v>
      </c>
      <c r="J2978" s="458">
        <v>0</v>
      </c>
      <c r="K2978" s="458">
        <v>8</v>
      </c>
      <c r="L2978" t="s">
        <v>697</v>
      </c>
      <c r="O2978" s="231"/>
      <c r="P2978" s="231"/>
    </row>
    <row r="2979" spans="1:16">
      <c r="A2979" t="s">
        <v>1287</v>
      </c>
      <c r="C2979">
        <v>0</v>
      </c>
      <c r="D2979">
        <v>0</v>
      </c>
      <c r="E2979">
        <v>0</v>
      </c>
      <c r="F2979">
        <v>0</v>
      </c>
      <c r="G2979">
        <v>0</v>
      </c>
      <c r="H2979">
        <v>0</v>
      </c>
      <c r="I2979">
        <v>0</v>
      </c>
      <c r="J2979">
        <v>0</v>
      </c>
      <c r="K2979">
        <v>5</v>
      </c>
      <c r="L2979" t="s">
        <v>822</v>
      </c>
      <c r="O2979" s="231"/>
      <c r="P2979" s="231"/>
    </row>
    <row r="2980" spans="1:16">
      <c r="A2980" t="s">
        <v>1288</v>
      </c>
      <c r="B2980" s="458">
        <v>2019</v>
      </c>
      <c r="C2980" s="458">
        <v>0</v>
      </c>
      <c r="D2980" s="458">
        <v>0</v>
      </c>
      <c r="E2980" s="458">
        <v>0</v>
      </c>
      <c r="F2980" s="458">
        <v>0</v>
      </c>
      <c r="G2980" s="458">
        <v>0</v>
      </c>
      <c r="H2980" s="458">
        <v>0</v>
      </c>
      <c r="I2980" s="458">
        <v>0</v>
      </c>
      <c r="J2980" s="458">
        <v>13</v>
      </c>
      <c r="K2980" s="458">
        <v>0</v>
      </c>
      <c r="L2980" t="s">
        <v>855</v>
      </c>
      <c r="O2980" s="231"/>
      <c r="P2980" s="231"/>
    </row>
    <row r="2981" spans="1:16">
      <c r="A2981" t="s">
        <v>1288</v>
      </c>
      <c r="B2981" s="458">
        <v>2020</v>
      </c>
      <c r="C2981" s="458">
        <v>0</v>
      </c>
      <c r="D2981" s="458">
        <v>0</v>
      </c>
      <c r="E2981" s="458">
        <v>0</v>
      </c>
      <c r="F2981" s="458">
        <v>0</v>
      </c>
      <c r="G2981" s="458">
        <v>0</v>
      </c>
      <c r="H2981" s="458">
        <v>0</v>
      </c>
      <c r="I2981" s="458">
        <v>0</v>
      </c>
      <c r="J2981" s="458">
        <v>70</v>
      </c>
      <c r="K2981" s="458">
        <v>0</v>
      </c>
      <c r="L2981" t="s">
        <v>855</v>
      </c>
      <c r="O2981" s="231"/>
      <c r="P2981" s="231"/>
    </row>
    <row r="2982" spans="1:16">
      <c r="A2982" t="s">
        <v>1288</v>
      </c>
      <c r="B2982" s="458">
        <v>2022</v>
      </c>
      <c r="C2982" s="458">
        <v>0</v>
      </c>
      <c r="D2982" s="458">
        <v>0</v>
      </c>
      <c r="E2982" s="458">
        <v>0</v>
      </c>
      <c r="F2982" s="458">
        <v>0</v>
      </c>
      <c r="G2982" s="458">
        <v>0</v>
      </c>
      <c r="H2982" s="458">
        <v>0</v>
      </c>
      <c r="I2982" s="458">
        <v>0</v>
      </c>
      <c r="J2982" s="458">
        <v>0</v>
      </c>
      <c r="K2982" s="458">
        <v>5</v>
      </c>
      <c r="L2982" t="s">
        <v>855</v>
      </c>
      <c r="O2982" s="231"/>
      <c r="P2982" s="231"/>
    </row>
    <row r="2983" spans="1:16">
      <c r="A2983" t="s">
        <v>1288</v>
      </c>
      <c r="B2983" s="458">
        <v>2023</v>
      </c>
      <c r="C2983" s="458">
        <v>0</v>
      </c>
      <c r="D2983" s="458">
        <v>0</v>
      </c>
      <c r="E2983" s="458">
        <v>0</v>
      </c>
      <c r="F2983" s="458">
        <v>0</v>
      </c>
      <c r="G2983" s="458">
        <v>0</v>
      </c>
      <c r="H2983" s="458">
        <v>0</v>
      </c>
      <c r="I2983" s="458">
        <v>0</v>
      </c>
      <c r="J2983" s="458">
        <v>0</v>
      </c>
      <c r="K2983" s="458">
        <v>9</v>
      </c>
      <c r="L2983" t="s">
        <v>855</v>
      </c>
      <c r="O2983" s="231"/>
      <c r="P2983" s="231"/>
    </row>
    <row r="2984" spans="1:16">
      <c r="A2984" t="s">
        <v>1288</v>
      </c>
      <c r="B2984" s="458">
        <v>2024</v>
      </c>
      <c r="C2984" s="458">
        <v>0</v>
      </c>
      <c r="D2984" s="458">
        <v>0</v>
      </c>
      <c r="E2984" s="458">
        <v>0</v>
      </c>
      <c r="F2984" s="458">
        <v>0</v>
      </c>
      <c r="G2984" s="458">
        <v>0</v>
      </c>
      <c r="H2984" s="458">
        <v>0</v>
      </c>
      <c r="I2984" s="458">
        <v>0</v>
      </c>
      <c r="J2984" s="458">
        <v>0</v>
      </c>
      <c r="K2984" s="458">
        <v>33</v>
      </c>
      <c r="L2984" t="s">
        <v>697</v>
      </c>
      <c r="O2984" s="231"/>
      <c r="P2984" s="231"/>
    </row>
    <row r="2985" spans="1:16">
      <c r="A2985" t="s">
        <v>1288</v>
      </c>
      <c r="C2985">
        <v>0</v>
      </c>
      <c r="D2985">
        <v>0</v>
      </c>
      <c r="E2985">
        <v>0</v>
      </c>
      <c r="F2985">
        <v>0</v>
      </c>
      <c r="G2985">
        <v>0</v>
      </c>
      <c r="H2985">
        <v>0</v>
      </c>
      <c r="I2985">
        <v>0</v>
      </c>
      <c r="J2985">
        <v>0</v>
      </c>
      <c r="K2985">
        <v>8</v>
      </c>
      <c r="L2985" t="s">
        <v>822</v>
      </c>
      <c r="O2985" s="231"/>
      <c r="P2985" s="231"/>
    </row>
    <row r="2986" spans="1:16">
      <c r="A2986" t="s">
        <v>1289</v>
      </c>
      <c r="B2986" s="458">
        <v>2019</v>
      </c>
      <c r="C2986" s="458">
        <v>0</v>
      </c>
      <c r="D2986" s="458">
        <v>0</v>
      </c>
      <c r="E2986" s="458">
        <v>0</v>
      </c>
      <c r="F2986" s="458">
        <v>0</v>
      </c>
      <c r="G2986" s="458">
        <v>0</v>
      </c>
      <c r="H2986" s="458">
        <v>16</v>
      </c>
      <c r="I2986" s="458">
        <v>0</v>
      </c>
      <c r="J2986" s="458">
        <v>19</v>
      </c>
      <c r="K2986" s="458">
        <v>172</v>
      </c>
      <c r="L2986" t="s">
        <v>855</v>
      </c>
      <c r="O2986" s="231"/>
      <c r="P2986" s="231"/>
    </row>
    <row r="2987" spans="1:16">
      <c r="A2987" t="s">
        <v>1289</v>
      </c>
      <c r="B2987" s="458">
        <v>2020</v>
      </c>
      <c r="C2987" s="458">
        <v>0</v>
      </c>
      <c r="D2987" s="458">
        <v>0</v>
      </c>
      <c r="E2987" s="458">
        <v>0</v>
      </c>
      <c r="F2987" s="458">
        <v>0</v>
      </c>
      <c r="G2987" s="458">
        <v>0</v>
      </c>
      <c r="H2987" s="458">
        <v>42</v>
      </c>
      <c r="I2987" s="458">
        <v>0</v>
      </c>
      <c r="J2987" s="458">
        <v>11</v>
      </c>
      <c r="K2987" s="458">
        <v>258</v>
      </c>
      <c r="L2987" t="s">
        <v>855</v>
      </c>
      <c r="O2987" s="231"/>
      <c r="P2987" s="231"/>
    </row>
    <row r="2988" spans="1:16">
      <c r="A2988" t="s">
        <v>1289</v>
      </c>
      <c r="B2988" s="458">
        <v>2021</v>
      </c>
      <c r="C2988" s="458">
        <v>0</v>
      </c>
      <c r="D2988" s="458">
        <v>0</v>
      </c>
      <c r="E2988" s="458">
        <v>0</v>
      </c>
      <c r="F2988" s="458">
        <v>0</v>
      </c>
      <c r="G2988" s="458">
        <v>0</v>
      </c>
      <c r="H2988" s="458">
        <v>69</v>
      </c>
      <c r="I2988" s="458">
        <v>0</v>
      </c>
      <c r="J2988" s="458">
        <v>2</v>
      </c>
      <c r="K2988" s="458">
        <v>362</v>
      </c>
      <c r="L2988" t="s">
        <v>855</v>
      </c>
      <c r="O2988" s="231"/>
      <c r="P2988" s="231"/>
    </row>
    <row r="2989" spans="1:16">
      <c r="A2989" t="s">
        <v>1289</v>
      </c>
      <c r="B2989" s="458">
        <v>2022</v>
      </c>
      <c r="C2989" s="458">
        <v>0</v>
      </c>
      <c r="D2989" s="458">
        <v>0</v>
      </c>
      <c r="E2989" s="458">
        <v>0</v>
      </c>
      <c r="F2989" s="458">
        <v>0</v>
      </c>
      <c r="G2989" s="458">
        <v>0</v>
      </c>
      <c r="H2989" s="458">
        <v>0</v>
      </c>
      <c r="I2989" s="458">
        <v>0</v>
      </c>
      <c r="J2989" s="458">
        <v>2</v>
      </c>
      <c r="K2989" s="458">
        <v>212</v>
      </c>
      <c r="L2989" t="s">
        <v>855</v>
      </c>
      <c r="O2989" s="231"/>
      <c r="P2989" s="231"/>
    </row>
    <row r="2990" spans="1:16">
      <c r="A2990" t="s">
        <v>1289</v>
      </c>
      <c r="B2990" s="458">
        <v>2023</v>
      </c>
      <c r="C2990" s="458">
        <v>0</v>
      </c>
      <c r="D2990" s="458">
        <v>0</v>
      </c>
      <c r="E2990" s="458">
        <v>0</v>
      </c>
      <c r="F2990" s="458">
        <v>7</v>
      </c>
      <c r="G2990" s="458">
        <v>0</v>
      </c>
      <c r="H2990" s="458">
        <v>21</v>
      </c>
      <c r="I2990" s="458">
        <v>0</v>
      </c>
      <c r="J2990" s="458">
        <v>0</v>
      </c>
      <c r="K2990" s="458">
        <v>154</v>
      </c>
      <c r="L2990" t="s">
        <v>855</v>
      </c>
      <c r="O2990" s="231"/>
      <c r="P2990" s="231"/>
    </row>
    <row r="2991" spans="1:16">
      <c r="A2991" t="s">
        <v>1289</v>
      </c>
      <c r="B2991" s="458">
        <v>2024</v>
      </c>
      <c r="C2991" s="458">
        <v>0</v>
      </c>
      <c r="D2991" s="458">
        <v>0</v>
      </c>
      <c r="E2991" s="458">
        <v>0</v>
      </c>
      <c r="F2991" s="458">
        <v>0</v>
      </c>
      <c r="G2991" s="458">
        <v>0</v>
      </c>
      <c r="H2991" s="458">
        <v>0</v>
      </c>
      <c r="I2991" s="458">
        <v>0</v>
      </c>
      <c r="J2991" s="458">
        <v>0</v>
      </c>
      <c r="K2991" s="458">
        <v>289</v>
      </c>
      <c r="L2991" t="s">
        <v>697</v>
      </c>
      <c r="O2991" s="231"/>
      <c r="P2991" s="231"/>
    </row>
    <row r="2992" spans="1:16">
      <c r="A2992" t="s">
        <v>1289</v>
      </c>
      <c r="C2992">
        <v>0</v>
      </c>
      <c r="D2992">
        <v>0</v>
      </c>
      <c r="E2992">
        <v>0</v>
      </c>
      <c r="F2992">
        <v>25</v>
      </c>
      <c r="G2992">
        <v>0</v>
      </c>
      <c r="H2992">
        <v>17</v>
      </c>
      <c r="I2992">
        <v>0</v>
      </c>
      <c r="J2992">
        <v>30</v>
      </c>
      <c r="K2992">
        <v>144</v>
      </c>
      <c r="L2992" t="s">
        <v>822</v>
      </c>
      <c r="O2992" s="231"/>
      <c r="P2992" s="231"/>
    </row>
    <row r="2993" spans="1:16">
      <c r="A2993" t="s">
        <v>1290</v>
      </c>
      <c r="B2993" s="458">
        <v>2019</v>
      </c>
      <c r="C2993">
        <v>0</v>
      </c>
      <c r="D2993">
        <v>0</v>
      </c>
      <c r="E2993" s="458">
        <v>0</v>
      </c>
      <c r="F2993" s="458">
        <v>3</v>
      </c>
      <c r="G2993" s="458">
        <v>0</v>
      </c>
      <c r="H2993" s="458">
        <v>8</v>
      </c>
      <c r="I2993" s="458">
        <v>0</v>
      </c>
      <c r="J2993" s="458">
        <v>5</v>
      </c>
      <c r="K2993" s="458">
        <v>280</v>
      </c>
      <c r="L2993" t="s">
        <v>855</v>
      </c>
      <c r="O2993" s="231"/>
      <c r="P2993" s="231"/>
    </row>
    <row r="2994" spans="1:16">
      <c r="A2994" t="s">
        <v>1290</v>
      </c>
      <c r="B2994" s="458">
        <v>2020</v>
      </c>
      <c r="C2994">
        <v>0</v>
      </c>
      <c r="D2994">
        <v>0</v>
      </c>
      <c r="E2994" s="458">
        <v>0</v>
      </c>
      <c r="F2994" s="458">
        <v>0</v>
      </c>
      <c r="G2994" s="458">
        <v>0</v>
      </c>
      <c r="H2994" s="458">
        <v>1</v>
      </c>
      <c r="I2994" s="458">
        <v>0</v>
      </c>
      <c r="J2994" s="458">
        <v>1</v>
      </c>
      <c r="K2994" s="458">
        <v>55</v>
      </c>
      <c r="L2994" t="s">
        <v>855</v>
      </c>
      <c r="O2994" s="231"/>
      <c r="P2994" s="231"/>
    </row>
    <row r="2995" spans="1:16">
      <c r="A2995" t="s">
        <v>1290</v>
      </c>
      <c r="B2995" s="458">
        <v>2020</v>
      </c>
      <c r="C2995">
        <v>0</v>
      </c>
      <c r="D2995">
        <v>0</v>
      </c>
      <c r="E2995" s="458">
        <v>0</v>
      </c>
      <c r="F2995" s="458">
        <v>2</v>
      </c>
      <c r="G2995" s="458">
        <v>0</v>
      </c>
      <c r="H2995" s="458">
        <v>17</v>
      </c>
      <c r="I2995" s="458">
        <v>0</v>
      </c>
      <c r="J2995" s="458">
        <v>3</v>
      </c>
      <c r="K2995" s="458">
        <v>132</v>
      </c>
      <c r="L2995" t="s">
        <v>697</v>
      </c>
      <c r="O2995" s="231"/>
      <c r="P2995" s="231"/>
    </row>
    <row r="2996" spans="1:16">
      <c r="A2996" t="s">
        <v>1290</v>
      </c>
      <c r="B2996" s="458">
        <v>2021</v>
      </c>
      <c r="C2996">
        <v>0</v>
      </c>
      <c r="D2996">
        <v>0</v>
      </c>
      <c r="E2996" s="458">
        <v>0</v>
      </c>
      <c r="F2996" s="458">
        <v>1</v>
      </c>
      <c r="G2996" s="458">
        <v>0</v>
      </c>
      <c r="H2996" s="458">
        <v>7</v>
      </c>
      <c r="I2996" s="458">
        <v>0</v>
      </c>
      <c r="J2996" s="458">
        <v>13</v>
      </c>
      <c r="K2996" s="458">
        <v>185</v>
      </c>
      <c r="L2996" t="s">
        <v>697</v>
      </c>
      <c r="O2996" s="231"/>
      <c r="P2996" s="231"/>
    </row>
    <row r="2997" spans="1:16">
      <c r="A2997" t="s">
        <v>1290</v>
      </c>
      <c r="B2997" s="458">
        <v>2022</v>
      </c>
      <c r="C2997">
        <v>4</v>
      </c>
      <c r="D2997">
        <v>0</v>
      </c>
      <c r="E2997" s="458">
        <v>29</v>
      </c>
      <c r="F2997" s="458">
        <v>8</v>
      </c>
      <c r="G2997" s="458">
        <v>0</v>
      </c>
      <c r="H2997" s="458">
        <v>13</v>
      </c>
      <c r="I2997" s="458">
        <v>0</v>
      </c>
      <c r="J2997" s="458">
        <v>8</v>
      </c>
      <c r="K2997" s="458">
        <v>142</v>
      </c>
      <c r="L2997" t="s">
        <v>697</v>
      </c>
      <c r="O2997" s="231"/>
      <c r="P2997" s="231"/>
    </row>
    <row r="2998" spans="1:16">
      <c r="A2998" t="s">
        <v>1290</v>
      </c>
      <c r="B2998" s="458">
        <v>2023</v>
      </c>
      <c r="C2998">
        <v>0</v>
      </c>
      <c r="D2998">
        <v>3</v>
      </c>
      <c r="E2998" s="458">
        <v>0</v>
      </c>
      <c r="F2998" s="458">
        <v>6</v>
      </c>
      <c r="G2998" s="458">
        <v>0</v>
      </c>
      <c r="H2998" s="458">
        <v>10</v>
      </c>
      <c r="I2998" s="458">
        <v>0</v>
      </c>
      <c r="J2998" s="458">
        <v>4</v>
      </c>
      <c r="K2998" s="458">
        <v>85</v>
      </c>
      <c r="L2998" t="s">
        <v>697</v>
      </c>
      <c r="O2998" s="231"/>
      <c r="P2998" s="231"/>
    </row>
    <row r="2999" spans="1:16">
      <c r="A2999" t="s">
        <v>1290</v>
      </c>
      <c r="B2999" s="458">
        <v>2024</v>
      </c>
      <c r="C2999">
        <v>0</v>
      </c>
      <c r="D2999">
        <v>5</v>
      </c>
      <c r="E2999" s="458">
        <v>0</v>
      </c>
      <c r="F2999" s="458">
        <v>7</v>
      </c>
      <c r="G2999" s="458">
        <v>0</v>
      </c>
      <c r="H2999" s="458">
        <v>13</v>
      </c>
      <c r="I2999" s="458">
        <v>0</v>
      </c>
      <c r="J2999" s="458">
        <v>12</v>
      </c>
      <c r="K2999" s="458">
        <v>82</v>
      </c>
      <c r="L2999" t="s">
        <v>697</v>
      </c>
      <c r="O2999" s="231"/>
      <c r="P2999" s="231"/>
    </row>
    <row r="3000" spans="1:16">
      <c r="A3000" t="s">
        <v>1290</v>
      </c>
      <c r="C3000">
        <v>0</v>
      </c>
      <c r="D3000">
        <v>0</v>
      </c>
      <c r="E3000">
        <v>0</v>
      </c>
      <c r="F3000">
        <v>3</v>
      </c>
      <c r="G3000">
        <v>0</v>
      </c>
      <c r="H3000">
        <v>9</v>
      </c>
      <c r="I3000">
        <v>0</v>
      </c>
      <c r="J3000">
        <v>6</v>
      </c>
      <c r="K3000">
        <v>335</v>
      </c>
      <c r="L3000" t="s">
        <v>822</v>
      </c>
      <c r="O3000" s="231"/>
      <c r="P3000" s="231"/>
    </row>
    <row r="3001" spans="1:16">
      <c r="A3001" t="s">
        <v>1291</v>
      </c>
      <c r="B3001" s="458">
        <v>2019</v>
      </c>
      <c r="C3001" s="458">
        <v>0</v>
      </c>
      <c r="D3001" s="458">
        <v>0</v>
      </c>
      <c r="E3001" s="458">
        <v>30</v>
      </c>
      <c r="F3001" s="458">
        <v>0</v>
      </c>
      <c r="G3001" s="458">
        <v>0</v>
      </c>
      <c r="H3001" s="458">
        <v>0</v>
      </c>
      <c r="I3001" s="458">
        <v>0</v>
      </c>
      <c r="J3001" s="458">
        <v>25</v>
      </c>
      <c r="K3001" s="458">
        <v>17</v>
      </c>
      <c r="L3001" t="s">
        <v>855</v>
      </c>
      <c r="O3001" s="231"/>
      <c r="P3001" s="231"/>
    </row>
    <row r="3002" spans="1:16">
      <c r="A3002" t="s">
        <v>1291</v>
      </c>
      <c r="B3002" s="458">
        <v>2020</v>
      </c>
      <c r="C3002" s="458">
        <v>0</v>
      </c>
      <c r="D3002" s="458">
        <v>0</v>
      </c>
      <c r="E3002" s="458">
        <v>0</v>
      </c>
      <c r="F3002" s="458">
        <v>0</v>
      </c>
      <c r="G3002" s="458">
        <v>0</v>
      </c>
      <c r="H3002" s="458">
        <v>1</v>
      </c>
      <c r="I3002" s="458">
        <v>0</v>
      </c>
      <c r="J3002" s="458">
        <v>2</v>
      </c>
      <c r="K3002" s="458">
        <v>1</v>
      </c>
      <c r="L3002" t="s">
        <v>855</v>
      </c>
      <c r="O3002" s="231"/>
      <c r="P3002" s="231"/>
    </row>
    <row r="3003" spans="1:16">
      <c r="A3003" t="s">
        <v>1291</v>
      </c>
      <c r="B3003" s="458">
        <v>2020</v>
      </c>
      <c r="C3003" s="458">
        <v>0</v>
      </c>
      <c r="D3003" s="458">
        <v>0</v>
      </c>
      <c r="E3003" s="458">
        <v>0</v>
      </c>
      <c r="F3003" s="458">
        <v>2</v>
      </c>
      <c r="G3003" s="458">
        <v>0</v>
      </c>
      <c r="H3003" s="458">
        <v>2</v>
      </c>
      <c r="I3003" s="458">
        <v>0</v>
      </c>
      <c r="J3003" s="458">
        <v>1</v>
      </c>
      <c r="K3003" s="458">
        <v>1</v>
      </c>
      <c r="L3003" t="s">
        <v>697</v>
      </c>
      <c r="O3003" s="231"/>
      <c r="P3003" s="231"/>
    </row>
    <row r="3004" spans="1:16">
      <c r="A3004" t="s">
        <v>1291</v>
      </c>
      <c r="B3004" s="458">
        <v>2021</v>
      </c>
      <c r="C3004" s="458">
        <v>0</v>
      </c>
      <c r="D3004" s="458">
        <v>0</v>
      </c>
      <c r="E3004" s="458">
        <v>0</v>
      </c>
      <c r="F3004" s="458">
        <v>0</v>
      </c>
      <c r="G3004" s="458">
        <v>0</v>
      </c>
      <c r="H3004" s="458">
        <v>5</v>
      </c>
      <c r="I3004" s="458">
        <v>0</v>
      </c>
      <c r="J3004" s="458">
        <v>0</v>
      </c>
      <c r="K3004" s="458">
        <v>2</v>
      </c>
      <c r="L3004" t="s">
        <v>697</v>
      </c>
      <c r="O3004" s="231"/>
      <c r="P3004" s="231"/>
    </row>
    <row r="3005" spans="1:16">
      <c r="A3005" t="s">
        <v>1291</v>
      </c>
      <c r="B3005" s="458">
        <v>2022</v>
      </c>
      <c r="C3005" s="458">
        <v>0</v>
      </c>
      <c r="D3005" s="458">
        <v>0</v>
      </c>
      <c r="E3005" s="458">
        <v>0</v>
      </c>
      <c r="F3005" s="458">
        <v>4</v>
      </c>
      <c r="G3005" s="458">
        <v>0</v>
      </c>
      <c r="H3005" s="458">
        <v>13</v>
      </c>
      <c r="I3005" s="458">
        <v>0</v>
      </c>
      <c r="J3005" s="458">
        <v>0</v>
      </c>
      <c r="K3005" s="458">
        <v>2</v>
      </c>
      <c r="L3005" t="s">
        <v>697</v>
      </c>
      <c r="O3005" s="231"/>
      <c r="P3005" s="231"/>
    </row>
    <row r="3006" spans="1:16">
      <c r="A3006" t="s">
        <v>1291</v>
      </c>
      <c r="B3006" s="458">
        <v>2023</v>
      </c>
      <c r="C3006" s="458">
        <v>0</v>
      </c>
      <c r="D3006" s="458">
        <v>0</v>
      </c>
      <c r="E3006" s="458">
        <v>0</v>
      </c>
      <c r="F3006" s="458">
        <v>0</v>
      </c>
      <c r="G3006" s="458">
        <v>0</v>
      </c>
      <c r="H3006" s="458">
        <v>7</v>
      </c>
      <c r="I3006" s="458">
        <v>0</v>
      </c>
      <c r="J3006" s="458">
        <v>0</v>
      </c>
      <c r="K3006" s="458">
        <v>0</v>
      </c>
      <c r="L3006" t="s">
        <v>697</v>
      </c>
      <c r="O3006" s="231"/>
      <c r="P3006" s="231"/>
    </row>
    <row r="3007" spans="1:16">
      <c r="A3007" t="s">
        <v>1291</v>
      </c>
      <c r="B3007" s="458">
        <v>2024</v>
      </c>
      <c r="C3007" s="458">
        <v>11</v>
      </c>
      <c r="D3007" s="458">
        <v>0</v>
      </c>
      <c r="E3007" s="458">
        <v>21</v>
      </c>
      <c r="F3007" s="458">
        <v>0</v>
      </c>
      <c r="G3007" s="458">
        <v>27</v>
      </c>
      <c r="H3007" s="458">
        <v>3</v>
      </c>
      <c r="I3007" s="458">
        <v>0</v>
      </c>
      <c r="J3007" s="458">
        <v>3</v>
      </c>
      <c r="K3007" s="458">
        <v>3</v>
      </c>
      <c r="L3007" t="s">
        <v>697</v>
      </c>
      <c r="O3007" s="231"/>
      <c r="P3007" s="231"/>
    </row>
    <row r="3008" spans="1:16">
      <c r="A3008" t="s">
        <v>1291</v>
      </c>
      <c r="C3008">
        <v>0</v>
      </c>
      <c r="D3008">
        <v>0</v>
      </c>
      <c r="E3008">
        <v>30</v>
      </c>
      <c r="F3008">
        <v>0</v>
      </c>
      <c r="G3008">
        <v>0</v>
      </c>
      <c r="H3008">
        <v>1</v>
      </c>
      <c r="I3008">
        <v>0</v>
      </c>
      <c r="J3008">
        <v>27</v>
      </c>
      <c r="K3008">
        <v>18</v>
      </c>
      <c r="L3008" t="s">
        <v>822</v>
      </c>
      <c r="O3008" s="231"/>
      <c r="P3008" s="231"/>
    </row>
    <row r="3009" spans="1:16">
      <c r="A3009" t="s">
        <v>1292</v>
      </c>
      <c r="B3009" s="458">
        <v>2019</v>
      </c>
      <c r="C3009">
        <v>0</v>
      </c>
      <c r="D3009">
        <v>0</v>
      </c>
      <c r="E3009" s="458">
        <v>0</v>
      </c>
      <c r="F3009" s="458">
        <v>0</v>
      </c>
      <c r="G3009" s="458">
        <v>0</v>
      </c>
      <c r="H3009" s="458">
        <v>1</v>
      </c>
      <c r="I3009" s="458">
        <v>0</v>
      </c>
      <c r="J3009" s="458">
        <v>2</v>
      </c>
      <c r="K3009" s="458">
        <v>0</v>
      </c>
      <c r="L3009" t="s">
        <v>697</v>
      </c>
      <c r="O3009" s="231"/>
      <c r="P3009" s="231"/>
    </row>
    <row r="3010" spans="1:16">
      <c r="A3010" t="s">
        <v>1292</v>
      </c>
      <c r="B3010" s="458">
        <v>2020</v>
      </c>
      <c r="C3010">
        <v>0</v>
      </c>
      <c r="D3010">
        <v>1</v>
      </c>
      <c r="E3010" s="458">
        <v>0</v>
      </c>
      <c r="F3010" s="458">
        <v>2</v>
      </c>
      <c r="G3010" s="458">
        <v>0</v>
      </c>
      <c r="H3010" s="458">
        <v>2</v>
      </c>
      <c r="I3010" s="458">
        <v>0</v>
      </c>
      <c r="J3010" s="458">
        <v>0</v>
      </c>
      <c r="K3010" s="458">
        <v>4</v>
      </c>
      <c r="L3010" t="s">
        <v>697</v>
      </c>
      <c r="O3010" s="231"/>
      <c r="P3010" s="231"/>
    </row>
    <row r="3011" spans="1:16">
      <c r="A3011" t="s">
        <v>1292</v>
      </c>
      <c r="B3011" s="458">
        <v>2021</v>
      </c>
      <c r="C3011">
        <v>0</v>
      </c>
      <c r="D3011">
        <v>1</v>
      </c>
      <c r="E3011" s="458">
        <v>0</v>
      </c>
      <c r="F3011" s="458">
        <v>3</v>
      </c>
      <c r="G3011" s="458">
        <v>0</v>
      </c>
      <c r="H3011" s="458">
        <v>0</v>
      </c>
      <c r="I3011" s="458">
        <v>0</v>
      </c>
      <c r="J3011" s="458">
        <v>0</v>
      </c>
      <c r="K3011" s="458">
        <v>0</v>
      </c>
      <c r="L3011" t="s">
        <v>697</v>
      </c>
      <c r="O3011" s="231"/>
      <c r="P3011" s="231"/>
    </row>
    <row r="3012" spans="1:16">
      <c r="A3012" t="s">
        <v>1292</v>
      </c>
      <c r="B3012" s="458">
        <v>2022</v>
      </c>
      <c r="C3012">
        <v>0</v>
      </c>
      <c r="D3012">
        <v>2</v>
      </c>
      <c r="E3012" s="458">
        <v>0</v>
      </c>
      <c r="F3012" s="458">
        <v>2</v>
      </c>
      <c r="G3012" s="458">
        <v>0</v>
      </c>
      <c r="H3012" s="458">
        <v>2</v>
      </c>
      <c r="I3012" s="458">
        <v>0</v>
      </c>
      <c r="J3012" s="458">
        <v>2</v>
      </c>
      <c r="K3012" s="458">
        <v>0</v>
      </c>
      <c r="L3012" t="s">
        <v>697</v>
      </c>
      <c r="O3012" s="231"/>
      <c r="P3012" s="231"/>
    </row>
    <row r="3013" spans="1:16">
      <c r="A3013" t="s">
        <v>1292</v>
      </c>
      <c r="B3013" s="458">
        <v>2023</v>
      </c>
      <c r="C3013">
        <v>0</v>
      </c>
      <c r="D3013">
        <v>0</v>
      </c>
      <c r="E3013" s="458">
        <v>0</v>
      </c>
      <c r="F3013" s="458">
        <v>0</v>
      </c>
      <c r="G3013" s="458">
        <v>0</v>
      </c>
      <c r="H3013" s="458">
        <v>2</v>
      </c>
      <c r="I3013" s="458">
        <v>0</v>
      </c>
      <c r="J3013" s="458">
        <v>2</v>
      </c>
      <c r="K3013" s="458">
        <v>4</v>
      </c>
      <c r="L3013" t="s">
        <v>697</v>
      </c>
      <c r="O3013" s="231"/>
      <c r="P3013" s="231"/>
    </row>
    <row r="3014" spans="1:16">
      <c r="A3014" t="s">
        <v>1292</v>
      </c>
      <c r="B3014" s="458">
        <v>2024</v>
      </c>
      <c r="C3014">
        <v>0</v>
      </c>
      <c r="D3014">
        <v>1</v>
      </c>
      <c r="E3014" s="458">
        <v>0</v>
      </c>
      <c r="F3014" s="458">
        <v>1</v>
      </c>
      <c r="G3014" s="458">
        <v>0</v>
      </c>
      <c r="H3014" s="458">
        <v>0</v>
      </c>
      <c r="I3014" s="458">
        <v>0</v>
      </c>
      <c r="J3014" s="458">
        <v>1</v>
      </c>
      <c r="K3014" s="458">
        <v>2</v>
      </c>
      <c r="L3014" t="s">
        <v>697</v>
      </c>
      <c r="O3014" s="231"/>
      <c r="P3014" s="231"/>
    </row>
    <row r="3015" spans="1:16">
      <c r="A3015" t="s">
        <v>1292</v>
      </c>
      <c r="C3015">
        <v>0</v>
      </c>
      <c r="D3015">
        <v>0</v>
      </c>
      <c r="E3015">
        <v>0</v>
      </c>
      <c r="F3015">
        <v>1</v>
      </c>
      <c r="G3015">
        <v>0</v>
      </c>
      <c r="H3015">
        <v>3</v>
      </c>
      <c r="I3015">
        <v>0</v>
      </c>
      <c r="J3015">
        <v>0</v>
      </c>
      <c r="K3015">
        <v>1</v>
      </c>
      <c r="L3015" t="s">
        <v>822</v>
      </c>
      <c r="O3015" s="231"/>
      <c r="P3015" s="231"/>
    </row>
    <row r="3016" spans="1:16">
      <c r="A3016" t="s">
        <v>1293</v>
      </c>
      <c r="B3016" s="458">
        <v>2019</v>
      </c>
      <c r="C3016" s="458">
        <v>0</v>
      </c>
      <c r="D3016" s="458">
        <v>0</v>
      </c>
      <c r="E3016" s="458">
        <v>0</v>
      </c>
      <c r="F3016" s="458">
        <v>0</v>
      </c>
      <c r="G3016" s="458">
        <v>0</v>
      </c>
      <c r="H3016" s="458">
        <v>8</v>
      </c>
      <c r="I3016" s="458">
        <v>0</v>
      </c>
      <c r="J3016" s="458">
        <v>0</v>
      </c>
      <c r="K3016" s="458">
        <v>0</v>
      </c>
      <c r="L3016" t="s">
        <v>855</v>
      </c>
      <c r="O3016" s="231"/>
      <c r="P3016" s="231"/>
    </row>
    <row r="3017" spans="1:16">
      <c r="A3017" t="s">
        <v>1293</v>
      </c>
      <c r="B3017" s="458">
        <v>2020</v>
      </c>
      <c r="C3017" s="458">
        <v>0</v>
      </c>
      <c r="D3017" s="458">
        <v>0</v>
      </c>
      <c r="E3017" s="458">
        <v>0</v>
      </c>
      <c r="F3017" s="458">
        <v>0</v>
      </c>
      <c r="G3017" s="458">
        <v>0</v>
      </c>
      <c r="H3017" s="458">
        <v>12</v>
      </c>
      <c r="I3017" s="458">
        <v>0</v>
      </c>
      <c r="J3017" s="458">
        <v>0</v>
      </c>
      <c r="K3017" s="458">
        <v>0</v>
      </c>
      <c r="L3017" t="s">
        <v>855</v>
      </c>
      <c r="O3017" s="231"/>
      <c r="P3017" s="231"/>
    </row>
    <row r="3018" spans="1:16">
      <c r="A3018" t="s">
        <v>1293</v>
      </c>
      <c r="B3018" s="458">
        <v>2021</v>
      </c>
      <c r="C3018" s="458">
        <v>0</v>
      </c>
      <c r="D3018" s="458">
        <v>0</v>
      </c>
      <c r="E3018" s="458">
        <v>0</v>
      </c>
      <c r="F3018" s="458">
        <v>0</v>
      </c>
      <c r="G3018" s="458">
        <v>0</v>
      </c>
      <c r="H3018" s="458">
        <v>13</v>
      </c>
      <c r="I3018" s="458">
        <v>0</v>
      </c>
      <c r="J3018" s="458">
        <v>0</v>
      </c>
      <c r="K3018" s="458">
        <v>6</v>
      </c>
      <c r="L3018" t="s">
        <v>855</v>
      </c>
      <c r="O3018" s="231"/>
      <c r="P3018" s="231"/>
    </row>
    <row r="3019" spans="1:16">
      <c r="A3019" t="s">
        <v>1293</v>
      </c>
      <c r="B3019" s="458">
        <v>2021</v>
      </c>
      <c r="C3019" s="458">
        <v>0</v>
      </c>
      <c r="D3019" s="458">
        <v>0</v>
      </c>
      <c r="E3019" s="458">
        <v>0</v>
      </c>
      <c r="F3019" s="458">
        <v>0</v>
      </c>
      <c r="G3019" s="458">
        <v>0</v>
      </c>
      <c r="H3019" s="458">
        <v>5</v>
      </c>
      <c r="I3019" s="458">
        <v>0</v>
      </c>
      <c r="J3019" s="458">
        <v>0</v>
      </c>
      <c r="K3019" s="458">
        <v>0</v>
      </c>
      <c r="L3019" t="s">
        <v>697</v>
      </c>
      <c r="O3019" s="231"/>
      <c r="P3019" s="231"/>
    </row>
    <row r="3020" spans="1:16">
      <c r="A3020" t="s">
        <v>1293</v>
      </c>
      <c r="B3020" s="458">
        <v>2022</v>
      </c>
      <c r="C3020" s="458">
        <v>0</v>
      </c>
      <c r="D3020" s="458">
        <v>0</v>
      </c>
      <c r="E3020" s="458">
        <v>0</v>
      </c>
      <c r="F3020" s="458">
        <v>0</v>
      </c>
      <c r="G3020" s="458">
        <v>0</v>
      </c>
      <c r="H3020" s="458">
        <v>11</v>
      </c>
      <c r="I3020" s="458">
        <v>0</v>
      </c>
      <c r="J3020" s="458">
        <v>1</v>
      </c>
      <c r="K3020" s="458">
        <v>3</v>
      </c>
      <c r="L3020" t="s">
        <v>697</v>
      </c>
      <c r="O3020" s="231"/>
      <c r="P3020" s="231"/>
    </row>
    <row r="3021" spans="1:16">
      <c r="A3021" t="s">
        <v>1293</v>
      </c>
      <c r="B3021" s="458">
        <v>2023</v>
      </c>
      <c r="C3021" s="458">
        <v>0</v>
      </c>
      <c r="D3021" s="458">
        <v>0</v>
      </c>
      <c r="E3021" s="458">
        <v>0</v>
      </c>
      <c r="F3021" s="458">
        <v>0</v>
      </c>
      <c r="G3021" s="458">
        <v>0</v>
      </c>
      <c r="H3021" s="458">
        <v>26</v>
      </c>
      <c r="I3021" s="458">
        <v>0</v>
      </c>
      <c r="J3021" s="458">
        <v>0</v>
      </c>
      <c r="K3021" s="458">
        <v>2</v>
      </c>
      <c r="L3021" t="s">
        <v>697</v>
      </c>
      <c r="O3021" s="231"/>
      <c r="P3021" s="231"/>
    </row>
    <row r="3022" spans="1:16">
      <c r="A3022" t="s">
        <v>1293</v>
      </c>
      <c r="B3022" s="458">
        <v>2024</v>
      </c>
      <c r="C3022" s="458">
        <v>0</v>
      </c>
      <c r="D3022" s="458">
        <v>0</v>
      </c>
      <c r="E3022" s="458">
        <v>0</v>
      </c>
      <c r="F3022" s="458">
        <v>0</v>
      </c>
      <c r="G3022" s="458">
        <v>0</v>
      </c>
      <c r="H3022" s="458">
        <v>14</v>
      </c>
      <c r="I3022" s="458">
        <v>0</v>
      </c>
      <c r="J3022" s="458">
        <v>0</v>
      </c>
      <c r="K3022" s="458">
        <v>2</v>
      </c>
      <c r="L3022" t="s">
        <v>697</v>
      </c>
      <c r="O3022" s="231"/>
      <c r="P3022" s="231"/>
    </row>
    <row r="3023" spans="1:16">
      <c r="A3023" t="s">
        <v>1293</v>
      </c>
      <c r="C3023">
        <v>0</v>
      </c>
      <c r="D3023">
        <v>0</v>
      </c>
      <c r="E3023">
        <v>0</v>
      </c>
      <c r="F3023">
        <v>0</v>
      </c>
      <c r="G3023">
        <v>0</v>
      </c>
      <c r="H3023">
        <v>5</v>
      </c>
      <c r="I3023">
        <v>0</v>
      </c>
      <c r="J3023">
        <v>0</v>
      </c>
      <c r="K3023">
        <v>4</v>
      </c>
      <c r="L3023" t="s">
        <v>822</v>
      </c>
      <c r="O3023" s="231"/>
      <c r="P3023" s="231"/>
    </row>
    <row r="3024" spans="1:16">
      <c r="A3024" t="s">
        <v>1294</v>
      </c>
      <c r="B3024" s="458">
        <v>2019</v>
      </c>
      <c r="C3024" s="458">
        <v>0</v>
      </c>
      <c r="D3024" s="458">
        <v>0</v>
      </c>
      <c r="E3024" s="458">
        <v>0</v>
      </c>
      <c r="F3024" s="458">
        <v>0</v>
      </c>
      <c r="G3024" s="458">
        <v>0</v>
      </c>
      <c r="H3024" s="458">
        <v>0</v>
      </c>
      <c r="I3024" s="458">
        <v>0</v>
      </c>
      <c r="J3024" s="458">
        <v>1</v>
      </c>
      <c r="K3024" s="458">
        <v>3</v>
      </c>
      <c r="L3024" t="s">
        <v>855</v>
      </c>
      <c r="O3024" s="231"/>
      <c r="P3024" s="231"/>
    </row>
    <row r="3025" spans="1:16">
      <c r="A3025" t="s">
        <v>1294</v>
      </c>
      <c r="B3025" s="458">
        <v>2020</v>
      </c>
      <c r="C3025" s="458">
        <v>0</v>
      </c>
      <c r="D3025" s="458">
        <v>0</v>
      </c>
      <c r="E3025" s="458">
        <v>0</v>
      </c>
      <c r="F3025" s="458">
        <v>0</v>
      </c>
      <c r="G3025" s="458">
        <v>0</v>
      </c>
      <c r="H3025" s="458">
        <v>0</v>
      </c>
      <c r="I3025" s="458">
        <v>0</v>
      </c>
      <c r="J3025" s="458">
        <v>0</v>
      </c>
      <c r="K3025" s="458">
        <v>9</v>
      </c>
      <c r="L3025" t="s">
        <v>855</v>
      </c>
      <c r="O3025" s="231"/>
      <c r="P3025" s="231"/>
    </row>
    <row r="3026" spans="1:16">
      <c r="A3026" t="s">
        <v>1294</v>
      </c>
      <c r="B3026" s="458">
        <v>2021</v>
      </c>
      <c r="C3026" s="458">
        <v>0</v>
      </c>
      <c r="D3026" s="458">
        <v>0</v>
      </c>
      <c r="E3026" s="458">
        <v>0</v>
      </c>
      <c r="F3026" s="458">
        <v>0</v>
      </c>
      <c r="G3026" s="458">
        <v>0</v>
      </c>
      <c r="H3026" s="458">
        <v>0</v>
      </c>
      <c r="I3026" s="458">
        <v>0</v>
      </c>
      <c r="J3026" s="458">
        <v>0</v>
      </c>
      <c r="K3026" s="458">
        <v>14</v>
      </c>
      <c r="L3026" t="s">
        <v>855</v>
      </c>
      <c r="O3026" s="231"/>
      <c r="P3026" s="231"/>
    </row>
    <row r="3027" spans="1:16">
      <c r="A3027" t="s">
        <v>1294</v>
      </c>
      <c r="B3027" s="458">
        <v>2022</v>
      </c>
      <c r="C3027" s="458">
        <v>0</v>
      </c>
      <c r="D3027" s="458">
        <v>0</v>
      </c>
      <c r="E3027" s="458">
        <v>0</v>
      </c>
      <c r="F3027" s="458">
        <v>0</v>
      </c>
      <c r="G3027" s="458">
        <v>0</v>
      </c>
      <c r="H3027" s="458">
        <v>0</v>
      </c>
      <c r="I3027" s="458">
        <v>0</v>
      </c>
      <c r="J3027" s="458">
        <v>0</v>
      </c>
      <c r="K3027" s="458">
        <v>6</v>
      </c>
      <c r="L3027" t="s">
        <v>697</v>
      </c>
      <c r="O3027" s="231"/>
      <c r="P3027" s="231"/>
    </row>
    <row r="3028" spans="1:16">
      <c r="A3028" t="s">
        <v>1294</v>
      </c>
      <c r="B3028" s="458">
        <v>2023</v>
      </c>
      <c r="C3028" s="458">
        <v>0</v>
      </c>
      <c r="D3028" s="458">
        <v>0</v>
      </c>
      <c r="E3028" s="458">
        <v>0</v>
      </c>
      <c r="F3028" s="458">
        <v>0</v>
      </c>
      <c r="G3028" s="458">
        <v>0</v>
      </c>
      <c r="H3028" s="458">
        <v>0</v>
      </c>
      <c r="I3028" s="458">
        <v>0</v>
      </c>
      <c r="J3028" s="458">
        <v>0</v>
      </c>
      <c r="K3028" s="458">
        <v>7</v>
      </c>
      <c r="L3028" t="s">
        <v>697</v>
      </c>
      <c r="O3028" s="231"/>
      <c r="P3028" s="231"/>
    </row>
    <row r="3029" spans="1:16">
      <c r="A3029" t="s">
        <v>1294</v>
      </c>
      <c r="B3029" s="458">
        <v>2024</v>
      </c>
      <c r="C3029" s="458">
        <v>0</v>
      </c>
      <c r="D3029" s="458">
        <v>0</v>
      </c>
      <c r="E3029" s="458">
        <v>0</v>
      </c>
      <c r="F3029" s="458">
        <v>0</v>
      </c>
      <c r="G3029" s="458">
        <v>0</v>
      </c>
      <c r="H3029" s="458">
        <v>0</v>
      </c>
      <c r="I3029" s="458">
        <v>0</v>
      </c>
      <c r="J3029" s="458">
        <v>0</v>
      </c>
      <c r="K3029" s="458">
        <v>9</v>
      </c>
      <c r="L3029" t="s">
        <v>697</v>
      </c>
      <c r="O3029" s="231"/>
      <c r="P3029" s="231"/>
    </row>
    <row r="3030" spans="1:16">
      <c r="A3030" t="s">
        <v>1294</v>
      </c>
      <c r="C3030">
        <v>0</v>
      </c>
      <c r="D3030">
        <v>0</v>
      </c>
      <c r="E3030">
        <v>0</v>
      </c>
      <c r="F3030">
        <v>0</v>
      </c>
      <c r="G3030">
        <v>0</v>
      </c>
      <c r="H3030">
        <v>0</v>
      </c>
      <c r="I3030">
        <v>0</v>
      </c>
      <c r="J3030">
        <v>0</v>
      </c>
      <c r="K3030">
        <v>2</v>
      </c>
      <c r="L3030" t="s">
        <v>822</v>
      </c>
      <c r="O3030" s="231"/>
      <c r="P3030" s="231"/>
    </row>
    <row r="3031" spans="1:16">
      <c r="A3031" t="s">
        <v>1295</v>
      </c>
      <c r="B3031" s="458">
        <v>2020</v>
      </c>
      <c r="C3031" s="458">
        <v>0</v>
      </c>
      <c r="D3031" s="458">
        <v>0</v>
      </c>
      <c r="E3031" s="458">
        <v>0</v>
      </c>
      <c r="F3031" s="458">
        <v>0</v>
      </c>
      <c r="G3031" s="458">
        <v>0</v>
      </c>
      <c r="H3031" s="458">
        <v>0</v>
      </c>
      <c r="I3031" s="458">
        <v>0</v>
      </c>
      <c r="J3031" s="458">
        <v>25</v>
      </c>
      <c r="K3031" s="458">
        <v>159</v>
      </c>
      <c r="L3031" t="s">
        <v>855</v>
      </c>
      <c r="O3031" s="231"/>
      <c r="P3031" s="231"/>
    </row>
    <row r="3032" spans="1:16">
      <c r="A3032" t="s">
        <v>1295</v>
      </c>
      <c r="B3032" s="458">
        <v>2021</v>
      </c>
      <c r="C3032" s="458">
        <v>0</v>
      </c>
      <c r="D3032" s="458">
        <v>0</v>
      </c>
      <c r="E3032" s="458">
        <v>0</v>
      </c>
      <c r="F3032" s="458">
        <v>0</v>
      </c>
      <c r="G3032" s="458">
        <v>0</v>
      </c>
      <c r="H3032" s="458">
        <v>0</v>
      </c>
      <c r="I3032" s="458">
        <v>0</v>
      </c>
      <c r="J3032" s="458">
        <v>5</v>
      </c>
      <c r="K3032" s="458">
        <v>43</v>
      </c>
      <c r="L3032" t="s">
        <v>855</v>
      </c>
      <c r="O3032" s="231"/>
      <c r="P3032" s="231"/>
    </row>
    <row r="3033" spans="1:16">
      <c r="A3033" t="s">
        <v>1295</v>
      </c>
      <c r="B3033" s="458">
        <v>2021</v>
      </c>
      <c r="C3033" s="458">
        <v>0</v>
      </c>
      <c r="D3033" s="458">
        <v>0</v>
      </c>
      <c r="E3033" s="458">
        <v>0</v>
      </c>
      <c r="F3033" s="458">
        <v>0</v>
      </c>
      <c r="G3033" s="458">
        <v>0</v>
      </c>
      <c r="H3033" s="458">
        <v>0</v>
      </c>
      <c r="I3033" s="458">
        <v>0</v>
      </c>
      <c r="J3033" s="458">
        <v>5</v>
      </c>
      <c r="K3033" s="458">
        <v>16</v>
      </c>
      <c r="L3033" t="s">
        <v>697</v>
      </c>
      <c r="O3033" s="231"/>
      <c r="P3033" s="231"/>
    </row>
    <row r="3034" spans="1:16">
      <c r="A3034" t="s">
        <v>1295</v>
      </c>
      <c r="B3034" s="458">
        <v>2022</v>
      </c>
      <c r="C3034" s="458">
        <v>0</v>
      </c>
      <c r="D3034" s="458">
        <v>0</v>
      </c>
      <c r="E3034" s="458">
        <v>53</v>
      </c>
      <c r="F3034" s="458">
        <v>0</v>
      </c>
      <c r="G3034" s="458">
        <v>50</v>
      </c>
      <c r="H3034" s="458">
        <v>0</v>
      </c>
      <c r="I3034" s="458">
        <v>0</v>
      </c>
      <c r="J3034" s="458">
        <v>85</v>
      </c>
      <c r="K3034" s="458">
        <v>374</v>
      </c>
      <c r="L3034" t="s">
        <v>697</v>
      </c>
      <c r="O3034" s="231"/>
      <c r="P3034" s="231"/>
    </row>
    <row r="3035" spans="1:16">
      <c r="A3035" t="s">
        <v>1295</v>
      </c>
      <c r="B3035" s="458">
        <v>2023</v>
      </c>
      <c r="C3035" s="458">
        <v>0</v>
      </c>
      <c r="D3035" s="458">
        <v>0</v>
      </c>
      <c r="E3035" s="458">
        <v>0</v>
      </c>
      <c r="F3035" s="458">
        <v>0</v>
      </c>
      <c r="G3035" s="458">
        <v>0</v>
      </c>
      <c r="H3035" s="458">
        <v>0</v>
      </c>
      <c r="I3035" s="458">
        <v>0</v>
      </c>
      <c r="J3035" s="458">
        <v>66</v>
      </c>
      <c r="K3035" s="458">
        <v>138</v>
      </c>
      <c r="L3035" t="s">
        <v>697</v>
      </c>
      <c r="O3035" s="231"/>
      <c r="P3035" s="231"/>
    </row>
    <row r="3036" spans="1:16">
      <c r="A3036" t="s">
        <v>1295</v>
      </c>
      <c r="B3036" s="458">
        <v>2024</v>
      </c>
      <c r="C3036" s="458">
        <v>27</v>
      </c>
      <c r="D3036" s="458">
        <v>0</v>
      </c>
      <c r="E3036" s="458">
        <v>54</v>
      </c>
      <c r="F3036" s="458">
        <v>0</v>
      </c>
      <c r="G3036" s="458">
        <v>214</v>
      </c>
      <c r="H3036" s="458">
        <v>0</v>
      </c>
      <c r="I3036" s="458">
        <v>0</v>
      </c>
      <c r="J3036" s="458">
        <v>0</v>
      </c>
      <c r="K3036" s="458">
        <v>105</v>
      </c>
      <c r="L3036" t="s">
        <v>697</v>
      </c>
      <c r="O3036" s="231"/>
      <c r="P3036" s="231"/>
    </row>
    <row r="3037" spans="1:16">
      <c r="A3037" t="s">
        <v>1295</v>
      </c>
      <c r="C3037">
        <v>0</v>
      </c>
      <c r="D3037">
        <v>0</v>
      </c>
      <c r="E3037">
        <v>0</v>
      </c>
      <c r="F3037">
        <v>0</v>
      </c>
      <c r="G3037">
        <v>0</v>
      </c>
      <c r="H3037">
        <v>0</v>
      </c>
      <c r="I3037">
        <v>0</v>
      </c>
      <c r="J3037">
        <v>3</v>
      </c>
      <c r="K3037">
        <v>14</v>
      </c>
      <c r="L3037" t="s">
        <v>822</v>
      </c>
      <c r="O3037" s="231"/>
      <c r="P3037" s="231"/>
    </row>
    <row r="3038" spans="1:16">
      <c r="A3038" t="s">
        <v>1296</v>
      </c>
      <c r="B3038" s="458">
        <v>2019</v>
      </c>
      <c r="C3038">
        <v>0</v>
      </c>
      <c r="D3038">
        <v>0</v>
      </c>
      <c r="E3038" s="458">
        <v>0</v>
      </c>
      <c r="F3038" s="458">
        <v>0</v>
      </c>
      <c r="G3038" s="458">
        <v>0</v>
      </c>
      <c r="H3038" s="458">
        <v>0</v>
      </c>
      <c r="I3038" s="458">
        <v>0</v>
      </c>
      <c r="J3038" s="458">
        <v>0</v>
      </c>
      <c r="K3038" s="458">
        <v>22</v>
      </c>
      <c r="L3038" t="s">
        <v>855</v>
      </c>
      <c r="O3038" s="231"/>
      <c r="P3038" s="231"/>
    </row>
    <row r="3039" spans="1:16">
      <c r="A3039" t="s">
        <v>1296</v>
      </c>
      <c r="B3039" s="458">
        <v>2020</v>
      </c>
      <c r="C3039">
        <v>0</v>
      </c>
      <c r="D3039">
        <v>0</v>
      </c>
      <c r="E3039" s="458">
        <v>0</v>
      </c>
      <c r="F3039" s="458">
        <v>0</v>
      </c>
      <c r="G3039" s="458">
        <v>0</v>
      </c>
      <c r="H3039" s="458">
        <v>0</v>
      </c>
      <c r="I3039" s="458">
        <v>0</v>
      </c>
      <c r="J3039" s="458">
        <v>0</v>
      </c>
      <c r="K3039" s="458">
        <v>34</v>
      </c>
      <c r="L3039" t="s">
        <v>855</v>
      </c>
      <c r="O3039" s="231"/>
      <c r="P3039" s="231"/>
    </row>
    <row r="3040" spans="1:16">
      <c r="A3040" t="s">
        <v>1296</v>
      </c>
      <c r="B3040" s="458">
        <v>2023</v>
      </c>
      <c r="C3040">
        <v>0</v>
      </c>
      <c r="D3040">
        <v>0</v>
      </c>
      <c r="E3040" s="458">
        <v>0</v>
      </c>
      <c r="F3040" s="458">
        <v>0</v>
      </c>
      <c r="G3040" s="458">
        <v>0</v>
      </c>
      <c r="H3040" s="458">
        <v>0</v>
      </c>
      <c r="I3040" s="458">
        <v>0</v>
      </c>
      <c r="J3040" s="458">
        <v>0</v>
      </c>
      <c r="K3040" s="458">
        <v>4</v>
      </c>
      <c r="L3040" t="s">
        <v>855</v>
      </c>
      <c r="O3040" s="231"/>
      <c r="P3040" s="231"/>
    </row>
    <row r="3041" spans="1:16">
      <c r="A3041" t="s">
        <v>1296</v>
      </c>
      <c r="B3041" s="458">
        <v>2023</v>
      </c>
      <c r="C3041">
        <v>2</v>
      </c>
      <c r="D3041">
        <v>0</v>
      </c>
      <c r="E3041" s="458">
        <v>4</v>
      </c>
      <c r="F3041" s="458">
        <v>0</v>
      </c>
      <c r="G3041" s="458">
        <v>2</v>
      </c>
      <c r="H3041" s="458">
        <v>0</v>
      </c>
      <c r="I3041" s="458">
        <v>0</v>
      </c>
      <c r="J3041" s="458">
        <v>0</v>
      </c>
      <c r="K3041" s="458">
        <v>46</v>
      </c>
      <c r="L3041" t="s">
        <v>697</v>
      </c>
      <c r="O3041" s="231"/>
      <c r="P3041" s="231"/>
    </row>
    <row r="3042" spans="1:16">
      <c r="A3042" t="s">
        <v>1296</v>
      </c>
      <c r="B3042" s="458">
        <v>2024</v>
      </c>
      <c r="C3042">
        <v>2</v>
      </c>
      <c r="D3042">
        <v>0</v>
      </c>
      <c r="E3042" s="458">
        <v>2</v>
      </c>
      <c r="F3042" s="458">
        <v>0</v>
      </c>
      <c r="G3042" s="458">
        <v>0</v>
      </c>
      <c r="H3042" s="458">
        <v>0</v>
      </c>
      <c r="I3042" s="458">
        <v>0</v>
      </c>
      <c r="J3042" s="458">
        <v>0</v>
      </c>
      <c r="K3042" s="458">
        <v>74</v>
      </c>
      <c r="L3042" t="s">
        <v>697</v>
      </c>
      <c r="O3042" s="231"/>
      <c r="P3042" s="231"/>
    </row>
    <row r="3043" spans="1:16">
      <c r="A3043" t="s">
        <v>1296</v>
      </c>
      <c r="C3043">
        <v>0</v>
      </c>
      <c r="D3043">
        <v>0</v>
      </c>
      <c r="E3043">
        <v>0</v>
      </c>
      <c r="F3043">
        <v>0</v>
      </c>
      <c r="G3043">
        <v>0</v>
      </c>
      <c r="H3043">
        <v>0</v>
      </c>
      <c r="I3043">
        <v>0</v>
      </c>
      <c r="J3043">
        <v>0</v>
      </c>
      <c r="K3043">
        <v>30</v>
      </c>
      <c r="L3043" t="s">
        <v>822</v>
      </c>
      <c r="O3043" s="231"/>
      <c r="P3043" s="231"/>
    </row>
    <row r="3044" spans="1:16">
      <c r="A3044" t="s">
        <v>1297</v>
      </c>
      <c r="B3044" s="458">
        <v>2019</v>
      </c>
      <c r="C3044" s="458">
        <v>0</v>
      </c>
      <c r="D3044" s="458">
        <v>0</v>
      </c>
      <c r="E3044" s="458">
        <v>0</v>
      </c>
      <c r="F3044" s="458">
        <v>0</v>
      </c>
      <c r="G3044" s="458">
        <v>0</v>
      </c>
      <c r="H3044" s="458">
        <v>0</v>
      </c>
      <c r="I3044" s="458">
        <v>0</v>
      </c>
      <c r="J3044" s="458">
        <v>6</v>
      </c>
      <c r="K3044" s="458">
        <v>3</v>
      </c>
      <c r="L3044" t="s">
        <v>855</v>
      </c>
      <c r="O3044" s="231"/>
      <c r="P3044" s="231"/>
    </row>
    <row r="3045" spans="1:16">
      <c r="A3045" t="s">
        <v>1297</v>
      </c>
      <c r="B3045" s="458">
        <v>2020</v>
      </c>
      <c r="C3045" s="458">
        <v>0</v>
      </c>
      <c r="D3045" s="458">
        <v>0</v>
      </c>
      <c r="E3045" s="458">
        <v>0</v>
      </c>
      <c r="F3045" s="458">
        <v>0</v>
      </c>
      <c r="G3045" s="458">
        <v>0</v>
      </c>
      <c r="H3045" s="458">
        <v>0</v>
      </c>
      <c r="I3045" s="458">
        <v>0</v>
      </c>
      <c r="J3045" s="458">
        <v>9</v>
      </c>
      <c r="K3045" s="458">
        <v>4</v>
      </c>
      <c r="L3045" t="s">
        <v>855</v>
      </c>
      <c r="O3045" s="231"/>
      <c r="P3045" s="231"/>
    </row>
    <row r="3046" spans="1:16">
      <c r="A3046" t="s">
        <v>1297</v>
      </c>
      <c r="B3046" s="458">
        <v>2021</v>
      </c>
      <c r="C3046" s="458">
        <v>0</v>
      </c>
      <c r="D3046" s="458">
        <v>0</v>
      </c>
      <c r="E3046" s="458">
        <v>0</v>
      </c>
      <c r="F3046" s="458">
        <v>0</v>
      </c>
      <c r="G3046" s="458">
        <v>0</v>
      </c>
      <c r="H3046" s="458">
        <v>0</v>
      </c>
      <c r="I3046" s="458">
        <v>0</v>
      </c>
      <c r="J3046" s="458">
        <v>7</v>
      </c>
      <c r="K3046" s="458">
        <v>1</v>
      </c>
      <c r="L3046" t="s">
        <v>855</v>
      </c>
      <c r="O3046" s="231"/>
      <c r="P3046" s="231"/>
    </row>
    <row r="3047" spans="1:16">
      <c r="A3047" t="s">
        <v>1297</v>
      </c>
      <c r="B3047" s="458">
        <v>2021</v>
      </c>
      <c r="C3047" s="458">
        <v>0</v>
      </c>
      <c r="D3047" s="458">
        <v>0</v>
      </c>
      <c r="E3047" s="458">
        <v>0</v>
      </c>
      <c r="F3047" s="458">
        <v>0</v>
      </c>
      <c r="G3047" s="458">
        <v>0</v>
      </c>
      <c r="H3047" s="458">
        <v>0</v>
      </c>
      <c r="I3047" s="458">
        <v>0</v>
      </c>
      <c r="J3047" s="458">
        <v>13</v>
      </c>
      <c r="K3047" s="458">
        <v>30</v>
      </c>
      <c r="L3047" t="s">
        <v>697</v>
      </c>
      <c r="O3047" s="231"/>
      <c r="P3047" s="231"/>
    </row>
    <row r="3048" spans="1:16">
      <c r="A3048" t="s">
        <v>1297</v>
      </c>
      <c r="B3048" s="458">
        <v>2022</v>
      </c>
      <c r="C3048" s="458">
        <v>0</v>
      </c>
      <c r="D3048" s="458">
        <v>0</v>
      </c>
      <c r="E3048" s="458">
        <v>0</v>
      </c>
      <c r="F3048" s="458">
        <v>0</v>
      </c>
      <c r="G3048" s="458">
        <v>0</v>
      </c>
      <c r="H3048" s="458">
        <v>0</v>
      </c>
      <c r="I3048" s="458">
        <v>0</v>
      </c>
      <c r="J3048" s="458">
        <v>14</v>
      </c>
      <c r="K3048" s="458">
        <v>3</v>
      </c>
      <c r="L3048" t="s">
        <v>697</v>
      </c>
      <c r="O3048" s="231"/>
      <c r="P3048" s="231"/>
    </row>
    <row r="3049" spans="1:16">
      <c r="A3049" t="s">
        <v>1297</v>
      </c>
      <c r="B3049" s="458">
        <v>2023</v>
      </c>
      <c r="C3049" s="458">
        <v>0</v>
      </c>
      <c r="D3049" s="458">
        <v>0</v>
      </c>
      <c r="E3049" s="458">
        <v>0</v>
      </c>
      <c r="F3049" s="458">
        <v>0</v>
      </c>
      <c r="G3049" s="458">
        <v>0</v>
      </c>
      <c r="H3049" s="458">
        <v>0</v>
      </c>
      <c r="I3049" s="458">
        <v>2</v>
      </c>
      <c r="J3049" s="458">
        <v>16</v>
      </c>
      <c r="K3049" s="458">
        <v>0</v>
      </c>
      <c r="L3049" t="s">
        <v>697</v>
      </c>
      <c r="O3049" s="231"/>
      <c r="P3049" s="231"/>
    </row>
    <row r="3050" spans="1:16">
      <c r="A3050" t="s">
        <v>1297</v>
      </c>
      <c r="B3050" s="458">
        <v>2024</v>
      </c>
      <c r="C3050" s="458">
        <v>0</v>
      </c>
      <c r="D3050" s="458">
        <v>0</v>
      </c>
      <c r="E3050" s="458">
        <v>0</v>
      </c>
      <c r="F3050" s="458">
        <v>0</v>
      </c>
      <c r="G3050" s="458">
        <v>32</v>
      </c>
      <c r="H3050" s="458">
        <v>0</v>
      </c>
      <c r="I3050" s="458">
        <v>1</v>
      </c>
      <c r="J3050" s="458">
        <v>19</v>
      </c>
      <c r="K3050" s="458">
        <v>30</v>
      </c>
      <c r="L3050" t="s">
        <v>697</v>
      </c>
      <c r="O3050" s="231"/>
      <c r="P3050" s="231"/>
    </row>
    <row r="3051" spans="1:16">
      <c r="A3051" t="s">
        <v>1297</v>
      </c>
      <c r="C3051">
        <v>0</v>
      </c>
      <c r="D3051">
        <v>0</v>
      </c>
      <c r="E3051">
        <v>0</v>
      </c>
      <c r="F3051">
        <v>0</v>
      </c>
      <c r="G3051">
        <v>0</v>
      </c>
      <c r="H3051">
        <v>0</v>
      </c>
      <c r="I3051">
        <v>0</v>
      </c>
      <c r="J3051">
        <v>15</v>
      </c>
      <c r="K3051">
        <v>3</v>
      </c>
      <c r="L3051" t="s">
        <v>822</v>
      </c>
      <c r="O3051" s="231"/>
      <c r="P3051" s="231"/>
    </row>
    <row r="3052" spans="1:16">
      <c r="A3052" t="s">
        <v>1298</v>
      </c>
      <c r="B3052" s="458">
        <v>2019</v>
      </c>
      <c r="C3052">
        <v>0</v>
      </c>
      <c r="D3052">
        <v>0</v>
      </c>
      <c r="E3052" s="458">
        <v>0</v>
      </c>
      <c r="F3052" s="458">
        <v>1</v>
      </c>
      <c r="G3052" s="458">
        <v>0</v>
      </c>
      <c r="H3052" s="458">
        <v>18</v>
      </c>
      <c r="I3052" s="458">
        <v>0</v>
      </c>
      <c r="J3052" s="458">
        <v>5</v>
      </c>
      <c r="K3052" s="458">
        <v>6</v>
      </c>
      <c r="L3052" t="s">
        <v>855</v>
      </c>
      <c r="O3052" s="231"/>
      <c r="P3052" s="231"/>
    </row>
    <row r="3053" spans="1:16">
      <c r="A3053" t="s">
        <v>1298</v>
      </c>
      <c r="B3053" s="458">
        <v>2020</v>
      </c>
      <c r="C3053">
        <v>0</v>
      </c>
      <c r="D3053">
        <v>0</v>
      </c>
      <c r="E3053" s="458">
        <v>0</v>
      </c>
      <c r="F3053" s="458">
        <v>0</v>
      </c>
      <c r="G3053" s="458">
        <v>0</v>
      </c>
      <c r="H3053" s="458">
        <v>10</v>
      </c>
      <c r="I3053" s="458">
        <v>0</v>
      </c>
      <c r="J3053" s="458">
        <v>5</v>
      </c>
      <c r="K3053" s="458">
        <v>11</v>
      </c>
      <c r="L3053" t="s">
        <v>855</v>
      </c>
      <c r="O3053" s="231"/>
      <c r="P3053" s="231"/>
    </row>
    <row r="3054" spans="1:16">
      <c r="A3054" t="s">
        <v>1298</v>
      </c>
      <c r="B3054" s="458">
        <v>2021</v>
      </c>
      <c r="C3054">
        <v>0</v>
      </c>
      <c r="D3054">
        <v>0</v>
      </c>
      <c r="E3054" s="458">
        <v>0</v>
      </c>
      <c r="F3054" s="458">
        <v>0</v>
      </c>
      <c r="G3054" s="458">
        <v>0</v>
      </c>
      <c r="H3054" s="458">
        <v>28</v>
      </c>
      <c r="I3054" s="458">
        <v>0</v>
      </c>
      <c r="J3054" s="458">
        <v>11</v>
      </c>
      <c r="K3054" s="458">
        <v>56</v>
      </c>
      <c r="L3054" t="s">
        <v>855</v>
      </c>
      <c r="O3054" s="231"/>
      <c r="P3054" s="231"/>
    </row>
    <row r="3055" spans="1:16">
      <c r="A3055" t="s">
        <v>1298</v>
      </c>
      <c r="B3055" s="458">
        <v>2022</v>
      </c>
      <c r="C3055">
        <v>0</v>
      </c>
      <c r="D3055">
        <v>0</v>
      </c>
      <c r="E3055" s="458">
        <v>0</v>
      </c>
      <c r="F3055" s="458">
        <v>1</v>
      </c>
      <c r="G3055" s="458">
        <v>0</v>
      </c>
      <c r="H3055" s="458">
        <v>23</v>
      </c>
      <c r="I3055" s="458">
        <v>0</v>
      </c>
      <c r="J3055" s="458">
        <v>11</v>
      </c>
      <c r="K3055" s="458">
        <v>41</v>
      </c>
      <c r="L3055" t="s">
        <v>855</v>
      </c>
      <c r="O3055" s="231"/>
      <c r="P3055" s="231"/>
    </row>
    <row r="3056" spans="1:16">
      <c r="A3056" t="s">
        <v>1298</v>
      </c>
      <c r="B3056" s="458">
        <v>2023</v>
      </c>
      <c r="C3056">
        <v>0</v>
      </c>
      <c r="D3056">
        <v>0</v>
      </c>
      <c r="E3056" s="458">
        <v>0</v>
      </c>
      <c r="F3056" s="458">
        <v>0</v>
      </c>
      <c r="G3056" s="458">
        <v>0</v>
      </c>
      <c r="H3056" s="458">
        <v>0</v>
      </c>
      <c r="I3056" s="458">
        <v>0</v>
      </c>
      <c r="J3056" s="458">
        <v>1</v>
      </c>
      <c r="K3056" s="458">
        <v>1</v>
      </c>
      <c r="L3056" t="s">
        <v>855</v>
      </c>
      <c r="O3056" s="231"/>
      <c r="P3056" s="231"/>
    </row>
    <row r="3057" spans="1:16">
      <c r="A3057" t="s">
        <v>1298</v>
      </c>
      <c r="B3057" s="458">
        <v>2023</v>
      </c>
      <c r="C3057">
        <v>0</v>
      </c>
      <c r="D3057">
        <v>0</v>
      </c>
      <c r="E3057" s="458">
        <v>0</v>
      </c>
      <c r="F3057" s="458">
        <v>0</v>
      </c>
      <c r="G3057" s="458">
        <v>0</v>
      </c>
      <c r="H3057" s="458">
        <v>11</v>
      </c>
      <c r="I3057" s="458">
        <v>0</v>
      </c>
      <c r="J3057" s="458">
        <v>4</v>
      </c>
      <c r="K3057" s="458">
        <v>19</v>
      </c>
      <c r="L3057" t="s">
        <v>697</v>
      </c>
      <c r="O3057" s="231"/>
      <c r="P3057" s="231"/>
    </row>
    <row r="3058" spans="1:16">
      <c r="A3058" t="s">
        <v>1298</v>
      </c>
      <c r="B3058" s="458">
        <v>2024</v>
      </c>
      <c r="C3058">
        <v>0</v>
      </c>
      <c r="D3058">
        <v>0</v>
      </c>
      <c r="E3058" s="458">
        <v>0</v>
      </c>
      <c r="F3058" s="458">
        <v>4</v>
      </c>
      <c r="G3058" s="458">
        <v>0</v>
      </c>
      <c r="H3058" s="458">
        <v>4</v>
      </c>
      <c r="I3058" s="458">
        <v>0</v>
      </c>
      <c r="J3058" s="458">
        <v>8</v>
      </c>
      <c r="K3058" s="458">
        <v>19</v>
      </c>
      <c r="L3058" t="s">
        <v>697</v>
      </c>
      <c r="O3058" s="231"/>
      <c r="P3058" s="231"/>
    </row>
    <row r="3059" spans="1:16">
      <c r="A3059" t="s">
        <v>1298</v>
      </c>
      <c r="C3059">
        <v>0</v>
      </c>
      <c r="D3059">
        <v>0</v>
      </c>
      <c r="E3059">
        <v>0</v>
      </c>
      <c r="F3059">
        <v>1</v>
      </c>
      <c r="G3059">
        <v>0</v>
      </c>
      <c r="H3059">
        <v>10</v>
      </c>
      <c r="I3059">
        <v>0</v>
      </c>
      <c r="J3059">
        <v>3</v>
      </c>
      <c r="K3059">
        <v>20</v>
      </c>
      <c r="L3059" t="s">
        <v>822</v>
      </c>
      <c r="O3059" s="231"/>
      <c r="P3059" s="231"/>
    </row>
    <row r="3060" spans="1:16">
      <c r="A3060" t="s">
        <v>1299</v>
      </c>
      <c r="B3060" s="458">
        <v>2019</v>
      </c>
      <c r="C3060" s="458">
        <v>0</v>
      </c>
      <c r="D3060" s="458">
        <v>0</v>
      </c>
      <c r="E3060" s="458">
        <v>0</v>
      </c>
      <c r="F3060" s="458">
        <v>0</v>
      </c>
      <c r="G3060" s="458">
        <v>0</v>
      </c>
      <c r="H3060" s="458">
        <v>0</v>
      </c>
      <c r="I3060" s="458">
        <v>0</v>
      </c>
      <c r="J3060" s="458">
        <v>0</v>
      </c>
      <c r="K3060" s="458">
        <v>53</v>
      </c>
      <c r="L3060" t="s">
        <v>855</v>
      </c>
      <c r="O3060" s="231"/>
      <c r="P3060" s="231"/>
    </row>
    <row r="3061" spans="1:16">
      <c r="A3061" t="s">
        <v>1299</v>
      </c>
      <c r="B3061" s="458">
        <v>2020</v>
      </c>
      <c r="C3061" s="458">
        <v>0</v>
      </c>
      <c r="D3061" s="458">
        <v>0</v>
      </c>
      <c r="E3061" s="458">
        <v>0</v>
      </c>
      <c r="F3061" s="458">
        <v>0</v>
      </c>
      <c r="G3061" s="458">
        <v>0</v>
      </c>
      <c r="H3061" s="458">
        <v>0</v>
      </c>
      <c r="I3061" s="458">
        <v>0</v>
      </c>
      <c r="J3061" s="458">
        <v>0</v>
      </c>
      <c r="K3061" s="458">
        <v>29</v>
      </c>
      <c r="L3061" t="s">
        <v>855</v>
      </c>
      <c r="O3061" s="231"/>
      <c r="P3061" s="231"/>
    </row>
    <row r="3062" spans="1:16">
      <c r="A3062" t="s">
        <v>1299</v>
      </c>
      <c r="B3062" s="458">
        <v>2021</v>
      </c>
      <c r="C3062" s="458">
        <v>0</v>
      </c>
      <c r="D3062" s="458">
        <v>0</v>
      </c>
      <c r="E3062" s="458">
        <v>0</v>
      </c>
      <c r="F3062" s="458">
        <v>0</v>
      </c>
      <c r="G3062" s="458">
        <v>0</v>
      </c>
      <c r="H3062" s="458">
        <v>0</v>
      </c>
      <c r="I3062" s="458">
        <v>0</v>
      </c>
      <c r="J3062" s="458">
        <v>0</v>
      </c>
      <c r="K3062" s="458">
        <v>36</v>
      </c>
      <c r="L3062" t="s">
        <v>855</v>
      </c>
      <c r="O3062" s="231"/>
      <c r="P3062" s="231"/>
    </row>
    <row r="3063" spans="1:16">
      <c r="A3063" t="s">
        <v>1299</v>
      </c>
      <c r="B3063" s="458">
        <v>2022</v>
      </c>
      <c r="C3063" s="458">
        <v>0</v>
      </c>
      <c r="D3063" s="458">
        <v>0</v>
      </c>
      <c r="E3063" s="458">
        <v>0</v>
      </c>
      <c r="F3063" s="458">
        <v>0</v>
      </c>
      <c r="G3063" s="458">
        <v>0</v>
      </c>
      <c r="H3063" s="458">
        <v>0</v>
      </c>
      <c r="I3063" s="458">
        <v>0</v>
      </c>
      <c r="J3063" s="458">
        <v>0</v>
      </c>
      <c r="K3063" s="458">
        <v>22</v>
      </c>
      <c r="L3063" t="s">
        <v>855</v>
      </c>
      <c r="O3063" s="231"/>
      <c r="P3063" s="231"/>
    </row>
    <row r="3064" spans="1:16">
      <c r="A3064" t="s">
        <v>1299</v>
      </c>
      <c r="B3064" s="458">
        <v>2023</v>
      </c>
      <c r="C3064" s="458">
        <v>0</v>
      </c>
      <c r="D3064" s="458">
        <v>0</v>
      </c>
      <c r="E3064" s="458">
        <v>0</v>
      </c>
      <c r="F3064" s="458">
        <v>0</v>
      </c>
      <c r="G3064" s="458">
        <v>0</v>
      </c>
      <c r="H3064" s="458">
        <v>0</v>
      </c>
      <c r="I3064" s="458">
        <v>0</v>
      </c>
      <c r="J3064" s="458">
        <v>0</v>
      </c>
      <c r="K3064" s="458">
        <v>4</v>
      </c>
      <c r="L3064" t="s">
        <v>855</v>
      </c>
      <c r="O3064" s="231"/>
      <c r="P3064" s="231"/>
    </row>
    <row r="3065" spans="1:16">
      <c r="A3065" t="s">
        <v>1299</v>
      </c>
      <c r="B3065" s="458">
        <v>2024</v>
      </c>
      <c r="C3065" s="458">
        <v>0</v>
      </c>
      <c r="D3065" s="458">
        <v>0</v>
      </c>
      <c r="E3065" s="458">
        <v>0</v>
      </c>
      <c r="F3065" s="458">
        <v>0</v>
      </c>
      <c r="G3065" s="458">
        <v>0</v>
      </c>
      <c r="H3065" s="458">
        <v>0</v>
      </c>
      <c r="I3065" s="458">
        <v>0</v>
      </c>
      <c r="J3065" s="458">
        <v>0</v>
      </c>
      <c r="K3065" s="458">
        <v>26</v>
      </c>
      <c r="L3065" t="s">
        <v>697</v>
      </c>
      <c r="O3065" s="231"/>
      <c r="P3065" s="231"/>
    </row>
    <row r="3066" spans="1:16">
      <c r="A3066" t="s">
        <v>1300</v>
      </c>
      <c r="B3066" s="458">
        <v>2021</v>
      </c>
      <c r="C3066" s="458">
        <v>0</v>
      </c>
      <c r="D3066" s="458">
        <v>0</v>
      </c>
      <c r="E3066" s="458">
        <v>0</v>
      </c>
      <c r="F3066" s="458">
        <v>0</v>
      </c>
      <c r="G3066" s="458">
        <v>0</v>
      </c>
      <c r="H3066" s="458">
        <v>4</v>
      </c>
      <c r="I3066" s="458">
        <v>0</v>
      </c>
      <c r="J3066" s="458">
        <v>0</v>
      </c>
      <c r="K3066" s="458">
        <v>1</v>
      </c>
      <c r="L3066" t="s">
        <v>855</v>
      </c>
      <c r="O3066" s="231"/>
      <c r="P3066" s="231"/>
    </row>
    <row r="3067" spans="1:16">
      <c r="A3067" t="s">
        <v>1300</v>
      </c>
      <c r="B3067" s="458">
        <v>2022</v>
      </c>
      <c r="C3067" s="458">
        <v>0</v>
      </c>
      <c r="D3067" s="458">
        <v>0</v>
      </c>
      <c r="E3067" s="458">
        <v>0</v>
      </c>
      <c r="F3067" s="458">
        <v>1</v>
      </c>
      <c r="G3067" s="458">
        <v>0</v>
      </c>
      <c r="H3067" s="458">
        <v>0</v>
      </c>
      <c r="I3067" s="458">
        <v>0</v>
      </c>
      <c r="J3067" s="458">
        <v>0</v>
      </c>
      <c r="K3067" s="458">
        <v>10</v>
      </c>
      <c r="L3067" t="s">
        <v>855</v>
      </c>
      <c r="O3067" s="231"/>
      <c r="P3067" s="231"/>
    </row>
    <row r="3068" spans="1:16">
      <c r="A3068" t="s">
        <v>1300</v>
      </c>
      <c r="B3068" s="458">
        <v>2023</v>
      </c>
      <c r="C3068" s="458">
        <v>0</v>
      </c>
      <c r="D3068" s="458">
        <v>0</v>
      </c>
      <c r="E3068" s="458">
        <v>0</v>
      </c>
      <c r="F3068" s="458">
        <v>0</v>
      </c>
      <c r="G3068" s="458">
        <v>0</v>
      </c>
      <c r="H3068" s="458">
        <v>0</v>
      </c>
      <c r="I3068" s="458">
        <v>0</v>
      </c>
      <c r="J3068" s="458">
        <v>0</v>
      </c>
      <c r="K3068" s="458">
        <v>6</v>
      </c>
      <c r="L3068" t="s">
        <v>697</v>
      </c>
      <c r="O3068" s="231"/>
      <c r="P3068" s="231"/>
    </row>
    <row r="3069" spans="1:16">
      <c r="A3069" t="s">
        <v>1300</v>
      </c>
      <c r="B3069" s="458">
        <v>2024</v>
      </c>
      <c r="C3069" s="458">
        <v>0</v>
      </c>
      <c r="D3069" s="458">
        <v>0</v>
      </c>
      <c r="E3069" s="458">
        <v>0</v>
      </c>
      <c r="F3069" s="458">
        <v>0</v>
      </c>
      <c r="G3069" s="458">
        <v>0</v>
      </c>
      <c r="H3069" s="458">
        <v>0</v>
      </c>
      <c r="I3069" s="458">
        <v>0</v>
      </c>
      <c r="J3069" s="458">
        <v>0</v>
      </c>
      <c r="K3069" s="458">
        <v>10</v>
      </c>
      <c r="L3069" t="s">
        <v>697</v>
      </c>
      <c r="O3069" s="231"/>
      <c r="P3069" s="231"/>
    </row>
    <row r="3070" spans="1:16">
      <c r="A3070" t="s">
        <v>1300</v>
      </c>
      <c r="C3070">
        <v>0</v>
      </c>
      <c r="D3070">
        <v>0</v>
      </c>
      <c r="E3070">
        <v>0</v>
      </c>
      <c r="F3070">
        <v>1</v>
      </c>
      <c r="G3070">
        <v>0</v>
      </c>
      <c r="H3070">
        <v>0</v>
      </c>
      <c r="I3070">
        <v>0</v>
      </c>
      <c r="J3070">
        <v>0</v>
      </c>
      <c r="K3070">
        <v>10</v>
      </c>
      <c r="L3070" t="s">
        <v>822</v>
      </c>
      <c r="O3070" s="231"/>
      <c r="P3070" s="231"/>
    </row>
    <row r="3071" spans="1:16">
      <c r="A3071" t="s">
        <v>1301</v>
      </c>
      <c r="B3071" s="458">
        <v>2019</v>
      </c>
      <c r="C3071" s="458">
        <v>0</v>
      </c>
      <c r="D3071" s="458">
        <v>0</v>
      </c>
      <c r="E3071" s="458">
        <v>24</v>
      </c>
      <c r="F3071" s="458">
        <v>0</v>
      </c>
      <c r="G3071" s="458">
        <v>28</v>
      </c>
      <c r="H3071" s="458">
        <v>0</v>
      </c>
      <c r="I3071" s="458">
        <v>2</v>
      </c>
      <c r="J3071" s="458">
        <v>14</v>
      </c>
      <c r="K3071" s="458">
        <v>37</v>
      </c>
      <c r="L3071" t="s">
        <v>855</v>
      </c>
      <c r="O3071" s="231"/>
      <c r="P3071" s="231"/>
    </row>
    <row r="3072" spans="1:16">
      <c r="A3072" t="s">
        <v>1301</v>
      </c>
      <c r="B3072" s="458">
        <v>2020</v>
      </c>
      <c r="C3072" s="458">
        <v>0</v>
      </c>
      <c r="D3072" s="458">
        <v>0</v>
      </c>
      <c r="E3072" s="458">
        <v>0</v>
      </c>
      <c r="F3072" s="458">
        <v>0</v>
      </c>
      <c r="G3072" s="458">
        <v>0</v>
      </c>
      <c r="H3072" s="458">
        <v>0</v>
      </c>
      <c r="I3072" s="458">
        <v>0</v>
      </c>
      <c r="J3072" s="458">
        <v>4</v>
      </c>
      <c r="K3072" s="458">
        <v>3</v>
      </c>
      <c r="L3072" t="s">
        <v>855</v>
      </c>
      <c r="O3072" s="231"/>
      <c r="P3072" s="231"/>
    </row>
    <row r="3073" spans="1:16">
      <c r="A3073" t="s">
        <v>1301</v>
      </c>
      <c r="B3073" s="458">
        <v>2021</v>
      </c>
      <c r="C3073" s="458">
        <v>0</v>
      </c>
      <c r="D3073" s="458">
        <v>0</v>
      </c>
      <c r="E3073" s="458">
        <v>0</v>
      </c>
      <c r="F3073" s="458">
        <v>0</v>
      </c>
      <c r="G3073" s="458">
        <v>0</v>
      </c>
      <c r="H3073" s="458">
        <v>0</v>
      </c>
      <c r="I3073" s="458">
        <v>0</v>
      </c>
      <c r="J3073" s="458">
        <v>6</v>
      </c>
      <c r="K3073" s="458">
        <v>0</v>
      </c>
      <c r="L3073" t="s">
        <v>855</v>
      </c>
      <c r="O3073" s="231"/>
      <c r="P3073" s="231"/>
    </row>
    <row r="3074" spans="1:16">
      <c r="A3074" t="s">
        <v>1301</v>
      </c>
      <c r="B3074" s="458">
        <v>2022</v>
      </c>
      <c r="C3074" s="458">
        <v>0</v>
      </c>
      <c r="D3074" s="458">
        <v>0</v>
      </c>
      <c r="E3074" s="458">
        <v>0</v>
      </c>
      <c r="F3074" s="458">
        <v>0</v>
      </c>
      <c r="G3074" s="458">
        <v>0</v>
      </c>
      <c r="H3074" s="458">
        <v>0</v>
      </c>
      <c r="I3074" s="458">
        <v>0</v>
      </c>
      <c r="J3074" s="458">
        <v>11</v>
      </c>
      <c r="K3074" s="458">
        <v>6</v>
      </c>
      <c r="L3074" t="s">
        <v>855</v>
      </c>
      <c r="O3074" s="231"/>
      <c r="P3074" s="231"/>
    </row>
    <row r="3075" spans="1:16">
      <c r="A3075" t="s">
        <v>1301</v>
      </c>
      <c r="B3075" s="458">
        <v>2023</v>
      </c>
      <c r="C3075" s="458">
        <v>0</v>
      </c>
      <c r="D3075" s="458">
        <v>0</v>
      </c>
      <c r="E3075" s="458">
        <v>0</v>
      </c>
      <c r="F3075" s="458">
        <v>0</v>
      </c>
      <c r="G3075" s="458">
        <v>1</v>
      </c>
      <c r="H3075" s="458">
        <v>0</v>
      </c>
      <c r="I3075" s="458">
        <v>0</v>
      </c>
      <c r="J3075" s="458">
        <v>4</v>
      </c>
      <c r="K3075" s="458">
        <v>5</v>
      </c>
      <c r="L3075" t="s">
        <v>697</v>
      </c>
      <c r="O3075" s="231"/>
      <c r="P3075" s="231"/>
    </row>
    <row r="3076" spans="1:16">
      <c r="A3076" t="s">
        <v>1301</v>
      </c>
      <c r="B3076" s="458">
        <v>2024</v>
      </c>
      <c r="C3076" s="458">
        <v>0</v>
      </c>
      <c r="D3076" s="458">
        <v>0</v>
      </c>
      <c r="E3076" s="458">
        <v>0</v>
      </c>
      <c r="F3076" s="458">
        <v>0</v>
      </c>
      <c r="G3076" s="458">
        <v>1</v>
      </c>
      <c r="H3076" s="458">
        <v>0</v>
      </c>
      <c r="I3076" s="458">
        <v>2</v>
      </c>
      <c r="J3076" s="458">
        <v>11</v>
      </c>
      <c r="K3076" s="458">
        <v>15</v>
      </c>
      <c r="L3076" t="s">
        <v>697</v>
      </c>
      <c r="O3076" s="231"/>
      <c r="P3076" s="231"/>
    </row>
    <row r="3077" spans="1:16">
      <c r="A3077" t="s">
        <v>1301</v>
      </c>
      <c r="C3077">
        <v>0</v>
      </c>
      <c r="D3077">
        <v>0</v>
      </c>
      <c r="E3077">
        <v>0</v>
      </c>
      <c r="F3077">
        <v>0</v>
      </c>
      <c r="G3077">
        <v>0</v>
      </c>
      <c r="H3077">
        <v>0</v>
      </c>
      <c r="I3077">
        <v>0</v>
      </c>
      <c r="J3077">
        <v>7</v>
      </c>
      <c r="K3077">
        <v>3</v>
      </c>
      <c r="L3077" t="s">
        <v>822</v>
      </c>
      <c r="O3077" s="231"/>
      <c r="P3077" s="231"/>
    </row>
    <row r="3078" spans="1:16">
      <c r="A3078" t="s">
        <v>1302</v>
      </c>
      <c r="B3078" s="458">
        <v>2019</v>
      </c>
      <c r="C3078">
        <v>0</v>
      </c>
      <c r="D3078">
        <v>0</v>
      </c>
      <c r="E3078" s="458">
        <v>0</v>
      </c>
      <c r="F3078" s="458">
        <v>0</v>
      </c>
      <c r="G3078" s="458">
        <v>0</v>
      </c>
      <c r="H3078" s="458">
        <v>63</v>
      </c>
      <c r="I3078" s="458">
        <v>0</v>
      </c>
      <c r="J3078" s="458">
        <v>82</v>
      </c>
      <c r="K3078" s="458">
        <v>394</v>
      </c>
      <c r="L3078" t="s">
        <v>855</v>
      </c>
      <c r="O3078" s="231"/>
      <c r="P3078" s="231"/>
    </row>
    <row r="3079" spans="1:16">
      <c r="A3079" t="s">
        <v>1302</v>
      </c>
      <c r="B3079" s="458">
        <v>2020</v>
      </c>
      <c r="C3079">
        <v>0</v>
      </c>
      <c r="D3079">
        <v>0</v>
      </c>
      <c r="E3079" s="458">
        <v>0</v>
      </c>
      <c r="F3079" s="458">
        <v>0</v>
      </c>
      <c r="G3079" s="458">
        <v>40</v>
      </c>
      <c r="H3079" s="458">
        <v>5</v>
      </c>
      <c r="I3079" s="458">
        <v>0</v>
      </c>
      <c r="J3079" s="458">
        <v>68</v>
      </c>
      <c r="K3079" s="458">
        <v>148</v>
      </c>
      <c r="L3079" t="s">
        <v>855</v>
      </c>
      <c r="O3079" s="231"/>
      <c r="P3079" s="231"/>
    </row>
    <row r="3080" spans="1:16">
      <c r="A3080" t="s">
        <v>1302</v>
      </c>
      <c r="B3080" s="458">
        <v>2021</v>
      </c>
      <c r="C3080">
        <v>0</v>
      </c>
      <c r="D3080">
        <v>0</v>
      </c>
      <c r="E3080" s="458">
        <v>0</v>
      </c>
      <c r="F3080" s="458">
        <v>0</v>
      </c>
      <c r="G3080" s="458">
        <v>0</v>
      </c>
      <c r="H3080" s="458">
        <v>2</v>
      </c>
      <c r="I3080" s="458">
        <v>0</v>
      </c>
      <c r="J3080" s="458">
        <v>96</v>
      </c>
      <c r="K3080" s="458">
        <v>104</v>
      </c>
      <c r="L3080" t="s">
        <v>855</v>
      </c>
      <c r="O3080" s="231"/>
      <c r="P3080" s="231"/>
    </row>
    <row r="3081" spans="1:16">
      <c r="A3081" t="s">
        <v>1302</v>
      </c>
      <c r="B3081" s="458">
        <v>2022</v>
      </c>
      <c r="C3081">
        <v>0</v>
      </c>
      <c r="D3081">
        <v>0</v>
      </c>
      <c r="E3081" s="458">
        <v>66</v>
      </c>
      <c r="F3081" s="458">
        <v>0</v>
      </c>
      <c r="G3081" s="458">
        <v>25</v>
      </c>
      <c r="H3081" s="458">
        <v>3</v>
      </c>
      <c r="I3081" s="458">
        <v>0</v>
      </c>
      <c r="J3081" s="458">
        <v>126</v>
      </c>
      <c r="K3081" s="458">
        <v>257</v>
      </c>
      <c r="L3081" t="s">
        <v>855</v>
      </c>
      <c r="O3081" s="231"/>
      <c r="P3081" s="231"/>
    </row>
    <row r="3082" spans="1:16">
      <c r="A3082" t="s">
        <v>1302</v>
      </c>
      <c r="B3082" s="458">
        <v>2023</v>
      </c>
      <c r="C3082">
        <v>0</v>
      </c>
      <c r="D3082">
        <v>0</v>
      </c>
      <c r="E3082" s="458">
        <v>0</v>
      </c>
      <c r="F3082" s="458">
        <v>6</v>
      </c>
      <c r="G3082" s="458">
        <v>0</v>
      </c>
      <c r="H3082" s="458">
        <v>2</v>
      </c>
      <c r="I3082" s="458">
        <v>0</v>
      </c>
      <c r="J3082" s="458">
        <v>2</v>
      </c>
      <c r="K3082" s="458">
        <v>24</v>
      </c>
      <c r="L3082" t="s">
        <v>855</v>
      </c>
      <c r="O3082" s="231"/>
      <c r="P3082" s="231"/>
    </row>
    <row r="3083" spans="1:16">
      <c r="A3083" t="s">
        <v>1302</v>
      </c>
      <c r="B3083" s="458">
        <v>2023</v>
      </c>
      <c r="C3083">
        <v>0</v>
      </c>
      <c r="D3083">
        <v>0</v>
      </c>
      <c r="E3083" s="458">
        <v>0</v>
      </c>
      <c r="F3083" s="458">
        <v>31</v>
      </c>
      <c r="G3083" s="458">
        <v>0</v>
      </c>
      <c r="H3083" s="458">
        <v>38</v>
      </c>
      <c r="I3083" s="458">
        <v>0</v>
      </c>
      <c r="J3083" s="458">
        <v>34</v>
      </c>
      <c r="K3083" s="458">
        <v>194</v>
      </c>
      <c r="L3083" t="s">
        <v>697</v>
      </c>
      <c r="O3083" s="231"/>
      <c r="P3083" s="231"/>
    </row>
    <row r="3084" spans="1:16">
      <c r="A3084" t="s">
        <v>1302</v>
      </c>
      <c r="B3084" s="458">
        <v>2024</v>
      </c>
      <c r="C3084">
        <v>34</v>
      </c>
      <c r="D3084">
        <v>0</v>
      </c>
      <c r="E3084" s="458">
        <v>21</v>
      </c>
      <c r="F3084" s="458">
        <v>41</v>
      </c>
      <c r="G3084" s="458">
        <v>0</v>
      </c>
      <c r="H3084" s="458">
        <v>48</v>
      </c>
      <c r="I3084" s="458">
        <v>0</v>
      </c>
      <c r="J3084" s="458">
        <v>40</v>
      </c>
      <c r="K3084" s="458">
        <v>187</v>
      </c>
      <c r="L3084" t="s">
        <v>697</v>
      </c>
      <c r="O3084" s="231"/>
      <c r="P3084" s="231"/>
    </row>
    <row r="3085" spans="1:16">
      <c r="A3085" t="s">
        <v>1302</v>
      </c>
      <c r="C3085">
        <v>0</v>
      </c>
      <c r="D3085">
        <v>0</v>
      </c>
      <c r="E3085">
        <v>0</v>
      </c>
      <c r="F3085">
        <v>6</v>
      </c>
      <c r="G3085">
        <v>0</v>
      </c>
      <c r="H3085">
        <v>2</v>
      </c>
      <c r="I3085">
        <v>0</v>
      </c>
      <c r="J3085">
        <v>65</v>
      </c>
      <c r="K3085">
        <v>152</v>
      </c>
      <c r="L3085" t="s">
        <v>822</v>
      </c>
      <c r="O3085" s="231"/>
      <c r="P3085" s="231"/>
    </row>
    <row r="3086" spans="1:16">
      <c r="A3086" t="s">
        <v>1303</v>
      </c>
      <c r="B3086" s="458">
        <v>2020</v>
      </c>
      <c r="C3086" s="458">
        <v>0</v>
      </c>
      <c r="D3086" s="458">
        <v>0</v>
      </c>
      <c r="E3086" s="458">
        <v>0</v>
      </c>
      <c r="F3086" s="458">
        <v>0</v>
      </c>
      <c r="G3086" s="458">
        <v>0</v>
      </c>
      <c r="H3086" s="458">
        <v>0</v>
      </c>
      <c r="I3086" s="458">
        <v>0</v>
      </c>
      <c r="J3086" s="458">
        <v>0</v>
      </c>
      <c r="K3086" s="458">
        <v>2</v>
      </c>
      <c r="L3086" t="s">
        <v>697</v>
      </c>
      <c r="O3086" s="231"/>
      <c r="P3086" s="231"/>
    </row>
    <row r="3087" spans="1:16">
      <c r="A3087" t="s">
        <v>1303</v>
      </c>
      <c r="B3087" s="458">
        <v>2021</v>
      </c>
      <c r="C3087" s="458">
        <v>0</v>
      </c>
      <c r="D3087" s="458">
        <v>0</v>
      </c>
      <c r="E3087" s="458">
        <v>0</v>
      </c>
      <c r="F3087" s="458">
        <v>0</v>
      </c>
      <c r="G3087" s="458">
        <v>0</v>
      </c>
      <c r="H3087" s="458">
        <v>2</v>
      </c>
      <c r="I3087" s="458">
        <v>0</v>
      </c>
      <c r="J3087" s="458">
        <v>2</v>
      </c>
      <c r="K3087" s="458">
        <v>7</v>
      </c>
      <c r="L3087" t="s">
        <v>697</v>
      </c>
      <c r="O3087" s="231"/>
      <c r="P3087" s="231"/>
    </row>
    <row r="3088" spans="1:16">
      <c r="A3088" t="s">
        <v>1303</v>
      </c>
      <c r="B3088" s="458">
        <v>2022</v>
      </c>
      <c r="C3088" s="458">
        <v>0</v>
      </c>
      <c r="D3088" s="458">
        <v>0</v>
      </c>
      <c r="E3088" s="458">
        <v>0</v>
      </c>
      <c r="F3088" s="458">
        <v>0</v>
      </c>
      <c r="G3088" s="458">
        <v>0</v>
      </c>
      <c r="H3088" s="458">
        <v>0</v>
      </c>
      <c r="I3088" s="458">
        <v>0</v>
      </c>
      <c r="J3088" s="458">
        <v>2</v>
      </c>
      <c r="K3088" s="458">
        <v>3</v>
      </c>
      <c r="L3088" t="s">
        <v>697</v>
      </c>
      <c r="O3088" s="231"/>
      <c r="P3088" s="231"/>
    </row>
    <row r="3089" spans="1:16">
      <c r="A3089" t="s">
        <v>1303</v>
      </c>
      <c r="B3089" s="458">
        <v>2024</v>
      </c>
      <c r="C3089" s="458">
        <v>0</v>
      </c>
      <c r="D3089" s="458">
        <v>0</v>
      </c>
      <c r="E3089" s="458">
        <v>0</v>
      </c>
      <c r="F3089" s="458">
        <v>0</v>
      </c>
      <c r="G3089" s="458">
        <v>0</v>
      </c>
      <c r="H3089" s="458">
        <v>1</v>
      </c>
      <c r="I3089" s="458">
        <v>0</v>
      </c>
      <c r="J3089" s="458">
        <v>0</v>
      </c>
      <c r="K3089" s="458">
        <v>0</v>
      </c>
      <c r="L3089" t="s">
        <v>697</v>
      </c>
      <c r="O3089" s="231"/>
      <c r="P3089" s="231"/>
    </row>
    <row r="3090" spans="1:16">
      <c r="A3090" t="s">
        <v>1303</v>
      </c>
      <c r="C3090">
        <v>0</v>
      </c>
      <c r="D3090">
        <v>0</v>
      </c>
      <c r="E3090">
        <v>0</v>
      </c>
      <c r="F3090">
        <v>0</v>
      </c>
      <c r="G3090">
        <v>0</v>
      </c>
      <c r="H3090">
        <v>0</v>
      </c>
      <c r="I3090">
        <v>0</v>
      </c>
      <c r="J3090">
        <v>1</v>
      </c>
      <c r="K3090">
        <v>1</v>
      </c>
      <c r="L3090" t="s">
        <v>822</v>
      </c>
      <c r="O3090" s="231"/>
      <c r="P3090" s="231"/>
    </row>
    <row r="3091" spans="1:16">
      <c r="A3091" t="s">
        <v>1304</v>
      </c>
      <c r="B3091" s="458">
        <v>2019</v>
      </c>
      <c r="C3091" s="458">
        <v>0</v>
      </c>
      <c r="D3091" s="458">
        <v>0</v>
      </c>
      <c r="E3091" s="458">
        <v>0</v>
      </c>
      <c r="F3091" s="458">
        <v>0</v>
      </c>
      <c r="G3091" s="458">
        <v>0</v>
      </c>
      <c r="H3091" s="458">
        <v>0</v>
      </c>
      <c r="I3091" s="458">
        <v>0</v>
      </c>
      <c r="J3091" s="458">
        <v>0</v>
      </c>
      <c r="K3091" s="458">
        <v>11</v>
      </c>
      <c r="L3091" t="s">
        <v>855</v>
      </c>
      <c r="O3091" s="231"/>
      <c r="P3091" s="231"/>
    </row>
    <row r="3092" spans="1:16">
      <c r="A3092" t="s">
        <v>1304</v>
      </c>
      <c r="B3092" s="458">
        <v>2020</v>
      </c>
      <c r="C3092" s="458">
        <v>0</v>
      </c>
      <c r="D3092" s="458">
        <v>0</v>
      </c>
      <c r="E3092" s="458">
        <v>0</v>
      </c>
      <c r="F3092" s="458">
        <v>0</v>
      </c>
      <c r="G3092" s="458">
        <v>0</v>
      </c>
      <c r="H3092" s="458">
        <v>0</v>
      </c>
      <c r="I3092" s="458">
        <v>0</v>
      </c>
      <c r="J3092" s="458">
        <v>0</v>
      </c>
      <c r="K3092" s="458">
        <v>45</v>
      </c>
      <c r="L3092" t="s">
        <v>855</v>
      </c>
      <c r="O3092" s="231"/>
      <c r="P3092" s="231"/>
    </row>
    <row r="3093" spans="1:16">
      <c r="A3093" t="s">
        <v>1304</v>
      </c>
      <c r="B3093" s="458">
        <v>2021</v>
      </c>
      <c r="C3093" s="458">
        <v>0</v>
      </c>
      <c r="D3093" s="458">
        <v>0</v>
      </c>
      <c r="E3093" s="458">
        <v>0</v>
      </c>
      <c r="F3093" s="458">
        <v>0</v>
      </c>
      <c r="G3093" s="458">
        <v>5</v>
      </c>
      <c r="H3093" s="458">
        <v>0</v>
      </c>
      <c r="I3093" s="458">
        <v>0</v>
      </c>
      <c r="J3093" s="458">
        <v>0</v>
      </c>
      <c r="K3093" s="458">
        <v>5</v>
      </c>
      <c r="L3093" t="s">
        <v>855</v>
      </c>
      <c r="O3093" s="231"/>
      <c r="P3093" s="231"/>
    </row>
    <row r="3094" spans="1:16">
      <c r="A3094" t="s">
        <v>1304</v>
      </c>
      <c r="B3094" s="458">
        <v>2021</v>
      </c>
      <c r="C3094" s="458">
        <v>0</v>
      </c>
      <c r="D3094" s="458">
        <v>0</v>
      </c>
      <c r="E3094" s="458">
        <v>0</v>
      </c>
      <c r="F3094" s="458">
        <v>0</v>
      </c>
      <c r="G3094" s="458">
        <v>1</v>
      </c>
      <c r="H3094" s="458">
        <v>0</v>
      </c>
      <c r="I3094" s="458">
        <v>0</v>
      </c>
      <c r="J3094" s="458">
        <v>0</v>
      </c>
      <c r="K3094" s="458">
        <v>1</v>
      </c>
      <c r="L3094" t="s">
        <v>697</v>
      </c>
      <c r="O3094" s="231"/>
      <c r="P3094" s="231"/>
    </row>
    <row r="3095" spans="1:16">
      <c r="A3095" t="s">
        <v>1304</v>
      </c>
      <c r="B3095" s="458">
        <v>2022</v>
      </c>
      <c r="C3095" s="458">
        <v>0</v>
      </c>
      <c r="D3095" s="458">
        <v>0</v>
      </c>
      <c r="E3095" s="458">
        <v>0</v>
      </c>
      <c r="F3095" s="458">
        <v>0</v>
      </c>
      <c r="G3095" s="458">
        <v>0</v>
      </c>
      <c r="H3095" s="458">
        <v>0</v>
      </c>
      <c r="I3095" s="458">
        <v>0</v>
      </c>
      <c r="J3095" s="458">
        <v>0</v>
      </c>
      <c r="K3095" s="458">
        <v>22</v>
      </c>
      <c r="L3095" t="s">
        <v>697</v>
      </c>
      <c r="O3095" s="231"/>
      <c r="P3095" s="231"/>
    </row>
    <row r="3096" spans="1:16">
      <c r="A3096" t="s">
        <v>1304</v>
      </c>
      <c r="B3096" s="458">
        <v>2023</v>
      </c>
      <c r="C3096" s="458">
        <v>0</v>
      </c>
      <c r="D3096" s="458">
        <v>5</v>
      </c>
      <c r="E3096" s="458">
        <v>0</v>
      </c>
      <c r="F3096" s="458">
        <v>5</v>
      </c>
      <c r="G3096" s="458">
        <v>0</v>
      </c>
      <c r="H3096" s="458">
        <v>7</v>
      </c>
      <c r="I3096" s="458">
        <v>0</v>
      </c>
      <c r="J3096" s="458">
        <v>10</v>
      </c>
      <c r="K3096" s="458">
        <v>1</v>
      </c>
      <c r="L3096" t="s">
        <v>697</v>
      </c>
      <c r="O3096" s="231"/>
      <c r="P3096" s="231"/>
    </row>
    <row r="3097" spans="1:16">
      <c r="A3097" t="s">
        <v>1304</v>
      </c>
      <c r="B3097" s="458">
        <v>2024</v>
      </c>
      <c r="C3097" s="458">
        <v>0</v>
      </c>
      <c r="D3097" s="458">
        <v>0</v>
      </c>
      <c r="E3097" s="458">
        <v>3</v>
      </c>
      <c r="F3097" s="458">
        <v>0</v>
      </c>
      <c r="G3097" s="458">
        <v>5</v>
      </c>
      <c r="H3097" s="458">
        <v>4</v>
      </c>
      <c r="I3097" s="458">
        <v>0</v>
      </c>
      <c r="J3097" s="458">
        <v>70</v>
      </c>
      <c r="K3097" s="458">
        <v>8</v>
      </c>
      <c r="L3097" t="s">
        <v>697</v>
      </c>
      <c r="O3097" s="231"/>
      <c r="P3097" s="231"/>
    </row>
    <row r="3098" spans="1:16">
      <c r="A3098" t="s">
        <v>1304</v>
      </c>
      <c r="C3098">
        <v>0</v>
      </c>
      <c r="D3098">
        <v>0</v>
      </c>
      <c r="E3098">
        <v>0</v>
      </c>
      <c r="F3098">
        <v>0</v>
      </c>
      <c r="G3098">
        <v>3</v>
      </c>
      <c r="H3098">
        <v>0</v>
      </c>
      <c r="I3098">
        <v>0</v>
      </c>
      <c r="J3098">
        <v>0</v>
      </c>
      <c r="K3098">
        <v>0</v>
      </c>
      <c r="L3098" t="s">
        <v>822</v>
      </c>
      <c r="O3098" s="231"/>
      <c r="P3098" s="231"/>
    </row>
    <row r="3099" spans="1:16">
      <c r="A3099" t="s">
        <v>1305</v>
      </c>
      <c r="B3099" s="458">
        <v>2019</v>
      </c>
      <c r="C3099" s="458">
        <v>0</v>
      </c>
      <c r="D3099" s="458">
        <v>0</v>
      </c>
      <c r="E3099" s="458">
        <v>0</v>
      </c>
      <c r="F3099" s="458">
        <v>0</v>
      </c>
      <c r="G3099" s="458">
        <v>0</v>
      </c>
      <c r="H3099" s="458">
        <v>0</v>
      </c>
      <c r="I3099" s="458">
        <v>0</v>
      </c>
      <c r="J3099" s="458">
        <v>493</v>
      </c>
      <c r="K3099" s="458">
        <v>7</v>
      </c>
      <c r="L3099" t="s">
        <v>855</v>
      </c>
      <c r="O3099" s="231"/>
      <c r="P3099" s="231"/>
    </row>
    <row r="3100" spans="1:16">
      <c r="A3100" t="s">
        <v>1305</v>
      </c>
      <c r="B3100" s="458">
        <v>2020</v>
      </c>
      <c r="C3100" s="458">
        <v>0</v>
      </c>
      <c r="D3100" s="458">
        <v>0</v>
      </c>
      <c r="E3100" s="458">
        <v>0</v>
      </c>
      <c r="F3100" s="458">
        <v>53</v>
      </c>
      <c r="G3100" s="458">
        <v>9</v>
      </c>
      <c r="H3100" s="458">
        <v>29</v>
      </c>
      <c r="I3100" s="458">
        <v>0</v>
      </c>
      <c r="J3100" s="458">
        <v>1</v>
      </c>
      <c r="K3100" s="458">
        <v>60</v>
      </c>
      <c r="L3100" t="s">
        <v>855</v>
      </c>
      <c r="O3100" s="231"/>
      <c r="P3100" s="231"/>
    </row>
    <row r="3101" spans="1:16">
      <c r="A3101" t="s">
        <v>1305</v>
      </c>
      <c r="B3101" s="458">
        <v>2024</v>
      </c>
      <c r="C3101" s="458">
        <v>0</v>
      </c>
      <c r="D3101" s="458">
        <v>0</v>
      </c>
      <c r="E3101" s="458">
        <v>0</v>
      </c>
      <c r="F3101" s="458">
        <v>0</v>
      </c>
      <c r="G3101" s="458">
        <v>0</v>
      </c>
      <c r="H3101" s="458">
        <v>10</v>
      </c>
      <c r="I3101" s="458">
        <v>0</v>
      </c>
      <c r="J3101" s="458">
        <v>52</v>
      </c>
      <c r="K3101" s="458">
        <v>0</v>
      </c>
      <c r="L3101" t="s">
        <v>697</v>
      </c>
      <c r="O3101" s="231"/>
      <c r="P3101" s="231"/>
    </row>
    <row r="3102" spans="1:16">
      <c r="A3102" t="s">
        <v>1306</v>
      </c>
      <c r="B3102" s="458">
        <v>2019</v>
      </c>
      <c r="C3102" s="458">
        <v>0</v>
      </c>
      <c r="D3102" s="458">
        <v>0</v>
      </c>
      <c r="E3102" s="458">
        <v>0</v>
      </c>
      <c r="F3102" s="458">
        <v>0</v>
      </c>
      <c r="G3102" s="458">
        <v>2</v>
      </c>
      <c r="H3102" s="458">
        <v>0</v>
      </c>
      <c r="I3102" s="458">
        <v>0</v>
      </c>
      <c r="J3102" s="458">
        <v>20</v>
      </c>
      <c r="K3102" s="458">
        <v>54</v>
      </c>
      <c r="L3102" t="s">
        <v>855</v>
      </c>
      <c r="O3102" s="231"/>
      <c r="P3102" s="231"/>
    </row>
    <row r="3103" spans="1:16">
      <c r="A3103" t="s">
        <v>1306</v>
      </c>
      <c r="B3103" s="458">
        <v>2020</v>
      </c>
      <c r="C3103" s="458">
        <v>0</v>
      </c>
      <c r="D3103" s="458">
        <v>0</v>
      </c>
      <c r="E3103" s="458">
        <v>0</v>
      </c>
      <c r="F3103" s="458">
        <v>0</v>
      </c>
      <c r="G3103" s="458">
        <v>0</v>
      </c>
      <c r="H3103" s="458">
        <v>0</v>
      </c>
      <c r="I3103" s="458">
        <v>0</v>
      </c>
      <c r="J3103" s="458">
        <v>0</v>
      </c>
      <c r="K3103" s="458">
        <v>38</v>
      </c>
      <c r="L3103" t="s">
        <v>855</v>
      </c>
      <c r="O3103" s="231"/>
      <c r="P3103" s="231"/>
    </row>
    <row r="3104" spans="1:16">
      <c r="A3104" t="s">
        <v>1306</v>
      </c>
      <c r="B3104" s="458">
        <v>2021</v>
      </c>
      <c r="C3104" s="458">
        <v>0</v>
      </c>
      <c r="D3104" s="458">
        <v>0</v>
      </c>
      <c r="E3104" s="458">
        <v>0</v>
      </c>
      <c r="F3104" s="458">
        <v>0</v>
      </c>
      <c r="G3104" s="458">
        <v>0</v>
      </c>
      <c r="H3104" s="458">
        <v>0</v>
      </c>
      <c r="I3104" s="458">
        <v>0</v>
      </c>
      <c r="J3104" s="458">
        <v>0</v>
      </c>
      <c r="K3104" s="458">
        <v>86</v>
      </c>
      <c r="L3104" t="s">
        <v>855</v>
      </c>
      <c r="O3104" s="231"/>
      <c r="P3104" s="231"/>
    </row>
    <row r="3105" spans="1:16">
      <c r="A3105" t="s">
        <v>1306</v>
      </c>
      <c r="B3105" s="458">
        <v>2022</v>
      </c>
      <c r="C3105" s="458">
        <v>0</v>
      </c>
      <c r="D3105" s="458">
        <v>0</v>
      </c>
      <c r="E3105" s="458">
        <v>0</v>
      </c>
      <c r="F3105" s="458">
        <v>0</v>
      </c>
      <c r="G3105" s="458">
        <v>136</v>
      </c>
      <c r="H3105" s="458">
        <v>0</v>
      </c>
      <c r="I3105" s="458">
        <v>0</v>
      </c>
      <c r="J3105" s="458">
        <v>0</v>
      </c>
      <c r="K3105" s="458">
        <v>46</v>
      </c>
      <c r="L3105" t="s">
        <v>697</v>
      </c>
      <c r="O3105" s="231"/>
      <c r="P3105" s="231"/>
    </row>
    <row r="3106" spans="1:16">
      <c r="A3106" t="s">
        <v>1306</v>
      </c>
      <c r="B3106" s="458">
        <v>2023</v>
      </c>
      <c r="C3106" s="458">
        <v>0</v>
      </c>
      <c r="D3106" s="458">
        <v>0</v>
      </c>
      <c r="E3106" s="458">
        <v>0</v>
      </c>
      <c r="F3106" s="458">
        <v>0</v>
      </c>
      <c r="G3106" s="458">
        <v>122</v>
      </c>
      <c r="H3106" s="458">
        <v>0</v>
      </c>
      <c r="I3106" s="458">
        <v>0</v>
      </c>
      <c r="J3106" s="458">
        <v>0</v>
      </c>
      <c r="K3106" s="458">
        <v>88</v>
      </c>
      <c r="L3106" t="s">
        <v>697</v>
      </c>
      <c r="O3106" s="231"/>
      <c r="P3106" s="231"/>
    </row>
    <row r="3107" spans="1:16">
      <c r="A3107" t="s">
        <v>1306</v>
      </c>
      <c r="B3107" s="458">
        <v>2024</v>
      </c>
      <c r="C3107" s="458">
        <v>0</v>
      </c>
      <c r="D3107" s="458">
        <v>0</v>
      </c>
      <c r="E3107" s="458">
        <v>0</v>
      </c>
      <c r="F3107" s="458">
        <v>0</v>
      </c>
      <c r="G3107" s="458">
        <v>0</v>
      </c>
      <c r="H3107" s="458">
        <v>0</v>
      </c>
      <c r="I3107" s="458">
        <v>6</v>
      </c>
      <c r="J3107" s="458">
        <v>0</v>
      </c>
      <c r="K3107" s="458">
        <v>118</v>
      </c>
      <c r="L3107" t="s">
        <v>697</v>
      </c>
      <c r="O3107" s="231"/>
      <c r="P3107" s="231"/>
    </row>
    <row r="3108" spans="1:16">
      <c r="A3108" t="s">
        <v>1306</v>
      </c>
      <c r="C3108">
        <v>0</v>
      </c>
      <c r="D3108">
        <v>0</v>
      </c>
      <c r="E3108">
        <v>0</v>
      </c>
      <c r="F3108">
        <v>0</v>
      </c>
      <c r="G3108">
        <v>0</v>
      </c>
      <c r="H3108">
        <v>0</v>
      </c>
      <c r="I3108">
        <v>3</v>
      </c>
      <c r="J3108">
        <v>0</v>
      </c>
      <c r="K3108">
        <v>32</v>
      </c>
      <c r="L3108" t="s">
        <v>822</v>
      </c>
      <c r="O3108" s="231"/>
      <c r="P3108" s="231"/>
    </row>
    <row r="3109" spans="1:16">
      <c r="A3109" t="s">
        <v>1307</v>
      </c>
      <c r="B3109" s="458">
        <v>2019</v>
      </c>
      <c r="C3109" s="458">
        <v>0</v>
      </c>
      <c r="D3109" s="458">
        <v>0</v>
      </c>
      <c r="E3109" s="458">
        <v>0</v>
      </c>
      <c r="F3109" s="458">
        <v>0</v>
      </c>
      <c r="G3109" s="458">
        <v>0</v>
      </c>
      <c r="H3109" s="458">
        <v>0</v>
      </c>
      <c r="I3109" s="458">
        <v>0</v>
      </c>
      <c r="J3109" s="458">
        <v>0</v>
      </c>
      <c r="K3109" s="458">
        <v>10</v>
      </c>
      <c r="L3109" t="s">
        <v>855</v>
      </c>
      <c r="O3109" s="231"/>
      <c r="P3109" s="231"/>
    </row>
    <row r="3110" spans="1:16">
      <c r="A3110" t="s">
        <v>1307</v>
      </c>
      <c r="B3110" s="458">
        <v>2020</v>
      </c>
      <c r="C3110" s="458">
        <v>0</v>
      </c>
      <c r="D3110" s="458">
        <v>0</v>
      </c>
      <c r="E3110" s="458">
        <v>0</v>
      </c>
      <c r="F3110" s="458">
        <v>0</v>
      </c>
      <c r="G3110" s="458">
        <v>0</v>
      </c>
      <c r="H3110" s="458">
        <v>0</v>
      </c>
      <c r="I3110" s="458">
        <v>0</v>
      </c>
      <c r="J3110" s="458">
        <v>0</v>
      </c>
      <c r="K3110" s="458">
        <v>13</v>
      </c>
      <c r="L3110" t="s">
        <v>855</v>
      </c>
      <c r="O3110" s="231"/>
      <c r="P3110" s="231"/>
    </row>
    <row r="3111" spans="1:16">
      <c r="A3111" t="s">
        <v>1307</v>
      </c>
      <c r="B3111" s="458">
        <v>2021</v>
      </c>
      <c r="C3111" s="458">
        <v>0</v>
      </c>
      <c r="D3111" s="458">
        <v>0</v>
      </c>
      <c r="E3111" s="458">
        <v>0</v>
      </c>
      <c r="F3111" s="458">
        <v>0</v>
      </c>
      <c r="G3111" s="458">
        <v>0</v>
      </c>
      <c r="H3111" s="458">
        <v>0</v>
      </c>
      <c r="I3111" s="458">
        <v>0</v>
      </c>
      <c r="J3111" s="458">
        <v>0</v>
      </c>
      <c r="K3111" s="458">
        <v>16</v>
      </c>
      <c r="L3111" t="s">
        <v>855</v>
      </c>
      <c r="O3111" s="231"/>
      <c r="P3111" s="231"/>
    </row>
    <row r="3112" spans="1:16">
      <c r="A3112" t="s">
        <v>1307</v>
      </c>
      <c r="B3112" s="458">
        <v>2021</v>
      </c>
      <c r="C3112" s="458">
        <v>0</v>
      </c>
      <c r="D3112" s="458">
        <v>0</v>
      </c>
      <c r="E3112" s="458">
        <v>0</v>
      </c>
      <c r="F3112" s="458">
        <v>0</v>
      </c>
      <c r="G3112" s="458">
        <v>0</v>
      </c>
      <c r="H3112" s="458">
        <v>0</v>
      </c>
      <c r="I3112" s="458">
        <v>0</v>
      </c>
      <c r="J3112" s="458">
        <v>0</v>
      </c>
      <c r="K3112" s="458">
        <v>7</v>
      </c>
      <c r="L3112" t="s">
        <v>697</v>
      </c>
      <c r="O3112" s="231"/>
      <c r="P3112" s="231"/>
    </row>
    <row r="3113" spans="1:16">
      <c r="A3113" t="s">
        <v>1307</v>
      </c>
      <c r="B3113" s="458">
        <v>2022</v>
      </c>
      <c r="C3113" s="458">
        <v>0</v>
      </c>
      <c r="D3113" s="458">
        <v>0</v>
      </c>
      <c r="E3113" s="458">
        <v>0</v>
      </c>
      <c r="F3113" s="458">
        <v>0</v>
      </c>
      <c r="G3113" s="458">
        <v>0</v>
      </c>
      <c r="H3113" s="458">
        <v>0</v>
      </c>
      <c r="I3113" s="458">
        <v>0</v>
      </c>
      <c r="J3113" s="458">
        <v>0</v>
      </c>
      <c r="K3113" s="458">
        <v>51</v>
      </c>
      <c r="L3113" t="s">
        <v>697</v>
      </c>
      <c r="O3113" s="231"/>
      <c r="P3113" s="231"/>
    </row>
    <row r="3114" spans="1:16">
      <c r="A3114" t="s">
        <v>1307</v>
      </c>
      <c r="B3114" s="458">
        <v>2023</v>
      </c>
      <c r="C3114" s="458">
        <v>0</v>
      </c>
      <c r="D3114" s="458">
        <v>0</v>
      </c>
      <c r="E3114" s="458">
        <v>0</v>
      </c>
      <c r="F3114" s="458">
        <v>0</v>
      </c>
      <c r="G3114" s="458">
        <v>0</v>
      </c>
      <c r="H3114" s="458">
        <v>0</v>
      </c>
      <c r="I3114" s="458">
        <v>0</v>
      </c>
      <c r="J3114" s="458">
        <v>0</v>
      </c>
      <c r="K3114" s="458">
        <v>50</v>
      </c>
      <c r="L3114" t="s">
        <v>697</v>
      </c>
      <c r="O3114" s="231"/>
      <c r="P3114" s="231"/>
    </row>
    <row r="3115" spans="1:16">
      <c r="A3115" t="s">
        <v>1307</v>
      </c>
      <c r="B3115" s="458">
        <v>2024</v>
      </c>
      <c r="C3115" s="458">
        <v>0</v>
      </c>
      <c r="D3115" s="458">
        <v>0</v>
      </c>
      <c r="E3115" s="458">
        <v>0</v>
      </c>
      <c r="F3115" s="458">
        <v>0</v>
      </c>
      <c r="G3115" s="458">
        <v>0</v>
      </c>
      <c r="H3115" s="458">
        <v>0</v>
      </c>
      <c r="I3115" s="458">
        <v>0</v>
      </c>
      <c r="J3115" s="458">
        <v>0</v>
      </c>
      <c r="K3115" s="458">
        <v>54</v>
      </c>
      <c r="L3115" t="s">
        <v>697</v>
      </c>
      <c r="O3115" s="231"/>
      <c r="P3115" s="231"/>
    </row>
    <row r="3116" spans="1:16">
      <c r="A3116" t="s">
        <v>1307</v>
      </c>
      <c r="C3116">
        <v>0</v>
      </c>
      <c r="D3116">
        <v>0</v>
      </c>
      <c r="E3116">
        <v>0</v>
      </c>
      <c r="F3116">
        <v>0</v>
      </c>
      <c r="G3116">
        <v>0</v>
      </c>
      <c r="H3116">
        <v>0</v>
      </c>
      <c r="I3116">
        <v>0</v>
      </c>
      <c r="J3116">
        <v>0</v>
      </c>
      <c r="K3116">
        <v>6</v>
      </c>
      <c r="L3116" t="s">
        <v>822</v>
      </c>
      <c r="O3116" s="231"/>
      <c r="P3116" s="231"/>
    </row>
    <row r="3117" spans="1:16">
      <c r="A3117" t="s">
        <v>1308</v>
      </c>
      <c r="B3117" s="458">
        <v>2019</v>
      </c>
      <c r="C3117" s="458">
        <v>0</v>
      </c>
      <c r="D3117" s="458">
        <v>0</v>
      </c>
      <c r="E3117" s="458">
        <v>0</v>
      </c>
      <c r="F3117" s="458">
        <v>0</v>
      </c>
      <c r="G3117" s="458">
        <v>1</v>
      </c>
      <c r="H3117" s="458">
        <v>0</v>
      </c>
      <c r="I3117" s="458">
        <v>21</v>
      </c>
      <c r="J3117" s="458">
        <v>4</v>
      </c>
      <c r="K3117" s="458">
        <v>269</v>
      </c>
      <c r="L3117" t="s">
        <v>855</v>
      </c>
      <c r="O3117" s="231"/>
      <c r="P3117" s="231"/>
    </row>
    <row r="3118" spans="1:16">
      <c r="A3118" t="s">
        <v>1308</v>
      </c>
      <c r="B3118" s="458">
        <v>2020</v>
      </c>
      <c r="C3118" s="458">
        <v>0</v>
      </c>
      <c r="D3118" s="458">
        <v>0</v>
      </c>
      <c r="E3118" s="458">
        <v>0</v>
      </c>
      <c r="F3118" s="458">
        <v>0</v>
      </c>
      <c r="G3118" s="458">
        <v>0</v>
      </c>
      <c r="H3118" s="458">
        <v>0</v>
      </c>
      <c r="I3118" s="458">
        <v>0</v>
      </c>
      <c r="J3118" s="458">
        <v>47</v>
      </c>
      <c r="K3118" s="458">
        <v>3</v>
      </c>
      <c r="L3118" t="s">
        <v>855</v>
      </c>
      <c r="O3118" s="231"/>
      <c r="P3118" s="231"/>
    </row>
    <row r="3119" spans="1:16">
      <c r="A3119" t="s">
        <v>1308</v>
      </c>
      <c r="B3119" s="458">
        <v>2021</v>
      </c>
      <c r="C3119" s="458">
        <v>0</v>
      </c>
      <c r="D3119" s="458">
        <v>0</v>
      </c>
      <c r="E3119" s="458">
        <v>0</v>
      </c>
      <c r="F3119" s="458">
        <v>9</v>
      </c>
      <c r="G3119" s="458">
        <v>0</v>
      </c>
      <c r="H3119" s="458">
        <v>11</v>
      </c>
      <c r="I3119" s="458">
        <v>11</v>
      </c>
      <c r="J3119" s="458">
        <v>18</v>
      </c>
      <c r="K3119" s="458">
        <v>99</v>
      </c>
      <c r="L3119" t="s">
        <v>855</v>
      </c>
      <c r="O3119" s="231"/>
      <c r="P3119" s="231"/>
    </row>
    <row r="3120" spans="1:16">
      <c r="A3120" t="s">
        <v>1308</v>
      </c>
      <c r="B3120" s="458">
        <v>2022</v>
      </c>
      <c r="C3120" s="458">
        <v>11</v>
      </c>
      <c r="D3120" s="458">
        <v>0</v>
      </c>
      <c r="E3120" s="458">
        <v>43</v>
      </c>
      <c r="F3120" s="458">
        <v>15</v>
      </c>
      <c r="G3120" s="458">
        <v>39</v>
      </c>
      <c r="H3120" s="458">
        <v>16</v>
      </c>
      <c r="I3120" s="458">
        <v>0</v>
      </c>
      <c r="J3120" s="458">
        <v>17</v>
      </c>
      <c r="K3120" s="458">
        <v>206</v>
      </c>
      <c r="L3120" t="s">
        <v>855</v>
      </c>
      <c r="O3120" s="231"/>
      <c r="P3120" s="231"/>
    </row>
    <row r="3121" spans="1:16">
      <c r="A3121" t="s">
        <v>1308</v>
      </c>
      <c r="B3121" s="458">
        <v>2023</v>
      </c>
      <c r="C3121" s="458">
        <v>0</v>
      </c>
      <c r="D3121" s="458">
        <v>0</v>
      </c>
      <c r="E3121" s="458">
        <v>0</v>
      </c>
      <c r="F3121" s="458">
        <v>1</v>
      </c>
      <c r="G3121" s="458">
        <v>0</v>
      </c>
      <c r="H3121" s="458">
        <v>0</v>
      </c>
      <c r="I3121" s="458">
        <v>0</v>
      </c>
      <c r="J3121" s="458">
        <v>1</v>
      </c>
      <c r="K3121" s="458">
        <v>0</v>
      </c>
      <c r="L3121" t="s">
        <v>855</v>
      </c>
      <c r="O3121" s="231"/>
      <c r="P3121" s="231"/>
    </row>
    <row r="3122" spans="1:16">
      <c r="A3122" t="s">
        <v>1308</v>
      </c>
      <c r="B3122" s="458">
        <v>2023</v>
      </c>
      <c r="C3122" s="458">
        <v>0</v>
      </c>
      <c r="D3122" s="458">
        <v>0</v>
      </c>
      <c r="E3122" s="458">
        <v>0</v>
      </c>
      <c r="F3122" s="458">
        <v>12</v>
      </c>
      <c r="G3122" s="458">
        <v>35</v>
      </c>
      <c r="H3122" s="458">
        <v>13</v>
      </c>
      <c r="I3122" s="458">
        <v>0</v>
      </c>
      <c r="J3122" s="458">
        <v>13</v>
      </c>
      <c r="K3122" s="458">
        <v>14</v>
      </c>
      <c r="L3122" t="s">
        <v>697</v>
      </c>
      <c r="O3122" s="231"/>
      <c r="P3122" s="231"/>
    </row>
    <row r="3123" spans="1:16">
      <c r="A3123" t="s">
        <v>1308</v>
      </c>
      <c r="B3123" s="458">
        <v>2024</v>
      </c>
      <c r="C3123" s="458">
        <v>0</v>
      </c>
      <c r="D3123" s="458">
        <v>0</v>
      </c>
      <c r="E3123" s="458">
        <v>0</v>
      </c>
      <c r="F3123" s="458">
        <v>14</v>
      </c>
      <c r="G3123" s="458">
        <v>0</v>
      </c>
      <c r="H3123" s="458">
        <v>14</v>
      </c>
      <c r="I3123" s="458">
        <v>0</v>
      </c>
      <c r="J3123" s="458">
        <v>18</v>
      </c>
      <c r="K3123" s="458">
        <v>16</v>
      </c>
      <c r="L3123" t="s">
        <v>697</v>
      </c>
      <c r="O3123" s="231"/>
      <c r="P3123" s="231"/>
    </row>
    <row r="3124" spans="1:16">
      <c r="A3124" t="s">
        <v>1308</v>
      </c>
      <c r="C3124">
        <v>0</v>
      </c>
      <c r="D3124">
        <v>0</v>
      </c>
      <c r="E3124">
        <v>0</v>
      </c>
      <c r="F3124">
        <v>1</v>
      </c>
      <c r="G3124">
        <v>0</v>
      </c>
      <c r="H3124">
        <v>6</v>
      </c>
      <c r="I3124">
        <v>0</v>
      </c>
      <c r="J3124">
        <v>15</v>
      </c>
      <c r="K3124">
        <v>6</v>
      </c>
      <c r="L3124" t="s">
        <v>822</v>
      </c>
      <c r="O3124" s="231"/>
      <c r="P3124" s="231"/>
    </row>
    <row r="3125" spans="1:16">
      <c r="A3125" t="s">
        <v>1309</v>
      </c>
      <c r="B3125" s="458">
        <v>2019</v>
      </c>
      <c r="C3125">
        <v>0</v>
      </c>
      <c r="D3125">
        <v>0</v>
      </c>
      <c r="E3125" s="458">
        <v>0</v>
      </c>
      <c r="F3125" s="458">
        <v>0</v>
      </c>
      <c r="G3125" s="458">
        <v>0</v>
      </c>
      <c r="H3125" s="458">
        <v>13</v>
      </c>
      <c r="I3125" s="458">
        <v>0</v>
      </c>
      <c r="J3125" s="458">
        <v>0</v>
      </c>
      <c r="K3125" s="458">
        <v>54</v>
      </c>
      <c r="L3125" t="s">
        <v>855</v>
      </c>
      <c r="O3125" s="231"/>
      <c r="P3125" s="231"/>
    </row>
    <row r="3126" spans="1:16">
      <c r="A3126" t="s">
        <v>1309</v>
      </c>
      <c r="B3126" s="458">
        <v>2020</v>
      </c>
      <c r="C3126">
        <v>0</v>
      </c>
      <c r="D3126">
        <v>0</v>
      </c>
      <c r="E3126" s="458">
        <v>0</v>
      </c>
      <c r="F3126" s="458">
        <v>0</v>
      </c>
      <c r="G3126" s="458">
        <v>0</v>
      </c>
      <c r="H3126" s="458">
        <v>0</v>
      </c>
      <c r="I3126" s="458">
        <v>0</v>
      </c>
      <c r="J3126" s="458">
        <v>0</v>
      </c>
      <c r="K3126" s="458">
        <v>77</v>
      </c>
      <c r="L3126" t="s">
        <v>855</v>
      </c>
      <c r="O3126" s="231"/>
      <c r="P3126" s="231"/>
    </row>
    <row r="3127" spans="1:16">
      <c r="A3127" t="s">
        <v>1309</v>
      </c>
      <c r="B3127" s="458">
        <v>2021</v>
      </c>
      <c r="C3127">
        <v>0</v>
      </c>
      <c r="D3127">
        <v>0</v>
      </c>
      <c r="E3127" s="458">
        <v>0</v>
      </c>
      <c r="F3127" s="458">
        <v>0</v>
      </c>
      <c r="G3127" s="458">
        <v>0</v>
      </c>
      <c r="H3127" s="458">
        <v>3</v>
      </c>
      <c r="I3127" s="458">
        <v>0</v>
      </c>
      <c r="J3127" s="458">
        <v>23</v>
      </c>
      <c r="K3127" s="458">
        <v>38</v>
      </c>
      <c r="L3127" t="s">
        <v>855</v>
      </c>
      <c r="O3127" s="231"/>
      <c r="P3127" s="231"/>
    </row>
    <row r="3128" spans="1:16">
      <c r="A3128" t="s">
        <v>1309</v>
      </c>
      <c r="B3128" s="458">
        <v>2022</v>
      </c>
      <c r="C3128">
        <v>0</v>
      </c>
      <c r="D3128">
        <v>0</v>
      </c>
      <c r="E3128" s="458">
        <v>0</v>
      </c>
      <c r="F3128" s="458">
        <v>0</v>
      </c>
      <c r="G3128" s="458">
        <v>0</v>
      </c>
      <c r="H3128" s="458">
        <v>0</v>
      </c>
      <c r="I3128" s="458">
        <v>0</v>
      </c>
      <c r="J3128" s="458">
        <v>42</v>
      </c>
      <c r="K3128" s="458">
        <v>71</v>
      </c>
      <c r="L3128" t="s">
        <v>855</v>
      </c>
      <c r="O3128" s="231"/>
      <c r="P3128" s="231"/>
    </row>
    <row r="3129" spans="1:16">
      <c r="A3129" t="s">
        <v>1309</v>
      </c>
      <c r="B3129" s="458">
        <v>2023</v>
      </c>
      <c r="C3129">
        <v>0</v>
      </c>
      <c r="D3129">
        <v>0</v>
      </c>
      <c r="E3129" s="458">
        <v>0</v>
      </c>
      <c r="F3129" s="458">
        <v>0</v>
      </c>
      <c r="G3129" s="458">
        <v>0</v>
      </c>
      <c r="H3129" s="458">
        <v>0</v>
      </c>
      <c r="I3129" s="458">
        <v>0</v>
      </c>
      <c r="J3129" s="458">
        <v>64</v>
      </c>
      <c r="K3129" s="458">
        <v>162</v>
      </c>
      <c r="L3129" t="s">
        <v>855</v>
      </c>
      <c r="O3129" s="231"/>
      <c r="P3129" s="231"/>
    </row>
    <row r="3130" spans="1:16">
      <c r="A3130" t="s">
        <v>1309</v>
      </c>
      <c r="B3130" s="458">
        <v>2024</v>
      </c>
      <c r="C3130">
        <v>0</v>
      </c>
      <c r="D3130">
        <v>0</v>
      </c>
      <c r="E3130" s="458">
        <v>0</v>
      </c>
      <c r="F3130" s="458">
        <v>0</v>
      </c>
      <c r="G3130" s="458">
        <v>0</v>
      </c>
      <c r="H3130" s="458">
        <v>33</v>
      </c>
      <c r="I3130" s="458">
        <v>0</v>
      </c>
      <c r="J3130" s="458">
        <v>31</v>
      </c>
      <c r="K3130" s="458">
        <v>82</v>
      </c>
      <c r="L3130" t="s">
        <v>697</v>
      </c>
      <c r="O3130" s="231"/>
      <c r="P3130" s="231"/>
    </row>
    <row r="3131" spans="1:16">
      <c r="A3131" t="s">
        <v>1309</v>
      </c>
      <c r="C3131">
        <v>0</v>
      </c>
      <c r="D3131">
        <v>0</v>
      </c>
      <c r="E3131">
        <v>0</v>
      </c>
      <c r="F3131">
        <v>0</v>
      </c>
      <c r="G3131">
        <v>0</v>
      </c>
      <c r="H3131">
        <v>0</v>
      </c>
      <c r="I3131">
        <v>0</v>
      </c>
      <c r="J3131">
        <v>28</v>
      </c>
      <c r="K3131">
        <v>64</v>
      </c>
      <c r="L3131" t="s">
        <v>822</v>
      </c>
      <c r="O3131" s="231"/>
      <c r="P3131" s="231"/>
    </row>
    <row r="3132" spans="1:16">
      <c r="A3132" t="s">
        <v>1310</v>
      </c>
      <c r="B3132" s="458">
        <v>2019</v>
      </c>
      <c r="C3132" s="458">
        <v>0</v>
      </c>
      <c r="D3132" s="458">
        <v>0</v>
      </c>
      <c r="E3132" s="458">
        <v>0</v>
      </c>
      <c r="F3132" s="458">
        <v>0</v>
      </c>
      <c r="G3132" s="458">
        <v>0</v>
      </c>
      <c r="H3132" s="458">
        <v>0</v>
      </c>
      <c r="I3132" s="458">
        <v>0</v>
      </c>
      <c r="J3132" s="458">
        <v>0</v>
      </c>
      <c r="K3132" s="458">
        <v>115</v>
      </c>
      <c r="L3132" t="s">
        <v>855</v>
      </c>
      <c r="O3132" s="231"/>
      <c r="P3132" s="231"/>
    </row>
    <row r="3133" spans="1:16">
      <c r="A3133" t="s">
        <v>1310</v>
      </c>
      <c r="B3133" s="458">
        <v>2020</v>
      </c>
      <c r="C3133" s="458">
        <v>0</v>
      </c>
      <c r="D3133" s="458">
        <v>0</v>
      </c>
      <c r="E3133" s="458">
        <v>0</v>
      </c>
      <c r="F3133" s="458">
        <v>0</v>
      </c>
      <c r="G3133" s="458">
        <v>0</v>
      </c>
      <c r="H3133" s="458">
        <v>0</v>
      </c>
      <c r="I3133" s="458">
        <v>0</v>
      </c>
      <c r="J3133" s="458">
        <v>0</v>
      </c>
      <c r="K3133" s="458">
        <v>149</v>
      </c>
      <c r="L3133" t="s">
        <v>855</v>
      </c>
      <c r="O3133" s="231"/>
      <c r="P3133" s="231"/>
    </row>
    <row r="3134" spans="1:16">
      <c r="A3134" t="s">
        <v>1310</v>
      </c>
      <c r="B3134" s="458">
        <v>2021</v>
      </c>
      <c r="C3134" s="458">
        <v>0</v>
      </c>
      <c r="D3134" s="458">
        <v>0</v>
      </c>
      <c r="E3134" s="458">
        <v>0</v>
      </c>
      <c r="F3134" s="458">
        <v>0</v>
      </c>
      <c r="G3134" s="458">
        <v>0</v>
      </c>
      <c r="H3134" s="458">
        <v>0</v>
      </c>
      <c r="I3134" s="458">
        <v>6</v>
      </c>
      <c r="J3134" s="458">
        <v>23</v>
      </c>
      <c r="K3134" s="458">
        <v>45</v>
      </c>
      <c r="L3134" t="s">
        <v>855</v>
      </c>
      <c r="O3134" s="231"/>
      <c r="P3134" s="231"/>
    </row>
    <row r="3135" spans="1:16">
      <c r="A3135" t="s">
        <v>1310</v>
      </c>
      <c r="B3135" s="458">
        <v>2021</v>
      </c>
      <c r="C3135" s="458">
        <v>0</v>
      </c>
      <c r="D3135" s="458">
        <v>0</v>
      </c>
      <c r="E3135" s="458">
        <v>0</v>
      </c>
      <c r="F3135" s="458">
        <v>0</v>
      </c>
      <c r="G3135" s="458">
        <v>0</v>
      </c>
      <c r="H3135" s="458">
        <v>0</v>
      </c>
      <c r="I3135" s="458">
        <v>0</v>
      </c>
      <c r="J3135" s="458">
        <v>13</v>
      </c>
      <c r="K3135" s="458">
        <v>17</v>
      </c>
      <c r="L3135" t="s">
        <v>697</v>
      </c>
      <c r="O3135" s="231"/>
      <c r="P3135" s="231"/>
    </row>
    <row r="3136" spans="1:16">
      <c r="A3136" t="s">
        <v>1310</v>
      </c>
      <c r="B3136" s="458">
        <v>2022</v>
      </c>
      <c r="C3136" s="458">
        <v>0</v>
      </c>
      <c r="D3136" s="458">
        <v>0</v>
      </c>
      <c r="E3136" s="458">
        <v>0</v>
      </c>
      <c r="F3136" s="458">
        <v>0</v>
      </c>
      <c r="G3136" s="458">
        <v>0</v>
      </c>
      <c r="H3136" s="458">
        <v>0</v>
      </c>
      <c r="I3136" s="458">
        <v>0</v>
      </c>
      <c r="J3136" s="458">
        <v>0</v>
      </c>
      <c r="K3136" s="458">
        <v>68</v>
      </c>
      <c r="L3136" t="s">
        <v>697</v>
      </c>
      <c r="O3136" s="231"/>
      <c r="P3136" s="231"/>
    </row>
    <row r="3137" spans="1:16">
      <c r="A3137" t="s">
        <v>1310</v>
      </c>
      <c r="B3137" s="458">
        <v>2023</v>
      </c>
      <c r="C3137" s="458">
        <v>60</v>
      </c>
      <c r="D3137" s="458">
        <v>0</v>
      </c>
      <c r="E3137" s="458">
        <v>60</v>
      </c>
      <c r="F3137" s="458">
        <v>0</v>
      </c>
      <c r="G3137" s="458">
        <v>0</v>
      </c>
      <c r="H3137" s="458">
        <v>0</v>
      </c>
      <c r="I3137" s="458">
        <v>0</v>
      </c>
      <c r="J3137" s="458">
        <v>0</v>
      </c>
      <c r="K3137" s="458">
        <v>64</v>
      </c>
      <c r="L3137" t="s">
        <v>697</v>
      </c>
      <c r="O3137" s="231"/>
      <c r="P3137" s="231"/>
    </row>
    <row r="3138" spans="1:16">
      <c r="A3138" t="s">
        <v>1310</v>
      </c>
      <c r="B3138" s="458">
        <v>2024</v>
      </c>
      <c r="C3138" s="458">
        <v>0</v>
      </c>
      <c r="D3138" s="458">
        <v>0</v>
      </c>
      <c r="E3138" s="458">
        <v>0</v>
      </c>
      <c r="F3138" s="458">
        <v>0</v>
      </c>
      <c r="G3138" s="458">
        <v>0</v>
      </c>
      <c r="H3138" s="458">
        <v>0</v>
      </c>
      <c r="I3138" s="458">
        <v>0</v>
      </c>
      <c r="J3138" s="458">
        <v>0</v>
      </c>
      <c r="K3138" s="458">
        <v>49</v>
      </c>
      <c r="L3138" t="s">
        <v>697</v>
      </c>
      <c r="O3138" s="231"/>
      <c r="P3138" s="231"/>
    </row>
    <row r="3139" spans="1:16">
      <c r="A3139" t="s">
        <v>1310</v>
      </c>
      <c r="C3139">
        <v>0</v>
      </c>
      <c r="D3139">
        <v>0</v>
      </c>
      <c r="E3139">
        <v>0</v>
      </c>
      <c r="F3139">
        <v>0</v>
      </c>
      <c r="G3139">
        <v>0</v>
      </c>
      <c r="H3139">
        <v>0</v>
      </c>
      <c r="I3139">
        <v>0</v>
      </c>
      <c r="J3139">
        <v>3</v>
      </c>
      <c r="K3139">
        <v>0</v>
      </c>
      <c r="L3139" t="s">
        <v>822</v>
      </c>
      <c r="O3139" s="231"/>
      <c r="P3139" s="231"/>
    </row>
    <row r="3140" spans="1:16">
      <c r="A3140" t="s">
        <v>1311</v>
      </c>
      <c r="B3140" s="458">
        <v>2019</v>
      </c>
      <c r="C3140" s="458">
        <v>0</v>
      </c>
      <c r="D3140" s="458">
        <v>0</v>
      </c>
      <c r="E3140" s="458">
        <v>118</v>
      </c>
      <c r="F3140" s="458">
        <v>0</v>
      </c>
      <c r="G3140" s="458">
        <v>0</v>
      </c>
      <c r="H3140" s="458">
        <v>4</v>
      </c>
      <c r="I3140" s="458">
        <v>0</v>
      </c>
      <c r="J3140" s="458">
        <v>457</v>
      </c>
      <c r="K3140" s="458">
        <v>0</v>
      </c>
      <c r="L3140" t="s">
        <v>855</v>
      </c>
      <c r="O3140" s="231"/>
      <c r="P3140" s="231"/>
    </row>
    <row r="3141" spans="1:16">
      <c r="A3141" t="s">
        <v>1311</v>
      </c>
      <c r="B3141" s="458">
        <v>2020</v>
      </c>
      <c r="C3141" s="458">
        <v>13</v>
      </c>
      <c r="D3141" s="458">
        <v>0</v>
      </c>
      <c r="E3141" s="458">
        <v>36</v>
      </c>
      <c r="F3141" s="458">
        <v>0</v>
      </c>
      <c r="G3141" s="458">
        <v>27</v>
      </c>
      <c r="H3141" s="458">
        <v>0</v>
      </c>
      <c r="I3141" s="458">
        <v>0</v>
      </c>
      <c r="J3141" s="458">
        <v>14</v>
      </c>
      <c r="K3141" s="458">
        <v>392</v>
      </c>
      <c r="L3141" t="s">
        <v>855</v>
      </c>
      <c r="O3141" s="231"/>
      <c r="P3141" s="231"/>
    </row>
    <row r="3142" spans="1:16">
      <c r="A3142" t="s">
        <v>1311</v>
      </c>
      <c r="B3142" s="458">
        <v>2021</v>
      </c>
      <c r="C3142" s="458">
        <v>0</v>
      </c>
      <c r="D3142" s="458">
        <v>0</v>
      </c>
      <c r="E3142" s="458">
        <v>86</v>
      </c>
      <c r="F3142" s="458">
        <v>0</v>
      </c>
      <c r="G3142" s="458">
        <v>75</v>
      </c>
      <c r="H3142" s="458">
        <v>27</v>
      </c>
      <c r="I3142" s="458">
        <v>0</v>
      </c>
      <c r="J3142" s="458">
        <v>6</v>
      </c>
      <c r="K3142" s="458">
        <v>694</v>
      </c>
      <c r="L3142" t="s">
        <v>855</v>
      </c>
      <c r="O3142" s="231"/>
      <c r="P3142" s="231"/>
    </row>
    <row r="3143" spans="1:16">
      <c r="A3143" t="s">
        <v>1311</v>
      </c>
      <c r="B3143" s="458">
        <v>2022</v>
      </c>
      <c r="C3143" s="458">
        <v>0</v>
      </c>
      <c r="D3143" s="458">
        <v>0</v>
      </c>
      <c r="E3143" s="458">
        <v>0</v>
      </c>
      <c r="F3143" s="458">
        <v>0</v>
      </c>
      <c r="G3143" s="458">
        <v>0</v>
      </c>
      <c r="H3143" s="458">
        <v>120</v>
      </c>
      <c r="I3143" s="458">
        <v>0</v>
      </c>
      <c r="J3143" s="458">
        <v>0</v>
      </c>
      <c r="K3143" s="458">
        <v>485</v>
      </c>
      <c r="L3143" t="s">
        <v>855</v>
      </c>
      <c r="O3143" s="231"/>
      <c r="P3143" s="231"/>
    </row>
    <row r="3144" spans="1:16">
      <c r="A3144" t="s">
        <v>1311</v>
      </c>
      <c r="B3144" s="458">
        <v>2023</v>
      </c>
      <c r="C3144" s="458">
        <v>0</v>
      </c>
      <c r="D3144" s="458">
        <v>0</v>
      </c>
      <c r="E3144" s="458">
        <v>69</v>
      </c>
      <c r="F3144" s="458">
        <v>0</v>
      </c>
      <c r="G3144" s="458">
        <v>0</v>
      </c>
      <c r="H3144" s="458">
        <v>51</v>
      </c>
      <c r="I3144" s="458">
        <v>0</v>
      </c>
      <c r="J3144" s="458">
        <v>0</v>
      </c>
      <c r="K3144" s="458">
        <v>490</v>
      </c>
      <c r="L3144" t="s">
        <v>855</v>
      </c>
      <c r="O3144" s="231"/>
      <c r="P3144" s="231"/>
    </row>
    <row r="3145" spans="1:16">
      <c r="A3145" t="s">
        <v>1311</v>
      </c>
      <c r="B3145" s="458">
        <v>2024</v>
      </c>
      <c r="C3145" s="458">
        <v>51</v>
      </c>
      <c r="D3145" s="458">
        <v>202</v>
      </c>
      <c r="E3145" s="458">
        <v>51</v>
      </c>
      <c r="F3145" s="458">
        <v>202</v>
      </c>
      <c r="G3145" s="458">
        <v>0</v>
      </c>
      <c r="H3145" s="458">
        <v>31</v>
      </c>
      <c r="I3145" s="458">
        <v>0</v>
      </c>
      <c r="J3145" s="458">
        <v>16</v>
      </c>
      <c r="K3145" s="458">
        <v>537</v>
      </c>
      <c r="L3145" t="s">
        <v>697</v>
      </c>
      <c r="O3145" s="231"/>
      <c r="P3145" s="231"/>
    </row>
    <row r="3146" spans="1:16">
      <c r="A3146" t="s">
        <v>1311</v>
      </c>
      <c r="C3146">
        <v>0</v>
      </c>
      <c r="D3146">
        <v>0</v>
      </c>
      <c r="E3146">
        <v>0</v>
      </c>
      <c r="F3146">
        <v>0</v>
      </c>
      <c r="G3146">
        <v>0</v>
      </c>
      <c r="H3146">
        <v>26</v>
      </c>
      <c r="I3146">
        <v>0</v>
      </c>
      <c r="J3146">
        <v>0</v>
      </c>
      <c r="K3146">
        <v>241</v>
      </c>
      <c r="L3146" t="s">
        <v>822</v>
      </c>
      <c r="O3146" s="231"/>
      <c r="P3146" s="231"/>
    </row>
    <row r="3147" spans="1:16">
      <c r="A3147" t="s">
        <v>1312</v>
      </c>
      <c r="B3147" s="458">
        <v>2020</v>
      </c>
      <c r="C3147" s="458">
        <v>0</v>
      </c>
      <c r="D3147" s="458">
        <v>0</v>
      </c>
      <c r="E3147" s="458">
        <v>0</v>
      </c>
      <c r="F3147" s="458">
        <v>0</v>
      </c>
      <c r="G3147" s="458">
        <v>0</v>
      </c>
      <c r="H3147" s="458">
        <v>0</v>
      </c>
      <c r="I3147" s="458">
        <v>0</v>
      </c>
      <c r="J3147" s="458">
        <v>0</v>
      </c>
      <c r="K3147" s="458">
        <v>1</v>
      </c>
      <c r="L3147" t="s">
        <v>855</v>
      </c>
      <c r="O3147" s="231"/>
      <c r="P3147" s="231"/>
    </row>
    <row r="3148" spans="1:16">
      <c r="A3148" t="s">
        <v>1312</v>
      </c>
      <c r="B3148" s="458">
        <v>2021</v>
      </c>
      <c r="C3148" s="458">
        <v>0</v>
      </c>
      <c r="D3148" s="458">
        <v>0</v>
      </c>
      <c r="E3148" s="458">
        <v>0</v>
      </c>
      <c r="F3148" s="458">
        <v>0</v>
      </c>
      <c r="G3148" s="458">
        <v>0</v>
      </c>
      <c r="H3148" s="458">
        <v>0</v>
      </c>
      <c r="I3148" s="458">
        <v>0</v>
      </c>
      <c r="J3148" s="458">
        <v>0</v>
      </c>
      <c r="K3148" s="458">
        <v>77</v>
      </c>
      <c r="L3148" t="s">
        <v>855</v>
      </c>
      <c r="O3148" s="231"/>
      <c r="P3148" s="231"/>
    </row>
    <row r="3149" spans="1:16">
      <c r="A3149" t="s">
        <v>1312</v>
      </c>
      <c r="B3149" s="458">
        <v>2022</v>
      </c>
      <c r="C3149" s="458">
        <v>22</v>
      </c>
      <c r="D3149" s="458">
        <v>0</v>
      </c>
      <c r="E3149" s="458">
        <v>44</v>
      </c>
      <c r="F3149" s="458">
        <v>0</v>
      </c>
      <c r="G3149" s="458">
        <v>115</v>
      </c>
      <c r="H3149" s="458">
        <v>0</v>
      </c>
      <c r="I3149" s="458">
        <v>0</v>
      </c>
      <c r="J3149" s="458">
        <v>0</v>
      </c>
      <c r="K3149" s="458">
        <v>15</v>
      </c>
      <c r="L3149" t="s">
        <v>855</v>
      </c>
      <c r="O3149" s="231"/>
      <c r="P3149" s="231"/>
    </row>
    <row r="3150" spans="1:16">
      <c r="A3150" t="s">
        <v>1312</v>
      </c>
      <c r="B3150" s="458">
        <v>2023</v>
      </c>
      <c r="C3150" s="458">
        <v>0</v>
      </c>
      <c r="D3150" s="458">
        <v>0</v>
      </c>
      <c r="E3150" s="458">
        <v>0</v>
      </c>
      <c r="F3150" s="458">
        <v>0</v>
      </c>
      <c r="G3150" s="458">
        <v>0</v>
      </c>
      <c r="H3150" s="458">
        <v>0</v>
      </c>
      <c r="I3150" s="458">
        <v>0</v>
      </c>
      <c r="J3150" s="458">
        <v>0</v>
      </c>
      <c r="K3150" s="458">
        <v>195</v>
      </c>
      <c r="L3150" t="s">
        <v>697</v>
      </c>
      <c r="O3150" s="231"/>
      <c r="P3150" s="231"/>
    </row>
    <row r="3151" spans="1:16">
      <c r="A3151" t="s">
        <v>1312</v>
      </c>
      <c r="C3151">
        <v>0</v>
      </c>
      <c r="D3151">
        <v>0</v>
      </c>
      <c r="E3151">
        <v>0</v>
      </c>
      <c r="F3151">
        <v>0</v>
      </c>
      <c r="G3151">
        <v>0</v>
      </c>
      <c r="H3151">
        <v>0</v>
      </c>
      <c r="I3151">
        <v>0</v>
      </c>
      <c r="J3151">
        <v>0</v>
      </c>
      <c r="K3151">
        <v>14</v>
      </c>
      <c r="L3151" t="s">
        <v>822</v>
      </c>
      <c r="O3151" s="231"/>
      <c r="P3151" s="231"/>
    </row>
    <row r="3152" spans="1:16">
      <c r="A3152" t="s">
        <v>1313</v>
      </c>
      <c r="B3152" s="458">
        <v>2019</v>
      </c>
      <c r="C3152" s="458">
        <v>0</v>
      </c>
      <c r="D3152" s="458">
        <v>0</v>
      </c>
      <c r="E3152" s="458">
        <v>25</v>
      </c>
      <c r="F3152" s="458">
        <v>0</v>
      </c>
      <c r="G3152" s="458">
        <v>0</v>
      </c>
      <c r="H3152" s="458">
        <v>0</v>
      </c>
      <c r="I3152" s="458">
        <v>24</v>
      </c>
      <c r="J3152" s="458">
        <v>48</v>
      </c>
      <c r="K3152" s="458">
        <v>609</v>
      </c>
      <c r="L3152" t="s">
        <v>855</v>
      </c>
      <c r="O3152" s="231"/>
      <c r="P3152" s="231"/>
    </row>
    <row r="3153" spans="1:16">
      <c r="A3153" t="s">
        <v>1313</v>
      </c>
      <c r="B3153" s="458">
        <v>2020</v>
      </c>
      <c r="C3153" s="458">
        <v>0</v>
      </c>
      <c r="D3153" s="458">
        <v>0</v>
      </c>
      <c r="E3153" s="458">
        <v>9</v>
      </c>
      <c r="F3153" s="458">
        <v>0</v>
      </c>
      <c r="G3153" s="458">
        <v>0</v>
      </c>
      <c r="H3153" s="458">
        <v>0</v>
      </c>
      <c r="I3153" s="458">
        <v>14</v>
      </c>
      <c r="J3153" s="458">
        <v>59</v>
      </c>
      <c r="K3153" s="458">
        <v>334</v>
      </c>
      <c r="L3153" t="s">
        <v>855</v>
      </c>
      <c r="O3153" s="231"/>
      <c r="P3153" s="231"/>
    </row>
    <row r="3154" spans="1:16">
      <c r="A3154" t="s">
        <v>1313</v>
      </c>
      <c r="B3154" s="458">
        <v>2021</v>
      </c>
      <c r="C3154" s="458">
        <v>23</v>
      </c>
      <c r="D3154" s="458">
        <v>0</v>
      </c>
      <c r="E3154" s="458">
        <v>113</v>
      </c>
      <c r="F3154" s="458">
        <v>0</v>
      </c>
      <c r="G3154" s="458">
        <v>50</v>
      </c>
      <c r="H3154" s="458">
        <v>0</v>
      </c>
      <c r="I3154" s="458">
        <v>0</v>
      </c>
      <c r="J3154" s="458">
        <v>79</v>
      </c>
      <c r="K3154" s="458">
        <v>1221</v>
      </c>
      <c r="L3154" t="s">
        <v>855</v>
      </c>
      <c r="O3154" s="231"/>
      <c r="P3154" s="231"/>
    </row>
    <row r="3155" spans="1:16">
      <c r="A3155" t="s">
        <v>1313</v>
      </c>
      <c r="B3155" s="458">
        <v>2022</v>
      </c>
      <c r="C3155" s="458">
        <v>0</v>
      </c>
      <c r="D3155" s="458">
        <v>0</v>
      </c>
      <c r="E3155" s="458">
        <v>16</v>
      </c>
      <c r="F3155" s="458">
        <v>3</v>
      </c>
      <c r="G3155" s="458">
        <v>31</v>
      </c>
      <c r="H3155" s="458">
        <v>18</v>
      </c>
      <c r="I3155" s="458">
        <v>18</v>
      </c>
      <c r="J3155" s="458">
        <v>29</v>
      </c>
      <c r="K3155" s="458">
        <v>868</v>
      </c>
      <c r="L3155" t="s">
        <v>855</v>
      </c>
      <c r="O3155" s="231"/>
      <c r="P3155" s="231"/>
    </row>
    <row r="3156" spans="1:16">
      <c r="A3156" t="s">
        <v>1313</v>
      </c>
      <c r="B3156" s="458">
        <v>2023</v>
      </c>
      <c r="C3156" s="458">
        <v>87</v>
      </c>
      <c r="D3156" s="458">
        <v>0</v>
      </c>
      <c r="E3156" s="458">
        <v>0</v>
      </c>
      <c r="F3156" s="458">
        <v>2</v>
      </c>
      <c r="G3156" s="458">
        <v>0</v>
      </c>
      <c r="H3156" s="458">
        <v>1</v>
      </c>
      <c r="I3156" s="458">
        <v>0</v>
      </c>
      <c r="J3156" s="458">
        <v>0</v>
      </c>
      <c r="K3156" s="458">
        <v>1</v>
      </c>
      <c r="L3156" t="s">
        <v>855</v>
      </c>
      <c r="O3156" s="231"/>
      <c r="P3156" s="231"/>
    </row>
    <row r="3157" spans="1:16">
      <c r="A3157" t="s">
        <v>1313</v>
      </c>
      <c r="B3157" s="458">
        <v>2023</v>
      </c>
      <c r="C3157" s="458">
        <v>87</v>
      </c>
      <c r="D3157" s="458">
        <v>0</v>
      </c>
      <c r="E3157" s="458">
        <v>131</v>
      </c>
      <c r="F3157" s="458">
        <v>1</v>
      </c>
      <c r="G3157" s="458">
        <v>43</v>
      </c>
      <c r="H3157" s="458">
        <v>17</v>
      </c>
      <c r="I3157" s="458">
        <v>45</v>
      </c>
      <c r="J3157" s="458">
        <v>29</v>
      </c>
      <c r="K3157" s="458">
        <v>331</v>
      </c>
      <c r="L3157" t="s">
        <v>697</v>
      </c>
      <c r="O3157" s="231"/>
      <c r="P3157" s="231"/>
    </row>
    <row r="3158" spans="1:16">
      <c r="A3158" t="s">
        <v>1313</v>
      </c>
      <c r="B3158" s="458">
        <v>2024</v>
      </c>
      <c r="C3158" s="458">
        <v>0</v>
      </c>
      <c r="D3158" s="458">
        <v>0</v>
      </c>
      <c r="E3158" s="458">
        <v>0</v>
      </c>
      <c r="F3158" s="458">
        <v>4</v>
      </c>
      <c r="G3158" s="458">
        <v>0</v>
      </c>
      <c r="H3158" s="458">
        <v>22</v>
      </c>
      <c r="I3158" s="458">
        <v>22</v>
      </c>
      <c r="J3158" s="458">
        <v>36</v>
      </c>
      <c r="K3158" s="458">
        <v>194</v>
      </c>
      <c r="L3158" t="s">
        <v>697</v>
      </c>
      <c r="O3158" s="231"/>
      <c r="P3158" s="231"/>
    </row>
    <row r="3159" spans="1:16">
      <c r="A3159" t="s">
        <v>1313</v>
      </c>
      <c r="C3159">
        <v>0</v>
      </c>
      <c r="D3159">
        <v>0</v>
      </c>
      <c r="E3159">
        <v>16</v>
      </c>
      <c r="F3159">
        <v>3</v>
      </c>
      <c r="G3159">
        <v>31</v>
      </c>
      <c r="H3159">
        <v>4</v>
      </c>
      <c r="I3159">
        <v>7</v>
      </c>
      <c r="J3159">
        <v>18</v>
      </c>
      <c r="K3159">
        <v>766</v>
      </c>
      <c r="L3159" t="s">
        <v>822</v>
      </c>
      <c r="O3159" s="231"/>
      <c r="P3159" s="231"/>
    </row>
    <row r="3160" spans="1:16">
      <c r="A3160" t="s">
        <v>1314</v>
      </c>
      <c r="B3160" s="458">
        <v>2019</v>
      </c>
      <c r="C3160" s="458">
        <v>0</v>
      </c>
      <c r="D3160" s="458">
        <v>0</v>
      </c>
      <c r="E3160" s="458">
        <v>0</v>
      </c>
      <c r="F3160" s="458">
        <v>0</v>
      </c>
      <c r="G3160" s="458">
        <v>0</v>
      </c>
      <c r="H3160" s="458">
        <v>0</v>
      </c>
      <c r="I3160" s="458">
        <v>0</v>
      </c>
      <c r="J3160" s="458">
        <v>2</v>
      </c>
      <c r="K3160" s="458">
        <v>0</v>
      </c>
      <c r="L3160" t="s">
        <v>697</v>
      </c>
      <c r="O3160" s="231"/>
      <c r="P3160" s="231"/>
    </row>
    <row r="3161" spans="1:16">
      <c r="A3161" t="s">
        <v>1314</v>
      </c>
      <c r="B3161" s="458">
        <v>2020</v>
      </c>
      <c r="C3161" s="458">
        <v>0</v>
      </c>
      <c r="D3161" s="458">
        <v>0</v>
      </c>
      <c r="E3161" s="458">
        <v>0</v>
      </c>
      <c r="F3161" s="458">
        <v>0</v>
      </c>
      <c r="G3161" s="458">
        <v>0</v>
      </c>
      <c r="H3161" s="458">
        <v>0</v>
      </c>
      <c r="I3161" s="458">
        <v>0</v>
      </c>
      <c r="J3161" s="458">
        <v>0</v>
      </c>
      <c r="K3161" s="458">
        <v>21</v>
      </c>
      <c r="L3161" t="s">
        <v>697</v>
      </c>
      <c r="O3161" s="231"/>
      <c r="P3161" s="231"/>
    </row>
    <row r="3162" spans="1:16">
      <c r="A3162" t="s">
        <v>1314</v>
      </c>
      <c r="B3162" s="458">
        <v>2021</v>
      </c>
      <c r="C3162" s="458">
        <v>0</v>
      </c>
      <c r="D3162" s="458">
        <v>0</v>
      </c>
      <c r="E3162" s="458">
        <v>0</v>
      </c>
      <c r="F3162" s="458">
        <v>0</v>
      </c>
      <c r="G3162" s="458">
        <v>0</v>
      </c>
      <c r="H3162" s="458">
        <v>0</v>
      </c>
      <c r="I3162" s="458">
        <v>0</v>
      </c>
      <c r="J3162" s="458">
        <v>0</v>
      </c>
      <c r="K3162" s="458">
        <v>2</v>
      </c>
      <c r="L3162" t="s">
        <v>697</v>
      </c>
      <c r="O3162" s="231"/>
      <c r="P3162" s="231"/>
    </row>
    <row r="3163" spans="1:16">
      <c r="A3163" t="s">
        <v>1314</v>
      </c>
      <c r="B3163" s="458">
        <v>2023</v>
      </c>
      <c r="C3163" s="458">
        <v>0</v>
      </c>
      <c r="D3163" s="458">
        <v>0</v>
      </c>
      <c r="E3163" s="458">
        <v>0</v>
      </c>
      <c r="F3163" s="458">
        <v>0</v>
      </c>
      <c r="G3163" s="458">
        <v>0</v>
      </c>
      <c r="H3163" s="458">
        <v>0</v>
      </c>
      <c r="I3163" s="458">
        <v>0</v>
      </c>
      <c r="J3163" s="458">
        <v>5</v>
      </c>
      <c r="K3163" s="458">
        <v>0</v>
      </c>
      <c r="L3163" t="s">
        <v>697</v>
      </c>
      <c r="O3163" s="231"/>
      <c r="P3163" s="231"/>
    </row>
    <row r="3164" spans="1:16">
      <c r="A3164" t="s">
        <v>1314</v>
      </c>
      <c r="C3164">
        <v>0</v>
      </c>
      <c r="D3164">
        <v>0</v>
      </c>
      <c r="E3164">
        <v>0</v>
      </c>
      <c r="F3164">
        <v>0</v>
      </c>
      <c r="G3164">
        <v>0</v>
      </c>
      <c r="H3164">
        <v>0</v>
      </c>
      <c r="I3164">
        <v>0</v>
      </c>
      <c r="J3164">
        <v>7</v>
      </c>
      <c r="K3164">
        <v>0</v>
      </c>
      <c r="L3164" t="s">
        <v>822</v>
      </c>
      <c r="O3164" s="231"/>
      <c r="P3164" s="231"/>
    </row>
    <row r="3165" spans="1:16">
      <c r="A3165" t="s">
        <v>1315</v>
      </c>
      <c r="B3165" s="458">
        <v>2019</v>
      </c>
      <c r="C3165">
        <v>0</v>
      </c>
      <c r="D3165">
        <v>0</v>
      </c>
      <c r="E3165" s="458">
        <v>0</v>
      </c>
      <c r="F3165" s="458">
        <v>0</v>
      </c>
      <c r="G3165" s="458">
        <v>0</v>
      </c>
      <c r="H3165" s="458">
        <v>0</v>
      </c>
      <c r="I3165" s="458">
        <v>0</v>
      </c>
      <c r="J3165" s="458">
        <v>0</v>
      </c>
      <c r="K3165" s="458">
        <v>9</v>
      </c>
      <c r="L3165" t="s">
        <v>855</v>
      </c>
      <c r="O3165" s="231"/>
      <c r="P3165" s="231"/>
    </row>
    <row r="3166" spans="1:16">
      <c r="A3166" t="s">
        <v>1315</v>
      </c>
      <c r="B3166" s="458">
        <v>2020</v>
      </c>
      <c r="C3166">
        <v>0</v>
      </c>
      <c r="D3166">
        <v>0</v>
      </c>
      <c r="E3166" s="458">
        <v>0</v>
      </c>
      <c r="F3166" s="458">
        <v>1</v>
      </c>
      <c r="G3166" s="458">
        <v>0</v>
      </c>
      <c r="H3166" s="458">
        <v>0</v>
      </c>
      <c r="I3166" s="458">
        <v>0</v>
      </c>
      <c r="J3166" s="458">
        <v>1</v>
      </c>
      <c r="K3166" s="458">
        <v>8</v>
      </c>
      <c r="L3166" t="s">
        <v>855</v>
      </c>
      <c r="O3166" s="231"/>
      <c r="P3166" s="231"/>
    </row>
    <row r="3167" spans="1:16">
      <c r="A3167" t="s">
        <v>1315</v>
      </c>
      <c r="B3167" s="458">
        <v>2021</v>
      </c>
      <c r="C3167">
        <v>0</v>
      </c>
      <c r="D3167">
        <v>0</v>
      </c>
      <c r="E3167" s="458">
        <v>0</v>
      </c>
      <c r="F3167" s="458">
        <v>0</v>
      </c>
      <c r="G3167" s="458">
        <v>0</v>
      </c>
      <c r="H3167" s="458">
        <v>0</v>
      </c>
      <c r="I3167" s="458">
        <v>0</v>
      </c>
      <c r="J3167" s="458">
        <v>0</v>
      </c>
      <c r="K3167" s="458">
        <v>3</v>
      </c>
      <c r="L3167" t="s">
        <v>855</v>
      </c>
      <c r="O3167" s="231"/>
      <c r="P3167" s="231"/>
    </row>
    <row r="3168" spans="1:16">
      <c r="A3168" t="s">
        <v>1315</v>
      </c>
      <c r="B3168" s="458">
        <v>2021</v>
      </c>
      <c r="C3168">
        <v>0</v>
      </c>
      <c r="D3168">
        <v>0</v>
      </c>
      <c r="E3168" s="458">
        <v>0</v>
      </c>
      <c r="F3168" s="458">
        <v>0</v>
      </c>
      <c r="G3168" s="458">
        <v>0</v>
      </c>
      <c r="H3168" s="458">
        <v>1</v>
      </c>
      <c r="I3168" s="458">
        <v>0</v>
      </c>
      <c r="J3168" s="458">
        <v>2</v>
      </c>
      <c r="K3168" s="458">
        <v>11</v>
      </c>
      <c r="L3168" t="s">
        <v>697</v>
      </c>
      <c r="O3168" s="231"/>
      <c r="P3168" s="231"/>
    </row>
    <row r="3169" spans="1:16">
      <c r="A3169" t="s">
        <v>1315</v>
      </c>
      <c r="B3169" s="458">
        <v>2022</v>
      </c>
      <c r="C3169">
        <v>0</v>
      </c>
      <c r="D3169">
        <v>0</v>
      </c>
      <c r="E3169" s="458">
        <v>0</v>
      </c>
      <c r="F3169" s="458">
        <v>0</v>
      </c>
      <c r="G3169" s="458">
        <v>0</v>
      </c>
      <c r="H3169" s="458">
        <v>1</v>
      </c>
      <c r="I3169" s="458">
        <v>0</v>
      </c>
      <c r="J3169" s="458">
        <v>0</v>
      </c>
      <c r="K3169" s="458">
        <v>26</v>
      </c>
      <c r="L3169" t="s">
        <v>697</v>
      </c>
      <c r="O3169" s="231"/>
      <c r="P3169" s="231"/>
    </row>
    <row r="3170" spans="1:16">
      <c r="A3170" t="s">
        <v>1315</v>
      </c>
      <c r="B3170" s="458">
        <v>2023</v>
      </c>
      <c r="C3170">
        <v>0</v>
      </c>
      <c r="D3170">
        <v>0</v>
      </c>
      <c r="E3170" s="458">
        <v>0</v>
      </c>
      <c r="F3170" s="458">
        <v>0</v>
      </c>
      <c r="G3170" s="458">
        <v>0</v>
      </c>
      <c r="H3170" s="458">
        <v>4</v>
      </c>
      <c r="I3170" s="458">
        <v>0</v>
      </c>
      <c r="J3170" s="458">
        <v>0</v>
      </c>
      <c r="K3170" s="458">
        <v>15</v>
      </c>
      <c r="L3170" t="s">
        <v>697</v>
      </c>
      <c r="O3170" s="231"/>
      <c r="P3170" s="231"/>
    </row>
    <row r="3171" spans="1:16">
      <c r="A3171" t="s">
        <v>1315</v>
      </c>
      <c r="B3171" s="458">
        <v>2024</v>
      </c>
      <c r="C3171">
        <v>0</v>
      </c>
      <c r="D3171">
        <v>0</v>
      </c>
      <c r="E3171" s="458">
        <v>0</v>
      </c>
      <c r="F3171" s="458">
        <v>1</v>
      </c>
      <c r="G3171" s="458">
        <v>0</v>
      </c>
      <c r="H3171" s="458">
        <v>1</v>
      </c>
      <c r="I3171" s="458">
        <v>0</v>
      </c>
      <c r="J3171" s="458">
        <v>2</v>
      </c>
      <c r="K3171" s="458">
        <v>18</v>
      </c>
      <c r="L3171" t="s">
        <v>697</v>
      </c>
      <c r="O3171" s="231"/>
      <c r="P3171" s="231"/>
    </row>
    <row r="3172" spans="1:16">
      <c r="A3172" t="s">
        <v>1316</v>
      </c>
      <c r="B3172" s="458">
        <v>2019</v>
      </c>
      <c r="C3172" s="458">
        <v>0</v>
      </c>
      <c r="D3172" s="458">
        <v>0</v>
      </c>
      <c r="E3172" s="458">
        <v>0</v>
      </c>
      <c r="F3172" s="458">
        <v>0</v>
      </c>
      <c r="G3172" s="458">
        <v>0</v>
      </c>
      <c r="H3172" s="458">
        <v>0</v>
      </c>
      <c r="I3172" s="458">
        <v>0</v>
      </c>
      <c r="J3172" s="458">
        <v>0</v>
      </c>
      <c r="K3172" s="458">
        <v>3</v>
      </c>
      <c r="L3172" t="s">
        <v>855</v>
      </c>
      <c r="O3172" s="231"/>
      <c r="P3172" s="231"/>
    </row>
    <row r="3173" spans="1:16">
      <c r="A3173" t="s">
        <v>1316</v>
      </c>
      <c r="B3173" s="458">
        <v>2020</v>
      </c>
      <c r="C3173" s="458">
        <v>0</v>
      </c>
      <c r="D3173" s="458">
        <v>0</v>
      </c>
      <c r="E3173" s="458">
        <v>0</v>
      </c>
      <c r="F3173" s="458">
        <v>0</v>
      </c>
      <c r="G3173" s="458">
        <v>0</v>
      </c>
      <c r="H3173" s="458">
        <v>0</v>
      </c>
      <c r="I3173" s="458">
        <v>0</v>
      </c>
      <c r="J3173" s="458">
        <v>0</v>
      </c>
      <c r="K3173" s="458">
        <v>2</v>
      </c>
      <c r="L3173" t="s">
        <v>855</v>
      </c>
      <c r="O3173" s="231"/>
      <c r="P3173" s="231"/>
    </row>
    <row r="3174" spans="1:16">
      <c r="A3174" t="s">
        <v>1316</v>
      </c>
      <c r="B3174" s="458">
        <v>2021</v>
      </c>
      <c r="C3174" s="458">
        <v>0</v>
      </c>
      <c r="D3174" s="458">
        <v>0</v>
      </c>
      <c r="E3174" s="458">
        <v>0</v>
      </c>
      <c r="F3174" s="458">
        <v>0</v>
      </c>
      <c r="G3174" s="458">
        <v>0</v>
      </c>
      <c r="H3174" s="458">
        <v>0</v>
      </c>
      <c r="I3174" s="458">
        <v>0</v>
      </c>
      <c r="J3174" s="458">
        <v>0</v>
      </c>
      <c r="K3174" s="458">
        <v>2</v>
      </c>
      <c r="L3174" t="s">
        <v>855</v>
      </c>
      <c r="O3174" s="231"/>
      <c r="P3174" s="231"/>
    </row>
    <row r="3175" spans="1:16">
      <c r="A3175" t="s">
        <v>1316</v>
      </c>
      <c r="B3175" s="458">
        <v>2021</v>
      </c>
      <c r="C3175" s="458">
        <v>0</v>
      </c>
      <c r="D3175" s="458">
        <v>0</v>
      </c>
      <c r="E3175" s="458">
        <v>0</v>
      </c>
      <c r="F3175" s="458">
        <v>0</v>
      </c>
      <c r="G3175" s="458">
        <v>0</v>
      </c>
      <c r="H3175" s="458">
        <v>0</v>
      </c>
      <c r="I3175" s="458">
        <v>0</v>
      </c>
      <c r="J3175" s="458">
        <v>0</v>
      </c>
      <c r="K3175" s="458">
        <v>1</v>
      </c>
      <c r="L3175" t="s">
        <v>697</v>
      </c>
      <c r="O3175" s="231"/>
      <c r="P3175" s="231"/>
    </row>
    <row r="3176" spans="1:16">
      <c r="A3176" t="s">
        <v>1316</v>
      </c>
      <c r="B3176" s="458">
        <v>2022</v>
      </c>
      <c r="C3176" s="458">
        <v>0</v>
      </c>
      <c r="D3176" s="458">
        <v>0</v>
      </c>
      <c r="E3176" s="458">
        <v>0</v>
      </c>
      <c r="F3176" s="458">
        <v>0</v>
      </c>
      <c r="G3176" s="458">
        <v>0</v>
      </c>
      <c r="H3176" s="458">
        <v>0</v>
      </c>
      <c r="I3176" s="458">
        <v>0</v>
      </c>
      <c r="J3176" s="458">
        <v>0</v>
      </c>
      <c r="K3176" s="458">
        <v>1</v>
      </c>
      <c r="L3176" t="s">
        <v>697</v>
      </c>
      <c r="O3176" s="231"/>
      <c r="P3176" s="231"/>
    </row>
    <row r="3177" spans="1:16">
      <c r="A3177" t="s">
        <v>1316</v>
      </c>
      <c r="B3177" s="458">
        <v>2023</v>
      </c>
      <c r="C3177" s="458">
        <v>0</v>
      </c>
      <c r="D3177" s="458">
        <v>0</v>
      </c>
      <c r="E3177" s="458">
        <v>0</v>
      </c>
      <c r="F3177" s="458">
        <v>0</v>
      </c>
      <c r="G3177" s="458">
        <v>0</v>
      </c>
      <c r="H3177" s="458">
        <v>0</v>
      </c>
      <c r="I3177" s="458">
        <v>0</v>
      </c>
      <c r="J3177" s="458">
        <v>0</v>
      </c>
      <c r="K3177" s="458">
        <v>4</v>
      </c>
      <c r="L3177" t="s">
        <v>697</v>
      </c>
      <c r="O3177" s="231"/>
      <c r="P3177" s="231"/>
    </row>
    <row r="3178" spans="1:16">
      <c r="A3178" t="s">
        <v>1316</v>
      </c>
      <c r="B3178" s="458">
        <v>2024</v>
      </c>
      <c r="C3178" s="458">
        <v>0</v>
      </c>
      <c r="D3178" s="458">
        <v>0</v>
      </c>
      <c r="E3178" s="458">
        <v>0</v>
      </c>
      <c r="F3178" s="458">
        <v>0</v>
      </c>
      <c r="G3178" s="458">
        <v>0</v>
      </c>
      <c r="H3178" s="458">
        <v>0</v>
      </c>
      <c r="I3178" s="458">
        <v>0</v>
      </c>
      <c r="J3178" s="458">
        <v>1</v>
      </c>
      <c r="K3178" s="458">
        <v>0</v>
      </c>
      <c r="L3178" t="s">
        <v>697</v>
      </c>
      <c r="O3178" s="231"/>
      <c r="P3178" s="231"/>
    </row>
    <row r="3179" spans="1:16">
      <c r="A3179" t="s">
        <v>1316</v>
      </c>
      <c r="C3179">
        <v>0</v>
      </c>
      <c r="D3179">
        <v>0</v>
      </c>
      <c r="E3179">
        <v>0</v>
      </c>
      <c r="F3179">
        <v>0</v>
      </c>
      <c r="G3179">
        <v>0</v>
      </c>
      <c r="H3179">
        <v>0</v>
      </c>
      <c r="I3179">
        <v>0</v>
      </c>
      <c r="J3179">
        <v>0</v>
      </c>
      <c r="K3179">
        <v>7</v>
      </c>
      <c r="L3179" t="s">
        <v>822</v>
      </c>
      <c r="O3179" s="231"/>
      <c r="P3179" s="231"/>
    </row>
    <row r="3180" spans="1:16">
      <c r="A3180" t="s">
        <v>1317</v>
      </c>
      <c r="B3180" s="458">
        <v>2019</v>
      </c>
      <c r="C3180" s="458">
        <v>0</v>
      </c>
      <c r="D3180" s="458">
        <v>0</v>
      </c>
      <c r="E3180" s="458">
        <v>0</v>
      </c>
      <c r="F3180" s="458">
        <v>0</v>
      </c>
      <c r="G3180" s="458">
        <v>0</v>
      </c>
      <c r="H3180" s="458">
        <v>0</v>
      </c>
      <c r="I3180" s="458">
        <v>0</v>
      </c>
      <c r="J3180" s="458">
        <v>5</v>
      </c>
      <c r="K3180" s="458">
        <v>7</v>
      </c>
      <c r="L3180" t="s">
        <v>855</v>
      </c>
      <c r="O3180" s="231"/>
      <c r="P3180" s="231"/>
    </row>
    <row r="3181" spans="1:16">
      <c r="A3181" t="s">
        <v>1317</v>
      </c>
      <c r="B3181" s="458">
        <v>2020</v>
      </c>
      <c r="C3181" s="458">
        <v>0</v>
      </c>
      <c r="D3181" s="458">
        <v>0</v>
      </c>
      <c r="E3181" s="458">
        <v>0</v>
      </c>
      <c r="F3181" s="458">
        <v>0</v>
      </c>
      <c r="G3181" s="458">
        <v>0</v>
      </c>
      <c r="H3181" s="458">
        <v>0</v>
      </c>
      <c r="I3181" s="458">
        <v>0</v>
      </c>
      <c r="J3181" s="458">
        <v>2</v>
      </c>
      <c r="K3181" s="458">
        <v>4</v>
      </c>
      <c r="L3181" t="s">
        <v>855</v>
      </c>
      <c r="O3181" s="231"/>
      <c r="P3181" s="231"/>
    </row>
    <row r="3182" spans="1:16">
      <c r="A3182" t="s">
        <v>1317</v>
      </c>
      <c r="B3182" s="458">
        <v>2021</v>
      </c>
      <c r="C3182" s="458">
        <v>0</v>
      </c>
      <c r="D3182" s="458">
        <v>0</v>
      </c>
      <c r="E3182" s="458">
        <v>0</v>
      </c>
      <c r="F3182" s="458">
        <v>0</v>
      </c>
      <c r="G3182" s="458">
        <v>0</v>
      </c>
      <c r="H3182" s="458">
        <v>0</v>
      </c>
      <c r="I3182" s="458">
        <v>0</v>
      </c>
      <c r="J3182" s="458">
        <v>2</v>
      </c>
      <c r="K3182" s="458">
        <v>4</v>
      </c>
      <c r="L3182" t="s">
        <v>855</v>
      </c>
      <c r="O3182" s="231"/>
      <c r="P3182" s="231"/>
    </row>
    <row r="3183" spans="1:16">
      <c r="A3183" t="s">
        <v>1317</v>
      </c>
      <c r="B3183" s="458">
        <v>2022</v>
      </c>
      <c r="C3183" s="458">
        <v>0</v>
      </c>
      <c r="D3183" s="458">
        <v>0</v>
      </c>
      <c r="E3183" s="458">
        <v>0</v>
      </c>
      <c r="F3183" s="458">
        <v>0</v>
      </c>
      <c r="G3183" s="458">
        <v>1</v>
      </c>
      <c r="H3183" s="458">
        <v>0</v>
      </c>
      <c r="I3183" s="458">
        <v>0</v>
      </c>
      <c r="J3183" s="458">
        <v>2</v>
      </c>
      <c r="K3183" s="458">
        <v>0</v>
      </c>
      <c r="L3183" t="s">
        <v>855</v>
      </c>
      <c r="O3183" s="231"/>
      <c r="P3183" s="231"/>
    </row>
    <row r="3184" spans="1:16">
      <c r="A3184" t="s">
        <v>1317</v>
      </c>
      <c r="B3184" s="458">
        <v>2023</v>
      </c>
      <c r="C3184" s="458">
        <v>0</v>
      </c>
      <c r="D3184" s="458">
        <v>0</v>
      </c>
      <c r="E3184" s="458">
        <v>0</v>
      </c>
      <c r="F3184" s="458">
        <v>0</v>
      </c>
      <c r="G3184" s="458">
        <v>0</v>
      </c>
      <c r="H3184" s="458">
        <v>0</v>
      </c>
      <c r="I3184" s="458">
        <v>0</v>
      </c>
      <c r="J3184" s="458">
        <v>4</v>
      </c>
      <c r="K3184" s="458">
        <v>0</v>
      </c>
      <c r="L3184" t="s">
        <v>855</v>
      </c>
      <c r="O3184" s="231"/>
      <c r="P3184" s="231"/>
    </row>
    <row r="3185" spans="1:16">
      <c r="A3185" t="s">
        <v>1317</v>
      </c>
      <c r="B3185" s="458">
        <v>2024</v>
      </c>
      <c r="C3185" s="458">
        <v>0</v>
      </c>
      <c r="D3185" s="458">
        <v>0</v>
      </c>
      <c r="E3185" s="458">
        <v>0</v>
      </c>
      <c r="F3185" s="458">
        <v>0</v>
      </c>
      <c r="G3185" s="458">
        <v>0</v>
      </c>
      <c r="H3185" s="458">
        <v>0</v>
      </c>
      <c r="I3185" s="458">
        <v>0</v>
      </c>
      <c r="J3185" s="458">
        <v>2</v>
      </c>
      <c r="K3185" s="458">
        <v>0</v>
      </c>
      <c r="L3185" t="s">
        <v>697</v>
      </c>
      <c r="O3185" s="231"/>
      <c r="P3185" s="231"/>
    </row>
    <row r="3186" spans="1:16">
      <c r="A3186" t="s">
        <v>1317</v>
      </c>
      <c r="C3186">
        <v>0</v>
      </c>
      <c r="D3186">
        <v>0</v>
      </c>
      <c r="E3186">
        <v>0</v>
      </c>
      <c r="F3186">
        <v>0</v>
      </c>
      <c r="G3186">
        <v>0</v>
      </c>
      <c r="H3186">
        <v>0</v>
      </c>
      <c r="I3186">
        <v>0</v>
      </c>
      <c r="J3186">
        <v>2</v>
      </c>
      <c r="K3186">
        <v>0</v>
      </c>
      <c r="L3186" t="s">
        <v>822</v>
      </c>
      <c r="O3186" s="231"/>
      <c r="P3186" s="231"/>
    </row>
    <row r="3187" spans="1:16">
      <c r="A3187" t="s">
        <v>1318</v>
      </c>
      <c r="B3187" s="458">
        <v>2019</v>
      </c>
      <c r="C3187" s="458">
        <v>0</v>
      </c>
      <c r="D3187" s="458">
        <v>0</v>
      </c>
      <c r="E3187" s="458">
        <v>0</v>
      </c>
      <c r="F3187" s="458">
        <v>0</v>
      </c>
      <c r="G3187" s="458">
        <v>0</v>
      </c>
      <c r="H3187" s="458">
        <v>0</v>
      </c>
      <c r="I3187" s="458">
        <v>0</v>
      </c>
      <c r="J3187" s="458">
        <v>0</v>
      </c>
      <c r="K3187" s="458">
        <v>6</v>
      </c>
      <c r="L3187" t="s">
        <v>855</v>
      </c>
      <c r="O3187" s="231"/>
      <c r="P3187" s="231"/>
    </row>
    <row r="3188" spans="1:16">
      <c r="A3188" t="s">
        <v>1318</v>
      </c>
      <c r="B3188" s="458">
        <v>2020</v>
      </c>
      <c r="C3188" s="458">
        <v>0</v>
      </c>
      <c r="D3188" s="458">
        <v>0</v>
      </c>
      <c r="E3188" s="458">
        <v>0</v>
      </c>
      <c r="F3188" s="458">
        <v>0</v>
      </c>
      <c r="G3188" s="458">
        <v>0</v>
      </c>
      <c r="H3188" s="458">
        <v>0</v>
      </c>
      <c r="I3188" s="458">
        <v>0</v>
      </c>
      <c r="J3188" s="458">
        <v>0</v>
      </c>
      <c r="K3188" s="458">
        <v>1</v>
      </c>
      <c r="L3188" t="s">
        <v>855</v>
      </c>
      <c r="O3188" s="231"/>
      <c r="P3188" s="231"/>
    </row>
    <row r="3189" spans="1:16">
      <c r="A3189" t="s">
        <v>1318</v>
      </c>
      <c r="B3189" s="458">
        <v>2022</v>
      </c>
      <c r="C3189" s="458">
        <v>0</v>
      </c>
      <c r="D3189" s="458">
        <v>0</v>
      </c>
      <c r="E3189" s="458">
        <v>0</v>
      </c>
      <c r="F3189" s="458">
        <v>0</v>
      </c>
      <c r="G3189" s="458">
        <v>0</v>
      </c>
      <c r="H3189" s="458">
        <v>0</v>
      </c>
      <c r="I3189" s="458">
        <v>0</v>
      </c>
      <c r="J3189" s="458">
        <v>0</v>
      </c>
      <c r="K3189" s="458">
        <v>12</v>
      </c>
      <c r="L3189" t="s">
        <v>855</v>
      </c>
      <c r="O3189" s="231"/>
      <c r="P3189" s="231"/>
    </row>
    <row r="3190" spans="1:16">
      <c r="A3190" t="s">
        <v>1318</v>
      </c>
      <c r="B3190" s="458">
        <v>2024</v>
      </c>
      <c r="C3190" s="458">
        <v>0</v>
      </c>
      <c r="D3190" s="458">
        <v>0</v>
      </c>
      <c r="E3190" s="458">
        <v>0</v>
      </c>
      <c r="F3190" s="458">
        <v>0</v>
      </c>
      <c r="G3190" s="458">
        <v>0</v>
      </c>
      <c r="H3190" s="458">
        <v>0</v>
      </c>
      <c r="I3190" s="458">
        <v>0</v>
      </c>
      <c r="J3190" s="458">
        <v>0</v>
      </c>
      <c r="K3190" s="458">
        <v>57</v>
      </c>
      <c r="L3190" t="s">
        <v>697</v>
      </c>
      <c r="O3190" s="231"/>
      <c r="P3190" s="231"/>
    </row>
    <row r="3191" spans="1:16">
      <c r="A3191" t="s">
        <v>1319</v>
      </c>
      <c r="B3191" s="458">
        <v>2019</v>
      </c>
      <c r="C3191" s="458">
        <v>0</v>
      </c>
      <c r="D3191" s="458">
        <v>0</v>
      </c>
      <c r="E3191" s="458">
        <v>0</v>
      </c>
      <c r="F3191" s="458">
        <v>2</v>
      </c>
      <c r="G3191" s="458">
        <v>0</v>
      </c>
      <c r="H3191" s="458">
        <v>6</v>
      </c>
      <c r="I3191" s="458">
        <v>0</v>
      </c>
      <c r="J3191" s="458">
        <v>2</v>
      </c>
      <c r="K3191" s="458">
        <v>15</v>
      </c>
      <c r="L3191" t="s">
        <v>697</v>
      </c>
      <c r="O3191" s="231"/>
      <c r="P3191" s="231"/>
    </row>
    <row r="3192" spans="1:16">
      <c r="A3192" t="s">
        <v>1319</v>
      </c>
      <c r="B3192" s="458">
        <v>2020</v>
      </c>
      <c r="C3192" s="458">
        <v>0</v>
      </c>
      <c r="D3192" s="458">
        <v>0</v>
      </c>
      <c r="E3192" s="458">
        <v>0</v>
      </c>
      <c r="F3192" s="458">
        <v>6</v>
      </c>
      <c r="G3192" s="458">
        <v>0</v>
      </c>
      <c r="H3192" s="458">
        <v>59</v>
      </c>
      <c r="I3192" s="458">
        <v>0</v>
      </c>
      <c r="J3192" s="458">
        <v>20</v>
      </c>
      <c r="K3192" s="458">
        <v>26</v>
      </c>
      <c r="L3192" t="s">
        <v>697</v>
      </c>
      <c r="O3192" s="231"/>
      <c r="P3192" s="231"/>
    </row>
    <row r="3193" spans="1:16">
      <c r="A3193" t="s">
        <v>1319</v>
      </c>
      <c r="B3193" s="458">
        <v>2021</v>
      </c>
      <c r="C3193" s="458">
        <v>0</v>
      </c>
      <c r="D3193" s="458">
        <v>0</v>
      </c>
      <c r="E3193" s="458">
        <v>0</v>
      </c>
      <c r="F3193" s="458">
        <v>0</v>
      </c>
      <c r="G3193" s="458">
        <v>0</v>
      </c>
      <c r="H3193" s="458">
        <v>23</v>
      </c>
      <c r="I3193" s="458">
        <v>0</v>
      </c>
      <c r="J3193" s="458">
        <v>35</v>
      </c>
      <c r="K3193" s="458">
        <v>0</v>
      </c>
      <c r="L3193" t="s">
        <v>697</v>
      </c>
      <c r="O3193" s="231"/>
      <c r="P3193" s="231"/>
    </row>
    <row r="3194" spans="1:16">
      <c r="A3194" t="s">
        <v>1319</v>
      </c>
      <c r="B3194" s="458">
        <v>2022</v>
      </c>
      <c r="C3194" s="458">
        <v>0</v>
      </c>
      <c r="D3194" s="458">
        <v>0</v>
      </c>
      <c r="E3194" s="458">
        <v>0</v>
      </c>
      <c r="F3194" s="458">
        <v>0</v>
      </c>
      <c r="G3194" s="458">
        <v>0</v>
      </c>
      <c r="H3194" s="458">
        <v>25</v>
      </c>
      <c r="I3194" s="458">
        <v>0</v>
      </c>
      <c r="J3194" s="458">
        <v>41</v>
      </c>
      <c r="K3194" s="458">
        <v>3</v>
      </c>
      <c r="L3194" t="s">
        <v>697</v>
      </c>
      <c r="O3194" s="231"/>
      <c r="P3194" s="231"/>
    </row>
    <row r="3195" spans="1:16">
      <c r="A3195" t="s">
        <v>1319</v>
      </c>
      <c r="B3195" s="458">
        <v>2023</v>
      </c>
      <c r="C3195" s="458">
        <v>0</v>
      </c>
      <c r="D3195" s="458">
        <v>0</v>
      </c>
      <c r="E3195" s="458">
        <v>0</v>
      </c>
      <c r="F3195" s="458">
        <v>0</v>
      </c>
      <c r="G3195" s="458">
        <v>0</v>
      </c>
      <c r="H3195" s="458">
        <v>21</v>
      </c>
      <c r="I3195" s="458">
        <v>0</v>
      </c>
      <c r="J3195" s="458">
        <v>22</v>
      </c>
      <c r="K3195" s="458">
        <v>5</v>
      </c>
      <c r="L3195" t="s">
        <v>697</v>
      </c>
      <c r="O3195" s="231"/>
      <c r="P3195" s="231"/>
    </row>
    <row r="3196" spans="1:16">
      <c r="A3196" t="s">
        <v>1319</v>
      </c>
      <c r="C3196">
        <v>0</v>
      </c>
      <c r="D3196">
        <v>0</v>
      </c>
      <c r="E3196">
        <v>0</v>
      </c>
      <c r="F3196">
        <v>3</v>
      </c>
      <c r="G3196">
        <v>0</v>
      </c>
      <c r="H3196">
        <v>17</v>
      </c>
      <c r="I3196">
        <v>0</v>
      </c>
      <c r="J3196">
        <v>10</v>
      </c>
      <c r="K3196">
        <v>32</v>
      </c>
      <c r="L3196" t="s">
        <v>822</v>
      </c>
      <c r="O3196" s="231"/>
      <c r="P3196" s="231"/>
    </row>
    <row r="3197" spans="1:16">
      <c r="A3197" t="s">
        <v>1320</v>
      </c>
      <c r="B3197" s="458">
        <v>2019</v>
      </c>
      <c r="C3197" s="458">
        <v>0</v>
      </c>
      <c r="D3197" s="458">
        <v>0</v>
      </c>
      <c r="E3197" s="458">
        <v>0</v>
      </c>
      <c r="F3197" s="458">
        <v>0</v>
      </c>
      <c r="G3197" s="458">
        <v>0</v>
      </c>
      <c r="H3197" s="458">
        <v>0</v>
      </c>
      <c r="I3197" s="458">
        <v>0</v>
      </c>
      <c r="J3197" s="458">
        <v>0</v>
      </c>
      <c r="K3197" s="458">
        <v>209</v>
      </c>
      <c r="L3197" t="s">
        <v>855</v>
      </c>
      <c r="O3197" s="231"/>
      <c r="P3197" s="231"/>
    </row>
    <row r="3198" spans="1:16">
      <c r="A3198" t="s">
        <v>1320</v>
      </c>
      <c r="B3198" s="458">
        <v>2020</v>
      </c>
      <c r="C3198" s="458">
        <v>0</v>
      </c>
      <c r="D3198" s="458">
        <v>0</v>
      </c>
      <c r="E3198" s="458">
        <v>0</v>
      </c>
      <c r="F3198" s="458">
        <v>0</v>
      </c>
      <c r="G3198" s="458">
        <v>0</v>
      </c>
      <c r="H3198" s="458">
        <v>0</v>
      </c>
      <c r="I3198" s="458">
        <v>0</v>
      </c>
      <c r="J3198" s="458">
        <v>0</v>
      </c>
      <c r="K3198" s="458">
        <v>286</v>
      </c>
      <c r="L3198" t="s">
        <v>855</v>
      </c>
      <c r="O3198" s="231"/>
      <c r="P3198" s="231"/>
    </row>
    <row r="3199" spans="1:16">
      <c r="A3199" t="s">
        <v>1320</v>
      </c>
      <c r="B3199" s="458">
        <v>2021</v>
      </c>
      <c r="C3199" s="458">
        <v>0</v>
      </c>
      <c r="D3199" s="458">
        <v>0</v>
      </c>
      <c r="E3199" s="458">
        <v>0</v>
      </c>
      <c r="F3199" s="458">
        <v>0</v>
      </c>
      <c r="G3199" s="458">
        <v>0</v>
      </c>
      <c r="H3199" s="458">
        <v>0</v>
      </c>
      <c r="I3199" s="458">
        <v>0</v>
      </c>
      <c r="J3199" s="458">
        <v>0</v>
      </c>
      <c r="K3199" s="458">
        <v>489</v>
      </c>
      <c r="L3199" t="s">
        <v>855</v>
      </c>
      <c r="O3199" s="231"/>
      <c r="P3199" s="231"/>
    </row>
    <row r="3200" spans="1:16">
      <c r="A3200" t="s">
        <v>1320</v>
      </c>
      <c r="B3200" s="458">
        <v>2021</v>
      </c>
      <c r="C3200" s="458">
        <v>0</v>
      </c>
      <c r="D3200" s="458">
        <v>0</v>
      </c>
      <c r="E3200" s="458">
        <v>0</v>
      </c>
      <c r="F3200" s="458">
        <v>0</v>
      </c>
      <c r="G3200" s="458">
        <v>0</v>
      </c>
      <c r="H3200" s="458">
        <v>0</v>
      </c>
      <c r="I3200" s="458">
        <v>0</v>
      </c>
      <c r="J3200" s="458">
        <v>0</v>
      </c>
      <c r="K3200" s="458">
        <v>88</v>
      </c>
      <c r="L3200" t="s">
        <v>697</v>
      </c>
      <c r="O3200" s="231"/>
      <c r="P3200" s="231"/>
    </row>
    <row r="3201" spans="1:16">
      <c r="A3201" t="s">
        <v>1320</v>
      </c>
      <c r="B3201" s="458">
        <v>2022</v>
      </c>
      <c r="C3201" s="458">
        <v>26</v>
      </c>
      <c r="D3201" s="458">
        <v>0</v>
      </c>
      <c r="E3201" s="458">
        <v>64</v>
      </c>
      <c r="F3201" s="458">
        <v>0</v>
      </c>
      <c r="G3201" s="458">
        <v>66</v>
      </c>
      <c r="H3201" s="458">
        <v>0</v>
      </c>
      <c r="I3201" s="458">
        <v>0</v>
      </c>
      <c r="J3201" s="458">
        <v>2</v>
      </c>
      <c r="K3201" s="458">
        <v>462</v>
      </c>
      <c r="L3201" t="s">
        <v>697</v>
      </c>
      <c r="O3201" s="231"/>
      <c r="P3201" s="231"/>
    </row>
    <row r="3202" spans="1:16">
      <c r="A3202" t="s">
        <v>1320</v>
      </c>
      <c r="B3202" s="458">
        <v>2023</v>
      </c>
      <c r="C3202" s="458">
        <v>0</v>
      </c>
      <c r="D3202" s="458">
        <v>0</v>
      </c>
      <c r="E3202" s="458">
        <v>0</v>
      </c>
      <c r="F3202" s="458">
        <v>0</v>
      </c>
      <c r="G3202" s="458">
        <v>60</v>
      </c>
      <c r="H3202" s="458">
        <v>0</v>
      </c>
      <c r="I3202" s="458">
        <v>0</v>
      </c>
      <c r="J3202" s="458">
        <v>0</v>
      </c>
      <c r="K3202" s="458">
        <v>1223</v>
      </c>
      <c r="L3202" t="s">
        <v>697</v>
      </c>
      <c r="O3202" s="231"/>
      <c r="P3202" s="231"/>
    </row>
    <row r="3203" spans="1:16">
      <c r="A3203" t="s">
        <v>1320</v>
      </c>
      <c r="B3203" s="458">
        <v>2024</v>
      </c>
      <c r="C3203" s="458">
        <v>0</v>
      </c>
      <c r="D3203" s="458">
        <v>0</v>
      </c>
      <c r="E3203" s="458">
        <v>0</v>
      </c>
      <c r="F3203" s="458">
        <v>0</v>
      </c>
      <c r="G3203" s="458">
        <v>0</v>
      </c>
      <c r="H3203" s="458">
        <v>0</v>
      </c>
      <c r="I3203" s="458">
        <v>0</v>
      </c>
      <c r="J3203" s="458">
        <v>0</v>
      </c>
      <c r="K3203" s="458">
        <v>380</v>
      </c>
      <c r="L3203" t="s">
        <v>697</v>
      </c>
      <c r="O3203" s="231"/>
      <c r="P3203" s="231"/>
    </row>
    <row r="3204" spans="1:16">
      <c r="A3204" t="s">
        <v>1320</v>
      </c>
      <c r="C3204">
        <v>0</v>
      </c>
      <c r="D3204">
        <v>0</v>
      </c>
      <c r="E3204">
        <v>0</v>
      </c>
      <c r="F3204">
        <v>0</v>
      </c>
      <c r="G3204">
        <v>0</v>
      </c>
      <c r="H3204">
        <v>0</v>
      </c>
      <c r="I3204">
        <v>0</v>
      </c>
      <c r="J3204">
        <v>0</v>
      </c>
      <c r="K3204">
        <v>117</v>
      </c>
      <c r="L3204" t="s">
        <v>822</v>
      </c>
      <c r="O3204" s="231"/>
      <c r="P3204" s="231"/>
    </row>
    <row r="3205" spans="1:16">
      <c r="A3205" t="s">
        <v>1321</v>
      </c>
      <c r="B3205" s="458">
        <v>2019</v>
      </c>
      <c r="C3205" s="458">
        <v>0</v>
      </c>
      <c r="D3205" s="458">
        <v>0</v>
      </c>
      <c r="E3205" s="458">
        <v>0</v>
      </c>
      <c r="F3205" s="458">
        <v>33</v>
      </c>
      <c r="G3205" s="458">
        <v>0</v>
      </c>
      <c r="H3205" s="458">
        <v>0</v>
      </c>
      <c r="I3205" s="458">
        <v>0</v>
      </c>
      <c r="J3205" s="458">
        <v>0</v>
      </c>
      <c r="K3205" s="458">
        <v>42</v>
      </c>
      <c r="L3205" t="s">
        <v>855</v>
      </c>
      <c r="O3205" s="231"/>
      <c r="P3205" s="231"/>
    </row>
    <row r="3206" spans="1:16">
      <c r="A3206" t="s">
        <v>1321</v>
      </c>
      <c r="B3206" s="458">
        <v>2020</v>
      </c>
      <c r="C3206" s="458">
        <v>0</v>
      </c>
      <c r="D3206" s="458">
        <v>0</v>
      </c>
      <c r="E3206" s="458">
        <v>0</v>
      </c>
      <c r="F3206" s="458">
        <v>28</v>
      </c>
      <c r="G3206" s="458">
        <v>0</v>
      </c>
      <c r="H3206" s="458">
        <v>0</v>
      </c>
      <c r="I3206" s="458">
        <v>0</v>
      </c>
      <c r="J3206" s="458">
        <v>0</v>
      </c>
      <c r="K3206" s="458">
        <v>21</v>
      </c>
      <c r="L3206" t="s">
        <v>855</v>
      </c>
      <c r="O3206" s="231"/>
      <c r="P3206" s="231"/>
    </row>
    <row r="3207" spans="1:16">
      <c r="A3207" t="s">
        <v>1321</v>
      </c>
      <c r="B3207" s="458">
        <v>2021</v>
      </c>
      <c r="C3207" s="458">
        <v>0</v>
      </c>
      <c r="D3207" s="458">
        <v>0</v>
      </c>
      <c r="E3207" s="458">
        <v>0</v>
      </c>
      <c r="F3207" s="458">
        <v>35</v>
      </c>
      <c r="G3207" s="458">
        <v>0</v>
      </c>
      <c r="H3207" s="458">
        <v>0</v>
      </c>
      <c r="I3207" s="458">
        <v>0</v>
      </c>
      <c r="J3207" s="458">
        <v>0</v>
      </c>
      <c r="K3207" s="458">
        <v>5</v>
      </c>
      <c r="L3207" t="s">
        <v>855</v>
      </c>
      <c r="O3207" s="231"/>
      <c r="P3207" s="231"/>
    </row>
    <row r="3208" spans="1:16">
      <c r="A3208" t="s">
        <v>1321</v>
      </c>
      <c r="B3208" s="458">
        <v>2021</v>
      </c>
      <c r="C3208" s="458">
        <v>0</v>
      </c>
      <c r="D3208" s="458">
        <v>0</v>
      </c>
      <c r="E3208" s="458">
        <v>0</v>
      </c>
      <c r="F3208" s="458">
        <v>12</v>
      </c>
      <c r="G3208" s="458">
        <v>0</v>
      </c>
      <c r="H3208" s="458">
        <v>0</v>
      </c>
      <c r="I3208" s="458">
        <v>0</v>
      </c>
      <c r="J3208" s="458">
        <v>0</v>
      </c>
      <c r="K3208" s="458">
        <v>73</v>
      </c>
      <c r="L3208" t="s">
        <v>697</v>
      </c>
      <c r="O3208" s="231"/>
      <c r="P3208" s="231"/>
    </row>
    <row r="3209" spans="1:16">
      <c r="A3209" t="s">
        <v>1321</v>
      </c>
      <c r="B3209" s="458">
        <v>2022</v>
      </c>
      <c r="C3209" s="458">
        <v>0</v>
      </c>
      <c r="D3209" s="458">
        <v>60</v>
      </c>
      <c r="E3209" s="458">
        <v>0</v>
      </c>
      <c r="F3209" s="458">
        <v>60</v>
      </c>
      <c r="G3209" s="458">
        <v>0</v>
      </c>
      <c r="H3209" s="458">
        <v>0</v>
      </c>
      <c r="I3209" s="458">
        <v>0</v>
      </c>
      <c r="J3209" s="458">
        <v>0</v>
      </c>
      <c r="K3209" s="458">
        <v>15</v>
      </c>
      <c r="L3209" t="s">
        <v>697</v>
      </c>
      <c r="O3209" s="231"/>
      <c r="P3209" s="231"/>
    </row>
    <row r="3210" spans="1:16">
      <c r="A3210" t="s">
        <v>1321</v>
      </c>
      <c r="B3210" s="458">
        <v>2023</v>
      </c>
      <c r="C3210" s="458">
        <v>0</v>
      </c>
      <c r="D3210" s="458">
        <v>62</v>
      </c>
      <c r="E3210" s="458">
        <v>0</v>
      </c>
      <c r="F3210" s="458">
        <v>62</v>
      </c>
      <c r="G3210" s="458">
        <v>0</v>
      </c>
      <c r="H3210" s="458">
        <v>0</v>
      </c>
      <c r="I3210" s="458">
        <v>0</v>
      </c>
      <c r="J3210" s="458">
        <v>0</v>
      </c>
      <c r="K3210" s="458">
        <v>11</v>
      </c>
      <c r="L3210" t="s">
        <v>697</v>
      </c>
      <c r="O3210" s="231"/>
      <c r="P3210" s="231"/>
    </row>
    <row r="3211" spans="1:16">
      <c r="A3211" t="s">
        <v>1321</v>
      </c>
      <c r="B3211" s="458">
        <v>2024</v>
      </c>
      <c r="C3211" s="458">
        <v>0</v>
      </c>
      <c r="D3211" s="458">
        <v>88</v>
      </c>
      <c r="E3211" s="458">
        <v>0</v>
      </c>
      <c r="F3211" s="458">
        <v>88</v>
      </c>
      <c r="G3211" s="458">
        <v>0</v>
      </c>
      <c r="H3211" s="458">
        <v>0</v>
      </c>
      <c r="I3211" s="458">
        <v>0</v>
      </c>
      <c r="J3211" s="458">
        <v>0</v>
      </c>
      <c r="K3211" s="458">
        <v>82</v>
      </c>
      <c r="L3211" t="s">
        <v>697</v>
      </c>
      <c r="O3211" s="231"/>
      <c r="P3211" s="231"/>
    </row>
    <row r="3212" spans="1:16">
      <c r="A3212" t="s">
        <v>1321</v>
      </c>
      <c r="C3212">
        <v>0</v>
      </c>
      <c r="D3212">
        <v>0</v>
      </c>
      <c r="E3212">
        <v>0</v>
      </c>
      <c r="F3212">
        <v>15</v>
      </c>
      <c r="G3212">
        <v>0</v>
      </c>
      <c r="H3212">
        <v>0</v>
      </c>
      <c r="I3212">
        <v>0</v>
      </c>
      <c r="J3212">
        <v>0</v>
      </c>
      <c r="K3212">
        <v>3</v>
      </c>
      <c r="L3212" t="s">
        <v>822</v>
      </c>
      <c r="O3212" s="231"/>
      <c r="P3212" s="231"/>
    </row>
    <row r="3213" spans="1:16">
      <c r="A3213" t="s">
        <v>1322</v>
      </c>
      <c r="B3213" s="458">
        <v>2019</v>
      </c>
      <c r="C3213" s="458">
        <v>0</v>
      </c>
      <c r="D3213" s="458">
        <v>0</v>
      </c>
      <c r="E3213" s="458">
        <v>0</v>
      </c>
      <c r="F3213" s="458">
        <v>0</v>
      </c>
      <c r="G3213" s="458">
        <v>0</v>
      </c>
      <c r="H3213" s="458">
        <v>0</v>
      </c>
      <c r="I3213" s="458">
        <v>0</v>
      </c>
      <c r="J3213" s="458">
        <v>0</v>
      </c>
      <c r="K3213" s="458">
        <v>67</v>
      </c>
      <c r="L3213" t="s">
        <v>855</v>
      </c>
      <c r="O3213" s="231"/>
      <c r="P3213" s="231"/>
    </row>
    <row r="3214" spans="1:16">
      <c r="A3214" t="s">
        <v>1322</v>
      </c>
      <c r="B3214" s="458">
        <v>2020</v>
      </c>
      <c r="C3214" s="458">
        <v>0</v>
      </c>
      <c r="D3214" s="458">
        <v>0</v>
      </c>
      <c r="E3214" s="458">
        <v>11</v>
      </c>
      <c r="F3214" s="458">
        <v>0</v>
      </c>
      <c r="G3214" s="458">
        <v>0</v>
      </c>
      <c r="H3214" s="458">
        <v>0</v>
      </c>
      <c r="I3214" s="458">
        <v>0</v>
      </c>
      <c r="J3214" s="458">
        <v>131</v>
      </c>
      <c r="K3214" s="458">
        <v>78</v>
      </c>
      <c r="L3214" t="s">
        <v>855</v>
      </c>
      <c r="O3214" s="231"/>
      <c r="P3214" s="231"/>
    </row>
    <row r="3215" spans="1:16">
      <c r="A3215" t="s">
        <v>1322</v>
      </c>
      <c r="B3215" s="458">
        <v>2021</v>
      </c>
      <c r="C3215" s="458">
        <v>0</v>
      </c>
      <c r="D3215" s="458">
        <v>0</v>
      </c>
      <c r="E3215" s="458">
        <v>0</v>
      </c>
      <c r="F3215" s="458">
        <v>0</v>
      </c>
      <c r="G3215" s="458">
        <v>0</v>
      </c>
      <c r="H3215" s="458">
        <v>0</v>
      </c>
      <c r="I3215" s="458">
        <v>0</v>
      </c>
      <c r="J3215" s="458">
        <v>0</v>
      </c>
      <c r="K3215" s="458">
        <v>56</v>
      </c>
      <c r="L3215" t="s">
        <v>855</v>
      </c>
      <c r="O3215" s="231"/>
      <c r="P3215" s="231"/>
    </row>
    <row r="3216" spans="1:16">
      <c r="A3216" t="s">
        <v>1322</v>
      </c>
      <c r="B3216" s="458">
        <v>2021</v>
      </c>
      <c r="C3216" s="458">
        <v>0</v>
      </c>
      <c r="D3216" s="458">
        <v>0</v>
      </c>
      <c r="E3216" s="458">
        <v>0</v>
      </c>
      <c r="F3216" s="458">
        <v>0</v>
      </c>
      <c r="G3216" s="458">
        <v>0</v>
      </c>
      <c r="H3216" s="458">
        <v>0</v>
      </c>
      <c r="I3216" s="458">
        <v>0</v>
      </c>
      <c r="J3216" s="458">
        <v>0</v>
      </c>
      <c r="K3216" s="458">
        <v>20</v>
      </c>
      <c r="L3216" t="s">
        <v>697</v>
      </c>
      <c r="O3216" s="231"/>
      <c r="P3216" s="231"/>
    </row>
    <row r="3217" spans="1:16">
      <c r="A3217" t="s">
        <v>1322</v>
      </c>
      <c r="B3217" s="458">
        <v>2022</v>
      </c>
      <c r="C3217" s="458">
        <v>0</v>
      </c>
      <c r="D3217" s="458">
        <v>0</v>
      </c>
      <c r="E3217" s="458">
        <v>0</v>
      </c>
      <c r="F3217" s="458">
        <v>0</v>
      </c>
      <c r="G3217" s="458">
        <v>0</v>
      </c>
      <c r="H3217" s="458">
        <v>0</v>
      </c>
      <c r="I3217" s="458">
        <v>0</v>
      </c>
      <c r="J3217" s="458">
        <v>0</v>
      </c>
      <c r="K3217" s="458">
        <v>117</v>
      </c>
      <c r="L3217" t="s">
        <v>697</v>
      </c>
      <c r="O3217" s="231"/>
      <c r="P3217" s="231"/>
    </row>
    <row r="3218" spans="1:16">
      <c r="A3218" t="s">
        <v>1322</v>
      </c>
      <c r="B3218" s="458">
        <v>2023</v>
      </c>
      <c r="C3218" s="458">
        <v>0</v>
      </c>
      <c r="D3218" s="458">
        <v>0</v>
      </c>
      <c r="E3218" s="458">
        <v>0</v>
      </c>
      <c r="F3218" s="458">
        <v>0</v>
      </c>
      <c r="G3218" s="458">
        <v>0</v>
      </c>
      <c r="H3218" s="458">
        <v>0</v>
      </c>
      <c r="I3218" s="458">
        <v>0</v>
      </c>
      <c r="J3218" s="458">
        <v>0</v>
      </c>
      <c r="K3218" s="458">
        <v>92</v>
      </c>
      <c r="L3218" t="s">
        <v>697</v>
      </c>
      <c r="O3218" s="231"/>
      <c r="P3218" s="231"/>
    </row>
    <row r="3219" spans="1:16">
      <c r="A3219" t="s">
        <v>1322</v>
      </c>
      <c r="B3219" s="458">
        <v>2024</v>
      </c>
      <c r="C3219" s="458">
        <v>0</v>
      </c>
      <c r="D3219" s="458">
        <v>0</v>
      </c>
      <c r="E3219" s="458">
        <v>0</v>
      </c>
      <c r="F3219" s="458">
        <v>0</v>
      </c>
      <c r="G3219" s="458">
        <v>0</v>
      </c>
      <c r="H3219" s="458">
        <v>0</v>
      </c>
      <c r="I3219" s="458">
        <v>0</v>
      </c>
      <c r="J3219" s="458">
        <v>0</v>
      </c>
      <c r="K3219" s="458">
        <v>82</v>
      </c>
      <c r="L3219" t="s">
        <v>697</v>
      </c>
      <c r="O3219" s="231"/>
      <c r="P3219" s="231"/>
    </row>
    <row r="3220" spans="1:16">
      <c r="A3220" t="s">
        <v>1322</v>
      </c>
      <c r="C3220">
        <v>0</v>
      </c>
      <c r="D3220">
        <v>0</v>
      </c>
      <c r="E3220">
        <v>0</v>
      </c>
      <c r="F3220">
        <v>0</v>
      </c>
      <c r="G3220">
        <v>0</v>
      </c>
      <c r="H3220">
        <v>0</v>
      </c>
      <c r="I3220">
        <v>0</v>
      </c>
      <c r="J3220">
        <v>0</v>
      </c>
      <c r="K3220">
        <v>36</v>
      </c>
      <c r="L3220" t="s">
        <v>822</v>
      </c>
      <c r="O3220" s="231"/>
      <c r="P3220" s="231"/>
    </row>
    <row r="3221" spans="1:16">
      <c r="A3221" t="s">
        <v>1323</v>
      </c>
      <c r="B3221" s="458">
        <v>2019</v>
      </c>
      <c r="C3221" s="458">
        <v>0</v>
      </c>
      <c r="D3221" s="458">
        <v>0</v>
      </c>
      <c r="E3221" s="458">
        <v>0</v>
      </c>
      <c r="F3221" s="458">
        <v>0</v>
      </c>
      <c r="G3221" s="458">
        <v>0</v>
      </c>
      <c r="H3221" s="458">
        <v>0</v>
      </c>
      <c r="I3221" s="458">
        <v>0</v>
      </c>
      <c r="J3221" s="458">
        <v>0</v>
      </c>
      <c r="K3221" s="458">
        <v>5</v>
      </c>
      <c r="L3221" t="s">
        <v>855</v>
      </c>
      <c r="O3221" s="231"/>
      <c r="P3221" s="231"/>
    </row>
    <row r="3222" spans="1:16">
      <c r="A3222" t="s">
        <v>1323</v>
      </c>
      <c r="B3222" s="458">
        <v>2021</v>
      </c>
      <c r="C3222" s="458">
        <v>0</v>
      </c>
      <c r="D3222" s="458">
        <v>0</v>
      </c>
      <c r="E3222" s="458">
        <v>0</v>
      </c>
      <c r="F3222" s="458">
        <v>0</v>
      </c>
      <c r="G3222" s="458">
        <v>0</v>
      </c>
      <c r="H3222" s="458">
        <v>0</v>
      </c>
      <c r="I3222" s="458">
        <v>0</v>
      </c>
      <c r="J3222" s="458">
        <v>0</v>
      </c>
      <c r="K3222" s="458">
        <v>7</v>
      </c>
      <c r="L3222" t="s">
        <v>855</v>
      </c>
      <c r="O3222" s="231"/>
      <c r="P3222" s="231"/>
    </row>
    <row r="3223" spans="1:16">
      <c r="A3223" t="s">
        <v>1323</v>
      </c>
      <c r="B3223" s="458">
        <v>2023</v>
      </c>
      <c r="C3223" s="458">
        <v>0</v>
      </c>
      <c r="D3223" s="458">
        <v>0</v>
      </c>
      <c r="E3223" s="458">
        <v>0</v>
      </c>
      <c r="F3223" s="458">
        <v>0</v>
      </c>
      <c r="G3223" s="458">
        <v>0</v>
      </c>
      <c r="H3223" s="458">
        <v>0</v>
      </c>
      <c r="I3223" s="458">
        <v>0</v>
      </c>
      <c r="J3223" s="458">
        <v>0</v>
      </c>
      <c r="K3223" s="458">
        <v>2</v>
      </c>
      <c r="L3223" t="s">
        <v>697</v>
      </c>
      <c r="O3223" s="231"/>
      <c r="P3223" s="231"/>
    </row>
    <row r="3224" spans="1:16">
      <c r="A3224" t="s">
        <v>1323</v>
      </c>
      <c r="B3224" s="458">
        <v>2024</v>
      </c>
      <c r="C3224" s="458">
        <v>0</v>
      </c>
      <c r="D3224" s="458">
        <v>0</v>
      </c>
      <c r="E3224" s="458">
        <v>0</v>
      </c>
      <c r="F3224" s="458">
        <v>4</v>
      </c>
      <c r="G3224" s="458">
        <v>0</v>
      </c>
      <c r="H3224" s="458">
        <v>4</v>
      </c>
      <c r="I3224" s="458">
        <v>0</v>
      </c>
      <c r="J3224" s="458">
        <v>4</v>
      </c>
      <c r="K3224" s="458">
        <v>4</v>
      </c>
      <c r="L3224" t="s">
        <v>697</v>
      </c>
      <c r="O3224" s="231"/>
      <c r="P3224" s="231"/>
    </row>
    <row r="3225" spans="1:16">
      <c r="A3225" t="s">
        <v>1324</v>
      </c>
      <c r="B3225" s="458">
        <v>2019</v>
      </c>
      <c r="C3225" s="458">
        <v>0</v>
      </c>
      <c r="D3225" s="458">
        <v>0</v>
      </c>
      <c r="E3225" s="458">
        <v>0</v>
      </c>
      <c r="F3225" s="458">
        <v>0</v>
      </c>
      <c r="G3225" s="458">
        <v>0</v>
      </c>
      <c r="H3225" s="458">
        <v>0</v>
      </c>
      <c r="I3225" s="458">
        <v>0</v>
      </c>
      <c r="J3225" s="458">
        <v>0</v>
      </c>
      <c r="K3225" s="458">
        <v>77</v>
      </c>
      <c r="L3225" t="s">
        <v>855</v>
      </c>
      <c r="O3225" s="231"/>
      <c r="P3225" s="231"/>
    </row>
    <row r="3226" spans="1:16">
      <c r="A3226" t="s">
        <v>1324</v>
      </c>
      <c r="B3226" s="458">
        <v>2020</v>
      </c>
      <c r="C3226" s="458">
        <v>0</v>
      </c>
      <c r="D3226" s="458">
        <v>0</v>
      </c>
      <c r="E3226" s="458">
        <v>0</v>
      </c>
      <c r="F3226" s="458">
        <v>0</v>
      </c>
      <c r="G3226" s="458">
        <v>0</v>
      </c>
      <c r="H3226" s="458">
        <v>0</v>
      </c>
      <c r="I3226" s="458">
        <v>0</v>
      </c>
      <c r="J3226" s="458">
        <v>0</v>
      </c>
      <c r="K3226" s="458">
        <v>96</v>
      </c>
      <c r="L3226" t="s">
        <v>855</v>
      </c>
      <c r="O3226" s="231"/>
      <c r="P3226" s="231"/>
    </row>
    <row r="3227" spans="1:16">
      <c r="A3227" t="s">
        <v>1324</v>
      </c>
      <c r="B3227" s="458">
        <v>2021</v>
      </c>
      <c r="C3227" s="458">
        <v>0</v>
      </c>
      <c r="D3227" s="458">
        <v>0</v>
      </c>
      <c r="E3227" s="458">
        <v>0</v>
      </c>
      <c r="F3227" s="458">
        <v>0</v>
      </c>
      <c r="G3227" s="458">
        <v>0</v>
      </c>
      <c r="H3227" s="458">
        <v>0</v>
      </c>
      <c r="I3227" s="458">
        <v>0</v>
      </c>
      <c r="J3227" s="458">
        <v>0</v>
      </c>
      <c r="K3227" s="458">
        <v>80</v>
      </c>
      <c r="L3227" t="s">
        <v>855</v>
      </c>
      <c r="O3227" s="231"/>
      <c r="P3227" s="231"/>
    </row>
    <row r="3228" spans="1:16">
      <c r="A3228" t="s">
        <v>1324</v>
      </c>
      <c r="B3228" s="458">
        <v>2021</v>
      </c>
      <c r="C3228" s="458">
        <v>0</v>
      </c>
      <c r="D3228" s="458">
        <v>0</v>
      </c>
      <c r="E3228" s="458">
        <v>0</v>
      </c>
      <c r="F3228" s="458">
        <v>0</v>
      </c>
      <c r="G3228" s="458">
        <v>0</v>
      </c>
      <c r="H3228" s="458">
        <v>0</v>
      </c>
      <c r="I3228" s="458">
        <v>0</v>
      </c>
      <c r="J3228" s="458">
        <v>0</v>
      </c>
      <c r="K3228" s="458">
        <v>13</v>
      </c>
      <c r="L3228" t="s">
        <v>697</v>
      </c>
      <c r="O3228" s="231"/>
      <c r="P3228" s="231"/>
    </row>
    <row r="3229" spans="1:16">
      <c r="A3229" t="s">
        <v>1324</v>
      </c>
      <c r="B3229" s="458">
        <v>2022</v>
      </c>
      <c r="C3229" s="458">
        <v>0</v>
      </c>
      <c r="D3229" s="458">
        <v>0</v>
      </c>
      <c r="E3229" s="458">
        <v>0</v>
      </c>
      <c r="F3229" s="458">
        <v>0</v>
      </c>
      <c r="G3229" s="458">
        <v>0</v>
      </c>
      <c r="H3229" s="458">
        <v>0</v>
      </c>
      <c r="I3229" s="458">
        <v>0</v>
      </c>
      <c r="J3229" s="458">
        <v>0</v>
      </c>
      <c r="K3229" s="458">
        <v>169</v>
      </c>
      <c r="L3229" t="s">
        <v>697</v>
      </c>
      <c r="O3229" s="231"/>
      <c r="P3229" s="231"/>
    </row>
    <row r="3230" spans="1:16">
      <c r="A3230" t="s">
        <v>1324</v>
      </c>
      <c r="B3230" s="458">
        <v>2023</v>
      </c>
      <c r="C3230" s="458">
        <v>0</v>
      </c>
      <c r="D3230" s="458">
        <v>0</v>
      </c>
      <c r="E3230" s="458">
        <v>0</v>
      </c>
      <c r="F3230" s="458">
        <v>0</v>
      </c>
      <c r="G3230" s="458">
        <v>0</v>
      </c>
      <c r="H3230" s="458">
        <v>0</v>
      </c>
      <c r="I3230" s="458">
        <v>0</v>
      </c>
      <c r="J3230" s="458">
        <v>0</v>
      </c>
      <c r="K3230" s="458">
        <v>198</v>
      </c>
      <c r="L3230" t="s">
        <v>697</v>
      </c>
      <c r="O3230" s="231"/>
      <c r="P3230" s="231"/>
    </row>
    <row r="3231" spans="1:16">
      <c r="A3231" t="s">
        <v>1324</v>
      </c>
      <c r="B3231" s="458">
        <v>2024</v>
      </c>
      <c r="C3231" s="458">
        <v>0</v>
      </c>
      <c r="D3231" s="458">
        <v>0</v>
      </c>
      <c r="E3231" s="458">
        <v>0</v>
      </c>
      <c r="F3231" s="458">
        <v>0</v>
      </c>
      <c r="G3231" s="458">
        <v>0</v>
      </c>
      <c r="H3231" s="458">
        <v>0</v>
      </c>
      <c r="I3231" s="458">
        <v>0</v>
      </c>
      <c r="J3231" s="458">
        <v>0</v>
      </c>
      <c r="K3231" s="458">
        <v>143</v>
      </c>
      <c r="L3231" t="s">
        <v>697</v>
      </c>
      <c r="O3231" s="231"/>
      <c r="P3231" s="231"/>
    </row>
    <row r="3232" spans="1:16">
      <c r="A3232" t="s">
        <v>1324</v>
      </c>
      <c r="C3232">
        <v>0</v>
      </c>
      <c r="D3232">
        <v>0</v>
      </c>
      <c r="E3232">
        <v>0</v>
      </c>
      <c r="F3232">
        <v>0</v>
      </c>
      <c r="G3232">
        <v>0</v>
      </c>
      <c r="H3232">
        <v>0</v>
      </c>
      <c r="I3232">
        <v>0</v>
      </c>
      <c r="J3232">
        <v>0</v>
      </c>
      <c r="K3232">
        <v>29</v>
      </c>
      <c r="L3232" t="s">
        <v>822</v>
      </c>
      <c r="O3232" s="231"/>
      <c r="P3232" s="231"/>
    </row>
    <row r="3233" spans="1:16">
      <c r="A3233" t="s">
        <v>1325</v>
      </c>
      <c r="B3233" s="458">
        <v>2019</v>
      </c>
      <c r="C3233" s="458">
        <v>0</v>
      </c>
      <c r="D3233" s="458">
        <v>0</v>
      </c>
      <c r="E3233" s="458">
        <v>0</v>
      </c>
      <c r="F3233" s="458">
        <v>0</v>
      </c>
      <c r="G3233" s="458">
        <v>0</v>
      </c>
      <c r="H3233" s="458">
        <v>0</v>
      </c>
      <c r="I3233" s="458">
        <v>22</v>
      </c>
      <c r="J3233" s="458">
        <v>18</v>
      </c>
      <c r="K3233" s="458">
        <v>748</v>
      </c>
      <c r="L3233" t="s">
        <v>855</v>
      </c>
      <c r="O3233" s="231"/>
      <c r="P3233" s="231"/>
    </row>
    <row r="3234" spans="1:16">
      <c r="A3234" t="s">
        <v>1325</v>
      </c>
      <c r="B3234" s="458">
        <v>2020</v>
      </c>
      <c r="C3234" s="458">
        <v>0</v>
      </c>
      <c r="D3234" s="458">
        <v>0</v>
      </c>
      <c r="E3234" s="458">
        <v>0</v>
      </c>
      <c r="F3234" s="458">
        <v>0</v>
      </c>
      <c r="G3234" s="458">
        <v>0</v>
      </c>
      <c r="H3234" s="458">
        <v>0</v>
      </c>
      <c r="I3234" s="458">
        <v>0</v>
      </c>
      <c r="J3234" s="458">
        <v>10</v>
      </c>
      <c r="K3234" s="458">
        <v>460</v>
      </c>
      <c r="L3234" t="s">
        <v>855</v>
      </c>
      <c r="O3234" s="231"/>
      <c r="P3234" s="231"/>
    </row>
    <row r="3235" spans="1:16">
      <c r="A3235" t="s">
        <v>1325</v>
      </c>
      <c r="B3235" s="458">
        <v>2021</v>
      </c>
      <c r="C3235" s="458">
        <v>0</v>
      </c>
      <c r="D3235" s="458">
        <v>0</v>
      </c>
      <c r="E3235" s="458">
        <v>0</v>
      </c>
      <c r="F3235" s="458">
        <v>0</v>
      </c>
      <c r="G3235" s="458">
        <v>0</v>
      </c>
      <c r="H3235" s="458">
        <v>0</v>
      </c>
      <c r="I3235" s="458">
        <v>48</v>
      </c>
      <c r="J3235" s="458">
        <v>84</v>
      </c>
      <c r="K3235" s="458">
        <v>727</v>
      </c>
      <c r="L3235" t="s">
        <v>855</v>
      </c>
      <c r="O3235" s="231"/>
      <c r="P3235" s="231"/>
    </row>
    <row r="3236" spans="1:16">
      <c r="A3236" t="s">
        <v>1325</v>
      </c>
      <c r="B3236" s="458">
        <v>2022</v>
      </c>
      <c r="C3236" s="458">
        <v>0</v>
      </c>
      <c r="D3236" s="458">
        <v>0</v>
      </c>
      <c r="E3236" s="458">
        <v>0</v>
      </c>
      <c r="F3236" s="458">
        <v>0</v>
      </c>
      <c r="G3236" s="458">
        <v>0</v>
      </c>
      <c r="H3236" s="458">
        <v>0</v>
      </c>
      <c r="I3236" s="458">
        <v>0</v>
      </c>
      <c r="J3236" s="458">
        <v>129</v>
      </c>
      <c r="K3236" s="458">
        <v>487</v>
      </c>
      <c r="L3236" t="s">
        <v>855</v>
      </c>
      <c r="O3236" s="231"/>
      <c r="P3236" s="231"/>
    </row>
    <row r="3237" spans="1:16">
      <c r="A3237" t="s">
        <v>1325</v>
      </c>
      <c r="B3237" s="458">
        <v>2023</v>
      </c>
      <c r="C3237" s="458">
        <v>0</v>
      </c>
      <c r="D3237" s="458">
        <v>0</v>
      </c>
      <c r="E3237" s="458">
        <v>0</v>
      </c>
      <c r="F3237" s="458">
        <v>0</v>
      </c>
      <c r="G3237" s="458">
        <v>0</v>
      </c>
      <c r="H3237" s="458">
        <v>2</v>
      </c>
      <c r="I3237" s="458">
        <v>0</v>
      </c>
      <c r="J3237" s="458">
        <v>10</v>
      </c>
      <c r="K3237" s="458">
        <v>245</v>
      </c>
      <c r="L3237" t="s">
        <v>855</v>
      </c>
      <c r="O3237" s="231"/>
      <c r="P3237" s="231"/>
    </row>
    <row r="3238" spans="1:16">
      <c r="A3238" t="s">
        <v>1325</v>
      </c>
      <c r="B3238" s="458">
        <v>2024</v>
      </c>
      <c r="C3238" s="458">
        <v>0</v>
      </c>
      <c r="D3238" s="458">
        <v>0</v>
      </c>
      <c r="E3238" s="458">
        <v>0</v>
      </c>
      <c r="F3238" s="458">
        <v>0</v>
      </c>
      <c r="G3238" s="458">
        <v>0</v>
      </c>
      <c r="H3238" s="458">
        <v>0</v>
      </c>
      <c r="I3238" s="458">
        <v>0</v>
      </c>
      <c r="J3238" s="458">
        <v>24</v>
      </c>
      <c r="K3238" s="458">
        <v>671</v>
      </c>
      <c r="L3238" t="s">
        <v>697</v>
      </c>
      <c r="O3238" s="231"/>
      <c r="P3238" s="231"/>
    </row>
    <row r="3239" spans="1:16">
      <c r="A3239" t="s">
        <v>1325</v>
      </c>
      <c r="C3239">
        <v>0</v>
      </c>
      <c r="D3239">
        <v>0</v>
      </c>
      <c r="E3239">
        <v>0</v>
      </c>
      <c r="F3239">
        <v>0</v>
      </c>
      <c r="G3239">
        <v>0</v>
      </c>
      <c r="H3239">
        <v>2</v>
      </c>
      <c r="I3239">
        <v>0</v>
      </c>
      <c r="J3239">
        <v>6</v>
      </c>
      <c r="K3239">
        <v>59</v>
      </c>
      <c r="L3239" t="s">
        <v>822</v>
      </c>
      <c r="O3239" s="231"/>
      <c r="P3239" s="231"/>
    </row>
    <row r="3240" spans="1:16">
      <c r="A3240" t="s">
        <v>1326</v>
      </c>
      <c r="B3240" s="458">
        <v>2019</v>
      </c>
      <c r="C3240" s="458">
        <v>0</v>
      </c>
      <c r="D3240" s="458">
        <v>0</v>
      </c>
      <c r="E3240" s="458">
        <v>0</v>
      </c>
      <c r="F3240" s="458">
        <v>0</v>
      </c>
      <c r="G3240" s="458">
        <v>0</v>
      </c>
      <c r="H3240" s="458">
        <v>0</v>
      </c>
      <c r="I3240" s="458">
        <v>0</v>
      </c>
      <c r="J3240" s="458">
        <v>0</v>
      </c>
      <c r="K3240" s="458">
        <v>1</v>
      </c>
      <c r="L3240" t="s">
        <v>855</v>
      </c>
      <c r="O3240" s="231"/>
      <c r="P3240" s="231"/>
    </row>
    <row r="3241" spans="1:16">
      <c r="A3241" t="s">
        <v>1326</v>
      </c>
      <c r="C3241">
        <v>0</v>
      </c>
      <c r="D3241">
        <v>0</v>
      </c>
      <c r="E3241">
        <v>0</v>
      </c>
      <c r="F3241">
        <v>0</v>
      </c>
      <c r="G3241">
        <v>0</v>
      </c>
      <c r="H3241">
        <v>0</v>
      </c>
      <c r="I3241">
        <v>0</v>
      </c>
      <c r="J3241">
        <v>0</v>
      </c>
      <c r="K3241">
        <v>1</v>
      </c>
      <c r="L3241" t="s">
        <v>822</v>
      </c>
      <c r="O3241" s="231"/>
      <c r="P3241" s="231"/>
    </row>
    <row r="3242" spans="1:16">
      <c r="A3242" t="s">
        <v>1327</v>
      </c>
      <c r="B3242" s="458">
        <v>2021</v>
      </c>
      <c r="C3242">
        <v>0</v>
      </c>
      <c r="D3242">
        <v>0</v>
      </c>
      <c r="E3242" s="458">
        <v>0</v>
      </c>
      <c r="F3242" s="458">
        <v>0</v>
      </c>
      <c r="G3242" s="458">
        <v>0</v>
      </c>
      <c r="H3242" s="458">
        <v>0</v>
      </c>
      <c r="I3242" s="458">
        <v>0</v>
      </c>
      <c r="J3242" s="458">
        <v>0</v>
      </c>
      <c r="K3242" s="458">
        <v>47</v>
      </c>
      <c r="L3242" t="s">
        <v>697</v>
      </c>
      <c r="O3242" s="231"/>
      <c r="P3242" s="231"/>
    </row>
    <row r="3243" spans="1:16">
      <c r="A3243" t="s">
        <v>1327</v>
      </c>
      <c r="B3243" s="458">
        <v>2022</v>
      </c>
      <c r="C3243">
        <v>0</v>
      </c>
      <c r="D3243">
        <v>0</v>
      </c>
      <c r="E3243" s="458">
        <v>0</v>
      </c>
      <c r="F3243" s="458">
        <v>0</v>
      </c>
      <c r="G3243" s="458">
        <v>0</v>
      </c>
      <c r="H3243" s="458">
        <v>0</v>
      </c>
      <c r="I3243" s="458">
        <v>0</v>
      </c>
      <c r="J3243" s="458">
        <v>0</v>
      </c>
      <c r="K3243" s="458">
        <v>26</v>
      </c>
      <c r="L3243" t="s">
        <v>697</v>
      </c>
      <c r="O3243" s="231"/>
      <c r="P3243" s="231"/>
    </row>
    <row r="3244" spans="1:16">
      <c r="A3244" t="s">
        <v>1327</v>
      </c>
      <c r="B3244" s="458">
        <v>2023</v>
      </c>
      <c r="C3244">
        <v>0</v>
      </c>
      <c r="D3244">
        <v>0</v>
      </c>
      <c r="E3244" s="458">
        <v>0</v>
      </c>
      <c r="F3244" s="458">
        <v>0</v>
      </c>
      <c r="G3244" s="458">
        <v>0</v>
      </c>
      <c r="H3244" s="458">
        <v>0</v>
      </c>
      <c r="I3244" s="458">
        <v>0</v>
      </c>
      <c r="J3244" s="458">
        <v>0</v>
      </c>
      <c r="K3244" s="458">
        <v>7</v>
      </c>
      <c r="L3244" t="s">
        <v>697</v>
      </c>
      <c r="O3244" s="231"/>
      <c r="P3244" s="231"/>
    </row>
    <row r="3245" spans="1:16">
      <c r="A3245" t="s">
        <v>1328</v>
      </c>
      <c r="B3245" s="458">
        <v>2019</v>
      </c>
      <c r="C3245" s="458">
        <v>0</v>
      </c>
      <c r="D3245" s="458">
        <v>0</v>
      </c>
      <c r="E3245" s="458">
        <v>0</v>
      </c>
      <c r="F3245" s="458">
        <v>0</v>
      </c>
      <c r="G3245" s="458">
        <v>0</v>
      </c>
      <c r="H3245" s="458">
        <v>0</v>
      </c>
      <c r="I3245" s="458">
        <v>0</v>
      </c>
      <c r="J3245" s="458">
        <v>0</v>
      </c>
      <c r="K3245" s="458">
        <v>34</v>
      </c>
      <c r="L3245" t="s">
        <v>855</v>
      </c>
      <c r="O3245" s="231"/>
      <c r="P3245" s="231"/>
    </row>
    <row r="3246" spans="1:16">
      <c r="A3246" t="s">
        <v>1328</v>
      </c>
      <c r="B3246" s="458">
        <v>2020</v>
      </c>
      <c r="C3246" s="458">
        <v>0</v>
      </c>
      <c r="D3246" s="458">
        <v>0</v>
      </c>
      <c r="E3246" s="458">
        <v>57</v>
      </c>
      <c r="F3246" s="458">
        <v>0</v>
      </c>
      <c r="G3246" s="458">
        <v>57</v>
      </c>
      <c r="H3246" s="458">
        <v>0</v>
      </c>
      <c r="I3246" s="458">
        <v>0</v>
      </c>
      <c r="J3246" s="458">
        <v>8</v>
      </c>
      <c r="K3246" s="458">
        <v>96</v>
      </c>
      <c r="L3246" t="s">
        <v>697</v>
      </c>
      <c r="O3246" s="231"/>
      <c r="P3246" s="231"/>
    </row>
    <row r="3247" spans="1:16">
      <c r="A3247" t="s">
        <v>1328</v>
      </c>
      <c r="B3247" s="458">
        <v>2021</v>
      </c>
      <c r="C3247" s="458">
        <v>0</v>
      </c>
      <c r="D3247" s="458">
        <v>0</v>
      </c>
      <c r="E3247" s="458">
        <v>0</v>
      </c>
      <c r="F3247" s="458">
        <v>0</v>
      </c>
      <c r="G3247" s="458">
        <v>0</v>
      </c>
      <c r="H3247" s="458">
        <v>4</v>
      </c>
      <c r="I3247" s="458">
        <v>0</v>
      </c>
      <c r="J3247" s="458">
        <v>0</v>
      </c>
      <c r="K3247" s="458">
        <v>134</v>
      </c>
      <c r="L3247" t="s">
        <v>697</v>
      </c>
      <c r="O3247" s="231"/>
      <c r="P3247" s="231"/>
    </row>
    <row r="3248" spans="1:16">
      <c r="A3248" t="s">
        <v>1328</v>
      </c>
      <c r="B3248" s="458">
        <v>2022</v>
      </c>
      <c r="C3248" s="458">
        <v>0</v>
      </c>
      <c r="D3248" s="458">
        <v>0</v>
      </c>
      <c r="E3248" s="458">
        <v>0</v>
      </c>
      <c r="F3248" s="458">
        <v>0</v>
      </c>
      <c r="G3248" s="458">
        <v>1</v>
      </c>
      <c r="H3248" s="458">
        <v>0</v>
      </c>
      <c r="I3248" s="458">
        <v>6</v>
      </c>
      <c r="J3248" s="458">
        <v>22</v>
      </c>
      <c r="K3248" s="458">
        <v>140</v>
      </c>
      <c r="L3248" t="s">
        <v>697</v>
      </c>
      <c r="O3248" s="231"/>
      <c r="P3248" s="231"/>
    </row>
    <row r="3249" spans="1:16">
      <c r="A3249" t="s">
        <v>1328</v>
      </c>
      <c r="B3249" s="458">
        <v>2023</v>
      </c>
      <c r="C3249" s="458">
        <v>0</v>
      </c>
      <c r="D3249" s="458">
        <v>0</v>
      </c>
      <c r="E3249" s="458">
        <v>0</v>
      </c>
      <c r="F3249" s="458">
        <v>0</v>
      </c>
      <c r="G3249" s="458">
        <v>0</v>
      </c>
      <c r="H3249" s="458">
        <v>3</v>
      </c>
      <c r="I3249" s="458">
        <v>0</v>
      </c>
      <c r="J3249" s="458">
        <v>21</v>
      </c>
      <c r="K3249" s="458">
        <v>62</v>
      </c>
      <c r="L3249" t="s">
        <v>697</v>
      </c>
      <c r="O3249" s="231"/>
      <c r="P3249" s="231"/>
    </row>
    <row r="3250" spans="1:16">
      <c r="A3250" t="s">
        <v>1328</v>
      </c>
      <c r="B3250" s="458">
        <v>2024</v>
      </c>
      <c r="C3250" s="458">
        <v>0</v>
      </c>
      <c r="D3250" s="458">
        <v>0</v>
      </c>
      <c r="E3250" s="458">
        <v>0</v>
      </c>
      <c r="F3250" s="458">
        <v>0</v>
      </c>
      <c r="G3250" s="458">
        <v>0</v>
      </c>
      <c r="H3250" s="458">
        <v>31</v>
      </c>
      <c r="I3250" s="458">
        <v>0</v>
      </c>
      <c r="J3250" s="458">
        <v>6</v>
      </c>
      <c r="K3250" s="458">
        <v>42</v>
      </c>
      <c r="L3250" t="s">
        <v>697</v>
      </c>
      <c r="O3250" s="231"/>
      <c r="P3250" s="231"/>
    </row>
    <row r="3251" spans="1:16">
      <c r="A3251" t="s">
        <v>1328</v>
      </c>
      <c r="C3251">
        <v>0</v>
      </c>
      <c r="D3251">
        <v>0</v>
      </c>
      <c r="E3251">
        <v>0</v>
      </c>
      <c r="F3251">
        <v>0</v>
      </c>
      <c r="G3251">
        <v>3</v>
      </c>
      <c r="H3251">
        <v>1</v>
      </c>
      <c r="I3251">
        <v>0</v>
      </c>
      <c r="J3251">
        <v>0</v>
      </c>
      <c r="K3251">
        <v>57</v>
      </c>
      <c r="L3251" t="s">
        <v>822</v>
      </c>
      <c r="O3251" s="231"/>
      <c r="P3251" s="231"/>
    </row>
    <row r="3252" spans="1:16">
      <c r="A3252" t="s">
        <v>1329</v>
      </c>
      <c r="B3252" s="458">
        <v>2019</v>
      </c>
      <c r="C3252" s="458">
        <v>0</v>
      </c>
      <c r="D3252" s="458">
        <v>0</v>
      </c>
      <c r="E3252" s="458">
        <v>0</v>
      </c>
      <c r="F3252" s="458">
        <v>0</v>
      </c>
      <c r="G3252" s="458">
        <v>0</v>
      </c>
      <c r="H3252" s="458">
        <v>0</v>
      </c>
      <c r="I3252" s="458">
        <v>0</v>
      </c>
      <c r="J3252" s="458">
        <v>193</v>
      </c>
      <c r="K3252" s="458">
        <v>439</v>
      </c>
      <c r="L3252" t="s">
        <v>855</v>
      </c>
      <c r="O3252" s="231"/>
      <c r="P3252" s="231"/>
    </row>
    <row r="3253" spans="1:16">
      <c r="A3253" t="s">
        <v>1329</v>
      </c>
      <c r="B3253" s="458">
        <v>2020</v>
      </c>
      <c r="C3253" s="458">
        <v>0</v>
      </c>
      <c r="D3253" s="458">
        <v>0</v>
      </c>
      <c r="E3253" s="458">
        <v>0</v>
      </c>
      <c r="F3253" s="458">
        <v>0</v>
      </c>
      <c r="G3253" s="458">
        <v>0</v>
      </c>
      <c r="H3253" s="458">
        <v>0</v>
      </c>
      <c r="I3253" s="458">
        <v>0</v>
      </c>
      <c r="J3253" s="458">
        <v>10</v>
      </c>
      <c r="K3253" s="458">
        <v>315</v>
      </c>
      <c r="L3253" t="s">
        <v>855</v>
      </c>
      <c r="O3253" s="231"/>
      <c r="P3253" s="231"/>
    </row>
    <row r="3254" spans="1:16">
      <c r="A3254" t="s">
        <v>1329</v>
      </c>
      <c r="B3254" s="458">
        <v>2021</v>
      </c>
      <c r="C3254" s="458">
        <v>0</v>
      </c>
      <c r="D3254" s="458">
        <v>0</v>
      </c>
      <c r="E3254" s="458">
        <v>0</v>
      </c>
      <c r="F3254" s="458">
        <v>0</v>
      </c>
      <c r="G3254" s="458">
        <v>0</v>
      </c>
      <c r="H3254" s="458">
        <v>0</v>
      </c>
      <c r="I3254" s="458">
        <v>0</v>
      </c>
      <c r="J3254" s="458">
        <v>32</v>
      </c>
      <c r="K3254" s="458">
        <v>125</v>
      </c>
      <c r="L3254" t="s">
        <v>855</v>
      </c>
      <c r="O3254" s="231"/>
      <c r="P3254" s="231"/>
    </row>
    <row r="3255" spans="1:16">
      <c r="A3255" t="s">
        <v>1329</v>
      </c>
      <c r="B3255" s="458">
        <v>2022</v>
      </c>
      <c r="C3255" s="458">
        <v>32</v>
      </c>
      <c r="D3255" s="458">
        <v>0</v>
      </c>
      <c r="E3255" s="458">
        <v>68</v>
      </c>
      <c r="F3255" s="458">
        <v>0</v>
      </c>
      <c r="G3255" s="458">
        <v>12</v>
      </c>
      <c r="H3255" s="458">
        <v>0</v>
      </c>
      <c r="I3255" s="458">
        <v>0</v>
      </c>
      <c r="J3255" s="458">
        <v>34</v>
      </c>
      <c r="K3255" s="458">
        <v>322</v>
      </c>
      <c r="L3255" t="s">
        <v>855</v>
      </c>
      <c r="O3255" s="231"/>
      <c r="P3255" s="231"/>
    </row>
    <row r="3256" spans="1:16">
      <c r="A3256" t="s">
        <v>1329</v>
      </c>
      <c r="B3256" s="458">
        <v>2023</v>
      </c>
      <c r="C3256" s="458">
        <v>11</v>
      </c>
      <c r="D3256" s="458">
        <v>0</v>
      </c>
      <c r="E3256" s="458">
        <v>35</v>
      </c>
      <c r="F3256" s="458">
        <v>0</v>
      </c>
      <c r="G3256" s="458">
        <v>21</v>
      </c>
      <c r="H3256" s="458">
        <v>0</v>
      </c>
      <c r="I3256" s="458">
        <v>0</v>
      </c>
      <c r="J3256" s="458">
        <v>53</v>
      </c>
      <c r="K3256" s="458">
        <v>370</v>
      </c>
      <c r="L3256" t="s">
        <v>855</v>
      </c>
      <c r="O3256" s="231"/>
      <c r="P3256" s="231"/>
    </row>
    <row r="3257" spans="1:16">
      <c r="A3257" t="s">
        <v>1329</v>
      </c>
      <c r="B3257" s="458">
        <v>2024</v>
      </c>
      <c r="C3257" s="458">
        <v>0</v>
      </c>
      <c r="D3257" s="458">
        <v>0</v>
      </c>
      <c r="E3257" s="458">
        <v>0</v>
      </c>
      <c r="F3257" s="458">
        <v>0</v>
      </c>
      <c r="G3257" s="458">
        <v>0</v>
      </c>
      <c r="H3257" s="458">
        <v>0</v>
      </c>
      <c r="I3257" s="458">
        <v>0</v>
      </c>
      <c r="J3257" s="458">
        <v>2</v>
      </c>
      <c r="K3257" s="458">
        <v>406</v>
      </c>
      <c r="L3257" t="s">
        <v>697</v>
      </c>
      <c r="O3257" s="231"/>
      <c r="P3257" s="231"/>
    </row>
    <row r="3258" spans="1:16">
      <c r="A3258" t="s">
        <v>1329</v>
      </c>
      <c r="C3258">
        <v>0</v>
      </c>
      <c r="D3258">
        <v>0</v>
      </c>
      <c r="E3258">
        <v>0</v>
      </c>
      <c r="F3258">
        <v>0</v>
      </c>
      <c r="G3258">
        <v>0</v>
      </c>
      <c r="H3258">
        <v>0</v>
      </c>
      <c r="I3258">
        <v>0</v>
      </c>
      <c r="J3258">
        <v>36</v>
      </c>
      <c r="K3258">
        <v>202</v>
      </c>
      <c r="L3258" t="s">
        <v>822</v>
      </c>
      <c r="O3258" s="231"/>
      <c r="P3258" s="231"/>
    </row>
    <row r="3259" spans="1:16">
      <c r="A3259" t="s">
        <v>1330</v>
      </c>
      <c r="B3259" s="458">
        <v>2019</v>
      </c>
      <c r="C3259">
        <v>0</v>
      </c>
      <c r="D3259">
        <v>7</v>
      </c>
      <c r="E3259" s="458">
        <v>0</v>
      </c>
      <c r="F3259" s="458">
        <v>43</v>
      </c>
      <c r="G3259" s="458">
        <v>0</v>
      </c>
      <c r="H3259" s="458">
        <v>111</v>
      </c>
      <c r="I3259" s="458">
        <v>0</v>
      </c>
      <c r="J3259" s="458">
        <v>35</v>
      </c>
      <c r="K3259" s="458">
        <v>36</v>
      </c>
      <c r="L3259" t="s">
        <v>855</v>
      </c>
      <c r="O3259" s="231"/>
      <c r="P3259" s="231"/>
    </row>
    <row r="3260" spans="1:16">
      <c r="A3260" t="s">
        <v>1330</v>
      </c>
      <c r="B3260" s="458">
        <v>2020</v>
      </c>
      <c r="C3260">
        <v>0</v>
      </c>
      <c r="D3260">
        <v>0</v>
      </c>
      <c r="E3260" s="458">
        <v>0</v>
      </c>
      <c r="F3260" s="458">
        <v>18</v>
      </c>
      <c r="G3260" s="458">
        <v>0</v>
      </c>
      <c r="H3260" s="458">
        <v>42</v>
      </c>
      <c r="I3260" s="458">
        <v>0</v>
      </c>
      <c r="J3260" s="458">
        <v>73</v>
      </c>
      <c r="K3260" s="458">
        <v>34</v>
      </c>
      <c r="L3260" t="s">
        <v>855</v>
      </c>
      <c r="O3260" s="231"/>
      <c r="P3260" s="231"/>
    </row>
    <row r="3261" spans="1:16">
      <c r="A3261" t="s">
        <v>1330</v>
      </c>
      <c r="B3261" s="458">
        <v>2021</v>
      </c>
      <c r="C3261">
        <v>0</v>
      </c>
      <c r="D3261">
        <v>0</v>
      </c>
      <c r="E3261" s="458">
        <v>0</v>
      </c>
      <c r="F3261" s="458">
        <v>17</v>
      </c>
      <c r="G3261" s="458">
        <v>0</v>
      </c>
      <c r="H3261" s="458">
        <v>43</v>
      </c>
      <c r="I3261" s="458">
        <v>0</v>
      </c>
      <c r="J3261" s="458">
        <v>62</v>
      </c>
      <c r="K3261" s="458">
        <v>29</v>
      </c>
      <c r="L3261" t="s">
        <v>855</v>
      </c>
      <c r="O3261" s="231"/>
      <c r="P3261" s="231"/>
    </row>
    <row r="3262" spans="1:16">
      <c r="A3262" t="s">
        <v>1330</v>
      </c>
      <c r="B3262" s="458">
        <v>2022</v>
      </c>
      <c r="C3262">
        <v>0</v>
      </c>
      <c r="D3262">
        <v>43</v>
      </c>
      <c r="E3262" s="458">
        <v>0</v>
      </c>
      <c r="F3262" s="458">
        <v>53</v>
      </c>
      <c r="G3262" s="458">
        <v>0</v>
      </c>
      <c r="H3262" s="458">
        <v>75</v>
      </c>
      <c r="I3262" s="458">
        <v>0</v>
      </c>
      <c r="J3262" s="458">
        <v>54</v>
      </c>
      <c r="K3262" s="458">
        <v>54</v>
      </c>
      <c r="L3262" t="s">
        <v>855</v>
      </c>
      <c r="O3262" s="231"/>
      <c r="P3262" s="231"/>
    </row>
    <row r="3263" spans="1:16">
      <c r="A3263" t="s">
        <v>1330</v>
      </c>
      <c r="B3263" s="458">
        <v>2023</v>
      </c>
      <c r="C3263">
        <v>0</v>
      </c>
      <c r="D3263">
        <v>2</v>
      </c>
      <c r="E3263" s="458">
        <v>0</v>
      </c>
      <c r="F3263" s="458">
        <v>21</v>
      </c>
      <c r="G3263" s="458">
        <v>0</v>
      </c>
      <c r="H3263" s="458">
        <v>34</v>
      </c>
      <c r="I3263" s="458">
        <v>0</v>
      </c>
      <c r="J3263" s="458">
        <v>19</v>
      </c>
      <c r="K3263" s="458">
        <v>4</v>
      </c>
      <c r="L3263" t="s">
        <v>855</v>
      </c>
      <c r="O3263" s="231"/>
      <c r="P3263" s="231"/>
    </row>
    <row r="3264" spans="1:16">
      <c r="A3264" t="s">
        <v>1330</v>
      </c>
      <c r="B3264" s="458">
        <v>2024</v>
      </c>
      <c r="C3264">
        <v>0</v>
      </c>
      <c r="D3264">
        <v>42</v>
      </c>
      <c r="E3264" s="458">
        <v>0</v>
      </c>
      <c r="F3264" s="458">
        <v>75</v>
      </c>
      <c r="G3264" s="458">
        <v>0</v>
      </c>
      <c r="H3264" s="458">
        <v>84</v>
      </c>
      <c r="I3264" s="458">
        <v>0</v>
      </c>
      <c r="J3264" s="458">
        <v>27</v>
      </c>
      <c r="K3264" s="458">
        <v>37</v>
      </c>
      <c r="L3264" t="s">
        <v>697</v>
      </c>
      <c r="O3264" s="231"/>
      <c r="P3264" s="231"/>
    </row>
    <row r="3265" spans="1:16">
      <c r="A3265" t="s">
        <v>1330</v>
      </c>
      <c r="C3265">
        <v>0</v>
      </c>
      <c r="D3265">
        <v>1</v>
      </c>
      <c r="E3265">
        <v>0</v>
      </c>
      <c r="F3265">
        <v>14</v>
      </c>
      <c r="G3265">
        <v>0</v>
      </c>
      <c r="H3265">
        <v>26</v>
      </c>
      <c r="I3265">
        <v>0</v>
      </c>
      <c r="J3265">
        <v>19</v>
      </c>
      <c r="K3265">
        <v>4</v>
      </c>
      <c r="L3265" t="s">
        <v>822</v>
      </c>
      <c r="O3265" s="231"/>
      <c r="P3265" s="231"/>
    </row>
    <row r="3266" spans="1:16">
      <c r="A3266" t="s">
        <v>1331</v>
      </c>
      <c r="B3266" s="458">
        <v>2019</v>
      </c>
      <c r="C3266">
        <v>0</v>
      </c>
      <c r="D3266">
        <v>0</v>
      </c>
      <c r="E3266" s="458">
        <v>0</v>
      </c>
      <c r="F3266" s="458">
        <v>0</v>
      </c>
      <c r="G3266" s="458">
        <v>0</v>
      </c>
      <c r="H3266" s="458">
        <v>0</v>
      </c>
      <c r="I3266" s="458">
        <v>0</v>
      </c>
      <c r="J3266" s="458">
        <v>0</v>
      </c>
      <c r="K3266" s="458">
        <v>14</v>
      </c>
      <c r="L3266" t="s">
        <v>855</v>
      </c>
      <c r="O3266" s="231"/>
      <c r="P3266" s="231"/>
    </row>
    <row r="3267" spans="1:16">
      <c r="A3267" t="s">
        <v>1331</v>
      </c>
      <c r="B3267" s="458">
        <v>2020</v>
      </c>
      <c r="C3267">
        <v>0</v>
      </c>
      <c r="D3267">
        <v>0</v>
      </c>
      <c r="E3267" s="458">
        <v>0</v>
      </c>
      <c r="F3267" s="458">
        <v>0</v>
      </c>
      <c r="G3267" s="458">
        <v>0</v>
      </c>
      <c r="H3267" s="458">
        <v>0</v>
      </c>
      <c r="I3267" s="458">
        <v>0</v>
      </c>
      <c r="J3267" s="458">
        <v>0</v>
      </c>
      <c r="K3267" s="458">
        <v>64</v>
      </c>
      <c r="L3267" t="s">
        <v>697</v>
      </c>
      <c r="O3267" s="231"/>
      <c r="P3267" s="231"/>
    </row>
    <row r="3268" spans="1:16">
      <c r="A3268" t="s">
        <v>1331</v>
      </c>
      <c r="B3268" s="458">
        <v>2023</v>
      </c>
      <c r="C3268">
        <v>0</v>
      </c>
      <c r="D3268">
        <v>0</v>
      </c>
      <c r="E3268" s="458">
        <v>0</v>
      </c>
      <c r="F3268" s="458">
        <v>0</v>
      </c>
      <c r="G3268" s="458">
        <v>0</v>
      </c>
      <c r="H3268" s="458">
        <v>0</v>
      </c>
      <c r="I3268" s="458">
        <v>0</v>
      </c>
      <c r="J3268" s="458">
        <v>0</v>
      </c>
      <c r="K3268" s="458">
        <v>78</v>
      </c>
      <c r="L3268" t="s">
        <v>697</v>
      </c>
      <c r="O3268" s="231"/>
      <c r="P3268" s="231"/>
    </row>
    <row r="3269" spans="1:16">
      <c r="A3269" t="s">
        <v>1331</v>
      </c>
      <c r="B3269" s="458">
        <v>2024</v>
      </c>
      <c r="C3269">
        <v>0</v>
      </c>
      <c r="D3269">
        <v>0</v>
      </c>
      <c r="E3269" s="458">
        <v>0</v>
      </c>
      <c r="F3269" s="458">
        <v>0</v>
      </c>
      <c r="G3269" s="458">
        <v>0</v>
      </c>
      <c r="H3269" s="458">
        <v>1</v>
      </c>
      <c r="I3269" s="458">
        <v>0</v>
      </c>
      <c r="J3269" s="458">
        <v>0</v>
      </c>
      <c r="K3269" s="458">
        <v>24</v>
      </c>
      <c r="L3269" t="s">
        <v>697</v>
      </c>
      <c r="O3269" s="231"/>
      <c r="P3269" s="231"/>
    </row>
    <row r="3270" spans="1:16">
      <c r="A3270" t="s">
        <v>1331</v>
      </c>
      <c r="B3270" s="458">
        <v>2024</v>
      </c>
      <c r="C3270">
        <v>0</v>
      </c>
      <c r="D3270">
        <v>0</v>
      </c>
      <c r="E3270" s="458">
        <v>0</v>
      </c>
      <c r="F3270" s="458">
        <v>0</v>
      </c>
      <c r="G3270" s="458">
        <v>0</v>
      </c>
      <c r="H3270" s="458">
        <v>0</v>
      </c>
      <c r="I3270" s="458">
        <v>0</v>
      </c>
      <c r="J3270" s="458">
        <v>0</v>
      </c>
      <c r="K3270" s="458">
        <v>35</v>
      </c>
      <c r="L3270" t="s">
        <v>713</v>
      </c>
      <c r="O3270" s="231"/>
      <c r="P3270" s="231"/>
    </row>
    <row r="3271" spans="1:16">
      <c r="A3271" t="s">
        <v>1331</v>
      </c>
      <c r="C3271">
        <v>0</v>
      </c>
      <c r="D3271">
        <v>0</v>
      </c>
      <c r="E3271">
        <v>0</v>
      </c>
      <c r="F3271">
        <v>0</v>
      </c>
      <c r="G3271">
        <v>0</v>
      </c>
      <c r="H3271">
        <v>0</v>
      </c>
      <c r="I3271">
        <v>0</v>
      </c>
      <c r="J3271">
        <v>0</v>
      </c>
      <c r="K3271">
        <v>16</v>
      </c>
      <c r="L3271" t="s">
        <v>822</v>
      </c>
      <c r="O3271" s="231"/>
      <c r="P3271" s="231"/>
    </row>
    <row r="3272" spans="1:16">
      <c r="A3272" t="s">
        <v>1332</v>
      </c>
      <c r="B3272" s="458">
        <v>2019</v>
      </c>
      <c r="C3272" s="458">
        <v>0</v>
      </c>
      <c r="D3272" s="458">
        <v>0</v>
      </c>
      <c r="E3272" s="458">
        <v>16</v>
      </c>
      <c r="F3272" s="458">
        <v>0</v>
      </c>
      <c r="G3272" s="458">
        <v>45</v>
      </c>
      <c r="H3272" s="458">
        <v>69</v>
      </c>
      <c r="I3272" s="458">
        <v>0</v>
      </c>
      <c r="J3272" s="458">
        <v>6</v>
      </c>
      <c r="K3272" s="458">
        <v>95</v>
      </c>
      <c r="L3272" t="s">
        <v>855</v>
      </c>
      <c r="O3272" s="231"/>
      <c r="P3272" s="231"/>
    </row>
    <row r="3273" spans="1:16">
      <c r="A3273" t="s">
        <v>1332</v>
      </c>
      <c r="B3273" s="458">
        <v>2020</v>
      </c>
      <c r="C3273" s="458">
        <v>0</v>
      </c>
      <c r="D3273" s="458">
        <v>0</v>
      </c>
      <c r="E3273" s="458">
        <v>0</v>
      </c>
      <c r="F3273" s="458">
        <v>0</v>
      </c>
      <c r="G3273" s="458">
        <v>0</v>
      </c>
      <c r="H3273" s="458">
        <v>8</v>
      </c>
      <c r="I3273" s="458">
        <v>0</v>
      </c>
      <c r="J3273" s="458">
        <v>36</v>
      </c>
      <c r="K3273" s="458">
        <v>96</v>
      </c>
      <c r="L3273" t="s">
        <v>855</v>
      </c>
      <c r="O3273" s="231"/>
      <c r="P3273" s="231"/>
    </row>
    <row r="3274" spans="1:16">
      <c r="A3274" t="s">
        <v>1332</v>
      </c>
      <c r="B3274" s="458">
        <v>2021</v>
      </c>
      <c r="C3274" s="458">
        <v>0</v>
      </c>
      <c r="D3274" s="458">
        <v>0</v>
      </c>
      <c r="E3274" s="458">
        <v>0</v>
      </c>
      <c r="F3274" s="458">
        <v>0</v>
      </c>
      <c r="G3274" s="458">
        <v>0</v>
      </c>
      <c r="H3274" s="458">
        <v>5</v>
      </c>
      <c r="I3274" s="458">
        <v>0</v>
      </c>
      <c r="J3274" s="458">
        <v>9</v>
      </c>
      <c r="K3274" s="458">
        <v>34</v>
      </c>
      <c r="L3274" t="s">
        <v>855</v>
      </c>
      <c r="O3274" s="231"/>
      <c r="P3274" s="231"/>
    </row>
    <row r="3275" spans="1:16">
      <c r="A3275" t="s">
        <v>1332</v>
      </c>
      <c r="B3275" s="458">
        <v>2022</v>
      </c>
      <c r="C3275" s="458">
        <v>0</v>
      </c>
      <c r="D3275" s="458">
        <v>0</v>
      </c>
      <c r="E3275" s="458">
        <v>0</v>
      </c>
      <c r="F3275" s="458">
        <v>0</v>
      </c>
      <c r="G3275" s="458">
        <v>0</v>
      </c>
      <c r="H3275" s="458">
        <v>3</v>
      </c>
      <c r="I3275" s="458">
        <v>0</v>
      </c>
      <c r="J3275" s="458">
        <v>0</v>
      </c>
      <c r="K3275" s="458">
        <v>72</v>
      </c>
      <c r="L3275" t="s">
        <v>855</v>
      </c>
      <c r="O3275" s="231"/>
      <c r="P3275" s="231"/>
    </row>
    <row r="3276" spans="1:16">
      <c r="A3276" t="s">
        <v>1332</v>
      </c>
      <c r="B3276" s="458">
        <v>2023</v>
      </c>
      <c r="C3276" s="458">
        <v>0</v>
      </c>
      <c r="D3276" s="458">
        <v>0</v>
      </c>
      <c r="E3276" s="458">
        <v>0</v>
      </c>
      <c r="F3276" s="458">
        <v>0</v>
      </c>
      <c r="G3276" s="458">
        <v>22</v>
      </c>
      <c r="H3276" s="458">
        <v>2</v>
      </c>
      <c r="I3276" s="458">
        <v>0</v>
      </c>
      <c r="J3276" s="458">
        <v>5</v>
      </c>
      <c r="K3276" s="458">
        <v>109</v>
      </c>
      <c r="L3276" t="s">
        <v>855</v>
      </c>
      <c r="O3276" s="231"/>
      <c r="P3276" s="231"/>
    </row>
    <row r="3277" spans="1:16">
      <c r="A3277" t="s">
        <v>1332</v>
      </c>
      <c r="C3277">
        <v>0</v>
      </c>
      <c r="D3277">
        <v>0</v>
      </c>
      <c r="E3277">
        <v>0</v>
      </c>
      <c r="F3277">
        <v>0</v>
      </c>
      <c r="G3277">
        <v>0</v>
      </c>
      <c r="H3277">
        <v>1</v>
      </c>
      <c r="I3277">
        <v>0</v>
      </c>
      <c r="J3277">
        <v>2</v>
      </c>
      <c r="K3277">
        <v>51</v>
      </c>
      <c r="L3277" t="s">
        <v>822</v>
      </c>
      <c r="O3277" s="231"/>
      <c r="P3277" s="231"/>
    </row>
    <row r="3278" spans="1:16">
      <c r="A3278" t="s">
        <v>1333</v>
      </c>
      <c r="B3278" s="458">
        <v>2019</v>
      </c>
      <c r="C3278" s="458">
        <v>0</v>
      </c>
      <c r="D3278" s="458">
        <v>0</v>
      </c>
      <c r="E3278" s="458">
        <v>0</v>
      </c>
      <c r="F3278" s="458">
        <v>0</v>
      </c>
      <c r="G3278" s="458">
        <v>0</v>
      </c>
      <c r="H3278" s="458">
        <v>0</v>
      </c>
      <c r="I3278" s="458">
        <v>0</v>
      </c>
      <c r="J3278" s="458">
        <v>5</v>
      </c>
      <c r="K3278" s="458">
        <v>257</v>
      </c>
      <c r="L3278" t="s">
        <v>855</v>
      </c>
      <c r="O3278" s="231"/>
      <c r="P3278" s="231"/>
    </row>
    <row r="3279" spans="1:16">
      <c r="A3279" t="s">
        <v>1333</v>
      </c>
      <c r="B3279" s="458">
        <v>2020</v>
      </c>
      <c r="C3279" s="458">
        <v>0</v>
      </c>
      <c r="D3279" s="458">
        <v>0</v>
      </c>
      <c r="E3279" s="458">
        <v>0</v>
      </c>
      <c r="F3279" s="458">
        <v>0</v>
      </c>
      <c r="G3279" s="458">
        <v>0</v>
      </c>
      <c r="H3279" s="458">
        <v>0</v>
      </c>
      <c r="I3279" s="458">
        <v>0</v>
      </c>
      <c r="J3279" s="458">
        <v>7</v>
      </c>
      <c r="K3279" s="458">
        <v>56</v>
      </c>
      <c r="L3279" t="s">
        <v>855</v>
      </c>
      <c r="O3279" s="231"/>
      <c r="P3279" s="231"/>
    </row>
    <row r="3280" spans="1:16">
      <c r="A3280" t="s">
        <v>1333</v>
      </c>
      <c r="B3280" s="458">
        <v>2021</v>
      </c>
      <c r="C3280" s="458">
        <v>0</v>
      </c>
      <c r="D3280" s="458">
        <v>0</v>
      </c>
      <c r="E3280" s="458">
        <v>0</v>
      </c>
      <c r="F3280" s="458">
        <v>2</v>
      </c>
      <c r="G3280" s="458">
        <v>0</v>
      </c>
      <c r="H3280" s="458">
        <v>1</v>
      </c>
      <c r="I3280" s="458">
        <v>0</v>
      </c>
      <c r="J3280" s="458">
        <v>0</v>
      </c>
      <c r="K3280" s="458">
        <v>6</v>
      </c>
      <c r="L3280" t="s">
        <v>855</v>
      </c>
      <c r="O3280" s="231"/>
      <c r="P3280" s="231"/>
    </row>
    <row r="3281" spans="1:16">
      <c r="A3281" t="s">
        <v>1333</v>
      </c>
      <c r="B3281" s="458">
        <v>2021</v>
      </c>
      <c r="C3281" s="458">
        <v>0</v>
      </c>
      <c r="D3281" s="458">
        <v>0</v>
      </c>
      <c r="E3281" s="458">
        <v>0</v>
      </c>
      <c r="F3281" s="458">
        <v>0</v>
      </c>
      <c r="G3281" s="458">
        <v>0</v>
      </c>
      <c r="H3281" s="458">
        <v>1</v>
      </c>
      <c r="I3281" s="458">
        <v>0</v>
      </c>
      <c r="J3281" s="458">
        <v>0</v>
      </c>
      <c r="K3281" s="458">
        <v>37</v>
      </c>
      <c r="L3281" t="s">
        <v>697</v>
      </c>
      <c r="O3281" s="231"/>
      <c r="P3281" s="231"/>
    </row>
    <row r="3282" spans="1:16">
      <c r="A3282" t="s">
        <v>1333</v>
      </c>
      <c r="B3282" s="458">
        <v>2022</v>
      </c>
      <c r="C3282" s="458">
        <v>0</v>
      </c>
      <c r="D3282" s="458">
        <v>0</v>
      </c>
      <c r="E3282" s="458">
        <v>0</v>
      </c>
      <c r="F3282" s="458">
        <v>0</v>
      </c>
      <c r="G3282" s="458">
        <v>7</v>
      </c>
      <c r="H3282" s="458">
        <v>0</v>
      </c>
      <c r="I3282" s="458">
        <v>0</v>
      </c>
      <c r="J3282" s="458">
        <v>0</v>
      </c>
      <c r="K3282" s="458">
        <v>241</v>
      </c>
      <c r="L3282" t="s">
        <v>697</v>
      </c>
      <c r="O3282" s="231"/>
      <c r="P3282" s="231"/>
    </row>
    <row r="3283" spans="1:16">
      <c r="A3283" t="s">
        <v>1333</v>
      </c>
      <c r="B3283" s="458">
        <v>2023</v>
      </c>
      <c r="C3283" s="458">
        <v>0</v>
      </c>
      <c r="D3283" s="458">
        <v>0</v>
      </c>
      <c r="E3283" s="458">
        <v>0</v>
      </c>
      <c r="F3283" s="458">
        <v>0</v>
      </c>
      <c r="G3283" s="458">
        <v>0</v>
      </c>
      <c r="H3283" s="458">
        <v>3</v>
      </c>
      <c r="I3283" s="458">
        <v>0</v>
      </c>
      <c r="J3283" s="458">
        <v>2</v>
      </c>
      <c r="K3283" s="458">
        <v>134</v>
      </c>
      <c r="L3283" t="s">
        <v>697</v>
      </c>
      <c r="O3283" s="231"/>
      <c r="P3283" s="231"/>
    </row>
    <row r="3284" spans="1:16">
      <c r="A3284" t="s">
        <v>1333</v>
      </c>
      <c r="B3284" s="458">
        <v>2024</v>
      </c>
      <c r="C3284" s="458">
        <v>0</v>
      </c>
      <c r="D3284" s="458">
        <v>0</v>
      </c>
      <c r="E3284" s="458">
        <v>3</v>
      </c>
      <c r="F3284" s="458">
        <v>1</v>
      </c>
      <c r="G3284" s="458">
        <v>0</v>
      </c>
      <c r="H3284" s="458">
        <v>1</v>
      </c>
      <c r="I3284" s="458">
        <v>0</v>
      </c>
      <c r="J3284" s="458">
        <v>3</v>
      </c>
      <c r="K3284" s="458">
        <v>55</v>
      </c>
      <c r="L3284" t="s">
        <v>697</v>
      </c>
      <c r="O3284" s="231"/>
      <c r="P3284" s="231"/>
    </row>
    <row r="3285" spans="1:16">
      <c r="A3285" t="s">
        <v>1333</v>
      </c>
      <c r="C3285">
        <v>0</v>
      </c>
      <c r="D3285">
        <v>0</v>
      </c>
      <c r="E3285">
        <v>0</v>
      </c>
      <c r="F3285">
        <v>2</v>
      </c>
      <c r="G3285">
        <v>0</v>
      </c>
      <c r="H3285">
        <v>0</v>
      </c>
      <c r="I3285">
        <v>0</v>
      </c>
      <c r="J3285">
        <v>0</v>
      </c>
      <c r="K3285">
        <v>5</v>
      </c>
      <c r="L3285" t="s">
        <v>822</v>
      </c>
      <c r="O3285" s="231"/>
      <c r="P3285" s="231"/>
    </row>
    <row r="3286" spans="1:16">
      <c r="A3286" t="s">
        <v>1334</v>
      </c>
      <c r="B3286" s="458">
        <v>2019</v>
      </c>
      <c r="C3286" s="458">
        <v>0</v>
      </c>
      <c r="D3286" s="458">
        <v>0</v>
      </c>
      <c r="E3286" s="458">
        <v>0</v>
      </c>
      <c r="F3286" s="458">
        <v>0</v>
      </c>
      <c r="G3286" s="458">
        <v>0</v>
      </c>
      <c r="H3286" s="458">
        <v>0</v>
      </c>
      <c r="I3286" s="458">
        <v>0</v>
      </c>
      <c r="J3286" s="458">
        <v>5</v>
      </c>
      <c r="K3286" s="458">
        <v>0</v>
      </c>
      <c r="L3286" t="s">
        <v>855</v>
      </c>
      <c r="O3286" s="231"/>
      <c r="P3286" s="231"/>
    </row>
    <row r="3287" spans="1:16">
      <c r="A3287" t="s">
        <v>1334</v>
      </c>
      <c r="B3287" s="458">
        <v>2020</v>
      </c>
      <c r="C3287" s="458">
        <v>0</v>
      </c>
      <c r="D3287" s="458">
        <v>0</v>
      </c>
      <c r="E3287" s="458">
        <v>0</v>
      </c>
      <c r="F3287" s="458">
        <v>0</v>
      </c>
      <c r="G3287" s="458">
        <v>0</v>
      </c>
      <c r="H3287" s="458">
        <v>0</v>
      </c>
      <c r="I3287" s="458">
        <v>0</v>
      </c>
      <c r="J3287" s="458">
        <v>13</v>
      </c>
      <c r="K3287" s="458">
        <v>0</v>
      </c>
      <c r="L3287" t="s">
        <v>855</v>
      </c>
      <c r="O3287" s="231"/>
      <c r="P3287" s="231"/>
    </row>
    <row r="3288" spans="1:16">
      <c r="A3288" t="s">
        <v>1334</v>
      </c>
      <c r="B3288" s="458">
        <v>2021</v>
      </c>
      <c r="C3288" s="458">
        <v>0</v>
      </c>
      <c r="D3288" s="458">
        <v>0</v>
      </c>
      <c r="E3288" s="458">
        <v>0</v>
      </c>
      <c r="F3288" s="458">
        <v>0</v>
      </c>
      <c r="G3288" s="458">
        <v>0</v>
      </c>
      <c r="H3288" s="458">
        <v>0</v>
      </c>
      <c r="I3288" s="458">
        <v>0</v>
      </c>
      <c r="J3288" s="458">
        <v>7</v>
      </c>
      <c r="K3288" s="458">
        <v>0</v>
      </c>
      <c r="L3288" t="s">
        <v>855</v>
      </c>
      <c r="O3288" s="231"/>
      <c r="P3288" s="231"/>
    </row>
    <row r="3289" spans="1:16">
      <c r="A3289" t="s">
        <v>1334</v>
      </c>
      <c r="B3289" s="458">
        <v>2021</v>
      </c>
      <c r="C3289" s="458">
        <v>0</v>
      </c>
      <c r="D3289" s="458">
        <v>0</v>
      </c>
      <c r="E3289" s="458">
        <v>0</v>
      </c>
      <c r="F3289" s="458">
        <v>0</v>
      </c>
      <c r="G3289" s="458">
        <v>0</v>
      </c>
      <c r="H3289" s="458">
        <v>0</v>
      </c>
      <c r="I3289" s="458">
        <v>0</v>
      </c>
      <c r="J3289" s="458">
        <v>3</v>
      </c>
      <c r="K3289" s="458">
        <v>0</v>
      </c>
      <c r="L3289" t="s">
        <v>697</v>
      </c>
      <c r="O3289" s="231"/>
      <c r="P3289" s="231"/>
    </row>
    <row r="3290" spans="1:16">
      <c r="A3290" t="s">
        <v>1334</v>
      </c>
      <c r="B3290" s="458">
        <v>2022</v>
      </c>
      <c r="C3290" s="458">
        <v>0</v>
      </c>
      <c r="D3290" s="458">
        <v>0</v>
      </c>
      <c r="E3290" s="458">
        <v>0</v>
      </c>
      <c r="F3290" s="458">
        <v>0</v>
      </c>
      <c r="G3290" s="458">
        <v>0</v>
      </c>
      <c r="H3290" s="458">
        <v>0</v>
      </c>
      <c r="I3290" s="458">
        <v>0</v>
      </c>
      <c r="J3290" s="458">
        <v>25</v>
      </c>
      <c r="K3290" s="458">
        <v>0</v>
      </c>
      <c r="L3290" t="s">
        <v>697</v>
      </c>
      <c r="O3290" s="231"/>
      <c r="P3290" s="231"/>
    </row>
    <row r="3291" spans="1:16">
      <c r="A3291" t="s">
        <v>1334</v>
      </c>
      <c r="B3291" s="458">
        <v>2023</v>
      </c>
      <c r="C3291" s="458">
        <v>0</v>
      </c>
      <c r="D3291" s="458">
        <v>0</v>
      </c>
      <c r="E3291" s="458">
        <v>0</v>
      </c>
      <c r="F3291" s="458">
        <v>0</v>
      </c>
      <c r="G3291" s="458">
        <v>0</v>
      </c>
      <c r="H3291" s="458">
        <v>18</v>
      </c>
      <c r="I3291" s="458">
        <v>0</v>
      </c>
      <c r="J3291" s="458">
        <v>9</v>
      </c>
      <c r="K3291" s="458">
        <v>0</v>
      </c>
      <c r="L3291" t="s">
        <v>697</v>
      </c>
      <c r="O3291" s="231"/>
      <c r="P3291" s="231"/>
    </row>
    <row r="3292" spans="1:16">
      <c r="A3292" t="s">
        <v>1334</v>
      </c>
      <c r="B3292" s="458">
        <v>2024</v>
      </c>
      <c r="C3292" s="458">
        <v>0</v>
      </c>
      <c r="D3292" s="458">
        <v>0</v>
      </c>
      <c r="E3292" s="458">
        <v>0</v>
      </c>
      <c r="F3292" s="458">
        <v>0</v>
      </c>
      <c r="G3292" s="458">
        <v>0</v>
      </c>
      <c r="H3292" s="458">
        <v>4</v>
      </c>
      <c r="I3292" s="458">
        <v>0</v>
      </c>
      <c r="J3292" s="458">
        <v>39</v>
      </c>
      <c r="K3292" s="458">
        <v>0</v>
      </c>
      <c r="L3292" t="s">
        <v>697</v>
      </c>
      <c r="O3292" s="231"/>
      <c r="P3292" s="231"/>
    </row>
    <row r="3293" spans="1:16">
      <c r="A3293" t="s">
        <v>1334</v>
      </c>
      <c r="C3293">
        <v>0</v>
      </c>
      <c r="D3293">
        <v>0</v>
      </c>
      <c r="E3293">
        <v>0</v>
      </c>
      <c r="F3293">
        <v>0</v>
      </c>
      <c r="G3293">
        <v>0</v>
      </c>
      <c r="H3293">
        <v>0</v>
      </c>
      <c r="I3293">
        <v>0</v>
      </c>
      <c r="J3293">
        <v>3</v>
      </c>
      <c r="K3293">
        <v>0</v>
      </c>
      <c r="L3293" t="s">
        <v>822</v>
      </c>
      <c r="O3293" s="231"/>
      <c r="P3293" s="231"/>
    </row>
    <row r="3294" spans="1:16">
      <c r="A3294" t="s">
        <v>1335</v>
      </c>
      <c r="B3294" s="458">
        <v>2019</v>
      </c>
      <c r="C3294" s="458">
        <v>0</v>
      </c>
      <c r="D3294" s="458">
        <v>0</v>
      </c>
      <c r="E3294" s="458">
        <v>0</v>
      </c>
      <c r="F3294" s="458">
        <v>0</v>
      </c>
      <c r="G3294" s="458">
        <v>0</v>
      </c>
      <c r="H3294" s="458">
        <v>0</v>
      </c>
      <c r="I3294" s="458">
        <v>0</v>
      </c>
      <c r="J3294" s="458">
        <v>1</v>
      </c>
      <c r="K3294" s="458">
        <v>1</v>
      </c>
      <c r="L3294" t="s">
        <v>855</v>
      </c>
      <c r="O3294" s="231"/>
      <c r="P3294" s="231"/>
    </row>
    <row r="3295" spans="1:16">
      <c r="A3295" t="s">
        <v>1335</v>
      </c>
      <c r="B3295" s="458">
        <v>2019</v>
      </c>
      <c r="C3295" s="458">
        <v>0</v>
      </c>
      <c r="D3295" s="458">
        <v>0</v>
      </c>
      <c r="E3295" s="458">
        <v>0</v>
      </c>
      <c r="F3295" s="458">
        <v>0</v>
      </c>
      <c r="G3295" s="458">
        <v>0</v>
      </c>
      <c r="H3295" s="458">
        <v>2</v>
      </c>
      <c r="I3295" s="458">
        <v>0</v>
      </c>
      <c r="J3295" s="458">
        <v>0</v>
      </c>
      <c r="K3295" s="458">
        <v>0</v>
      </c>
      <c r="L3295" t="s">
        <v>697</v>
      </c>
      <c r="O3295" s="231"/>
      <c r="P3295" s="231"/>
    </row>
    <row r="3296" spans="1:16">
      <c r="A3296" t="s">
        <v>1335</v>
      </c>
      <c r="B3296" s="458">
        <v>2020</v>
      </c>
      <c r="C3296" s="458">
        <v>0</v>
      </c>
      <c r="D3296" s="458">
        <v>0</v>
      </c>
      <c r="E3296" s="458">
        <v>0</v>
      </c>
      <c r="F3296" s="458">
        <v>0</v>
      </c>
      <c r="G3296" s="458">
        <v>30</v>
      </c>
      <c r="H3296" s="458">
        <v>1</v>
      </c>
      <c r="I3296" s="458">
        <v>0</v>
      </c>
      <c r="J3296" s="458">
        <v>5</v>
      </c>
      <c r="K3296" s="458">
        <v>9</v>
      </c>
      <c r="L3296" t="s">
        <v>697</v>
      </c>
      <c r="O3296" s="231"/>
      <c r="P3296" s="231"/>
    </row>
    <row r="3297" spans="1:16">
      <c r="A3297" t="s">
        <v>1335</v>
      </c>
      <c r="B3297" s="458">
        <v>2021</v>
      </c>
      <c r="C3297" s="458">
        <v>39</v>
      </c>
      <c r="D3297" s="458">
        <v>0</v>
      </c>
      <c r="E3297" s="458">
        <v>30</v>
      </c>
      <c r="F3297" s="458">
        <v>0</v>
      </c>
      <c r="G3297" s="458">
        <v>0</v>
      </c>
      <c r="H3297" s="458">
        <v>0</v>
      </c>
      <c r="I3297" s="458">
        <v>0</v>
      </c>
      <c r="J3297" s="458">
        <v>6</v>
      </c>
      <c r="K3297" s="458">
        <v>3</v>
      </c>
      <c r="L3297" t="s">
        <v>697</v>
      </c>
      <c r="O3297" s="231"/>
      <c r="P3297" s="231"/>
    </row>
    <row r="3298" spans="1:16">
      <c r="A3298" t="s">
        <v>1335</v>
      </c>
      <c r="B3298" s="458">
        <v>2022</v>
      </c>
      <c r="C3298" s="458">
        <v>27</v>
      </c>
      <c r="D3298" s="458">
        <v>0</v>
      </c>
      <c r="E3298" s="458">
        <v>66</v>
      </c>
      <c r="F3298" s="458">
        <v>0</v>
      </c>
      <c r="G3298" s="458">
        <v>24</v>
      </c>
      <c r="H3298" s="458">
        <v>0</v>
      </c>
      <c r="I3298" s="458">
        <v>0</v>
      </c>
      <c r="J3298" s="458">
        <v>6</v>
      </c>
      <c r="K3298" s="458">
        <v>4</v>
      </c>
      <c r="L3298" t="s">
        <v>697</v>
      </c>
      <c r="O3298" s="231"/>
      <c r="P3298" s="231"/>
    </row>
    <row r="3299" spans="1:16">
      <c r="A3299" t="s">
        <v>1335</v>
      </c>
      <c r="B3299" s="458">
        <v>2023</v>
      </c>
      <c r="C3299" s="458">
        <v>0</v>
      </c>
      <c r="D3299" s="458">
        <v>0</v>
      </c>
      <c r="E3299" s="458">
        <v>0</v>
      </c>
      <c r="F3299" s="458">
        <v>0</v>
      </c>
      <c r="G3299" s="458">
        <v>0</v>
      </c>
      <c r="H3299" s="458">
        <v>0</v>
      </c>
      <c r="I3299" s="458">
        <v>0</v>
      </c>
      <c r="J3299" s="458">
        <v>7</v>
      </c>
      <c r="K3299" s="458">
        <v>5</v>
      </c>
      <c r="L3299" t="s">
        <v>697</v>
      </c>
      <c r="O3299" s="231"/>
      <c r="P3299" s="231"/>
    </row>
    <row r="3300" spans="1:16">
      <c r="A3300" t="s">
        <v>1335</v>
      </c>
      <c r="B3300" s="458">
        <v>2024</v>
      </c>
      <c r="C3300" s="458">
        <v>0</v>
      </c>
      <c r="D3300" s="458">
        <v>0</v>
      </c>
      <c r="E3300" s="458">
        <v>0</v>
      </c>
      <c r="F3300" s="458">
        <v>0</v>
      </c>
      <c r="G3300" s="458">
        <v>0</v>
      </c>
      <c r="H3300" s="458">
        <v>0</v>
      </c>
      <c r="I3300" s="458">
        <v>0</v>
      </c>
      <c r="J3300" s="458">
        <v>8</v>
      </c>
      <c r="K3300" s="458">
        <v>33</v>
      </c>
      <c r="L3300" t="s">
        <v>697</v>
      </c>
      <c r="O3300" s="231"/>
      <c r="P3300" s="231"/>
    </row>
    <row r="3301" spans="1:16">
      <c r="A3301" t="s">
        <v>1335</v>
      </c>
      <c r="C3301">
        <v>0</v>
      </c>
      <c r="D3301">
        <v>0</v>
      </c>
      <c r="E3301">
        <v>0</v>
      </c>
      <c r="F3301">
        <v>0</v>
      </c>
      <c r="G3301">
        <v>0</v>
      </c>
      <c r="H3301">
        <v>0</v>
      </c>
      <c r="I3301">
        <v>0</v>
      </c>
      <c r="J3301">
        <v>3</v>
      </c>
      <c r="K3301">
        <v>3</v>
      </c>
      <c r="L3301" t="s">
        <v>822</v>
      </c>
      <c r="O3301" s="231"/>
      <c r="P3301" s="231"/>
    </row>
    <row r="3302" spans="1:16">
      <c r="A3302" t="s">
        <v>1336</v>
      </c>
      <c r="B3302" s="458">
        <v>2019</v>
      </c>
      <c r="C3302" s="458">
        <v>0</v>
      </c>
      <c r="D3302" s="458">
        <v>0</v>
      </c>
      <c r="E3302" s="458">
        <v>0</v>
      </c>
      <c r="F3302" s="458">
        <v>0</v>
      </c>
      <c r="G3302" s="458">
        <v>0</v>
      </c>
      <c r="H3302" s="458">
        <v>0</v>
      </c>
      <c r="I3302" s="458">
        <v>0</v>
      </c>
      <c r="J3302" s="458">
        <v>12</v>
      </c>
      <c r="K3302" s="458">
        <v>8</v>
      </c>
      <c r="L3302" t="s">
        <v>855</v>
      </c>
      <c r="O3302" s="231"/>
      <c r="P3302" s="231"/>
    </row>
    <row r="3303" spans="1:16">
      <c r="A3303" t="s">
        <v>1336</v>
      </c>
      <c r="B3303" s="458">
        <v>2020</v>
      </c>
      <c r="C3303" s="458">
        <v>0</v>
      </c>
      <c r="D3303" s="458">
        <v>0</v>
      </c>
      <c r="E3303" s="458">
        <v>0</v>
      </c>
      <c r="F3303" s="458">
        <v>0</v>
      </c>
      <c r="G3303" s="458">
        <v>0</v>
      </c>
      <c r="H3303" s="458">
        <v>0</v>
      </c>
      <c r="I3303" s="458">
        <v>0</v>
      </c>
      <c r="J3303" s="458">
        <v>7</v>
      </c>
      <c r="K3303" s="458">
        <v>0</v>
      </c>
      <c r="L3303" t="s">
        <v>855</v>
      </c>
      <c r="O3303" s="231"/>
      <c r="P3303" s="231"/>
    </row>
    <row r="3304" spans="1:16">
      <c r="A3304" t="s">
        <v>1336</v>
      </c>
      <c r="B3304" s="458">
        <v>2021</v>
      </c>
      <c r="C3304" s="458">
        <v>0</v>
      </c>
      <c r="D3304" s="458">
        <v>0</v>
      </c>
      <c r="E3304" s="458">
        <v>0</v>
      </c>
      <c r="F3304" s="458">
        <v>0</v>
      </c>
      <c r="G3304" s="458">
        <v>0</v>
      </c>
      <c r="H3304" s="458">
        <v>0</v>
      </c>
      <c r="I3304" s="458">
        <v>0</v>
      </c>
      <c r="J3304" s="458">
        <v>23</v>
      </c>
      <c r="K3304" s="458">
        <v>0</v>
      </c>
      <c r="L3304" t="s">
        <v>855</v>
      </c>
      <c r="O3304" s="231"/>
      <c r="P3304" s="231"/>
    </row>
    <row r="3305" spans="1:16">
      <c r="A3305" t="s">
        <v>1336</v>
      </c>
      <c r="B3305" s="458">
        <v>2022</v>
      </c>
      <c r="C3305" s="458">
        <v>0</v>
      </c>
      <c r="D3305" s="458">
        <v>0</v>
      </c>
      <c r="E3305" s="458">
        <v>0</v>
      </c>
      <c r="F3305" s="458">
        <v>0</v>
      </c>
      <c r="G3305" s="458">
        <v>0</v>
      </c>
      <c r="H3305" s="458">
        <v>0</v>
      </c>
      <c r="I3305" s="458">
        <v>0</v>
      </c>
      <c r="J3305" s="458">
        <v>31</v>
      </c>
      <c r="K3305" s="458">
        <v>1</v>
      </c>
      <c r="L3305" t="s">
        <v>855</v>
      </c>
      <c r="O3305" s="231"/>
      <c r="P3305" s="231"/>
    </row>
    <row r="3306" spans="1:16">
      <c r="A3306" t="s">
        <v>1336</v>
      </c>
      <c r="B3306" s="458">
        <v>2023</v>
      </c>
      <c r="C3306" s="458">
        <v>0</v>
      </c>
      <c r="D3306" s="458">
        <v>0</v>
      </c>
      <c r="E3306" s="458">
        <v>0</v>
      </c>
      <c r="F3306" s="458">
        <v>1</v>
      </c>
      <c r="G3306" s="458">
        <v>0</v>
      </c>
      <c r="H3306" s="458">
        <v>2</v>
      </c>
      <c r="I3306" s="458">
        <v>0</v>
      </c>
      <c r="J3306" s="458">
        <v>0</v>
      </c>
      <c r="K3306" s="458">
        <v>0</v>
      </c>
      <c r="L3306" t="s">
        <v>855</v>
      </c>
      <c r="O3306" s="231"/>
      <c r="P3306" s="231"/>
    </row>
    <row r="3307" spans="1:16">
      <c r="A3307" t="s">
        <v>1336</v>
      </c>
      <c r="B3307" s="458">
        <v>2023</v>
      </c>
      <c r="C3307" s="458">
        <v>0</v>
      </c>
      <c r="D3307" s="458">
        <v>0</v>
      </c>
      <c r="E3307" s="458">
        <v>0</v>
      </c>
      <c r="F3307" s="458">
        <v>6</v>
      </c>
      <c r="G3307" s="458">
        <v>0</v>
      </c>
      <c r="H3307" s="458">
        <v>5</v>
      </c>
      <c r="I3307" s="458">
        <v>0</v>
      </c>
      <c r="J3307" s="458">
        <v>7</v>
      </c>
      <c r="K3307" s="458">
        <v>3</v>
      </c>
      <c r="L3307" t="s">
        <v>697</v>
      </c>
      <c r="O3307" s="231"/>
      <c r="P3307" s="231"/>
    </row>
    <row r="3308" spans="1:16">
      <c r="A3308" t="s">
        <v>1336</v>
      </c>
      <c r="B3308" s="458">
        <v>2024</v>
      </c>
      <c r="C3308" s="458">
        <v>0</v>
      </c>
      <c r="D3308" s="458">
        <v>0</v>
      </c>
      <c r="E3308" s="458">
        <v>0</v>
      </c>
      <c r="F3308" s="458">
        <v>10</v>
      </c>
      <c r="G3308" s="458">
        <v>0</v>
      </c>
      <c r="H3308" s="458">
        <v>10</v>
      </c>
      <c r="I3308" s="458">
        <v>0</v>
      </c>
      <c r="J3308" s="458">
        <v>10</v>
      </c>
      <c r="K3308" s="458">
        <v>19</v>
      </c>
      <c r="L3308" t="s">
        <v>697</v>
      </c>
      <c r="O3308" s="231"/>
      <c r="P3308" s="231"/>
    </row>
    <row r="3309" spans="1:16">
      <c r="A3309" t="s">
        <v>1336</v>
      </c>
      <c r="C3309">
        <v>0</v>
      </c>
      <c r="D3309">
        <v>0</v>
      </c>
      <c r="E3309">
        <v>0</v>
      </c>
      <c r="F3309">
        <v>1</v>
      </c>
      <c r="G3309">
        <v>0</v>
      </c>
      <c r="H3309">
        <v>2</v>
      </c>
      <c r="I3309">
        <v>0</v>
      </c>
      <c r="J3309">
        <v>17</v>
      </c>
      <c r="K3309">
        <v>0</v>
      </c>
      <c r="L3309" t="s">
        <v>822</v>
      </c>
      <c r="O3309" s="231"/>
      <c r="P3309" s="231"/>
    </row>
    <row r="3310" spans="1:16">
      <c r="A3310" t="s">
        <v>1337</v>
      </c>
      <c r="B3310" s="458">
        <v>2019</v>
      </c>
      <c r="C3310" s="458">
        <v>0</v>
      </c>
      <c r="D3310" s="458">
        <v>0</v>
      </c>
      <c r="E3310" s="458">
        <v>0</v>
      </c>
      <c r="F3310" s="458">
        <v>0</v>
      </c>
      <c r="G3310" s="458">
        <v>0</v>
      </c>
      <c r="H3310" s="458">
        <v>0</v>
      </c>
      <c r="I3310" s="458">
        <v>0</v>
      </c>
      <c r="J3310" s="458">
        <v>14</v>
      </c>
      <c r="K3310" s="458">
        <v>511</v>
      </c>
      <c r="L3310" t="s">
        <v>855</v>
      </c>
      <c r="O3310" s="231"/>
      <c r="P3310" s="231"/>
    </row>
    <row r="3311" spans="1:16">
      <c r="A3311" t="s">
        <v>1337</v>
      </c>
      <c r="B3311" s="458">
        <v>2020</v>
      </c>
      <c r="C3311" s="458">
        <v>0</v>
      </c>
      <c r="D3311" s="458">
        <v>0</v>
      </c>
      <c r="E3311" s="458">
        <v>0</v>
      </c>
      <c r="F3311" s="458">
        <v>0</v>
      </c>
      <c r="G3311" s="458">
        <v>1</v>
      </c>
      <c r="H3311" s="458">
        <v>0</v>
      </c>
      <c r="I3311" s="458">
        <v>0</v>
      </c>
      <c r="J3311" s="458">
        <v>41</v>
      </c>
      <c r="K3311" s="458">
        <v>85</v>
      </c>
      <c r="L3311" t="s">
        <v>855</v>
      </c>
      <c r="O3311" s="231"/>
      <c r="P3311" s="231"/>
    </row>
    <row r="3312" spans="1:16">
      <c r="A3312" t="s">
        <v>1337</v>
      </c>
      <c r="B3312" s="458">
        <v>2021</v>
      </c>
      <c r="C3312" s="458">
        <v>0</v>
      </c>
      <c r="D3312" s="458">
        <v>0</v>
      </c>
      <c r="E3312" s="458">
        <v>0</v>
      </c>
      <c r="F3312" s="458">
        <v>0</v>
      </c>
      <c r="G3312" s="458">
        <v>0</v>
      </c>
      <c r="H3312" s="458">
        <v>0</v>
      </c>
      <c r="I3312" s="458">
        <v>0</v>
      </c>
      <c r="J3312" s="458">
        <v>34</v>
      </c>
      <c r="K3312" s="458">
        <v>64</v>
      </c>
      <c r="L3312" t="s">
        <v>855</v>
      </c>
      <c r="O3312" s="231"/>
      <c r="P3312" s="231"/>
    </row>
    <row r="3313" spans="1:16">
      <c r="A3313" t="s">
        <v>1337</v>
      </c>
      <c r="B3313" s="458">
        <v>2021</v>
      </c>
      <c r="C3313" s="458">
        <v>0</v>
      </c>
      <c r="D3313" s="458">
        <v>0</v>
      </c>
      <c r="E3313" s="458">
        <v>0</v>
      </c>
      <c r="F3313" s="458">
        <v>0</v>
      </c>
      <c r="G3313" s="458">
        <v>0</v>
      </c>
      <c r="H3313" s="458">
        <v>0</v>
      </c>
      <c r="I3313" s="458">
        <v>0</v>
      </c>
      <c r="J3313" s="458">
        <v>20</v>
      </c>
      <c r="K3313" s="458">
        <v>6</v>
      </c>
      <c r="L3313" t="s">
        <v>697</v>
      </c>
      <c r="O3313" s="231"/>
      <c r="P3313" s="231"/>
    </row>
    <row r="3314" spans="1:16">
      <c r="A3314" t="s">
        <v>1337</v>
      </c>
      <c r="B3314" s="458">
        <v>2022</v>
      </c>
      <c r="C3314" s="458">
        <v>0</v>
      </c>
      <c r="D3314" s="458">
        <v>0</v>
      </c>
      <c r="E3314" s="458">
        <v>0</v>
      </c>
      <c r="F3314" s="458">
        <v>0</v>
      </c>
      <c r="G3314" s="458">
        <v>0</v>
      </c>
      <c r="H3314" s="458">
        <v>0</v>
      </c>
      <c r="I3314" s="458">
        <v>0</v>
      </c>
      <c r="J3314" s="458">
        <v>59</v>
      </c>
      <c r="K3314" s="458">
        <v>145</v>
      </c>
      <c r="L3314" t="s">
        <v>697</v>
      </c>
      <c r="O3314" s="231"/>
      <c r="P3314" s="231"/>
    </row>
    <row r="3315" spans="1:16">
      <c r="A3315" t="s">
        <v>1337</v>
      </c>
      <c r="B3315" s="458">
        <v>2023</v>
      </c>
      <c r="C3315" s="458">
        <v>0</v>
      </c>
      <c r="D3315" s="458">
        <v>0</v>
      </c>
      <c r="E3315" s="458">
        <v>0</v>
      </c>
      <c r="F3315" s="458">
        <v>0</v>
      </c>
      <c r="G3315" s="458">
        <v>0</v>
      </c>
      <c r="H3315" s="458">
        <v>0</v>
      </c>
      <c r="I3315" s="458">
        <v>0</v>
      </c>
      <c r="J3315" s="458">
        <v>35</v>
      </c>
      <c r="K3315" s="458">
        <v>113</v>
      </c>
      <c r="L3315" t="s">
        <v>697</v>
      </c>
      <c r="O3315" s="231"/>
      <c r="P3315" s="231"/>
    </row>
    <row r="3316" spans="1:16">
      <c r="A3316" t="s">
        <v>1337</v>
      </c>
      <c r="B3316" s="458">
        <v>2024</v>
      </c>
      <c r="C3316" s="458">
        <v>0</v>
      </c>
      <c r="D3316" s="458">
        <v>0</v>
      </c>
      <c r="E3316" s="458">
        <v>0</v>
      </c>
      <c r="F3316" s="458">
        <v>0</v>
      </c>
      <c r="G3316" s="458">
        <v>0</v>
      </c>
      <c r="H3316" s="458">
        <v>0</v>
      </c>
      <c r="I3316" s="458">
        <v>0</v>
      </c>
      <c r="J3316" s="458">
        <v>63</v>
      </c>
      <c r="K3316" s="458">
        <v>85</v>
      </c>
      <c r="L3316" t="s">
        <v>697</v>
      </c>
      <c r="O3316" s="231"/>
      <c r="P3316" s="231"/>
    </row>
    <row r="3317" spans="1:16">
      <c r="A3317" t="s">
        <v>1337</v>
      </c>
      <c r="C3317">
        <v>0</v>
      </c>
      <c r="D3317">
        <v>0</v>
      </c>
      <c r="E3317">
        <v>0</v>
      </c>
      <c r="F3317">
        <v>0</v>
      </c>
      <c r="G3317">
        <v>0</v>
      </c>
      <c r="H3317">
        <v>0</v>
      </c>
      <c r="I3317">
        <v>0</v>
      </c>
      <c r="J3317">
        <v>14</v>
      </c>
      <c r="K3317">
        <v>9</v>
      </c>
      <c r="L3317" t="s">
        <v>822</v>
      </c>
      <c r="O3317" s="231"/>
      <c r="P3317" s="231"/>
    </row>
    <row r="3318" spans="1:16">
      <c r="A3318" t="s">
        <v>1338</v>
      </c>
      <c r="B3318" s="458">
        <v>2019</v>
      </c>
      <c r="C3318" s="458">
        <v>0</v>
      </c>
      <c r="D3318" s="458">
        <v>0</v>
      </c>
      <c r="E3318" s="458">
        <v>0</v>
      </c>
      <c r="F3318" s="458">
        <v>0</v>
      </c>
      <c r="G3318" s="458">
        <v>0</v>
      </c>
      <c r="H3318" s="458">
        <v>3</v>
      </c>
      <c r="I3318" s="458">
        <v>0</v>
      </c>
      <c r="J3318" s="458">
        <v>0</v>
      </c>
      <c r="K3318" s="458">
        <v>378</v>
      </c>
      <c r="L3318" t="s">
        <v>855</v>
      </c>
      <c r="O3318" s="231"/>
      <c r="P3318" s="231"/>
    </row>
    <row r="3319" spans="1:16">
      <c r="A3319" t="s">
        <v>1338</v>
      </c>
      <c r="B3319" s="458">
        <v>2020</v>
      </c>
      <c r="C3319" s="458">
        <v>0</v>
      </c>
      <c r="D3319" s="458">
        <v>0</v>
      </c>
      <c r="E3319" s="458">
        <v>0</v>
      </c>
      <c r="F3319" s="458">
        <v>0</v>
      </c>
      <c r="G3319" s="458">
        <v>0</v>
      </c>
      <c r="H3319" s="458">
        <v>10</v>
      </c>
      <c r="I3319" s="458">
        <v>0</v>
      </c>
      <c r="J3319" s="458">
        <v>32</v>
      </c>
      <c r="K3319" s="458">
        <v>629</v>
      </c>
      <c r="L3319" t="s">
        <v>855</v>
      </c>
      <c r="O3319" s="231"/>
      <c r="P3319" s="231"/>
    </row>
    <row r="3320" spans="1:16">
      <c r="A3320" t="s">
        <v>1338</v>
      </c>
      <c r="B3320" s="458">
        <v>2021</v>
      </c>
      <c r="C3320" s="458">
        <v>0</v>
      </c>
      <c r="D3320" s="458">
        <v>0</v>
      </c>
      <c r="E3320" s="458">
        <v>27</v>
      </c>
      <c r="F3320" s="458">
        <v>0</v>
      </c>
      <c r="G3320" s="458">
        <v>32</v>
      </c>
      <c r="H3320" s="458">
        <v>16</v>
      </c>
      <c r="I3320" s="458">
        <v>0</v>
      </c>
      <c r="J3320" s="458">
        <v>0</v>
      </c>
      <c r="K3320" s="458">
        <v>540</v>
      </c>
      <c r="L3320" t="s">
        <v>855</v>
      </c>
      <c r="O3320" s="231"/>
      <c r="P3320" s="231"/>
    </row>
    <row r="3321" spans="1:16">
      <c r="A3321" t="s">
        <v>1338</v>
      </c>
      <c r="B3321" s="458">
        <v>2022</v>
      </c>
      <c r="C3321" s="458">
        <v>0</v>
      </c>
      <c r="D3321" s="458">
        <v>0</v>
      </c>
      <c r="E3321" s="458">
        <v>0</v>
      </c>
      <c r="F3321" s="458">
        <v>0</v>
      </c>
      <c r="G3321" s="458">
        <v>0</v>
      </c>
      <c r="H3321" s="458">
        <v>6</v>
      </c>
      <c r="I3321" s="458">
        <v>0</v>
      </c>
      <c r="J3321" s="458">
        <v>14</v>
      </c>
      <c r="K3321" s="458">
        <v>357</v>
      </c>
      <c r="L3321" t="s">
        <v>855</v>
      </c>
      <c r="O3321" s="231"/>
      <c r="P3321" s="231"/>
    </row>
    <row r="3322" spans="1:16">
      <c r="A3322" t="s">
        <v>1338</v>
      </c>
      <c r="B3322" s="458">
        <v>2023</v>
      </c>
      <c r="C3322" s="458">
        <v>0</v>
      </c>
      <c r="D3322" s="458">
        <v>0</v>
      </c>
      <c r="E3322" s="458">
        <v>0</v>
      </c>
      <c r="F3322" s="458">
        <v>0</v>
      </c>
      <c r="G3322" s="458">
        <v>0</v>
      </c>
      <c r="H3322" s="458">
        <v>0</v>
      </c>
      <c r="I3322" s="458">
        <v>0</v>
      </c>
      <c r="J3322" s="458">
        <v>0</v>
      </c>
      <c r="K3322" s="458">
        <v>19</v>
      </c>
      <c r="L3322" t="s">
        <v>855</v>
      </c>
      <c r="O3322" s="231"/>
      <c r="P3322" s="231"/>
    </row>
    <row r="3323" spans="1:16">
      <c r="A3323" t="s">
        <v>1338</v>
      </c>
      <c r="B3323" s="458">
        <v>2023</v>
      </c>
      <c r="C3323" s="458">
        <v>0</v>
      </c>
      <c r="D3323" s="458">
        <v>0</v>
      </c>
      <c r="E3323" s="458">
        <v>0</v>
      </c>
      <c r="F3323" s="458">
        <v>0</v>
      </c>
      <c r="G3323" s="458">
        <v>0</v>
      </c>
      <c r="H3323" s="458">
        <v>0</v>
      </c>
      <c r="I3323" s="458">
        <v>0</v>
      </c>
      <c r="J3323" s="458">
        <v>0</v>
      </c>
      <c r="K3323" s="458">
        <v>464</v>
      </c>
      <c r="L3323" t="s">
        <v>697</v>
      </c>
      <c r="O3323" s="231"/>
      <c r="P3323" s="231"/>
    </row>
    <row r="3324" spans="1:16">
      <c r="A3324" t="s">
        <v>1338</v>
      </c>
      <c r="B3324" s="458">
        <v>2024</v>
      </c>
      <c r="C3324" s="458">
        <v>0</v>
      </c>
      <c r="D3324" s="458">
        <v>0</v>
      </c>
      <c r="E3324" s="458">
        <v>0</v>
      </c>
      <c r="F3324" s="458">
        <v>0</v>
      </c>
      <c r="G3324" s="458">
        <v>0</v>
      </c>
      <c r="H3324" s="458">
        <v>0</v>
      </c>
      <c r="I3324" s="458">
        <v>0</v>
      </c>
      <c r="J3324" s="458">
        <v>0</v>
      </c>
      <c r="K3324" s="458">
        <v>647</v>
      </c>
      <c r="L3324" t="s">
        <v>697</v>
      </c>
      <c r="O3324" s="231"/>
      <c r="P3324" s="231"/>
    </row>
    <row r="3325" spans="1:16">
      <c r="A3325" t="s">
        <v>1338</v>
      </c>
      <c r="C3325">
        <v>0</v>
      </c>
      <c r="D3325">
        <v>0</v>
      </c>
      <c r="E3325">
        <v>0</v>
      </c>
      <c r="F3325">
        <v>0</v>
      </c>
      <c r="G3325">
        <v>0</v>
      </c>
      <c r="H3325">
        <v>1</v>
      </c>
      <c r="I3325">
        <v>0</v>
      </c>
      <c r="J3325">
        <v>5</v>
      </c>
      <c r="K3325">
        <v>226</v>
      </c>
      <c r="L3325" t="s">
        <v>822</v>
      </c>
      <c r="O3325" s="231"/>
      <c r="P3325" s="231"/>
    </row>
    <row r="3326" spans="1:16">
      <c r="A3326" t="s">
        <v>1339</v>
      </c>
      <c r="B3326" s="458">
        <v>2019</v>
      </c>
      <c r="C3326" s="458">
        <v>0</v>
      </c>
      <c r="D3326" s="458">
        <v>0</v>
      </c>
      <c r="E3326" s="458">
        <v>0</v>
      </c>
      <c r="F3326" s="458">
        <v>0</v>
      </c>
      <c r="G3326" s="458">
        <v>0</v>
      </c>
      <c r="H3326" s="458">
        <v>0</v>
      </c>
      <c r="I3326" s="458">
        <v>0</v>
      </c>
      <c r="J3326" s="458">
        <v>0</v>
      </c>
      <c r="K3326" s="458">
        <v>64</v>
      </c>
      <c r="L3326" t="s">
        <v>855</v>
      </c>
      <c r="O3326" s="231"/>
      <c r="P3326" s="231"/>
    </row>
    <row r="3327" spans="1:16">
      <c r="A3327" t="s">
        <v>1339</v>
      </c>
      <c r="B3327" s="458">
        <v>2020</v>
      </c>
      <c r="C3327" s="458">
        <v>0</v>
      </c>
      <c r="D3327" s="458">
        <v>0</v>
      </c>
      <c r="E3327" s="458">
        <v>0</v>
      </c>
      <c r="F3327" s="458">
        <v>0</v>
      </c>
      <c r="G3327" s="458">
        <v>0</v>
      </c>
      <c r="H3327" s="458">
        <v>0</v>
      </c>
      <c r="I3327" s="458">
        <v>0</v>
      </c>
      <c r="J3327" s="458">
        <v>0</v>
      </c>
      <c r="K3327" s="458">
        <v>41</v>
      </c>
      <c r="L3327" t="s">
        <v>855</v>
      </c>
      <c r="O3327" s="231"/>
      <c r="P3327" s="231"/>
    </row>
    <row r="3328" spans="1:16">
      <c r="A3328" t="s">
        <v>1339</v>
      </c>
      <c r="B3328" s="458">
        <v>2021</v>
      </c>
      <c r="C3328" s="458">
        <v>0</v>
      </c>
      <c r="D3328" s="458">
        <v>0</v>
      </c>
      <c r="E3328" s="458">
        <v>0</v>
      </c>
      <c r="F3328" s="458">
        <v>0</v>
      </c>
      <c r="G3328" s="458">
        <v>0</v>
      </c>
      <c r="H3328" s="458">
        <v>0</v>
      </c>
      <c r="I3328" s="458">
        <v>0</v>
      </c>
      <c r="J3328" s="458">
        <v>0</v>
      </c>
      <c r="K3328" s="458">
        <v>37</v>
      </c>
      <c r="L3328" t="s">
        <v>855</v>
      </c>
      <c r="O3328" s="231"/>
      <c r="P3328" s="231"/>
    </row>
    <row r="3329" spans="1:16">
      <c r="A3329" t="s">
        <v>1339</v>
      </c>
      <c r="B3329" s="458">
        <v>2022</v>
      </c>
      <c r="C3329" s="458">
        <v>74</v>
      </c>
      <c r="D3329" s="458">
        <v>0</v>
      </c>
      <c r="E3329" s="458">
        <v>74</v>
      </c>
      <c r="F3329" s="458">
        <v>0</v>
      </c>
      <c r="G3329" s="458">
        <v>1</v>
      </c>
      <c r="H3329" s="458">
        <v>0</v>
      </c>
      <c r="I3329" s="458">
        <v>0</v>
      </c>
      <c r="J3329" s="458">
        <v>0</v>
      </c>
      <c r="K3329" s="458">
        <v>154</v>
      </c>
      <c r="L3329" t="s">
        <v>855</v>
      </c>
      <c r="O3329" s="231"/>
      <c r="P3329" s="231"/>
    </row>
    <row r="3330" spans="1:16">
      <c r="A3330" t="s">
        <v>1339</v>
      </c>
      <c r="B3330" s="458">
        <v>2023</v>
      </c>
      <c r="C3330" s="458">
        <v>0</v>
      </c>
      <c r="D3330" s="458">
        <v>0</v>
      </c>
      <c r="E3330" s="458">
        <v>0</v>
      </c>
      <c r="F3330" s="458">
        <v>4</v>
      </c>
      <c r="G3330" s="458">
        <v>0</v>
      </c>
      <c r="H3330" s="458">
        <v>0</v>
      </c>
      <c r="I3330" s="458">
        <v>0</v>
      </c>
      <c r="J3330" s="458">
        <v>0</v>
      </c>
      <c r="K3330" s="458">
        <v>0</v>
      </c>
      <c r="L3330" t="s">
        <v>855</v>
      </c>
      <c r="O3330" s="231"/>
      <c r="P3330" s="231"/>
    </row>
    <row r="3331" spans="1:16">
      <c r="A3331" t="s">
        <v>1339</v>
      </c>
      <c r="B3331" s="458">
        <v>2023</v>
      </c>
      <c r="C3331" s="458">
        <v>0</v>
      </c>
      <c r="D3331" s="458">
        <v>0</v>
      </c>
      <c r="E3331" s="458">
        <v>0</v>
      </c>
      <c r="F3331" s="458">
        <v>6</v>
      </c>
      <c r="G3331" s="458">
        <v>0</v>
      </c>
      <c r="H3331" s="458">
        <v>12</v>
      </c>
      <c r="I3331" s="458">
        <v>0</v>
      </c>
      <c r="J3331" s="458">
        <v>9</v>
      </c>
      <c r="K3331" s="458">
        <v>94</v>
      </c>
      <c r="L3331" t="s">
        <v>697</v>
      </c>
      <c r="O3331" s="231"/>
      <c r="P3331" s="231"/>
    </row>
    <row r="3332" spans="1:16">
      <c r="A3332" t="s">
        <v>1339</v>
      </c>
      <c r="B3332" s="458">
        <v>2024</v>
      </c>
      <c r="C3332" s="458">
        <v>0</v>
      </c>
      <c r="D3332" s="458">
        <v>0</v>
      </c>
      <c r="E3332" s="458">
        <v>0</v>
      </c>
      <c r="F3332" s="458">
        <v>10</v>
      </c>
      <c r="G3332" s="458">
        <v>0</v>
      </c>
      <c r="H3332" s="458">
        <v>10</v>
      </c>
      <c r="I3332" s="458">
        <v>0</v>
      </c>
      <c r="J3332" s="458">
        <v>7</v>
      </c>
      <c r="K3332" s="458">
        <v>41</v>
      </c>
      <c r="L3332" t="s">
        <v>697</v>
      </c>
      <c r="O3332" s="231"/>
      <c r="P3332" s="231"/>
    </row>
    <row r="3333" spans="1:16">
      <c r="A3333" t="s">
        <v>1339</v>
      </c>
      <c r="C3333">
        <v>0</v>
      </c>
      <c r="D3333">
        <v>0</v>
      </c>
      <c r="E3333">
        <v>0</v>
      </c>
      <c r="F3333">
        <v>4</v>
      </c>
      <c r="G3333">
        <v>0</v>
      </c>
      <c r="H3333">
        <v>0</v>
      </c>
      <c r="I3333">
        <v>0</v>
      </c>
      <c r="J3333">
        <v>0</v>
      </c>
      <c r="K3333">
        <v>144</v>
      </c>
      <c r="L3333" t="s">
        <v>822</v>
      </c>
      <c r="O3333" s="231"/>
      <c r="P3333" s="231"/>
    </row>
    <row r="3334" spans="1:16">
      <c r="A3334" t="s">
        <v>1340</v>
      </c>
      <c r="B3334" s="458">
        <v>2019</v>
      </c>
      <c r="C3334" s="458">
        <v>0</v>
      </c>
      <c r="D3334" s="458">
        <v>0</v>
      </c>
      <c r="E3334" s="458">
        <v>0</v>
      </c>
      <c r="F3334" s="458">
        <v>0</v>
      </c>
      <c r="G3334" s="458">
        <v>0</v>
      </c>
      <c r="H3334" s="458">
        <v>0</v>
      </c>
      <c r="I3334" s="458">
        <v>0</v>
      </c>
      <c r="J3334" s="458">
        <v>0</v>
      </c>
      <c r="K3334" s="458">
        <v>280</v>
      </c>
      <c r="L3334" t="s">
        <v>855</v>
      </c>
      <c r="O3334" s="231"/>
      <c r="P3334" s="231"/>
    </row>
    <row r="3335" spans="1:16">
      <c r="A3335" t="s">
        <v>1340</v>
      </c>
      <c r="B3335" s="458">
        <v>2020</v>
      </c>
      <c r="C3335" s="458">
        <v>0</v>
      </c>
      <c r="D3335" s="458">
        <v>0</v>
      </c>
      <c r="E3335" s="458">
        <v>81</v>
      </c>
      <c r="F3335" s="458">
        <v>0</v>
      </c>
      <c r="G3335" s="458">
        <v>58</v>
      </c>
      <c r="H3335" s="458">
        <v>0</v>
      </c>
      <c r="I3335" s="458">
        <v>5</v>
      </c>
      <c r="J3335" s="458">
        <v>0</v>
      </c>
      <c r="K3335" s="458">
        <v>342</v>
      </c>
      <c r="L3335" t="s">
        <v>855</v>
      </c>
      <c r="O3335" s="231"/>
      <c r="P3335" s="231"/>
    </row>
    <row r="3336" spans="1:16">
      <c r="A3336" t="s">
        <v>1340</v>
      </c>
      <c r="B3336" s="458">
        <v>2021</v>
      </c>
      <c r="C3336" s="458">
        <v>0</v>
      </c>
      <c r="D3336" s="458">
        <v>0</v>
      </c>
      <c r="E3336" s="458">
        <v>0</v>
      </c>
      <c r="F3336" s="458">
        <v>0</v>
      </c>
      <c r="G3336" s="458">
        <v>3</v>
      </c>
      <c r="H3336" s="458">
        <v>0</v>
      </c>
      <c r="I3336" s="458">
        <v>0</v>
      </c>
      <c r="J3336" s="458">
        <v>0</v>
      </c>
      <c r="K3336" s="458">
        <v>486</v>
      </c>
      <c r="L3336" t="s">
        <v>855</v>
      </c>
      <c r="O3336" s="231"/>
      <c r="P3336" s="231"/>
    </row>
    <row r="3337" spans="1:16">
      <c r="A3337" t="s">
        <v>1340</v>
      </c>
      <c r="B3337" s="458">
        <v>2021</v>
      </c>
      <c r="C3337" s="458">
        <v>0</v>
      </c>
      <c r="D3337" s="458">
        <v>0</v>
      </c>
      <c r="E3337" s="458">
        <v>0</v>
      </c>
      <c r="F3337" s="458">
        <v>0</v>
      </c>
      <c r="G3337" s="458">
        <v>0</v>
      </c>
      <c r="H3337" s="458">
        <v>0</v>
      </c>
      <c r="I3337" s="458">
        <v>0</v>
      </c>
      <c r="J3337" s="458">
        <v>0</v>
      </c>
      <c r="K3337" s="458">
        <v>177</v>
      </c>
      <c r="L3337" t="s">
        <v>697</v>
      </c>
      <c r="O3337" s="231"/>
      <c r="P3337" s="231"/>
    </row>
    <row r="3338" spans="1:16">
      <c r="A3338" t="s">
        <v>1340</v>
      </c>
      <c r="B3338" s="458">
        <v>2022</v>
      </c>
      <c r="C3338" s="458">
        <v>0</v>
      </c>
      <c r="D3338" s="458">
        <v>0</v>
      </c>
      <c r="E3338" s="458">
        <v>0</v>
      </c>
      <c r="F3338" s="458">
        <v>0</v>
      </c>
      <c r="G3338" s="458">
        <v>0</v>
      </c>
      <c r="H3338" s="458">
        <v>0</v>
      </c>
      <c r="I3338" s="458">
        <v>0</v>
      </c>
      <c r="J3338" s="458">
        <v>0</v>
      </c>
      <c r="K3338" s="458">
        <v>23</v>
      </c>
      <c r="L3338" t="s">
        <v>697</v>
      </c>
      <c r="O3338" s="231"/>
      <c r="P3338" s="231"/>
    </row>
    <row r="3339" spans="1:16">
      <c r="A3339" t="s">
        <v>1340</v>
      </c>
      <c r="B3339" s="458">
        <v>2023</v>
      </c>
      <c r="C3339" s="458">
        <v>0</v>
      </c>
      <c r="D3339" s="458">
        <v>0</v>
      </c>
      <c r="E3339" s="458">
        <v>9</v>
      </c>
      <c r="F3339" s="458">
        <v>0</v>
      </c>
      <c r="G3339" s="458">
        <v>24</v>
      </c>
      <c r="H3339" s="458">
        <v>0</v>
      </c>
      <c r="I3339" s="458">
        <v>8</v>
      </c>
      <c r="J3339" s="458">
        <v>0</v>
      </c>
      <c r="K3339" s="458">
        <v>449</v>
      </c>
      <c r="L3339" t="s">
        <v>697</v>
      </c>
      <c r="O3339" s="231"/>
      <c r="P3339" s="231"/>
    </row>
    <row r="3340" spans="1:16">
      <c r="A3340" t="s">
        <v>1340</v>
      </c>
      <c r="B3340" s="458">
        <v>2024</v>
      </c>
      <c r="C3340" s="458">
        <v>0</v>
      </c>
      <c r="D3340" s="458">
        <v>0</v>
      </c>
      <c r="E3340" s="458">
        <v>65</v>
      </c>
      <c r="F3340" s="458">
        <v>0</v>
      </c>
      <c r="G3340" s="458">
        <v>0</v>
      </c>
      <c r="H3340" s="458">
        <v>0</v>
      </c>
      <c r="I3340" s="458">
        <v>0</v>
      </c>
      <c r="J3340" s="458">
        <v>0</v>
      </c>
      <c r="K3340" s="458">
        <v>113</v>
      </c>
      <c r="L3340" t="s">
        <v>697</v>
      </c>
      <c r="O3340" s="231"/>
      <c r="P3340" s="231"/>
    </row>
    <row r="3341" spans="1:16">
      <c r="A3341" t="s">
        <v>1340</v>
      </c>
      <c r="C3341">
        <v>0</v>
      </c>
      <c r="D3341">
        <v>0</v>
      </c>
      <c r="E3341">
        <v>0</v>
      </c>
      <c r="F3341">
        <v>0</v>
      </c>
      <c r="G3341">
        <v>0</v>
      </c>
      <c r="H3341">
        <v>0</v>
      </c>
      <c r="I3341">
        <v>0</v>
      </c>
      <c r="J3341">
        <v>0</v>
      </c>
      <c r="K3341">
        <v>94</v>
      </c>
      <c r="L3341" t="s">
        <v>822</v>
      </c>
      <c r="O3341" s="231"/>
      <c r="P3341" s="231"/>
    </row>
    <row r="3342" spans="1:16">
      <c r="A3342" t="s">
        <v>1341</v>
      </c>
      <c r="B3342" s="458">
        <v>2019</v>
      </c>
      <c r="C3342">
        <v>0</v>
      </c>
      <c r="D3342" s="458">
        <v>9</v>
      </c>
      <c r="E3342" s="458">
        <v>0</v>
      </c>
      <c r="F3342" s="458">
        <v>11</v>
      </c>
      <c r="G3342" s="458">
        <v>0</v>
      </c>
      <c r="H3342" s="458">
        <v>30</v>
      </c>
      <c r="I3342" s="458">
        <v>0</v>
      </c>
      <c r="J3342" s="458">
        <v>28</v>
      </c>
      <c r="K3342" s="458">
        <v>39</v>
      </c>
      <c r="L3342" t="s">
        <v>855</v>
      </c>
      <c r="O3342" s="231"/>
      <c r="P3342" s="231"/>
    </row>
    <row r="3343" spans="1:16">
      <c r="A3343" t="s">
        <v>1341</v>
      </c>
      <c r="B3343" s="458">
        <v>2020</v>
      </c>
      <c r="C3343">
        <v>0</v>
      </c>
      <c r="D3343" s="458">
        <v>11</v>
      </c>
      <c r="E3343" s="458">
        <v>0</v>
      </c>
      <c r="F3343" s="458">
        <v>16</v>
      </c>
      <c r="G3343" s="458">
        <v>21</v>
      </c>
      <c r="H3343" s="458">
        <v>18</v>
      </c>
      <c r="I3343" s="458">
        <v>23</v>
      </c>
      <c r="J3343" s="458">
        <v>24</v>
      </c>
      <c r="K3343" s="458">
        <v>16</v>
      </c>
      <c r="L3343" t="s">
        <v>855</v>
      </c>
      <c r="O3343" s="231"/>
      <c r="P3343" s="231"/>
    </row>
    <row r="3344" spans="1:16">
      <c r="A3344" t="s">
        <v>1341</v>
      </c>
      <c r="B3344" s="458">
        <v>2021</v>
      </c>
      <c r="C3344">
        <v>0</v>
      </c>
      <c r="D3344" s="458">
        <v>0</v>
      </c>
      <c r="E3344" s="458">
        <v>0</v>
      </c>
      <c r="F3344" s="458">
        <v>16</v>
      </c>
      <c r="G3344" s="458">
        <v>0</v>
      </c>
      <c r="H3344" s="458">
        <v>39</v>
      </c>
      <c r="I3344" s="458">
        <v>0</v>
      </c>
      <c r="J3344" s="458">
        <v>28</v>
      </c>
      <c r="K3344" s="458">
        <v>37</v>
      </c>
      <c r="L3344" t="s">
        <v>855</v>
      </c>
      <c r="O3344" s="231"/>
      <c r="P3344" s="231"/>
    </row>
    <row r="3345" spans="1:16">
      <c r="A3345" t="s">
        <v>1341</v>
      </c>
      <c r="B3345" s="458">
        <v>2021</v>
      </c>
      <c r="C3345">
        <v>0</v>
      </c>
      <c r="D3345" s="458">
        <v>12</v>
      </c>
      <c r="E3345" s="458">
        <v>0</v>
      </c>
      <c r="F3345" s="458">
        <v>1</v>
      </c>
      <c r="G3345" s="458">
        <v>0</v>
      </c>
      <c r="H3345" s="458">
        <v>0</v>
      </c>
      <c r="I3345" s="458">
        <v>0</v>
      </c>
      <c r="J3345" s="458">
        <v>0</v>
      </c>
      <c r="K3345" s="458">
        <v>0</v>
      </c>
      <c r="L3345" t="s">
        <v>697</v>
      </c>
      <c r="O3345" s="231"/>
      <c r="P3345" s="231"/>
    </row>
    <row r="3346" spans="1:16">
      <c r="A3346" t="s">
        <v>1341</v>
      </c>
      <c r="B3346" s="458">
        <v>2022</v>
      </c>
      <c r="C3346" s="458">
        <v>20</v>
      </c>
      <c r="D3346" s="458">
        <v>0</v>
      </c>
      <c r="E3346" s="458">
        <v>60</v>
      </c>
      <c r="F3346" s="458">
        <v>20</v>
      </c>
      <c r="G3346" s="458">
        <v>140</v>
      </c>
      <c r="H3346" s="458">
        <v>45</v>
      </c>
      <c r="I3346" s="458">
        <v>0</v>
      </c>
      <c r="J3346" s="458">
        <v>38</v>
      </c>
      <c r="K3346" s="458">
        <v>43</v>
      </c>
      <c r="L3346" t="s">
        <v>697</v>
      </c>
      <c r="O3346" s="231"/>
      <c r="P3346" s="231"/>
    </row>
    <row r="3347" spans="1:16">
      <c r="A3347" t="s">
        <v>1341</v>
      </c>
      <c r="B3347" s="458">
        <v>2023</v>
      </c>
      <c r="C3347" s="458">
        <v>16</v>
      </c>
      <c r="D3347" s="458">
        <v>10</v>
      </c>
      <c r="E3347" s="458">
        <v>48</v>
      </c>
      <c r="F3347" s="458">
        <v>44</v>
      </c>
      <c r="G3347" s="458">
        <v>161</v>
      </c>
      <c r="H3347" s="458">
        <v>78</v>
      </c>
      <c r="I3347" s="458">
        <v>0</v>
      </c>
      <c r="J3347" s="458">
        <v>68</v>
      </c>
      <c r="K3347" s="458">
        <v>66</v>
      </c>
      <c r="L3347" t="s">
        <v>697</v>
      </c>
      <c r="O3347" s="231"/>
      <c r="P3347" s="231"/>
    </row>
    <row r="3348" spans="1:16">
      <c r="A3348" t="s">
        <v>1341</v>
      </c>
      <c r="B3348" s="458">
        <v>2024</v>
      </c>
      <c r="C3348" s="458">
        <v>10</v>
      </c>
      <c r="D3348" s="458">
        <v>3</v>
      </c>
      <c r="E3348" s="458">
        <v>10</v>
      </c>
      <c r="F3348" s="458">
        <v>21</v>
      </c>
      <c r="G3348" s="458">
        <v>0</v>
      </c>
      <c r="H3348" s="458">
        <v>37</v>
      </c>
      <c r="I3348" s="458">
        <v>0</v>
      </c>
      <c r="J3348" s="458">
        <v>70</v>
      </c>
      <c r="K3348" s="458">
        <v>79</v>
      </c>
      <c r="L3348" t="s">
        <v>697</v>
      </c>
      <c r="O3348" s="231"/>
      <c r="P3348" s="231"/>
    </row>
    <row r="3349" spans="1:16">
      <c r="A3349" t="s">
        <v>1341</v>
      </c>
      <c r="C3349">
        <v>0</v>
      </c>
      <c r="D3349">
        <v>0</v>
      </c>
      <c r="E3349">
        <v>0</v>
      </c>
      <c r="F3349">
        <v>1</v>
      </c>
      <c r="G3349">
        <v>0</v>
      </c>
      <c r="H3349">
        <v>5</v>
      </c>
      <c r="I3349">
        <v>0</v>
      </c>
      <c r="J3349">
        <v>8</v>
      </c>
      <c r="K3349">
        <v>6</v>
      </c>
      <c r="L3349" t="s">
        <v>822</v>
      </c>
      <c r="O3349" s="231"/>
      <c r="P3349" s="231"/>
    </row>
    <row r="3350" spans="1:16">
      <c r="A3350" t="s">
        <v>1342</v>
      </c>
      <c r="B3350" s="458">
        <v>2019</v>
      </c>
      <c r="C3350" s="458">
        <v>0</v>
      </c>
      <c r="D3350" s="458">
        <v>6</v>
      </c>
      <c r="E3350" s="458">
        <v>0</v>
      </c>
      <c r="F3350" s="458">
        <v>7</v>
      </c>
      <c r="G3350" s="458">
        <v>0</v>
      </c>
      <c r="H3350" s="458">
        <v>0</v>
      </c>
      <c r="I3350" s="458">
        <v>0</v>
      </c>
      <c r="J3350" s="458">
        <v>144</v>
      </c>
      <c r="K3350" s="458">
        <v>288</v>
      </c>
      <c r="L3350" t="s">
        <v>855</v>
      </c>
      <c r="O3350" s="231"/>
      <c r="P3350" s="231"/>
    </row>
    <row r="3351" spans="1:16">
      <c r="A3351" t="s">
        <v>1342</v>
      </c>
      <c r="B3351" s="458">
        <v>2020</v>
      </c>
      <c r="C3351" s="458">
        <v>0</v>
      </c>
      <c r="D3351" s="458">
        <v>0</v>
      </c>
      <c r="E3351" s="458">
        <v>0</v>
      </c>
      <c r="F3351" s="458">
        <v>0</v>
      </c>
      <c r="G3351" s="458">
        <v>0</v>
      </c>
      <c r="H3351" s="458">
        <v>0</v>
      </c>
      <c r="I3351" s="458">
        <v>0</v>
      </c>
      <c r="J3351" s="458">
        <v>0</v>
      </c>
      <c r="K3351" s="458">
        <v>508</v>
      </c>
      <c r="L3351" t="s">
        <v>855</v>
      </c>
      <c r="O3351" s="231"/>
      <c r="P3351" s="231"/>
    </row>
    <row r="3352" spans="1:16">
      <c r="A3352" t="s">
        <v>1342</v>
      </c>
      <c r="B3352" s="458">
        <v>2021</v>
      </c>
      <c r="C3352" s="458">
        <v>0</v>
      </c>
      <c r="D3352" s="458">
        <v>0</v>
      </c>
      <c r="E3352" s="458">
        <v>0</v>
      </c>
      <c r="F3352" s="458">
        <v>0</v>
      </c>
      <c r="G3352" s="458">
        <v>0</v>
      </c>
      <c r="H3352" s="458">
        <v>0</v>
      </c>
      <c r="I3352" s="458">
        <v>0</v>
      </c>
      <c r="J3352" s="458">
        <v>0</v>
      </c>
      <c r="K3352" s="458">
        <v>7</v>
      </c>
      <c r="L3352" t="s">
        <v>855</v>
      </c>
      <c r="O3352" s="231"/>
      <c r="P3352" s="231"/>
    </row>
    <row r="3353" spans="1:16">
      <c r="A3353" t="s">
        <v>1342</v>
      </c>
      <c r="B3353" s="458">
        <v>2021</v>
      </c>
      <c r="C3353" s="458">
        <v>0</v>
      </c>
      <c r="D3353" s="458">
        <v>0</v>
      </c>
      <c r="E3353" s="458">
        <v>0</v>
      </c>
      <c r="F3353" s="458">
        <v>0</v>
      </c>
      <c r="G3353" s="458">
        <v>0</v>
      </c>
      <c r="H3353" s="458">
        <v>0</v>
      </c>
      <c r="I3353" s="458">
        <v>0</v>
      </c>
      <c r="J3353" s="458">
        <v>0</v>
      </c>
      <c r="K3353" s="458">
        <v>21</v>
      </c>
      <c r="L3353" t="s">
        <v>697</v>
      </c>
      <c r="O3353" s="231"/>
      <c r="P3353" s="231"/>
    </row>
    <row r="3354" spans="1:16">
      <c r="A3354" t="s">
        <v>1342</v>
      </c>
      <c r="B3354" s="458">
        <v>2022</v>
      </c>
      <c r="C3354" s="458">
        <v>0</v>
      </c>
      <c r="D3354" s="458">
        <v>0</v>
      </c>
      <c r="E3354" s="458">
        <v>0</v>
      </c>
      <c r="F3354" s="458">
        <v>0</v>
      </c>
      <c r="G3354" s="458">
        <v>0</v>
      </c>
      <c r="H3354" s="458">
        <v>0</v>
      </c>
      <c r="I3354" s="458">
        <v>0</v>
      </c>
      <c r="J3354" s="458">
        <v>0</v>
      </c>
      <c r="K3354" s="458">
        <v>252</v>
      </c>
      <c r="L3354" t="s">
        <v>697</v>
      </c>
      <c r="O3354" s="231"/>
      <c r="P3354" s="231"/>
    </row>
    <row r="3355" spans="1:16">
      <c r="A3355" t="s">
        <v>1342</v>
      </c>
      <c r="B3355" s="458">
        <v>2023</v>
      </c>
      <c r="C3355" s="458">
        <v>0</v>
      </c>
      <c r="D3355" s="458">
        <v>0</v>
      </c>
      <c r="E3355" s="458">
        <v>0</v>
      </c>
      <c r="F3355" s="458">
        <v>0</v>
      </c>
      <c r="G3355" s="458">
        <v>0</v>
      </c>
      <c r="H3355" s="458">
        <v>0</v>
      </c>
      <c r="I3355" s="458">
        <v>0</v>
      </c>
      <c r="J3355" s="458">
        <v>0</v>
      </c>
      <c r="K3355" s="458">
        <v>199</v>
      </c>
      <c r="L3355" t="s">
        <v>697</v>
      </c>
      <c r="O3355" s="231"/>
      <c r="P3355" s="231"/>
    </row>
    <row r="3356" spans="1:16">
      <c r="A3356" t="s">
        <v>1342</v>
      </c>
      <c r="B3356" s="458">
        <v>2024</v>
      </c>
      <c r="C3356" s="458">
        <v>0</v>
      </c>
      <c r="D3356" s="458">
        <v>0</v>
      </c>
      <c r="E3356" s="458">
        <v>0</v>
      </c>
      <c r="F3356" s="458">
        <v>0</v>
      </c>
      <c r="G3356" s="458">
        <v>0</v>
      </c>
      <c r="H3356" s="458">
        <v>0</v>
      </c>
      <c r="I3356" s="458">
        <v>0</v>
      </c>
      <c r="J3356" s="458">
        <v>0</v>
      </c>
      <c r="K3356" s="458">
        <v>284</v>
      </c>
      <c r="L3356" t="s">
        <v>697</v>
      </c>
      <c r="O3356" s="231"/>
      <c r="P3356" s="231"/>
    </row>
    <row r="3357" spans="1:16">
      <c r="A3357" t="s">
        <v>1342</v>
      </c>
      <c r="C3357">
        <v>0</v>
      </c>
      <c r="D3357">
        <v>0</v>
      </c>
      <c r="E3357">
        <v>0</v>
      </c>
      <c r="F3357">
        <v>0</v>
      </c>
      <c r="G3357">
        <v>0</v>
      </c>
      <c r="H3357">
        <v>0</v>
      </c>
      <c r="I3357">
        <v>0</v>
      </c>
      <c r="J3357">
        <v>0</v>
      </c>
      <c r="K3357">
        <v>7</v>
      </c>
      <c r="L3357" t="s">
        <v>822</v>
      </c>
      <c r="O3357" s="231"/>
      <c r="P3357" s="231"/>
    </row>
    <row r="3358" spans="1:16">
      <c r="A3358" t="s">
        <v>1343</v>
      </c>
      <c r="B3358" s="458">
        <v>2019</v>
      </c>
      <c r="C3358" s="458">
        <v>0</v>
      </c>
      <c r="D3358" s="458">
        <v>0</v>
      </c>
      <c r="E3358" s="458">
        <v>0</v>
      </c>
      <c r="F3358" s="458">
        <v>0</v>
      </c>
      <c r="G3358" s="458">
        <v>0</v>
      </c>
      <c r="H3358" s="458">
        <v>0</v>
      </c>
      <c r="I3358" s="458">
        <v>0</v>
      </c>
      <c r="J3358" s="458">
        <v>2</v>
      </c>
      <c r="K3358" s="458">
        <v>3</v>
      </c>
      <c r="L3358" t="s">
        <v>855</v>
      </c>
      <c r="O3358" s="231"/>
      <c r="P3358" s="231"/>
    </row>
    <row r="3359" spans="1:16">
      <c r="A3359" t="s">
        <v>1343</v>
      </c>
      <c r="B3359" s="458">
        <v>2020</v>
      </c>
      <c r="C3359" s="458">
        <v>0</v>
      </c>
      <c r="D3359" s="458">
        <v>0</v>
      </c>
      <c r="E3359" s="458">
        <v>0</v>
      </c>
      <c r="F3359" s="458">
        <v>3</v>
      </c>
      <c r="G3359" s="458">
        <v>0</v>
      </c>
      <c r="H3359" s="458">
        <v>3</v>
      </c>
      <c r="I3359" s="458">
        <v>0</v>
      </c>
      <c r="J3359" s="458">
        <v>3</v>
      </c>
      <c r="K3359" s="458">
        <v>6</v>
      </c>
      <c r="L3359" t="s">
        <v>855</v>
      </c>
      <c r="O3359" s="231"/>
      <c r="P3359" s="231"/>
    </row>
    <row r="3360" spans="1:16">
      <c r="A3360" t="s">
        <v>1343</v>
      </c>
      <c r="B3360" s="458">
        <v>2021</v>
      </c>
      <c r="C3360" s="458">
        <v>0</v>
      </c>
      <c r="D3360" s="458">
        <v>0</v>
      </c>
      <c r="E3360" s="458">
        <v>0</v>
      </c>
      <c r="F3360" s="458">
        <v>4</v>
      </c>
      <c r="G3360" s="458">
        <v>0</v>
      </c>
      <c r="H3360" s="458">
        <v>4</v>
      </c>
      <c r="I3360" s="458">
        <v>0</v>
      </c>
      <c r="J3360" s="458">
        <v>3</v>
      </c>
      <c r="K3360" s="458">
        <v>4</v>
      </c>
      <c r="L3360" t="s">
        <v>855</v>
      </c>
      <c r="O3360" s="231"/>
      <c r="P3360" s="231"/>
    </row>
    <row r="3361" spans="1:16">
      <c r="A3361" t="s">
        <v>1343</v>
      </c>
      <c r="B3361" s="458">
        <v>2021</v>
      </c>
      <c r="C3361" s="458">
        <v>0</v>
      </c>
      <c r="D3361" s="458">
        <v>0</v>
      </c>
      <c r="E3361" s="458">
        <v>0</v>
      </c>
      <c r="F3361" s="458">
        <v>1</v>
      </c>
      <c r="G3361" s="458">
        <v>0</v>
      </c>
      <c r="H3361" s="458">
        <v>1</v>
      </c>
      <c r="I3361" s="458">
        <v>0</v>
      </c>
      <c r="J3361" s="458">
        <v>1</v>
      </c>
      <c r="K3361" s="458">
        <v>4</v>
      </c>
      <c r="L3361" t="s">
        <v>697</v>
      </c>
      <c r="O3361" s="231"/>
      <c r="P3361" s="231"/>
    </row>
    <row r="3362" spans="1:16">
      <c r="A3362" t="s">
        <v>1343</v>
      </c>
      <c r="B3362" s="458">
        <v>2024</v>
      </c>
      <c r="C3362" s="458">
        <v>0</v>
      </c>
      <c r="D3362" s="458">
        <v>0</v>
      </c>
      <c r="E3362" s="458">
        <v>0</v>
      </c>
      <c r="F3362" s="458">
        <v>0</v>
      </c>
      <c r="G3362" s="458">
        <v>0</v>
      </c>
      <c r="H3362" s="458">
        <v>0</v>
      </c>
      <c r="I3362" s="458">
        <v>0</v>
      </c>
      <c r="J3362" s="458">
        <v>0</v>
      </c>
      <c r="K3362" s="458">
        <v>2</v>
      </c>
      <c r="L3362" t="s">
        <v>697</v>
      </c>
      <c r="O3362" s="231"/>
      <c r="P3362" s="231"/>
    </row>
    <row r="3363" spans="1:16">
      <c r="A3363" t="s">
        <v>1343</v>
      </c>
      <c r="C3363">
        <v>0</v>
      </c>
      <c r="D3363">
        <v>0</v>
      </c>
      <c r="E3363">
        <v>0</v>
      </c>
      <c r="F3363">
        <v>2</v>
      </c>
      <c r="G3363">
        <v>0</v>
      </c>
      <c r="H3363">
        <v>2</v>
      </c>
      <c r="I3363">
        <v>0</v>
      </c>
      <c r="J3363">
        <v>2</v>
      </c>
      <c r="K3363">
        <v>3</v>
      </c>
      <c r="L3363" t="s">
        <v>822</v>
      </c>
      <c r="O3363" s="231"/>
      <c r="P3363" s="231"/>
    </row>
    <row r="3364" spans="1:16">
      <c r="A3364" t="s">
        <v>1344</v>
      </c>
      <c r="B3364" s="458">
        <v>2019</v>
      </c>
      <c r="C3364" s="458">
        <v>0</v>
      </c>
      <c r="D3364" s="458">
        <v>0</v>
      </c>
      <c r="E3364" s="458">
        <v>0</v>
      </c>
      <c r="F3364" s="458">
        <v>20</v>
      </c>
      <c r="G3364" s="458">
        <v>0</v>
      </c>
      <c r="H3364" s="458">
        <v>46</v>
      </c>
      <c r="I3364" s="458">
        <v>0</v>
      </c>
      <c r="J3364" s="458">
        <v>463</v>
      </c>
      <c r="K3364" s="458">
        <v>169</v>
      </c>
      <c r="L3364" t="s">
        <v>855</v>
      </c>
      <c r="O3364" s="231"/>
      <c r="P3364" s="231"/>
    </row>
    <row r="3365" spans="1:16">
      <c r="A3365" t="s">
        <v>1344</v>
      </c>
      <c r="B3365" s="458">
        <v>2020</v>
      </c>
      <c r="C3365" s="458">
        <v>0</v>
      </c>
      <c r="D3365" s="458">
        <v>0</v>
      </c>
      <c r="E3365" s="458">
        <v>0</v>
      </c>
      <c r="F3365" s="458">
        <v>1</v>
      </c>
      <c r="G3365" s="458">
        <v>0</v>
      </c>
      <c r="H3365" s="458">
        <v>10</v>
      </c>
      <c r="I3365" s="458">
        <v>0</v>
      </c>
      <c r="J3365" s="458">
        <v>504</v>
      </c>
      <c r="K3365" s="458">
        <v>92</v>
      </c>
      <c r="L3365" t="s">
        <v>855</v>
      </c>
      <c r="O3365" s="231"/>
      <c r="P3365" s="231"/>
    </row>
    <row r="3366" spans="1:16">
      <c r="A3366" t="s">
        <v>1344</v>
      </c>
      <c r="B3366" s="458">
        <v>2021</v>
      </c>
      <c r="C3366" s="458">
        <v>7</v>
      </c>
      <c r="D3366" s="458">
        <v>0</v>
      </c>
      <c r="E3366" s="458">
        <v>43</v>
      </c>
      <c r="F3366" s="458">
        <v>4</v>
      </c>
      <c r="G3366" s="458">
        <v>22</v>
      </c>
      <c r="H3366" s="458">
        <v>148</v>
      </c>
      <c r="I3366" s="458">
        <v>0</v>
      </c>
      <c r="J3366" s="458">
        <v>548</v>
      </c>
      <c r="K3366" s="458">
        <v>76</v>
      </c>
      <c r="L3366" t="s">
        <v>855</v>
      </c>
      <c r="O3366" s="231"/>
      <c r="P3366" s="231"/>
    </row>
    <row r="3367" spans="1:16">
      <c r="A3367" t="s">
        <v>1344</v>
      </c>
      <c r="B3367" s="458">
        <v>2022</v>
      </c>
      <c r="C3367" s="458">
        <v>84</v>
      </c>
      <c r="D3367" s="458">
        <v>3</v>
      </c>
      <c r="E3367" s="458">
        <v>100</v>
      </c>
      <c r="F3367" s="458">
        <v>9</v>
      </c>
      <c r="G3367" s="458">
        <v>34</v>
      </c>
      <c r="H3367" s="458">
        <v>623</v>
      </c>
      <c r="I3367" s="458">
        <v>0</v>
      </c>
      <c r="J3367" s="458">
        <v>411</v>
      </c>
      <c r="K3367" s="458">
        <v>124</v>
      </c>
      <c r="L3367" t="s">
        <v>855</v>
      </c>
      <c r="O3367" s="231"/>
      <c r="P3367" s="231"/>
    </row>
    <row r="3368" spans="1:16">
      <c r="A3368" t="s">
        <v>1344</v>
      </c>
      <c r="B3368" s="458">
        <v>2023</v>
      </c>
      <c r="C3368" s="458">
        <v>0</v>
      </c>
      <c r="D3368" s="458">
        <v>3</v>
      </c>
      <c r="E3368" s="458">
        <v>0</v>
      </c>
      <c r="F3368" s="458">
        <v>14</v>
      </c>
      <c r="G3368" s="458">
        <v>0</v>
      </c>
      <c r="H3368" s="458">
        <v>16</v>
      </c>
      <c r="I3368" s="458">
        <v>0</v>
      </c>
      <c r="J3368" s="458">
        <v>156</v>
      </c>
      <c r="K3368" s="458">
        <v>165</v>
      </c>
      <c r="L3368" t="s">
        <v>855</v>
      </c>
      <c r="O3368" s="231"/>
      <c r="P3368" s="231"/>
    </row>
    <row r="3369" spans="1:16">
      <c r="A3369" t="s">
        <v>1344</v>
      </c>
      <c r="B3369" s="458">
        <v>2024</v>
      </c>
      <c r="C3369" s="458">
        <v>61</v>
      </c>
      <c r="D3369" s="458">
        <v>2</v>
      </c>
      <c r="E3369" s="458">
        <v>143</v>
      </c>
      <c r="F3369" s="458">
        <v>19</v>
      </c>
      <c r="G3369" s="458">
        <v>156</v>
      </c>
      <c r="H3369" s="458">
        <v>37</v>
      </c>
      <c r="I3369" s="458">
        <v>0</v>
      </c>
      <c r="J3369" s="458">
        <v>61</v>
      </c>
      <c r="K3369" s="458">
        <v>184</v>
      </c>
      <c r="L3369" t="s">
        <v>697</v>
      </c>
      <c r="O3369" s="231"/>
      <c r="P3369" s="231"/>
    </row>
    <row r="3370" spans="1:16">
      <c r="A3370" t="s">
        <v>1344</v>
      </c>
      <c r="C3370">
        <v>0</v>
      </c>
      <c r="D3370">
        <v>0</v>
      </c>
      <c r="E3370">
        <v>0</v>
      </c>
      <c r="F3370">
        <v>4</v>
      </c>
      <c r="G3370">
        <v>0</v>
      </c>
      <c r="H3370">
        <v>2</v>
      </c>
      <c r="I3370">
        <v>0</v>
      </c>
      <c r="J3370">
        <v>63</v>
      </c>
      <c r="K3370">
        <v>77</v>
      </c>
      <c r="L3370" t="s">
        <v>822</v>
      </c>
      <c r="O3370" s="231"/>
      <c r="P3370" s="231"/>
    </row>
    <row r="3371" spans="1:16">
      <c r="A3371" t="s">
        <v>1345</v>
      </c>
      <c r="B3371" s="458">
        <v>2019</v>
      </c>
      <c r="C3371" s="458">
        <v>0</v>
      </c>
      <c r="D3371" s="458">
        <v>0</v>
      </c>
      <c r="E3371" s="458">
        <v>60</v>
      </c>
      <c r="F3371" s="458">
        <v>0</v>
      </c>
      <c r="G3371" s="458">
        <v>31</v>
      </c>
      <c r="H3371" s="458">
        <v>0</v>
      </c>
      <c r="I3371" s="458">
        <v>0</v>
      </c>
      <c r="J3371" s="458">
        <v>0</v>
      </c>
      <c r="K3371" s="458">
        <v>307</v>
      </c>
      <c r="L3371" t="s">
        <v>855</v>
      </c>
      <c r="O3371" s="231"/>
      <c r="P3371" s="231"/>
    </row>
    <row r="3372" spans="1:16">
      <c r="A3372" t="s">
        <v>1345</v>
      </c>
      <c r="B3372" s="458">
        <v>2020</v>
      </c>
      <c r="C3372" s="458">
        <v>0</v>
      </c>
      <c r="D3372" s="458">
        <v>0</v>
      </c>
      <c r="E3372" s="458">
        <v>0</v>
      </c>
      <c r="F3372" s="458">
        <v>0</v>
      </c>
      <c r="G3372" s="458">
        <v>59</v>
      </c>
      <c r="H3372" s="458">
        <v>0</v>
      </c>
      <c r="I3372" s="458">
        <v>0</v>
      </c>
      <c r="J3372" s="458">
        <v>0</v>
      </c>
      <c r="K3372" s="458">
        <v>459</v>
      </c>
      <c r="L3372" t="s">
        <v>855</v>
      </c>
      <c r="O3372" s="231"/>
      <c r="P3372" s="231"/>
    </row>
    <row r="3373" spans="1:16">
      <c r="A3373" t="s">
        <v>1345</v>
      </c>
      <c r="B3373" s="458">
        <v>2021</v>
      </c>
      <c r="C3373" s="458">
        <v>0</v>
      </c>
      <c r="D3373" s="458">
        <v>0</v>
      </c>
      <c r="E3373" s="458">
        <v>0</v>
      </c>
      <c r="F3373" s="458">
        <v>0</v>
      </c>
      <c r="G3373" s="458">
        <v>0</v>
      </c>
      <c r="H3373" s="458">
        <v>0</v>
      </c>
      <c r="I3373" s="458">
        <v>0</v>
      </c>
      <c r="J3373" s="458">
        <v>0</v>
      </c>
      <c r="K3373" s="458">
        <v>43</v>
      </c>
      <c r="L3373" t="s">
        <v>855</v>
      </c>
      <c r="O3373" s="231"/>
      <c r="P3373" s="231"/>
    </row>
    <row r="3374" spans="1:16">
      <c r="A3374" t="s">
        <v>1345</v>
      </c>
      <c r="B3374" s="458">
        <v>2021</v>
      </c>
      <c r="C3374" s="458">
        <v>0</v>
      </c>
      <c r="D3374" s="458">
        <v>0</v>
      </c>
      <c r="E3374" s="458">
        <v>0</v>
      </c>
      <c r="F3374" s="458">
        <v>0</v>
      </c>
      <c r="G3374" s="458">
        <v>0</v>
      </c>
      <c r="H3374" s="458">
        <v>0</v>
      </c>
      <c r="I3374" s="458">
        <v>0</v>
      </c>
      <c r="J3374" s="458">
        <v>0</v>
      </c>
      <c r="K3374" s="458">
        <v>48</v>
      </c>
      <c r="L3374" t="s">
        <v>697</v>
      </c>
      <c r="O3374" s="231"/>
      <c r="P3374" s="231"/>
    </row>
    <row r="3375" spans="1:16">
      <c r="A3375" t="s">
        <v>1345</v>
      </c>
      <c r="B3375" s="458">
        <v>2022</v>
      </c>
      <c r="C3375" s="458">
        <v>0</v>
      </c>
      <c r="D3375" s="458">
        <v>0</v>
      </c>
      <c r="E3375" s="458">
        <v>3</v>
      </c>
      <c r="F3375" s="458">
        <v>0</v>
      </c>
      <c r="G3375" s="458">
        <v>0</v>
      </c>
      <c r="H3375" s="458">
        <v>0</v>
      </c>
      <c r="I3375" s="458">
        <v>0</v>
      </c>
      <c r="J3375" s="458">
        <v>0</v>
      </c>
      <c r="K3375" s="458">
        <v>166</v>
      </c>
      <c r="L3375" t="s">
        <v>697</v>
      </c>
      <c r="O3375" s="231"/>
      <c r="P3375" s="231"/>
    </row>
    <row r="3376" spans="1:16">
      <c r="A3376" t="s">
        <v>1345</v>
      </c>
      <c r="B3376" s="458">
        <v>2023</v>
      </c>
      <c r="C3376" s="458">
        <v>0</v>
      </c>
      <c r="D3376" s="458">
        <v>0</v>
      </c>
      <c r="E3376" s="458">
        <v>54</v>
      </c>
      <c r="F3376" s="458">
        <v>0</v>
      </c>
      <c r="G3376" s="458">
        <v>3</v>
      </c>
      <c r="H3376" s="458">
        <v>1</v>
      </c>
      <c r="I3376" s="458">
        <v>0</v>
      </c>
      <c r="J3376" s="458">
        <v>0</v>
      </c>
      <c r="K3376" s="458">
        <v>181</v>
      </c>
      <c r="L3376" t="s">
        <v>697</v>
      </c>
      <c r="O3376" s="231"/>
      <c r="P3376" s="231"/>
    </row>
    <row r="3377" spans="1:16">
      <c r="A3377" t="s">
        <v>1345</v>
      </c>
      <c r="B3377" s="458">
        <v>2024</v>
      </c>
      <c r="C3377" s="458">
        <v>0</v>
      </c>
      <c r="D3377" s="458">
        <v>0</v>
      </c>
      <c r="E3377" s="458">
        <v>0</v>
      </c>
      <c r="F3377" s="458">
        <v>0</v>
      </c>
      <c r="G3377" s="458">
        <v>0</v>
      </c>
      <c r="H3377" s="458">
        <v>0</v>
      </c>
      <c r="I3377" s="458">
        <v>0</v>
      </c>
      <c r="J3377" s="458">
        <v>0</v>
      </c>
      <c r="K3377" s="458">
        <v>218</v>
      </c>
      <c r="L3377" t="s">
        <v>697</v>
      </c>
      <c r="O3377" s="231"/>
      <c r="P3377" s="231"/>
    </row>
    <row r="3378" spans="1:16">
      <c r="A3378" t="s">
        <v>1345</v>
      </c>
      <c r="C3378">
        <v>0</v>
      </c>
      <c r="D3378">
        <v>0</v>
      </c>
      <c r="E3378">
        <v>0</v>
      </c>
      <c r="F3378">
        <v>0</v>
      </c>
      <c r="G3378">
        <v>59</v>
      </c>
      <c r="H3378">
        <v>0</v>
      </c>
      <c r="I3378">
        <v>0</v>
      </c>
      <c r="J3378">
        <v>0</v>
      </c>
      <c r="K3378">
        <v>168</v>
      </c>
      <c r="L3378" t="s">
        <v>822</v>
      </c>
      <c r="O3378" s="231"/>
      <c r="P3378" s="231"/>
    </row>
    <row r="3379" spans="1:16">
      <c r="A3379" t="s">
        <v>1346</v>
      </c>
      <c r="B3379" s="458">
        <v>2019</v>
      </c>
      <c r="C3379" s="458">
        <v>0</v>
      </c>
      <c r="D3379" s="458">
        <v>0</v>
      </c>
      <c r="E3379" s="458">
        <v>0</v>
      </c>
      <c r="F3379" s="458">
        <v>0</v>
      </c>
      <c r="G3379" s="458">
        <v>0</v>
      </c>
      <c r="H3379" s="458">
        <v>0</v>
      </c>
      <c r="I3379" s="458">
        <v>0</v>
      </c>
      <c r="J3379" s="458">
        <v>0</v>
      </c>
      <c r="K3379" s="458">
        <v>19</v>
      </c>
      <c r="L3379" t="s">
        <v>855</v>
      </c>
      <c r="O3379" s="231"/>
      <c r="P3379" s="231"/>
    </row>
    <row r="3380" spans="1:16">
      <c r="A3380" t="s">
        <v>1346</v>
      </c>
      <c r="B3380" s="458">
        <v>2020</v>
      </c>
      <c r="C3380" s="458">
        <v>0</v>
      </c>
      <c r="D3380" s="458">
        <v>0</v>
      </c>
      <c r="E3380" s="458">
        <v>0</v>
      </c>
      <c r="F3380" s="458">
        <v>0</v>
      </c>
      <c r="G3380" s="458">
        <v>0</v>
      </c>
      <c r="H3380" s="458">
        <v>0</v>
      </c>
      <c r="I3380" s="458">
        <v>0</v>
      </c>
      <c r="J3380" s="458">
        <v>0</v>
      </c>
      <c r="K3380" s="458">
        <v>10</v>
      </c>
      <c r="L3380" t="s">
        <v>855</v>
      </c>
      <c r="O3380" s="231"/>
      <c r="P3380" s="231"/>
    </row>
    <row r="3381" spans="1:16">
      <c r="A3381" t="s">
        <v>1346</v>
      </c>
      <c r="B3381" s="458">
        <v>2021</v>
      </c>
      <c r="C3381" s="458">
        <v>0</v>
      </c>
      <c r="D3381" s="458">
        <v>0</v>
      </c>
      <c r="E3381" s="458">
        <v>0</v>
      </c>
      <c r="F3381" s="458">
        <v>0</v>
      </c>
      <c r="G3381" s="458">
        <v>0</v>
      </c>
      <c r="H3381" s="458">
        <v>4</v>
      </c>
      <c r="I3381" s="458">
        <v>0</v>
      </c>
      <c r="J3381" s="458">
        <v>2</v>
      </c>
      <c r="K3381" s="458">
        <v>0</v>
      </c>
      <c r="L3381" t="s">
        <v>855</v>
      </c>
      <c r="O3381" s="231"/>
      <c r="P3381" s="231"/>
    </row>
    <row r="3382" spans="1:16">
      <c r="A3382" t="s">
        <v>1346</v>
      </c>
      <c r="B3382" s="458">
        <v>2021</v>
      </c>
      <c r="C3382" s="458">
        <v>0</v>
      </c>
      <c r="D3382" s="458">
        <v>0</v>
      </c>
      <c r="E3382" s="458">
        <v>0</v>
      </c>
      <c r="F3382" s="458">
        <v>0</v>
      </c>
      <c r="G3382" s="458">
        <v>0</v>
      </c>
      <c r="H3382" s="458">
        <v>2</v>
      </c>
      <c r="I3382" s="458">
        <v>0</v>
      </c>
      <c r="J3382" s="458">
        <v>2</v>
      </c>
      <c r="K3382" s="458">
        <v>0</v>
      </c>
      <c r="L3382" t="s">
        <v>697</v>
      </c>
      <c r="O3382" s="231"/>
      <c r="P3382" s="231"/>
    </row>
    <row r="3383" spans="1:16">
      <c r="A3383" t="s">
        <v>1346</v>
      </c>
      <c r="B3383" s="458">
        <v>2022</v>
      </c>
      <c r="C3383" s="458">
        <v>0</v>
      </c>
      <c r="D3383" s="458">
        <v>0</v>
      </c>
      <c r="E3383" s="458">
        <v>0</v>
      </c>
      <c r="F3383" s="458">
        <v>0</v>
      </c>
      <c r="G3383" s="458">
        <v>0</v>
      </c>
      <c r="H3383" s="458">
        <v>0</v>
      </c>
      <c r="I3383" s="458">
        <v>0</v>
      </c>
      <c r="J3383" s="458">
        <v>0</v>
      </c>
      <c r="K3383" s="458">
        <v>72</v>
      </c>
      <c r="L3383" t="s">
        <v>697</v>
      </c>
      <c r="O3383" s="231"/>
      <c r="P3383" s="231"/>
    </row>
    <row r="3384" spans="1:16">
      <c r="A3384" t="s">
        <v>1346</v>
      </c>
      <c r="B3384" s="458">
        <v>2023</v>
      </c>
      <c r="C3384" s="458">
        <v>0</v>
      </c>
      <c r="D3384" s="458">
        <v>0</v>
      </c>
      <c r="E3384" s="458">
        <v>0</v>
      </c>
      <c r="F3384" s="458">
        <v>0</v>
      </c>
      <c r="G3384" s="458">
        <v>0</v>
      </c>
      <c r="H3384" s="458">
        <v>0</v>
      </c>
      <c r="I3384" s="458">
        <v>0</v>
      </c>
      <c r="J3384" s="458">
        <v>0</v>
      </c>
      <c r="K3384" s="458">
        <v>23</v>
      </c>
      <c r="L3384" t="s">
        <v>697</v>
      </c>
      <c r="O3384" s="231"/>
      <c r="P3384" s="231"/>
    </row>
    <row r="3385" spans="1:16">
      <c r="A3385" t="s">
        <v>1346</v>
      </c>
      <c r="B3385" s="458">
        <v>2024</v>
      </c>
      <c r="C3385" s="458">
        <v>0</v>
      </c>
      <c r="D3385" s="458">
        <v>0</v>
      </c>
      <c r="E3385" s="458">
        <v>0</v>
      </c>
      <c r="F3385" s="458">
        <v>0</v>
      </c>
      <c r="G3385" s="458">
        <v>0</v>
      </c>
      <c r="H3385" s="458">
        <v>0</v>
      </c>
      <c r="I3385" s="458">
        <v>0</v>
      </c>
      <c r="J3385" s="458">
        <v>0</v>
      </c>
      <c r="K3385" s="458">
        <v>173</v>
      </c>
      <c r="L3385" t="s">
        <v>697</v>
      </c>
      <c r="O3385" s="231"/>
      <c r="P3385" s="231"/>
    </row>
    <row r="3386" spans="1:16">
      <c r="A3386" t="s">
        <v>1346</v>
      </c>
      <c r="C3386">
        <v>0</v>
      </c>
      <c r="D3386">
        <v>0</v>
      </c>
      <c r="E3386">
        <v>0</v>
      </c>
      <c r="F3386">
        <v>0</v>
      </c>
      <c r="G3386">
        <v>0</v>
      </c>
      <c r="H3386">
        <v>3</v>
      </c>
      <c r="I3386">
        <v>0</v>
      </c>
      <c r="J3386">
        <v>1</v>
      </c>
      <c r="K3386">
        <v>0</v>
      </c>
      <c r="L3386" t="s">
        <v>822</v>
      </c>
      <c r="O3386" s="231"/>
      <c r="P3386" s="231"/>
    </row>
    <row r="3387" spans="1:16">
      <c r="A3387" t="s">
        <v>1347</v>
      </c>
      <c r="B3387" s="458">
        <v>2019</v>
      </c>
      <c r="C3387" s="458">
        <v>0</v>
      </c>
      <c r="D3387" s="458">
        <v>0</v>
      </c>
      <c r="E3387" s="458">
        <v>0</v>
      </c>
      <c r="F3387" s="458">
        <v>0</v>
      </c>
      <c r="G3387" s="458">
        <v>0</v>
      </c>
      <c r="H3387" s="458">
        <v>0</v>
      </c>
      <c r="I3387" s="458">
        <v>0</v>
      </c>
      <c r="J3387" s="458">
        <v>9</v>
      </c>
      <c r="K3387" s="458">
        <v>368</v>
      </c>
      <c r="L3387" t="s">
        <v>855</v>
      </c>
      <c r="O3387" s="231"/>
      <c r="P3387" s="231"/>
    </row>
    <row r="3388" spans="1:16">
      <c r="A3388" t="s">
        <v>1347</v>
      </c>
      <c r="B3388" s="458">
        <v>2020</v>
      </c>
      <c r="C3388" s="458">
        <v>11</v>
      </c>
      <c r="D3388" s="458">
        <v>0</v>
      </c>
      <c r="E3388" s="458">
        <v>11</v>
      </c>
      <c r="F3388" s="458">
        <v>0</v>
      </c>
      <c r="G3388" s="458">
        <v>0</v>
      </c>
      <c r="H3388" s="458">
        <v>3</v>
      </c>
      <c r="I3388" s="458">
        <v>0</v>
      </c>
      <c r="J3388" s="458">
        <v>11</v>
      </c>
      <c r="K3388" s="458">
        <v>157</v>
      </c>
      <c r="L3388" t="s">
        <v>855</v>
      </c>
      <c r="O3388" s="231"/>
      <c r="P3388" s="231"/>
    </row>
    <row r="3389" spans="1:16">
      <c r="A3389" t="s">
        <v>1347</v>
      </c>
      <c r="B3389" s="458">
        <v>2021</v>
      </c>
      <c r="C3389" s="458">
        <v>0</v>
      </c>
      <c r="D3389" s="458">
        <v>0</v>
      </c>
      <c r="E3389" s="458">
        <v>0</v>
      </c>
      <c r="F3389" s="458">
        <v>3</v>
      </c>
      <c r="G3389" s="458">
        <v>0</v>
      </c>
      <c r="H3389" s="458">
        <v>4</v>
      </c>
      <c r="I3389" s="458">
        <v>0</v>
      </c>
      <c r="J3389" s="458">
        <v>17</v>
      </c>
      <c r="K3389" s="458">
        <v>106</v>
      </c>
      <c r="L3389" t="s">
        <v>855</v>
      </c>
      <c r="O3389" s="231"/>
      <c r="P3389" s="231"/>
    </row>
    <row r="3390" spans="1:16">
      <c r="A3390" t="s">
        <v>1347</v>
      </c>
      <c r="B3390" s="458">
        <v>2022</v>
      </c>
      <c r="C3390" s="458">
        <v>0</v>
      </c>
      <c r="D3390" s="458">
        <v>0</v>
      </c>
      <c r="E3390" s="458">
        <v>0</v>
      </c>
      <c r="F3390" s="458">
        <v>0</v>
      </c>
      <c r="G3390" s="458">
        <v>0</v>
      </c>
      <c r="H3390" s="458">
        <v>11</v>
      </c>
      <c r="I3390" s="458">
        <v>0</v>
      </c>
      <c r="J3390" s="458">
        <v>12</v>
      </c>
      <c r="K3390" s="458">
        <v>9</v>
      </c>
      <c r="L3390" t="s">
        <v>855</v>
      </c>
      <c r="O3390" s="231"/>
      <c r="P3390" s="231"/>
    </row>
    <row r="3391" spans="1:16">
      <c r="A3391" t="s">
        <v>1347</v>
      </c>
      <c r="B3391" s="458">
        <v>2023</v>
      </c>
      <c r="C3391" s="458">
        <v>0</v>
      </c>
      <c r="D3391" s="458">
        <v>0</v>
      </c>
      <c r="E3391" s="458">
        <v>0</v>
      </c>
      <c r="F3391" s="458">
        <v>0</v>
      </c>
      <c r="G3391" s="458">
        <v>0</v>
      </c>
      <c r="H3391" s="458">
        <v>1</v>
      </c>
      <c r="I3391" s="458">
        <v>0</v>
      </c>
      <c r="J3391" s="458">
        <v>2</v>
      </c>
      <c r="K3391" s="458">
        <v>0</v>
      </c>
      <c r="L3391" t="s">
        <v>855</v>
      </c>
      <c r="O3391" s="231"/>
      <c r="P3391" s="231"/>
    </row>
    <row r="3392" spans="1:16">
      <c r="A3392" t="s">
        <v>1347</v>
      </c>
      <c r="B3392" s="458">
        <v>2023</v>
      </c>
      <c r="C3392" s="458">
        <v>0</v>
      </c>
      <c r="D3392" s="458">
        <v>0</v>
      </c>
      <c r="E3392" s="458">
        <v>0</v>
      </c>
      <c r="F3392" s="458">
        <v>2</v>
      </c>
      <c r="G3392" s="458">
        <v>0</v>
      </c>
      <c r="H3392" s="458">
        <v>10</v>
      </c>
      <c r="I3392" s="458">
        <v>0</v>
      </c>
      <c r="J3392" s="458">
        <v>8</v>
      </c>
      <c r="K3392" s="458">
        <v>3</v>
      </c>
      <c r="L3392" t="s">
        <v>697</v>
      </c>
      <c r="O3392" s="231"/>
      <c r="P3392" s="231"/>
    </row>
    <row r="3393" spans="1:16">
      <c r="A3393" t="s">
        <v>1347</v>
      </c>
      <c r="B3393" s="458">
        <v>2024</v>
      </c>
      <c r="C3393" s="458">
        <v>0</v>
      </c>
      <c r="D3393" s="458">
        <v>0</v>
      </c>
      <c r="E3393" s="458">
        <v>0</v>
      </c>
      <c r="F3393" s="458">
        <v>3</v>
      </c>
      <c r="G3393" s="458">
        <v>2</v>
      </c>
      <c r="H3393" s="458">
        <v>18</v>
      </c>
      <c r="I3393" s="458">
        <v>0</v>
      </c>
      <c r="J3393" s="458">
        <v>22</v>
      </c>
      <c r="K3393" s="458">
        <v>14</v>
      </c>
      <c r="L3393" t="s">
        <v>697</v>
      </c>
      <c r="O3393" s="231"/>
      <c r="P3393" s="231"/>
    </row>
    <row r="3394" spans="1:16">
      <c r="A3394" t="s">
        <v>1347</v>
      </c>
      <c r="C3394">
        <v>0</v>
      </c>
      <c r="D3394">
        <v>0</v>
      </c>
      <c r="E3394">
        <v>0</v>
      </c>
      <c r="F3394">
        <v>0</v>
      </c>
      <c r="G3394">
        <v>0</v>
      </c>
      <c r="H3394">
        <v>5</v>
      </c>
      <c r="I3394">
        <v>0</v>
      </c>
      <c r="J3394">
        <v>9</v>
      </c>
      <c r="K3394">
        <v>2</v>
      </c>
      <c r="L3394" t="s">
        <v>822</v>
      </c>
      <c r="O3394" s="231"/>
      <c r="P3394" s="231"/>
    </row>
    <row r="3395" spans="1:16">
      <c r="A3395" t="s">
        <v>1348</v>
      </c>
      <c r="B3395" s="458">
        <v>2019</v>
      </c>
      <c r="C3395" s="458">
        <v>0</v>
      </c>
      <c r="D3395" s="458">
        <v>0</v>
      </c>
      <c r="E3395" s="458">
        <v>0</v>
      </c>
      <c r="F3395" s="458">
        <v>0</v>
      </c>
      <c r="G3395" s="458">
        <v>0</v>
      </c>
      <c r="H3395" s="458">
        <v>24</v>
      </c>
      <c r="I3395" s="458">
        <v>2</v>
      </c>
      <c r="J3395" s="458">
        <v>6</v>
      </c>
      <c r="K3395" s="458">
        <v>50</v>
      </c>
      <c r="L3395" t="s">
        <v>855</v>
      </c>
      <c r="O3395" s="231"/>
      <c r="P3395" s="231"/>
    </row>
    <row r="3396" spans="1:16">
      <c r="A3396" t="s">
        <v>1348</v>
      </c>
      <c r="B3396" s="458">
        <v>2020</v>
      </c>
      <c r="C3396" s="458">
        <v>0</v>
      </c>
      <c r="D3396" s="458">
        <v>0</v>
      </c>
      <c r="E3396" s="458">
        <v>0</v>
      </c>
      <c r="F3396" s="458">
        <v>0</v>
      </c>
      <c r="G3396" s="458">
        <v>0</v>
      </c>
      <c r="H3396" s="458">
        <v>0</v>
      </c>
      <c r="I3396" s="458">
        <v>0</v>
      </c>
      <c r="J3396" s="458">
        <v>3</v>
      </c>
      <c r="K3396" s="458">
        <v>38</v>
      </c>
      <c r="L3396" t="s">
        <v>855</v>
      </c>
      <c r="O3396" s="231"/>
      <c r="P3396" s="231"/>
    </row>
    <row r="3397" spans="1:16">
      <c r="A3397" t="s">
        <v>1348</v>
      </c>
      <c r="B3397" s="458">
        <v>2021</v>
      </c>
      <c r="C3397" s="458">
        <v>0</v>
      </c>
      <c r="D3397" s="458">
        <v>0</v>
      </c>
      <c r="E3397" s="458">
        <v>0</v>
      </c>
      <c r="F3397" s="458">
        <v>0</v>
      </c>
      <c r="G3397" s="458">
        <v>0</v>
      </c>
      <c r="H3397" s="458">
        <v>19</v>
      </c>
      <c r="I3397" s="458">
        <v>0</v>
      </c>
      <c r="J3397" s="458">
        <v>2</v>
      </c>
      <c r="K3397" s="458">
        <v>4</v>
      </c>
      <c r="L3397" t="s">
        <v>855</v>
      </c>
      <c r="O3397" s="231"/>
      <c r="P3397" s="231"/>
    </row>
    <row r="3398" spans="1:16">
      <c r="A3398" t="s">
        <v>1348</v>
      </c>
      <c r="B3398" s="458">
        <v>2022</v>
      </c>
      <c r="C3398" s="458">
        <v>0</v>
      </c>
      <c r="D3398" s="458">
        <v>0</v>
      </c>
      <c r="E3398" s="458">
        <v>0</v>
      </c>
      <c r="F3398" s="458">
        <v>0</v>
      </c>
      <c r="G3398" s="458">
        <v>0</v>
      </c>
      <c r="H3398" s="458">
        <v>0</v>
      </c>
      <c r="I3398" s="458">
        <v>0</v>
      </c>
      <c r="J3398" s="458">
        <v>3</v>
      </c>
      <c r="K3398" s="458">
        <v>61</v>
      </c>
      <c r="L3398" t="s">
        <v>855</v>
      </c>
      <c r="O3398" s="231"/>
      <c r="P3398" s="231"/>
    </row>
    <row r="3399" spans="1:16">
      <c r="A3399" t="s">
        <v>1348</v>
      </c>
      <c r="B3399" s="458">
        <v>2024</v>
      </c>
      <c r="C3399" s="458">
        <v>0</v>
      </c>
      <c r="D3399" s="458">
        <v>0</v>
      </c>
      <c r="E3399" s="458">
        <v>0</v>
      </c>
      <c r="F3399" s="458">
        <v>0</v>
      </c>
      <c r="G3399" s="458">
        <v>0</v>
      </c>
      <c r="H3399" s="458">
        <v>0</v>
      </c>
      <c r="I3399" s="458">
        <v>0</v>
      </c>
      <c r="J3399" s="458">
        <v>1</v>
      </c>
      <c r="K3399" s="458">
        <v>6</v>
      </c>
      <c r="L3399" t="s">
        <v>697</v>
      </c>
      <c r="O3399" s="231"/>
      <c r="P3399" s="231"/>
    </row>
    <row r="3400" spans="1:16">
      <c r="A3400" t="s">
        <v>1349</v>
      </c>
      <c r="B3400" s="458">
        <v>2019</v>
      </c>
      <c r="C3400" s="458">
        <v>0</v>
      </c>
      <c r="D3400" s="458">
        <v>0</v>
      </c>
      <c r="E3400" s="458">
        <v>0</v>
      </c>
      <c r="F3400" s="458">
        <v>0</v>
      </c>
      <c r="G3400" s="458">
        <v>0</v>
      </c>
      <c r="H3400" s="458">
        <v>0</v>
      </c>
      <c r="I3400" s="458">
        <v>0</v>
      </c>
      <c r="J3400" s="458">
        <v>0</v>
      </c>
      <c r="K3400" s="458">
        <v>21</v>
      </c>
      <c r="L3400" t="s">
        <v>855</v>
      </c>
      <c r="O3400" s="231"/>
      <c r="P3400" s="231"/>
    </row>
    <row r="3401" spans="1:16">
      <c r="A3401" t="s">
        <v>1349</v>
      </c>
      <c r="B3401" s="458">
        <v>2020</v>
      </c>
      <c r="C3401" s="458">
        <v>0</v>
      </c>
      <c r="D3401" s="458">
        <v>0</v>
      </c>
      <c r="E3401" s="458">
        <v>0</v>
      </c>
      <c r="F3401" s="458">
        <v>0</v>
      </c>
      <c r="G3401" s="458">
        <v>0</v>
      </c>
      <c r="H3401" s="458">
        <v>0</v>
      </c>
      <c r="I3401" s="458">
        <v>0</v>
      </c>
      <c r="J3401" s="458">
        <v>2</v>
      </c>
      <c r="K3401" s="458">
        <v>0</v>
      </c>
      <c r="L3401" t="s">
        <v>855</v>
      </c>
      <c r="O3401" s="231"/>
      <c r="P3401" s="231"/>
    </row>
    <row r="3402" spans="1:16">
      <c r="A3402" t="s">
        <v>1349</v>
      </c>
      <c r="B3402" s="458">
        <v>2021</v>
      </c>
      <c r="C3402" s="458">
        <v>0</v>
      </c>
      <c r="D3402" s="458">
        <v>0</v>
      </c>
      <c r="E3402" s="458">
        <v>0</v>
      </c>
      <c r="F3402" s="458">
        <v>0</v>
      </c>
      <c r="G3402" s="458">
        <v>0</v>
      </c>
      <c r="H3402" s="458">
        <v>0</v>
      </c>
      <c r="I3402" s="458">
        <v>0</v>
      </c>
      <c r="J3402" s="458">
        <v>2</v>
      </c>
      <c r="K3402" s="458">
        <v>75</v>
      </c>
      <c r="L3402" t="s">
        <v>855</v>
      </c>
      <c r="O3402" s="231"/>
      <c r="P3402" s="231"/>
    </row>
    <row r="3403" spans="1:16">
      <c r="A3403" t="s">
        <v>1349</v>
      </c>
      <c r="B3403" s="458">
        <v>2022</v>
      </c>
      <c r="C3403" s="458">
        <v>0</v>
      </c>
      <c r="D3403" s="458">
        <v>0</v>
      </c>
      <c r="E3403" s="458">
        <v>0</v>
      </c>
      <c r="F3403" s="458">
        <v>0</v>
      </c>
      <c r="G3403" s="458">
        <v>0</v>
      </c>
      <c r="H3403" s="458">
        <v>0</v>
      </c>
      <c r="I3403" s="458">
        <v>0</v>
      </c>
      <c r="J3403" s="458">
        <v>1</v>
      </c>
      <c r="K3403" s="458">
        <v>0</v>
      </c>
      <c r="L3403" t="s">
        <v>855</v>
      </c>
      <c r="O3403" s="231"/>
      <c r="P3403" s="231"/>
    </row>
    <row r="3404" spans="1:16">
      <c r="A3404" t="s">
        <v>1349</v>
      </c>
      <c r="B3404" s="458">
        <v>2023</v>
      </c>
      <c r="C3404" s="458">
        <v>0</v>
      </c>
      <c r="D3404" s="458">
        <v>0</v>
      </c>
      <c r="E3404" s="458">
        <v>0</v>
      </c>
      <c r="F3404" s="458">
        <v>0</v>
      </c>
      <c r="G3404" s="458">
        <v>0</v>
      </c>
      <c r="H3404" s="458">
        <v>0</v>
      </c>
      <c r="I3404" s="458">
        <v>0</v>
      </c>
      <c r="J3404" s="458">
        <v>2</v>
      </c>
      <c r="K3404" s="458">
        <v>0</v>
      </c>
      <c r="L3404" t="s">
        <v>855</v>
      </c>
      <c r="O3404" s="231"/>
      <c r="P3404" s="231"/>
    </row>
    <row r="3405" spans="1:16">
      <c r="A3405" t="s">
        <v>1349</v>
      </c>
      <c r="B3405" s="458">
        <v>2024</v>
      </c>
      <c r="C3405" s="458">
        <v>0</v>
      </c>
      <c r="D3405" s="458">
        <v>0</v>
      </c>
      <c r="E3405" s="458">
        <v>0</v>
      </c>
      <c r="F3405" s="458">
        <v>0</v>
      </c>
      <c r="G3405" s="458">
        <v>0</v>
      </c>
      <c r="H3405" s="458">
        <v>0</v>
      </c>
      <c r="I3405" s="458">
        <v>0</v>
      </c>
      <c r="J3405" s="458">
        <v>5</v>
      </c>
      <c r="K3405" s="458">
        <v>3</v>
      </c>
      <c r="L3405" t="s">
        <v>697</v>
      </c>
      <c r="O3405" s="231"/>
      <c r="P3405" s="231"/>
    </row>
    <row r="3406" spans="1:16">
      <c r="A3406" t="s">
        <v>1349</v>
      </c>
      <c r="C3406">
        <v>0</v>
      </c>
      <c r="D3406">
        <v>0</v>
      </c>
      <c r="E3406">
        <v>0</v>
      </c>
      <c r="F3406">
        <v>0</v>
      </c>
      <c r="G3406">
        <v>0</v>
      </c>
      <c r="H3406">
        <v>0</v>
      </c>
      <c r="I3406">
        <v>0</v>
      </c>
      <c r="J3406">
        <v>2</v>
      </c>
      <c r="K3406">
        <v>0</v>
      </c>
      <c r="L3406" t="s">
        <v>822</v>
      </c>
      <c r="O3406" s="231"/>
      <c r="P3406" s="231"/>
    </row>
    <row r="3407" spans="1:16">
      <c r="A3407" t="s">
        <v>1350</v>
      </c>
      <c r="B3407" s="458">
        <v>2019</v>
      </c>
      <c r="C3407" s="458">
        <v>0</v>
      </c>
      <c r="D3407" s="458">
        <v>0</v>
      </c>
      <c r="E3407" s="458">
        <v>0</v>
      </c>
      <c r="F3407" s="458">
        <v>0</v>
      </c>
      <c r="G3407" s="458">
        <v>1</v>
      </c>
      <c r="H3407" s="458">
        <v>0</v>
      </c>
      <c r="I3407" s="458">
        <v>1</v>
      </c>
      <c r="J3407" s="458">
        <v>0</v>
      </c>
      <c r="K3407" s="458">
        <v>25</v>
      </c>
      <c r="L3407" t="s">
        <v>855</v>
      </c>
      <c r="O3407" s="231"/>
      <c r="P3407" s="231"/>
    </row>
    <row r="3408" spans="1:16">
      <c r="A3408" t="s">
        <v>1350</v>
      </c>
      <c r="B3408" s="458">
        <v>2020</v>
      </c>
      <c r="C3408" s="458">
        <v>0</v>
      </c>
      <c r="D3408" s="458">
        <v>0</v>
      </c>
      <c r="E3408" s="458">
        <v>0</v>
      </c>
      <c r="F3408" s="458">
        <v>0</v>
      </c>
      <c r="G3408" s="458">
        <v>0</v>
      </c>
      <c r="H3408" s="458">
        <v>0</v>
      </c>
      <c r="I3408" s="458">
        <v>0</v>
      </c>
      <c r="J3408" s="458">
        <v>0</v>
      </c>
      <c r="K3408" s="458">
        <v>18</v>
      </c>
      <c r="L3408" t="s">
        <v>855</v>
      </c>
      <c r="O3408" s="231"/>
      <c r="P3408" s="231"/>
    </row>
    <row r="3409" spans="1:16">
      <c r="A3409" t="s">
        <v>1350</v>
      </c>
      <c r="B3409" s="458">
        <v>2021</v>
      </c>
      <c r="C3409" s="458">
        <v>0</v>
      </c>
      <c r="D3409" s="458">
        <v>0</v>
      </c>
      <c r="E3409" s="458">
        <v>0</v>
      </c>
      <c r="F3409" s="458">
        <v>0</v>
      </c>
      <c r="G3409" s="458">
        <v>4</v>
      </c>
      <c r="H3409" s="458">
        <v>0</v>
      </c>
      <c r="I3409" s="458">
        <v>3</v>
      </c>
      <c r="J3409" s="458">
        <v>0</v>
      </c>
      <c r="K3409" s="458">
        <v>79</v>
      </c>
      <c r="L3409" t="s">
        <v>855</v>
      </c>
      <c r="O3409" s="231"/>
      <c r="P3409" s="231"/>
    </row>
    <row r="3410" spans="1:16">
      <c r="A3410" t="s">
        <v>1350</v>
      </c>
      <c r="B3410" s="458">
        <v>2022</v>
      </c>
      <c r="C3410" s="458">
        <v>10</v>
      </c>
      <c r="D3410" s="458">
        <v>0</v>
      </c>
      <c r="E3410" s="458">
        <v>125</v>
      </c>
      <c r="F3410" s="458">
        <v>0</v>
      </c>
      <c r="G3410" s="458">
        <v>0</v>
      </c>
      <c r="H3410" s="458">
        <v>30</v>
      </c>
      <c r="I3410" s="458">
        <v>0</v>
      </c>
      <c r="J3410" s="458">
        <v>0</v>
      </c>
      <c r="K3410" s="458">
        <v>0</v>
      </c>
      <c r="L3410" t="s">
        <v>855</v>
      </c>
      <c r="O3410" s="231"/>
      <c r="P3410" s="231"/>
    </row>
    <row r="3411" spans="1:16">
      <c r="A3411" t="s">
        <v>1350</v>
      </c>
      <c r="B3411" s="458">
        <v>2023</v>
      </c>
      <c r="C3411" s="458">
        <v>0</v>
      </c>
      <c r="D3411" s="458">
        <v>0</v>
      </c>
      <c r="E3411" s="458">
        <v>0</v>
      </c>
      <c r="F3411" s="458">
        <v>0</v>
      </c>
      <c r="G3411" s="458">
        <v>3</v>
      </c>
      <c r="H3411" s="458">
        <v>43</v>
      </c>
      <c r="I3411" s="458">
        <v>0</v>
      </c>
      <c r="J3411" s="458">
        <v>2</v>
      </c>
      <c r="K3411" s="458">
        <v>10</v>
      </c>
      <c r="L3411" t="s">
        <v>855</v>
      </c>
      <c r="O3411" s="231"/>
      <c r="P3411" s="231"/>
    </row>
    <row r="3412" spans="1:16">
      <c r="A3412" t="s">
        <v>1350</v>
      </c>
      <c r="B3412" s="458">
        <v>2023</v>
      </c>
      <c r="C3412" s="458">
        <v>0</v>
      </c>
      <c r="D3412" s="458">
        <v>0</v>
      </c>
      <c r="E3412" s="458">
        <v>0</v>
      </c>
      <c r="F3412" s="458">
        <v>0</v>
      </c>
      <c r="G3412" s="458">
        <v>0</v>
      </c>
      <c r="H3412" s="458">
        <v>5</v>
      </c>
      <c r="I3412" s="458">
        <v>0</v>
      </c>
      <c r="J3412" s="458">
        <v>0</v>
      </c>
      <c r="K3412" s="458">
        <v>0</v>
      </c>
      <c r="L3412" t="s">
        <v>697</v>
      </c>
      <c r="O3412" s="231"/>
      <c r="P3412" s="231"/>
    </row>
    <row r="3413" spans="1:16">
      <c r="A3413" t="s">
        <v>1350</v>
      </c>
      <c r="B3413" s="458">
        <v>2024</v>
      </c>
      <c r="C3413" s="458">
        <v>0</v>
      </c>
      <c r="D3413" s="458">
        <v>0</v>
      </c>
      <c r="E3413" s="458">
        <v>10</v>
      </c>
      <c r="F3413" s="458">
        <v>0</v>
      </c>
      <c r="G3413" s="458">
        <v>4</v>
      </c>
      <c r="H3413" s="458">
        <v>0</v>
      </c>
      <c r="I3413" s="458">
        <v>0</v>
      </c>
      <c r="J3413" s="458">
        <v>0</v>
      </c>
      <c r="K3413" s="458">
        <v>70</v>
      </c>
      <c r="L3413" t="s">
        <v>697</v>
      </c>
      <c r="O3413" s="231"/>
      <c r="P3413" s="231"/>
    </row>
    <row r="3414" spans="1:16">
      <c r="A3414" t="s">
        <v>1350</v>
      </c>
      <c r="C3414">
        <v>0</v>
      </c>
      <c r="D3414">
        <v>0</v>
      </c>
      <c r="E3414">
        <v>0</v>
      </c>
      <c r="F3414">
        <v>0</v>
      </c>
      <c r="G3414">
        <v>3</v>
      </c>
      <c r="H3414">
        <v>20</v>
      </c>
      <c r="I3414">
        <v>0</v>
      </c>
      <c r="J3414">
        <v>0</v>
      </c>
      <c r="K3414">
        <v>10</v>
      </c>
      <c r="L3414" t="s">
        <v>822</v>
      </c>
      <c r="O3414" s="231"/>
      <c r="P3414" s="231"/>
    </row>
    <row r="3415" spans="1:16">
      <c r="A3415" t="s">
        <v>1351</v>
      </c>
      <c r="B3415" s="458">
        <v>2019</v>
      </c>
      <c r="C3415" s="458">
        <v>0</v>
      </c>
      <c r="D3415" s="458">
        <v>0</v>
      </c>
      <c r="E3415" s="458">
        <v>0</v>
      </c>
      <c r="F3415" s="458">
        <v>0</v>
      </c>
      <c r="G3415" s="458">
        <v>0</v>
      </c>
      <c r="H3415" s="458">
        <v>0</v>
      </c>
      <c r="I3415" s="458">
        <v>0</v>
      </c>
      <c r="J3415" s="458">
        <v>0</v>
      </c>
      <c r="K3415" s="458">
        <v>8</v>
      </c>
      <c r="L3415" t="s">
        <v>855</v>
      </c>
      <c r="O3415" s="231"/>
      <c r="P3415" s="231"/>
    </row>
    <row r="3416" spans="1:16">
      <c r="A3416" t="s">
        <v>1351</v>
      </c>
      <c r="B3416" s="458">
        <v>2021</v>
      </c>
      <c r="C3416" s="458">
        <v>0</v>
      </c>
      <c r="D3416" s="458">
        <v>0</v>
      </c>
      <c r="E3416" s="458">
        <v>0</v>
      </c>
      <c r="F3416" s="458">
        <v>0</v>
      </c>
      <c r="G3416" s="458">
        <v>0</v>
      </c>
      <c r="H3416" s="458">
        <v>0</v>
      </c>
      <c r="I3416" s="458">
        <v>0</v>
      </c>
      <c r="J3416" s="458">
        <v>0</v>
      </c>
      <c r="K3416" s="458">
        <v>6</v>
      </c>
      <c r="L3416" t="s">
        <v>855</v>
      </c>
      <c r="O3416" s="231"/>
      <c r="P3416" s="231"/>
    </row>
    <row r="3417" spans="1:16">
      <c r="A3417" t="s">
        <v>1351</v>
      </c>
      <c r="B3417" s="458">
        <v>2023</v>
      </c>
      <c r="C3417" s="458">
        <v>0</v>
      </c>
      <c r="D3417" s="458">
        <v>0</v>
      </c>
      <c r="E3417" s="458">
        <v>0</v>
      </c>
      <c r="F3417" s="458">
        <v>0</v>
      </c>
      <c r="G3417" s="458">
        <v>0</v>
      </c>
      <c r="H3417" s="458">
        <v>0</v>
      </c>
      <c r="I3417" s="458">
        <v>0</v>
      </c>
      <c r="J3417" s="458">
        <v>0</v>
      </c>
      <c r="K3417" s="458">
        <v>14</v>
      </c>
      <c r="L3417" t="s">
        <v>697</v>
      </c>
      <c r="O3417" s="231"/>
      <c r="P3417" s="231"/>
    </row>
    <row r="3418" spans="1:16">
      <c r="A3418" t="s">
        <v>1351</v>
      </c>
      <c r="B3418" s="458">
        <v>2024</v>
      </c>
      <c r="C3418" s="458">
        <v>0</v>
      </c>
      <c r="D3418" s="458">
        <v>0</v>
      </c>
      <c r="E3418" s="458">
        <v>0</v>
      </c>
      <c r="F3418" s="458">
        <v>0</v>
      </c>
      <c r="G3418" s="458">
        <v>0</v>
      </c>
      <c r="H3418" s="458">
        <v>0</v>
      </c>
      <c r="I3418" s="458">
        <v>0</v>
      </c>
      <c r="J3418" s="458">
        <v>0</v>
      </c>
      <c r="K3418" s="458">
        <v>2</v>
      </c>
      <c r="L3418" t="s">
        <v>697</v>
      </c>
      <c r="O3418" s="231"/>
      <c r="P3418" s="231"/>
    </row>
    <row r="3419" spans="1:16">
      <c r="A3419" t="s">
        <v>1351</v>
      </c>
      <c r="C3419">
        <v>0</v>
      </c>
      <c r="D3419">
        <v>0</v>
      </c>
      <c r="E3419">
        <v>0</v>
      </c>
      <c r="F3419">
        <v>0</v>
      </c>
      <c r="G3419">
        <v>0</v>
      </c>
      <c r="H3419">
        <v>0</v>
      </c>
      <c r="I3419">
        <v>0</v>
      </c>
      <c r="J3419">
        <v>0</v>
      </c>
      <c r="K3419">
        <v>7</v>
      </c>
      <c r="L3419" t="s">
        <v>822</v>
      </c>
      <c r="O3419" s="231"/>
      <c r="P3419" s="231"/>
    </row>
    <row r="3420" spans="1:16">
      <c r="A3420" t="s">
        <v>1352</v>
      </c>
      <c r="B3420" s="458">
        <v>2019</v>
      </c>
      <c r="C3420" s="458">
        <v>0</v>
      </c>
      <c r="D3420" s="458">
        <v>0</v>
      </c>
      <c r="E3420" s="458">
        <v>0</v>
      </c>
      <c r="F3420" s="458">
        <v>0</v>
      </c>
      <c r="G3420" s="458">
        <v>0</v>
      </c>
      <c r="H3420" s="458">
        <v>0</v>
      </c>
      <c r="I3420" s="458">
        <v>0</v>
      </c>
      <c r="J3420" s="458">
        <v>0</v>
      </c>
      <c r="K3420" s="458">
        <v>48</v>
      </c>
      <c r="L3420" t="s">
        <v>855</v>
      </c>
      <c r="O3420" s="231"/>
      <c r="P3420" s="231"/>
    </row>
    <row r="3421" spans="1:16">
      <c r="A3421" t="s">
        <v>1352</v>
      </c>
      <c r="B3421" s="458">
        <v>2020</v>
      </c>
      <c r="C3421" s="458">
        <v>0</v>
      </c>
      <c r="D3421" s="458">
        <v>0</v>
      </c>
      <c r="E3421" s="458">
        <v>0</v>
      </c>
      <c r="F3421" s="458">
        <v>0</v>
      </c>
      <c r="G3421" s="458">
        <v>0</v>
      </c>
      <c r="H3421" s="458">
        <v>0</v>
      </c>
      <c r="I3421" s="458">
        <v>0</v>
      </c>
      <c r="J3421" s="458">
        <v>0</v>
      </c>
      <c r="K3421" s="458">
        <v>32</v>
      </c>
      <c r="L3421" t="s">
        <v>855</v>
      </c>
      <c r="O3421" s="231"/>
      <c r="P3421" s="231"/>
    </row>
    <row r="3422" spans="1:16">
      <c r="A3422" t="s">
        <v>1352</v>
      </c>
      <c r="B3422" s="458">
        <v>2021</v>
      </c>
      <c r="C3422" s="458">
        <v>0</v>
      </c>
      <c r="D3422" s="458">
        <v>0</v>
      </c>
      <c r="E3422" s="458">
        <v>0</v>
      </c>
      <c r="F3422" s="458">
        <v>8</v>
      </c>
      <c r="G3422" s="458">
        <v>0</v>
      </c>
      <c r="H3422" s="458">
        <v>19</v>
      </c>
      <c r="I3422" s="458">
        <v>0</v>
      </c>
      <c r="J3422" s="458">
        <v>3</v>
      </c>
      <c r="K3422" s="458">
        <v>11</v>
      </c>
      <c r="L3422" t="s">
        <v>855</v>
      </c>
      <c r="O3422" s="231"/>
      <c r="P3422" s="231"/>
    </row>
    <row r="3423" spans="1:16">
      <c r="A3423" t="s">
        <v>1352</v>
      </c>
      <c r="B3423" s="458">
        <v>2021</v>
      </c>
      <c r="C3423" s="458">
        <v>0</v>
      </c>
      <c r="D3423" s="458">
        <v>0</v>
      </c>
      <c r="E3423" s="458">
        <v>0</v>
      </c>
      <c r="F3423" s="458">
        <v>1</v>
      </c>
      <c r="G3423" s="458">
        <v>0</v>
      </c>
      <c r="H3423" s="458">
        <v>2</v>
      </c>
      <c r="I3423" s="458">
        <v>0</v>
      </c>
      <c r="J3423" s="458">
        <v>0</v>
      </c>
      <c r="K3423" s="458">
        <v>7</v>
      </c>
      <c r="L3423" t="s">
        <v>697</v>
      </c>
      <c r="O3423" s="231"/>
      <c r="P3423" s="231"/>
    </row>
    <row r="3424" spans="1:16">
      <c r="A3424" t="s">
        <v>1352</v>
      </c>
      <c r="B3424" s="458">
        <v>2022</v>
      </c>
      <c r="C3424" s="458">
        <v>0</v>
      </c>
      <c r="D3424" s="458">
        <v>0</v>
      </c>
      <c r="E3424" s="458">
        <v>0</v>
      </c>
      <c r="F3424" s="458">
        <v>14</v>
      </c>
      <c r="G3424" s="458">
        <v>0</v>
      </c>
      <c r="H3424" s="458">
        <v>54</v>
      </c>
      <c r="I3424" s="458">
        <v>0</v>
      </c>
      <c r="J3424" s="458">
        <v>78</v>
      </c>
      <c r="K3424" s="458">
        <v>185</v>
      </c>
      <c r="L3424" t="s">
        <v>697</v>
      </c>
      <c r="O3424" s="231"/>
      <c r="P3424" s="231"/>
    </row>
    <row r="3425" spans="1:16">
      <c r="A3425" t="s">
        <v>1352</v>
      </c>
      <c r="B3425" s="458">
        <v>2023</v>
      </c>
      <c r="C3425" s="458">
        <v>0</v>
      </c>
      <c r="D3425" s="458">
        <v>0</v>
      </c>
      <c r="E3425" s="458">
        <v>0</v>
      </c>
      <c r="F3425" s="458">
        <v>0</v>
      </c>
      <c r="G3425" s="458">
        <v>0</v>
      </c>
      <c r="H3425" s="458">
        <v>5</v>
      </c>
      <c r="I3425" s="458">
        <v>0</v>
      </c>
      <c r="J3425" s="458">
        <v>7</v>
      </c>
      <c r="K3425" s="458">
        <v>109</v>
      </c>
      <c r="L3425" t="s">
        <v>697</v>
      </c>
      <c r="O3425" s="231"/>
      <c r="P3425" s="231"/>
    </row>
    <row r="3426" spans="1:16">
      <c r="A3426" t="s">
        <v>1352</v>
      </c>
      <c r="B3426" s="458">
        <v>2024</v>
      </c>
      <c r="C3426" s="458">
        <v>0</v>
      </c>
      <c r="D3426" s="458">
        <v>0</v>
      </c>
      <c r="E3426" s="458">
        <v>0</v>
      </c>
      <c r="F3426" s="458">
        <v>4</v>
      </c>
      <c r="G3426" s="458">
        <v>0</v>
      </c>
      <c r="H3426" s="458">
        <v>48</v>
      </c>
      <c r="I3426" s="458">
        <v>0</v>
      </c>
      <c r="J3426" s="458">
        <v>3</v>
      </c>
      <c r="K3426" s="458">
        <v>40</v>
      </c>
      <c r="L3426" t="s">
        <v>697</v>
      </c>
      <c r="O3426" s="231"/>
      <c r="P3426" s="231"/>
    </row>
    <row r="3427" spans="1:16">
      <c r="A3427" t="s">
        <v>1352</v>
      </c>
      <c r="C3427">
        <v>0</v>
      </c>
      <c r="D3427">
        <v>0</v>
      </c>
      <c r="E3427">
        <v>0</v>
      </c>
      <c r="F3427">
        <v>5</v>
      </c>
      <c r="G3427">
        <v>0</v>
      </c>
      <c r="H3427">
        <v>13</v>
      </c>
      <c r="I3427">
        <v>0</v>
      </c>
      <c r="J3427">
        <v>2</v>
      </c>
      <c r="K3427">
        <v>4</v>
      </c>
      <c r="L3427" t="s">
        <v>822</v>
      </c>
      <c r="O3427" s="231"/>
      <c r="P3427" s="231"/>
    </row>
    <row r="3428" spans="1:16">
      <c r="A3428" t="s">
        <v>1353</v>
      </c>
      <c r="B3428" s="458">
        <v>2019</v>
      </c>
      <c r="C3428" s="458">
        <v>0</v>
      </c>
      <c r="D3428" s="458">
        <v>0</v>
      </c>
      <c r="E3428" s="458">
        <v>0</v>
      </c>
      <c r="F3428" s="458">
        <v>0</v>
      </c>
      <c r="G3428" s="458">
        <v>0</v>
      </c>
      <c r="H3428" s="458">
        <v>0</v>
      </c>
      <c r="I3428" s="458">
        <v>0</v>
      </c>
      <c r="J3428" s="458">
        <v>0</v>
      </c>
      <c r="K3428" s="458">
        <v>9</v>
      </c>
      <c r="L3428" t="s">
        <v>855</v>
      </c>
      <c r="O3428" s="231"/>
      <c r="P3428" s="231"/>
    </row>
    <row r="3429" spans="1:16">
      <c r="A3429" t="s">
        <v>1353</v>
      </c>
      <c r="B3429" s="458">
        <v>2020</v>
      </c>
      <c r="C3429" s="458">
        <v>0</v>
      </c>
      <c r="D3429" s="458">
        <v>0</v>
      </c>
      <c r="E3429" s="458">
        <v>2</v>
      </c>
      <c r="F3429" s="458">
        <v>0</v>
      </c>
      <c r="G3429" s="458">
        <v>8</v>
      </c>
      <c r="H3429" s="458">
        <v>0</v>
      </c>
      <c r="I3429" s="458">
        <v>6</v>
      </c>
      <c r="J3429" s="458">
        <v>0</v>
      </c>
      <c r="K3429" s="458">
        <v>92</v>
      </c>
      <c r="L3429" t="s">
        <v>855</v>
      </c>
      <c r="O3429" s="231"/>
      <c r="P3429" s="231"/>
    </row>
    <row r="3430" spans="1:16">
      <c r="A3430" t="s">
        <v>1353</v>
      </c>
      <c r="B3430" s="458">
        <v>2021</v>
      </c>
      <c r="C3430" s="458">
        <v>0</v>
      </c>
      <c r="D3430" s="458">
        <v>0</v>
      </c>
      <c r="E3430" s="458">
        <v>8</v>
      </c>
      <c r="F3430" s="458">
        <v>0</v>
      </c>
      <c r="G3430" s="458">
        <v>5</v>
      </c>
      <c r="H3430" s="458">
        <v>0</v>
      </c>
      <c r="I3430" s="458">
        <v>8</v>
      </c>
      <c r="J3430" s="458">
        <v>0</v>
      </c>
      <c r="K3430" s="458">
        <v>130</v>
      </c>
      <c r="L3430" t="s">
        <v>855</v>
      </c>
      <c r="O3430" s="231"/>
      <c r="P3430" s="231"/>
    </row>
    <row r="3431" spans="1:16">
      <c r="A3431" t="s">
        <v>1353</v>
      </c>
      <c r="B3431" s="458">
        <v>2021</v>
      </c>
      <c r="C3431" s="458">
        <v>0</v>
      </c>
      <c r="D3431" s="458">
        <v>0</v>
      </c>
      <c r="E3431" s="458">
        <v>3</v>
      </c>
      <c r="F3431" s="458">
        <v>0</v>
      </c>
      <c r="G3431" s="458">
        <v>0</v>
      </c>
      <c r="H3431" s="458">
        <v>0</v>
      </c>
      <c r="I3431" s="458">
        <v>2</v>
      </c>
      <c r="J3431" s="458">
        <v>0</v>
      </c>
      <c r="K3431" s="458">
        <v>49</v>
      </c>
      <c r="L3431" t="s">
        <v>697</v>
      </c>
      <c r="O3431" s="231"/>
      <c r="P3431" s="231"/>
    </row>
    <row r="3432" spans="1:16">
      <c r="A3432" t="s">
        <v>1353</v>
      </c>
      <c r="B3432" s="458">
        <v>2022</v>
      </c>
      <c r="C3432" s="458">
        <v>0</v>
      </c>
      <c r="D3432" s="458">
        <v>0</v>
      </c>
      <c r="E3432" s="458">
        <v>0</v>
      </c>
      <c r="F3432" s="458">
        <v>0</v>
      </c>
      <c r="G3432" s="458">
        <v>3</v>
      </c>
      <c r="H3432" s="458">
        <v>0</v>
      </c>
      <c r="I3432" s="458">
        <v>2</v>
      </c>
      <c r="J3432" s="458">
        <v>0</v>
      </c>
      <c r="K3432" s="458">
        <v>102</v>
      </c>
      <c r="L3432" t="s">
        <v>697</v>
      </c>
      <c r="O3432" s="231"/>
      <c r="P3432" s="231"/>
    </row>
    <row r="3433" spans="1:16">
      <c r="A3433" t="s">
        <v>1353</v>
      </c>
      <c r="B3433" s="458">
        <v>2023</v>
      </c>
      <c r="C3433" s="458">
        <v>0</v>
      </c>
      <c r="D3433" s="458">
        <v>0</v>
      </c>
      <c r="E3433" s="458">
        <v>3</v>
      </c>
      <c r="F3433" s="458">
        <v>0</v>
      </c>
      <c r="G3433" s="458">
        <v>0</v>
      </c>
      <c r="H3433" s="458">
        <v>0</v>
      </c>
      <c r="I3433" s="458">
        <v>1</v>
      </c>
      <c r="J3433" s="458">
        <v>0</v>
      </c>
      <c r="K3433" s="458">
        <v>100</v>
      </c>
      <c r="L3433" t="s">
        <v>697</v>
      </c>
      <c r="O3433" s="231"/>
      <c r="P3433" s="231"/>
    </row>
    <row r="3434" spans="1:16">
      <c r="A3434" t="s">
        <v>1353</v>
      </c>
      <c r="B3434" s="458">
        <v>2024</v>
      </c>
      <c r="C3434" s="458">
        <v>99</v>
      </c>
      <c r="D3434" s="458">
        <v>0</v>
      </c>
      <c r="E3434" s="458">
        <v>71</v>
      </c>
      <c r="F3434" s="458">
        <v>0</v>
      </c>
      <c r="G3434" s="458">
        <v>28</v>
      </c>
      <c r="H3434" s="458">
        <v>0</v>
      </c>
      <c r="I3434" s="458">
        <v>3</v>
      </c>
      <c r="J3434" s="458">
        <v>0</v>
      </c>
      <c r="K3434" s="458">
        <v>67</v>
      </c>
      <c r="L3434" t="s">
        <v>697</v>
      </c>
      <c r="O3434" s="231"/>
      <c r="P3434" s="231"/>
    </row>
    <row r="3435" spans="1:16">
      <c r="A3435" t="s">
        <v>1353</v>
      </c>
      <c r="C3435">
        <v>0</v>
      </c>
      <c r="D3435">
        <v>0</v>
      </c>
      <c r="E3435">
        <v>2</v>
      </c>
      <c r="F3435">
        <v>0</v>
      </c>
      <c r="G3435">
        <v>3</v>
      </c>
      <c r="H3435">
        <v>0</v>
      </c>
      <c r="I3435">
        <v>0</v>
      </c>
      <c r="J3435">
        <v>0</v>
      </c>
      <c r="K3435">
        <v>45</v>
      </c>
      <c r="L3435" t="s">
        <v>822</v>
      </c>
      <c r="O3435" s="231"/>
      <c r="P3435" s="231"/>
    </row>
    <row r="3436" spans="1:16">
      <c r="A3436" t="s">
        <v>1354</v>
      </c>
      <c r="B3436" s="458">
        <v>2019</v>
      </c>
      <c r="C3436" s="458">
        <v>0</v>
      </c>
      <c r="D3436" s="458">
        <v>0</v>
      </c>
      <c r="E3436" s="458">
        <v>0</v>
      </c>
      <c r="F3436" s="458">
        <v>0</v>
      </c>
      <c r="G3436" s="458">
        <v>0</v>
      </c>
      <c r="H3436" s="458">
        <v>0</v>
      </c>
      <c r="I3436" s="458">
        <v>0</v>
      </c>
      <c r="J3436" s="458">
        <v>59</v>
      </c>
      <c r="K3436" s="458">
        <v>260</v>
      </c>
      <c r="L3436" t="s">
        <v>855</v>
      </c>
      <c r="O3436" s="231"/>
      <c r="P3436" s="231"/>
    </row>
    <row r="3437" spans="1:16">
      <c r="A3437" t="s">
        <v>1354</v>
      </c>
      <c r="B3437" s="458">
        <v>2020</v>
      </c>
      <c r="C3437" s="458">
        <v>83</v>
      </c>
      <c r="D3437" s="458">
        <v>0</v>
      </c>
      <c r="E3437" s="458">
        <v>85</v>
      </c>
      <c r="F3437" s="458">
        <v>0</v>
      </c>
      <c r="G3437" s="458">
        <v>0</v>
      </c>
      <c r="H3437" s="458">
        <v>3</v>
      </c>
      <c r="I3437" s="458">
        <v>0</v>
      </c>
      <c r="J3437" s="458">
        <v>413</v>
      </c>
      <c r="K3437" s="458">
        <v>90</v>
      </c>
      <c r="L3437" t="s">
        <v>855</v>
      </c>
      <c r="O3437" s="231"/>
      <c r="P3437" s="231"/>
    </row>
    <row r="3438" spans="1:16">
      <c r="A3438" t="s">
        <v>1354</v>
      </c>
      <c r="B3438" s="458">
        <v>2021</v>
      </c>
      <c r="C3438" s="458">
        <v>0</v>
      </c>
      <c r="D3438" s="458">
        <v>0</v>
      </c>
      <c r="E3438" s="458">
        <v>0</v>
      </c>
      <c r="F3438" s="458">
        <v>1</v>
      </c>
      <c r="G3438" s="458">
        <v>15</v>
      </c>
      <c r="H3438" s="458">
        <v>0</v>
      </c>
      <c r="I3438" s="458">
        <v>8</v>
      </c>
      <c r="J3438" s="458">
        <v>126</v>
      </c>
      <c r="K3438" s="458">
        <v>94</v>
      </c>
      <c r="L3438" t="s">
        <v>855</v>
      </c>
      <c r="O3438" s="231"/>
      <c r="P3438" s="231"/>
    </row>
    <row r="3439" spans="1:16">
      <c r="A3439" t="s">
        <v>1354</v>
      </c>
      <c r="B3439" s="458">
        <v>2021</v>
      </c>
      <c r="C3439" s="458">
        <v>0</v>
      </c>
      <c r="D3439" s="458">
        <v>0</v>
      </c>
      <c r="E3439" s="458">
        <v>0</v>
      </c>
      <c r="F3439" s="458">
        <v>0</v>
      </c>
      <c r="G3439" s="458">
        <v>0</v>
      </c>
      <c r="H3439" s="458">
        <v>3</v>
      </c>
      <c r="I3439" s="458">
        <v>0</v>
      </c>
      <c r="J3439" s="458">
        <v>5</v>
      </c>
      <c r="K3439" s="458">
        <v>375</v>
      </c>
      <c r="L3439" t="s">
        <v>697</v>
      </c>
      <c r="O3439" s="231"/>
      <c r="P3439" s="231"/>
    </row>
    <row r="3440" spans="1:16">
      <c r="A3440" t="s">
        <v>1354</v>
      </c>
      <c r="B3440" s="458">
        <v>2022</v>
      </c>
      <c r="C3440" s="458">
        <v>0</v>
      </c>
      <c r="D3440" s="458">
        <v>5</v>
      </c>
      <c r="E3440" s="458">
        <v>0</v>
      </c>
      <c r="F3440" s="458">
        <v>5</v>
      </c>
      <c r="G3440" s="458">
        <v>0</v>
      </c>
      <c r="H3440" s="458">
        <v>7</v>
      </c>
      <c r="I3440" s="458">
        <v>0</v>
      </c>
      <c r="J3440" s="458">
        <v>11</v>
      </c>
      <c r="K3440" s="458">
        <v>454</v>
      </c>
      <c r="L3440" t="s">
        <v>697</v>
      </c>
      <c r="O3440" s="231"/>
      <c r="P3440" s="231"/>
    </row>
    <row r="3441" spans="1:16">
      <c r="A3441" t="s">
        <v>1354</v>
      </c>
      <c r="B3441" s="458">
        <v>2023</v>
      </c>
      <c r="C3441" s="458">
        <v>0</v>
      </c>
      <c r="D3441" s="458">
        <v>0</v>
      </c>
      <c r="E3441" s="458">
        <v>0</v>
      </c>
      <c r="F3441" s="458">
        <v>4</v>
      </c>
      <c r="G3441" s="458">
        <v>18</v>
      </c>
      <c r="H3441" s="458">
        <v>10</v>
      </c>
      <c r="I3441" s="458">
        <v>0</v>
      </c>
      <c r="J3441" s="458">
        <v>2</v>
      </c>
      <c r="K3441" s="458">
        <v>181</v>
      </c>
      <c r="L3441" t="s">
        <v>697</v>
      </c>
      <c r="O3441" s="231"/>
      <c r="P3441" s="231"/>
    </row>
    <row r="3442" spans="1:16">
      <c r="A3442" t="s">
        <v>1354</v>
      </c>
      <c r="B3442" s="458">
        <v>2024</v>
      </c>
      <c r="C3442" s="458">
        <v>0</v>
      </c>
      <c r="D3442" s="458">
        <v>0</v>
      </c>
      <c r="E3442" s="458">
        <v>0</v>
      </c>
      <c r="F3442" s="458">
        <v>0</v>
      </c>
      <c r="G3442" s="458">
        <v>0</v>
      </c>
      <c r="H3442" s="458">
        <v>14</v>
      </c>
      <c r="I3442" s="458">
        <v>0</v>
      </c>
      <c r="J3442" s="458">
        <v>5</v>
      </c>
      <c r="K3442" s="458">
        <v>389</v>
      </c>
      <c r="L3442" t="s">
        <v>697</v>
      </c>
      <c r="O3442" s="231"/>
      <c r="P3442" s="231"/>
    </row>
    <row r="3443" spans="1:16">
      <c r="A3443" t="s">
        <v>1355</v>
      </c>
      <c r="B3443" s="458">
        <v>2022</v>
      </c>
      <c r="C3443" s="458">
        <v>0</v>
      </c>
      <c r="D3443" s="458">
        <v>0</v>
      </c>
      <c r="E3443" s="458">
        <v>0</v>
      </c>
      <c r="F3443" s="458">
        <v>0</v>
      </c>
      <c r="G3443" s="458">
        <v>6</v>
      </c>
      <c r="H3443" s="458">
        <v>0</v>
      </c>
      <c r="I3443" s="458">
        <v>9</v>
      </c>
      <c r="J3443" s="458">
        <v>0</v>
      </c>
      <c r="K3443" s="458">
        <v>89</v>
      </c>
      <c r="L3443" t="s">
        <v>697</v>
      </c>
      <c r="O3443" s="231"/>
      <c r="P3443" s="231"/>
    </row>
    <row r="3444" spans="1:16">
      <c r="A3444" t="s">
        <v>1355</v>
      </c>
      <c r="B3444" s="458">
        <v>2023</v>
      </c>
      <c r="C3444" s="458">
        <v>0</v>
      </c>
      <c r="D3444" s="458">
        <v>0</v>
      </c>
      <c r="E3444" s="458">
        <v>0</v>
      </c>
      <c r="F3444" s="458">
        <v>0</v>
      </c>
      <c r="G3444" s="458">
        <v>0</v>
      </c>
      <c r="H3444" s="458">
        <v>0</v>
      </c>
      <c r="I3444" s="458">
        <v>0</v>
      </c>
      <c r="J3444" s="458">
        <v>0</v>
      </c>
      <c r="K3444" s="458">
        <v>1</v>
      </c>
      <c r="L3444" t="s">
        <v>697</v>
      </c>
      <c r="O3444" s="231"/>
      <c r="P3444" s="231"/>
    </row>
    <row r="3445" spans="1:16">
      <c r="A3445" t="s">
        <v>1355</v>
      </c>
      <c r="B3445" s="458">
        <v>2024</v>
      </c>
      <c r="C3445" s="458">
        <v>0</v>
      </c>
      <c r="D3445" s="458">
        <v>0</v>
      </c>
      <c r="E3445" s="458">
        <v>0</v>
      </c>
      <c r="F3445" s="458">
        <v>0</v>
      </c>
      <c r="G3445" s="458">
        <v>0</v>
      </c>
      <c r="H3445" s="458">
        <v>0</v>
      </c>
      <c r="I3445" s="458">
        <v>0</v>
      </c>
      <c r="J3445" s="458">
        <v>0</v>
      </c>
      <c r="K3445" s="458">
        <v>1</v>
      </c>
      <c r="L3445" t="s">
        <v>697</v>
      </c>
      <c r="O3445" s="231"/>
      <c r="P3445" s="231"/>
    </row>
    <row r="3446" spans="1:16">
      <c r="A3446" t="s">
        <v>1356</v>
      </c>
      <c r="B3446" s="458">
        <v>2019</v>
      </c>
      <c r="C3446" s="458">
        <v>0</v>
      </c>
      <c r="D3446" s="458">
        <v>0</v>
      </c>
      <c r="E3446" s="458">
        <v>85</v>
      </c>
      <c r="F3446" s="458">
        <v>0</v>
      </c>
      <c r="G3446" s="458">
        <v>28</v>
      </c>
      <c r="H3446" s="458">
        <v>0</v>
      </c>
      <c r="I3446" s="458">
        <v>0</v>
      </c>
      <c r="J3446" s="458">
        <v>2</v>
      </c>
      <c r="K3446" s="458">
        <v>29</v>
      </c>
      <c r="L3446" t="s">
        <v>855</v>
      </c>
      <c r="O3446" s="231"/>
      <c r="P3446" s="231"/>
    </row>
    <row r="3447" spans="1:16">
      <c r="A3447" t="s">
        <v>1356</v>
      </c>
      <c r="B3447" s="458">
        <v>2020</v>
      </c>
      <c r="C3447" s="458">
        <v>0</v>
      </c>
      <c r="D3447" s="458">
        <v>0</v>
      </c>
      <c r="E3447" s="458">
        <v>0</v>
      </c>
      <c r="F3447" s="458">
        <v>0</v>
      </c>
      <c r="G3447" s="458">
        <v>0</v>
      </c>
      <c r="H3447" s="458">
        <v>0</v>
      </c>
      <c r="I3447" s="458">
        <v>0</v>
      </c>
      <c r="J3447" s="458">
        <v>0</v>
      </c>
      <c r="K3447" s="458">
        <v>63</v>
      </c>
      <c r="L3447" t="s">
        <v>855</v>
      </c>
      <c r="O3447" s="231"/>
      <c r="P3447" s="231"/>
    </row>
    <row r="3448" spans="1:16">
      <c r="A3448" t="s">
        <v>1356</v>
      </c>
      <c r="B3448" s="458">
        <v>2021</v>
      </c>
      <c r="C3448" s="458">
        <v>0</v>
      </c>
      <c r="D3448" s="458">
        <v>0</v>
      </c>
      <c r="E3448" s="458">
        <v>0</v>
      </c>
      <c r="F3448" s="458">
        <v>0</v>
      </c>
      <c r="G3448" s="458">
        <v>0</v>
      </c>
      <c r="H3448" s="458">
        <v>0</v>
      </c>
      <c r="I3448" s="458">
        <v>0</v>
      </c>
      <c r="J3448" s="458">
        <v>0</v>
      </c>
      <c r="K3448" s="458">
        <v>105</v>
      </c>
      <c r="L3448" t="s">
        <v>855</v>
      </c>
      <c r="O3448" s="231"/>
      <c r="P3448" s="231"/>
    </row>
    <row r="3449" spans="1:16">
      <c r="A3449" t="s">
        <v>1356</v>
      </c>
      <c r="B3449" s="458">
        <v>2021</v>
      </c>
      <c r="C3449" s="458">
        <v>0</v>
      </c>
      <c r="D3449" s="458">
        <v>0</v>
      </c>
      <c r="E3449" s="458">
        <v>0</v>
      </c>
      <c r="F3449" s="458">
        <v>0</v>
      </c>
      <c r="G3449" s="458">
        <v>0</v>
      </c>
      <c r="H3449" s="458">
        <v>0</v>
      </c>
      <c r="I3449" s="458">
        <v>0</v>
      </c>
      <c r="J3449" s="458">
        <v>0</v>
      </c>
      <c r="K3449" s="458">
        <v>31</v>
      </c>
      <c r="L3449" t="s">
        <v>697</v>
      </c>
      <c r="O3449" s="231"/>
      <c r="P3449" s="231"/>
    </row>
    <row r="3450" spans="1:16">
      <c r="A3450" t="s">
        <v>1356</v>
      </c>
      <c r="B3450" s="458">
        <v>2022</v>
      </c>
      <c r="C3450" s="458">
        <v>0</v>
      </c>
      <c r="D3450" s="458">
        <v>0</v>
      </c>
      <c r="E3450" s="458">
        <v>0</v>
      </c>
      <c r="F3450" s="458">
        <v>0</v>
      </c>
      <c r="G3450" s="458">
        <v>0</v>
      </c>
      <c r="H3450" s="458">
        <v>0</v>
      </c>
      <c r="I3450" s="458">
        <v>0</v>
      </c>
      <c r="J3450" s="458">
        <v>0</v>
      </c>
      <c r="K3450" s="458">
        <v>177</v>
      </c>
      <c r="L3450" t="s">
        <v>697</v>
      </c>
      <c r="O3450" s="231"/>
      <c r="P3450" s="231"/>
    </row>
    <row r="3451" spans="1:16">
      <c r="A3451" t="s">
        <v>1356</v>
      </c>
      <c r="B3451" s="458">
        <v>2023</v>
      </c>
      <c r="C3451" s="458">
        <v>0</v>
      </c>
      <c r="D3451" s="458">
        <v>23</v>
      </c>
      <c r="E3451" s="458">
        <v>0</v>
      </c>
      <c r="F3451" s="458">
        <v>23</v>
      </c>
      <c r="G3451" s="458">
        <v>0</v>
      </c>
      <c r="H3451" s="458">
        <v>75</v>
      </c>
      <c r="I3451" s="458">
        <v>0</v>
      </c>
      <c r="J3451" s="458">
        <v>60</v>
      </c>
      <c r="K3451" s="458">
        <v>38</v>
      </c>
      <c r="L3451" t="s">
        <v>697</v>
      </c>
      <c r="O3451" s="231"/>
      <c r="P3451" s="231"/>
    </row>
    <row r="3452" spans="1:16">
      <c r="A3452" t="s">
        <v>1356</v>
      </c>
      <c r="B3452" s="458">
        <v>2024</v>
      </c>
      <c r="C3452" s="458">
        <v>0</v>
      </c>
      <c r="D3452" s="458">
        <v>23</v>
      </c>
      <c r="E3452" s="458">
        <v>0</v>
      </c>
      <c r="F3452" s="458">
        <v>23</v>
      </c>
      <c r="G3452" s="458">
        <v>4</v>
      </c>
      <c r="H3452" s="458">
        <v>154</v>
      </c>
      <c r="I3452" s="458">
        <v>1</v>
      </c>
      <c r="J3452" s="458">
        <v>30</v>
      </c>
      <c r="K3452" s="458">
        <v>15</v>
      </c>
      <c r="L3452" t="s">
        <v>697</v>
      </c>
      <c r="O3452" s="231"/>
      <c r="P3452" s="231"/>
    </row>
    <row r="3453" spans="1:16">
      <c r="A3453" t="s">
        <v>1356</v>
      </c>
      <c r="C3453">
        <v>0</v>
      </c>
      <c r="D3453">
        <v>0</v>
      </c>
      <c r="E3453">
        <v>0</v>
      </c>
      <c r="F3453">
        <v>0</v>
      </c>
      <c r="G3453">
        <v>0</v>
      </c>
      <c r="H3453">
        <v>0</v>
      </c>
      <c r="I3453">
        <v>0</v>
      </c>
      <c r="J3453">
        <v>0</v>
      </c>
      <c r="K3453">
        <v>44</v>
      </c>
      <c r="L3453" t="s">
        <v>822</v>
      </c>
      <c r="M3453" t="s">
        <v>1357</v>
      </c>
    </row>
    <row r="3454" spans="1:16">
      <c r="A3454" t="s">
        <v>1358</v>
      </c>
      <c r="B3454" s="458">
        <v>2020</v>
      </c>
      <c r="C3454" s="458">
        <v>0</v>
      </c>
      <c r="D3454" s="458">
        <v>0</v>
      </c>
      <c r="E3454" s="458">
        <v>0</v>
      </c>
      <c r="F3454" s="458">
        <v>0</v>
      </c>
      <c r="G3454" s="458">
        <v>0</v>
      </c>
      <c r="H3454" s="458">
        <v>0</v>
      </c>
      <c r="I3454" s="458">
        <v>0</v>
      </c>
      <c r="J3454" s="458">
        <v>2</v>
      </c>
      <c r="K3454" s="458">
        <v>0</v>
      </c>
      <c r="L3454" t="s">
        <v>855</v>
      </c>
      <c r="M3454" t="s">
        <v>1357</v>
      </c>
    </row>
    <row r="3455" spans="1:16">
      <c r="A3455" t="s">
        <v>1358</v>
      </c>
      <c r="B3455" s="458">
        <v>2022</v>
      </c>
      <c r="C3455" s="458">
        <v>0</v>
      </c>
      <c r="D3455" s="458">
        <v>0</v>
      </c>
      <c r="E3455" s="458">
        <v>0</v>
      </c>
      <c r="F3455" s="458">
        <v>0</v>
      </c>
      <c r="G3455" s="458">
        <v>0</v>
      </c>
      <c r="H3455" s="458">
        <v>0</v>
      </c>
      <c r="I3455" s="458">
        <v>0</v>
      </c>
      <c r="J3455" s="458">
        <v>3</v>
      </c>
      <c r="K3455" s="458">
        <v>0</v>
      </c>
      <c r="L3455" t="s">
        <v>697</v>
      </c>
      <c r="M3455" t="s">
        <v>1357</v>
      </c>
    </row>
    <row r="3456" spans="1:16">
      <c r="A3456" t="s">
        <v>1358</v>
      </c>
      <c r="B3456" s="458">
        <v>2023</v>
      </c>
      <c r="C3456" s="458">
        <v>0</v>
      </c>
      <c r="D3456" s="458">
        <v>0</v>
      </c>
      <c r="E3456" s="458">
        <v>0</v>
      </c>
      <c r="F3456" s="458">
        <v>0</v>
      </c>
      <c r="G3456" s="458">
        <v>0</v>
      </c>
      <c r="H3456" s="458">
        <v>0</v>
      </c>
      <c r="I3456" s="458">
        <v>0</v>
      </c>
      <c r="J3456" s="458">
        <v>6</v>
      </c>
      <c r="K3456" s="458">
        <v>0</v>
      </c>
      <c r="L3456" t="s">
        <v>697</v>
      </c>
      <c r="M3456" t="s">
        <v>1357</v>
      </c>
    </row>
    <row r="3457" spans="1:13">
      <c r="A3457" t="s">
        <v>1358</v>
      </c>
      <c r="B3457" s="458">
        <v>2024</v>
      </c>
      <c r="C3457" s="458">
        <v>0</v>
      </c>
      <c r="D3457" s="458">
        <v>0</v>
      </c>
      <c r="E3457" s="458">
        <v>0</v>
      </c>
      <c r="F3457" s="458">
        <v>0</v>
      </c>
      <c r="G3457" s="458">
        <v>0</v>
      </c>
      <c r="H3457" s="458">
        <v>0</v>
      </c>
      <c r="I3457" s="458">
        <v>0</v>
      </c>
      <c r="J3457" s="458">
        <v>5</v>
      </c>
      <c r="K3457" s="458">
        <v>0</v>
      </c>
      <c r="L3457" t="s">
        <v>697</v>
      </c>
      <c r="M3457" t="s">
        <v>1357</v>
      </c>
    </row>
    <row r="3458" spans="1:13">
      <c r="A3458" t="s">
        <v>1359</v>
      </c>
      <c r="B3458" s="458">
        <v>2021</v>
      </c>
      <c r="C3458" s="458">
        <v>0</v>
      </c>
      <c r="D3458" s="458">
        <v>0</v>
      </c>
      <c r="E3458" s="458">
        <v>0</v>
      </c>
      <c r="F3458" s="458">
        <v>0</v>
      </c>
      <c r="G3458" s="458">
        <v>0</v>
      </c>
      <c r="H3458" s="458">
        <v>0</v>
      </c>
      <c r="I3458" s="458">
        <v>0</v>
      </c>
      <c r="J3458" s="458">
        <v>0</v>
      </c>
      <c r="K3458" s="458">
        <v>1</v>
      </c>
      <c r="L3458" t="s">
        <v>855</v>
      </c>
      <c r="M3458" t="s">
        <v>1357</v>
      </c>
    </row>
    <row r="3459" spans="1:13">
      <c r="A3459" t="s">
        <v>1359</v>
      </c>
      <c r="B3459" s="458">
        <v>2022</v>
      </c>
      <c r="C3459" s="458">
        <v>0</v>
      </c>
      <c r="D3459" s="458">
        <v>0</v>
      </c>
      <c r="E3459" s="458">
        <v>0</v>
      </c>
      <c r="F3459" s="458">
        <v>40</v>
      </c>
      <c r="G3459" s="458">
        <v>0</v>
      </c>
      <c r="H3459" s="458">
        <v>8</v>
      </c>
      <c r="I3459" s="458">
        <v>0</v>
      </c>
      <c r="J3459" s="458">
        <v>0</v>
      </c>
      <c r="K3459" s="458">
        <v>27</v>
      </c>
      <c r="L3459" t="s">
        <v>697</v>
      </c>
      <c r="M3459" t="s">
        <v>1357</v>
      </c>
    </row>
    <row r="3460" spans="1:13">
      <c r="A3460" t="s">
        <v>1359</v>
      </c>
      <c r="B3460" s="458">
        <v>2023</v>
      </c>
      <c r="C3460" s="458">
        <v>0</v>
      </c>
      <c r="D3460" s="458">
        <v>0</v>
      </c>
      <c r="E3460" s="458">
        <v>0</v>
      </c>
      <c r="F3460" s="458">
        <v>0</v>
      </c>
      <c r="G3460" s="458">
        <v>0</v>
      </c>
      <c r="H3460" s="458">
        <v>0</v>
      </c>
      <c r="I3460" s="458">
        <v>0</v>
      </c>
      <c r="J3460" s="458">
        <v>0</v>
      </c>
      <c r="K3460" s="458">
        <v>45</v>
      </c>
      <c r="L3460" t="s">
        <v>697</v>
      </c>
      <c r="M3460" t="s">
        <v>1357</v>
      </c>
    </row>
    <row r="3461" spans="1:13">
      <c r="A3461" t="s">
        <v>1359</v>
      </c>
      <c r="B3461" s="458">
        <v>2024</v>
      </c>
      <c r="C3461" s="458">
        <v>0</v>
      </c>
      <c r="D3461" s="458">
        <v>0</v>
      </c>
      <c r="E3461" s="458">
        <v>16</v>
      </c>
      <c r="F3461" s="458">
        <v>0</v>
      </c>
      <c r="G3461" s="458">
        <v>16</v>
      </c>
      <c r="H3461" s="458">
        <v>0</v>
      </c>
      <c r="I3461" s="458">
        <v>0</v>
      </c>
      <c r="J3461" s="458">
        <v>0</v>
      </c>
      <c r="K3461" s="458">
        <v>62</v>
      </c>
      <c r="L3461" t="s">
        <v>697</v>
      </c>
      <c r="M3461" t="s">
        <v>1357</v>
      </c>
    </row>
    <row r="3462" spans="1:13">
      <c r="A3462" t="s">
        <v>1360</v>
      </c>
      <c r="B3462" s="458">
        <v>2019</v>
      </c>
      <c r="C3462" s="458">
        <v>0</v>
      </c>
      <c r="D3462" s="458">
        <v>0</v>
      </c>
      <c r="E3462" s="458">
        <v>0</v>
      </c>
      <c r="F3462" s="458">
        <v>0</v>
      </c>
      <c r="G3462" s="458">
        <v>0</v>
      </c>
      <c r="H3462" s="458">
        <v>21</v>
      </c>
      <c r="I3462" s="458">
        <v>0</v>
      </c>
      <c r="J3462" s="458">
        <v>0</v>
      </c>
      <c r="K3462" s="458">
        <v>95</v>
      </c>
      <c r="L3462" t="s">
        <v>855</v>
      </c>
      <c r="M3462" t="s">
        <v>1357</v>
      </c>
    </row>
    <row r="3463" spans="1:13">
      <c r="A3463" t="s">
        <v>1360</v>
      </c>
      <c r="B3463" s="458">
        <v>2020</v>
      </c>
      <c r="C3463" s="458">
        <v>0</v>
      </c>
      <c r="D3463" s="458">
        <v>0</v>
      </c>
      <c r="E3463" s="458">
        <v>0</v>
      </c>
      <c r="F3463" s="458">
        <v>0</v>
      </c>
      <c r="G3463" s="458">
        <v>0</v>
      </c>
      <c r="H3463" s="458">
        <v>19</v>
      </c>
      <c r="I3463" s="458">
        <v>0</v>
      </c>
      <c r="J3463" s="458">
        <v>0</v>
      </c>
      <c r="K3463" s="458">
        <v>90</v>
      </c>
      <c r="L3463" t="s">
        <v>855</v>
      </c>
      <c r="M3463" t="s">
        <v>1357</v>
      </c>
    </row>
    <row r="3464" spans="1:13">
      <c r="A3464" t="s">
        <v>1360</v>
      </c>
      <c r="B3464" s="458">
        <v>2021</v>
      </c>
      <c r="C3464" s="458">
        <v>0</v>
      </c>
      <c r="D3464" s="458">
        <v>0</v>
      </c>
      <c r="E3464" s="458">
        <v>0</v>
      </c>
      <c r="F3464" s="458">
        <v>0</v>
      </c>
      <c r="G3464" s="458">
        <v>0</v>
      </c>
      <c r="H3464" s="458">
        <v>50</v>
      </c>
      <c r="I3464" s="458">
        <v>0</v>
      </c>
      <c r="J3464" s="458">
        <v>0</v>
      </c>
      <c r="K3464" s="458">
        <v>780</v>
      </c>
      <c r="L3464" t="s">
        <v>855</v>
      </c>
      <c r="M3464" t="s">
        <v>1357</v>
      </c>
    </row>
    <row r="3465" spans="1:13">
      <c r="A3465" t="s">
        <v>1360</v>
      </c>
      <c r="B3465" s="458">
        <v>2021</v>
      </c>
      <c r="C3465" s="458">
        <v>0</v>
      </c>
      <c r="D3465" s="458">
        <v>0</v>
      </c>
      <c r="E3465" s="458">
        <v>0</v>
      </c>
      <c r="F3465" s="458">
        <v>0</v>
      </c>
      <c r="G3465" s="458">
        <v>0</v>
      </c>
      <c r="H3465" s="458">
        <v>11</v>
      </c>
      <c r="I3465" s="458">
        <v>0</v>
      </c>
      <c r="J3465" s="458">
        <v>0</v>
      </c>
      <c r="K3465" s="458">
        <v>0</v>
      </c>
      <c r="L3465" t="s">
        <v>697</v>
      </c>
      <c r="M3465" t="s">
        <v>1357</v>
      </c>
    </row>
    <row r="3466" spans="1:13">
      <c r="A3466" t="s">
        <v>1360</v>
      </c>
      <c r="B3466" s="458">
        <v>2022</v>
      </c>
      <c r="C3466" s="458">
        <v>0</v>
      </c>
      <c r="D3466" s="458">
        <v>0</v>
      </c>
      <c r="E3466" s="458">
        <v>0</v>
      </c>
      <c r="F3466" s="458">
        <v>0</v>
      </c>
      <c r="G3466" s="458">
        <v>1</v>
      </c>
      <c r="H3466" s="458">
        <v>8</v>
      </c>
      <c r="I3466" s="458">
        <v>0</v>
      </c>
      <c r="J3466" s="458">
        <v>0</v>
      </c>
      <c r="K3466" s="458">
        <v>152</v>
      </c>
      <c r="L3466" t="s">
        <v>697</v>
      </c>
      <c r="M3466" t="s">
        <v>1357</v>
      </c>
    </row>
    <row r="3467" spans="1:13">
      <c r="A3467" t="s">
        <v>1360</v>
      </c>
      <c r="B3467" s="458">
        <v>2023</v>
      </c>
      <c r="C3467" s="458">
        <v>0</v>
      </c>
      <c r="D3467" s="458">
        <v>0</v>
      </c>
      <c r="E3467" s="458">
        <v>0</v>
      </c>
      <c r="F3467" s="458">
        <v>0</v>
      </c>
      <c r="G3467" s="458">
        <v>0</v>
      </c>
      <c r="H3467" s="458">
        <v>7</v>
      </c>
      <c r="I3467" s="458">
        <v>0</v>
      </c>
      <c r="J3467" s="458">
        <v>98</v>
      </c>
      <c r="K3467" s="458">
        <v>7</v>
      </c>
      <c r="L3467" t="s">
        <v>697</v>
      </c>
      <c r="M3467" t="s">
        <v>1357</v>
      </c>
    </row>
    <row r="3468" spans="1:13">
      <c r="A3468" t="s">
        <v>1360</v>
      </c>
      <c r="B3468" s="458">
        <v>2024</v>
      </c>
      <c r="C3468" s="458">
        <v>0</v>
      </c>
      <c r="D3468" s="458">
        <v>0</v>
      </c>
      <c r="E3468" s="458">
        <v>0</v>
      </c>
      <c r="F3468" s="458">
        <v>0</v>
      </c>
      <c r="G3468" s="458">
        <v>0</v>
      </c>
      <c r="H3468" s="458">
        <v>8</v>
      </c>
      <c r="I3468" s="458">
        <v>0</v>
      </c>
      <c r="J3468" s="458">
        <v>89</v>
      </c>
      <c r="K3468" s="458">
        <v>45</v>
      </c>
      <c r="L3468" t="s">
        <v>697</v>
      </c>
      <c r="M3468" t="s">
        <v>1357</v>
      </c>
    </row>
    <row r="3469" spans="1:13">
      <c r="A3469" t="s">
        <v>1360</v>
      </c>
      <c r="C3469">
        <v>0</v>
      </c>
      <c r="D3469">
        <v>0</v>
      </c>
      <c r="E3469">
        <v>0</v>
      </c>
      <c r="F3469">
        <v>0</v>
      </c>
      <c r="G3469">
        <v>0</v>
      </c>
      <c r="H3469">
        <v>20</v>
      </c>
      <c r="I3469">
        <v>0</v>
      </c>
      <c r="J3469">
        <v>0</v>
      </c>
      <c r="K3469">
        <v>3</v>
      </c>
      <c r="L3469" t="s">
        <v>822</v>
      </c>
      <c r="M3469" t="s">
        <v>1357</v>
      </c>
    </row>
    <row r="3470" spans="1:13">
      <c r="A3470" t="s">
        <v>1361</v>
      </c>
      <c r="B3470" s="458">
        <v>2019</v>
      </c>
      <c r="C3470" s="458">
        <v>0</v>
      </c>
      <c r="D3470" s="458">
        <v>0</v>
      </c>
      <c r="E3470" s="458">
        <v>0</v>
      </c>
      <c r="F3470" s="458">
        <v>0</v>
      </c>
      <c r="G3470" s="458">
        <v>0</v>
      </c>
      <c r="H3470" s="458">
        <v>2</v>
      </c>
      <c r="I3470" s="458">
        <v>0</v>
      </c>
      <c r="J3470" s="458">
        <v>28</v>
      </c>
      <c r="K3470" s="458">
        <v>7</v>
      </c>
      <c r="L3470" t="s">
        <v>855</v>
      </c>
      <c r="M3470" t="s">
        <v>1357</v>
      </c>
    </row>
    <row r="3471" spans="1:13">
      <c r="A3471" t="s">
        <v>1361</v>
      </c>
      <c r="B3471" s="458">
        <v>2020</v>
      </c>
      <c r="C3471" s="458">
        <v>0</v>
      </c>
      <c r="D3471" s="458">
        <v>0</v>
      </c>
      <c r="E3471" s="458">
        <v>0</v>
      </c>
      <c r="F3471" s="458">
        <v>0</v>
      </c>
      <c r="G3471" s="458">
        <v>0</v>
      </c>
      <c r="H3471" s="458">
        <v>0</v>
      </c>
      <c r="I3471" s="458">
        <v>0</v>
      </c>
      <c r="J3471" s="458">
        <v>0</v>
      </c>
      <c r="K3471" s="458">
        <v>60</v>
      </c>
      <c r="L3471" t="s">
        <v>855</v>
      </c>
      <c r="M3471" t="s">
        <v>1357</v>
      </c>
    </row>
    <row r="3472" spans="1:13">
      <c r="A3472" t="s">
        <v>1361</v>
      </c>
      <c r="B3472" s="458">
        <v>2021</v>
      </c>
      <c r="C3472" s="458">
        <v>0</v>
      </c>
      <c r="D3472" s="458">
        <v>0</v>
      </c>
      <c r="E3472" s="458">
        <v>0</v>
      </c>
      <c r="F3472" s="458">
        <v>0</v>
      </c>
      <c r="G3472" s="458">
        <v>0</v>
      </c>
      <c r="H3472" s="458">
        <v>0</v>
      </c>
      <c r="I3472" s="458">
        <v>0</v>
      </c>
      <c r="J3472" s="458">
        <v>4</v>
      </c>
      <c r="K3472" s="458">
        <v>5</v>
      </c>
      <c r="L3472" t="s">
        <v>855</v>
      </c>
    </row>
    <row r="3473" spans="1:12">
      <c r="A3473" t="s">
        <v>1361</v>
      </c>
      <c r="B3473" s="458">
        <v>2021</v>
      </c>
      <c r="C3473" s="458">
        <v>0</v>
      </c>
      <c r="D3473" s="458">
        <v>0</v>
      </c>
      <c r="E3473" s="458">
        <v>0</v>
      </c>
      <c r="F3473" s="458">
        <v>0</v>
      </c>
      <c r="G3473" s="458">
        <v>0</v>
      </c>
      <c r="H3473" s="458">
        <v>0</v>
      </c>
      <c r="I3473" s="458">
        <v>0</v>
      </c>
      <c r="J3473" s="458">
        <v>4</v>
      </c>
      <c r="K3473" s="458">
        <v>19</v>
      </c>
      <c r="L3473" t="s">
        <v>697</v>
      </c>
    </row>
    <row r="3474" spans="1:12">
      <c r="A3474" t="s">
        <v>1361</v>
      </c>
      <c r="B3474" s="458">
        <v>2022</v>
      </c>
      <c r="C3474" s="458">
        <v>0</v>
      </c>
      <c r="D3474" s="458">
        <v>0</v>
      </c>
      <c r="E3474" s="458">
        <v>0</v>
      </c>
      <c r="F3474" s="458">
        <v>0</v>
      </c>
      <c r="G3474" s="458">
        <v>0</v>
      </c>
      <c r="H3474" s="458">
        <v>0</v>
      </c>
      <c r="I3474" s="458">
        <v>0</v>
      </c>
      <c r="J3474" s="458">
        <v>0</v>
      </c>
      <c r="K3474" s="458">
        <v>94</v>
      </c>
      <c r="L3474" t="s">
        <v>697</v>
      </c>
    </row>
    <row r="3475" spans="1:12">
      <c r="A3475" t="s">
        <v>1361</v>
      </c>
      <c r="B3475" s="458">
        <v>2023</v>
      </c>
      <c r="C3475" s="458">
        <v>0</v>
      </c>
      <c r="D3475" s="458">
        <v>0</v>
      </c>
      <c r="E3475" s="458">
        <v>0</v>
      </c>
      <c r="F3475" s="458">
        <v>0</v>
      </c>
      <c r="G3475" s="458">
        <v>0</v>
      </c>
      <c r="H3475" s="458">
        <v>0</v>
      </c>
      <c r="I3475" s="458">
        <v>0</v>
      </c>
      <c r="J3475" s="458">
        <v>10</v>
      </c>
      <c r="K3475" s="458">
        <v>503</v>
      </c>
      <c r="L3475" t="s">
        <v>697</v>
      </c>
    </row>
    <row r="3476" spans="1:12">
      <c r="A3476" t="s">
        <v>1361</v>
      </c>
      <c r="B3476" s="458">
        <v>2024</v>
      </c>
      <c r="C3476" s="458">
        <v>0</v>
      </c>
      <c r="D3476" s="458">
        <v>0</v>
      </c>
      <c r="E3476" s="458">
        <v>88</v>
      </c>
      <c r="F3476" s="458">
        <v>0</v>
      </c>
      <c r="G3476" s="458">
        <v>0</v>
      </c>
      <c r="H3476" s="458">
        <v>0</v>
      </c>
      <c r="I3476" s="458">
        <v>0</v>
      </c>
      <c r="J3476" s="458">
        <v>4</v>
      </c>
      <c r="K3476" s="458">
        <v>165</v>
      </c>
      <c r="L3476" t="s">
        <v>697</v>
      </c>
    </row>
    <row r="3477" spans="1:12">
      <c r="A3477" t="s">
        <v>1361</v>
      </c>
      <c r="C3477">
        <v>0</v>
      </c>
      <c r="D3477">
        <v>0</v>
      </c>
      <c r="E3477">
        <v>0</v>
      </c>
      <c r="F3477">
        <v>0</v>
      </c>
      <c r="G3477">
        <v>0</v>
      </c>
      <c r="H3477">
        <v>0</v>
      </c>
      <c r="I3477">
        <v>0</v>
      </c>
      <c r="J3477">
        <v>1</v>
      </c>
      <c r="K3477">
        <v>2</v>
      </c>
      <c r="L3477" t="s">
        <v>822</v>
      </c>
    </row>
    <row r="3478" spans="1:12">
      <c r="A3478" t="s">
        <v>1362</v>
      </c>
      <c r="B3478" s="458">
        <v>2020</v>
      </c>
      <c r="C3478" s="458">
        <v>0</v>
      </c>
      <c r="D3478" s="458">
        <v>0</v>
      </c>
      <c r="E3478" s="458">
        <v>0</v>
      </c>
      <c r="F3478" s="458">
        <v>0</v>
      </c>
      <c r="G3478" s="458">
        <v>0</v>
      </c>
      <c r="H3478" s="458">
        <v>0</v>
      </c>
      <c r="I3478" s="458">
        <v>0</v>
      </c>
      <c r="J3478" s="458">
        <v>0</v>
      </c>
      <c r="K3478" s="458">
        <v>14</v>
      </c>
      <c r="L3478" t="s">
        <v>855</v>
      </c>
    </row>
    <row r="3479" spans="1:12">
      <c r="A3479" t="s">
        <v>1362</v>
      </c>
      <c r="B3479" s="458">
        <v>2021</v>
      </c>
      <c r="C3479" s="458">
        <v>0</v>
      </c>
      <c r="D3479" s="458">
        <v>0</v>
      </c>
      <c r="E3479" s="458">
        <v>0</v>
      </c>
      <c r="F3479" s="458">
        <v>0</v>
      </c>
      <c r="G3479" s="458">
        <v>0</v>
      </c>
      <c r="H3479" s="458">
        <v>0</v>
      </c>
      <c r="I3479" s="458">
        <v>0</v>
      </c>
      <c r="J3479" s="458">
        <v>0</v>
      </c>
      <c r="K3479" s="458">
        <v>25</v>
      </c>
      <c r="L3479" t="s">
        <v>697</v>
      </c>
    </row>
    <row r="3480" spans="1:12">
      <c r="A3480" t="s">
        <v>1362</v>
      </c>
      <c r="B3480" s="458">
        <v>2022</v>
      </c>
      <c r="C3480" s="458">
        <v>0</v>
      </c>
      <c r="D3480" s="458">
        <v>0</v>
      </c>
      <c r="E3480" s="458">
        <v>0</v>
      </c>
      <c r="F3480" s="458">
        <v>0</v>
      </c>
      <c r="G3480" s="458">
        <v>0</v>
      </c>
      <c r="H3480" s="458">
        <v>12</v>
      </c>
      <c r="I3480" s="458">
        <v>0</v>
      </c>
      <c r="J3480" s="458">
        <v>0</v>
      </c>
      <c r="K3480" s="458">
        <v>1</v>
      </c>
      <c r="L3480" t="s">
        <v>697</v>
      </c>
    </row>
    <row r="3481" spans="1:12">
      <c r="A3481" t="s">
        <v>1362</v>
      </c>
      <c r="C3481">
        <v>0</v>
      </c>
      <c r="D3481">
        <v>0</v>
      </c>
      <c r="E3481">
        <v>0</v>
      </c>
      <c r="F3481">
        <v>0</v>
      </c>
      <c r="G3481">
        <v>0</v>
      </c>
      <c r="H3481">
        <v>0</v>
      </c>
      <c r="I3481">
        <v>0</v>
      </c>
      <c r="J3481">
        <v>0</v>
      </c>
      <c r="K3481">
        <v>14</v>
      </c>
      <c r="L3481" t="s">
        <v>822</v>
      </c>
    </row>
    <row r="3482" spans="1:12">
      <c r="A3482" t="s">
        <v>1363</v>
      </c>
      <c r="B3482" s="458">
        <v>2019</v>
      </c>
      <c r="C3482" s="458">
        <v>0</v>
      </c>
      <c r="D3482" s="458">
        <v>0</v>
      </c>
      <c r="E3482" s="458">
        <v>0</v>
      </c>
      <c r="F3482" s="458">
        <v>0</v>
      </c>
      <c r="G3482" s="458">
        <v>0</v>
      </c>
      <c r="H3482" s="458">
        <v>2</v>
      </c>
      <c r="I3482" s="458">
        <v>0</v>
      </c>
      <c r="J3482" s="458">
        <v>4</v>
      </c>
      <c r="K3482" s="458">
        <v>0</v>
      </c>
      <c r="L3482" t="s">
        <v>855</v>
      </c>
    </row>
    <row r="3483" spans="1:12">
      <c r="A3483" t="s">
        <v>1363</v>
      </c>
      <c r="B3483" s="458">
        <v>2020</v>
      </c>
      <c r="C3483" s="458">
        <v>0</v>
      </c>
      <c r="D3483" s="458">
        <v>0</v>
      </c>
      <c r="E3483" s="458">
        <v>0</v>
      </c>
      <c r="F3483" s="458">
        <v>0</v>
      </c>
      <c r="G3483" s="458">
        <v>0</v>
      </c>
      <c r="H3483" s="458">
        <v>2</v>
      </c>
      <c r="I3483" s="458">
        <v>0</v>
      </c>
      <c r="J3483" s="458">
        <v>1</v>
      </c>
      <c r="K3483" s="458">
        <v>0</v>
      </c>
      <c r="L3483" t="s">
        <v>697</v>
      </c>
    </row>
    <row r="3484" spans="1:12">
      <c r="A3484" t="s">
        <v>1363</v>
      </c>
      <c r="B3484" s="458">
        <v>2021</v>
      </c>
      <c r="C3484" s="458">
        <v>0</v>
      </c>
      <c r="D3484" s="458">
        <v>0</v>
      </c>
      <c r="E3484" s="458">
        <v>0</v>
      </c>
      <c r="F3484" s="458">
        <v>0</v>
      </c>
      <c r="G3484" s="458">
        <v>0</v>
      </c>
      <c r="H3484" s="458">
        <v>0</v>
      </c>
      <c r="I3484" s="458">
        <v>0</v>
      </c>
      <c r="J3484" s="458">
        <v>4</v>
      </c>
      <c r="K3484" s="458">
        <v>4</v>
      </c>
      <c r="L3484" t="s">
        <v>697</v>
      </c>
    </row>
    <row r="3485" spans="1:12">
      <c r="A3485" t="s">
        <v>1363</v>
      </c>
      <c r="B3485" s="458">
        <v>2022</v>
      </c>
      <c r="C3485" s="458">
        <v>0</v>
      </c>
      <c r="D3485" s="458">
        <v>0</v>
      </c>
      <c r="E3485" s="458">
        <v>0</v>
      </c>
      <c r="F3485" s="458">
        <v>0</v>
      </c>
      <c r="G3485" s="458">
        <v>0</v>
      </c>
      <c r="H3485" s="458">
        <v>0</v>
      </c>
      <c r="I3485" s="458">
        <v>0</v>
      </c>
      <c r="J3485" s="458">
        <v>8</v>
      </c>
      <c r="K3485" s="458">
        <v>1</v>
      </c>
      <c r="L3485" t="s">
        <v>697</v>
      </c>
    </row>
    <row r="3486" spans="1:12">
      <c r="A3486" t="s">
        <v>1363</v>
      </c>
      <c r="B3486" s="458">
        <v>2023</v>
      </c>
      <c r="C3486" s="458">
        <v>0</v>
      </c>
      <c r="D3486" s="458">
        <v>0</v>
      </c>
      <c r="E3486" s="458">
        <v>0</v>
      </c>
      <c r="F3486" s="458">
        <v>0</v>
      </c>
      <c r="G3486" s="458">
        <v>0</v>
      </c>
      <c r="H3486" s="458">
        <v>0</v>
      </c>
      <c r="I3486" s="458">
        <v>0</v>
      </c>
      <c r="J3486" s="458">
        <v>5</v>
      </c>
      <c r="K3486" s="458">
        <v>0</v>
      </c>
      <c r="L3486" t="s">
        <v>697</v>
      </c>
    </row>
    <row r="3487" spans="1:12">
      <c r="A3487" t="s">
        <v>1363</v>
      </c>
      <c r="C3487">
        <v>0</v>
      </c>
      <c r="D3487">
        <v>0</v>
      </c>
      <c r="E3487">
        <v>0</v>
      </c>
      <c r="F3487">
        <v>0</v>
      </c>
      <c r="G3487">
        <v>0</v>
      </c>
      <c r="H3487">
        <v>2</v>
      </c>
      <c r="I3487">
        <v>0</v>
      </c>
      <c r="J3487">
        <v>4</v>
      </c>
      <c r="K3487">
        <v>0</v>
      </c>
      <c r="L3487" t="s">
        <v>822</v>
      </c>
    </row>
    <row r="3488" spans="1:12">
      <c r="A3488" t="s">
        <v>1364</v>
      </c>
      <c r="B3488" s="458">
        <v>2019</v>
      </c>
      <c r="C3488" s="458">
        <v>0</v>
      </c>
      <c r="D3488" s="458">
        <v>0</v>
      </c>
      <c r="E3488" s="458">
        <v>0</v>
      </c>
      <c r="F3488" s="458">
        <v>0</v>
      </c>
      <c r="G3488" s="458">
        <v>0</v>
      </c>
      <c r="H3488" s="458">
        <v>2</v>
      </c>
      <c r="I3488" s="458">
        <v>0</v>
      </c>
      <c r="J3488" s="458">
        <v>0</v>
      </c>
      <c r="K3488" s="458">
        <v>3</v>
      </c>
      <c r="L3488" t="s">
        <v>855</v>
      </c>
    </row>
    <row r="3489" spans="1:12">
      <c r="A3489" t="s">
        <v>1364</v>
      </c>
      <c r="B3489" s="458">
        <v>2020</v>
      </c>
      <c r="C3489" s="458">
        <v>0</v>
      </c>
      <c r="D3489" s="458">
        <v>0</v>
      </c>
      <c r="E3489" s="458">
        <v>0</v>
      </c>
      <c r="F3489" s="458">
        <v>0</v>
      </c>
      <c r="G3489" s="458">
        <v>24</v>
      </c>
      <c r="H3489" s="458">
        <v>0</v>
      </c>
      <c r="I3489" s="458">
        <v>0</v>
      </c>
      <c r="J3489" s="458">
        <v>1</v>
      </c>
      <c r="K3489" s="458">
        <v>0</v>
      </c>
      <c r="L3489" t="s">
        <v>855</v>
      </c>
    </row>
    <row r="3490" spans="1:12">
      <c r="A3490" t="s">
        <v>1364</v>
      </c>
      <c r="B3490" s="458">
        <v>2021</v>
      </c>
      <c r="C3490" s="458">
        <v>0</v>
      </c>
      <c r="D3490" s="458">
        <v>0</v>
      </c>
      <c r="E3490" s="458">
        <v>0</v>
      </c>
      <c r="F3490" s="458">
        <v>0</v>
      </c>
      <c r="G3490" s="458">
        <v>0</v>
      </c>
      <c r="H3490" s="458">
        <v>0</v>
      </c>
      <c r="I3490" s="458">
        <v>0</v>
      </c>
      <c r="J3490" s="458">
        <v>15</v>
      </c>
      <c r="K3490" s="458">
        <v>0</v>
      </c>
      <c r="L3490" t="s">
        <v>855</v>
      </c>
    </row>
    <row r="3491" spans="1:12">
      <c r="A3491" t="s">
        <v>1364</v>
      </c>
      <c r="B3491" s="458">
        <v>2022</v>
      </c>
      <c r="C3491" s="458">
        <v>0</v>
      </c>
      <c r="D3491" s="458">
        <v>0</v>
      </c>
      <c r="E3491" s="458">
        <v>0</v>
      </c>
      <c r="F3491" s="458">
        <v>0</v>
      </c>
      <c r="G3491" s="458">
        <v>0</v>
      </c>
      <c r="H3491" s="458">
        <v>0</v>
      </c>
      <c r="I3491" s="458">
        <v>0</v>
      </c>
      <c r="J3491" s="458">
        <v>0</v>
      </c>
      <c r="K3491" s="458">
        <v>1</v>
      </c>
      <c r="L3491" t="s">
        <v>697</v>
      </c>
    </row>
    <row r="3492" spans="1:12">
      <c r="A3492" t="s">
        <v>1364</v>
      </c>
      <c r="B3492" s="458">
        <v>2023</v>
      </c>
      <c r="C3492" s="458">
        <v>0</v>
      </c>
      <c r="D3492" s="458">
        <v>0</v>
      </c>
      <c r="E3492" s="458">
        <v>0</v>
      </c>
      <c r="F3492" s="458">
        <v>0</v>
      </c>
      <c r="G3492" s="458">
        <v>0</v>
      </c>
      <c r="H3492" s="458">
        <v>0</v>
      </c>
      <c r="I3492" s="458">
        <v>0</v>
      </c>
      <c r="J3492" s="458">
        <v>0</v>
      </c>
      <c r="K3492" s="458">
        <v>4</v>
      </c>
      <c r="L3492" t="s">
        <v>697</v>
      </c>
    </row>
    <row r="3493" spans="1:12">
      <c r="A3493" t="s">
        <v>1364</v>
      </c>
      <c r="B3493" s="458">
        <v>2024</v>
      </c>
      <c r="C3493" s="458">
        <v>0</v>
      </c>
      <c r="D3493" s="458">
        <v>0</v>
      </c>
      <c r="E3493" s="458">
        <v>0</v>
      </c>
      <c r="F3493" s="458">
        <v>0</v>
      </c>
      <c r="G3493" s="458">
        <v>0</v>
      </c>
      <c r="H3493" s="458">
        <v>0</v>
      </c>
      <c r="I3493" s="458">
        <v>0</v>
      </c>
      <c r="J3493" s="458">
        <v>0</v>
      </c>
      <c r="K3493" s="458">
        <v>17</v>
      </c>
      <c r="L3493" t="s">
        <v>697</v>
      </c>
    </row>
    <row r="3494" spans="1:12">
      <c r="A3494" t="s">
        <v>1364</v>
      </c>
      <c r="C3494">
        <v>0</v>
      </c>
      <c r="D3494">
        <v>0</v>
      </c>
      <c r="E3494">
        <v>0</v>
      </c>
      <c r="F3494">
        <v>0</v>
      </c>
      <c r="G3494">
        <v>24</v>
      </c>
      <c r="H3494">
        <v>2</v>
      </c>
      <c r="I3494">
        <v>0</v>
      </c>
      <c r="J3494">
        <v>16</v>
      </c>
      <c r="K3494">
        <v>3</v>
      </c>
      <c r="L3494" t="s">
        <v>822</v>
      </c>
    </row>
    <row r="3495" spans="1:12">
      <c r="A3495" t="s">
        <v>1365</v>
      </c>
      <c r="B3495" s="458">
        <v>2019</v>
      </c>
      <c r="C3495" s="458">
        <v>0</v>
      </c>
      <c r="D3495" s="458">
        <v>0</v>
      </c>
      <c r="E3495" s="458">
        <v>30</v>
      </c>
      <c r="F3495" s="458">
        <v>0</v>
      </c>
      <c r="G3495" s="458">
        <v>29</v>
      </c>
      <c r="H3495" s="458">
        <v>0</v>
      </c>
      <c r="I3495" s="458">
        <v>1</v>
      </c>
      <c r="J3495" s="458">
        <v>0</v>
      </c>
      <c r="K3495" s="458">
        <v>23</v>
      </c>
      <c r="L3495" t="s">
        <v>855</v>
      </c>
    </row>
    <row r="3496" spans="1:12">
      <c r="A3496" t="s">
        <v>1365</v>
      </c>
      <c r="B3496" s="458">
        <v>2020</v>
      </c>
      <c r="C3496" s="458">
        <v>0</v>
      </c>
      <c r="D3496" s="458">
        <v>0</v>
      </c>
      <c r="E3496" s="458">
        <v>0</v>
      </c>
      <c r="F3496" s="458">
        <v>0</v>
      </c>
      <c r="G3496" s="458">
        <v>0</v>
      </c>
      <c r="H3496" s="458">
        <v>0</v>
      </c>
      <c r="I3496" s="458">
        <v>0</v>
      </c>
      <c r="J3496" s="458">
        <v>0</v>
      </c>
      <c r="K3496" s="458">
        <v>5</v>
      </c>
      <c r="L3496" t="s">
        <v>855</v>
      </c>
    </row>
    <row r="3497" spans="1:12">
      <c r="A3497" t="s">
        <v>1365</v>
      </c>
      <c r="B3497" s="458">
        <v>2021</v>
      </c>
      <c r="C3497" s="458">
        <v>0</v>
      </c>
      <c r="D3497" s="458">
        <v>0</v>
      </c>
      <c r="E3497" s="458">
        <v>24</v>
      </c>
      <c r="F3497" s="458">
        <v>0</v>
      </c>
      <c r="G3497" s="458">
        <v>27</v>
      </c>
      <c r="H3497" s="458">
        <v>0</v>
      </c>
      <c r="I3497" s="458">
        <v>1</v>
      </c>
      <c r="J3497" s="458">
        <v>0</v>
      </c>
      <c r="K3497" s="458">
        <v>15</v>
      </c>
      <c r="L3497" t="s">
        <v>855</v>
      </c>
    </row>
    <row r="3498" spans="1:12">
      <c r="A3498" t="s">
        <v>1365</v>
      </c>
      <c r="B3498" s="458">
        <v>2022</v>
      </c>
      <c r="C3498" s="458">
        <v>0</v>
      </c>
      <c r="D3498" s="458">
        <v>0</v>
      </c>
      <c r="E3498" s="458">
        <v>0</v>
      </c>
      <c r="F3498" s="458">
        <v>0</v>
      </c>
      <c r="G3498" s="458">
        <v>133</v>
      </c>
      <c r="H3498" s="458">
        <v>0</v>
      </c>
      <c r="I3498" s="458">
        <v>0</v>
      </c>
      <c r="J3498" s="458">
        <v>0</v>
      </c>
      <c r="K3498" s="458">
        <v>26</v>
      </c>
      <c r="L3498" t="s">
        <v>855</v>
      </c>
    </row>
    <row r="3499" spans="1:12">
      <c r="A3499" t="s">
        <v>1365</v>
      </c>
      <c r="B3499" s="458">
        <v>2023</v>
      </c>
      <c r="C3499" s="458">
        <v>0</v>
      </c>
      <c r="D3499" s="458">
        <v>0</v>
      </c>
      <c r="E3499" s="458">
        <v>0</v>
      </c>
      <c r="F3499" s="458">
        <v>1</v>
      </c>
      <c r="G3499" s="458">
        <v>0</v>
      </c>
      <c r="H3499" s="458">
        <v>0</v>
      </c>
      <c r="I3499" s="458">
        <v>0</v>
      </c>
      <c r="J3499" s="458">
        <v>0</v>
      </c>
      <c r="K3499" s="458">
        <v>0</v>
      </c>
      <c r="L3499" t="s">
        <v>855</v>
      </c>
    </row>
    <row r="3500" spans="1:12">
      <c r="A3500" t="s">
        <v>1365</v>
      </c>
      <c r="B3500" s="458">
        <v>2023</v>
      </c>
      <c r="C3500" s="458">
        <v>0</v>
      </c>
      <c r="D3500" s="458">
        <v>0</v>
      </c>
      <c r="E3500" s="458">
        <v>0</v>
      </c>
      <c r="F3500" s="458">
        <v>2</v>
      </c>
      <c r="G3500" s="458">
        <v>171</v>
      </c>
      <c r="H3500" s="458">
        <v>3</v>
      </c>
      <c r="I3500" s="458">
        <v>0</v>
      </c>
      <c r="J3500" s="458">
        <v>3</v>
      </c>
      <c r="K3500" s="458">
        <v>27</v>
      </c>
      <c r="L3500" t="s">
        <v>697</v>
      </c>
    </row>
    <row r="3501" spans="1:12">
      <c r="A3501" t="s">
        <v>1365</v>
      </c>
      <c r="B3501" s="458">
        <v>2024</v>
      </c>
      <c r="C3501" s="458">
        <v>0</v>
      </c>
      <c r="D3501" s="458">
        <v>0</v>
      </c>
      <c r="E3501" s="458">
        <v>0</v>
      </c>
      <c r="F3501" s="458">
        <v>3</v>
      </c>
      <c r="G3501" s="458">
        <v>0</v>
      </c>
      <c r="H3501" s="458">
        <v>3</v>
      </c>
      <c r="I3501" s="458">
        <v>0</v>
      </c>
      <c r="J3501" s="458">
        <v>5</v>
      </c>
      <c r="K3501" s="458">
        <v>54</v>
      </c>
      <c r="L3501" t="s">
        <v>697</v>
      </c>
    </row>
    <row r="3502" spans="1:12">
      <c r="A3502" t="s">
        <v>1365</v>
      </c>
      <c r="C3502">
        <v>0</v>
      </c>
      <c r="D3502">
        <v>0</v>
      </c>
      <c r="E3502">
        <v>0</v>
      </c>
      <c r="F3502">
        <v>1</v>
      </c>
      <c r="G3502">
        <v>0</v>
      </c>
      <c r="H3502">
        <v>0</v>
      </c>
      <c r="I3502">
        <v>0</v>
      </c>
      <c r="J3502">
        <v>0</v>
      </c>
      <c r="K3502">
        <v>4</v>
      </c>
      <c r="L3502" t="s">
        <v>822</v>
      </c>
    </row>
    <row r="3503" spans="1:12">
      <c r="A3503" t="s">
        <v>1366</v>
      </c>
      <c r="B3503" s="458">
        <v>2019</v>
      </c>
      <c r="C3503" s="458">
        <v>0</v>
      </c>
      <c r="D3503" s="458">
        <v>0</v>
      </c>
      <c r="E3503" s="458">
        <v>47</v>
      </c>
      <c r="F3503" s="458">
        <v>0</v>
      </c>
      <c r="G3503" s="458">
        <v>15</v>
      </c>
      <c r="H3503" s="458">
        <v>0</v>
      </c>
      <c r="I3503" s="458">
        <v>2</v>
      </c>
      <c r="J3503" s="458">
        <v>0</v>
      </c>
      <c r="K3503" s="458">
        <v>69</v>
      </c>
      <c r="L3503" t="s">
        <v>855</v>
      </c>
    </row>
    <row r="3504" spans="1:12">
      <c r="A3504" t="s">
        <v>1366</v>
      </c>
      <c r="B3504" s="458">
        <v>2020</v>
      </c>
      <c r="C3504" s="458">
        <v>0</v>
      </c>
      <c r="D3504" s="458">
        <v>0</v>
      </c>
      <c r="E3504" s="458">
        <v>0</v>
      </c>
      <c r="F3504" s="458">
        <v>0</v>
      </c>
      <c r="G3504" s="458">
        <v>0</v>
      </c>
      <c r="H3504" s="458">
        <v>0</v>
      </c>
      <c r="I3504" s="458">
        <v>0</v>
      </c>
      <c r="J3504" s="458">
        <v>0</v>
      </c>
      <c r="K3504" s="458">
        <v>38</v>
      </c>
      <c r="L3504" t="s">
        <v>855</v>
      </c>
    </row>
    <row r="3505" spans="1:12">
      <c r="A3505" t="s">
        <v>1366</v>
      </c>
      <c r="B3505" s="458">
        <v>2021</v>
      </c>
      <c r="C3505" s="458">
        <v>0</v>
      </c>
      <c r="D3505" s="458">
        <v>2</v>
      </c>
      <c r="E3505" s="458">
        <v>0</v>
      </c>
      <c r="F3505" s="458">
        <v>1</v>
      </c>
      <c r="G3505" s="458">
        <v>0</v>
      </c>
      <c r="H3505" s="458">
        <v>0</v>
      </c>
      <c r="I3505" s="458">
        <v>6</v>
      </c>
      <c r="J3505" s="458">
        <v>0</v>
      </c>
      <c r="K3505" s="458">
        <v>73</v>
      </c>
      <c r="L3505" t="s">
        <v>855</v>
      </c>
    </row>
    <row r="3506" spans="1:12">
      <c r="A3506" t="s">
        <v>1366</v>
      </c>
      <c r="B3506" s="458">
        <v>2021</v>
      </c>
      <c r="C3506" s="458">
        <v>0</v>
      </c>
      <c r="D3506" s="458">
        <v>2</v>
      </c>
      <c r="E3506" s="458">
        <v>0</v>
      </c>
      <c r="F3506" s="458">
        <v>1</v>
      </c>
      <c r="G3506" s="458">
        <v>0</v>
      </c>
      <c r="H3506" s="458">
        <v>0</v>
      </c>
      <c r="I3506" s="458">
        <v>5</v>
      </c>
      <c r="J3506" s="458">
        <v>0</v>
      </c>
      <c r="K3506" s="458">
        <v>4</v>
      </c>
      <c r="L3506" t="s">
        <v>697</v>
      </c>
    </row>
    <row r="3507" spans="1:12">
      <c r="A3507" t="s">
        <v>1366</v>
      </c>
      <c r="B3507" s="458">
        <v>2022</v>
      </c>
      <c r="C3507" s="458">
        <v>0</v>
      </c>
      <c r="D3507" s="458">
        <v>0</v>
      </c>
      <c r="E3507" s="458">
        <v>0</v>
      </c>
      <c r="F3507" s="458">
        <v>0</v>
      </c>
      <c r="G3507" s="458">
        <v>0</v>
      </c>
      <c r="H3507" s="458">
        <v>3</v>
      </c>
      <c r="I3507" s="458">
        <v>16</v>
      </c>
      <c r="J3507" s="458">
        <v>0</v>
      </c>
      <c r="K3507" s="458">
        <v>64</v>
      </c>
      <c r="L3507" t="s">
        <v>697</v>
      </c>
    </row>
    <row r="3508" spans="1:12">
      <c r="A3508" t="s">
        <v>1367</v>
      </c>
      <c r="B3508" s="458">
        <v>2019</v>
      </c>
      <c r="C3508" s="458">
        <v>0</v>
      </c>
      <c r="D3508" s="458">
        <v>0</v>
      </c>
      <c r="E3508" s="458">
        <v>0</v>
      </c>
      <c r="F3508" s="458">
        <v>0</v>
      </c>
      <c r="G3508" s="458">
        <v>0</v>
      </c>
      <c r="H3508" s="458">
        <v>37</v>
      </c>
      <c r="I3508" s="458">
        <v>0</v>
      </c>
      <c r="J3508" s="458">
        <v>17</v>
      </c>
      <c r="K3508" s="458">
        <v>0</v>
      </c>
      <c r="L3508" t="s">
        <v>855</v>
      </c>
    </row>
    <row r="3509" spans="1:12">
      <c r="A3509" t="s">
        <v>1367</v>
      </c>
      <c r="B3509" s="458">
        <v>2020</v>
      </c>
      <c r="C3509" s="458">
        <v>0</v>
      </c>
      <c r="D3509" s="458">
        <v>0</v>
      </c>
      <c r="E3509" s="458">
        <v>31</v>
      </c>
      <c r="F3509" s="458">
        <v>6</v>
      </c>
      <c r="G3509" s="458">
        <v>0</v>
      </c>
      <c r="H3509" s="458">
        <v>15</v>
      </c>
      <c r="I3509" s="458">
        <v>0</v>
      </c>
      <c r="J3509" s="458">
        <v>33</v>
      </c>
      <c r="K3509" s="458">
        <v>0</v>
      </c>
      <c r="L3509" t="s">
        <v>855</v>
      </c>
    </row>
    <row r="3510" spans="1:12">
      <c r="A3510" t="s">
        <v>1367</v>
      </c>
      <c r="B3510" s="458">
        <v>2021</v>
      </c>
      <c r="C3510" s="458">
        <v>0</v>
      </c>
      <c r="D3510" s="458">
        <v>0</v>
      </c>
      <c r="E3510" s="458">
        <v>0</v>
      </c>
      <c r="F3510" s="458">
        <v>0</v>
      </c>
      <c r="G3510" s="458">
        <v>0</v>
      </c>
      <c r="H3510" s="458">
        <v>14</v>
      </c>
      <c r="I3510" s="458">
        <v>0</v>
      </c>
      <c r="J3510" s="458">
        <v>0</v>
      </c>
      <c r="K3510" s="458">
        <v>11</v>
      </c>
      <c r="L3510" t="s">
        <v>855</v>
      </c>
    </row>
    <row r="3511" spans="1:12">
      <c r="A3511" t="s">
        <v>1367</v>
      </c>
      <c r="B3511" s="458">
        <v>2022</v>
      </c>
      <c r="C3511" s="458">
        <v>0</v>
      </c>
      <c r="D3511" s="458">
        <v>0</v>
      </c>
      <c r="E3511" s="458">
        <v>0</v>
      </c>
      <c r="F3511" s="458">
        <v>1</v>
      </c>
      <c r="G3511" s="458">
        <v>0</v>
      </c>
      <c r="H3511" s="458">
        <v>84</v>
      </c>
      <c r="I3511" s="458">
        <v>0</v>
      </c>
      <c r="J3511" s="458">
        <v>0</v>
      </c>
      <c r="K3511" s="458">
        <v>15</v>
      </c>
      <c r="L3511" t="s">
        <v>855</v>
      </c>
    </row>
    <row r="3512" spans="1:12">
      <c r="A3512" t="s">
        <v>1367</v>
      </c>
      <c r="B3512" s="458">
        <v>2023</v>
      </c>
      <c r="C3512" s="458">
        <v>0</v>
      </c>
      <c r="D3512" s="458">
        <v>0</v>
      </c>
      <c r="E3512" s="458">
        <v>0</v>
      </c>
      <c r="F3512" s="458">
        <v>0</v>
      </c>
      <c r="G3512" s="458">
        <v>0</v>
      </c>
      <c r="H3512" s="458">
        <v>0</v>
      </c>
      <c r="I3512" s="458">
        <v>0</v>
      </c>
      <c r="J3512" s="458">
        <v>0</v>
      </c>
      <c r="K3512" s="458">
        <v>5</v>
      </c>
      <c r="L3512" t="s">
        <v>855</v>
      </c>
    </row>
    <row r="3513" spans="1:12">
      <c r="A3513" t="s">
        <v>1367</v>
      </c>
      <c r="C3513">
        <v>0</v>
      </c>
      <c r="D3513">
        <v>0</v>
      </c>
      <c r="E3513">
        <v>0</v>
      </c>
      <c r="F3513">
        <v>0</v>
      </c>
      <c r="G3513">
        <v>0</v>
      </c>
      <c r="H3513">
        <v>1</v>
      </c>
      <c r="I3513">
        <v>0</v>
      </c>
      <c r="J3513">
        <v>2</v>
      </c>
      <c r="K3513">
        <v>3</v>
      </c>
      <c r="L3513" t="s">
        <v>822</v>
      </c>
    </row>
    <row r="3514" spans="1:12">
      <c r="A3514" t="s">
        <v>1368</v>
      </c>
      <c r="B3514" s="458">
        <v>2019</v>
      </c>
      <c r="C3514" s="458">
        <v>0</v>
      </c>
      <c r="D3514" s="458">
        <v>0</v>
      </c>
      <c r="E3514" s="458">
        <v>0</v>
      </c>
      <c r="F3514" s="458">
        <v>0</v>
      </c>
      <c r="G3514" s="458">
        <v>0</v>
      </c>
      <c r="H3514" s="458">
        <v>0</v>
      </c>
      <c r="I3514" s="458">
        <v>0</v>
      </c>
      <c r="J3514" s="458">
        <v>3</v>
      </c>
      <c r="K3514" s="458">
        <v>14</v>
      </c>
      <c r="L3514" t="s">
        <v>855</v>
      </c>
    </row>
    <row r="3515" spans="1:12">
      <c r="A3515" t="s">
        <v>1368</v>
      </c>
      <c r="B3515" s="458">
        <v>2020</v>
      </c>
      <c r="C3515" s="458">
        <v>0</v>
      </c>
      <c r="D3515" s="458">
        <v>0</v>
      </c>
      <c r="E3515" s="458">
        <v>0</v>
      </c>
      <c r="F3515" s="458">
        <v>12</v>
      </c>
      <c r="G3515" s="458">
        <v>0</v>
      </c>
      <c r="H3515" s="458">
        <v>22</v>
      </c>
      <c r="I3515" s="458">
        <v>0</v>
      </c>
      <c r="J3515" s="458">
        <v>71</v>
      </c>
      <c r="K3515" s="458">
        <v>287</v>
      </c>
      <c r="L3515" t="s">
        <v>855</v>
      </c>
    </row>
    <row r="3516" spans="1:12">
      <c r="A3516" t="s">
        <v>1368</v>
      </c>
      <c r="B3516" s="458">
        <v>2021</v>
      </c>
      <c r="C3516" s="458">
        <v>0</v>
      </c>
      <c r="D3516" s="458">
        <v>0</v>
      </c>
      <c r="E3516" s="458">
        <v>0</v>
      </c>
      <c r="F3516" s="458">
        <v>3</v>
      </c>
      <c r="G3516" s="458">
        <v>1</v>
      </c>
      <c r="H3516" s="458">
        <v>6</v>
      </c>
      <c r="I3516" s="458">
        <v>2</v>
      </c>
      <c r="J3516" s="458">
        <v>15</v>
      </c>
      <c r="K3516" s="458">
        <v>58</v>
      </c>
      <c r="L3516" t="s">
        <v>855</v>
      </c>
    </row>
    <row r="3517" spans="1:12">
      <c r="A3517" t="s">
        <v>1368</v>
      </c>
      <c r="B3517" s="458">
        <v>2021</v>
      </c>
      <c r="C3517" s="458">
        <v>0</v>
      </c>
      <c r="D3517" s="458">
        <v>0</v>
      </c>
      <c r="E3517" s="458">
        <v>0</v>
      </c>
      <c r="F3517" s="458">
        <v>3</v>
      </c>
      <c r="G3517" s="458">
        <v>2</v>
      </c>
      <c r="H3517" s="458">
        <v>6</v>
      </c>
      <c r="I3517" s="458">
        <v>0</v>
      </c>
      <c r="J3517" s="458">
        <v>24</v>
      </c>
      <c r="K3517" s="458">
        <v>53</v>
      </c>
      <c r="L3517" t="s">
        <v>697</v>
      </c>
    </row>
    <row r="3518" spans="1:12">
      <c r="A3518" t="s">
        <v>1368</v>
      </c>
      <c r="B3518" s="458">
        <v>2022</v>
      </c>
      <c r="C3518" s="458">
        <v>70</v>
      </c>
      <c r="D3518" s="458">
        <v>0</v>
      </c>
      <c r="E3518" s="458">
        <v>110</v>
      </c>
      <c r="F3518" s="458">
        <v>0</v>
      </c>
      <c r="G3518" s="458">
        <v>23</v>
      </c>
      <c r="H3518" s="458">
        <v>13</v>
      </c>
      <c r="I3518" s="458">
        <v>0</v>
      </c>
      <c r="J3518" s="458">
        <v>71</v>
      </c>
      <c r="K3518" s="458">
        <v>181</v>
      </c>
      <c r="L3518" t="s">
        <v>697</v>
      </c>
    </row>
    <row r="3519" spans="1:12">
      <c r="A3519" t="s">
        <v>1368</v>
      </c>
      <c r="B3519" s="458">
        <v>2023</v>
      </c>
      <c r="C3519" s="458">
        <v>0</v>
      </c>
      <c r="D3519" s="458">
        <v>0</v>
      </c>
      <c r="E3519" s="458">
        <v>0</v>
      </c>
      <c r="F3519" s="458">
        <v>0</v>
      </c>
      <c r="G3519" s="458">
        <v>0</v>
      </c>
      <c r="H3519" s="458">
        <v>11</v>
      </c>
      <c r="I3519" s="458">
        <v>0</v>
      </c>
      <c r="J3519" s="458">
        <v>70</v>
      </c>
      <c r="K3519" s="458">
        <v>166</v>
      </c>
      <c r="L3519" t="s">
        <v>697</v>
      </c>
    </row>
    <row r="3520" spans="1:12">
      <c r="A3520" t="s">
        <v>1368</v>
      </c>
      <c r="B3520" s="458">
        <v>2024</v>
      </c>
      <c r="C3520" s="458">
        <v>0</v>
      </c>
      <c r="D3520" s="458">
        <v>0</v>
      </c>
      <c r="E3520" s="458">
        <v>0</v>
      </c>
      <c r="F3520" s="458">
        <v>0</v>
      </c>
      <c r="G3520" s="458">
        <v>0</v>
      </c>
      <c r="H3520" s="458">
        <v>23</v>
      </c>
      <c r="I3520" s="458">
        <v>0</v>
      </c>
      <c r="J3520" s="458">
        <v>0</v>
      </c>
      <c r="K3520" s="458">
        <v>122</v>
      </c>
      <c r="L3520" t="s">
        <v>697</v>
      </c>
    </row>
    <row r="3521" spans="1:12">
      <c r="A3521" t="s">
        <v>1369</v>
      </c>
      <c r="B3521" s="458">
        <v>2019</v>
      </c>
      <c r="C3521" s="458">
        <v>0</v>
      </c>
      <c r="D3521" s="458">
        <v>10</v>
      </c>
      <c r="E3521" s="458">
        <v>0</v>
      </c>
      <c r="F3521" s="458">
        <v>11</v>
      </c>
      <c r="G3521" s="458">
        <v>0</v>
      </c>
      <c r="H3521" s="458">
        <v>2</v>
      </c>
      <c r="I3521" s="458">
        <v>0</v>
      </c>
      <c r="J3521" s="458">
        <v>2</v>
      </c>
      <c r="K3521" s="458">
        <v>12</v>
      </c>
      <c r="L3521" t="s">
        <v>855</v>
      </c>
    </row>
    <row r="3522" spans="1:12">
      <c r="A3522" t="s">
        <v>1369</v>
      </c>
      <c r="B3522" s="458">
        <v>2020</v>
      </c>
      <c r="C3522" s="458">
        <v>0</v>
      </c>
      <c r="D3522" s="458">
        <v>0</v>
      </c>
      <c r="E3522" s="458">
        <v>0</v>
      </c>
      <c r="F3522" s="458">
        <v>0</v>
      </c>
      <c r="G3522" s="458">
        <v>0</v>
      </c>
      <c r="H3522" s="458">
        <v>7</v>
      </c>
      <c r="I3522" s="458">
        <v>0</v>
      </c>
      <c r="J3522" s="458">
        <v>2</v>
      </c>
      <c r="K3522" s="458">
        <v>8</v>
      </c>
      <c r="L3522" t="s">
        <v>855</v>
      </c>
    </row>
    <row r="3523" spans="1:12">
      <c r="A3523" t="s">
        <v>1369</v>
      </c>
      <c r="B3523" s="458">
        <v>2021</v>
      </c>
      <c r="C3523" s="458">
        <v>0</v>
      </c>
      <c r="D3523" s="458">
        <v>3</v>
      </c>
      <c r="E3523" s="458">
        <v>0</v>
      </c>
      <c r="F3523" s="458">
        <v>6</v>
      </c>
      <c r="G3523" s="458">
        <v>0</v>
      </c>
      <c r="H3523" s="458">
        <v>3</v>
      </c>
      <c r="I3523" s="458">
        <v>0</v>
      </c>
      <c r="J3523" s="458">
        <v>9</v>
      </c>
      <c r="K3523" s="458">
        <v>9</v>
      </c>
      <c r="L3523" t="s">
        <v>855</v>
      </c>
    </row>
    <row r="3524" spans="1:12">
      <c r="A3524" t="s">
        <v>1369</v>
      </c>
      <c r="B3524" s="458">
        <v>2022</v>
      </c>
      <c r="C3524" s="458">
        <v>0</v>
      </c>
      <c r="D3524" s="458">
        <v>2</v>
      </c>
      <c r="E3524" s="458">
        <v>0</v>
      </c>
      <c r="F3524" s="458">
        <v>4</v>
      </c>
      <c r="G3524" s="458">
        <v>0</v>
      </c>
      <c r="H3524" s="458">
        <v>4</v>
      </c>
      <c r="I3524" s="458">
        <v>0</v>
      </c>
      <c r="J3524" s="458">
        <v>4</v>
      </c>
      <c r="K3524" s="458">
        <v>11</v>
      </c>
      <c r="L3524" t="s">
        <v>855</v>
      </c>
    </row>
    <row r="3525" spans="1:12">
      <c r="A3525" t="s">
        <v>1369</v>
      </c>
      <c r="B3525" s="458">
        <v>2023</v>
      </c>
      <c r="C3525" s="458">
        <v>0</v>
      </c>
      <c r="D3525" s="458">
        <v>4</v>
      </c>
      <c r="E3525" s="458">
        <v>0</v>
      </c>
      <c r="F3525" s="458">
        <v>7</v>
      </c>
      <c r="G3525" s="458">
        <v>0</v>
      </c>
      <c r="H3525" s="458">
        <v>6</v>
      </c>
      <c r="I3525" s="458">
        <v>0</v>
      </c>
      <c r="J3525" s="458">
        <v>6</v>
      </c>
      <c r="K3525" s="458">
        <v>14</v>
      </c>
      <c r="L3525" t="s">
        <v>697</v>
      </c>
    </row>
    <row r="3526" spans="1:12">
      <c r="A3526" t="s">
        <v>1369</v>
      </c>
      <c r="B3526" s="458">
        <v>2024</v>
      </c>
      <c r="C3526" s="458">
        <v>0</v>
      </c>
      <c r="D3526" s="458">
        <v>4</v>
      </c>
      <c r="E3526" s="458">
        <v>0</v>
      </c>
      <c r="F3526" s="458">
        <v>7</v>
      </c>
      <c r="G3526" s="458">
        <v>0</v>
      </c>
      <c r="H3526" s="458">
        <v>7</v>
      </c>
      <c r="I3526" s="458">
        <v>0</v>
      </c>
      <c r="J3526" s="458">
        <v>7</v>
      </c>
      <c r="K3526" s="458">
        <v>10</v>
      </c>
      <c r="L3526" t="s">
        <v>697</v>
      </c>
    </row>
    <row r="3527" spans="1:12">
      <c r="A3527" t="s">
        <v>1369</v>
      </c>
      <c r="C3527">
        <v>0</v>
      </c>
      <c r="D3527">
        <v>0</v>
      </c>
      <c r="E3527">
        <v>0</v>
      </c>
      <c r="F3527">
        <v>0</v>
      </c>
      <c r="G3527">
        <v>0</v>
      </c>
      <c r="H3527">
        <v>0</v>
      </c>
      <c r="I3527">
        <v>0</v>
      </c>
      <c r="J3527">
        <v>3</v>
      </c>
      <c r="K3527">
        <v>7</v>
      </c>
      <c r="L3527" t="s">
        <v>822</v>
      </c>
    </row>
    <row r="3528" spans="1:12">
      <c r="A3528" t="s">
        <v>1370</v>
      </c>
      <c r="B3528" s="458">
        <v>2019</v>
      </c>
      <c r="C3528">
        <v>0</v>
      </c>
      <c r="D3528">
        <v>0</v>
      </c>
      <c r="E3528" s="458">
        <v>0</v>
      </c>
      <c r="F3528" s="458">
        <v>3</v>
      </c>
      <c r="G3528" s="458">
        <v>0</v>
      </c>
      <c r="H3528" s="458">
        <v>7</v>
      </c>
      <c r="I3528" s="458">
        <v>0</v>
      </c>
      <c r="J3528" s="458">
        <v>0</v>
      </c>
      <c r="K3528" s="458">
        <v>0</v>
      </c>
      <c r="L3528" t="s">
        <v>855</v>
      </c>
    </row>
    <row r="3529" spans="1:12">
      <c r="A3529" t="s">
        <v>1370</v>
      </c>
      <c r="B3529" s="458">
        <v>2020</v>
      </c>
      <c r="C3529">
        <v>0</v>
      </c>
      <c r="D3529">
        <v>0</v>
      </c>
      <c r="E3529" s="458">
        <v>0</v>
      </c>
      <c r="F3529" s="458">
        <v>5</v>
      </c>
      <c r="G3529" s="458">
        <v>0</v>
      </c>
      <c r="H3529" s="458">
        <v>3</v>
      </c>
      <c r="I3529" s="458">
        <v>0</v>
      </c>
      <c r="J3529" s="458">
        <v>6</v>
      </c>
      <c r="K3529" s="458">
        <v>6</v>
      </c>
      <c r="L3529" t="s">
        <v>855</v>
      </c>
    </row>
    <row r="3530" spans="1:12">
      <c r="A3530" t="s">
        <v>1370</v>
      </c>
      <c r="B3530" s="458">
        <v>2021</v>
      </c>
      <c r="C3530" s="458">
        <v>0</v>
      </c>
      <c r="D3530" s="458">
        <v>0</v>
      </c>
      <c r="E3530" s="458">
        <v>0</v>
      </c>
      <c r="F3530" s="458">
        <v>0</v>
      </c>
      <c r="G3530" s="458">
        <v>0</v>
      </c>
      <c r="H3530" s="458">
        <v>0</v>
      </c>
      <c r="I3530" s="458">
        <v>0</v>
      </c>
      <c r="J3530" s="458">
        <v>1</v>
      </c>
      <c r="K3530" s="458">
        <v>2</v>
      </c>
      <c r="L3530" t="s">
        <v>855</v>
      </c>
    </row>
    <row r="3531" spans="1:12">
      <c r="A3531" t="s">
        <v>1370</v>
      </c>
      <c r="B3531" s="458">
        <v>2021</v>
      </c>
      <c r="C3531" s="458">
        <v>0</v>
      </c>
      <c r="D3531" s="458">
        <v>2</v>
      </c>
      <c r="E3531" s="458">
        <v>0</v>
      </c>
      <c r="F3531" s="458">
        <v>2</v>
      </c>
      <c r="G3531" s="458">
        <v>0</v>
      </c>
      <c r="H3531" s="458">
        <v>4</v>
      </c>
      <c r="I3531" s="458">
        <v>0</v>
      </c>
      <c r="J3531" s="458">
        <v>12</v>
      </c>
      <c r="K3531" s="458">
        <v>1</v>
      </c>
      <c r="L3531" t="s">
        <v>697</v>
      </c>
    </row>
    <row r="3532" spans="1:12">
      <c r="A3532" t="s">
        <v>1370</v>
      </c>
      <c r="B3532" s="458">
        <v>2022</v>
      </c>
      <c r="C3532" s="458">
        <v>0</v>
      </c>
      <c r="D3532" s="458">
        <v>4</v>
      </c>
      <c r="E3532" s="458">
        <v>0</v>
      </c>
      <c r="F3532" s="458">
        <v>8</v>
      </c>
      <c r="G3532" s="458">
        <v>0</v>
      </c>
      <c r="H3532" s="458">
        <v>2</v>
      </c>
      <c r="I3532" s="458">
        <v>0</v>
      </c>
      <c r="J3532" s="458">
        <v>6</v>
      </c>
      <c r="K3532" s="458">
        <v>13</v>
      </c>
      <c r="L3532" t="s">
        <v>697</v>
      </c>
    </row>
    <row r="3533" spans="1:12">
      <c r="A3533" t="s">
        <v>1370</v>
      </c>
      <c r="B3533" s="458">
        <v>2023</v>
      </c>
      <c r="C3533" s="458">
        <v>0</v>
      </c>
      <c r="D3533" s="458">
        <v>4</v>
      </c>
      <c r="E3533" s="458">
        <v>0</v>
      </c>
      <c r="F3533" s="458">
        <v>7</v>
      </c>
      <c r="G3533" s="458">
        <v>0</v>
      </c>
      <c r="H3533" s="458">
        <v>7</v>
      </c>
      <c r="I3533" s="458">
        <v>0</v>
      </c>
      <c r="J3533" s="458">
        <v>3</v>
      </c>
      <c r="K3533" s="458">
        <v>10</v>
      </c>
      <c r="L3533" t="s">
        <v>697</v>
      </c>
    </row>
    <row r="3534" spans="1:12">
      <c r="A3534" t="s">
        <v>1370</v>
      </c>
      <c r="B3534" s="458">
        <v>2024</v>
      </c>
      <c r="C3534" s="458">
        <v>0</v>
      </c>
      <c r="D3534" s="458">
        <v>0</v>
      </c>
      <c r="E3534" s="458">
        <v>0</v>
      </c>
      <c r="F3534" s="458">
        <v>2</v>
      </c>
      <c r="G3534" s="458">
        <v>0</v>
      </c>
      <c r="H3534" s="458">
        <v>0</v>
      </c>
      <c r="I3534" s="458">
        <v>0</v>
      </c>
      <c r="J3534" s="458">
        <v>2</v>
      </c>
      <c r="K3534" s="458">
        <v>3</v>
      </c>
      <c r="L3534" t="s">
        <v>697</v>
      </c>
    </row>
    <row r="3535" spans="1:12">
      <c r="A3535" t="s">
        <v>1371</v>
      </c>
      <c r="B3535" s="458">
        <v>2019</v>
      </c>
      <c r="C3535" s="458">
        <v>0</v>
      </c>
      <c r="D3535" s="458">
        <v>0</v>
      </c>
      <c r="E3535" s="458">
        <v>0</v>
      </c>
      <c r="F3535" s="458">
        <v>3</v>
      </c>
      <c r="G3535" s="458">
        <v>0</v>
      </c>
      <c r="H3535" s="458">
        <v>0</v>
      </c>
      <c r="I3535" s="458">
        <v>0</v>
      </c>
      <c r="J3535" s="458">
        <v>0</v>
      </c>
      <c r="K3535" s="458">
        <v>77</v>
      </c>
      <c r="L3535" t="s">
        <v>855</v>
      </c>
    </row>
    <row r="3536" spans="1:12">
      <c r="A3536" t="s">
        <v>1371</v>
      </c>
      <c r="B3536" s="458">
        <v>2020</v>
      </c>
      <c r="C3536" s="458">
        <v>0</v>
      </c>
      <c r="D3536" s="458">
        <v>0</v>
      </c>
      <c r="E3536" s="458">
        <v>11</v>
      </c>
      <c r="F3536" s="458">
        <v>1</v>
      </c>
      <c r="G3536" s="458">
        <v>36</v>
      </c>
      <c r="H3536" s="458">
        <v>5</v>
      </c>
      <c r="I3536" s="458">
        <v>0</v>
      </c>
      <c r="J3536" s="458">
        <v>0</v>
      </c>
      <c r="K3536" s="458">
        <v>57</v>
      </c>
      <c r="L3536" t="s">
        <v>855</v>
      </c>
    </row>
    <row r="3537" spans="1:12">
      <c r="A3537" t="s">
        <v>1371</v>
      </c>
      <c r="B3537" s="458">
        <v>2021</v>
      </c>
      <c r="C3537" s="458">
        <v>0</v>
      </c>
      <c r="D3537" s="458">
        <v>0</v>
      </c>
      <c r="E3537" s="458">
        <v>0</v>
      </c>
      <c r="F3537" s="458">
        <v>14</v>
      </c>
      <c r="G3537" s="458">
        <v>0</v>
      </c>
      <c r="H3537" s="458">
        <v>5</v>
      </c>
      <c r="I3537" s="458">
        <v>0</v>
      </c>
      <c r="J3537" s="458">
        <v>3</v>
      </c>
      <c r="K3537" s="458">
        <v>1</v>
      </c>
      <c r="L3537" t="s">
        <v>855</v>
      </c>
    </row>
    <row r="3538" spans="1:12">
      <c r="A3538" t="s">
        <v>1371</v>
      </c>
      <c r="B3538" s="458">
        <v>2021</v>
      </c>
      <c r="C3538" s="458">
        <v>0</v>
      </c>
      <c r="D3538" s="458">
        <v>0</v>
      </c>
      <c r="E3538" s="458">
        <v>0</v>
      </c>
      <c r="F3538" s="458">
        <v>4</v>
      </c>
      <c r="G3538" s="458">
        <v>0</v>
      </c>
      <c r="H3538" s="458">
        <v>3</v>
      </c>
      <c r="I3538" s="458">
        <v>0</v>
      </c>
      <c r="J3538" s="458">
        <v>1</v>
      </c>
      <c r="K3538" s="458">
        <v>2</v>
      </c>
      <c r="L3538" t="s">
        <v>697</v>
      </c>
    </row>
    <row r="3539" spans="1:12">
      <c r="A3539" t="s">
        <v>1371</v>
      </c>
      <c r="B3539" s="458">
        <v>2022</v>
      </c>
      <c r="C3539" s="458">
        <v>0</v>
      </c>
      <c r="D3539" s="458">
        <v>0</v>
      </c>
      <c r="E3539" s="458">
        <v>0</v>
      </c>
      <c r="F3539" s="458">
        <v>20</v>
      </c>
      <c r="G3539" s="458">
        <v>0</v>
      </c>
      <c r="H3539" s="458">
        <v>7</v>
      </c>
      <c r="I3539" s="458">
        <v>0</v>
      </c>
      <c r="J3539" s="458">
        <v>5</v>
      </c>
      <c r="K3539" s="458">
        <v>30</v>
      </c>
      <c r="L3539" t="s">
        <v>697</v>
      </c>
    </row>
    <row r="3540" spans="1:12">
      <c r="A3540" t="s">
        <v>1371</v>
      </c>
      <c r="B3540" s="458">
        <v>2023</v>
      </c>
      <c r="C3540" s="458">
        <v>0</v>
      </c>
      <c r="D3540" s="458">
        <v>0</v>
      </c>
      <c r="E3540" s="458">
        <v>0</v>
      </c>
      <c r="F3540" s="458">
        <v>14</v>
      </c>
      <c r="G3540" s="458">
        <v>0</v>
      </c>
      <c r="H3540" s="458">
        <v>3</v>
      </c>
      <c r="I3540" s="458">
        <v>0</v>
      </c>
      <c r="J3540" s="458">
        <v>3</v>
      </c>
      <c r="K3540" s="458">
        <v>2</v>
      </c>
      <c r="L3540" t="s">
        <v>697</v>
      </c>
    </row>
    <row r="3541" spans="1:12">
      <c r="A3541" t="s">
        <v>1371</v>
      </c>
      <c r="B3541" s="458">
        <v>2024</v>
      </c>
      <c r="C3541" s="458">
        <v>0</v>
      </c>
      <c r="D3541" s="458">
        <v>0</v>
      </c>
      <c r="E3541" s="458">
        <v>0</v>
      </c>
      <c r="F3541" s="458">
        <v>14</v>
      </c>
      <c r="G3541" s="458">
        <v>0</v>
      </c>
      <c r="H3541" s="458">
        <v>5</v>
      </c>
      <c r="I3541" s="458">
        <v>0</v>
      </c>
      <c r="J3541" s="458">
        <v>3</v>
      </c>
      <c r="K3541" s="458">
        <v>73</v>
      </c>
      <c r="L3541" t="s">
        <v>697</v>
      </c>
    </row>
    <row r="3542" spans="1:12">
      <c r="A3542" t="s">
        <v>1371</v>
      </c>
      <c r="C3542">
        <v>0</v>
      </c>
      <c r="D3542">
        <v>0</v>
      </c>
      <c r="E3542">
        <v>0</v>
      </c>
      <c r="F3542">
        <v>8</v>
      </c>
      <c r="G3542">
        <v>0</v>
      </c>
      <c r="H3542">
        <v>3</v>
      </c>
      <c r="I3542">
        <v>0</v>
      </c>
      <c r="J3542">
        <v>2</v>
      </c>
      <c r="K3542">
        <v>0</v>
      </c>
      <c r="L3542" t="s">
        <v>822</v>
      </c>
    </row>
    <row r="3543" spans="1:12">
      <c r="A3543" t="s">
        <v>1372</v>
      </c>
      <c r="B3543" s="458">
        <v>2020</v>
      </c>
      <c r="C3543" s="458">
        <v>0</v>
      </c>
      <c r="D3543" s="458">
        <v>0</v>
      </c>
      <c r="E3543" s="458">
        <v>0</v>
      </c>
      <c r="F3543" s="458">
        <v>0</v>
      </c>
      <c r="G3543" s="458">
        <v>0</v>
      </c>
      <c r="H3543" s="458">
        <v>0</v>
      </c>
      <c r="I3543" s="458">
        <v>0</v>
      </c>
      <c r="J3543" s="458">
        <v>1</v>
      </c>
      <c r="K3543" s="458">
        <v>0</v>
      </c>
      <c r="L3543" t="s">
        <v>855</v>
      </c>
    </row>
    <row r="3544" spans="1:12">
      <c r="A3544" t="s">
        <v>1372</v>
      </c>
      <c r="B3544" s="458">
        <v>2021</v>
      </c>
      <c r="C3544" s="458">
        <v>0</v>
      </c>
      <c r="D3544" s="458">
        <v>0</v>
      </c>
      <c r="E3544" s="458">
        <v>0</v>
      </c>
      <c r="F3544" s="458">
        <v>0</v>
      </c>
      <c r="G3544" s="458">
        <v>0</v>
      </c>
      <c r="H3544" s="458">
        <v>0</v>
      </c>
      <c r="I3544" s="458">
        <v>0</v>
      </c>
      <c r="J3544" s="458">
        <v>0</v>
      </c>
      <c r="K3544" s="458">
        <v>1</v>
      </c>
      <c r="L3544" t="s">
        <v>855</v>
      </c>
    </row>
    <row r="3545" spans="1:12">
      <c r="A3545" t="s">
        <v>1372</v>
      </c>
      <c r="B3545" s="458">
        <v>2022</v>
      </c>
      <c r="C3545" s="458">
        <v>0</v>
      </c>
      <c r="D3545" s="458">
        <v>0</v>
      </c>
      <c r="E3545" s="458">
        <v>0</v>
      </c>
      <c r="F3545" s="458">
        <v>0</v>
      </c>
      <c r="G3545" s="458">
        <v>0</v>
      </c>
      <c r="H3545" s="458">
        <v>0</v>
      </c>
      <c r="I3545" s="458">
        <v>0</v>
      </c>
      <c r="J3545" s="458">
        <v>0</v>
      </c>
      <c r="K3545" s="458">
        <v>2</v>
      </c>
      <c r="L3545" t="s">
        <v>855</v>
      </c>
    </row>
    <row r="3546" spans="1:12">
      <c r="A3546" t="s">
        <v>1372</v>
      </c>
      <c r="B3546" s="458">
        <v>2023</v>
      </c>
      <c r="C3546" s="458">
        <v>0</v>
      </c>
      <c r="D3546" s="458">
        <v>0</v>
      </c>
      <c r="E3546" s="458">
        <v>0</v>
      </c>
      <c r="F3546" s="458">
        <v>0</v>
      </c>
      <c r="G3546" s="458">
        <v>0</v>
      </c>
      <c r="H3546" s="458">
        <v>0</v>
      </c>
      <c r="I3546" s="458">
        <v>0</v>
      </c>
      <c r="J3546" s="458">
        <v>0</v>
      </c>
      <c r="K3546" s="458">
        <v>1</v>
      </c>
      <c r="L3546" t="s">
        <v>697</v>
      </c>
    </row>
    <row r="3547" spans="1:12">
      <c r="A3547" t="s">
        <v>1372</v>
      </c>
      <c r="B3547" s="458">
        <v>2024</v>
      </c>
      <c r="C3547" s="458">
        <v>0</v>
      </c>
      <c r="D3547" s="458">
        <v>0</v>
      </c>
      <c r="E3547" s="458">
        <v>0</v>
      </c>
      <c r="F3547" s="458">
        <v>1</v>
      </c>
      <c r="G3547" s="458">
        <v>0</v>
      </c>
      <c r="H3547" s="458">
        <v>2</v>
      </c>
      <c r="I3547" s="458">
        <v>0</v>
      </c>
      <c r="J3547" s="458">
        <v>2</v>
      </c>
      <c r="K3547" s="458">
        <v>1</v>
      </c>
      <c r="L3547" t="s">
        <v>697</v>
      </c>
    </row>
    <row r="3548" spans="1:12">
      <c r="A3548" t="s">
        <v>1372</v>
      </c>
      <c r="C3548">
        <v>0</v>
      </c>
      <c r="D3548">
        <v>0</v>
      </c>
      <c r="E3548">
        <v>0</v>
      </c>
      <c r="F3548">
        <v>0</v>
      </c>
      <c r="G3548">
        <v>0</v>
      </c>
      <c r="H3548">
        <v>0</v>
      </c>
      <c r="I3548">
        <v>0</v>
      </c>
      <c r="J3548">
        <v>0</v>
      </c>
      <c r="K3548">
        <v>2</v>
      </c>
      <c r="L3548" t="s">
        <v>822</v>
      </c>
    </row>
    <row r="3549" spans="1:12">
      <c r="A3549" t="s">
        <v>1373</v>
      </c>
      <c r="B3549" s="458">
        <v>2020</v>
      </c>
      <c r="C3549" s="458">
        <v>0</v>
      </c>
      <c r="D3549" s="458">
        <v>0</v>
      </c>
      <c r="E3549" s="458">
        <v>0</v>
      </c>
      <c r="F3549" s="458">
        <v>0</v>
      </c>
      <c r="G3549" s="458">
        <v>0</v>
      </c>
      <c r="H3549" s="458">
        <v>0</v>
      </c>
      <c r="I3549" s="458">
        <v>0</v>
      </c>
      <c r="J3549" s="458">
        <v>2</v>
      </c>
      <c r="K3549" s="458">
        <v>0</v>
      </c>
      <c r="L3549" t="s">
        <v>855</v>
      </c>
    </row>
    <row r="3550" spans="1:12">
      <c r="A3550" t="s">
        <v>1373</v>
      </c>
      <c r="B3550" s="458">
        <v>2024</v>
      </c>
      <c r="C3550" s="458">
        <v>0</v>
      </c>
      <c r="D3550" s="458">
        <v>0</v>
      </c>
      <c r="E3550" s="458">
        <v>0</v>
      </c>
      <c r="F3550" s="458">
        <v>0</v>
      </c>
      <c r="G3550" s="458">
        <v>0</v>
      </c>
      <c r="H3550" s="458">
        <v>0</v>
      </c>
      <c r="I3550" s="458">
        <v>0</v>
      </c>
      <c r="J3550" s="458">
        <v>0</v>
      </c>
      <c r="K3550" s="458">
        <v>6</v>
      </c>
      <c r="L3550" t="s">
        <v>697</v>
      </c>
    </row>
    <row r="3551" spans="1:12">
      <c r="A3551" t="s">
        <v>1373</v>
      </c>
      <c r="C3551">
        <v>0</v>
      </c>
      <c r="D3551">
        <v>0</v>
      </c>
      <c r="E3551">
        <v>0</v>
      </c>
      <c r="F3551">
        <v>0</v>
      </c>
      <c r="G3551">
        <v>0</v>
      </c>
      <c r="H3551">
        <v>0</v>
      </c>
      <c r="I3551">
        <v>0</v>
      </c>
      <c r="J3551">
        <v>1</v>
      </c>
      <c r="K3551">
        <v>0</v>
      </c>
      <c r="L3551" t="s">
        <v>822</v>
      </c>
    </row>
    <row r="3552" spans="1:12">
      <c r="A3552" t="s">
        <v>1374</v>
      </c>
      <c r="B3552" s="458">
        <v>2020</v>
      </c>
      <c r="C3552" s="458">
        <v>0</v>
      </c>
      <c r="D3552" s="458">
        <v>0</v>
      </c>
      <c r="E3552" s="458">
        <v>0</v>
      </c>
      <c r="F3552" s="458">
        <v>0</v>
      </c>
      <c r="G3552" s="458">
        <v>40</v>
      </c>
      <c r="H3552" s="458">
        <v>0</v>
      </c>
      <c r="I3552" s="458">
        <v>0</v>
      </c>
      <c r="J3552" s="458">
        <v>0</v>
      </c>
      <c r="K3552" s="458">
        <v>21</v>
      </c>
      <c r="L3552" t="s">
        <v>855</v>
      </c>
    </row>
    <row r="3553" spans="1:12">
      <c r="A3553" t="s">
        <v>1374</v>
      </c>
      <c r="B3553" s="458">
        <v>2021</v>
      </c>
      <c r="C3553" s="458">
        <v>0</v>
      </c>
      <c r="D3553" s="458">
        <v>0</v>
      </c>
      <c r="E3553" s="458">
        <v>0</v>
      </c>
      <c r="F3553" s="458">
        <v>0</v>
      </c>
      <c r="G3553" s="458">
        <v>0</v>
      </c>
      <c r="H3553" s="458">
        <v>0</v>
      </c>
      <c r="I3553" s="458">
        <v>0</v>
      </c>
      <c r="J3553" s="458">
        <v>0</v>
      </c>
      <c r="K3553" s="458">
        <v>12</v>
      </c>
      <c r="L3553" t="s">
        <v>855</v>
      </c>
    </row>
    <row r="3554" spans="1:12">
      <c r="A3554" t="s">
        <v>1374</v>
      </c>
      <c r="B3554" s="458">
        <v>2021</v>
      </c>
      <c r="C3554" s="458">
        <v>0</v>
      </c>
      <c r="D3554" s="458">
        <v>0</v>
      </c>
      <c r="E3554" s="458">
        <v>0</v>
      </c>
      <c r="F3554" s="458">
        <v>0</v>
      </c>
      <c r="G3554" s="458">
        <v>0</v>
      </c>
      <c r="H3554" s="458">
        <v>0</v>
      </c>
      <c r="I3554" s="458">
        <v>0</v>
      </c>
      <c r="J3554" s="458">
        <v>0</v>
      </c>
      <c r="K3554" s="458">
        <v>30</v>
      </c>
      <c r="L3554" t="s">
        <v>697</v>
      </c>
    </row>
    <row r="3555" spans="1:12">
      <c r="A3555" t="s">
        <v>1374</v>
      </c>
      <c r="B3555" s="458">
        <v>2022</v>
      </c>
      <c r="C3555" s="458">
        <v>0</v>
      </c>
      <c r="D3555" s="458">
        <v>0</v>
      </c>
      <c r="E3555" s="458">
        <v>0</v>
      </c>
      <c r="F3555" s="458">
        <v>0</v>
      </c>
      <c r="G3555" s="458">
        <v>0</v>
      </c>
      <c r="H3555" s="458">
        <v>0</v>
      </c>
      <c r="I3555" s="458">
        <v>0</v>
      </c>
      <c r="J3555" s="458">
        <v>0</v>
      </c>
      <c r="K3555" s="458">
        <v>50</v>
      </c>
      <c r="L3555" t="s">
        <v>697</v>
      </c>
    </row>
    <row r="3556" spans="1:12">
      <c r="A3556" t="s">
        <v>1374</v>
      </c>
      <c r="B3556" s="458">
        <v>2023</v>
      </c>
      <c r="C3556" s="458">
        <v>0</v>
      </c>
      <c r="D3556" s="458">
        <v>0</v>
      </c>
      <c r="E3556" s="458">
        <v>0</v>
      </c>
      <c r="F3556" s="458">
        <v>0</v>
      </c>
      <c r="G3556" s="458">
        <v>0</v>
      </c>
      <c r="H3556" s="458">
        <v>0</v>
      </c>
      <c r="I3556" s="458">
        <v>0</v>
      </c>
      <c r="J3556" s="458">
        <v>0</v>
      </c>
      <c r="K3556" s="458">
        <v>51</v>
      </c>
      <c r="L3556" t="s">
        <v>697</v>
      </c>
    </row>
    <row r="3557" spans="1:12">
      <c r="A3557" t="s">
        <v>1374</v>
      </c>
      <c r="B3557" s="458">
        <v>2024</v>
      </c>
      <c r="C3557" s="458">
        <v>0</v>
      </c>
      <c r="D3557" s="458">
        <v>0</v>
      </c>
      <c r="E3557" s="458">
        <v>0</v>
      </c>
      <c r="F3557" s="458">
        <v>0</v>
      </c>
      <c r="G3557" s="458">
        <v>0</v>
      </c>
      <c r="H3557" s="458">
        <v>0</v>
      </c>
      <c r="I3557" s="458">
        <v>0</v>
      </c>
      <c r="J3557" s="458">
        <v>0</v>
      </c>
      <c r="K3557" s="458">
        <v>100</v>
      </c>
      <c r="L3557" t="s">
        <v>697</v>
      </c>
    </row>
    <row r="3558" spans="1:12">
      <c r="A3558" t="s">
        <v>1375</v>
      </c>
      <c r="B3558" s="458">
        <v>2019</v>
      </c>
      <c r="C3558" s="458">
        <v>0</v>
      </c>
      <c r="D3558" s="458">
        <v>0</v>
      </c>
      <c r="E3558" s="458">
        <v>14</v>
      </c>
      <c r="F3558" s="458">
        <v>0</v>
      </c>
      <c r="G3558" s="458">
        <v>0</v>
      </c>
      <c r="H3558" s="458">
        <v>0</v>
      </c>
      <c r="I3558" s="458">
        <v>0</v>
      </c>
      <c r="J3558" s="458">
        <v>0</v>
      </c>
      <c r="K3558" s="458">
        <v>689</v>
      </c>
      <c r="L3558" t="s">
        <v>855</v>
      </c>
    </row>
    <row r="3559" spans="1:12">
      <c r="A3559" t="s">
        <v>1375</v>
      </c>
      <c r="B3559" s="458">
        <v>2020</v>
      </c>
      <c r="C3559" s="458">
        <v>0</v>
      </c>
      <c r="D3559" s="458">
        <v>0</v>
      </c>
      <c r="E3559" s="458">
        <v>0</v>
      </c>
      <c r="F3559" s="458">
        <v>0</v>
      </c>
      <c r="G3559" s="458">
        <v>0</v>
      </c>
      <c r="H3559" s="458">
        <v>0</v>
      </c>
      <c r="I3559" s="458">
        <v>0</v>
      </c>
      <c r="J3559" s="458">
        <v>0</v>
      </c>
      <c r="K3559" s="458">
        <v>446</v>
      </c>
      <c r="L3559" t="s">
        <v>855</v>
      </c>
    </row>
    <row r="3560" spans="1:12">
      <c r="A3560" t="s">
        <v>1375</v>
      </c>
      <c r="B3560" s="458">
        <v>2021</v>
      </c>
      <c r="C3560" s="458">
        <v>0</v>
      </c>
      <c r="D3560" s="458">
        <v>0</v>
      </c>
      <c r="E3560" s="458">
        <v>155</v>
      </c>
      <c r="F3560" s="458">
        <v>0</v>
      </c>
      <c r="G3560" s="458">
        <v>0</v>
      </c>
      <c r="H3560" s="458">
        <v>0</v>
      </c>
      <c r="I3560" s="458">
        <v>0</v>
      </c>
      <c r="J3560" s="458">
        <v>0</v>
      </c>
      <c r="K3560" s="458">
        <v>229</v>
      </c>
      <c r="L3560" t="s">
        <v>855</v>
      </c>
    </row>
    <row r="3561" spans="1:12">
      <c r="A3561" t="s">
        <v>1375</v>
      </c>
      <c r="B3561" s="458">
        <v>2021</v>
      </c>
      <c r="C3561" s="458">
        <v>41</v>
      </c>
      <c r="D3561" s="458">
        <v>0</v>
      </c>
      <c r="E3561" s="458">
        <v>1</v>
      </c>
      <c r="F3561" s="458">
        <v>0</v>
      </c>
      <c r="G3561" s="458">
        <v>0</v>
      </c>
      <c r="H3561" s="458">
        <v>0</v>
      </c>
      <c r="I3561" s="458">
        <v>0</v>
      </c>
      <c r="J3561" s="458">
        <v>0</v>
      </c>
      <c r="K3561" s="458">
        <v>406</v>
      </c>
      <c r="L3561" t="s">
        <v>697</v>
      </c>
    </row>
    <row r="3562" spans="1:12">
      <c r="A3562" t="s">
        <v>1375</v>
      </c>
      <c r="B3562" s="458">
        <v>2022</v>
      </c>
      <c r="C3562" s="458">
        <v>0</v>
      </c>
      <c r="D3562" s="458">
        <v>0</v>
      </c>
      <c r="E3562" s="458">
        <v>0</v>
      </c>
      <c r="F3562" s="458">
        <v>0</v>
      </c>
      <c r="G3562" s="458">
        <v>51</v>
      </c>
      <c r="H3562" s="458">
        <v>0</v>
      </c>
      <c r="I3562" s="458">
        <v>0</v>
      </c>
      <c r="J3562" s="458">
        <v>0</v>
      </c>
      <c r="K3562" s="458">
        <v>455</v>
      </c>
      <c r="L3562" t="s">
        <v>697</v>
      </c>
    </row>
    <row r="3563" spans="1:12">
      <c r="A3563" t="s">
        <v>1375</v>
      </c>
      <c r="B3563" s="458">
        <v>2023</v>
      </c>
      <c r="C3563" s="458">
        <v>0</v>
      </c>
      <c r="D3563" s="458">
        <v>0</v>
      </c>
      <c r="E3563" s="458">
        <v>0</v>
      </c>
      <c r="F3563" s="458">
        <v>0</v>
      </c>
      <c r="G3563" s="458">
        <v>0</v>
      </c>
      <c r="H3563" s="458">
        <v>39</v>
      </c>
      <c r="I3563" s="458">
        <v>0</v>
      </c>
      <c r="J3563" s="458">
        <v>5</v>
      </c>
      <c r="K3563" s="458">
        <v>474</v>
      </c>
      <c r="L3563" t="s">
        <v>697</v>
      </c>
    </row>
    <row r="3564" spans="1:12">
      <c r="A3564" t="s">
        <v>1375</v>
      </c>
      <c r="B3564" s="458">
        <v>2024</v>
      </c>
      <c r="C3564" s="458">
        <v>0</v>
      </c>
      <c r="D3564" s="458">
        <v>21</v>
      </c>
      <c r="E3564" s="458">
        <v>0</v>
      </c>
      <c r="F3564" s="458">
        <v>4</v>
      </c>
      <c r="G3564" s="458">
        <v>0</v>
      </c>
      <c r="H3564" s="458">
        <v>49</v>
      </c>
      <c r="I3564" s="458">
        <v>0</v>
      </c>
      <c r="J3564" s="458">
        <v>21</v>
      </c>
      <c r="K3564" s="458">
        <v>671</v>
      </c>
      <c r="L3564" t="s">
        <v>697</v>
      </c>
    </row>
    <row r="3565" spans="1:12">
      <c r="A3565" t="s">
        <v>1376</v>
      </c>
      <c r="B3565" s="458">
        <v>2019</v>
      </c>
      <c r="C3565" s="458">
        <v>0</v>
      </c>
      <c r="D3565" s="458">
        <v>0</v>
      </c>
      <c r="E3565" s="458">
        <v>0</v>
      </c>
      <c r="F3565" s="458">
        <v>0</v>
      </c>
      <c r="G3565" s="458">
        <v>0</v>
      </c>
      <c r="H3565" s="458">
        <v>5</v>
      </c>
      <c r="I3565" s="458">
        <v>0</v>
      </c>
      <c r="J3565" s="458">
        <v>0</v>
      </c>
      <c r="K3565" s="458">
        <v>33</v>
      </c>
      <c r="L3565" t="s">
        <v>855</v>
      </c>
    </row>
    <row r="3566" spans="1:12">
      <c r="A3566" t="s">
        <v>1376</v>
      </c>
      <c r="B3566" s="458">
        <v>2020</v>
      </c>
      <c r="C3566" s="458">
        <v>0</v>
      </c>
      <c r="D3566" s="458">
        <v>0</v>
      </c>
      <c r="E3566" s="458">
        <v>0</v>
      </c>
      <c r="F3566" s="458">
        <v>0</v>
      </c>
      <c r="G3566" s="458">
        <v>0</v>
      </c>
      <c r="H3566" s="458">
        <v>12</v>
      </c>
      <c r="I3566" s="458">
        <v>0</v>
      </c>
      <c r="J3566" s="458">
        <v>6</v>
      </c>
      <c r="K3566" s="458">
        <v>19</v>
      </c>
      <c r="L3566" t="s">
        <v>855</v>
      </c>
    </row>
    <row r="3567" spans="1:12">
      <c r="A3567" t="s">
        <v>1376</v>
      </c>
      <c r="B3567" s="458">
        <v>2021</v>
      </c>
      <c r="C3567" s="458">
        <v>0</v>
      </c>
      <c r="D3567" s="458">
        <v>0</v>
      </c>
      <c r="E3567" s="458">
        <v>0</v>
      </c>
      <c r="F3567" s="458">
        <v>0</v>
      </c>
      <c r="G3567" s="458">
        <v>0</v>
      </c>
      <c r="H3567" s="458">
        <v>26</v>
      </c>
      <c r="I3567" s="458">
        <v>0</v>
      </c>
      <c r="J3567" s="458">
        <v>2</v>
      </c>
      <c r="K3567" s="458">
        <v>51</v>
      </c>
      <c r="L3567" t="s">
        <v>855</v>
      </c>
    </row>
    <row r="3568" spans="1:12">
      <c r="A3568" t="s">
        <v>1376</v>
      </c>
      <c r="B3568" s="458">
        <v>2021</v>
      </c>
      <c r="C3568" s="458">
        <v>0</v>
      </c>
      <c r="D3568" s="458">
        <v>0</v>
      </c>
      <c r="E3568" s="458">
        <v>0</v>
      </c>
      <c r="F3568" s="458">
        <v>0</v>
      </c>
      <c r="G3568" s="458">
        <v>0</v>
      </c>
      <c r="H3568" s="458">
        <v>5</v>
      </c>
      <c r="I3568" s="458">
        <v>0</v>
      </c>
      <c r="J3568" s="458">
        <v>0</v>
      </c>
      <c r="K3568" s="458">
        <v>9</v>
      </c>
      <c r="L3568" t="s">
        <v>697</v>
      </c>
    </row>
    <row r="3569" spans="1:12">
      <c r="A3569" t="s">
        <v>1376</v>
      </c>
      <c r="B3569" s="458">
        <v>2022</v>
      </c>
      <c r="C3569" s="458">
        <v>0</v>
      </c>
      <c r="D3569" s="458">
        <v>0</v>
      </c>
      <c r="E3569" s="458">
        <v>0</v>
      </c>
      <c r="F3569" s="458">
        <v>0</v>
      </c>
      <c r="G3569" s="458">
        <v>0</v>
      </c>
      <c r="H3569" s="458">
        <v>63</v>
      </c>
      <c r="I3569" s="458">
        <v>13</v>
      </c>
      <c r="J3569" s="458">
        <v>73</v>
      </c>
      <c r="K3569" s="458">
        <v>133</v>
      </c>
      <c r="L3569" t="s">
        <v>697</v>
      </c>
    </row>
    <row r="3570" spans="1:12">
      <c r="A3570" t="s">
        <v>1376</v>
      </c>
      <c r="B3570" s="458">
        <v>2023</v>
      </c>
      <c r="C3570" s="458">
        <v>0</v>
      </c>
      <c r="D3570" s="458">
        <v>0</v>
      </c>
      <c r="E3570" s="458">
        <v>0</v>
      </c>
      <c r="F3570" s="458">
        <v>0</v>
      </c>
      <c r="G3570" s="458">
        <v>0</v>
      </c>
      <c r="H3570" s="458">
        <v>70</v>
      </c>
      <c r="I3570" s="458">
        <v>0</v>
      </c>
      <c r="J3570" s="458">
        <v>0</v>
      </c>
      <c r="K3570" s="458">
        <v>222</v>
      </c>
      <c r="L3570" t="s">
        <v>697</v>
      </c>
    </row>
    <row r="3571" spans="1:12">
      <c r="A3571" t="s">
        <v>1376</v>
      </c>
      <c r="B3571" s="458">
        <v>2024</v>
      </c>
      <c r="C3571" s="458">
        <v>0</v>
      </c>
      <c r="D3571" s="458">
        <v>0</v>
      </c>
      <c r="E3571" s="458">
        <v>0</v>
      </c>
      <c r="F3571" s="458">
        <v>12</v>
      </c>
      <c r="G3571" s="458">
        <v>0</v>
      </c>
      <c r="H3571" s="458">
        <v>19</v>
      </c>
      <c r="I3571" s="458">
        <v>0</v>
      </c>
      <c r="J3571" s="458">
        <v>44</v>
      </c>
      <c r="K3571" s="458">
        <v>67</v>
      </c>
      <c r="L3571" t="s">
        <v>697</v>
      </c>
    </row>
    <row r="3572" spans="1:12">
      <c r="A3572" t="s">
        <v>1376</v>
      </c>
      <c r="C3572">
        <v>0</v>
      </c>
      <c r="D3572">
        <v>0</v>
      </c>
      <c r="E3572">
        <v>0</v>
      </c>
      <c r="F3572">
        <v>0</v>
      </c>
      <c r="G3572">
        <v>0</v>
      </c>
      <c r="H3572">
        <v>9</v>
      </c>
      <c r="I3572">
        <v>0</v>
      </c>
      <c r="J3572">
        <v>0</v>
      </c>
      <c r="K3572">
        <v>10</v>
      </c>
      <c r="L3572" t="s">
        <v>822</v>
      </c>
    </row>
    <row r="3573" spans="1:12">
      <c r="A3573" t="s">
        <v>1377</v>
      </c>
      <c r="B3573" s="458">
        <v>2019</v>
      </c>
      <c r="C3573" s="458">
        <v>0</v>
      </c>
      <c r="D3573" s="458">
        <v>0</v>
      </c>
      <c r="E3573" s="458">
        <v>0</v>
      </c>
      <c r="F3573" s="458">
        <v>0</v>
      </c>
      <c r="G3573" s="458">
        <v>0</v>
      </c>
      <c r="H3573" s="458">
        <v>0</v>
      </c>
      <c r="I3573" s="458">
        <v>0</v>
      </c>
      <c r="J3573" s="458">
        <v>0</v>
      </c>
      <c r="K3573" s="458">
        <v>21</v>
      </c>
      <c r="L3573" t="s">
        <v>855</v>
      </c>
    </row>
    <row r="3574" spans="1:12">
      <c r="A3574" t="s">
        <v>1377</v>
      </c>
      <c r="B3574" s="458">
        <v>2020</v>
      </c>
      <c r="C3574" s="458">
        <v>0</v>
      </c>
      <c r="D3574" s="458">
        <v>0</v>
      </c>
      <c r="E3574" s="458">
        <v>0</v>
      </c>
      <c r="F3574" s="458">
        <v>0</v>
      </c>
      <c r="G3574" s="458">
        <v>0</v>
      </c>
      <c r="H3574" s="458">
        <v>0</v>
      </c>
      <c r="I3574" s="458">
        <v>0</v>
      </c>
      <c r="J3574" s="458">
        <v>0</v>
      </c>
      <c r="K3574" s="458">
        <v>71</v>
      </c>
      <c r="L3574" t="s">
        <v>855</v>
      </c>
    </row>
    <row r="3575" spans="1:12">
      <c r="A3575" t="s">
        <v>1377</v>
      </c>
      <c r="B3575" s="458">
        <v>2021</v>
      </c>
      <c r="C3575" s="458">
        <v>0</v>
      </c>
      <c r="D3575" s="458">
        <v>0</v>
      </c>
      <c r="E3575" s="458">
        <v>0</v>
      </c>
      <c r="F3575" s="458">
        <v>0</v>
      </c>
      <c r="G3575" s="458">
        <v>0</v>
      </c>
      <c r="H3575" s="458">
        <v>0</v>
      </c>
      <c r="I3575" s="458">
        <v>0</v>
      </c>
      <c r="J3575" s="458">
        <v>0</v>
      </c>
      <c r="K3575" s="458">
        <v>46</v>
      </c>
      <c r="L3575" t="s">
        <v>855</v>
      </c>
    </row>
    <row r="3576" spans="1:12">
      <c r="A3576" t="s">
        <v>1377</v>
      </c>
      <c r="B3576" s="458">
        <v>2021</v>
      </c>
      <c r="C3576" s="458">
        <v>0</v>
      </c>
      <c r="D3576" s="458">
        <v>0</v>
      </c>
      <c r="E3576" s="458">
        <v>0</v>
      </c>
      <c r="F3576" s="458">
        <v>0</v>
      </c>
      <c r="G3576" s="458">
        <v>0</v>
      </c>
      <c r="H3576" s="458">
        <v>0</v>
      </c>
      <c r="I3576" s="458">
        <v>0</v>
      </c>
      <c r="J3576" s="458">
        <v>0</v>
      </c>
      <c r="K3576" s="458">
        <v>10</v>
      </c>
      <c r="L3576" t="s">
        <v>697</v>
      </c>
    </row>
    <row r="3577" spans="1:12">
      <c r="A3577" t="s">
        <v>1377</v>
      </c>
      <c r="B3577" s="458">
        <v>2024</v>
      </c>
      <c r="C3577" s="458">
        <v>0</v>
      </c>
      <c r="D3577" s="458">
        <v>0</v>
      </c>
      <c r="E3577" s="458">
        <v>0</v>
      </c>
      <c r="F3577" s="458">
        <v>0</v>
      </c>
      <c r="G3577" s="458">
        <v>0</v>
      </c>
      <c r="H3577" s="458">
        <v>0</v>
      </c>
      <c r="I3577" s="458">
        <v>0</v>
      </c>
      <c r="J3577" s="458">
        <v>0</v>
      </c>
      <c r="K3577" s="458">
        <v>34</v>
      </c>
      <c r="L3577" t="s">
        <v>697</v>
      </c>
    </row>
    <row r="3578" spans="1:12">
      <c r="A3578" t="s">
        <v>1377</v>
      </c>
      <c r="C3578">
        <v>0</v>
      </c>
      <c r="D3578">
        <v>0</v>
      </c>
      <c r="E3578">
        <v>0</v>
      </c>
      <c r="F3578">
        <v>0</v>
      </c>
      <c r="G3578">
        <v>0</v>
      </c>
      <c r="H3578">
        <v>0</v>
      </c>
      <c r="I3578">
        <v>0</v>
      </c>
      <c r="J3578">
        <v>0</v>
      </c>
      <c r="K3578">
        <v>14</v>
      </c>
      <c r="L3578" t="s">
        <v>822</v>
      </c>
    </row>
  </sheetData>
  <autoFilter ref="A1:M3578" xr:uid="{47833703-EAD5-4981-A5EE-8469C8DAE36A}"/>
  <sortState xmlns:xlrd2="http://schemas.microsoft.com/office/spreadsheetml/2017/richdata2" ref="A2:L3578">
    <sortCondition ref="J2:J3578" customList="6th Cycle,5th Cycle,NULL,Projection Period"/>
    <sortCondition descending="1" ref="B2:B3578"/>
  </sortState>
  <phoneticPr fontId="70"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E1:Q540"/>
  <sheetViews>
    <sheetView zoomScale="90" zoomScaleNormal="90" zoomScalePageLayoutView="48" workbookViewId="0">
      <selection activeCell="D1" sqref="D1"/>
    </sheetView>
  </sheetViews>
  <sheetFormatPr defaultColWidth="8.7109375" defaultRowHeight="15"/>
  <cols>
    <col min="5" max="5" width="50.42578125" customWidth="1"/>
    <col min="6" max="6" width="17.5703125" customWidth="1"/>
    <col min="7" max="7" width="12" customWidth="1"/>
    <col min="8" max="8" width="23.7109375" customWidth="1"/>
    <col min="9" max="9" width="19.28515625" customWidth="1"/>
    <col min="10" max="10" width="13.7109375" customWidth="1"/>
    <col min="11" max="11" width="15.28515625" customWidth="1"/>
    <col min="13" max="13" width="16.7109375" customWidth="1"/>
    <col min="14" max="14" width="35.5703125" customWidth="1"/>
    <col min="15" max="15" width="19.5703125" bestFit="1" customWidth="1"/>
    <col min="16" max="16" width="9.28515625" customWidth="1"/>
    <col min="17" max="17" width="12.28515625" bestFit="1" customWidth="1"/>
  </cols>
  <sheetData>
    <row r="1" spans="5:17" s="9" customFormat="1" ht="90">
      <c r="E1" s="16" t="s">
        <v>390</v>
      </c>
      <c r="F1" s="9" t="s">
        <v>1378</v>
      </c>
      <c r="G1" s="9" t="s">
        <v>1379</v>
      </c>
      <c r="H1" s="9" t="s">
        <v>1380</v>
      </c>
      <c r="I1" s="9" t="s">
        <v>1381</v>
      </c>
      <c r="J1" s="9" t="s">
        <v>1382</v>
      </c>
      <c r="K1" s="9" t="s">
        <v>1383</v>
      </c>
      <c r="L1" s="9" t="s">
        <v>1384</v>
      </c>
      <c r="M1" s="9" t="s">
        <v>1385</v>
      </c>
      <c r="N1" s="17" t="s">
        <v>393</v>
      </c>
      <c r="O1" s="9" t="s">
        <v>1386</v>
      </c>
      <c r="P1" s="9" t="s">
        <v>1387</v>
      </c>
      <c r="Q1" s="9" t="s">
        <v>1388</v>
      </c>
    </row>
    <row r="2" spans="5:17">
      <c r="E2" s="14" t="s">
        <v>854</v>
      </c>
      <c r="F2" s="13">
        <v>44377</v>
      </c>
      <c r="G2" s="13">
        <v>47406</v>
      </c>
      <c r="H2">
        <f t="shared" ref="H2:H65" si="0">YEAR(F2)</f>
        <v>2021</v>
      </c>
      <c r="I2">
        <f t="shared" ref="I2:I65" si="1">YEAR(G2)</f>
        <v>2029</v>
      </c>
      <c r="J2" s="13">
        <v>44484</v>
      </c>
      <c r="K2" s="13">
        <v>47406</v>
      </c>
      <c r="L2">
        <f t="shared" ref="L2:L65" si="2">YEAR(J2)</f>
        <v>2021</v>
      </c>
      <c r="M2">
        <f t="shared" ref="M2:M65" si="3">YEAR(K2)</f>
        <v>2029</v>
      </c>
      <c r="N2" s="15" t="str">
        <f t="shared" ref="N2:N65" si="4">TEXT(J2,"mm/dd/yyyy")&amp;" - "&amp;TEXT(K2,"mm/dd/yyyy")</f>
        <v>10/15/2021 - 10/15/2029</v>
      </c>
      <c r="O2" t="s">
        <v>1389</v>
      </c>
      <c r="P2" t="s">
        <v>697</v>
      </c>
      <c r="Q2" t="str">
        <f t="shared" ref="Q2:Q65" si="5">TEXT(F2,"mm/dd/yyyy")&amp;"-"&amp;TEXT(J2-1,"mm/dd/yyyy")</f>
        <v>06/30/2021-10/14/2021</v>
      </c>
    </row>
    <row r="3" spans="5:17">
      <c r="E3" s="14" t="s">
        <v>856</v>
      </c>
      <c r="F3" s="13">
        <v>44377</v>
      </c>
      <c r="G3" s="13">
        <v>47406</v>
      </c>
      <c r="H3">
        <f t="shared" si="0"/>
        <v>2021</v>
      </c>
      <c r="I3">
        <f t="shared" si="1"/>
        <v>2029</v>
      </c>
      <c r="J3" s="13">
        <v>44484</v>
      </c>
      <c r="K3" s="13">
        <v>47406</v>
      </c>
      <c r="L3">
        <f t="shared" si="2"/>
        <v>2021</v>
      </c>
      <c r="M3">
        <f t="shared" si="3"/>
        <v>2029</v>
      </c>
      <c r="N3" s="15" t="str">
        <f t="shared" si="4"/>
        <v>10/15/2021 - 10/15/2029</v>
      </c>
      <c r="O3" t="s">
        <v>1390</v>
      </c>
      <c r="P3" t="s">
        <v>697</v>
      </c>
      <c r="Q3" t="str">
        <f t="shared" si="5"/>
        <v>06/30/2021-10/14/2021</v>
      </c>
    </row>
    <row r="4" spans="5:17">
      <c r="E4" s="14" t="s">
        <v>857</v>
      </c>
      <c r="F4" s="13">
        <v>44742</v>
      </c>
      <c r="G4" s="13">
        <v>47848</v>
      </c>
      <c r="H4">
        <f t="shared" si="0"/>
        <v>2022</v>
      </c>
      <c r="I4">
        <f t="shared" si="1"/>
        <v>2030</v>
      </c>
      <c r="J4" s="13">
        <v>44957</v>
      </c>
      <c r="K4" s="13">
        <v>47879</v>
      </c>
      <c r="L4">
        <f t="shared" si="2"/>
        <v>2023</v>
      </c>
      <c r="M4">
        <f t="shared" si="3"/>
        <v>2031</v>
      </c>
      <c r="N4" s="15" t="str">
        <f t="shared" si="4"/>
        <v>01/31/2023 - 01/31/2031</v>
      </c>
      <c r="O4" t="s">
        <v>1391</v>
      </c>
      <c r="P4" t="s">
        <v>697</v>
      </c>
      <c r="Q4" t="str">
        <f t="shared" si="5"/>
        <v>06/30/2022-01/30/2023</v>
      </c>
    </row>
    <row r="5" spans="5:17">
      <c r="E5" s="14" t="s">
        <v>858</v>
      </c>
      <c r="F5" s="13">
        <v>44742</v>
      </c>
      <c r="G5" s="13">
        <v>47848</v>
      </c>
      <c r="H5">
        <f t="shared" si="0"/>
        <v>2022</v>
      </c>
      <c r="I5">
        <f t="shared" si="1"/>
        <v>2030</v>
      </c>
      <c r="J5" s="13">
        <v>44957</v>
      </c>
      <c r="K5" s="13">
        <v>47879</v>
      </c>
      <c r="L5">
        <f t="shared" si="2"/>
        <v>2023</v>
      </c>
      <c r="M5">
        <f t="shared" si="3"/>
        <v>2031</v>
      </c>
      <c r="N5" s="15" t="str">
        <f t="shared" si="4"/>
        <v>01/31/2023 - 01/31/2031</v>
      </c>
      <c r="O5" t="s">
        <v>1391</v>
      </c>
      <c r="P5" t="s">
        <v>697</v>
      </c>
      <c r="Q5" t="str">
        <f t="shared" si="5"/>
        <v>06/30/2022-01/30/2023</v>
      </c>
    </row>
    <row r="6" spans="5:17">
      <c r="E6" s="14" t="s">
        <v>859</v>
      </c>
      <c r="F6" s="13">
        <v>44742</v>
      </c>
      <c r="G6" s="13">
        <v>47848</v>
      </c>
      <c r="H6">
        <f t="shared" si="0"/>
        <v>2022</v>
      </c>
      <c r="I6">
        <f t="shared" si="1"/>
        <v>2030</v>
      </c>
      <c r="J6" s="13">
        <v>44957</v>
      </c>
      <c r="K6" s="13">
        <v>47879</v>
      </c>
      <c r="L6">
        <f t="shared" si="2"/>
        <v>2023</v>
      </c>
      <c r="M6">
        <f t="shared" si="3"/>
        <v>2031</v>
      </c>
      <c r="N6" s="15" t="str">
        <f t="shared" si="4"/>
        <v>01/31/2023 - 01/31/2031</v>
      </c>
      <c r="O6" t="s">
        <v>1391</v>
      </c>
      <c r="P6" t="s">
        <v>697</v>
      </c>
      <c r="Q6" t="str">
        <f t="shared" si="5"/>
        <v>06/30/2022-01/30/2023</v>
      </c>
    </row>
    <row r="7" spans="5:17">
      <c r="E7" s="14" t="s">
        <v>860</v>
      </c>
      <c r="F7" s="13">
        <v>44377</v>
      </c>
      <c r="G7" s="13">
        <v>47406</v>
      </c>
      <c r="H7">
        <f t="shared" si="0"/>
        <v>2021</v>
      </c>
      <c r="I7">
        <f t="shared" si="1"/>
        <v>2029</v>
      </c>
      <c r="J7" s="13">
        <v>44484</v>
      </c>
      <c r="K7" s="13">
        <v>47406</v>
      </c>
      <c r="L7">
        <f t="shared" si="2"/>
        <v>2021</v>
      </c>
      <c r="M7">
        <f t="shared" si="3"/>
        <v>2029</v>
      </c>
      <c r="N7" s="15" t="str">
        <f t="shared" si="4"/>
        <v>10/15/2021 - 10/15/2029</v>
      </c>
      <c r="O7" t="s">
        <v>1390</v>
      </c>
      <c r="P7" t="s">
        <v>697</v>
      </c>
      <c r="Q7" t="str">
        <f t="shared" si="5"/>
        <v>06/30/2021-10/14/2021</v>
      </c>
    </row>
    <row r="8" spans="5:17">
      <c r="E8" s="14" t="s">
        <v>861</v>
      </c>
      <c r="F8" s="13">
        <v>44377</v>
      </c>
      <c r="G8" s="13">
        <v>47406</v>
      </c>
      <c r="H8">
        <f t="shared" si="0"/>
        <v>2021</v>
      </c>
      <c r="I8">
        <f t="shared" si="1"/>
        <v>2029</v>
      </c>
      <c r="J8" s="13">
        <v>44484</v>
      </c>
      <c r="K8" s="13">
        <v>47406</v>
      </c>
      <c r="L8">
        <f t="shared" si="2"/>
        <v>2021</v>
      </c>
      <c r="M8">
        <f t="shared" si="3"/>
        <v>2029</v>
      </c>
      <c r="N8" s="15" t="str">
        <f t="shared" si="4"/>
        <v>10/15/2021 - 10/15/2029</v>
      </c>
      <c r="O8" t="s">
        <v>1392</v>
      </c>
      <c r="P8" t="s">
        <v>697</v>
      </c>
      <c r="Q8" t="str">
        <f t="shared" si="5"/>
        <v>06/30/2021-10/14/2021</v>
      </c>
    </row>
    <row r="9" spans="5:17">
      <c r="E9" s="14" t="s">
        <v>862</v>
      </c>
      <c r="F9" s="13">
        <v>45473</v>
      </c>
      <c r="G9" s="13">
        <v>47299</v>
      </c>
      <c r="H9">
        <f t="shared" si="0"/>
        <v>2024</v>
      </c>
      <c r="I9">
        <f t="shared" si="1"/>
        <v>2029</v>
      </c>
      <c r="J9" s="13">
        <v>45473</v>
      </c>
      <c r="K9" s="13">
        <v>47299</v>
      </c>
      <c r="L9">
        <f t="shared" si="2"/>
        <v>2024</v>
      </c>
      <c r="M9">
        <f t="shared" si="3"/>
        <v>2029</v>
      </c>
      <c r="N9" s="15" t="str">
        <f t="shared" si="4"/>
        <v>06/30/2024 - 06/30/2029</v>
      </c>
      <c r="O9" t="s">
        <v>1393</v>
      </c>
      <c r="P9" s="13" t="s">
        <v>713</v>
      </c>
      <c r="Q9" t="s">
        <v>1394</v>
      </c>
    </row>
    <row r="10" spans="5:17">
      <c r="E10" s="14" t="s">
        <v>863</v>
      </c>
      <c r="F10" s="13">
        <v>45473</v>
      </c>
      <c r="G10" s="13">
        <v>47299</v>
      </c>
      <c r="H10">
        <f t="shared" si="0"/>
        <v>2024</v>
      </c>
      <c r="I10">
        <f t="shared" si="1"/>
        <v>2029</v>
      </c>
      <c r="J10" s="13">
        <v>45473</v>
      </c>
      <c r="K10" s="13">
        <v>47299</v>
      </c>
      <c r="L10">
        <f t="shared" si="2"/>
        <v>2024</v>
      </c>
      <c r="M10">
        <f t="shared" si="3"/>
        <v>2029</v>
      </c>
      <c r="N10" s="15" t="str">
        <f t="shared" si="4"/>
        <v>06/30/2024 - 06/30/2029</v>
      </c>
      <c r="O10" t="s">
        <v>1395</v>
      </c>
      <c r="P10" s="13" t="s">
        <v>713</v>
      </c>
      <c r="Q10" t="s">
        <v>1394</v>
      </c>
    </row>
    <row r="11" spans="5:17">
      <c r="E11" s="14" t="s">
        <v>1396</v>
      </c>
      <c r="F11" s="13">
        <v>43465</v>
      </c>
      <c r="G11" s="13">
        <v>47376</v>
      </c>
      <c r="H11">
        <f t="shared" si="0"/>
        <v>2018</v>
      </c>
      <c r="I11">
        <f t="shared" si="1"/>
        <v>2029</v>
      </c>
      <c r="J11" s="13">
        <v>44454</v>
      </c>
      <c r="K11" s="13">
        <v>47376</v>
      </c>
      <c r="L11">
        <f t="shared" si="2"/>
        <v>2021</v>
      </c>
      <c r="M11">
        <f t="shared" si="3"/>
        <v>2029</v>
      </c>
      <c r="N11" s="15" t="str">
        <f t="shared" si="4"/>
        <v>09/15/2021 - 09/15/2029</v>
      </c>
      <c r="O11" t="s">
        <v>1397</v>
      </c>
      <c r="P11" t="s">
        <v>697</v>
      </c>
      <c r="Q11" t="str">
        <f t="shared" si="5"/>
        <v>12/31/2018-09/14/2021</v>
      </c>
    </row>
    <row r="12" spans="5:17">
      <c r="E12" s="14" t="s">
        <v>865</v>
      </c>
      <c r="F12" s="13">
        <v>43465</v>
      </c>
      <c r="G12" s="13">
        <v>47376</v>
      </c>
      <c r="H12">
        <f t="shared" si="0"/>
        <v>2018</v>
      </c>
      <c r="I12">
        <f t="shared" si="1"/>
        <v>2029</v>
      </c>
      <c r="J12" s="13">
        <v>44454</v>
      </c>
      <c r="K12" s="13">
        <v>47376</v>
      </c>
      <c r="L12">
        <f t="shared" si="2"/>
        <v>2021</v>
      </c>
      <c r="M12">
        <f t="shared" si="3"/>
        <v>2029</v>
      </c>
      <c r="N12" s="15" t="str">
        <f t="shared" si="4"/>
        <v>09/15/2021 - 09/15/2029</v>
      </c>
      <c r="O12" t="s">
        <v>1397</v>
      </c>
      <c r="P12" t="s">
        <v>697</v>
      </c>
      <c r="Q12" t="str">
        <f t="shared" si="5"/>
        <v>12/31/2018-09/14/2021</v>
      </c>
    </row>
    <row r="13" spans="5:17">
      <c r="E13" s="14" t="s">
        <v>866</v>
      </c>
      <c r="F13" s="13">
        <v>44742</v>
      </c>
      <c r="G13" s="13">
        <v>47848</v>
      </c>
      <c r="H13">
        <f t="shared" si="0"/>
        <v>2022</v>
      </c>
      <c r="I13">
        <f t="shared" si="1"/>
        <v>2030</v>
      </c>
      <c r="J13" s="13">
        <v>44957</v>
      </c>
      <c r="K13" s="13">
        <v>47879</v>
      </c>
      <c r="L13">
        <f t="shared" si="2"/>
        <v>2023</v>
      </c>
      <c r="M13">
        <f t="shared" si="3"/>
        <v>2031</v>
      </c>
      <c r="N13" s="15" t="str">
        <f t="shared" si="4"/>
        <v>01/31/2023 - 01/31/2031</v>
      </c>
      <c r="O13" t="s">
        <v>1398</v>
      </c>
      <c r="P13" t="s">
        <v>697</v>
      </c>
      <c r="Q13" t="str">
        <f t="shared" si="5"/>
        <v>06/30/2022-01/30/2023</v>
      </c>
    </row>
    <row r="14" spans="5:17">
      <c r="E14" s="14" t="s">
        <v>867</v>
      </c>
      <c r="F14" s="13">
        <v>44377</v>
      </c>
      <c r="G14" s="13">
        <v>47406</v>
      </c>
      <c r="H14">
        <f t="shared" si="0"/>
        <v>2021</v>
      </c>
      <c r="I14">
        <f t="shared" si="1"/>
        <v>2029</v>
      </c>
      <c r="J14" s="13">
        <v>44484</v>
      </c>
      <c r="K14" s="13">
        <v>47406</v>
      </c>
      <c r="L14">
        <f t="shared" si="2"/>
        <v>2021</v>
      </c>
      <c r="M14">
        <f t="shared" si="3"/>
        <v>2029</v>
      </c>
      <c r="N14" s="15" t="str">
        <f t="shared" si="4"/>
        <v>10/15/2021 - 10/15/2029</v>
      </c>
      <c r="O14" t="s">
        <v>1392</v>
      </c>
      <c r="P14" t="s">
        <v>697</v>
      </c>
      <c r="Q14" t="str">
        <f t="shared" si="5"/>
        <v>06/30/2021-10/14/2021</v>
      </c>
    </row>
    <row r="15" spans="5:17">
      <c r="E15" s="14" t="s">
        <v>868</v>
      </c>
      <c r="F15" s="13">
        <v>43466</v>
      </c>
      <c r="G15" s="13">
        <v>46858</v>
      </c>
      <c r="H15">
        <f t="shared" si="0"/>
        <v>2019</v>
      </c>
      <c r="I15">
        <f t="shared" si="1"/>
        <v>2028</v>
      </c>
      <c r="J15" s="13">
        <v>43936</v>
      </c>
      <c r="K15" s="13">
        <v>46858</v>
      </c>
      <c r="L15">
        <f t="shared" si="2"/>
        <v>2020</v>
      </c>
      <c r="M15">
        <f t="shared" si="3"/>
        <v>2028</v>
      </c>
      <c r="N15" s="15" t="str">
        <f t="shared" si="4"/>
        <v>04/15/2020 - 04/15/2028</v>
      </c>
      <c r="O15" t="s">
        <v>1399</v>
      </c>
      <c r="P15" t="s">
        <v>697</v>
      </c>
      <c r="Q15" t="str">
        <f t="shared" si="5"/>
        <v>01/01/2019-04/14/2020</v>
      </c>
    </row>
    <row r="16" spans="5:17">
      <c r="E16" s="14" t="s">
        <v>869</v>
      </c>
      <c r="F16" s="13">
        <v>43466</v>
      </c>
      <c r="G16" s="13">
        <v>46553</v>
      </c>
      <c r="H16">
        <f t="shared" si="0"/>
        <v>2019</v>
      </c>
      <c r="I16">
        <f t="shared" si="1"/>
        <v>2027</v>
      </c>
      <c r="J16" s="13">
        <v>43631</v>
      </c>
      <c r="K16" s="13">
        <v>46553</v>
      </c>
      <c r="L16">
        <f t="shared" si="2"/>
        <v>2019</v>
      </c>
      <c r="M16">
        <f t="shared" si="3"/>
        <v>2027</v>
      </c>
      <c r="N16" s="15" t="str">
        <f t="shared" si="4"/>
        <v>06/15/2019 - 06/15/2027</v>
      </c>
      <c r="O16" t="s">
        <v>1400</v>
      </c>
      <c r="P16" s="13" t="s">
        <v>697</v>
      </c>
      <c r="Q16" t="str">
        <f t="shared" si="5"/>
        <v>01/01/2019-06/14/2019</v>
      </c>
    </row>
    <row r="17" spans="5:17">
      <c r="E17" s="14" t="s">
        <v>870</v>
      </c>
      <c r="F17" s="13">
        <v>44742</v>
      </c>
      <c r="G17" s="13">
        <v>47848</v>
      </c>
      <c r="H17">
        <f t="shared" si="0"/>
        <v>2022</v>
      </c>
      <c r="I17">
        <f t="shared" si="1"/>
        <v>2030</v>
      </c>
      <c r="J17" s="13">
        <v>44957</v>
      </c>
      <c r="K17" s="13">
        <v>47879</v>
      </c>
      <c r="L17">
        <f t="shared" si="2"/>
        <v>2023</v>
      </c>
      <c r="M17">
        <f t="shared" si="3"/>
        <v>2031</v>
      </c>
      <c r="N17" s="15" t="str">
        <f t="shared" si="4"/>
        <v>01/31/2023 - 01/31/2031</v>
      </c>
      <c r="O17" t="s">
        <v>1401</v>
      </c>
      <c r="P17" t="s">
        <v>697</v>
      </c>
      <c r="Q17" t="str">
        <f t="shared" si="5"/>
        <v>06/30/2022-01/30/2023</v>
      </c>
    </row>
    <row r="18" spans="5:17">
      <c r="E18" s="14" t="s">
        <v>871</v>
      </c>
      <c r="F18" s="13">
        <v>44377</v>
      </c>
      <c r="G18" s="13">
        <v>47406</v>
      </c>
      <c r="H18">
        <f t="shared" si="0"/>
        <v>2021</v>
      </c>
      <c r="I18">
        <f t="shared" si="1"/>
        <v>2029</v>
      </c>
      <c r="J18" s="13">
        <v>44484</v>
      </c>
      <c r="K18" s="13">
        <v>47406</v>
      </c>
      <c r="L18">
        <f t="shared" si="2"/>
        <v>2021</v>
      </c>
      <c r="M18">
        <f t="shared" si="3"/>
        <v>2029</v>
      </c>
      <c r="N18" s="15" t="str">
        <f t="shared" si="4"/>
        <v>10/15/2021 - 10/15/2029</v>
      </c>
      <c r="O18" t="s">
        <v>1389</v>
      </c>
      <c r="P18" t="s">
        <v>697</v>
      </c>
      <c r="Q18" t="str">
        <f t="shared" si="5"/>
        <v>06/30/2021-10/14/2021</v>
      </c>
    </row>
    <row r="19" spans="5:17">
      <c r="E19" s="14" t="s">
        <v>872</v>
      </c>
      <c r="F19" s="13">
        <v>44377</v>
      </c>
      <c r="G19" s="13">
        <v>47406</v>
      </c>
      <c r="H19">
        <f t="shared" si="0"/>
        <v>2021</v>
      </c>
      <c r="I19">
        <f t="shared" si="1"/>
        <v>2029</v>
      </c>
      <c r="J19" s="13">
        <v>44484</v>
      </c>
      <c r="K19" s="13">
        <v>47406</v>
      </c>
      <c r="L19">
        <f t="shared" si="2"/>
        <v>2021</v>
      </c>
      <c r="M19">
        <f t="shared" si="3"/>
        <v>2029</v>
      </c>
      <c r="N19" s="15" t="str">
        <f t="shared" si="4"/>
        <v>10/15/2021 - 10/15/2029</v>
      </c>
      <c r="O19" t="s">
        <v>1390</v>
      </c>
      <c r="P19" t="s">
        <v>697</v>
      </c>
      <c r="Q19" t="str">
        <f t="shared" si="5"/>
        <v>06/30/2021-10/14/2021</v>
      </c>
    </row>
    <row r="20" spans="5:17">
      <c r="E20" s="14" t="s">
        <v>873</v>
      </c>
      <c r="F20" s="13">
        <v>43466</v>
      </c>
      <c r="G20" s="13">
        <v>46630</v>
      </c>
      <c r="H20">
        <f t="shared" si="0"/>
        <v>2019</v>
      </c>
      <c r="I20">
        <f t="shared" si="1"/>
        <v>2027</v>
      </c>
      <c r="J20" s="13">
        <v>43708</v>
      </c>
      <c r="K20" s="13">
        <v>46630</v>
      </c>
      <c r="L20">
        <f t="shared" si="2"/>
        <v>2019</v>
      </c>
      <c r="M20">
        <f t="shared" si="3"/>
        <v>2027</v>
      </c>
      <c r="N20" s="15" t="str">
        <f t="shared" si="4"/>
        <v>08/31/2019 - 08/31/2027</v>
      </c>
      <c r="O20" t="s">
        <v>1402</v>
      </c>
      <c r="P20" t="s">
        <v>697</v>
      </c>
      <c r="Q20" t="str">
        <f t="shared" si="5"/>
        <v>01/01/2019-08/30/2019</v>
      </c>
    </row>
    <row r="21" spans="5:17">
      <c r="E21" s="14" t="s">
        <v>874</v>
      </c>
      <c r="F21" s="13">
        <v>43466</v>
      </c>
      <c r="G21" s="13">
        <v>47118</v>
      </c>
      <c r="H21">
        <f t="shared" si="0"/>
        <v>2019</v>
      </c>
      <c r="I21">
        <f t="shared" si="1"/>
        <v>2028</v>
      </c>
      <c r="J21" s="13">
        <v>44197</v>
      </c>
      <c r="K21" s="13">
        <v>47118</v>
      </c>
      <c r="L21">
        <f t="shared" si="2"/>
        <v>2021</v>
      </c>
      <c r="M21">
        <f t="shared" si="3"/>
        <v>2028</v>
      </c>
      <c r="N21" s="15" t="str">
        <f t="shared" si="4"/>
        <v>01/01/2021 - 12/31/2028</v>
      </c>
      <c r="O21" t="s">
        <v>1403</v>
      </c>
      <c r="P21" t="s">
        <v>697</v>
      </c>
      <c r="Q21" t="str">
        <f t="shared" si="5"/>
        <v>01/01/2019-12/31/2020</v>
      </c>
    </row>
    <row r="22" spans="5:17">
      <c r="E22" s="14" t="s">
        <v>875</v>
      </c>
      <c r="F22" s="13">
        <v>44377</v>
      </c>
      <c r="G22" s="13">
        <v>47406</v>
      </c>
      <c r="H22">
        <f t="shared" si="0"/>
        <v>2021</v>
      </c>
      <c r="I22">
        <f t="shared" si="1"/>
        <v>2029</v>
      </c>
      <c r="J22" s="13">
        <v>44484</v>
      </c>
      <c r="K22" s="13">
        <v>47406</v>
      </c>
      <c r="L22">
        <f t="shared" si="2"/>
        <v>2021</v>
      </c>
      <c r="M22">
        <f t="shared" si="3"/>
        <v>2029</v>
      </c>
      <c r="N22" s="15" t="str">
        <f t="shared" si="4"/>
        <v>10/15/2021 - 10/15/2029</v>
      </c>
      <c r="O22" t="s">
        <v>1390</v>
      </c>
      <c r="P22" t="s">
        <v>697</v>
      </c>
      <c r="Q22" t="str">
        <f t="shared" si="5"/>
        <v>06/30/2021-10/14/2021</v>
      </c>
    </row>
    <row r="23" spans="5:17">
      <c r="E23" s="14" t="s">
        <v>876</v>
      </c>
      <c r="F23" s="13">
        <v>45107</v>
      </c>
      <c r="G23" s="13">
        <v>48213</v>
      </c>
      <c r="H23">
        <f t="shared" si="0"/>
        <v>2023</v>
      </c>
      <c r="I23">
        <f t="shared" si="1"/>
        <v>2031</v>
      </c>
      <c r="J23" s="13">
        <v>45291</v>
      </c>
      <c r="K23" s="13">
        <v>48213</v>
      </c>
      <c r="L23">
        <f t="shared" si="2"/>
        <v>2023</v>
      </c>
      <c r="M23">
        <f t="shared" si="3"/>
        <v>2031</v>
      </c>
      <c r="N23" s="15" t="str">
        <f t="shared" si="4"/>
        <v>12/31/2023 - 12/31/2031</v>
      </c>
      <c r="O23" t="s">
        <v>1404</v>
      </c>
      <c r="P23" t="s">
        <v>697</v>
      </c>
      <c r="Q23" t="str">
        <f t="shared" si="5"/>
        <v>06/30/2023-12/30/2023</v>
      </c>
    </row>
    <row r="24" spans="5:17">
      <c r="E24" s="14" t="s">
        <v>877</v>
      </c>
      <c r="F24" s="13">
        <v>43466</v>
      </c>
      <c r="G24" s="13">
        <v>47118</v>
      </c>
      <c r="H24">
        <f t="shared" si="0"/>
        <v>2019</v>
      </c>
      <c r="I24">
        <f t="shared" si="1"/>
        <v>2028</v>
      </c>
      <c r="J24" s="13">
        <v>44197</v>
      </c>
      <c r="K24" s="13">
        <v>47118</v>
      </c>
      <c r="L24">
        <f t="shared" si="2"/>
        <v>2021</v>
      </c>
      <c r="M24">
        <f t="shared" si="3"/>
        <v>2028</v>
      </c>
      <c r="N24" s="15" t="str">
        <f t="shared" si="4"/>
        <v>01/01/2021 - 12/31/2028</v>
      </c>
      <c r="O24" t="s">
        <v>1403</v>
      </c>
      <c r="P24" t="s">
        <v>697</v>
      </c>
      <c r="Q24" t="str">
        <f t="shared" si="5"/>
        <v>01/01/2019-12/31/2020</v>
      </c>
    </row>
    <row r="25" spans="5:17">
      <c r="E25" s="14" t="s">
        <v>878</v>
      </c>
      <c r="F25" s="13">
        <v>44742</v>
      </c>
      <c r="G25" s="13">
        <v>47848</v>
      </c>
      <c r="H25">
        <f t="shared" si="0"/>
        <v>2022</v>
      </c>
      <c r="I25">
        <f t="shared" si="1"/>
        <v>2030</v>
      </c>
      <c r="J25" s="13">
        <v>44957</v>
      </c>
      <c r="K25" s="13">
        <v>47879</v>
      </c>
      <c r="L25">
        <f t="shared" si="2"/>
        <v>2023</v>
      </c>
      <c r="M25">
        <f t="shared" si="3"/>
        <v>2031</v>
      </c>
      <c r="N25" s="15" t="str">
        <f t="shared" si="4"/>
        <v>01/31/2023 - 01/31/2031</v>
      </c>
      <c r="O25" t="s">
        <v>1405</v>
      </c>
      <c r="P25" t="s">
        <v>697</v>
      </c>
      <c r="Q25" t="str">
        <f t="shared" si="5"/>
        <v>06/30/2022-01/30/2023</v>
      </c>
    </row>
    <row r="26" spans="5:17">
      <c r="E26" s="14" t="s">
        <v>879</v>
      </c>
      <c r="F26" s="13">
        <v>45107</v>
      </c>
      <c r="G26" s="13">
        <v>48244</v>
      </c>
      <c r="H26">
        <f t="shared" si="0"/>
        <v>2023</v>
      </c>
      <c r="I26">
        <f t="shared" si="1"/>
        <v>2032</v>
      </c>
      <c r="J26" s="13">
        <v>45322</v>
      </c>
      <c r="K26" s="13">
        <v>48244</v>
      </c>
      <c r="L26">
        <f t="shared" si="2"/>
        <v>2024</v>
      </c>
      <c r="M26">
        <f t="shared" si="3"/>
        <v>2032</v>
      </c>
      <c r="N26" s="15" t="str">
        <f t="shared" si="4"/>
        <v>01/31/2024 - 01/31/2032</v>
      </c>
      <c r="O26" t="s">
        <v>1406</v>
      </c>
      <c r="P26" s="13" t="s">
        <v>697</v>
      </c>
      <c r="Q26" t="str">
        <f t="shared" si="5"/>
        <v>06/30/2023-01/30/2024</v>
      </c>
    </row>
    <row r="27" spans="5:17">
      <c r="E27" s="14" t="s">
        <v>880</v>
      </c>
      <c r="F27" s="13">
        <v>44377</v>
      </c>
      <c r="G27" s="13">
        <v>47361</v>
      </c>
      <c r="H27">
        <f t="shared" si="0"/>
        <v>2021</v>
      </c>
      <c r="I27">
        <f t="shared" si="1"/>
        <v>2029</v>
      </c>
      <c r="J27" s="13">
        <v>44331</v>
      </c>
      <c r="K27" s="13">
        <v>47253</v>
      </c>
      <c r="L27">
        <f t="shared" si="2"/>
        <v>2021</v>
      </c>
      <c r="M27">
        <f t="shared" si="3"/>
        <v>2029</v>
      </c>
      <c r="N27" s="15" t="str">
        <f t="shared" si="4"/>
        <v>05/15/2021 - 05/15/2029</v>
      </c>
      <c r="O27" t="s">
        <v>1407</v>
      </c>
      <c r="P27" t="s">
        <v>697</v>
      </c>
      <c r="Q27" t="str">
        <f t="shared" si="5"/>
        <v>06/30/2021-05/14/2021</v>
      </c>
    </row>
    <row r="28" spans="5:17">
      <c r="E28" s="14" t="s">
        <v>881</v>
      </c>
      <c r="F28" s="13">
        <v>44377</v>
      </c>
      <c r="G28" s="13">
        <v>47406</v>
      </c>
      <c r="H28">
        <f t="shared" si="0"/>
        <v>2021</v>
      </c>
      <c r="I28">
        <f t="shared" si="1"/>
        <v>2029</v>
      </c>
      <c r="J28" s="13">
        <v>44484</v>
      </c>
      <c r="K28" s="13">
        <v>47406</v>
      </c>
      <c r="L28">
        <f t="shared" si="2"/>
        <v>2021</v>
      </c>
      <c r="M28">
        <f t="shared" si="3"/>
        <v>2029</v>
      </c>
      <c r="N28" s="15" t="str">
        <f t="shared" si="4"/>
        <v>10/15/2021 - 10/15/2029</v>
      </c>
      <c r="O28" t="s">
        <v>1390</v>
      </c>
      <c r="P28" t="s">
        <v>697</v>
      </c>
      <c r="Q28" t="str">
        <f t="shared" si="5"/>
        <v>06/30/2021-10/14/2021</v>
      </c>
    </row>
    <row r="29" spans="5:17">
      <c r="E29" s="14" t="s">
        <v>882</v>
      </c>
      <c r="F29" s="13">
        <v>45107</v>
      </c>
      <c r="G29" s="13">
        <v>48244</v>
      </c>
      <c r="H29">
        <f t="shared" si="0"/>
        <v>2023</v>
      </c>
      <c r="I29">
        <f t="shared" si="1"/>
        <v>2032</v>
      </c>
      <c r="J29" s="13">
        <v>45322</v>
      </c>
      <c r="K29" s="13">
        <v>48244</v>
      </c>
      <c r="L29">
        <f t="shared" si="2"/>
        <v>2024</v>
      </c>
      <c r="M29">
        <f t="shared" si="3"/>
        <v>2032</v>
      </c>
      <c r="N29" s="15" t="str">
        <f t="shared" si="4"/>
        <v>01/31/2024 - 01/31/2032</v>
      </c>
      <c r="O29" t="s">
        <v>1408</v>
      </c>
      <c r="P29" t="s">
        <v>697</v>
      </c>
      <c r="Q29" t="str">
        <f t="shared" si="5"/>
        <v>06/30/2023-01/30/2024</v>
      </c>
    </row>
    <row r="30" spans="5:17">
      <c r="E30" s="14" t="s">
        <v>883</v>
      </c>
      <c r="F30" s="13">
        <v>44377</v>
      </c>
      <c r="G30" s="13">
        <v>47406</v>
      </c>
      <c r="H30">
        <f t="shared" si="0"/>
        <v>2021</v>
      </c>
      <c r="I30">
        <f t="shared" si="1"/>
        <v>2029</v>
      </c>
      <c r="J30" s="13">
        <v>44484</v>
      </c>
      <c r="K30" s="13">
        <v>47406</v>
      </c>
      <c r="L30">
        <f t="shared" si="2"/>
        <v>2021</v>
      </c>
      <c r="M30">
        <f t="shared" si="3"/>
        <v>2029</v>
      </c>
      <c r="N30" s="15" t="str">
        <f t="shared" si="4"/>
        <v>10/15/2021 - 10/15/2029</v>
      </c>
      <c r="O30" t="s">
        <v>1390</v>
      </c>
      <c r="P30" t="s">
        <v>697</v>
      </c>
      <c r="Q30" t="str">
        <f t="shared" si="5"/>
        <v>06/30/2021-10/14/2021</v>
      </c>
    </row>
    <row r="31" spans="5:17">
      <c r="E31" s="14" t="s">
        <v>884</v>
      </c>
      <c r="F31" s="13">
        <v>45107</v>
      </c>
      <c r="G31" s="13">
        <v>48213</v>
      </c>
      <c r="H31">
        <f t="shared" si="0"/>
        <v>2023</v>
      </c>
      <c r="I31">
        <f t="shared" si="1"/>
        <v>2031</v>
      </c>
      <c r="J31" s="13">
        <v>45291</v>
      </c>
      <c r="K31" s="13">
        <v>48213</v>
      </c>
      <c r="L31">
        <f t="shared" si="2"/>
        <v>2023</v>
      </c>
      <c r="M31">
        <f t="shared" si="3"/>
        <v>2031</v>
      </c>
      <c r="N31" s="15" t="str">
        <f t="shared" si="4"/>
        <v>12/31/2023 - 12/31/2031</v>
      </c>
      <c r="O31" t="s">
        <v>1404</v>
      </c>
      <c r="P31" t="s">
        <v>697</v>
      </c>
      <c r="Q31" t="str">
        <f t="shared" si="5"/>
        <v>06/30/2023-12/30/2023</v>
      </c>
    </row>
    <row r="32" spans="5:17">
      <c r="E32" s="14" t="s">
        <v>885</v>
      </c>
      <c r="F32" s="13">
        <v>44377</v>
      </c>
      <c r="G32" s="13">
        <v>47406</v>
      </c>
      <c r="H32">
        <f t="shared" si="0"/>
        <v>2021</v>
      </c>
      <c r="I32">
        <f t="shared" si="1"/>
        <v>2029</v>
      </c>
      <c r="J32" s="13">
        <v>44484</v>
      </c>
      <c r="K32" s="13">
        <v>47406</v>
      </c>
      <c r="L32">
        <f t="shared" si="2"/>
        <v>2021</v>
      </c>
      <c r="M32">
        <f t="shared" si="3"/>
        <v>2029</v>
      </c>
      <c r="N32" s="15" t="str">
        <f t="shared" si="4"/>
        <v>10/15/2021 - 10/15/2029</v>
      </c>
      <c r="O32" t="s">
        <v>1390</v>
      </c>
      <c r="P32" t="s">
        <v>697</v>
      </c>
      <c r="Q32" t="str">
        <f t="shared" si="5"/>
        <v>06/30/2021-10/14/2021</v>
      </c>
    </row>
    <row r="33" spans="5:17">
      <c r="E33" s="14" t="s">
        <v>886</v>
      </c>
      <c r="F33" s="13">
        <v>44377</v>
      </c>
      <c r="G33" s="13">
        <v>47406</v>
      </c>
      <c r="H33">
        <f t="shared" si="0"/>
        <v>2021</v>
      </c>
      <c r="I33">
        <f t="shared" si="1"/>
        <v>2029</v>
      </c>
      <c r="J33" s="13">
        <v>44484</v>
      </c>
      <c r="K33" s="13">
        <v>47406</v>
      </c>
      <c r="L33">
        <f t="shared" si="2"/>
        <v>2021</v>
      </c>
      <c r="M33">
        <f t="shared" si="3"/>
        <v>2029</v>
      </c>
      <c r="N33" s="15" t="str">
        <f t="shared" si="4"/>
        <v>10/15/2021 - 10/15/2029</v>
      </c>
      <c r="O33" t="s">
        <v>1409</v>
      </c>
      <c r="P33" t="s">
        <v>697</v>
      </c>
      <c r="Q33" t="str">
        <f t="shared" si="5"/>
        <v>06/30/2021-10/14/2021</v>
      </c>
    </row>
    <row r="34" spans="5:17">
      <c r="E34" s="14" t="s">
        <v>887</v>
      </c>
      <c r="F34" s="13">
        <v>44377</v>
      </c>
      <c r="G34" s="13">
        <v>47406</v>
      </c>
      <c r="H34">
        <f t="shared" si="0"/>
        <v>2021</v>
      </c>
      <c r="I34">
        <f t="shared" si="1"/>
        <v>2029</v>
      </c>
      <c r="J34" s="13">
        <v>44484</v>
      </c>
      <c r="K34" s="13">
        <v>47406</v>
      </c>
      <c r="L34">
        <f t="shared" si="2"/>
        <v>2021</v>
      </c>
      <c r="M34">
        <f t="shared" si="3"/>
        <v>2029</v>
      </c>
      <c r="N34" s="15" t="str">
        <f t="shared" si="4"/>
        <v>10/15/2021 - 10/15/2029</v>
      </c>
      <c r="O34" t="s">
        <v>1389</v>
      </c>
      <c r="P34" t="s">
        <v>697</v>
      </c>
      <c r="Q34" t="str">
        <f t="shared" si="5"/>
        <v>06/30/2021-10/14/2021</v>
      </c>
    </row>
    <row r="35" spans="5:17">
      <c r="E35" s="14" t="s">
        <v>888</v>
      </c>
      <c r="F35" s="13">
        <v>44377</v>
      </c>
      <c r="G35" s="13">
        <v>47406</v>
      </c>
      <c r="H35">
        <f t="shared" si="0"/>
        <v>2021</v>
      </c>
      <c r="I35">
        <f t="shared" si="1"/>
        <v>2029</v>
      </c>
      <c r="J35" s="13">
        <v>44484</v>
      </c>
      <c r="K35" s="13">
        <v>47406</v>
      </c>
      <c r="L35">
        <f t="shared" si="2"/>
        <v>2021</v>
      </c>
      <c r="M35">
        <f t="shared" si="3"/>
        <v>2029</v>
      </c>
      <c r="N35" s="15" t="str">
        <f t="shared" si="4"/>
        <v>10/15/2021 - 10/15/2029</v>
      </c>
      <c r="O35" t="s">
        <v>1409</v>
      </c>
      <c r="P35" t="s">
        <v>697</v>
      </c>
      <c r="Q35" t="str">
        <f t="shared" si="5"/>
        <v>06/30/2021-10/14/2021</v>
      </c>
    </row>
    <row r="36" spans="5:17">
      <c r="E36" s="14" t="s">
        <v>889</v>
      </c>
      <c r="F36" s="13">
        <v>44377</v>
      </c>
      <c r="G36" s="13">
        <v>47406</v>
      </c>
      <c r="H36">
        <f t="shared" si="0"/>
        <v>2021</v>
      </c>
      <c r="I36">
        <f t="shared" si="1"/>
        <v>2029</v>
      </c>
      <c r="J36" s="13">
        <v>44484</v>
      </c>
      <c r="K36" s="13">
        <v>47406</v>
      </c>
      <c r="L36">
        <f t="shared" si="2"/>
        <v>2021</v>
      </c>
      <c r="M36">
        <f t="shared" si="3"/>
        <v>2029</v>
      </c>
      <c r="N36" s="15" t="str">
        <f t="shared" si="4"/>
        <v>10/15/2021 - 10/15/2029</v>
      </c>
      <c r="O36" t="s">
        <v>1390</v>
      </c>
      <c r="P36" t="s">
        <v>697</v>
      </c>
      <c r="Q36" t="str">
        <f t="shared" si="5"/>
        <v>06/30/2021-10/14/2021</v>
      </c>
    </row>
    <row r="37" spans="5:17">
      <c r="E37" s="14" t="s">
        <v>890</v>
      </c>
      <c r="F37" s="13">
        <v>44377</v>
      </c>
      <c r="G37" s="13">
        <v>47406</v>
      </c>
      <c r="H37">
        <f t="shared" si="0"/>
        <v>2021</v>
      </c>
      <c r="I37">
        <f t="shared" si="1"/>
        <v>2029</v>
      </c>
      <c r="J37" s="13">
        <v>44484</v>
      </c>
      <c r="K37" s="13">
        <v>47406</v>
      </c>
      <c r="L37">
        <f t="shared" si="2"/>
        <v>2021</v>
      </c>
      <c r="M37">
        <f t="shared" si="3"/>
        <v>2029</v>
      </c>
      <c r="N37" s="15" t="str">
        <f t="shared" si="4"/>
        <v>10/15/2021 - 10/15/2029</v>
      </c>
      <c r="O37" t="s">
        <v>1390</v>
      </c>
      <c r="P37" t="s">
        <v>697</v>
      </c>
      <c r="Q37" t="str">
        <f t="shared" si="5"/>
        <v>06/30/2021-10/14/2021</v>
      </c>
    </row>
    <row r="38" spans="5:17">
      <c r="E38" s="14" t="s">
        <v>891</v>
      </c>
      <c r="F38" s="13">
        <v>44377</v>
      </c>
      <c r="G38" s="13">
        <v>47406</v>
      </c>
      <c r="H38">
        <f t="shared" si="0"/>
        <v>2021</v>
      </c>
      <c r="I38">
        <f t="shared" si="1"/>
        <v>2029</v>
      </c>
      <c r="J38" s="13">
        <v>44484</v>
      </c>
      <c r="K38" s="13">
        <v>47406</v>
      </c>
      <c r="L38">
        <f t="shared" si="2"/>
        <v>2021</v>
      </c>
      <c r="M38">
        <f t="shared" si="3"/>
        <v>2029</v>
      </c>
      <c r="N38" s="15" t="str">
        <f t="shared" si="4"/>
        <v>10/15/2021 - 10/15/2029</v>
      </c>
      <c r="O38" t="s">
        <v>1390</v>
      </c>
      <c r="P38" t="s">
        <v>697</v>
      </c>
      <c r="Q38" t="str">
        <f t="shared" si="5"/>
        <v>06/30/2021-10/14/2021</v>
      </c>
    </row>
    <row r="39" spans="5:17">
      <c r="E39" s="14" t="s">
        <v>892</v>
      </c>
      <c r="F39" s="13">
        <v>44742</v>
      </c>
      <c r="G39" s="13">
        <v>47848</v>
      </c>
      <c r="H39">
        <f t="shared" si="0"/>
        <v>2022</v>
      </c>
      <c r="I39">
        <f t="shared" si="1"/>
        <v>2030</v>
      </c>
      <c r="J39" s="13">
        <v>44957</v>
      </c>
      <c r="K39" s="13">
        <v>47879</v>
      </c>
      <c r="L39">
        <f t="shared" si="2"/>
        <v>2023</v>
      </c>
      <c r="M39">
        <f t="shared" si="3"/>
        <v>2031</v>
      </c>
      <c r="N39" s="15" t="str">
        <f t="shared" si="4"/>
        <v>01/31/2023 - 01/31/2031</v>
      </c>
      <c r="O39" t="s">
        <v>1405</v>
      </c>
      <c r="P39" t="s">
        <v>697</v>
      </c>
      <c r="Q39" t="str">
        <f t="shared" si="5"/>
        <v>06/30/2022-01/30/2023</v>
      </c>
    </row>
    <row r="40" spans="5:17">
      <c r="E40" s="14" t="s">
        <v>893</v>
      </c>
      <c r="F40" s="13">
        <v>44742</v>
      </c>
      <c r="G40" s="13">
        <v>47848</v>
      </c>
      <c r="H40">
        <f t="shared" si="0"/>
        <v>2022</v>
      </c>
      <c r="I40">
        <f t="shared" si="1"/>
        <v>2030</v>
      </c>
      <c r="J40" s="13">
        <v>44957</v>
      </c>
      <c r="K40" s="13">
        <v>47879</v>
      </c>
      <c r="L40">
        <f t="shared" si="2"/>
        <v>2023</v>
      </c>
      <c r="M40">
        <f t="shared" si="3"/>
        <v>2031</v>
      </c>
      <c r="N40" s="15" t="str">
        <f t="shared" si="4"/>
        <v>01/31/2023 - 01/31/2031</v>
      </c>
      <c r="O40" t="s">
        <v>1410</v>
      </c>
      <c r="P40" t="s">
        <v>697</v>
      </c>
      <c r="Q40" t="str">
        <f t="shared" si="5"/>
        <v>06/30/2022-01/30/2023</v>
      </c>
    </row>
    <row r="41" spans="5:17">
      <c r="E41" s="14" t="s">
        <v>894</v>
      </c>
      <c r="F41" s="13">
        <v>44742</v>
      </c>
      <c r="G41" s="13">
        <v>47848</v>
      </c>
      <c r="H41">
        <f t="shared" si="0"/>
        <v>2022</v>
      </c>
      <c r="I41">
        <f t="shared" si="1"/>
        <v>2030</v>
      </c>
      <c r="J41" s="13">
        <v>44957</v>
      </c>
      <c r="K41" s="13">
        <v>47879</v>
      </c>
      <c r="L41">
        <f t="shared" si="2"/>
        <v>2023</v>
      </c>
      <c r="M41">
        <f t="shared" si="3"/>
        <v>2031</v>
      </c>
      <c r="N41" s="15" t="str">
        <f t="shared" si="4"/>
        <v>01/31/2023 - 01/31/2031</v>
      </c>
      <c r="O41" t="s">
        <v>1411</v>
      </c>
      <c r="P41" t="s">
        <v>697</v>
      </c>
      <c r="Q41" t="str">
        <f t="shared" si="5"/>
        <v>06/30/2022-01/30/2023</v>
      </c>
    </row>
    <row r="42" spans="5:17">
      <c r="E42" s="14" t="s">
        <v>895</v>
      </c>
      <c r="F42" s="13">
        <v>44742</v>
      </c>
      <c r="G42" s="13">
        <v>47848</v>
      </c>
      <c r="H42">
        <f t="shared" si="0"/>
        <v>2022</v>
      </c>
      <c r="I42">
        <f t="shared" si="1"/>
        <v>2030</v>
      </c>
      <c r="J42" s="13">
        <v>44957</v>
      </c>
      <c r="K42" s="13">
        <v>47879</v>
      </c>
      <c r="L42">
        <f t="shared" si="2"/>
        <v>2023</v>
      </c>
      <c r="M42">
        <f t="shared" si="3"/>
        <v>2031</v>
      </c>
      <c r="N42" s="15" t="str">
        <f t="shared" si="4"/>
        <v>01/31/2023 - 01/31/2031</v>
      </c>
      <c r="O42" t="s">
        <v>1391</v>
      </c>
      <c r="P42" t="s">
        <v>697</v>
      </c>
      <c r="Q42" t="str">
        <f t="shared" si="5"/>
        <v>06/30/2022-01/30/2023</v>
      </c>
    </row>
    <row r="43" spans="5:17">
      <c r="E43" s="14" t="s">
        <v>896</v>
      </c>
      <c r="F43" s="13">
        <v>44377</v>
      </c>
      <c r="G43" s="13">
        <v>47406</v>
      </c>
      <c r="H43">
        <f t="shared" si="0"/>
        <v>2021</v>
      </c>
      <c r="I43">
        <f t="shared" si="1"/>
        <v>2029</v>
      </c>
      <c r="J43" s="13">
        <v>44484</v>
      </c>
      <c r="K43" s="13">
        <v>47406</v>
      </c>
      <c r="L43">
        <f t="shared" si="2"/>
        <v>2021</v>
      </c>
      <c r="M43">
        <f t="shared" si="3"/>
        <v>2029</v>
      </c>
      <c r="N43" s="15" t="str">
        <f t="shared" si="4"/>
        <v>10/15/2021 - 10/15/2029</v>
      </c>
      <c r="O43" t="s">
        <v>1390</v>
      </c>
      <c r="P43" t="s">
        <v>697</v>
      </c>
      <c r="Q43" t="str">
        <f t="shared" si="5"/>
        <v>06/30/2021-10/14/2021</v>
      </c>
    </row>
    <row r="44" spans="5:17">
      <c r="E44" s="14" t="s">
        <v>897</v>
      </c>
      <c r="F44" s="13">
        <v>44377</v>
      </c>
      <c r="G44" s="13">
        <v>47406</v>
      </c>
      <c r="H44">
        <f t="shared" si="0"/>
        <v>2021</v>
      </c>
      <c r="I44">
        <f t="shared" si="1"/>
        <v>2029</v>
      </c>
      <c r="J44" s="13">
        <v>44484</v>
      </c>
      <c r="K44" s="13">
        <v>47406</v>
      </c>
      <c r="L44">
        <f t="shared" si="2"/>
        <v>2021</v>
      </c>
      <c r="M44">
        <f t="shared" si="3"/>
        <v>2029</v>
      </c>
      <c r="N44" s="15" t="str">
        <f t="shared" si="4"/>
        <v>10/15/2021 - 10/15/2029</v>
      </c>
      <c r="O44" t="s">
        <v>1389</v>
      </c>
      <c r="P44" t="s">
        <v>697</v>
      </c>
      <c r="Q44" t="str">
        <f t="shared" si="5"/>
        <v>06/30/2021-10/14/2021</v>
      </c>
    </row>
    <row r="45" spans="5:17">
      <c r="E45" s="14" t="s">
        <v>1412</v>
      </c>
      <c r="F45" s="13">
        <v>44561</v>
      </c>
      <c r="G45" s="13">
        <v>47649</v>
      </c>
      <c r="H45">
        <f t="shared" si="0"/>
        <v>2021</v>
      </c>
      <c r="I45">
        <f t="shared" si="1"/>
        <v>2030</v>
      </c>
      <c r="J45" s="13">
        <v>44727</v>
      </c>
      <c r="K45" s="13">
        <v>47649</v>
      </c>
      <c r="L45">
        <f t="shared" si="2"/>
        <v>2022</v>
      </c>
      <c r="M45">
        <f t="shared" si="3"/>
        <v>2030</v>
      </c>
      <c r="N45" s="15" t="str">
        <f t="shared" si="4"/>
        <v>06/15/2022 - 06/15/2030</v>
      </c>
      <c r="O45" t="s">
        <v>1413</v>
      </c>
      <c r="P45" t="s">
        <v>697</v>
      </c>
      <c r="Q45" t="str">
        <f t="shared" si="5"/>
        <v>12/31/2021-06/14/2022</v>
      </c>
    </row>
    <row r="46" spans="5:17">
      <c r="E46" s="14" t="s">
        <v>898</v>
      </c>
      <c r="F46" s="13">
        <v>43466</v>
      </c>
      <c r="G46" s="13">
        <v>47238</v>
      </c>
      <c r="H46">
        <f t="shared" si="0"/>
        <v>2019</v>
      </c>
      <c r="I46">
        <f t="shared" si="1"/>
        <v>2029</v>
      </c>
      <c r="J46" s="13">
        <v>44316</v>
      </c>
      <c r="K46" s="13">
        <v>47238</v>
      </c>
      <c r="L46">
        <f t="shared" si="2"/>
        <v>2021</v>
      </c>
      <c r="M46">
        <f t="shared" si="3"/>
        <v>2029</v>
      </c>
      <c r="N46" s="15" t="str">
        <f t="shared" si="4"/>
        <v>04/30/2021 - 04/30/2029</v>
      </c>
      <c r="O46" t="s">
        <v>1414</v>
      </c>
      <c r="P46" t="s">
        <v>697</v>
      </c>
      <c r="Q46" t="str">
        <f t="shared" si="5"/>
        <v>01/01/2019-04/29/2021</v>
      </c>
    </row>
    <row r="47" spans="5:17">
      <c r="E47" s="14" t="s">
        <v>899</v>
      </c>
      <c r="F47" s="13">
        <v>43466</v>
      </c>
      <c r="G47" s="13">
        <v>46630</v>
      </c>
      <c r="H47">
        <f t="shared" si="0"/>
        <v>2019</v>
      </c>
      <c r="I47">
        <f t="shared" si="1"/>
        <v>2027</v>
      </c>
      <c r="J47" s="13">
        <v>43708</v>
      </c>
      <c r="K47" s="13">
        <v>46630</v>
      </c>
      <c r="L47">
        <f t="shared" si="2"/>
        <v>2019</v>
      </c>
      <c r="M47">
        <f t="shared" si="3"/>
        <v>2027</v>
      </c>
      <c r="N47" s="15" t="str">
        <f t="shared" si="4"/>
        <v>08/31/2019 - 08/31/2027</v>
      </c>
      <c r="O47" t="s">
        <v>1402</v>
      </c>
      <c r="P47" t="s">
        <v>697</v>
      </c>
      <c r="Q47" t="str">
        <f t="shared" si="5"/>
        <v>01/01/2019-08/30/2019</v>
      </c>
    </row>
    <row r="48" spans="5:17">
      <c r="E48" s="14" t="s">
        <v>900</v>
      </c>
      <c r="F48" s="13">
        <v>44377</v>
      </c>
      <c r="G48" s="13">
        <v>47406</v>
      </c>
      <c r="H48">
        <f t="shared" si="0"/>
        <v>2021</v>
      </c>
      <c r="I48">
        <f t="shared" si="1"/>
        <v>2029</v>
      </c>
      <c r="J48" s="13">
        <v>44484</v>
      </c>
      <c r="K48" s="13">
        <v>47406</v>
      </c>
      <c r="L48">
        <f t="shared" si="2"/>
        <v>2021</v>
      </c>
      <c r="M48">
        <f t="shared" si="3"/>
        <v>2029</v>
      </c>
      <c r="N48" s="15" t="str">
        <f t="shared" si="4"/>
        <v>10/15/2021 - 10/15/2029</v>
      </c>
      <c r="O48" t="s">
        <v>1409</v>
      </c>
      <c r="P48" t="s">
        <v>697</v>
      </c>
      <c r="Q48" t="str">
        <f t="shared" si="5"/>
        <v>06/30/2021-10/14/2021</v>
      </c>
    </row>
    <row r="49" spans="5:17">
      <c r="E49" s="14" t="s">
        <v>901</v>
      </c>
      <c r="F49" s="13">
        <v>44377</v>
      </c>
      <c r="G49" s="13">
        <v>47406</v>
      </c>
      <c r="H49">
        <f t="shared" si="0"/>
        <v>2021</v>
      </c>
      <c r="I49">
        <f t="shared" si="1"/>
        <v>2029</v>
      </c>
      <c r="J49" s="13">
        <v>44484</v>
      </c>
      <c r="K49" s="13">
        <v>47406</v>
      </c>
      <c r="L49">
        <f t="shared" si="2"/>
        <v>2021</v>
      </c>
      <c r="M49">
        <f t="shared" si="3"/>
        <v>2029</v>
      </c>
      <c r="N49" s="15" t="str">
        <f t="shared" si="4"/>
        <v>10/15/2021 - 10/15/2029</v>
      </c>
      <c r="O49" t="s">
        <v>1390</v>
      </c>
      <c r="P49" t="s">
        <v>697</v>
      </c>
      <c r="Q49" t="str">
        <f t="shared" si="5"/>
        <v>06/30/2021-10/14/2021</v>
      </c>
    </row>
    <row r="50" spans="5:17">
      <c r="E50" s="14" t="s">
        <v>902</v>
      </c>
      <c r="F50" s="13">
        <v>44377</v>
      </c>
      <c r="G50" s="13">
        <v>47406</v>
      </c>
      <c r="H50">
        <f t="shared" si="0"/>
        <v>2021</v>
      </c>
      <c r="I50">
        <f t="shared" si="1"/>
        <v>2029</v>
      </c>
      <c r="J50" s="13">
        <v>44484</v>
      </c>
      <c r="K50" s="13">
        <v>47406</v>
      </c>
      <c r="L50">
        <f t="shared" si="2"/>
        <v>2021</v>
      </c>
      <c r="M50">
        <f t="shared" si="3"/>
        <v>2029</v>
      </c>
      <c r="N50" s="15" t="str">
        <f t="shared" si="4"/>
        <v>10/15/2021 - 10/15/2029</v>
      </c>
      <c r="O50" t="s">
        <v>1415</v>
      </c>
      <c r="P50" t="s">
        <v>697</v>
      </c>
      <c r="Q50" t="str">
        <f t="shared" si="5"/>
        <v>06/30/2021-10/14/2021</v>
      </c>
    </row>
    <row r="51" spans="5:17">
      <c r="E51" s="14" t="s">
        <v>903</v>
      </c>
      <c r="F51" s="13">
        <v>44377</v>
      </c>
      <c r="G51" s="13">
        <v>47406</v>
      </c>
      <c r="H51">
        <f t="shared" si="0"/>
        <v>2021</v>
      </c>
      <c r="I51">
        <f t="shared" si="1"/>
        <v>2029</v>
      </c>
      <c r="J51" s="13">
        <v>44484</v>
      </c>
      <c r="K51" s="13">
        <v>47406</v>
      </c>
      <c r="L51">
        <f t="shared" si="2"/>
        <v>2021</v>
      </c>
      <c r="M51">
        <f t="shared" si="3"/>
        <v>2029</v>
      </c>
      <c r="N51" s="15" t="str">
        <f t="shared" si="4"/>
        <v>10/15/2021 - 10/15/2029</v>
      </c>
      <c r="O51" t="s">
        <v>1392</v>
      </c>
      <c r="P51" t="s">
        <v>697</v>
      </c>
      <c r="Q51" t="str">
        <f t="shared" si="5"/>
        <v>06/30/2021-10/14/2021</v>
      </c>
    </row>
    <row r="52" spans="5:17">
      <c r="E52" s="14" t="s">
        <v>904</v>
      </c>
      <c r="F52" s="13">
        <v>44742</v>
      </c>
      <c r="G52" s="13">
        <v>47848</v>
      </c>
      <c r="H52">
        <f t="shared" si="0"/>
        <v>2022</v>
      </c>
      <c r="I52">
        <f t="shared" si="1"/>
        <v>2030</v>
      </c>
      <c r="J52" s="13">
        <v>44957</v>
      </c>
      <c r="K52" s="13">
        <v>47879</v>
      </c>
      <c r="L52">
        <f t="shared" si="2"/>
        <v>2023</v>
      </c>
      <c r="M52">
        <f t="shared" si="3"/>
        <v>2031</v>
      </c>
      <c r="N52" s="15" t="str">
        <f t="shared" si="4"/>
        <v>01/31/2023 - 01/31/2031</v>
      </c>
      <c r="O52" t="s">
        <v>1401</v>
      </c>
      <c r="P52" t="s">
        <v>697</v>
      </c>
      <c r="Q52" t="str">
        <f t="shared" si="5"/>
        <v>06/30/2022-01/30/2023</v>
      </c>
    </row>
    <row r="53" spans="5:17">
      <c r="E53" s="14" t="s">
        <v>905</v>
      </c>
      <c r="F53" s="13">
        <v>44742</v>
      </c>
      <c r="G53" s="13">
        <v>47848</v>
      </c>
      <c r="H53">
        <f t="shared" si="0"/>
        <v>2022</v>
      </c>
      <c r="I53">
        <f t="shared" si="1"/>
        <v>2030</v>
      </c>
      <c r="J53" s="13">
        <v>44957</v>
      </c>
      <c r="K53" s="13">
        <v>47879</v>
      </c>
      <c r="L53">
        <f t="shared" si="2"/>
        <v>2023</v>
      </c>
      <c r="M53">
        <f t="shared" si="3"/>
        <v>2031</v>
      </c>
      <c r="N53" s="15" t="str">
        <f t="shared" si="4"/>
        <v>01/31/2023 - 01/31/2031</v>
      </c>
      <c r="O53" t="s">
        <v>1405</v>
      </c>
      <c r="P53" t="s">
        <v>697</v>
      </c>
      <c r="Q53" t="str">
        <f t="shared" si="5"/>
        <v>06/30/2022-01/30/2023</v>
      </c>
    </row>
    <row r="54" spans="5:17">
      <c r="E54" s="14" t="s">
        <v>906</v>
      </c>
      <c r="F54" s="13">
        <v>44742</v>
      </c>
      <c r="G54" s="13">
        <v>47894</v>
      </c>
      <c r="H54">
        <f t="shared" si="0"/>
        <v>2022</v>
      </c>
      <c r="I54">
        <f t="shared" si="1"/>
        <v>2031</v>
      </c>
      <c r="J54" s="13">
        <v>44972</v>
      </c>
      <c r="K54" s="13">
        <v>47894</v>
      </c>
      <c r="L54">
        <f t="shared" si="2"/>
        <v>2023</v>
      </c>
      <c r="M54">
        <f t="shared" si="3"/>
        <v>2031</v>
      </c>
      <c r="N54" s="15" t="str">
        <f t="shared" si="4"/>
        <v>02/15/2023 - 02/15/2031</v>
      </c>
      <c r="O54" t="s">
        <v>1416</v>
      </c>
      <c r="P54" t="s">
        <v>697</v>
      </c>
      <c r="Q54" t="str">
        <f t="shared" si="5"/>
        <v>06/30/2022-02/14/2023</v>
      </c>
    </row>
    <row r="55" spans="5:17">
      <c r="E55" s="14" t="s">
        <v>907</v>
      </c>
      <c r="F55" s="13">
        <v>44377</v>
      </c>
      <c r="G55" s="13">
        <v>47406</v>
      </c>
      <c r="H55">
        <f t="shared" si="0"/>
        <v>2021</v>
      </c>
      <c r="I55">
        <f t="shared" si="1"/>
        <v>2029</v>
      </c>
      <c r="J55" s="13">
        <v>44484</v>
      </c>
      <c r="K55" s="13">
        <v>47406</v>
      </c>
      <c r="L55">
        <f t="shared" si="2"/>
        <v>2021</v>
      </c>
      <c r="M55">
        <f t="shared" si="3"/>
        <v>2029</v>
      </c>
      <c r="N55" s="15" t="str">
        <f t="shared" si="4"/>
        <v>10/15/2021 - 10/15/2029</v>
      </c>
      <c r="O55" t="s">
        <v>1392</v>
      </c>
      <c r="P55" t="s">
        <v>697</v>
      </c>
      <c r="Q55" t="str">
        <f t="shared" si="5"/>
        <v>06/30/2021-10/14/2021</v>
      </c>
    </row>
    <row r="56" spans="5:17">
      <c r="E56" s="14" t="s">
        <v>908</v>
      </c>
      <c r="F56" s="13">
        <v>44377</v>
      </c>
      <c r="G56" s="13">
        <v>47406</v>
      </c>
      <c r="H56">
        <f t="shared" si="0"/>
        <v>2021</v>
      </c>
      <c r="I56">
        <f t="shared" si="1"/>
        <v>2029</v>
      </c>
      <c r="J56" s="13">
        <v>44484</v>
      </c>
      <c r="K56" s="13">
        <v>47406</v>
      </c>
      <c r="L56">
        <f t="shared" si="2"/>
        <v>2021</v>
      </c>
      <c r="M56">
        <f t="shared" si="3"/>
        <v>2029</v>
      </c>
      <c r="N56" s="15" t="str">
        <f t="shared" si="4"/>
        <v>10/15/2021 - 10/15/2029</v>
      </c>
      <c r="O56" t="s">
        <v>1390</v>
      </c>
      <c r="P56" t="s">
        <v>697</v>
      </c>
      <c r="Q56" t="str">
        <f t="shared" si="5"/>
        <v>06/30/2021-10/14/2021</v>
      </c>
    </row>
    <row r="57" spans="5:17">
      <c r="E57" s="14" t="s">
        <v>909</v>
      </c>
      <c r="F57" s="13">
        <v>44742</v>
      </c>
      <c r="G57" s="13">
        <v>47848</v>
      </c>
      <c r="H57">
        <f t="shared" si="0"/>
        <v>2022</v>
      </c>
      <c r="I57">
        <f t="shared" si="1"/>
        <v>2030</v>
      </c>
      <c r="J57" s="13">
        <v>44957</v>
      </c>
      <c r="K57" s="13">
        <v>47879</v>
      </c>
      <c r="L57">
        <f t="shared" si="2"/>
        <v>2023</v>
      </c>
      <c r="M57">
        <f t="shared" si="3"/>
        <v>2031</v>
      </c>
      <c r="N57" s="15" t="str">
        <f t="shared" si="4"/>
        <v>01/31/2023 - 01/31/2031</v>
      </c>
      <c r="O57" t="s">
        <v>1405</v>
      </c>
      <c r="P57" t="s">
        <v>697</v>
      </c>
      <c r="Q57" t="str">
        <f t="shared" si="5"/>
        <v>06/30/2022-01/30/2023</v>
      </c>
    </row>
    <row r="58" spans="5:17">
      <c r="E58" s="14" t="s">
        <v>910</v>
      </c>
      <c r="F58" s="13">
        <v>44561</v>
      </c>
      <c r="G58" s="13">
        <v>47649</v>
      </c>
      <c r="H58">
        <f t="shared" si="0"/>
        <v>2021</v>
      </c>
      <c r="I58">
        <f t="shared" si="1"/>
        <v>2030</v>
      </c>
      <c r="J58" s="13">
        <v>44727</v>
      </c>
      <c r="K58" s="13">
        <v>47649</v>
      </c>
      <c r="L58">
        <f t="shared" si="2"/>
        <v>2022</v>
      </c>
      <c r="M58">
        <f t="shared" si="3"/>
        <v>2030</v>
      </c>
      <c r="N58" s="15" t="str">
        <f t="shared" si="4"/>
        <v>06/15/2022 - 06/15/2030</v>
      </c>
      <c r="O58" t="s">
        <v>1413</v>
      </c>
      <c r="P58" t="s">
        <v>697</v>
      </c>
      <c r="Q58" t="str">
        <f t="shared" si="5"/>
        <v>12/31/2021-06/14/2022</v>
      </c>
    </row>
    <row r="59" spans="5:17">
      <c r="E59" s="14" t="s">
        <v>911</v>
      </c>
      <c r="F59" s="13">
        <v>44377</v>
      </c>
      <c r="G59" s="13">
        <v>47406</v>
      </c>
      <c r="H59">
        <f t="shared" si="0"/>
        <v>2021</v>
      </c>
      <c r="I59">
        <f t="shared" si="1"/>
        <v>2029</v>
      </c>
      <c r="J59" s="13">
        <v>44484</v>
      </c>
      <c r="K59" s="13">
        <v>47406</v>
      </c>
      <c r="L59">
        <f t="shared" si="2"/>
        <v>2021</v>
      </c>
      <c r="M59">
        <f t="shared" si="3"/>
        <v>2029</v>
      </c>
      <c r="N59" s="15" t="str">
        <f t="shared" si="4"/>
        <v>10/15/2021 - 10/15/2029</v>
      </c>
      <c r="O59" t="s">
        <v>1390</v>
      </c>
      <c r="P59" t="s">
        <v>697</v>
      </c>
      <c r="Q59" t="str">
        <f t="shared" si="5"/>
        <v>06/30/2021-10/14/2021</v>
      </c>
    </row>
    <row r="60" spans="5:17">
      <c r="E60" s="14" t="s">
        <v>912</v>
      </c>
      <c r="F60" s="13">
        <v>43466</v>
      </c>
      <c r="G60" s="13">
        <v>46553</v>
      </c>
      <c r="H60">
        <f t="shared" si="0"/>
        <v>2019</v>
      </c>
      <c r="I60">
        <f t="shared" si="1"/>
        <v>2027</v>
      </c>
      <c r="J60" s="13">
        <v>43631</v>
      </c>
      <c r="K60" s="13">
        <v>46553</v>
      </c>
      <c r="L60">
        <f t="shared" si="2"/>
        <v>2019</v>
      </c>
      <c r="M60">
        <f t="shared" si="3"/>
        <v>2027</v>
      </c>
      <c r="N60" s="15" t="str">
        <f t="shared" si="4"/>
        <v>06/15/2019 - 06/15/2027</v>
      </c>
      <c r="O60" t="s">
        <v>1400</v>
      </c>
      <c r="P60" s="13" t="s">
        <v>697</v>
      </c>
      <c r="Q60" t="str">
        <f t="shared" si="5"/>
        <v>01/01/2019-06/14/2019</v>
      </c>
    </row>
    <row r="61" spans="5:17">
      <c r="E61" s="14" t="s">
        <v>913</v>
      </c>
      <c r="F61" s="13">
        <v>44377</v>
      </c>
      <c r="G61" s="13">
        <v>47406</v>
      </c>
      <c r="H61">
        <f t="shared" si="0"/>
        <v>2021</v>
      </c>
      <c r="I61">
        <f t="shared" si="1"/>
        <v>2029</v>
      </c>
      <c r="J61" s="13">
        <v>44484</v>
      </c>
      <c r="K61" s="13">
        <v>47406</v>
      </c>
      <c r="L61">
        <f t="shared" si="2"/>
        <v>2021</v>
      </c>
      <c r="M61">
        <f t="shared" si="3"/>
        <v>2029</v>
      </c>
      <c r="N61" s="15" t="str">
        <f t="shared" si="4"/>
        <v>10/15/2021 - 10/15/2029</v>
      </c>
      <c r="O61" t="s">
        <v>1415</v>
      </c>
      <c r="P61" t="s">
        <v>697</v>
      </c>
      <c r="Q61" t="str">
        <f t="shared" si="5"/>
        <v>06/30/2021-10/14/2021</v>
      </c>
    </row>
    <row r="62" spans="5:17">
      <c r="E62" s="14" t="s">
        <v>914</v>
      </c>
      <c r="F62" s="13">
        <v>45107</v>
      </c>
      <c r="G62" s="13">
        <v>48213</v>
      </c>
      <c r="H62">
        <f t="shared" si="0"/>
        <v>2023</v>
      </c>
      <c r="I62">
        <f t="shared" si="1"/>
        <v>2031</v>
      </c>
      <c r="J62" s="13">
        <v>45291</v>
      </c>
      <c r="K62" s="13">
        <v>48213</v>
      </c>
      <c r="L62">
        <f t="shared" si="2"/>
        <v>2023</v>
      </c>
      <c r="M62">
        <f t="shared" si="3"/>
        <v>2031</v>
      </c>
      <c r="N62" s="15" t="str">
        <f t="shared" si="4"/>
        <v>12/31/2023 - 12/31/2031</v>
      </c>
      <c r="O62" t="s">
        <v>1404</v>
      </c>
      <c r="P62" t="s">
        <v>697</v>
      </c>
      <c r="Q62" t="str">
        <f t="shared" si="5"/>
        <v>06/30/2023-12/30/2023</v>
      </c>
    </row>
    <row r="63" spans="5:17">
      <c r="E63" s="14" t="s">
        <v>915</v>
      </c>
      <c r="F63" s="13">
        <v>44377</v>
      </c>
      <c r="G63" s="13">
        <v>47406</v>
      </c>
      <c r="H63">
        <f t="shared" si="0"/>
        <v>2021</v>
      </c>
      <c r="I63">
        <f t="shared" si="1"/>
        <v>2029</v>
      </c>
      <c r="J63" s="13">
        <v>44484</v>
      </c>
      <c r="K63" s="13">
        <v>47406</v>
      </c>
      <c r="L63">
        <f t="shared" si="2"/>
        <v>2021</v>
      </c>
      <c r="M63">
        <f t="shared" si="3"/>
        <v>2029</v>
      </c>
      <c r="N63" s="15" t="str">
        <f t="shared" si="4"/>
        <v>10/15/2021 - 10/15/2029</v>
      </c>
      <c r="O63" t="s">
        <v>1409</v>
      </c>
      <c r="P63" t="s">
        <v>697</v>
      </c>
      <c r="Q63" t="str">
        <f t="shared" si="5"/>
        <v>06/30/2021-10/14/2021</v>
      </c>
    </row>
    <row r="64" spans="5:17">
      <c r="E64" s="14" t="s">
        <v>916</v>
      </c>
      <c r="F64" s="13">
        <v>44377</v>
      </c>
      <c r="G64" s="13">
        <v>47406</v>
      </c>
      <c r="H64">
        <f t="shared" si="0"/>
        <v>2021</v>
      </c>
      <c r="I64">
        <f t="shared" si="1"/>
        <v>2029</v>
      </c>
      <c r="J64" s="13">
        <v>44484</v>
      </c>
      <c r="K64" s="13">
        <v>47406</v>
      </c>
      <c r="L64">
        <f t="shared" si="2"/>
        <v>2021</v>
      </c>
      <c r="M64">
        <f t="shared" si="3"/>
        <v>2029</v>
      </c>
      <c r="N64" s="15" t="str">
        <f t="shared" si="4"/>
        <v>10/15/2021 - 10/15/2029</v>
      </c>
      <c r="O64" t="s">
        <v>1415</v>
      </c>
      <c r="P64" t="s">
        <v>697</v>
      </c>
      <c r="Q64" t="str">
        <f t="shared" si="5"/>
        <v>06/30/2021-10/14/2021</v>
      </c>
    </row>
    <row r="65" spans="5:17">
      <c r="E65" s="14" t="s">
        <v>917</v>
      </c>
      <c r="F65" s="13">
        <v>44742</v>
      </c>
      <c r="G65" s="13">
        <v>47848</v>
      </c>
      <c r="H65">
        <f t="shared" si="0"/>
        <v>2022</v>
      </c>
      <c r="I65">
        <f t="shared" si="1"/>
        <v>2030</v>
      </c>
      <c r="J65" s="13">
        <v>44957</v>
      </c>
      <c r="K65" s="13">
        <v>47879</v>
      </c>
      <c r="L65">
        <f t="shared" si="2"/>
        <v>2023</v>
      </c>
      <c r="M65">
        <f t="shared" si="3"/>
        <v>2031</v>
      </c>
      <c r="N65" s="15" t="str">
        <f t="shared" si="4"/>
        <v>01/31/2023 - 01/31/2031</v>
      </c>
      <c r="O65" t="s">
        <v>1398</v>
      </c>
      <c r="P65" t="s">
        <v>697</v>
      </c>
      <c r="Q65" t="str">
        <f t="shared" si="5"/>
        <v>06/30/2022-01/30/2023</v>
      </c>
    </row>
    <row r="66" spans="5:17">
      <c r="E66" s="14" t="s">
        <v>918</v>
      </c>
      <c r="F66" s="13">
        <v>44377</v>
      </c>
      <c r="G66" s="13">
        <v>47406</v>
      </c>
      <c r="H66">
        <f t="shared" ref="H66:H129" si="6">YEAR(F66)</f>
        <v>2021</v>
      </c>
      <c r="I66">
        <f t="shared" ref="I66:I129" si="7">YEAR(G66)</f>
        <v>2029</v>
      </c>
      <c r="J66" s="13">
        <v>44484</v>
      </c>
      <c r="K66" s="13">
        <v>47406</v>
      </c>
      <c r="L66">
        <f t="shared" ref="L66:L129" si="8">YEAR(J66)</f>
        <v>2021</v>
      </c>
      <c r="M66">
        <f t="shared" ref="M66:M129" si="9">YEAR(K66)</f>
        <v>2029</v>
      </c>
      <c r="N66" s="15" t="str">
        <f t="shared" ref="N66:N129" si="10">TEXT(J66,"mm/dd/yyyy")&amp;" - "&amp;TEXT(K66,"mm/dd/yyyy")</f>
        <v>10/15/2021 - 10/15/2029</v>
      </c>
      <c r="O66" t="s">
        <v>1417</v>
      </c>
      <c r="P66" t="s">
        <v>697</v>
      </c>
      <c r="Q66" t="str">
        <f t="shared" ref="Q66:Q129" si="11">TEXT(F66,"mm/dd/yyyy")&amp;"-"&amp;TEXT(J66-1,"mm/dd/yyyy")</f>
        <v>06/30/2021-10/14/2021</v>
      </c>
    </row>
    <row r="67" spans="5:17">
      <c r="E67" s="14" t="s">
        <v>919</v>
      </c>
      <c r="F67" s="13">
        <v>44742</v>
      </c>
      <c r="G67" s="13">
        <v>47848</v>
      </c>
      <c r="H67">
        <f t="shared" si="6"/>
        <v>2022</v>
      </c>
      <c r="I67">
        <f t="shared" si="7"/>
        <v>2030</v>
      </c>
      <c r="J67" s="13">
        <v>44957</v>
      </c>
      <c r="K67" s="13">
        <v>47879</v>
      </c>
      <c r="L67">
        <f t="shared" si="8"/>
        <v>2023</v>
      </c>
      <c r="M67">
        <f t="shared" si="9"/>
        <v>2031</v>
      </c>
      <c r="N67" s="15" t="str">
        <f t="shared" si="10"/>
        <v>01/31/2023 - 01/31/2031</v>
      </c>
      <c r="O67" t="s">
        <v>1418</v>
      </c>
      <c r="P67" t="s">
        <v>697</v>
      </c>
      <c r="Q67" t="str">
        <f t="shared" si="11"/>
        <v>06/30/2022-01/30/2023</v>
      </c>
    </row>
    <row r="68" spans="5:17">
      <c r="E68" s="14" t="s">
        <v>920</v>
      </c>
      <c r="F68" s="13">
        <v>44377</v>
      </c>
      <c r="G68" s="13">
        <v>47406</v>
      </c>
      <c r="H68">
        <f t="shared" si="6"/>
        <v>2021</v>
      </c>
      <c r="I68">
        <f t="shared" si="7"/>
        <v>2029</v>
      </c>
      <c r="J68" s="13">
        <v>44484</v>
      </c>
      <c r="K68" s="13">
        <v>47406</v>
      </c>
      <c r="L68">
        <f t="shared" si="8"/>
        <v>2021</v>
      </c>
      <c r="M68">
        <f t="shared" si="9"/>
        <v>2029</v>
      </c>
      <c r="N68" s="15" t="str">
        <f t="shared" si="10"/>
        <v>10/15/2021 - 10/15/2029</v>
      </c>
      <c r="O68" t="s">
        <v>1409</v>
      </c>
      <c r="P68" t="s">
        <v>697</v>
      </c>
      <c r="Q68" t="str">
        <f t="shared" si="11"/>
        <v>06/30/2021-10/14/2021</v>
      </c>
    </row>
    <row r="69" spans="5:17">
      <c r="E69" s="14" t="s">
        <v>921</v>
      </c>
      <c r="F69" s="13">
        <v>45107</v>
      </c>
      <c r="G69" s="13">
        <v>48197</v>
      </c>
      <c r="H69">
        <f t="shared" si="6"/>
        <v>2023</v>
      </c>
      <c r="I69">
        <f t="shared" si="7"/>
        <v>2031</v>
      </c>
      <c r="J69" s="13">
        <v>45275</v>
      </c>
      <c r="K69" s="13">
        <v>48197</v>
      </c>
      <c r="L69">
        <f t="shared" si="8"/>
        <v>2023</v>
      </c>
      <c r="M69">
        <f t="shared" si="9"/>
        <v>2031</v>
      </c>
      <c r="N69" s="15" t="str">
        <f t="shared" si="10"/>
        <v>12/15/2023 - 12/15/2031</v>
      </c>
      <c r="O69" t="s">
        <v>1419</v>
      </c>
      <c r="P69" t="s">
        <v>697</v>
      </c>
      <c r="Q69" t="str">
        <f t="shared" si="11"/>
        <v>06/30/2023-12/14/2023</v>
      </c>
    </row>
    <row r="70" spans="5:17">
      <c r="E70" s="14" t="s">
        <v>922</v>
      </c>
      <c r="F70" s="13">
        <v>44012</v>
      </c>
      <c r="G70" s="13">
        <v>47223</v>
      </c>
      <c r="H70">
        <f t="shared" si="6"/>
        <v>2020</v>
      </c>
      <c r="I70">
        <f t="shared" si="7"/>
        <v>2029</v>
      </c>
      <c r="J70" s="13">
        <v>44316</v>
      </c>
      <c r="K70" s="13">
        <v>47238</v>
      </c>
      <c r="L70">
        <f t="shared" si="8"/>
        <v>2021</v>
      </c>
      <c r="M70">
        <f t="shared" si="9"/>
        <v>2029</v>
      </c>
      <c r="N70" s="15" t="str">
        <f t="shared" si="10"/>
        <v>04/30/2021 - 04/30/2029</v>
      </c>
      <c r="O70" t="s">
        <v>1420</v>
      </c>
      <c r="P70" t="s">
        <v>697</v>
      </c>
      <c r="Q70" t="str">
        <f t="shared" si="11"/>
        <v>06/30/2020-04/29/2021</v>
      </c>
    </row>
    <row r="71" spans="5:17">
      <c r="E71" s="14" t="s">
        <v>1421</v>
      </c>
      <c r="F71" s="13">
        <v>45107</v>
      </c>
      <c r="G71" s="13">
        <v>48197</v>
      </c>
      <c r="H71">
        <f t="shared" si="6"/>
        <v>2023</v>
      </c>
      <c r="I71">
        <f t="shared" si="7"/>
        <v>2031</v>
      </c>
      <c r="J71" s="13">
        <v>45275</v>
      </c>
      <c r="K71" s="13">
        <v>48197</v>
      </c>
      <c r="L71">
        <f t="shared" si="8"/>
        <v>2023</v>
      </c>
      <c r="M71">
        <f t="shared" si="9"/>
        <v>2031</v>
      </c>
      <c r="N71" s="15" t="str">
        <f t="shared" si="10"/>
        <v>12/15/2023 - 12/15/2031</v>
      </c>
      <c r="O71" t="s">
        <v>1422</v>
      </c>
      <c r="P71" s="13" t="s">
        <v>697</v>
      </c>
      <c r="Q71" t="str">
        <f t="shared" si="11"/>
        <v>06/30/2023-12/14/2023</v>
      </c>
    </row>
    <row r="72" spans="5:17">
      <c r="E72" s="14" t="s">
        <v>924</v>
      </c>
      <c r="F72" s="13">
        <v>44742</v>
      </c>
      <c r="G72" s="13">
        <v>47894</v>
      </c>
      <c r="H72">
        <f t="shared" si="6"/>
        <v>2022</v>
      </c>
      <c r="I72">
        <f t="shared" si="7"/>
        <v>2031</v>
      </c>
      <c r="J72" s="13">
        <v>44972</v>
      </c>
      <c r="K72" s="13">
        <v>47894</v>
      </c>
      <c r="L72">
        <f t="shared" si="8"/>
        <v>2023</v>
      </c>
      <c r="M72">
        <f t="shared" si="9"/>
        <v>2031</v>
      </c>
      <c r="N72" s="15" t="str">
        <f t="shared" si="10"/>
        <v>02/15/2023 - 02/15/2031</v>
      </c>
      <c r="O72" t="s">
        <v>1416</v>
      </c>
      <c r="P72" t="s">
        <v>697</v>
      </c>
      <c r="Q72" t="str">
        <f t="shared" si="11"/>
        <v>06/30/2022-02/14/2023</v>
      </c>
    </row>
    <row r="73" spans="5:17">
      <c r="E73" s="14" t="s">
        <v>925</v>
      </c>
      <c r="F73" s="13">
        <v>44377</v>
      </c>
      <c r="G73" s="13">
        <v>47406</v>
      </c>
      <c r="H73">
        <f t="shared" si="6"/>
        <v>2021</v>
      </c>
      <c r="I73">
        <f t="shared" si="7"/>
        <v>2029</v>
      </c>
      <c r="J73" s="13">
        <v>44484</v>
      </c>
      <c r="K73" s="13">
        <v>47406</v>
      </c>
      <c r="L73">
        <f t="shared" si="8"/>
        <v>2021</v>
      </c>
      <c r="M73">
        <f t="shared" si="9"/>
        <v>2029</v>
      </c>
      <c r="N73" s="15" t="str">
        <f t="shared" si="10"/>
        <v>10/15/2021 - 10/15/2029</v>
      </c>
      <c r="O73" t="s">
        <v>1390</v>
      </c>
      <c r="P73" t="s">
        <v>697</v>
      </c>
      <c r="Q73" t="str">
        <f t="shared" si="11"/>
        <v>06/30/2021-10/14/2021</v>
      </c>
    </row>
    <row r="74" spans="5:17">
      <c r="E74" s="14" t="s">
        <v>926</v>
      </c>
      <c r="F74" s="13">
        <v>44377</v>
      </c>
      <c r="G74" s="13">
        <v>47406</v>
      </c>
      <c r="H74">
        <f t="shared" si="6"/>
        <v>2021</v>
      </c>
      <c r="I74">
        <f t="shared" si="7"/>
        <v>2029</v>
      </c>
      <c r="J74" s="13">
        <v>44484</v>
      </c>
      <c r="K74" s="13">
        <v>47406</v>
      </c>
      <c r="L74">
        <f t="shared" si="8"/>
        <v>2021</v>
      </c>
      <c r="M74">
        <f t="shared" si="9"/>
        <v>2029</v>
      </c>
      <c r="N74" s="15" t="str">
        <f t="shared" si="10"/>
        <v>10/15/2021 - 10/15/2029</v>
      </c>
      <c r="O74" t="s">
        <v>1409</v>
      </c>
      <c r="P74" t="s">
        <v>697</v>
      </c>
      <c r="Q74" t="str">
        <f t="shared" si="11"/>
        <v>06/30/2021-10/14/2021</v>
      </c>
    </row>
    <row r="75" spans="5:17">
      <c r="E75" s="14" t="s">
        <v>927</v>
      </c>
      <c r="F75" s="13">
        <v>45107</v>
      </c>
      <c r="G75" s="13">
        <v>48213</v>
      </c>
      <c r="H75">
        <f t="shared" si="6"/>
        <v>2023</v>
      </c>
      <c r="I75">
        <f t="shared" si="7"/>
        <v>2031</v>
      </c>
      <c r="J75" s="13">
        <v>45291</v>
      </c>
      <c r="K75" s="13">
        <v>48213</v>
      </c>
      <c r="L75">
        <f t="shared" si="8"/>
        <v>2023</v>
      </c>
      <c r="M75">
        <f t="shared" si="9"/>
        <v>2031</v>
      </c>
      <c r="N75" s="15" t="str">
        <f t="shared" si="10"/>
        <v>12/31/2023 - 12/31/2031</v>
      </c>
      <c r="O75" t="s">
        <v>1423</v>
      </c>
      <c r="P75" t="s">
        <v>697</v>
      </c>
      <c r="Q75" t="str">
        <f t="shared" si="11"/>
        <v>06/30/2023-12/30/2023</v>
      </c>
    </row>
    <row r="76" spans="5:17">
      <c r="E76" s="14" t="s">
        <v>928</v>
      </c>
      <c r="F76" s="13">
        <v>44377</v>
      </c>
      <c r="G76" s="13">
        <v>47406</v>
      </c>
      <c r="H76">
        <f t="shared" si="6"/>
        <v>2021</v>
      </c>
      <c r="I76">
        <f t="shared" si="7"/>
        <v>2029</v>
      </c>
      <c r="J76" s="13">
        <v>44484</v>
      </c>
      <c r="K76" s="13">
        <v>47406</v>
      </c>
      <c r="L76">
        <f t="shared" si="8"/>
        <v>2021</v>
      </c>
      <c r="M76">
        <f t="shared" si="9"/>
        <v>2029</v>
      </c>
      <c r="N76" s="15" t="str">
        <f t="shared" si="10"/>
        <v>10/15/2021 - 10/15/2029</v>
      </c>
      <c r="O76" t="s">
        <v>1390</v>
      </c>
      <c r="P76" t="s">
        <v>697</v>
      </c>
      <c r="Q76" t="str">
        <f t="shared" si="11"/>
        <v>06/30/2021-10/14/2021</v>
      </c>
    </row>
    <row r="77" spans="5:17">
      <c r="E77" s="14" t="s">
        <v>929</v>
      </c>
      <c r="F77" s="13">
        <v>44561</v>
      </c>
      <c r="G77" s="13">
        <v>47649</v>
      </c>
      <c r="H77">
        <f t="shared" si="6"/>
        <v>2021</v>
      </c>
      <c r="I77">
        <f t="shared" si="7"/>
        <v>2030</v>
      </c>
      <c r="J77" s="13">
        <v>44727</v>
      </c>
      <c r="K77" s="13">
        <v>47649</v>
      </c>
      <c r="L77">
        <f t="shared" si="8"/>
        <v>2022</v>
      </c>
      <c r="M77">
        <f t="shared" si="9"/>
        <v>2030</v>
      </c>
      <c r="N77" s="15" t="str">
        <f t="shared" si="10"/>
        <v>06/15/2022 - 06/15/2030</v>
      </c>
      <c r="O77" t="s">
        <v>1413</v>
      </c>
      <c r="P77" t="s">
        <v>697</v>
      </c>
      <c r="Q77" t="str">
        <f t="shared" si="11"/>
        <v>12/31/2021-06/14/2022</v>
      </c>
    </row>
    <row r="78" spans="5:17">
      <c r="E78" s="14" t="s">
        <v>930</v>
      </c>
      <c r="F78" s="13">
        <v>44377</v>
      </c>
      <c r="G78" s="13">
        <v>47406</v>
      </c>
      <c r="H78">
        <f t="shared" si="6"/>
        <v>2021</v>
      </c>
      <c r="I78">
        <f t="shared" si="7"/>
        <v>2029</v>
      </c>
      <c r="J78" s="13">
        <v>44484</v>
      </c>
      <c r="K78" s="13">
        <v>47406</v>
      </c>
      <c r="L78">
        <f t="shared" si="8"/>
        <v>2021</v>
      </c>
      <c r="M78">
        <f t="shared" si="9"/>
        <v>2029</v>
      </c>
      <c r="N78" s="15" t="str">
        <f t="shared" si="10"/>
        <v>10/15/2021 - 10/15/2029</v>
      </c>
      <c r="O78" t="s">
        <v>1389</v>
      </c>
      <c r="P78" t="s">
        <v>697</v>
      </c>
      <c r="Q78" t="str">
        <f t="shared" si="11"/>
        <v>06/30/2021-10/14/2021</v>
      </c>
    </row>
    <row r="79" spans="5:17">
      <c r="E79" s="14" t="s">
        <v>931</v>
      </c>
      <c r="F79" s="13">
        <v>44377</v>
      </c>
      <c r="G79" s="13">
        <v>47406</v>
      </c>
      <c r="H79">
        <f t="shared" si="6"/>
        <v>2021</v>
      </c>
      <c r="I79">
        <f t="shared" si="7"/>
        <v>2029</v>
      </c>
      <c r="J79" s="13">
        <v>44484</v>
      </c>
      <c r="K79" s="13">
        <v>47406</v>
      </c>
      <c r="L79">
        <f t="shared" si="8"/>
        <v>2021</v>
      </c>
      <c r="M79">
        <f t="shared" si="9"/>
        <v>2029</v>
      </c>
      <c r="N79" s="15" t="str">
        <f t="shared" si="10"/>
        <v>10/15/2021 - 10/15/2029</v>
      </c>
      <c r="O79" t="s">
        <v>1389</v>
      </c>
      <c r="P79" t="s">
        <v>697</v>
      </c>
      <c r="Q79" t="str">
        <f t="shared" si="11"/>
        <v>06/30/2021-10/14/2021</v>
      </c>
    </row>
    <row r="80" spans="5:17">
      <c r="E80" s="14" t="s">
        <v>932</v>
      </c>
      <c r="F80" s="13">
        <v>45107</v>
      </c>
      <c r="G80" s="13">
        <v>48244</v>
      </c>
      <c r="H80">
        <f t="shared" si="6"/>
        <v>2023</v>
      </c>
      <c r="I80">
        <f t="shared" si="7"/>
        <v>2032</v>
      </c>
      <c r="J80" s="13">
        <v>45322</v>
      </c>
      <c r="K80" s="13">
        <v>48244</v>
      </c>
      <c r="L80">
        <f t="shared" si="8"/>
        <v>2024</v>
      </c>
      <c r="M80">
        <f t="shared" si="9"/>
        <v>2032</v>
      </c>
      <c r="N80" s="15" t="str">
        <f t="shared" si="10"/>
        <v>01/31/2024 - 01/31/2032</v>
      </c>
      <c r="O80" t="s">
        <v>1424</v>
      </c>
      <c r="P80" t="s">
        <v>697</v>
      </c>
      <c r="Q80" t="str">
        <f t="shared" si="11"/>
        <v>06/30/2023-01/30/2024</v>
      </c>
    </row>
    <row r="81" spans="5:17">
      <c r="E81" s="14" t="s">
        <v>933</v>
      </c>
      <c r="F81" s="13">
        <v>44012</v>
      </c>
      <c r="G81" s="13">
        <v>47223</v>
      </c>
      <c r="H81">
        <f t="shared" si="6"/>
        <v>2020</v>
      </c>
      <c r="I81">
        <f t="shared" si="7"/>
        <v>2029</v>
      </c>
      <c r="J81" s="13">
        <v>44316</v>
      </c>
      <c r="K81" s="13">
        <v>47238</v>
      </c>
      <c r="L81">
        <f t="shared" si="8"/>
        <v>2021</v>
      </c>
      <c r="M81">
        <f t="shared" si="9"/>
        <v>2029</v>
      </c>
      <c r="N81" s="15" t="str">
        <f t="shared" si="10"/>
        <v>04/30/2021 - 04/30/2029</v>
      </c>
      <c r="O81" t="s">
        <v>1420</v>
      </c>
      <c r="P81" t="s">
        <v>697</v>
      </c>
      <c r="Q81" t="str">
        <f t="shared" si="11"/>
        <v>06/30/2020-04/29/2021</v>
      </c>
    </row>
    <row r="82" spans="5:17">
      <c r="E82" s="14" t="s">
        <v>934</v>
      </c>
      <c r="F82" s="13">
        <v>44377</v>
      </c>
      <c r="G82" s="13">
        <v>47361</v>
      </c>
      <c r="H82">
        <f t="shared" si="6"/>
        <v>2021</v>
      </c>
      <c r="I82">
        <f t="shared" si="7"/>
        <v>2029</v>
      </c>
      <c r="J82" s="13">
        <v>44331</v>
      </c>
      <c r="K82" s="13">
        <v>47253</v>
      </c>
      <c r="L82">
        <f t="shared" si="8"/>
        <v>2021</v>
      </c>
      <c r="M82">
        <f t="shared" si="9"/>
        <v>2029</v>
      </c>
      <c r="N82" s="15" t="str">
        <f t="shared" si="10"/>
        <v>05/15/2021 - 05/15/2029</v>
      </c>
      <c r="O82" t="s">
        <v>1425</v>
      </c>
      <c r="P82" t="s">
        <v>697</v>
      </c>
      <c r="Q82" t="str">
        <f t="shared" si="11"/>
        <v>06/30/2021-05/14/2021</v>
      </c>
    </row>
    <row r="83" spans="5:17">
      <c r="E83" s="14" t="s">
        <v>935</v>
      </c>
      <c r="F83" s="13">
        <v>44377</v>
      </c>
      <c r="G83" s="13">
        <v>47406</v>
      </c>
      <c r="H83">
        <f t="shared" si="6"/>
        <v>2021</v>
      </c>
      <c r="I83">
        <f t="shared" si="7"/>
        <v>2029</v>
      </c>
      <c r="J83" s="13">
        <v>44484</v>
      </c>
      <c r="K83" s="13">
        <v>47406</v>
      </c>
      <c r="L83">
        <f t="shared" si="8"/>
        <v>2021</v>
      </c>
      <c r="M83">
        <f t="shared" si="9"/>
        <v>2029</v>
      </c>
      <c r="N83" s="15" t="str">
        <f t="shared" si="10"/>
        <v>10/15/2021 - 10/15/2029</v>
      </c>
      <c r="O83" t="s">
        <v>1390</v>
      </c>
      <c r="P83" t="s">
        <v>697</v>
      </c>
      <c r="Q83" t="str">
        <f t="shared" si="11"/>
        <v>06/30/2021-10/14/2021</v>
      </c>
    </row>
    <row r="84" spans="5:17">
      <c r="E84" s="14" t="s">
        <v>936</v>
      </c>
      <c r="F84" s="13">
        <v>44742</v>
      </c>
      <c r="G84" s="13">
        <v>47848</v>
      </c>
      <c r="H84">
        <f t="shared" si="6"/>
        <v>2022</v>
      </c>
      <c r="I84">
        <f t="shared" si="7"/>
        <v>2030</v>
      </c>
      <c r="J84" s="13">
        <v>44957</v>
      </c>
      <c r="K84" s="13">
        <v>47879</v>
      </c>
      <c r="L84">
        <f t="shared" si="8"/>
        <v>2023</v>
      </c>
      <c r="M84">
        <f t="shared" si="9"/>
        <v>2031</v>
      </c>
      <c r="N84" s="15" t="str">
        <f t="shared" si="10"/>
        <v>01/31/2023 - 01/31/2031</v>
      </c>
      <c r="O84" t="s">
        <v>1401</v>
      </c>
      <c r="P84" t="s">
        <v>697</v>
      </c>
      <c r="Q84" t="str">
        <f t="shared" si="11"/>
        <v>06/30/2022-01/30/2023</v>
      </c>
    </row>
    <row r="85" spans="5:17">
      <c r="E85" s="14" t="s">
        <v>937</v>
      </c>
      <c r="F85" s="13">
        <v>43466</v>
      </c>
      <c r="G85" s="13">
        <v>46614</v>
      </c>
      <c r="H85">
        <f t="shared" si="6"/>
        <v>2019</v>
      </c>
      <c r="I85">
        <f t="shared" si="7"/>
        <v>2027</v>
      </c>
      <c r="J85" s="13">
        <v>43692</v>
      </c>
      <c r="K85" s="13">
        <v>46614</v>
      </c>
      <c r="L85">
        <f t="shared" si="8"/>
        <v>2019</v>
      </c>
      <c r="M85">
        <f t="shared" si="9"/>
        <v>2027</v>
      </c>
      <c r="N85" s="15" t="str">
        <f t="shared" si="10"/>
        <v>08/15/2019 - 08/15/2027</v>
      </c>
      <c r="O85" t="s">
        <v>1426</v>
      </c>
      <c r="P85" s="13" t="s">
        <v>697</v>
      </c>
      <c r="Q85" t="str">
        <f t="shared" si="11"/>
        <v>01/01/2019-08/14/2019</v>
      </c>
    </row>
    <row r="86" spans="5:17">
      <c r="E86" s="14" t="s">
        <v>938</v>
      </c>
      <c r="F86" s="13">
        <v>44742</v>
      </c>
      <c r="G86" s="13">
        <v>47848</v>
      </c>
      <c r="H86">
        <f t="shared" si="6"/>
        <v>2022</v>
      </c>
      <c r="I86">
        <f t="shared" si="7"/>
        <v>2030</v>
      </c>
      <c r="J86" s="13">
        <v>44957</v>
      </c>
      <c r="K86" s="13">
        <v>47879</v>
      </c>
      <c r="L86">
        <f t="shared" si="8"/>
        <v>2023</v>
      </c>
      <c r="M86">
        <f t="shared" si="9"/>
        <v>2031</v>
      </c>
      <c r="N86" s="15" t="str">
        <f t="shared" si="10"/>
        <v>01/31/2023 - 01/31/2031</v>
      </c>
      <c r="O86" t="s">
        <v>1427</v>
      </c>
      <c r="P86" t="s">
        <v>697</v>
      </c>
      <c r="Q86" t="str">
        <f t="shared" si="11"/>
        <v>06/30/2022-01/30/2023</v>
      </c>
    </row>
    <row r="87" spans="5:17">
      <c r="E87" s="14" t="s">
        <v>939</v>
      </c>
      <c r="F87" s="13">
        <v>45107</v>
      </c>
      <c r="G87" s="13">
        <v>48213</v>
      </c>
      <c r="H87">
        <f t="shared" si="6"/>
        <v>2023</v>
      </c>
      <c r="I87">
        <f t="shared" si="7"/>
        <v>2031</v>
      </c>
      <c r="J87" s="13">
        <v>45291</v>
      </c>
      <c r="K87" s="13">
        <v>48213</v>
      </c>
      <c r="L87">
        <f t="shared" si="8"/>
        <v>2023</v>
      </c>
      <c r="M87">
        <f t="shared" si="9"/>
        <v>2031</v>
      </c>
      <c r="N87" s="15" t="str">
        <f t="shared" si="10"/>
        <v>12/31/2023 - 12/31/2031</v>
      </c>
      <c r="O87" t="s">
        <v>1428</v>
      </c>
      <c r="P87" t="s">
        <v>697</v>
      </c>
      <c r="Q87" t="str">
        <f t="shared" si="11"/>
        <v>06/30/2023-12/30/2023</v>
      </c>
    </row>
    <row r="88" spans="5:17">
      <c r="E88" s="14" t="s">
        <v>940</v>
      </c>
      <c r="F88" s="13">
        <v>44377</v>
      </c>
      <c r="G88" s="13">
        <v>47406</v>
      </c>
      <c r="H88">
        <f t="shared" si="6"/>
        <v>2021</v>
      </c>
      <c r="I88">
        <f t="shared" si="7"/>
        <v>2029</v>
      </c>
      <c r="J88" s="13">
        <v>44484</v>
      </c>
      <c r="K88" s="13">
        <v>47406</v>
      </c>
      <c r="L88">
        <f t="shared" si="8"/>
        <v>2021</v>
      </c>
      <c r="M88">
        <f t="shared" si="9"/>
        <v>2029</v>
      </c>
      <c r="N88" s="15" t="str">
        <f t="shared" si="10"/>
        <v>10/15/2021 - 10/15/2029</v>
      </c>
      <c r="O88" t="s">
        <v>1409</v>
      </c>
      <c r="P88" t="s">
        <v>697</v>
      </c>
      <c r="Q88" t="str">
        <f t="shared" si="11"/>
        <v>06/30/2021-10/14/2021</v>
      </c>
    </row>
    <row r="89" spans="5:17">
      <c r="E89" s="14" t="s">
        <v>941</v>
      </c>
      <c r="F89" s="13">
        <v>45107</v>
      </c>
      <c r="G89" s="13">
        <v>48213</v>
      </c>
      <c r="H89">
        <f t="shared" si="6"/>
        <v>2023</v>
      </c>
      <c r="I89">
        <f t="shared" si="7"/>
        <v>2031</v>
      </c>
      <c r="J89" s="13">
        <v>45291</v>
      </c>
      <c r="K89" s="13">
        <v>48213</v>
      </c>
      <c r="L89">
        <f t="shared" si="8"/>
        <v>2023</v>
      </c>
      <c r="M89">
        <f t="shared" si="9"/>
        <v>2031</v>
      </c>
      <c r="N89" s="15" t="str">
        <f t="shared" si="10"/>
        <v>12/31/2023 - 12/31/2031</v>
      </c>
      <c r="O89" t="s">
        <v>1428</v>
      </c>
      <c r="P89" t="s">
        <v>697</v>
      </c>
      <c r="Q89" t="str">
        <f t="shared" si="11"/>
        <v>06/30/2023-12/30/2023</v>
      </c>
    </row>
    <row r="90" spans="5:17">
      <c r="E90" s="14" t="s">
        <v>942</v>
      </c>
      <c r="F90" s="13">
        <v>44377</v>
      </c>
      <c r="G90" s="13">
        <v>47361</v>
      </c>
      <c r="H90">
        <f t="shared" si="6"/>
        <v>2021</v>
      </c>
      <c r="I90">
        <f t="shared" si="7"/>
        <v>2029</v>
      </c>
      <c r="J90" s="13">
        <v>44331</v>
      </c>
      <c r="K90" s="13">
        <v>47253</v>
      </c>
      <c r="L90">
        <f t="shared" si="8"/>
        <v>2021</v>
      </c>
      <c r="M90">
        <f t="shared" si="9"/>
        <v>2029</v>
      </c>
      <c r="N90" s="15" t="str">
        <f t="shared" si="10"/>
        <v>05/15/2021 - 05/15/2029</v>
      </c>
      <c r="O90" t="s">
        <v>1407</v>
      </c>
      <c r="P90" t="s">
        <v>697</v>
      </c>
      <c r="Q90" t="str">
        <f t="shared" si="11"/>
        <v>06/30/2021-05/14/2021</v>
      </c>
    </row>
    <row r="91" spans="5:17">
      <c r="E91" s="14" t="s">
        <v>1429</v>
      </c>
      <c r="F91" s="13">
        <v>44742</v>
      </c>
      <c r="G91" s="13">
        <v>47848</v>
      </c>
      <c r="H91">
        <f t="shared" si="6"/>
        <v>2022</v>
      </c>
      <c r="I91">
        <f t="shared" si="7"/>
        <v>2030</v>
      </c>
      <c r="J91" s="13">
        <v>44957</v>
      </c>
      <c r="K91" s="13">
        <v>47879</v>
      </c>
      <c r="L91">
        <f t="shared" si="8"/>
        <v>2023</v>
      </c>
      <c r="M91">
        <f t="shared" si="9"/>
        <v>2031</v>
      </c>
      <c r="N91" s="15" t="str">
        <f t="shared" si="10"/>
        <v>01/31/2023 - 01/31/2031</v>
      </c>
      <c r="O91" t="s">
        <v>1405</v>
      </c>
      <c r="P91" t="s">
        <v>697</v>
      </c>
      <c r="Q91" t="str">
        <f t="shared" si="11"/>
        <v>06/30/2022-01/30/2023</v>
      </c>
    </row>
    <row r="92" spans="5:17">
      <c r="E92" s="14" t="s">
        <v>943</v>
      </c>
      <c r="F92" s="13">
        <v>44377</v>
      </c>
      <c r="G92" s="13">
        <v>47406</v>
      </c>
      <c r="H92">
        <f t="shared" si="6"/>
        <v>2021</v>
      </c>
      <c r="I92">
        <f t="shared" si="7"/>
        <v>2029</v>
      </c>
      <c r="J92" s="13">
        <v>44484</v>
      </c>
      <c r="K92" s="13">
        <v>47406</v>
      </c>
      <c r="L92">
        <f t="shared" si="8"/>
        <v>2021</v>
      </c>
      <c r="M92">
        <f t="shared" si="9"/>
        <v>2029</v>
      </c>
      <c r="N92" s="15" t="str">
        <f t="shared" si="10"/>
        <v>10/15/2021 - 10/15/2029</v>
      </c>
      <c r="O92" t="s">
        <v>1389</v>
      </c>
      <c r="P92" t="s">
        <v>697</v>
      </c>
      <c r="Q92" t="str">
        <f t="shared" si="11"/>
        <v>06/30/2021-10/14/2021</v>
      </c>
    </row>
    <row r="93" spans="5:17">
      <c r="E93" s="14" t="s">
        <v>944</v>
      </c>
      <c r="F93" s="13">
        <v>43466</v>
      </c>
      <c r="G93" s="13">
        <v>47118</v>
      </c>
      <c r="H93">
        <f t="shared" si="6"/>
        <v>2019</v>
      </c>
      <c r="I93">
        <f t="shared" si="7"/>
        <v>2028</v>
      </c>
      <c r="J93" s="13">
        <v>44197</v>
      </c>
      <c r="K93" s="13">
        <v>47118</v>
      </c>
      <c r="L93">
        <f t="shared" si="8"/>
        <v>2021</v>
      </c>
      <c r="M93">
        <f t="shared" si="9"/>
        <v>2028</v>
      </c>
      <c r="N93" s="15" t="str">
        <f t="shared" si="10"/>
        <v>01/01/2021 - 12/31/2028</v>
      </c>
      <c r="O93" t="s">
        <v>1430</v>
      </c>
      <c r="P93" t="s">
        <v>697</v>
      </c>
      <c r="Q93" t="str">
        <f t="shared" si="11"/>
        <v>01/01/2019-12/31/2020</v>
      </c>
    </row>
    <row r="94" spans="5:17">
      <c r="E94" s="14" t="s">
        <v>945</v>
      </c>
      <c r="F94" s="13">
        <v>43466</v>
      </c>
      <c r="G94" s="13">
        <v>47118</v>
      </c>
      <c r="H94">
        <f t="shared" si="6"/>
        <v>2019</v>
      </c>
      <c r="I94">
        <f t="shared" si="7"/>
        <v>2028</v>
      </c>
      <c r="J94" s="13">
        <v>44197</v>
      </c>
      <c r="K94" s="13">
        <v>47118</v>
      </c>
      <c r="L94">
        <f t="shared" si="8"/>
        <v>2021</v>
      </c>
      <c r="M94">
        <f t="shared" si="9"/>
        <v>2028</v>
      </c>
      <c r="N94" s="15" t="str">
        <f t="shared" si="10"/>
        <v>01/01/2021 - 12/31/2028</v>
      </c>
      <c r="O94" t="s">
        <v>1430</v>
      </c>
      <c r="P94" t="s">
        <v>697</v>
      </c>
      <c r="Q94" t="str">
        <f t="shared" si="11"/>
        <v>01/01/2019-12/31/2020</v>
      </c>
    </row>
    <row r="95" spans="5:17">
      <c r="E95" s="14" t="s">
        <v>745</v>
      </c>
      <c r="F95" s="13">
        <v>44377</v>
      </c>
      <c r="G95" s="13">
        <v>47406</v>
      </c>
      <c r="H95">
        <f t="shared" si="6"/>
        <v>2021</v>
      </c>
      <c r="I95">
        <f t="shared" si="7"/>
        <v>2029</v>
      </c>
      <c r="J95" s="13">
        <v>44484</v>
      </c>
      <c r="K95" s="13">
        <v>47406</v>
      </c>
      <c r="L95">
        <f t="shared" si="8"/>
        <v>2021</v>
      </c>
      <c r="M95">
        <f t="shared" si="9"/>
        <v>2029</v>
      </c>
      <c r="N95" s="15" t="str">
        <f t="shared" si="10"/>
        <v>10/15/2021 - 10/15/2029</v>
      </c>
      <c r="O95" t="s">
        <v>1390</v>
      </c>
      <c r="P95" t="s">
        <v>697</v>
      </c>
      <c r="Q95" t="str">
        <f t="shared" si="11"/>
        <v>06/30/2021-10/14/2021</v>
      </c>
    </row>
    <row r="96" spans="5:17">
      <c r="E96" s="14" t="s">
        <v>946</v>
      </c>
      <c r="F96" s="13">
        <v>44377</v>
      </c>
      <c r="G96" s="13">
        <v>47406</v>
      </c>
      <c r="H96">
        <f t="shared" si="6"/>
        <v>2021</v>
      </c>
      <c r="I96">
        <f t="shared" si="7"/>
        <v>2029</v>
      </c>
      <c r="J96" s="13">
        <v>44484</v>
      </c>
      <c r="K96" s="13">
        <v>47406</v>
      </c>
      <c r="L96">
        <f t="shared" si="8"/>
        <v>2021</v>
      </c>
      <c r="M96">
        <f t="shared" si="9"/>
        <v>2029</v>
      </c>
      <c r="N96" s="15" t="str">
        <f t="shared" si="10"/>
        <v>10/15/2021 - 10/15/2029</v>
      </c>
      <c r="O96" t="s">
        <v>1390</v>
      </c>
      <c r="P96" t="s">
        <v>697</v>
      </c>
      <c r="Q96" t="str">
        <f t="shared" si="11"/>
        <v>06/30/2021-10/14/2021</v>
      </c>
    </row>
    <row r="97" spans="5:17">
      <c r="E97" s="14" t="s">
        <v>947</v>
      </c>
      <c r="F97" s="13">
        <v>44742</v>
      </c>
      <c r="G97" s="13">
        <v>47848</v>
      </c>
      <c r="H97">
        <f t="shared" si="6"/>
        <v>2022</v>
      </c>
      <c r="I97">
        <f t="shared" si="7"/>
        <v>2030</v>
      </c>
      <c r="J97" s="13">
        <v>44957</v>
      </c>
      <c r="K97" s="13">
        <v>47879</v>
      </c>
      <c r="L97">
        <f t="shared" si="8"/>
        <v>2023</v>
      </c>
      <c r="M97">
        <f t="shared" si="9"/>
        <v>2031</v>
      </c>
      <c r="N97" s="15" t="str">
        <f t="shared" si="10"/>
        <v>01/31/2023 - 01/31/2031</v>
      </c>
      <c r="O97" t="s">
        <v>1401</v>
      </c>
      <c r="P97" t="s">
        <v>697</v>
      </c>
      <c r="Q97" t="str">
        <f t="shared" si="11"/>
        <v>06/30/2022-01/30/2023</v>
      </c>
    </row>
    <row r="98" spans="5:17">
      <c r="E98" s="14" t="s">
        <v>948</v>
      </c>
      <c r="F98" s="13">
        <v>44742</v>
      </c>
      <c r="G98" s="13">
        <v>47848</v>
      </c>
      <c r="H98">
        <f t="shared" si="6"/>
        <v>2022</v>
      </c>
      <c r="I98">
        <f t="shared" si="7"/>
        <v>2030</v>
      </c>
      <c r="J98" s="13">
        <v>44957</v>
      </c>
      <c r="K98" s="13">
        <v>47879</v>
      </c>
      <c r="L98">
        <f t="shared" si="8"/>
        <v>2023</v>
      </c>
      <c r="M98">
        <f t="shared" si="9"/>
        <v>2031</v>
      </c>
      <c r="N98" s="15" t="str">
        <f t="shared" si="10"/>
        <v>01/31/2023 - 01/31/2031</v>
      </c>
      <c r="O98" t="s">
        <v>1401</v>
      </c>
      <c r="P98" t="s">
        <v>697</v>
      </c>
      <c r="Q98" t="str">
        <f t="shared" si="11"/>
        <v>06/30/2022-01/30/2023</v>
      </c>
    </row>
    <row r="99" spans="5:17">
      <c r="E99" s="14" t="s">
        <v>949</v>
      </c>
      <c r="F99" s="13">
        <v>45107</v>
      </c>
      <c r="G99" s="13">
        <v>48244</v>
      </c>
      <c r="H99">
        <f t="shared" si="6"/>
        <v>2023</v>
      </c>
      <c r="I99">
        <f t="shared" si="7"/>
        <v>2032</v>
      </c>
      <c r="J99" s="13">
        <v>45322</v>
      </c>
      <c r="K99" s="13">
        <v>48244</v>
      </c>
      <c r="L99">
        <f t="shared" si="8"/>
        <v>2024</v>
      </c>
      <c r="M99">
        <f t="shared" si="9"/>
        <v>2032</v>
      </c>
      <c r="N99" s="15" t="str">
        <f t="shared" si="10"/>
        <v>01/31/2024 - 01/31/2032</v>
      </c>
      <c r="O99" t="s">
        <v>1408</v>
      </c>
      <c r="P99" t="s">
        <v>697</v>
      </c>
      <c r="Q99" t="str">
        <f t="shared" si="11"/>
        <v>06/30/2023-01/30/2024</v>
      </c>
    </row>
    <row r="100" spans="5:17">
      <c r="E100" s="14" t="s">
        <v>950</v>
      </c>
      <c r="F100" s="13">
        <v>45473</v>
      </c>
      <c r="G100" s="13">
        <v>47299</v>
      </c>
      <c r="H100">
        <f t="shared" si="6"/>
        <v>2024</v>
      </c>
      <c r="I100">
        <f t="shared" si="7"/>
        <v>2029</v>
      </c>
      <c r="J100" s="13">
        <v>45473</v>
      </c>
      <c r="K100" s="13">
        <v>47299</v>
      </c>
      <c r="L100">
        <f t="shared" si="8"/>
        <v>2024</v>
      </c>
      <c r="M100">
        <f t="shared" si="9"/>
        <v>2029</v>
      </c>
      <c r="N100" s="15" t="str">
        <f t="shared" si="10"/>
        <v>06/30/2024 - 06/30/2029</v>
      </c>
      <c r="O100" t="s">
        <v>1431</v>
      </c>
      <c r="P100" s="13" t="s">
        <v>713</v>
      </c>
      <c r="Q100" t="s">
        <v>1394</v>
      </c>
    </row>
    <row r="101" spans="5:17">
      <c r="E101" s="14" t="s">
        <v>951</v>
      </c>
      <c r="F101" s="13">
        <v>44377</v>
      </c>
      <c r="G101" s="13">
        <v>47406</v>
      </c>
      <c r="H101">
        <f t="shared" si="6"/>
        <v>2021</v>
      </c>
      <c r="I101">
        <f t="shared" si="7"/>
        <v>2029</v>
      </c>
      <c r="J101" s="13">
        <v>44484</v>
      </c>
      <c r="K101" s="13">
        <v>47406</v>
      </c>
      <c r="L101">
        <f t="shared" si="8"/>
        <v>2021</v>
      </c>
      <c r="M101">
        <f t="shared" si="9"/>
        <v>2029</v>
      </c>
      <c r="N101" s="15" t="str">
        <f t="shared" si="10"/>
        <v>10/15/2021 - 10/15/2029</v>
      </c>
      <c r="O101" t="s">
        <v>1409</v>
      </c>
      <c r="P101" t="s">
        <v>697</v>
      </c>
      <c r="Q101" t="str">
        <f t="shared" si="11"/>
        <v>06/30/2021-10/14/2021</v>
      </c>
    </row>
    <row r="102" spans="5:17">
      <c r="E102" s="14" t="s">
        <v>952</v>
      </c>
      <c r="F102" s="13">
        <v>44012</v>
      </c>
      <c r="G102" s="13">
        <v>47223</v>
      </c>
      <c r="H102">
        <f t="shared" si="6"/>
        <v>2020</v>
      </c>
      <c r="I102">
        <f t="shared" si="7"/>
        <v>2029</v>
      </c>
      <c r="J102" s="13">
        <v>44316</v>
      </c>
      <c r="K102" s="13">
        <v>47238</v>
      </c>
      <c r="L102">
        <f t="shared" si="8"/>
        <v>2021</v>
      </c>
      <c r="M102">
        <f t="shared" si="9"/>
        <v>2029</v>
      </c>
      <c r="N102" s="15" t="str">
        <f t="shared" si="10"/>
        <v>04/30/2021 - 04/30/2029</v>
      </c>
      <c r="O102" t="s">
        <v>1420</v>
      </c>
      <c r="P102" t="s">
        <v>697</v>
      </c>
      <c r="Q102" t="str">
        <f t="shared" si="11"/>
        <v>06/30/2020-04/29/2021</v>
      </c>
    </row>
    <row r="103" spans="5:17">
      <c r="E103" s="14" t="s">
        <v>953</v>
      </c>
      <c r="F103" s="13">
        <v>44742</v>
      </c>
      <c r="G103" s="13">
        <v>47848</v>
      </c>
      <c r="H103">
        <f t="shared" si="6"/>
        <v>2022</v>
      </c>
      <c r="I103">
        <f t="shared" si="7"/>
        <v>2030</v>
      </c>
      <c r="J103" s="13">
        <v>44957</v>
      </c>
      <c r="K103" s="13">
        <v>47879</v>
      </c>
      <c r="L103">
        <f t="shared" si="8"/>
        <v>2023</v>
      </c>
      <c r="M103">
        <f t="shared" si="9"/>
        <v>2031</v>
      </c>
      <c r="N103" s="15" t="str">
        <f t="shared" si="10"/>
        <v>01/31/2023 - 01/31/2031</v>
      </c>
      <c r="O103" t="s">
        <v>1410</v>
      </c>
      <c r="P103" t="s">
        <v>697</v>
      </c>
      <c r="Q103" t="str">
        <f t="shared" si="11"/>
        <v>06/30/2022-01/30/2023</v>
      </c>
    </row>
    <row r="104" spans="5:17">
      <c r="E104" s="14" t="s">
        <v>954</v>
      </c>
      <c r="F104" s="13">
        <v>44377</v>
      </c>
      <c r="G104" s="13">
        <v>47406</v>
      </c>
      <c r="H104">
        <f t="shared" si="6"/>
        <v>2021</v>
      </c>
      <c r="I104">
        <f t="shared" si="7"/>
        <v>2029</v>
      </c>
      <c r="J104" s="13">
        <v>44484</v>
      </c>
      <c r="K104" s="13">
        <v>47406</v>
      </c>
      <c r="L104">
        <f t="shared" si="8"/>
        <v>2021</v>
      </c>
      <c r="M104">
        <f t="shared" si="9"/>
        <v>2029</v>
      </c>
      <c r="N104" s="15" t="str">
        <f t="shared" si="10"/>
        <v>10/15/2021 - 10/15/2029</v>
      </c>
      <c r="O104" t="s">
        <v>1392</v>
      </c>
      <c r="P104" t="s">
        <v>697</v>
      </c>
      <c r="Q104" t="str">
        <f t="shared" si="11"/>
        <v>06/30/2021-10/14/2021</v>
      </c>
    </row>
    <row r="105" spans="5:17">
      <c r="E105" s="14" t="s">
        <v>955</v>
      </c>
      <c r="F105" s="13">
        <v>44742</v>
      </c>
      <c r="G105" s="13">
        <v>47848</v>
      </c>
      <c r="H105">
        <f t="shared" si="6"/>
        <v>2022</v>
      </c>
      <c r="I105">
        <f t="shared" si="7"/>
        <v>2030</v>
      </c>
      <c r="J105" s="13">
        <v>44957</v>
      </c>
      <c r="K105" s="13">
        <v>47879</v>
      </c>
      <c r="L105">
        <f t="shared" si="8"/>
        <v>2023</v>
      </c>
      <c r="M105">
        <f t="shared" si="9"/>
        <v>2031</v>
      </c>
      <c r="N105" s="15" t="str">
        <f t="shared" si="10"/>
        <v>01/31/2023 - 01/31/2031</v>
      </c>
      <c r="O105" t="s">
        <v>1427</v>
      </c>
      <c r="P105" t="s">
        <v>697</v>
      </c>
      <c r="Q105" t="str">
        <f t="shared" si="11"/>
        <v>06/30/2022-01/30/2023</v>
      </c>
    </row>
    <row r="106" spans="5:17">
      <c r="E106" s="14" t="s">
        <v>956</v>
      </c>
      <c r="F106" s="13">
        <v>44377</v>
      </c>
      <c r="G106" s="13">
        <v>47406</v>
      </c>
      <c r="H106">
        <f t="shared" si="6"/>
        <v>2021</v>
      </c>
      <c r="I106">
        <f t="shared" si="7"/>
        <v>2029</v>
      </c>
      <c r="J106" s="13">
        <v>44484</v>
      </c>
      <c r="K106" s="13">
        <v>47406</v>
      </c>
      <c r="L106">
        <f t="shared" si="8"/>
        <v>2021</v>
      </c>
      <c r="M106">
        <f t="shared" si="9"/>
        <v>2029</v>
      </c>
      <c r="N106" s="15" t="str">
        <f t="shared" si="10"/>
        <v>10/15/2021 - 10/15/2029</v>
      </c>
      <c r="O106" t="s">
        <v>1390</v>
      </c>
      <c r="P106" t="s">
        <v>697</v>
      </c>
      <c r="Q106" t="str">
        <f t="shared" si="11"/>
        <v>06/30/2021-10/14/2021</v>
      </c>
    </row>
    <row r="107" spans="5:17">
      <c r="E107" s="14" t="s">
        <v>957</v>
      </c>
      <c r="F107" s="13">
        <v>43465</v>
      </c>
      <c r="G107" s="13">
        <v>47741</v>
      </c>
      <c r="H107">
        <f t="shared" si="6"/>
        <v>2018</v>
      </c>
      <c r="I107">
        <f t="shared" si="7"/>
        <v>2030</v>
      </c>
      <c r="J107" s="13">
        <v>44819</v>
      </c>
      <c r="K107" s="13">
        <v>47741</v>
      </c>
      <c r="L107">
        <f t="shared" si="8"/>
        <v>2022</v>
      </c>
      <c r="M107">
        <f t="shared" si="9"/>
        <v>2030</v>
      </c>
      <c r="N107" s="15" t="str">
        <f t="shared" si="10"/>
        <v>09/15/2022 - 09/15/2030</v>
      </c>
      <c r="O107" t="s">
        <v>1432</v>
      </c>
      <c r="P107" t="s">
        <v>697</v>
      </c>
      <c r="Q107" t="str">
        <f t="shared" si="11"/>
        <v>12/31/2018-09/14/2022</v>
      </c>
    </row>
    <row r="108" spans="5:17">
      <c r="E108" s="14" t="s">
        <v>958</v>
      </c>
      <c r="F108" s="13">
        <v>44377</v>
      </c>
      <c r="G108" s="13">
        <v>47406</v>
      </c>
      <c r="H108">
        <f t="shared" si="6"/>
        <v>2021</v>
      </c>
      <c r="I108">
        <f t="shared" si="7"/>
        <v>2029</v>
      </c>
      <c r="J108" s="13">
        <v>44484</v>
      </c>
      <c r="K108" s="13">
        <v>47406</v>
      </c>
      <c r="L108">
        <f t="shared" si="8"/>
        <v>2021</v>
      </c>
      <c r="M108">
        <f t="shared" si="9"/>
        <v>2029</v>
      </c>
      <c r="N108" s="15" t="str">
        <f t="shared" si="10"/>
        <v>10/15/2021 - 10/15/2029</v>
      </c>
      <c r="O108" t="s">
        <v>1390</v>
      </c>
      <c r="P108" t="s">
        <v>697</v>
      </c>
      <c r="Q108" t="str">
        <f t="shared" si="11"/>
        <v>06/30/2021-10/14/2021</v>
      </c>
    </row>
    <row r="109" spans="5:17">
      <c r="E109" s="14" t="s">
        <v>959</v>
      </c>
      <c r="F109" s="13">
        <v>44377</v>
      </c>
      <c r="G109" s="13">
        <v>47406</v>
      </c>
      <c r="H109">
        <f t="shared" si="6"/>
        <v>2021</v>
      </c>
      <c r="I109">
        <f t="shared" si="7"/>
        <v>2029</v>
      </c>
      <c r="J109" s="13">
        <v>44484</v>
      </c>
      <c r="K109" s="13">
        <v>47406</v>
      </c>
      <c r="L109">
        <f t="shared" si="8"/>
        <v>2021</v>
      </c>
      <c r="M109">
        <f t="shared" si="9"/>
        <v>2029</v>
      </c>
      <c r="N109" s="15" t="str">
        <f t="shared" si="10"/>
        <v>10/15/2021 - 10/15/2029</v>
      </c>
      <c r="O109" t="s">
        <v>1390</v>
      </c>
      <c r="P109" t="s">
        <v>697</v>
      </c>
      <c r="Q109" t="str">
        <f t="shared" si="11"/>
        <v>06/30/2021-10/14/2021</v>
      </c>
    </row>
    <row r="110" spans="5:17">
      <c r="E110" s="14" t="s">
        <v>960</v>
      </c>
      <c r="F110" s="13">
        <v>44742</v>
      </c>
      <c r="G110" s="13">
        <v>47848</v>
      </c>
      <c r="H110">
        <f t="shared" si="6"/>
        <v>2022</v>
      </c>
      <c r="I110">
        <f t="shared" si="7"/>
        <v>2030</v>
      </c>
      <c r="J110" s="13">
        <v>44957</v>
      </c>
      <c r="K110" s="13">
        <v>47879</v>
      </c>
      <c r="L110">
        <f t="shared" si="8"/>
        <v>2023</v>
      </c>
      <c r="M110">
        <f t="shared" si="9"/>
        <v>2031</v>
      </c>
      <c r="N110" s="15" t="str">
        <f t="shared" si="10"/>
        <v>01/31/2023 - 01/31/2031</v>
      </c>
      <c r="O110" t="s">
        <v>1418</v>
      </c>
      <c r="P110" t="s">
        <v>697</v>
      </c>
      <c r="Q110" t="str">
        <f t="shared" si="11"/>
        <v>06/30/2022-01/30/2023</v>
      </c>
    </row>
    <row r="111" spans="5:17">
      <c r="E111" s="14" t="s">
        <v>961</v>
      </c>
      <c r="F111" s="13">
        <v>44377</v>
      </c>
      <c r="G111" s="13">
        <v>47406</v>
      </c>
      <c r="H111">
        <f t="shared" si="6"/>
        <v>2021</v>
      </c>
      <c r="I111">
        <f t="shared" si="7"/>
        <v>2029</v>
      </c>
      <c r="J111" s="13">
        <v>44484</v>
      </c>
      <c r="K111" s="13">
        <v>47406</v>
      </c>
      <c r="L111">
        <f t="shared" si="8"/>
        <v>2021</v>
      </c>
      <c r="M111">
        <f t="shared" si="9"/>
        <v>2029</v>
      </c>
      <c r="N111" s="15" t="str">
        <f t="shared" si="10"/>
        <v>10/15/2021 - 10/15/2029</v>
      </c>
      <c r="O111" t="s">
        <v>1392</v>
      </c>
      <c r="P111" t="s">
        <v>697</v>
      </c>
      <c r="Q111" t="str">
        <f t="shared" si="11"/>
        <v>06/30/2021-10/14/2021</v>
      </c>
    </row>
    <row r="112" spans="5:17">
      <c r="E112" s="14" t="s">
        <v>962</v>
      </c>
      <c r="F112" s="13">
        <v>44742</v>
      </c>
      <c r="G112" s="13">
        <v>47848</v>
      </c>
      <c r="H112">
        <f t="shared" si="6"/>
        <v>2022</v>
      </c>
      <c r="I112">
        <f t="shared" si="7"/>
        <v>2030</v>
      </c>
      <c r="J112" s="13">
        <v>44957</v>
      </c>
      <c r="K112" s="13">
        <v>47879</v>
      </c>
      <c r="L112">
        <f t="shared" si="8"/>
        <v>2023</v>
      </c>
      <c r="M112">
        <f t="shared" si="9"/>
        <v>2031</v>
      </c>
      <c r="N112" s="15" t="str">
        <f t="shared" si="10"/>
        <v>01/31/2023 - 01/31/2031</v>
      </c>
      <c r="O112" t="s">
        <v>1405</v>
      </c>
      <c r="P112" t="s">
        <v>697</v>
      </c>
      <c r="Q112" t="str">
        <f t="shared" si="11"/>
        <v>06/30/2022-01/30/2023</v>
      </c>
    </row>
    <row r="113" spans="5:17">
      <c r="E113" s="14" t="s">
        <v>963</v>
      </c>
      <c r="F113" s="13">
        <v>44377</v>
      </c>
      <c r="G113" s="13">
        <v>47406</v>
      </c>
      <c r="H113">
        <f t="shared" si="6"/>
        <v>2021</v>
      </c>
      <c r="I113">
        <f t="shared" si="7"/>
        <v>2029</v>
      </c>
      <c r="J113" s="13">
        <v>44484</v>
      </c>
      <c r="K113" s="13">
        <v>47406</v>
      </c>
      <c r="L113">
        <f t="shared" si="8"/>
        <v>2021</v>
      </c>
      <c r="M113">
        <f t="shared" si="9"/>
        <v>2029</v>
      </c>
      <c r="N113" s="15" t="str">
        <f t="shared" si="10"/>
        <v>10/15/2021 - 10/15/2029</v>
      </c>
      <c r="O113" t="s">
        <v>1392</v>
      </c>
      <c r="P113" t="s">
        <v>697</v>
      </c>
      <c r="Q113" t="str">
        <f t="shared" si="11"/>
        <v>06/30/2021-10/14/2021</v>
      </c>
    </row>
    <row r="114" spans="5:17">
      <c r="E114" s="14" t="s">
        <v>964</v>
      </c>
      <c r="F114" s="13">
        <v>44742</v>
      </c>
      <c r="G114" s="13">
        <v>47848</v>
      </c>
      <c r="H114">
        <f t="shared" si="6"/>
        <v>2022</v>
      </c>
      <c r="I114">
        <f t="shared" si="7"/>
        <v>2030</v>
      </c>
      <c r="J114" s="13">
        <v>44957</v>
      </c>
      <c r="K114" s="13">
        <v>47879</v>
      </c>
      <c r="L114">
        <f t="shared" si="8"/>
        <v>2023</v>
      </c>
      <c r="M114">
        <f t="shared" si="9"/>
        <v>2031</v>
      </c>
      <c r="N114" s="15" t="str">
        <f t="shared" si="10"/>
        <v>01/31/2023 - 01/31/2031</v>
      </c>
      <c r="O114" t="s">
        <v>1401</v>
      </c>
      <c r="P114" t="s">
        <v>697</v>
      </c>
      <c r="Q114" t="str">
        <f t="shared" si="11"/>
        <v>06/30/2022-01/30/2023</v>
      </c>
    </row>
    <row r="115" spans="5:17">
      <c r="E115" s="14" t="s">
        <v>965</v>
      </c>
      <c r="F115" s="13">
        <v>44377</v>
      </c>
      <c r="G115" s="13">
        <v>47361</v>
      </c>
      <c r="H115">
        <f t="shared" si="6"/>
        <v>2021</v>
      </c>
      <c r="I115">
        <f t="shared" si="7"/>
        <v>2029</v>
      </c>
      <c r="J115" s="13">
        <v>44331</v>
      </c>
      <c r="K115" s="13">
        <v>47253</v>
      </c>
      <c r="L115">
        <f t="shared" si="8"/>
        <v>2021</v>
      </c>
      <c r="M115">
        <f t="shared" si="9"/>
        <v>2029</v>
      </c>
      <c r="N115" s="15" t="str">
        <f t="shared" si="10"/>
        <v>05/15/2021 - 05/15/2029</v>
      </c>
      <c r="O115" t="s">
        <v>1433</v>
      </c>
      <c r="P115" t="s">
        <v>697</v>
      </c>
      <c r="Q115" t="str">
        <f t="shared" si="11"/>
        <v>06/30/2021-05/14/2021</v>
      </c>
    </row>
    <row r="116" spans="5:17">
      <c r="E116" s="14" t="s">
        <v>966</v>
      </c>
      <c r="F116" s="13">
        <v>44012</v>
      </c>
      <c r="G116" s="13">
        <v>47223</v>
      </c>
      <c r="H116">
        <f t="shared" si="6"/>
        <v>2020</v>
      </c>
      <c r="I116">
        <f t="shared" si="7"/>
        <v>2029</v>
      </c>
      <c r="J116" s="13">
        <v>44316</v>
      </c>
      <c r="K116" s="13">
        <v>47238</v>
      </c>
      <c r="L116">
        <f t="shared" si="8"/>
        <v>2021</v>
      </c>
      <c r="M116">
        <f t="shared" si="9"/>
        <v>2029</v>
      </c>
      <c r="N116" s="15" t="str">
        <f t="shared" si="10"/>
        <v>04/30/2021 - 04/30/2029</v>
      </c>
      <c r="O116" t="s">
        <v>1420</v>
      </c>
      <c r="P116" t="s">
        <v>697</v>
      </c>
      <c r="Q116" t="str">
        <f t="shared" si="11"/>
        <v>06/30/2020-04/29/2021</v>
      </c>
    </row>
    <row r="117" spans="5:17">
      <c r="E117" s="14" t="s">
        <v>967</v>
      </c>
      <c r="F117" s="13">
        <v>43465</v>
      </c>
      <c r="G117" s="13">
        <v>47741</v>
      </c>
      <c r="H117">
        <f t="shared" si="6"/>
        <v>2018</v>
      </c>
      <c r="I117">
        <f t="shared" si="7"/>
        <v>2030</v>
      </c>
      <c r="J117" s="13">
        <v>44819</v>
      </c>
      <c r="K117" s="13">
        <v>47741</v>
      </c>
      <c r="L117">
        <f t="shared" si="8"/>
        <v>2022</v>
      </c>
      <c r="M117">
        <f t="shared" si="9"/>
        <v>2030</v>
      </c>
      <c r="N117" s="15" t="str">
        <f t="shared" si="10"/>
        <v>09/15/2022 - 09/15/2030</v>
      </c>
      <c r="O117" t="s">
        <v>1432</v>
      </c>
      <c r="P117" t="s">
        <v>697</v>
      </c>
      <c r="Q117" t="str">
        <f t="shared" si="11"/>
        <v>12/31/2018-09/14/2022</v>
      </c>
    </row>
    <row r="118" spans="5:17">
      <c r="E118" s="14" t="s">
        <v>968</v>
      </c>
      <c r="F118" s="13">
        <v>45107</v>
      </c>
      <c r="G118" s="13">
        <v>48197</v>
      </c>
      <c r="H118">
        <f t="shared" si="6"/>
        <v>2023</v>
      </c>
      <c r="I118">
        <f t="shared" si="7"/>
        <v>2031</v>
      </c>
      <c r="J118" s="13">
        <v>45275</v>
      </c>
      <c r="K118" s="13">
        <v>48197</v>
      </c>
      <c r="L118">
        <f t="shared" si="8"/>
        <v>2023</v>
      </c>
      <c r="M118">
        <f t="shared" si="9"/>
        <v>2031</v>
      </c>
      <c r="N118" s="15" t="str">
        <f t="shared" si="10"/>
        <v>12/15/2023 - 12/15/2031</v>
      </c>
      <c r="O118" t="s">
        <v>1422</v>
      </c>
      <c r="P118" s="13" t="s">
        <v>697</v>
      </c>
      <c r="Q118" t="str">
        <f t="shared" si="11"/>
        <v>06/30/2023-12/14/2023</v>
      </c>
    </row>
    <row r="119" spans="5:17">
      <c r="E119" s="14" t="s">
        <v>969</v>
      </c>
      <c r="F119" s="13">
        <v>45107</v>
      </c>
      <c r="G119" s="13">
        <v>48213</v>
      </c>
      <c r="H119">
        <f t="shared" si="6"/>
        <v>2023</v>
      </c>
      <c r="I119">
        <f t="shared" si="7"/>
        <v>2031</v>
      </c>
      <c r="J119" s="13">
        <v>45291</v>
      </c>
      <c r="K119" s="13">
        <v>48213</v>
      </c>
      <c r="L119">
        <f t="shared" si="8"/>
        <v>2023</v>
      </c>
      <c r="M119">
        <f t="shared" si="9"/>
        <v>2031</v>
      </c>
      <c r="N119" s="15" t="str">
        <f t="shared" si="10"/>
        <v>12/31/2023 - 12/31/2031</v>
      </c>
      <c r="O119" t="s">
        <v>1404</v>
      </c>
      <c r="P119" t="s">
        <v>697</v>
      </c>
      <c r="Q119" t="str">
        <f t="shared" si="11"/>
        <v>06/30/2023-12/30/2023</v>
      </c>
    </row>
    <row r="120" spans="5:17">
      <c r="E120" s="14" t="s">
        <v>970</v>
      </c>
      <c r="F120" s="13">
        <v>44377</v>
      </c>
      <c r="G120" s="13">
        <v>47406</v>
      </c>
      <c r="H120">
        <f t="shared" si="6"/>
        <v>2021</v>
      </c>
      <c r="I120">
        <f t="shared" si="7"/>
        <v>2029</v>
      </c>
      <c r="J120" s="13">
        <v>44484</v>
      </c>
      <c r="K120" s="13">
        <v>47406</v>
      </c>
      <c r="L120">
        <f t="shared" si="8"/>
        <v>2021</v>
      </c>
      <c r="M120">
        <f t="shared" si="9"/>
        <v>2029</v>
      </c>
      <c r="N120" s="15" t="str">
        <f t="shared" si="10"/>
        <v>10/15/2021 - 10/15/2029</v>
      </c>
      <c r="O120" t="s">
        <v>1409</v>
      </c>
      <c r="P120" t="s">
        <v>697</v>
      </c>
      <c r="Q120" t="str">
        <f t="shared" si="11"/>
        <v>06/30/2021-10/14/2021</v>
      </c>
    </row>
    <row r="121" spans="5:17">
      <c r="E121" s="14" t="s">
        <v>971</v>
      </c>
      <c r="F121" s="13">
        <v>44377</v>
      </c>
      <c r="G121" s="13">
        <v>47406</v>
      </c>
      <c r="H121">
        <f t="shared" si="6"/>
        <v>2021</v>
      </c>
      <c r="I121">
        <f t="shared" si="7"/>
        <v>2029</v>
      </c>
      <c r="J121" s="13">
        <v>44484</v>
      </c>
      <c r="K121" s="13">
        <v>47406</v>
      </c>
      <c r="L121">
        <f t="shared" si="8"/>
        <v>2021</v>
      </c>
      <c r="M121">
        <f t="shared" si="9"/>
        <v>2029</v>
      </c>
      <c r="N121" s="15" t="str">
        <f t="shared" si="10"/>
        <v>10/15/2021 - 10/15/2029</v>
      </c>
      <c r="O121" t="s">
        <v>1390</v>
      </c>
      <c r="P121" t="s">
        <v>697</v>
      </c>
      <c r="Q121" t="str">
        <f t="shared" si="11"/>
        <v>06/30/2021-10/14/2021</v>
      </c>
    </row>
    <row r="122" spans="5:17">
      <c r="E122" s="14" t="s">
        <v>972</v>
      </c>
      <c r="F122" s="13">
        <v>45107</v>
      </c>
      <c r="G122" s="13">
        <v>48213</v>
      </c>
      <c r="H122">
        <f t="shared" si="6"/>
        <v>2023</v>
      </c>
      <c r="I122">
        <f t="shared" si="7"/>
        <v>2031</v>
      </c>
      <c r="J122" s="13">
        <v>45291</v>
      </c>
      <c r="K122" s="13">
        <v>48213</v>
      </c>
      <c r="L122">
        <f t="shared" si="8"/>
        <v>2023</v>
      </c>
      <c r="M122">
        <f t="shared" si="9"/>
        <v>2031</v>
      </c>
      <c r="N122" s="15" t="str">
        <f t="shared" si="10"/>
        <v>12/31/2023 - 12/31/2031</v>
      </c>
      <c r="O122" t="s">
        <v>1434</v>
      </c>
      <c r="P122" s="13" t="s">
        <v>697</v>
      </c>
      <c r="Q122" t="str">
        <f t="shared" si="11"/>
        <v>06/30/2023-12/30/2023</v>
      </c>
    </row>
    <row r="123" spans="5:17">
      <c r="E123" s="14" t="s">
        <v>973</v>
      </c>
      <c r="F123" s="13">
        <v>44742</v>
      </c>
      <c r="G123" s="13">
        <v>47848</v>
      </c>
      <c r="H123">
        <f t="shared" si="6"/>
        <v>2022</v>
      </c>
      <c r="I123">
        <f t="shared" si="7"/>
        <v>2030</v>
      </c>
      <c r="J123" s="13">
        <v>44957</v>
      </c>
      <c r="K123" s="13">
        <v>47879</v>
      </c>
      <c r="L123">
        <f t="shared" si="8"/>
        <v>2023</v>
      </c>
      <c r="M123">
        <f t="shared" si="9"/>
        <v>2031</v>
      </c>
      <c r="N123" s="15" t="str">
        <f t="shared" si="10"/>
        <v>01/31/2023 - 01/31/2031</v>
      </c>
      <c r="O123" t="s">
        <v>1411</v>
      </c>
      <c r="P123" t="s">
        <v>697</v>
      </c>
      <c r="Q123" t="str">
        <f t="shared" si="11"/>
        <v>06/30/2022-01/30/2023</v>
      </c>
    </row>
    <row r="124" spans="5:17">
      <c r="E124" s="14" t="s">
        <v>974</v>
      </c>
      <c r="F124" s="13">
        <v>43465</v>
      </c>
      <c r="G124" s="13">
        <v>47802</v>
      </c>
      <c r="H124">
        <f t="shared" si="6"/>
        <v>2018</v>
      </c>
      <c r="I124">
        <f t="shared" si="7"/>
        <v>2030</v>
      </c>
      <c r="J124" s="13">
        <v>44972</v>
      </c>
      <c r="K124" s="13">
        <v>47894</v>
      </c>
      <c r="L124">
        <f t="shared" si="8"/>
        <v>2023</v>
      </c>
      <c r="M124">
        <f t="shared" si="9"/>
        <v>2031</v>
      </c>
      <c r="N124" s="15" t="str">
        <f t="shared" si="10"/>
        <v>02/15/2023 - 02/15/2031</v>
      </c>
      <c r="O124" t="s">
        <v>1435</v>
      </c>
      <c r="P124" t="s">
        <v>697</v>
      </c>
      <c r="Q124" t="str">
        <f t="shared" si="11"/>
        <v>12/31/2018-02/14/2023</v>
      </c>
    </row>
    <row r="125" spans="5:17">
      <c r="E125" s="14" t="s">
        <v>1436</v>
      </c>
      <c r="F125" s="13">
        <v>45107</v>
      </c>
      <c r="G125" s="13">
        <v>48244</v>
      </c>
      <c r="H125">
        <f t="shared" si="6"/>
        <v>2023</v>
      </c>
      <c r="I125">
        <f t="shared" si="7"/>
        <v>2032</v>
      </c>
      <c r="J125" s="13">
        <v>45322</v>
      </c>
      <c r="K125" s="13">
        <v>48244</v>
      </c>
      <c r="L125">
        <f t="shared" si="8"/>
        <v>2024</v>
      </c>
      <c r="M125">
        <f t="shared" si="9"/>
        <v>2032</v>
      </c>
      <c r="N125" s="15" t="str">
        <f t="shared" si="10"/>
        <v>01/31/2024 - 01/31/2032</v>
      </c>
      <c r="O125" t="s">
        <v>1406</v>
      </c>
      <c r="P125" s="13" t="s">
        <v>697</v>
      </c>
      <c r="Q125" t="str">
        <f t="shared" si="11"/>
        <v>06/30/2023-01/30/2024</v>
      </c>
    </row>
    <row r="126" spans="5:17">
      <c r="E126" s="14" t="s">
        <v>975</v>
      </c>
      <c r="F126" s="13">
        <v>44377</v>
      </c>
      <c r="G126" s="13">
        <v>47406</v>
      </c>
      <c r="H126">
        <f t="shared" si="6"/>
        <v>2021</v>
      </c>
      <c r="I126">
        <f t="shared" si="7"/>
        <v>2029</v>
      </c>
      <c r="J126" s="13">
        <v>44484</v>
      </c>
      <c r="K126" s="13">
        <v>47406</v>
      </c>
      <c r="L126">
        <f t="shared" si="8"/>
        <v>2021</v>
      </c>
      <c r="M126">
        <f t="shared" si="9"/>
        <v>2029</v>
      </c>
      <c r="N126" s="15" t="str">
        <f t="shared" si="10"/>
        <v>10/15/2021 - 10/15/2029</v>
      </c>
      <c r="O126" t="s">
        <v>1390</v>
      </c>
      <c r="P126" t="s">
        <v>697</v>
      </c>
      <c r="Q126" t="str">
        <f t="shared" si="11"/>
        <v>06/30/2021-10/14/2021</v>
      </c>
    </row>
    <row r="127" spans="5:17">
      <c r="E127" s="14" t="s">
        <v>976</v>
      </c>
      <c r="F127" s="13">
        <v>44377</v>
      </c>
      <c r="G127" s="13">
        <v>47406</v>
      </c>
      <c r="H127">
        <f t="shared" si="6"/>
        <v>2021</v>
      </c>
      <c r="I127">
        <f t="shared" si="7"/>
        <v>2029</v>
      </c>
      <c r="J127" s="13">
        <v>44484</v>
      </c>
      <c r="K127" s="13">
        <v>47406</v>
      </c>
      <c r="L127">
        <f t="shared" si="8"/>
        <v>2021</v>
      </c>
      <c r="M127">
        <f t="shared" si="9"/>
        <v>2029</v>
      </c>
      <c r="N127" s="15" t="str">
        <f t="shared" si="10"/>
        <v>10/15/2021 - 10/15/2029</v>
      </c>
      <c r="O127" t="s">
        <v>1390</v>
      </c>
      <c r="P127" t="s">
        <v>697</v>
      </c>
      <c r="Q127" t="str">
        <f t="shared" si="11"/>
        <v>06/30/2021-10/14/2021</v>
      </c>
    </row>
    <row r="128" spans="5:17">
      <c r="E128" s="14" t="s">
        <v>977</v>
      </c>
      <c r="F128" s="13">
        <v>44742</v>
      </c>
      <c r="G128" s="13">
        <v>47848</v>
      </c>
      <c r="H128">
        <f t="shared" si="6"/>
        <v>2022</v>
      </c>
      <c r="I128">
        <f t="shared" si="7"/>
        <v>2030</v>
      </c>
      <c r="J128" s="13">
        <v>44957</v>
      </c>
      <c r="K128" s="13">
        <v>47879</v>
      </c>
      <c r="L128">
        <f t="shared" si="8"/>
        <v>2023</v>
      </c>
      <c r="M128">
        <f t="shared" si="9"/>
        <v>2031</v>
      </c>
      <c r="N128" s="15" t="str">
        <f t="shared" si="10"/>
        <v>01/31/2023 - 01/31/2031</v>
      </c>
      <c r="O128" t="s">
        <v>1391</v>
      </c>
      <c r="P128" t="s">
        <v>697</v>
      </c>
      <c r="Q128" t="str">
        <f t="shared" si="11"/>
        <v>06/30/2022-01/30/2023</v>
      </c>
    </row>
    <row r="129" spans="5:17">
      <c r="E129" s="14" t="s">
        <v>978</v>
      </c>
      <c r="F129" s="13">
        <v>43465</v>
      </c>
      <c r="G129" s="13">
        <v>47802</v>
      </c>
      <c r="H129">
        <f t="shared" si="6"/>
        <v>2018</v>
      </c>
      <c r="I129">
        <f t="shared" si="7"/>
        <v>2030</v>
      </c>
      <c r="J129" s="13">
        <v>44972</v>
      </c>
      <c r="K129" s="13">
        <v>47894</v>
      </c>
      <c r="L129">
        <f t="shared" si="8"/>
        <v>2023</v>
      </c>
      <c r="M129">
        <f t="shared" si="9"/>
        <v>2031</v>
      </c>
      <c r="N129" s="15" t="str">
        <f t="shared" si="10"/>
        <v>02/15/2023 - 02/15/2031</v>
      </c>
      <c r="O129" t="s">
        <v>1435</v>
      </c>
      <c r="P129" t="s">
        <v>697</v>
      </c>
      <c r="Q129" t="str">
        <f t="shared" si="11"/>
        <v>12/31/2018-02/14/2023</v>
      </c>
    </row>
    <row r="130" spans="5:17">
      <c r="E130" s="14" t="s">
        <v>979</v>
      </c>
      <c r="F130" s="13">
        <v>44742</v>
      </c>
      <c r="G130" s="13">
        <v>47848</v>
      </c>
      <c r="H130">
        <f t="shared" ref="H130:H193" si="12">YEAR(F130)</f>
        <v>2022</v>
      </c>
      <c r="I130">
        <f t="shared" ref="I130:I193" si="13">YEAR(G130)</f>
        <v>2030</v>
      </c>
      <c r="J130" s="13">
        <v>44957</v>
      </c>
      <c r="K130" s="13">
        <v>47879</v>
      </c>
      <c r="L130">
        <f t="shared" ref="L130:L193" si="14">YEAR(J130)</f>
        <v>2023</v>
      </c>
      <c r="M130">
        <f t="shared" ref="M130:M193" si="15">YEAR(K130)</f>
        <v>2031</v>
      </c>
      <c r="N130" s="15" t="str">
        <f t="shared" ref="N130:N193" si="16">TEXT(J130,"mm/dd/yyyy")&amp;" - "&amp;TEXT(K130,"mm/dd/yyyy")</f>
        <v>01/31/2023 - 01/31/2031</v>
      </c>
      <c r="O130" t="s">
        <v>1405</v>
      </c>
      <c r="P130" t="s">
        <v>697</v>
      </c>
      <c r="Q130" t="str">
        <f t="shared" ref="Q130:Q193" si="17">TEXT(F130,"mm/dd/yyyy")&amp;"-"&amp;TEXT(J130-1,"mm/dd/yyyy")</f>
        <v>06/30/2022-01/30/2023</v>
      </c>
    </row>
    <row r="131" spans="5:17">
      <c r="E131" s="14" t="s">
        <v>980</v>
      </c>
      <c r="F131" s="13">
        <v>44377</v>
      </c>
      <c r="G131" s="13">
        <v>47406</v>
      </c>
      <c r="H131">
        <f t="shared" si="12"/>
        <v>2021</v>
      </c>
      <c r="I131">
        <f t="shared" si="13"/>
        <v>2029</v>
      </c>
      <c r="J131" s="13">
        <v>44484</v>
      </c>
      <c r="K131" s="13">
        <v>47406</v>
      </c>
      <c r="L131">
        <f t="shared" si="14"/>
        <v>2021</v>
      </c>
      <c r="M131">
        <f t="shared" si="15"/>
        <v>2029</v>
      </c>
      <c r="N131" s="15" t="str">
        <f t="shared" si="16"/>
        <v>10/15/2021 - 10/15/2029</v>
      </c>
      <c r="O131" t="s">
        <v>1409</v>
      </c>
      <c r="P131" t="s">
        <v>697</v>
      </c>
      <c r="Q131" t="str">
        <f t="shared" si="17"/>
        <v>06/30/2021-10/14/2021</v>
      </c>
    </row>
    <row r="132" spans="5:17">
      <c r="E132" s="14" t="s">
        <v>981</v>
      </c>
      <c r="F132" s="13">
        <v>44012</v>
      </c>
      <c r="G132" s="13">
        <v>47223</v>
      </c>
      <c r="H132">
        <f t="shared" si="12"/>
        <v>2020</v>
      </c>
      <c r="I132">
        <f t="shared" si="13"/>
        <v>2029</v>
      </c>
      <c r="J132" s="13">
        <v>44316</v>
      </c>
      <c r="K132" s="13">
        <v>47238</v>
      </c>
      <c r="L132">
        <f t="shared" si="14"/>
        <v>2021</v>
      </c>
      <c r="M132">
        <f t="shared" si="15"/>
        <v>2029</v>
      </c>
      <c r="N132" s="15" t="str">
        <f t="shared" si="16"/>
        <v>04/30/2021 - 04/30/2029</v>
      </c>
      <c r="O132" t="s">
        <v>1420</v>
      </c>
      <c r="P132" t="s">
        <v>697</v>
      </c>
      <c r="Q132" t="str">
        <f t="shared" si="17"/>
        <v>06/30/2020-04/29/2021</v>
      </c>
    </row>
    <row r="133" spans="5:17">
      <c r="E133" s="14" t="s">
        <v>982</v>
      </c>
      <c r="F133" s="13">
        <v>44377</v>
      </c>
      <c r="G133" s="13">
        <v>47406</v>
      </c>
      <c r="H133">
        <f t="shared" si="12"/>
        <v>2021</v>
      </c>
      <c r="I133">
        <f t="shared" si="13"/>
        <v>2029</v>
      </c>
      <c r="J133" s="13">
        <v>44484</v>
      </c>
      <c r="K133" s="13">
        <v>47406</v>
      </c>
      <c r="L133">
        <f t="shared" si="14"/>
        <v>2021</v>
      </c>
      <c r="M133">
        <f t="shared" si="15"/>
        <v>2029</v>
      </c>
      <c r="N133" s="15" t="str">
        <f t="shared" si="16"/>
        <v>10/15/2021 - 10/15/2029</v>
      </c>
      <c r="O133" t="s">
        <v>1415</v>
      </c>
      <c r="P133" t="s">
        <v>697</v>
      </c>
      <c r="Q133" t="str">
        <f t="shared" si="17"/>
        <v>06/30/2021-10/14/2021</v>
      </c>
    </row>
    <row r="134" spans="5:17">
      <c r="E134" s="14" t="s">
        <v>983</v>
      </c>
      <c r="F134" s="13">
        <v>44742</v>
      </c>
      <c r="G134" s="13">
        <v>47848</v>
      </c>
      <c r="H134">
        <f t="shared" si="12"/>
        <v>2022</v>
      </c>
      <c r="I134">
        <f t="shared" si="13"/>
        <v>2030</v>
      </c>
      <c r="J134" s="13">
        <v>44957</v>
      </c>
      <c r="K134" s="13">
        <v>47879</v>
      </c>
      <c r="L134">
        <f t="shared" si="14"/>
        <v>2023</v>
      </c>
      <c r="M134">
        <f t="shared" si="15"/>
        <v>2031</v>
      </c>
      <c r="N134" s="15" t="str">
        <f t="shared" si="16"/>
        <v>01/31/2023 - 01/31/2031</v>
      </c>
      <c r="O134" t="s">
        <v>1401</v>
      </c>
      <c r="P134" t="s">
        <v>697</v>
      </c>
      <c r="Q134" t="str">
        <f t="shared" si="17"/>
        <v>06/30/2022-01/30/2023</v>
      </c>
    </row>
    <row r="135" spans="5:17">
      <c r="E135" s="14" t="s">
        <v>984</v>
      </c>
      <c r="F135" s="13">
        <v>44377</v>
      </c>
      <c r="G135" s="13">
        <v>47361</v>
      </c>
      <c r="H135">
        <f t="shared" si="12"/>
        <v>2021</v>
      </c>
      <c r="I135">
        <f t="shared" si="13"/>
        <v>2029</v>
      </c>
      <c r="J135" s="13">
        <v>44331</v>
      </c>
      <c r="K135" s="13">
        <v>47253</v>
      </c>
      <c r="L135">
        <f t="shared" si="14"/>
        <v>2021</v>
      </c>
      <c r="M135">
        <f t="shared" si="15"/>
        <v>2029</v>
      </c>
      <c r="N135" s="15" t="str">
        <f t="shared" si="16"/>
        <v>05/15/2021 - 05/15/2029</v>
      </c>
      <c r="O135" t="s">
        <v>1437</v>
      </c>
      <c r="P135" t="s">
        <v>697</v>
      </c>
      <c r="Q135" t="str">
        <f t="shared" si="17"/>
        <v>06/30/2021-05/14/2021</v>
      </c>
    </row>
    <row r="136" spans="5:17">
      <c r="E136" s="14" t="s">
        <v>985</v>
      </c>
      <c r="F136" s="13">
        <v>44377</v>
      </c>
      <c r="G136" s="13">
        <v>47406</v>
      </c>
      <c r="H136">
        <f t="shared" si="12"/>
        <v>2021</v>
      </c>
      <c r="I136">
        <f t="shared" si="13"/>
        <v>2029</v>
      </c>
      <c r="J136" s="13">
        <v>44484</v>
      </c>
      <c r="K136" s="13">
        <v>47406</v>
      </c>
      <c r="L136">
        <f t="shared" si="14"/>
        <v>2021</v>
      </c>
      <c r="M136">
        <f t="shared" si="15"/>
        <v>2029</v>
      </c>
      <c r="N136" s="15" t="str">
        <f t="shared" si="16"/>
        <v>10/15/2021 - 10/15/2029</v>
      </c>
      <c r="O136" t="s">
        <v>1390</v>
      </c>
      <c r="P136" t="s">
        <v>697</v>
      </c>
      <c r="Q136" t="str">
        <f t="shared" si="17"/>
        <v>06/30/2021-10/14/2021</v>
      </c>
    </row>
    <row r="137" spans="5:17">
      <c r="E137" s="14" t="s">
        <v>986</v>
      </c>
      <c r="F137" s="13">
        <v>44377</v>
      </c>
      <c r="G137" s="13">
        <v>47406</v>
      </c>
      <c r="H137">
        <f t="shared" si="12"/>
        <v>2021</v>
      </c>
      <c r="I137">
        <f t="shared" si="13"/>
        <v>2029</v>
      </c>
      <c r="J137" s="13">
        <v>44484</v>
      </c>
      <c r="K137" s="13">
        <v>47406</v>
      </c>
      <c r="L137">
        <f t="shared" si="14"/>
        <v>2021</v>
      </c>
      <c r="M137">
        <f t="shared" si="15"/>
        <v>2029</v>
      </c>
      <c r="N137" s="15" t="str">
        <f t="shared" si="16"/>
        <v>10/15/2021 - 10/15/2029</v>
      </c>
      <c r="O137" t="s">
        <v>1390</v>
      </c>
      <c r="P137" t="s">
        <v>697</v>
      </c>
      <c r="Q137" t="str">
        <f t="shared" si="17"/>
        <v>06/30/2021-10/14/2021</v>
      </c>
    </row>
    <row r="138" spans="5:17">
      <c r="E138" s="14" t="s">
        <v>987</v>
      </c>
      <c r="F138" s="13">
        <v>44377</v>
      </c>
      <c r="G138" s="13">
        <v>47361</v>
      </c>
      <c r="H138">
        <f t="shared" si="12"/>
        <v>2021</v>
      </c>
      <c r="I138">
        <f t="shared" si="13"/>
        <v>2029</v>
      </c>
      <c r="J138" s="13">
        <v>44331</v>
      </c>
      <c r="K138" s="13">
        <v>47253</v>
      </c>
      <c r="L138">
        <f t="shared" si="14"/>
        <v>2021</v>
      </c>
      <c r="M138">
        <f t="shared" si="15"/>
        <v>2029</v>
      </c>
      <c r="N138" s="15" t="str">
        <f t="shared" si="16"/>
        <v>05/15/2021 - 05/15/2029</v>
      </c>
      <c r="O138" t="s">
        <v>1425</v>
      </c>
      <c r="P138" t="s">
        <v>697</v>
      </c>
      <c r="Q138" t="str">
        <f t="shared" si="17"/>
        <v>06/30/2021-05/14/2021</v>
      </c>
    </row>
    <row r="139" spans="5:17">
      <c r="E139" s="14" t="s">
        <v>988</v>
      </c>
      <c r="F139" s="13">
        <v>44742</v>
      </c>
      <c r="G139" s="13">
        <v>47848</v>
      </c>
      <c r="H139">
        <f t="shared" si="12"/>
        <v>2022</v>
      </c>
      <c r="I139">
        <f t="shared" si="13"/>
        <v>2030</v>
      </c>
      <c r="J139" s="13">
        <v>44957</v>
      </c>
      <c r="K139" s="13">
        <v>47879</v>
      </c>
      <c r="L139">
        <f t="shared" si="14"/>
        <v>2023</v>
      </c>
      <c r="M139">
        <f t="shared" si="15"/>
        <v>2031</v>
      </c>
      <c r="N139" s="15" t="str">
        <f t="shared" si="16"/>
        <v>01/31/2023 - 01/31/2031</v>
      </c>
      <c r="O139" t="s">
        <v>1391</v>
      </c>
      <c r="P139" t="s">
        <v>697</v>
      </c>
      <c r="Q139" t="str">
        <f t="shared" si="17"/>
        <v>06/30/2022-01/30/2023</v>
      </c>
    </row>
    <row r="140" spans="5:17">
      <c r="E140" s="14" t="s">
        <v>989</v>
      </c>
      <c r="F140" s="13">
        <v>44012</v>
      </c>
      <c r="G140" s="13">
        <v>47223</v>
      </c>
      <c r="H140">
        <f t="shared" si="12"/>
        <v>2020</v>
      </c>
      <c r="I140">
        <f t="shared" si="13"/>
        <v>2029</v>
      </c>
      <c r="J140" s="13">
        <v>44316</v>
      </c>
      <c r="K140" s="13">
        <v>47238</v>
      </c>
      <c r="L140">
        <f t="shared" si="14"/>
        <v>2021</v>
      </c>
      <c r="M140">
        <f t="shared" si="15"/>
        <v>2029</v>
      </c>
      <c r="N140" s="15" t="str">
        <f t="shared" si="16"/>
        <v>04/30/2021 - 04/30/2029</v>
      </c>
      <c r="O140" t="s">
        <v>1420</v>
      </c>
      <c r="P140" t="s">
        <v>697</v>
      </c>
      <c r="Q140" t="str">
        <f t="shared" si="17"/>
        <v>06/30/2020-04/29/2021</v>
      </c>
    </row>
    <row r="141" spans="5:17">
      <c r="E141" s="14" t="s">
        <v>990</v>
      </c>
      <c r="F141" s="13">
        <v>45107</v>
      </c>
      <c r="G141" s="13">
        <v>48213</v>
      </c>
      <c r="H141">
        <f t="shared" si="12"/>
        <v>2023</v>
      </c>
      <c r="I141">
        <f t="shared" si="13"/>
        <v>2031</v>
      </c>
      <c r="J141" s="13">
        <v>45291</v>
      </c>
      <c r="K141" s="13">
        <v>48213</v>
      </c>
      <c r="L141">
        <f t="shared" si="14"/>
        <v>2023</v>
      </c>
      <c r="M141">
        <f t="shared" si="15"/>
        <v>2031</v>
      </c>
      <c r="N141" s="15" t="str">
        <f t="shared" si="16"/>
        <v>12/31/2023 - 12/31/2031</v>
      </c>
      <c r="O141" t="s">
        <v>1438</v>
      </c>
      <c r="P141" t="s">
        <v>697</v>
      </c>
      <c r="Q141" t="str">
        <f t="shared" si="17"/>
        <v>06/30/2023-12/30/2023</v>
      </c>
    </row>
    <row r="142" spans="5:17">
      <c r="E142" s="14" t="s">
        <v>991</v>
      </c>
      <c r="F142" s="13">
        <v>44012</v>
      </c>
      <c r="G142" s="13">
        <v>47223</v>
      </c>
      <c r="H142">
        <f t="shared" si="12"/>
        <v>2020</v>
      </c>
      <c r="I142">
        <f t="shared" si="13"/>
        <v>2029</v>
      </c>
      <c r="J142" s="13">
        <v>44316</v>
      </c>
      <c r="K142" s="13">
        <v>47238</v>
      </c>
      <c r="L142">
        <f t="shared" si="14"/>
        <v>2021</v>
      </c>
      <c r="M142">
        <f t="shared" si="15"/>
        <v>2029</v>
      </c>
      <c r="N142" s="15" t="str">
        <f t="shared" si="16"/>
        <v>04/30/2021 - 04/30/2029</v>
      </c>
      <c r="O142" t="s">
        <v>1420</v>
      </c>
      <c r="P142" t="s">
        <v>697</v>
      </c>
      <c r="Q142" t="str">
        <f t="shared" si="17"/>
        <v>06/30/2020-04/29/2021</v>
      </c>
    </row>
    <row r="143" spans="5:17">
      <c r="E143" s="14" t="s">
        <v>992</v>
      </c>
      <c r="F143" s="13">
        <v>43465</v>
      </c>
      <c r="G143" s="13">
        <v>47802</v>
      </c>
      <c r="H143">
        <f t="shared" si="12"/>
        <v>2018</v>
      </c>
      <c r="I143">
        <f t="shared" si="13"/>
        <v>2030</v>
      </c>
      <c r="J143" s="13">
        <v>44972</v>
      </c>
      <c r="K143" s="13">
        <v>47894</v>
      </c>
      <c r="L143">
        <f t="shared" si="14"/>
        <v>2023</v>
      </c>
      <c r="M143">
        <f t="shared" si="15"/>
        <v>2031</v>
      </c>
      <c r="N143" s="15" t="str">
        <f t="shared" si="16"/>
        <v>02/15/2023 - 02/15/2031</v>
      </c>
      <c r="O143" t="s">
        <v>1435</v>
      </c>
      <c r="P143" t="s">
        <v>697</v>
      </c>
      <c r="Q143" t="str">
        <f t="shared" si="17"/>
        <v>12/31/2018-02/14/2023</v>
      </c>
    </row>
    <row r="144" spans="5:17">
      <c r="E144" s="14" t="s">
        <v>993</v>
      </c>
      <c r="F144" s="13">
        <v>43466</v>
      </c>
      <c r="G144" s="13">
        <v>46630</v>
      </c>
      <c r="H144">
        <f t="shared" si="12"/>
        <v>2019</v>
      </c>
      <c r="I144">
        <f t="shared" si="13"/>
        <v>2027</v>
      </c>
      <c r="J144" s="13">
        <v>43708</v>
      </c>
      <c r="K144" s="13">
        <v>46630</v>
      </c>
      <c r="L144">
        <f t="shared" si="14"/>
        <v>2019</v>
      </c>
      <c r="M144">
        <f t="shared" si="15"/>
        <v>2027</v>
      </c>
      <c r="N144" s="15" t="str">
        <f t="shared" si="16"/>
        <v>08/31/2019 - 08/31/2027</v>
      </c>
      <c r="O144" t="s">
        <v>1402</v>
      </c>
      <c r="P144" t="s">
        <v>697</v>
      </c>
      <c r="Q144" t="str">
        <f t="shared" si="17"/>
        <v>01/01/2019-08/30/2019</v>
      </c>
    </row>
    <row r="145" spans="5:17">
      <c r="E145" s="14" t="s">
        <v>994</v>
      </c>
      <c r="F145" s="13">
        <v>45107</v>
      </c>
      <c r="G145" s="13">
        <v>48213</v>
      </c>
      <c r="H145">
        <f t="shared" si="12"/>
        <v>2023</v>
      </c>
      <c r="I145">
        <f t="shared" si="13"/>
        <v>2031</v>
      </c>
      <c r="J145" s="13">
        <v>45291</v>
      </c>
      <c r="K145" s="13">
        <v>48213</v>
      </c>
      <c r="L145">
        <f t="shared" si="14"/>
        <v>2023</v>
      </c>
      <c r="M145">
        <f t="shared" si="15"/>
        <v>2031</v>
      </c>
      <c r="N145" s="15" t="str">
        <f t="shared" si="16"/>
        <v>12/31/2023 - 12/31/2031</v>
      </c>
      <c r="O145" t="s">
        <v>1434</v>
      </c>
      <c r="P145" s="13" t="s">
        <v>697</v>
      </c>
      <c r="Q145" t="str">
        <f t="shared" si="17"/>
        <v>06/30/2023-12/30/2023</v>
      </c>
    </row>
    <row r="146" spans="5:17">
      <c r="E146" s="14" t="s">
        <v>995</v>
      </c>
      <c r="F146" s="13">
        <v>44742</v>
      </c>
      <c r="G146" s="13">
        <v>47848</v>
      </c>
      <c r="H146">
        <f t="shared" si="12"/>
        <v>2022</v>
      </c>
      <c r="I146">
        <f t="shared" si="13"/>
        <v>2030</v>
      </c>
      <c r="J146" s="13">
        <v>44957</v>
      </c>
      <c r="K146" s="13">
        <v>47879</v>
      </c>
      <c r="L146">
        <f t="shared" si="14"/>
        <v>2023</v>
      </c>
      <c r="M146">
        <f t="shared" si="15"/>
        <v>2031</v>
      </c>
      <c r="N146" s="15" t="str">
        <f t="shared" si="16"/>
        <v>01/31/2023 - 01/31/2031</v>
      </c>
      <c r="O146" t="s">
        <v>1410</v>
      </c>
      <c r="P146" t="s">
        <v>697</v>
      </c>
      <c r="Q146" t="str">
        <f t="shared" si="17"/>
        <v>06/30/2022-01/30/2023</v>
      </c>
    </row>
    <row r="147" spans="5:17">
      <c r="E147" s="14" t="s">
        <v>996</v>
      </c>
      <c r="F147" s="13">
        <v>44742</v>
      </c>
      <c r="G147" s="13">
        <v>47848</v>
      </c>
      <c r="H147">
        <f t="shared" si="12"/>
        <v>2022</v>
      </c>
      <c r="I147">
        <f t="shared" si="13"/>
        <v>2030</v>
      </c>
      <c r="J147" s="13">
        <v>44957</v>
      </c>
      <c r="K147" s="13">
        <v>47879</v>
      </c>
      <c r="L147">
        <f t="shared" si="14"/>
        <v>2023</v>
      </c>
      <c r="M147">
        <f t="shared" si="15"/>
        <v>2031</v>
      </c>
      <c r="N147" s="15" t="str">
        <f t="shared" si="16"/>
        <v>01/31/2023 - 01/31/2031</v>
      </c>
      <c r="O147" t="s">
        <v>1411</v>
      </c>
      <c r="P147" t="s">
        <v>697</v>
      </c>
      <c r="Q147" t="str">
        <f t="shared" si="17"/>
        <v>06/30/2022-01/30/2023</v>
      </c>
    </row>
    <row r="148" spans="5:17">
      <c r="E148" s="14" t="s">
        <v>997</v>
      </c>
      <c r="F148" s="13">
        <v>45107</v>
      </c>
      <c r="G148" s="13">
        <v>48213</v>
      </c>
      <c r="H148">
        <f t="shared" si="12"/>
        <v>2023</v>
      </c>
      <c r="I148">
        <f t="shared" si="13"/>
        <v>2031</v>
      </c>
      <c r="J148" s="13">
        <v>45291</v>
      </c>
      <c r="K148" s="13">
        <v>48213</v>
      </c>
      <c r="L148">
        <f t="shared" si="14"/>
        <v>2023</v>
      </c>
      <c r="M148">
        <f t="shared" si="15"/>
        <v>2031</v>
      </c>
      <c r="N148" s="15" t="str">
        <f t="shared" si="16"/>
        <v>12/31/2023 - 12/31/2031</v>
      </c>
      <c r="O148" t="s">
        <v>1434</v>
      </c>
      <c r="P148" s="13" t="s">
        <v>697</v>
      </c>
      <c r="Q148" t="str">
        <f t="shared" si="17"/>
        <v>06/30/2023-12/30/2023</v>
      </c>
    </row>
    <row r="149" spans="5:17">
      <c r="E149" s="14" t="s">
        <v>998</v>
      </c>
      <c r="F149" s="13">
        <v>43466</v>
      </c>
      <c r="G149" s="13">
        <v>46630</v>
      </c>
      <c r="H149">
        <f t="shared" si="12"/>
        <v>2019</v>
      </c>
      <c r="I149">
        <f t="shared" si="13"/>
        <v>2027</v>
      </c>
      <c r="J149" s="13">
        <v>43708</v>
      </c>
      <c r="K149" s="13">
        <v>46630</v>
      </c>
      <c r="L149">
        <f t="shared" si="14"/>
        <v>2019</v>
      </c>
      <c r="M149">
        <f t="shared" si="15"/>
        <v>2027</v>
      </c>
      <c r="N149" s="15" t="str">
        <f t="shared" si="16"/>
        <v>08/31/2019 - 08/31/2027</v>
      </c>
      <c r="O149" t="s">
        <v>1402</v>
      </c>
      <c r="P149" t="s">
        <v>697</v>
      </c>
      <c r="Q149" t="str">
        <f t="shared" si="17"/>
        <v>01/01/2019-08/30/2019</v>
      </c>
    </row>
    <row r="150" spans="5:17">
      <c r="E150" s="14" t="s">
        <v>999</v>
      </c>
      <c r="F150" s="13">
        <v>44377</v>
      </c>
      <c r="G150" s="13">
        <v>47406</v>
      </c>
      <c r="H150">
        <f t="shared" si="12"/>
        <v>2021</v>
      </c>
      <c r="I150">
        <f t="shared" si="13"/>
        <v>2029</v>
      </c>
      <c r="J150" s="13">
        <v>44484</v>
      </c>
      <c r="K150" s="13">
        <v>47406</v>
      </c>
      <c r="L150">
        <f t="shared" si="14"/>
        <v>2021</v>
      </c>
      <c r="M150">
        <f t="shared" si="15"/>
        <v>2029</v>
      </c>
      <c r="N150" s="15" t="str">
        <f t="shared" si="16"/>
        <v>10/15/2021 - 10/15/2029</v>
      </c>
      <c r="O150" t="s">
        <v>1417</v>
      </c>
      <c r="P150" t="s">
        <v>697</v>
      </c>
      <c r="Q150" t="str">
        <f t="shared" si="17"/>
        <v>06/30/2021-10/14/2021</v>
      </c>
    </row>
    <row r="151" spans="5:17">
      <c r="E151" s="14" t="s">
        <v>1000</v>
      </c>
      <c r="F151" s="13">
        <v>45107</v>
      </c>
      <c r="G151" s="13">
        <v>48213</v>
      </c>
      <c r="H151">
        <f t="shared" si="12"/>
        <v>2023</v>
      </c>
      <c r="I151">
        <f t="shared" si="13"/>
        <v>2031</v>
      </c>
      <c r="J151" s="13">
        <v>45291</v>
      </c>
      <c r="K151" s="13">
        <v>48213</v>
      </c>
      <c r="L151">
        <f t="shared" si="14"/>
        <v>2023</v>
      </c>
      <c r="M151">
        <f t="shared" si="15"/>
        <v>2031</v>
      </c>
      <c r="N151" s="15" t="str">
        <f t="shared" si="16"/>
        <v>12/31/2023 - 12/31/2031</v>
      </c>
      <c r="O151" t="s">
        <v>1428</v>
      </c>
      <c r="P151" t="s">
        <v>697</v>
      </c>
      <c r="Q151" t="str">
        <f t="shared" si="17"/>
        <v>06/30/2023-12/30/2023</v>
      </c>
    </row>
    <row r="152" spans="5:17">
      <c r="E152" s="14" t="s">
        <v>1001</v>
      </c>
      <c r="F152" s="13">
        <v>44377</v>
      </c>
      <c r="G152" s="13">
        <v>47361</v>
      </c>
      <c r="H152">
        <f t="shared" si="12"/>
        <v>2021</v>
      </c>
      <c r="I152">
        <f t="shared" si="13"/>
        <v>2029</v>
      </c>
      <c r="J152" s="13">
        <v>44331</v>
      </c>
      <c r="K152" s="13">
        <v>47253</v>
      </c>
      <c r="L152">
        <f t="shared" si="14"/>
        <v>2021</v>
      </c>
      <c r="M152">
        <f t="shared" si="15"/>
        <v>2029</v>
      </c>
      <c r="N152" s="15" t="str">
        <f t="shared" si="16"/>
        <v>05/15/2021 - 05/15/2029</v>
      </c>
      <c r="O152" t="s">
        <v>1425</v>
      </c>
      <c r="P152" t="s">
        <v>697</v>
      </c>
      <c r="Q152" t="str">
        <f t="shared" si="17"/>
        <v>06/30/2021-05/14/2021</v>
      </c>
    </row>
    <row r="153" spans="5:17">
      <c r="E153" s="14" t="s">
        <v>1002</v>
      </c>
      <c r="F153" s="13">
        <v>44377</v>
      </c>
      <c r="G153" s="13">
        <v>47406</v>
      </c>
      <c r="H153">
        <f t="shared" si="12"/>
        <v>2021</v>
      </c>
      <c r="I153">
        <f t="shared" si="13"/>
        <v>2029</v>
      </c>
      <c r="J153" s="13">
        <v>44484</v>
      </c>
      <c r="K153" s="13">
        <v>47406</v>
      </c>
      <c r="L153">
        <f t="shared" si="14"/>
        <v>2021</v>
      </c>
      <c r="M153">
        <f t="shared" si="15"/>
        <v>2029</v>
      </c>
      <c r="N153" s="15" t="str">
        <f t="shared" si="16"/>
        <v>10/15/2021 - 10/15/2029</v>
      </c>
      <c r="O153" t="s">
        <v>1389</v>
      </c>
      <c r="P153" t="s">
        <v>697</v>
      </c>
      <c r="Q153" t="str">
        <f t="shared" si="17"/>
        <v>06/30/2021-10/14/2021</v>
      </c>
    </row>
    <row r="154" spans="5:17">
      <c r="E154" s="14" t="s">
        <v>1003</v>
      </c>
      <c r="F154" s="13">
        <v>43466</v>
      </c>
      <c r="G154" s="13">
        <v>46614</v>
      </c>
      <c r="H154">
        <f t="shared" si="12"/>
        <v>2019</v>
      </c>
      <c r="I154">
        <f t="shared" si="13"/>
        <v>2027</v>
      </c>
      <c r="J154" s="13">
        <v>43692</v>
      </c>
      <c r="K154" s="13">
        <v>46614</v>
      </c>
      <c r="L154">
        <f t="shared" si="14"/>
        <v>2019</v>
      </c>
      <c r="M154">
        <f t="shared" si="15"/>
        <v>2027</v>
      </c>
      <c r="N154" s="15" t="str">
        <f t="shared" si="16"/>
        <v>08/15/2019 - 08/15/2027</v>
      </c>
      <c r="O154" t="s">
        <v>1439</v>
      </c>
      <c r="P154" s="13" t="s">
        <v>697</v>
      </c>
      <c r="Q154" t="str">
        <f t="shared" si="17"/>
        <v>01/01/2019-08/14/2019</v>
      </c>
    </row>
    <row r="155" spans="5:17">
      <c r="E155" s="14" t="s">
        <v>1004</v>
      </c>
      <c r="F155" s="13">
        <v>43465</v>
      </c>
      <c r="G155" s="13">
        <v>47802</v>
      </c>
      <c r="H155">
        <f t="shared" si="12"/>
        <v>2018</v>
      </c>
      <c r="I155">
        <f t="shared" si="13"/>
        <v>2030</v>
      </c>
      <c r="J155" s="13">
        <v>44972</v>
      </c>
      <c r="K155" s="13">
        <v>47894</v>
      </c>
      <c r="L155">
        <f t="shared" si="14"/>
        <v>2023</v>
      </c>
      <c r="M155">
        <f t="shared" si="15"/>
        <v>2031</v>
      </c>
      <c r="N155" s="15" t="str">
        <f t="shared" si="16"/>
        <v>02/15/2023 - 02/15/2031</v>
      </c>
      <c r="O155" t="s">
        <v>1435</v>
      </c>
      <c r="P155" t="s">
        <v>697</v>
      </c>
      <c r="Q155" t="str">
        <f t="shared" si="17"/>
        <v>12/31/2018-02/14/2023</v>
      </c>
    </row>
    <row r="156" spans="5:17">
      <c r="E156" s="14" t="s">
        <v>1005</v>
      </c>
      <c r="F156" s="13">
        <v>43466</v>
      </c>
      <c r="G156" s="13">
        <v>46630</v>
      </c>
      <c r="H156">
        <f t="shared" si="12"/>
        <v>2019</v>
      </c>
      <c r="I156">
        <f t="shared" si="13"/>
        <v>2027</v>
      </c>
      <c r="J156" s="13">
        <v>43708</v>
      </c>
      <c r="K156" s="13">
        <v>46630</v>
      </c>
      <c r="L156">
        <f t="shared" si="14"/>
        <v>2019</v>
      </c>
      <c r="M156">
        <f t="shared" si="15"/>
        <v>2027</v>
      </c>
      <c r="N156" s="15" t="str">
        <f t="shared" si="16"/>
        <v>08/31/2019 - 08/31/2027</v>
      </c>
      <c r="O156" t="s">
        <v>1402</v>
      </c>
      <c r="P156" t="s">
        <v>697</v>
      </c>
      <c r="Q156" t="str">
        <f t="shared" si="17"/>
        <v>01/01/2019-08/30/2019</v>
      </c>
    </row>
    <row r="157" spans="5:17">
      <c r="E157" s="14" t="s">
        <v>1006</v>
      </c>
      <c r="F157" s="13">
        <v>44742</v>
      </c>
      <c r="G157" s="13">
        <v>47848</v>
      </c>
      <c r="H157">
        <f t="shared" si="12"/>
        <v>2022</v>
      </c>
      <c r="I157">
        <f t="shared" si="13"/>
        <v>2030</v>
      </c>
      <c r="J157" s="13">
        <v>44957</v>
      </c>
      <c r="K157" s="13">
        <v>47879</v>
      </c>
      <c r="L157">
        <f t="shared" si="14"/>
        <v>2023</v>
      </c>
      <c r="M157">
        <f t="shared" si="15"/>
        <v>2031</v>
      </c>
      <c r="N157" s="15" t="str">
        <f t="shared" si="16"/>
        <v>01/31/2023 - 01/31/2031</v>
      </c>
      <c r="O157" t="s">
        <v>1405</v>
      </c>
      <c r="P157" t="s">
        <v>697</v>
      </c>
      <c r="Q157" t="str">
        <f t="shared" si="17"/>
        <v>06/30/2022-01/30/2023</v>
      </c>
    </row>
    <row r="158" spans="5:17">
      <c r="E158" s="14" t="s">
        <v>1007</v>
      </c>
      <c r="F158" s="13">
        <v>44377</v>
      </c>
      <c r="G158" s="13">
        <v>47406</v>
      </c>
      <c r="H158">
        <f t="shared" si="12"/>
        <v>2021</v>
      </c>
      <c r="I158">
        <f t="shared" si="13"/>
        <v>2029</v>
      </c>
      <c r="J158" s="13">
        <v>44484</v>
      </c>
      <c r="K158" s="13">
        <v>47406</v>
      </c>
      <c r="L158">
        <f t="shared" si="14"/>
        <v>2021</v>
      </c>
      <c r="M158">
        <f t="shared" si="15"/>
        <v>2029</v>
      </c>
      <c r="N158" s="15" t="str">
        <f t="shared" si="16"/>
        <v>10/15/2021 - 10/15/2029</v>
      </c>
      <c r="O158" t="s">
        <v>1392</v>
      </c>
      <c r="P158" t="s">
        <v>697</v>
      </c>
      <c r="Q158" t="str">
        <f t="shared" si="17"/>
        <v>06/30/2021-10/14/2021</v>
      </c>
    </row>
    <row r="159" spans="5:17">
      <c r="E159" s="14" t="s">
        <v>1008</v>
      </c>
      <c r="F159" s="13">
        <v>45107</v>
      </c>
      <c r="G159" s="13">
        <v>48213</v>
      </c>
      <c r="H159">
        <f t="shared" si="12"/>
        <v>2023</v>
      </c>
      <c r="I159">
        <f t="shared" si="13"/>
        <v>2031</v>
      </c>
      <c r="J159" s="13">
        <v>45291</v>
      </c>
      <c r="K159" s="13">
        <v>48213</v>
      </c>
      <c r="L159">
        <f t="shared" si="14"/>
        <v>2023</v>
      </c>
      <c r="M159">
        <f t="shared" si="15"/>
        <v>2031</v>
      </c>
      <c r="N159" s="15" t="str">
        <f t="shared" si="16"/>
        <v>12/31/2023 - 12/31/2031</v>
      </c>
      <c r="O159" t="s">
        <v>1428</v>
      </c>
      <c r="P159" t="s">
        <v>697</v>
      </c>
      <c r="Q159" t="str">
        <f t="shared" si="17"/>
        <v>06/30/2023-12/30/2023</v>
      </c>
    </row>
    <row r="160" spans="5:17">
      <c r="E160" s="14" t="s">
        <v>1009</v>
      </c>
      <c r="F160" s="13">
        <v>44742</v>
      </c>
      <c r="G160" s="13">
        <v>47848</v>
      </c>
      <c r="H160">
        <f t="shared" si="12"/>
        <v>2022</v>
      </c>
      <c r="I160">
        <f t="shared" si="13"/>
        <v>2030</v>
      </c>
      <c r="J160" s="13">
        <v>44957</v>
      </c>
      <c r="K160" s="13">
        <v>47879</v>
      </c>
      <c r="L160">
        <f t="shared" si="14"/>
        <v>2023</v>
      </c>
      <c r="M160">
        <f t="shared" si="15"/>
        <v>2031</v>
      </c>
      <c r="N160" s="15" t="str">
        <f t="shared" si="16"/>
        <v>01/31/2023 - 01/31/2031</v>
      </c>
      <c r="O160" t="s">
        <v>1391</v>
      </c>
      <c r="P160" t="s">
        <v>697</v>
      </c>
      <c r="Q160" t="str">
        <f t="shared" si="17"/>
        <v>06/30/2022-01/30/2023</v>
      </c>
    </row>
    <row r="161" spans="5:17">
      <c r="E161" s="14" t="s">
        <v>1010</v>
      </c>
      <c r="F161" s="13">
        <v>45107</v>
      </c>
      <c r="G161" s="13">
        <v>48213</v>
      </c>
      <c r="H161">
        <f t="shared" si="12"/>
        <v>2023</v>
      </c>
      <c r="I161">
        <f t="shared" si="13"/>
        <v>2031</v>
      </c>
      <c r="J161" s="13">
        <v>45291</v>
      </c>
      <c r="K161" s="13">
        <v>48213</v>
      </c>
      <c r="L161">
        <f t="shared" si="14"/>
        <v>2023</v>
      </c>
      <c r="M161">
        <f t="shared" si="15"/>
        <v>2031</v>
      </c>
      <c r="N161" s="15" t="str">
        <f t="shared" si="16"/>
        <v>12/31/2023 - 12/31/2031</v>
      </c>
      <c r="O161" t="s">
        <v>1428</v>
      </c>
      <c r="P161" t="s">
        <v>697</v>
      </c>
      <c r="Q161" t="str">
        <f t="shared" si="17"/>
        <v>06/30/2023-12/30/2023</v>
      </c>
    </row>
    <row r="162" spans="5:17">
      <c r="E162" s="14" t="s">
        <v>1011</v>
      </c>
      <c r="F162" s="13">
        <v>45107</v>
      </c>
      <c r="G162" s="13">
        <v>48213</v>
      </c>
      <c r="H162">
        <f t="shared" si="12"/>
        <v>2023</v>
      </c>
      <c r="I162">
        <f t="shared" si="13"/>
        <v>2031</v>
      </c>
      <c r="J162" s="13">
        <v>45291</v>
      </c>
      <c r="K162" s="13">
        <v>48213</v>
      </c>
      <c r="L162">
        <f t="shared" si="14"/>
        <v>2023</v>
      </c>
      <c r="M162">
        <f t="shared" si="15"/>
        <v>2031</v>
      </c>
      <c r="N162" s="15" t="str">
        <f t="shared" si="16"/>
        <v>12/31/2023 - 12/31/2031</v>
      </c>
      <c r="O162" t="s">
        <v>1428</v>
      </c>
      <c r="P162" t="s">
        <v>697</v>
      </c>
      <c r="Q162" t="str">
        <f t="shared" si="17"/>
        <v>06/30/2023-12/30/2023</v>
      </c>
    </row>
    <row r="163" spans="5:17">
      <c r="E163" s="14" t="s">
        <v>1012</v>
      </c>
      <c r="F163" s="13">
        <v>44377</v>
      </c>
      <c r="G163" s="13">
        <v>47406</v>
      </c>
      <c r="H163">
        <f t="shared" si="12"/>
        <v>2021</v>
      </c>
      <c r="I163">
        <f t="shared" si="13"/>
        <v>2029</v>
      </c>
      <c r="J163" s="13">
        <v>44484</v>
      </c>
      <c r="K163" s="13">
        <v>47406</v>
      </c>
      <c r="L163">
        <f t="shared" si="14"/>
        <v>2021</v>
      </c>
      <c r="M163">
        <f t="shared" si="15"/>
        <v>2029</v>
      </c>
      <c r="N163" s="15" t="str">
        <f t="shared" si="16"/>
        <v>10/15/2021 - 10/15/2029</v>
      </c>
      <c r="O163" t="s">
        <v>1392</v>
      </c>
      <c r="P163" t="s">
        <v>697</v>
      </c>
      <c r="Q163" t="str">
        <f t="shared" si="17"/>
        <v>06/30/2021-10/14/2021</v>
      </c>
    </row>
    <row r="164" spans="5:17">
      <c r="E164" s="14" t="s">
        <v>1013</v>
      </c>
      <c r="F164" s="13">
        <v>44377</v>
      </c>
      <c r="G164" s="13">
        <v>47361</v>
      </c>
      <c r="H164">
        <f t="shared" si="12"/>
        <v>2021</v>
      </c>
      <c r="I164">
        <f t="shared" si="13"/>
        <v>2029</v>
      </c>
      <c r="J164" s="13">
        <v>44331</v>
      </c>
      <c r="K164" s="13">
        <v>47253</v>
      </c>
      <c r="L164">
        <f t="shared" si="14"/>
        <v>2021</v>
      </c>
      <c r="M164">
        <f t="shared" si="15"/>
        <v>2029</v>
      </c>
      <c r="N164" s="15" t="str">
        <f t="shared" si="16"/>
        <v>05/15/2021 - 05/15/2029</v>
      </c>
      <c r="O164" t="s">
        <v>1425</v>
      </c>
      <c r="P164" t="s">
        <v>697</v>
      </c>
      <c r="Q164" t="str">
        <f t="shared" si="17"/>
        <v>06/30/2021-05/14/2021</v>
      </c>
    </row>
    <row r="165" spans="5:17">
      <c r="E165" s="14" t="s">
        <v>1014</v>
      </c>
      <c r="F165" s="13">
        <v>44377</v>
      </c>
      <c r="G165" s="13">
        <v>47406</v>
      </c>
      <c r="H165">
        <f t="shared" si="12"/>
        <v>2021</v>
      </c>
      <c r="I165">
        <f t="shared" si="13"/>
        <v>2029</v>
      </c>
      <c r="J165" s="13">
        <v>44484</v>
      </c>
      <c r="K165" s="13">
        <v>47406</v>
      </c>
      <c r="L165">
        <f t="shared" si="14"/>
        <v>2021</v>
      </c>
      <c r="M165">
        <f t="shared" si="15"/>
        <v>2029</v>
      </c>
      <c r="N165" s="15" t="str">
        <f t="shared" si="16"/>
        <v>10/15/2021 - 10/15/2029</v>
      </c>
      <c r="O165" t="s">
        <v>1392</v>
      </c>
      <c r="P165" t="s">
        <v>697</v>
      </c>
      <c r="Q165" t="str">
        <f t="shared" si="17"/>
        <v>06/30/2021-10/14/2021</v>
      </c>
    </row>
    <row r="166" spans="5:17">
      <c r="E166" s="14" t="s">
        <v>1015</v>
      </c>
      <c r="F166" s="13">
        <v>44377</v>
      </c>
      <c r="G166" s="13">
        <v>47406</v>
      </c>
      <c r="H166">
        <f t="shared" si="12"/>
        <v>2021</v>
      </c>
      <c r="I166">
        <f t="shared" si="13"/>
        <v>2029</v>
      </c>
      <c r="J166" s="13">
        <v>44484</v>
      </c>
      <c r="K166" s="13">
        <v>47406</v>
      </c>
      <c r="L166">
        <f t="shared" si="14"/>
        <v>2021</v>
      </c>
      <c r="M166">
        <f t="shared" si="15"/>
        <v>2029</v>
      </c>
      <c r="N166" s="15" t="str">
        <f t="shared" si="16"/>
        <v>10/15/2021 - 10/15/2029</v>
      </c>
      <c r="O166" t="s">
        <v>1390</v>
      </c>
      <c r="P166" t="s">
        <v>697</v>
      </c>
      <c r="Q166" t="str">
        <f t="shared" si="17"/>
        <v>06/30/2021-10/14/2021</v>
      </c>
    </row>
    <row r="167" spans="5:17">
      <c r="E167" s="14" t="s">
        <v>1016</v>
      </c>
      <c r="F167" s="13">
        <v>44742</v>
      </c>
      <c r="G167" s="13">
        <v>47848</v>
      </c>
      <c r="H167">
        <f t="shared" si="12"/>
        <v>2022</v>
      </c>
      <c r="I167">
        <f t="shared" si="13"/>
        <v>2030</v>
      </c>
      <c r="J167" s="13">
        <v>44957</v>
      </c>
      <c r="K167" s="13">
        <v>47879</v>
      </c>
      <c r="L167">
        <f t="shared" si="14"/>
        <v>2023</v>
      </c>
      <c r="M167">
        <f t="shared" si="15"/>
        <v>2031</v>
      </c>
      <c r="N167" s="15" t="str">
        <f t="shared" si="16"/>
        <v>01/31/2023 - 01/31/2031</v>
      </c>
      <c r="O167" t="s">
        <v>1418</v>
      </c>
      <c r="P167" t="s">
        <v>697</v>
      </c>
      <c r="Q167" t="str">
        <f t="shared" si="17"/>
        <v>06/30/2022-01/30/2023</v>
      </c>
    </row>
    <row r="168" spans="5:17">
      <c r="E168" s="14" t="s">
        <v>1017</v>
      </c>
      <c r="F168" s="13">
        <v>44377</v>
      </c>
      <c r="G168" s="13">
        <v>47406</v>
      </c>
      <c r="H168">
        <f t="shared" si="12"/>
        <v>2021</v>
      </c>
      <c r="I168">
        <f t="shared" si="13"/>
        <v>2029</v>
      </c>
      <c r="J168" s="13">
        <v>44484</v>
      </c>
      <c r="K168" s="13">
        <v>47406</v>
      </c>
      <c r="L168">
        <f t="shared" si="14"/>
        <v>2021</v>
      </c>
      <c r="M168">
        <f t="shared" si="15"/>
        <v>2029</v>
      </c>
      <c r="N168" s="15" t="str">
        <f t="shared" si="16"/>
        <v>10/15/2021 - 10/15/2029</v>
      </c>
      <c r="O168" t="s">
        <v>1390</v>
      </c>
      <c r="P168" t="s">
        <v>697</v>
      </c>
      <c r="Q168" t="str">
        <f t="shared" si="17"/>
        <v>06/30/2021-10/14/2021</v>
      </c>
    </row>
    <row r="169" spans="5:17">
      <c r="E169" s="14" t="s">
        <v>1018</v>
      </c>
      <c r="F169" s="13">
        <v>44377</v>
      </c>
      <c r="G169" s="13">
        <v>47406</v>
      </c>
      <c r="H169">
        <f t="shared" si="12"/>
        <v>2021</v>
      </c>
      <c r="I169">
        <f t="shared" si="13"/>
        <v>2029</v>
      </c>
      <c r="J169" s="13">
        <v>44484</v>
      </c>
      <c r="K169" s="13">
        <v>47406</v>
      </c>
      <c r="L169">
        <f t="shared" si="14"/>
        <v>2021</v>
      </c>
      <c r="M169">
        <f t="shared" si="15"/>
        <v>2029</v>
      </c>
      <c r="N169" s="15" t="str">
        <f t="shared" si="16"/>
        <v>10/15/2021 - 10/15/2029</v>
      </c>
      <c r="O169" t="s">
        <v>1390</v>
      </c>
      <c r="P169" t="s">
        <v>697</v>
      </c>
      <c r="Q169" t="str">
        <f t="shared" si="17"/>
        <v>06/30/2021-10/14/2021</v>
      </c>
    </row>
    <row r="170" spans="5:17">
      <c r="E170" s="14" t="s">
        <v>1019</v>
      </c>
      <c r="F170" s="13">
        <v>43465</v>
      </c>
      <c r="G170" s="13">
        <v>47452</v>
      </c>
      <c r="H170">
        <f t="shared" si="12"/>
        <v>2018</v>
      </c>
      <c r="I170">
        <f t="shared" si="13"/>
        <v>2029</v>
      </c>
      <c r="J170" s="13">
        <v>44530</v>
      </c>
      <c r="K170" s="13">
        <v>47452</v>
      </c>
      <c r="L170">
        <f t="shared" si="14"/>
        <v>2021</v>
      </c>
      <c r="M170">
        <f t="shared" si="15"/>
        <v>2029</v>
      </c>
      <c r="N170" s="15" t="str">
        <f t="shared" si="16"/>
        <v>11/30/2021 - 11/30/2029</v>
      </c>
      <c r="O170" t="s">
        <v>1440</v>
      </c>
      <c r="P170" t="s">
        <v>697</v>
      </c>
      <c r="Q170" t="str">
        <f t="shared" si="17"/>
        <v>12/31/2018-11/29/2021</v>
      </c>
    </row>
    <row r="171" spans="5:17">
      <c r="E171" s="14" t="s">
        <v>1020</v>
      </c>
      <c r="F171" s="13">
        <v>44742</v>
      </c>
      <c r="G171" s="13">
        <v>47894</v>
      </c>
      <c r="H171">
        <f t="shared" si="12"/>
        <v>2022</v>
      </c>
      <c r="I171">
        <f t="shared" si="13"/>
        <v>2031</v>
      </c>
      <c r="J171" s="13">
        <v>44972</v>
      </c>
      <c r="K171" s="13">
        <v>47894</v>
      </c>
      <c r="L171">
        <f t="shared" si="14"/>
        <v>2023</v>
      </c>
      <c r="M171">
        <f t="shared" si="15"/>
        <v>2031</v>
      </c>
      <c r="N171" s="15" t="str">
        <f t="shared" si="16"/>
        <v>02/15/2023 - 02/15/2031</v>
      </c>
      <c r="O171" t="s">
        <v>1416</v>
      </c>
      <c r="P171" t="s">
        <v>697</v>
      </c>
      <c r="Q171" t="str">
        <f t="shared" si="17"/>
        <v>06/30/2022-02/14/2023</v>
      </c>
    </row>
    <row r="172" spans="5:17">
      <c r="E172" s="14" t="s">
        <v>1021</v>
      </c>
      <c r="F172" s="13">
        <v>45107</v>
      </c>
      <c r="G172" s="13">
        <v>48197</v>
      </c>
      <c r="H172">
        <f t="shared" si="12"/>
        <v>2023</v>
      </c>
      <c r="I172">
        <f t="shared" si="13"/>
        <v>2031</v>
      </c>
      <c r="J172" s="13">
        <v>45275</v>
      </c>
      <c r="K172" s="13">
        <v>48197</v>
      </c>
      <c r="L172">
        <f t="shared" si="14"/>
        <v>2023</v>
      </c>
      <c r="M172">
        <f t="shared" si="15"/>
        <v>2031</v>
      </c>
      <c r="N172" s="15" t="str">
        <f t="shared" si="16"/>
        <v>12/15/2023 - 12/15/2031</v>
      </c>
      <c r="O172" t="s">
        <v>1422</v>
      </c>
      <c r="P172" s="13" t="s">
        <v>697</v>
      </c>
      <c r="Q172" t="str">
        <f t="shared" si="17"/>
        <v>06/30/2023-12/14/2023</v>
      </c>
    </row>
    <row r="173" spans="5:17">
      <c r="E173" s="14" t="s">
        <v>1022</v>
      </c>
      <c r="F173" s="13">
        <v>44377</v>
      </c>
      <c r="G173" s="13">
        <v>47406</v>
      </c>
      <c r="H173">
        <f t="shared" si="12"/>
        <v>2021</v>
      </c>
      <c r="I173">
        <f t="shared" si="13"/>
        <v>2029</v>
      </c>
      <c r="J173" s="13">
        <v>44484</v>
      </c>
      <c r="K173" s="13">
        <v>47406</v>
      </c>
      <c r="L173">
        <f t="shared" si="14"/>
        <v>2021</v>
      </c>
      <c r="M173">
        <f t="shared" si="15"/>
        <v>2029</v>
      </c>
      <c r="N173" s="15" t="str">
        <f t="shared" si="16"/>
        <v>10/15/2021 - 10/15/2029</v>
      </c>
      <c r="O173" t="s">
        <v>1389</v>
      </c>
      <c r="P173" t="s">
        <v>697</v>
      </c>
      <c r="Q173" t="str">
        <f t="shared" si="17"/>
        <v>06/30/2021-10/14/2021</v>
      </c>
    </row>
    <row r="174" spans="5:17">
      <c r="E174" s="14" t="s">
        <v>1023</v>
      </c>
      <c r="F174" s="13">
        <v>43466</v>
      </c>
      <c r="G174" s="13">
        <v>46614</v>
      </c>
      <c r="H174">
        <f t="shared" si="12"/>
        <v>2019</v>
      </c>
      <c r="I174">
        <f t="shared" si="13"/>
        <v>2027</v>
      </c>
      <c r="J174" s="13">
        <v>43692</v>
      </c>
      <c r="K174" s="13">
        <v>46614</v>
      </c>
      <c r="L174">
        <f t="shared" si="14"/>
        <v>2019</v>
      </c>
      <c r="M174">
        <f t="shared" si="15"/>
        <v>2027</v>
      </c>
      <c r="N174" s="15" t="str">
        <f t="shared" si="16"/>
        <v>08/15/2019 - 08/15/2027</v>
      </c>
      <c r="O174" t="s">
        <v>1441</v>
      </c>
      <c r="P174" s="13" t="s">
        <v>697</v>
      </c>
      <c r="Q174" t="str">
        <f t="shared" si="17"/>
        <v>01/01/2019-08/14/2019</v>
      </c>
    </row>
    <row r="175" spans="5:17">
      <c r="E175" s="14" t="s">
        <v>1024</v>
      </c>
      <c r="F175" s="13">
        <v>45107</v>
      </c>
      <c r="G175" s="13">
        <v>48197</v>
      </c>
      <c r="H175">
        <f t="shared" si="12"/>
        <v>2023</v>
      </c>
      <c r="I175">
        <f t="shared" si="13"/>
        <v>2031</v>
      </c>
      <c r="J175" s="13">
        <v>45275</v>
      </c>
      <c r="K175" s="13">
        <v>48197</v>
      </c>
      <c r="L175">
        <f t="shared" si="14"/>
        <v>2023</v>
      </c>
      <c r="M175">
        <f t="shared" si="15"/>
        <v>2031</v>
      </c>
      <c r="N175" s="15" t="str">
        <f t="shared" si="16"/>
        <v>12/15/2023 - 12/15/2031</v>
      </c>
      <c r="O175" t="s">
        <v>1422</v>
      </c>
      <c r="P175" s="13" t="s">
        <v>697</v>
      </c>
      <c r="Q175" t="str">
        <f t="shared" si="17"/>
        <v>06/30/2023-12/14/2023</v>
      </c>
    </row>
    <row r="176" spans="5:17">
      <c r="E176" s="14" t="s">
        <v>1025</v>
      </c>
      <c r="F176" s="13">
        <v>44561</v>
      </c>
      <c r="G176" s="13">
        <v>47649</v>
      </c>
      <c r="H176">
        <f t="shared" si="12"/>
        <v>2021</v>
      </c>
      <c r="I176">
        <f t="shared" si="13"/>
        <v>2030</v>
      </c>
      <c r="J176" s="13">
        <v>44727</v>
      </c>
      <c r="K176" s="13">
        <v>47649</v>
      </c>
      <c r="L176">
        <f t="shared" si="14"/>
        <v>2022</v>
      </c>
      <c r="M176">
        <f t="shared" si="15"/>
        <v>2030</v>
      </c>
      <c r="N176" s="15" t="str">
        <f t="shared" si="16"/>
        <v>06/15/2022 - 06/15/2030</v>
      </c>
      <c r="O176" t="s">
        <v>1413</v>
      </c>
      <c r="P176" t="s">
        <v>697</v>
      </c>
      <c r="Q176" t="str">
        <f t="shared" si="17"/>
        <v>12/31/2021-06/14/2022</v>
      </c>
    </row>
    <row r="177" spans="5:17">
      <c r="E177" s="14" t="s">
        <v>1026</v>
      </c>
      <c r="F177" s="13">
        <v>43466</v>
      </c>
      <c r="G177" s="13">
        <v>47118</v>
      </c>
      <c r="H177">
        <f t="shared" si="12"/>
        <v>2019</v>
      </c>
      <c r="I177">
        <f t="shared" si="13"/>
        <v>2028</v>
      </c>
      <c r="J177" s="13">
        <v>44197</v>
      </c>
      <c r="K177" s="13">
        <v>47118</v>
      </c>
      <c r="L177">
        <f t="shared" si="14"/>
        <v>2021</v>
      </c>
      <c r="M177">
        <f t="shared" si="15"/>
        <v>2028</v>
      </c>
      <c r="N177" s="15" t="str">
        <f t="shared" si="16"/>
        <v>01/01/2021 - 12/31/2028</v>
      </c>
      <c r="O177" t="s">
        <v>1403</v>
      </c>
      <c r="P177" t="s">
        <v>697</v>
      </c>
      <c r="Q177" t="str">
        <f t="shared" si="17"/>
        <v>01/01/2019-12/31/2020</v>
      </c>
    </row>
    <row r="178" spans="5:17">
      <c r="E178" s="14" t="s">
        <v>1027</v>
      </c>
      <c r="F178" s="13">
        <v>44742</v>
      </c>
      <c r="G178" s="13">
        <v>47894</v>
      </c>
      <c r="H178">
        <f t="shared" si="12"/>
        <v>2022</v>
      </c>
      <c r="I178">
        <f t="shared" si="13"/>
        <v>2031</v>
      </c>
      <c r="J178" s="13">
        <v>44972</v>
      </c>
      <c r="K178" s="13">
        <v>47894</v>
      </c>
      <c r="L178">
        <f t="shared" si="14"/>
        <v>2023</v>
      </c>
      <c r="M178">
        <f t="shared" si="15"/>
        <v>2031</v>
      </c>
      <c r="N178" s="15" t="str">
        <f t="shared" si="16"/>
        <v>02/15/2023 - 02/15/2031</v>
      </c>
      <c r="O178" t="s">
        <v>1416</v>
      </c>
      <c r="P178" t="s">
        <v>697</v>
      </c>
      <c r="Q178" t="str">
        <f t="shared" si="17"/>
        <v>06/30/2022-02/14/2023</v>
      </c>
    </row>
    <row r="179" spans="5:17">
      <c r="E179" s="14" t="s">
        <v>1028</v>
      </c>
      <c r="F179" s="13">
        <v>45107</v>
      </c>
      <c r="G179" s="13">
        <v>48244</v>
      </c>
      <c r="H179">
        <f t="shared" si="12"/>
        <v>2023</v>
      </c>
      <c r="I179">
        <f t="shared" si="13"/>
        <v>2032</v>
      </c>
      <c r="J179" s="13">
        <v>45322</v>
      </c>
      <c r="K179" s="13">
        <v>48244</v>
      </c>
      <c r="L179">
        <f t="shared" si="14"/>
        <v>2024</v>
      </c>
      <c r="M179">
        <f t="shared" si="15"/>
        <v>2032</v>
      </c>
      <c r="N179" s="15" t="str">
        <f t="shared" si="16"/>
        <v>01/31/2024 - 01/31/2032</v>
      </c>
      <c r="O179" t="s">
        <v>1406</v>
      </c>
      <c r="P179" s="13" t="s">
        <v>697</v>
      </c>
      <c r="Q179" t="str">
        <f t="shared" si="17"/>
        <v>06/30/2023-01/30/2024</v>
      </c>
    </row>
    <row r="180" spans="5:17">
      <c r="E180" s="14" t="s">
        <v>1029</v>
      </c>
      <c r="F180" s="13">
        <v>44742</v>
      </c>
      <c r="G180" s="13">
        <v>47848</v>
      </c>
      <c r="H180">
        <f t="shared" si="12"/>
        <v>2022</v>
      </c>
      <c r="I180">
        <f t="shared" si="13"/>
        <v>2030</v>
      </c>
      <c r="J180" s="13">
        <v>44957</v>
      </c>
      <c r="K180" s="13">
        <v>47879</v>
      </c>
      <c r="L180">
        <f t="shared" si="14"/>
        <v>2023</v>
      </c>
      <c r="M180">
        <f t="shared" si="15"/>
        <v>2031</v>
      </c>
      <c r="N180" s="15" t="str">
        <f t="shared" si="16"/>
        <v>01/31/2023 - 01/31/2031</v>
      </c>
      <c r="O180" t="s">
        <v>1405</v>
      </c>
      <c r="P180" t="s">
        <v>697</v>
      </c>
      <c r="Q180" t="str">
        <f t="shared" si="17"/>
        <v>06/30/2022-01/30/2023</v>
      </c>
    </row>
    <row r="181" spans="5:17">
      <c r="E181" s="14" t="s">
        <v>1030</v>
      </c>
      <c r="F181" s="13">
        <v>45107</v>
      </c>
      <c r="G181" s="13">
        <v>48244</v>
      </c>
      <c r="H181">
        <f t="shared" si="12"/>
        <v>2023</v>
      </c>
      <c r="I181">
        <f t="shared" si="13"/>
        <v>2032</v>
      </c>
      <c r="J181" s="13">
        <v>45322</v>
      </c>
      <c r="K181" s="13">
        <v>48244</v>
      </c>
      <c r="L181">
        <f t="shared" si="14"/>
        <v>2024</v>
      </c>
      <c r="M181">
        <f t="shared" si="15"/>
        <v>2032</v>
      </c>
      <c r="N181" s="15" t="str">
        <f t="shared" si="16"/>
        <v>01/31/2024 - 01/31/2032</v>
      </c>
      <c r="O181" t="s">
        <v>1408</v>
      </c>
      <c r="P181" t="s">
        <v>697</v>
      </c>
      <c r="Q181" t="str">
        <f t="shared" si="17"/>
        <v>06/30/2023-01/30/2024</v>
      </c>
    </row>
    <row r="182" spans="5:17">
      <c r="E182" s="14" t="s">
        <v>1031</v>
      </c>
      <c r="F182" s="13">
        <v>44377</v>
      </c>
      <c r="G182" s="13">
        <v>47406</v>
      </c>
      <c r="H182">
        <f t="shared" si="12"/>
        <v>2021</v>
      </c>
      <c r="I182">
        <f t="shared" si="13"/>
        <v>2029</v>
      </c>
      <c r="J182" s="13">
        <v>44484</v>
      </c>
      <c r="K182" s="13">
        <v>47406</v>
      </c>
      <c r="L182">
        <f t="shared" si="14"/>
        <v>2021</v>
      </c>
      <c r="M182">
        <f t="shared" si="15"/>
        <v>2029</v>
      </c>
      <c r="N182" s="15" t="str">
        <f t="shared" si="16"/>
        <v>10/15/2021 - 10/15/2029</v>
      </c>
      <c r="O182" t="s">
        <v>1390</v>
      </c>
      <c r="P182" t="s">
        <v>697</v>
      </c>
      <c r="Q182" t="str">
        <f t="shared" si="17"/>
        <v>06/30/2021-10/14/2021</v>
      </c>
    </row>
    <row r="183" spans="5:17">
      <c r="E183" s="14" t="s">
        <v>1032</v>
      </c>
      <c r="F183" s="13">
        <v>44377</v>
      </c>
      <c r="G183" s="13">
        <v>47406</v>
      </c>
      <c r="H183">
        <f t="shared" si="12"/>
        <v>2021</v>
      </c>
      <c r="I183">
        <f t="shared" si="13"/>
        <v>2029</v>
      </c>
      <c r="J183" s="13">
        <v>44484</v>
      </c>
      <c r="K183" s="13">
        <v>47406</v>
      </c>
      <c r="L183">
        <f t="shared" si="14"/>
        <v>2021</v>
      </c>
      <c r="M183">
        <f t="shared" si="15"/>
        <v>2029</v>
      </c>
      <c r="N183" s="15" t="str">
        <f t="shared" si="16"/>
        <v>10/15/2021 - 10/15/2029</v>
      </c>
      <c r="O183" t="s">
        <v>1390</v>
      </c>
      <c r="P183" t="s">
        <v>697</v>
      </c>
      <c r="Q183" t="str">
        <f t="shared" si="17"/>
        <v>06/30/2021-10/14/2021</v>
      </c>
    </row>
    <row r="184" spans="5:17">
      <c r="E184" s="14" t="s">
        <v>1033</v>
      </c>
      <c r="F184" s="13">
        <v>44742</v>
      </c>
      <c r="G184" s="13">
        <v>47848</v>
      </c>
      <c r="H184">
        <f t="shared" si="12"/>
        <v>2022</v>
      </c>
      <c r="I184">
        <f t="shared" si="13"/>
        <v>2030</v>
      </c>
      <c r="J184" s="13">
        <v>44957</v>
      </c>
      <c r="K184" s="13">
        <v>47879</v>
      </c>
      <c r="L184">
        <f t="shared" si="14"/>
        <v>2023</v>
      </c>
      <c r="M184">
        <f t="shared" si="15"/>
        <v>2031</v>
      </c>
      <c r="N184" s="15" t="str">
        <f t="shared" si="16"/>
        <v>01/31/2023 - 01/31/2031</v>
      </c>
      <c r="O184" t="s">
        <v>1391</v>
      </c>
      <c r="P184" t="s">
        <v>697</v>
      </c>
      <c r="Q184" t="str">
        <f t="shared" si="17"/>
        <v>06/30/2022-01/30/2023</v>
      </c>
    </row>
    <row r="185" spans="5:17">
      <c r="E185" s="14" t="s">
        <v>1034</v>
      </c>
      <c r="F185" s="13">
        <v>44742</v>
      </c>
      <c r="G185" s="13">
        <v>47848</v>
      </c>
      <c r="H185">
        <f t="shared" si="12"/>
        <v>2022</v>
      </c>
      <c r="I185">
        <f t="shared" si="13"/>
        <v>2030</v>
      </c>
      <c r="J185" s="13">
        <v>44957</v>
      </c>
      <c r="K185" s="13">
        <v>47879</v>
      </c>
      <c r="L185">
        <f t="shared" si="14"/>
        <v>2023</v>
      </c>
      <c r="M185">
        <f t="shared" si="15"/>
        <v>2031</v>
      </c>
      <c r="N185" s="15" t="str">
        <f t="shared" si="16"/>
        <v>01/31/2023 - 01/31/2031</v>
      </c>
      <c r="O185" t="s">
        <v>1427</v>
      </c>
      <c r="P185" t="s">
        <v>697</v>
      </c>
      <c r="Q185" t="str">
        <f t="shared" si="17"/>
        <v>06/30/2022-01/30/2023</v>
      </c>
    </row>
    <row r="186" spans="5:17">
      <c r="E186" s="14" t="s">
        <v>1035</v>
      </c>
      <c r="F186" s="13">
        <v>44377</v>
      </c>
      <c r="G186" s="13">
        <v>47406</v>
      </c>
      <c r="H186">
        <f t="shared" si="12"/>
        <v>2021</v>
      </c>
      <c r="I186">
        <f t="shared" si="13"/>
        <v>2029</v>
      </c>
      <c r="J186" s="13">
        <v>44484</v>
      </c>
      <c r="K186" s="13">
        <v>47406</v>
      </c>
      <c r="L186">
        <f t="shared" si="14"/>
        <v>2021</v>
      </c>
      <c r="M186">
        <f t="shared" si="15"/>
        <v>2029</v>
      </c>
      <c r="N186" s="15" t="str">
        <f t="shared" si="16"/>
        <v>10/15/2021 - 10/15/2029</v>
      </c>
      <c r="O186" t="s">
        <v>1409</v>
      </c>
      <c r="P186" t="s">
        <v>697</v>
      </c>
      <c r="Q186" t="str">
        <f t="shared" si="17"/>
        <v>06/30/2021-10/14/2021</v>
      </c>
    </row>
    <row r="187" spans="5:17">
      <c r="E187" s="14" t="s">
        <v>1036</v>
      </c>
      <c r="F187" s="13">
        <v>44742</v>
      </c>
      <c r="G187" s="13">
        <v>47848</v>
      </c>
      <c r="H187">
        <f t="shared" si="12"/>
        <v>2022</v>
      </c>
      <c r="I187">
        <f t="shared" si="13"/>
        <v>2030</v>
      </c>
      <c r="J187" s="13">
        <v>44957</v>
      </c>
      <c r="K187" s="13">
        <v>47879</v>
      </c>
      <c r="L187">
        <f t="shared" si="14"/>
        <v>2023</v>
      </c>
      <c r="M187">
        <f t="shared" si="15"/>
        <v>2031</v>
      </c>
      <c r="N187" s="15" t="str">
        <f t="shared" si="16"/>
        <v>01/31/2023 - 01/31/2031</v>
      </c>
      <c r="O187" t="s">
        <v>1401</v>
      </c>
      <c r="P187" t="s">
        <v>697</v>
      </c>
      <c r="Q187" t="str">
        <f t="shared" si="17"/>
        <v>06/30/2022-01/30/2023</v>
      </c>
    </row>
    <row r="188" spans="5:17">
      <c r="E188" s="14" t="s">
        <v>1037</v>
      </c>
      <c r="F188" s="13">
        <v>44377</v>
      </c>
      <c r="G188" s="13">
        <v>47406</v>
      </c>
      <c r="H188">
        <f t="shared" si="12"/>
        <v>2021</v>
      </c>
      <c r="I188">
        <f t="shared" si="13"/>
        <v>2029</v>
      </c>
      <c r="J188" s="13">
        <v>44484</v>
      </c>
      <c r="K188" s="13">
        <v>47406</v>
      </c>
      <c r="L188">
        <f t="shared" si="14"/>
        <v>2021</v>
      </c>
      <c r="M188">
        <f t="shared" si="15"/>
        <v>2029</v>
      </c>
      <c r="N188" s="15" t="str">
        <f t="shared" si="16"/>
        <v>10/15/2021 - 10/15/2029</v>
      </c>
      <c r="O188" t="s">
        <v>1390</v>
      </c>
      <c r="P188" t="s">
        <v>697</v>
      </c>
      <c r="Q188" t="str">
        <f t="shared" si="17"/>
        <v>06/30/2021-10/14/2021</v>
      </c>
    </row>
    <row r="189" spans="5:17">
      <c r="E189" s="14" t="s">
        <v>1038</v>
      </c>
      <c r="F189" s="13">
        <v>44377</v>
      </c>
      <c r="G189" s="13">
        <v>47406</v>
      </c>
      <c r="H189">
        <f t="shared" si="12"/>
        <v>2021</v>
      </c>
      <c r="I189">
        <f t="shared" si="13"/>
        <v>2029</v>
      </c>
      <c r="J189" s="13">
        <v>44484</v>
      </c>
      <c r="K189" s="13">
        <v>47406</v>
      </c>
      <c r="L189">
        <f t="shared" si="14"/>
        <v>2021</v>
      </c>
      <c r="M189">
        <f t="shared" si="15"/>
        <v>2029</v>
      </c>
      <c r="N189" s="15" t="str">
        <f t="shared" si="16"/>
        <v>10/15/2021 - 10/15/2029</v>
      </c>
      <c r="O189" t="s">
        <v>1389</v>
      </c>
      <c r="P189" t="s">
        <v>697</v>
      </c>
      <c r="Q189" t="str">
        <f t="shared" si="17"/>
        <v>06/30/2021-10/14/2021</v>
      </c>
    </row>
    <row r="190" spans="5:17">
      <c r="E190" s="14" t="s">
        <v>1039</v>
      </c>
      <c r="F190" s="13">
        <v>44377</v>
      </c>
      <c r="G190" s="13">
        <v>47406</v>
      </c>
      <c r="H190">
        <f t="shared" si="12"/>
        <v>2021</v>
      </c>
      <c r="I190">
        <f t="shared" si="13"/>
        <v>2029</v>
      </c>
      <c r="J190" s="13">
        <v>44484</v>
      </c>
      <c r="K190" s="13">
        <v>47406</v>
      </c>
      <c r="L190">
        <f t="shared" si="14"/>
        <v>2021</v>
      </c>
      <c r="M190">
        <f t="shared" si="15"/>
        <v>2029</v>
      </c>
      <c r="N190" s="15" t="str">
        <f t="shared" si="16"/>
        <v>10/15/2021 - 10/15/2029</v>
      </c>
      <c r="O190" t="s">
        <v>1390</v>
      </c>
      <c r="P190" t="s">
        <v>697</v>
      </c>
      <c r="Q190" t="str">
        <f t="shared" si="17"/>
        <v>06/30/2021-10/14/2021</v>
      </c>
    </row>
    <row r="191" spans="5:17">
      <c r="E191" s="14" t="s">
        <v>1040</v>
      </c>
      <c r="F191" s="13">
        <v>44377</v>
      </c>
      <c r="G191" s="13">
        <v>47406</v>
      </c>
      <c r="H191">
        <f t="shared" si="12"/>
        <v>2021</v>
      </c>
      <c r="I191">
        <f t="shared" si="13"/>
        <v>2029</v>
      </c>
      <c r="J191" s="13">
        <v>44484</v>
      </c>
      <c r="K191" s="13">
        <v>47406</v>
      </c>
      <c r="L191">
        <f t="shared" si="14"/>
        <v>2021</v>
      </c>
      <c r="M191">
        <f t="shared" si="15"/>
        <v>2029</v>
      </c>
      <c r="N191" s="15" t="str">
        <f t="shared" si="16"/>
        <v>10/15/2021 - 10/15/2029</v>
      </c>
      <c r="O191" t="s">
        <v>1389</v>
      </c>
      <c r="P191" t="s">
        <v>697</v>
      </c>
      <c r="Q191" t="str">
        <f t="shared" si="17"/>
        <v>06/30/2021-10/14/2021</v>
      </c>
    </row>
    <row r="192" spans="5:17">
      <c r="E192" s="14" t="s">
        <v>1041</v>
      </c>
      <c r="F192" s="13">
        <v>44742</v>
      </c>
      <c r="G192" s="13">
        <v>47848</v>
      </c>
      <c r="H192">
        <f t="shared" si="12"/>
        <v>2022</v>
      </c>
      <c r="I192">
        <f t="shared" si="13"/>
        <v>2030</v>
      </c>
      <c r="J192" s="13">
        <v>44957</v>
      </c>
      <c r="K192" s="13">
        <v>47879</v>
      </c>
      <c r="L192">
        <f t="shared" si="14"/>
        <v>2023</v>
      </c>
      <c r="M192">
        <f t="shared" si="15"/>
        <v>2031</v>
      </c>
      <c r="N192" s="15" t="str">
        <f t="shared" si="16"/>
        <v>01/31/2023 - 01/31/2031</v>
      </c>
      <c r="O192" t="s">
        <v>1405</v>
      </c>
      <c r="P192" t="s">
        <v>697</v>
      </c>
      <c r="Q192" t="str">
        <f t="shared" si="17"/>
        <v>06/30/2022-01/30/2023</v>
      </c>
    </row>
    <row r="193" spans="5:17">
      <c r="E193" s="14" t="s">
        <v>1042</v>
      </c>
      <c r="F193" s="13">
        <v>45107</v>
      </c>
      <c r="G193" s="13">
        <v>48197</v>
      </c>
      <c r="H193">
        <f t="shared" si="12"/>
        <v>2023</v>
      </c>
      <c r="I193">
        <f t="shared" si="13"/>
        <v>2031</v>
      </c>
      <c r="J193" s="13">
        <v>45275</v>
      </c>
      <c r="K193" s="13">
        <v>48197</v>
      </c>
      <c r="L193">
        <f t="shared" si="14"/>
        <v>2023</v>
      </c>
      <c r="M193">
        <f t="shared" si="15"/>
        <v>2031</v>
      </c>
      <c r="N193" s="15" t="str">
        <f t="shared" si="16"/>
        <v>12/15/2023 - 12/15/2031</v>
      </c>
      <c r="O193" t="s">
        <v>1442</v>
      </c>
      <c r="P193" t="s">
        <v>697</v>
      </c>
      <c r="Q193" t="str">
        <f t="shared" si="17"/>
        <v>06/30/2023-12/14/2023</v>
      </c>
    </row>
    <row r="194" spans="5:17">
      <c r="E194" s="14" t="s">
        <v>1043</v>
      </c>
      <c r="F194" s="13">
        <v>44377</v>
      </c>
      <c r="G194" s="13">
        <v>47406</v>
      </c>
      <c r="H194">
        <f t="shared" ref="H194:H257" si="18">YEAR(F194)</f>
        <v>2021</v>
      </c>
      <c r="I194">
        <f t="shared" ref="I194:I257" si="19">YEAR(G194)</f>
        <v>2029</v>
      </c>
      <c r="J194" s="13">
        <v>44484</v>
      </c>
      <c r="K194" s="13">
        <v>47406</v>
      </c>
      <c r="L194">
        <f t="shared" ref="L194:L257" si="20">YEAR(J194)</f>
        <v>2021</v>
      </c>
      <c r="M194">
        <f t="shared" ref="M194:M257" si="21">YEAR(K194)</f>
        <v>2029</v>
      </c>
      <c r="N194" s="15" t="str">
        <f t="shared" ref="N194:N257" si="22">TEXT(J194,"mm/dd/yyyy")&amp;" - "&amp;TEXT(K194,"mm/dd/yyyy")</f>
        <v>10/15/2021 - 10/15/2029</v>
      </c>
      <c r="O194" t="s">
        <v>1415</v>
      </c>
      <c r="P194" t="s">
        <v>697</v>
      </c>
      <c r="Q194" t="str">
        <f t="shared" ref="Q194:Q257" si="23">TEXT(F194,"mm/dd/yyyy")&amp;"-"&amp;TEXT(J194-1,"mm/dd/yyyy")</f>
        <v>06/30/2021-10/14/2021</v>
      </c>
    </row>
    <row r="195" spans="5:17">
      <c r="E195" s="14" t="s">
        <v>1044</v>
      </c>
      <c r="F195" s="13">
        <v>45107</v>
      </c>
      <c r="G195" s="13">
        <v>48213</v>
      </c>
      <c r="H195">
        <f t="shared" si="18"/>
        <v>2023</v>
      </c>
      <c r="I195">
        <f t="shared" si="19"/>
        <v>2031</v>
      </c>
      <c r="J195" s="13">
        <v>45291</v>
      </c>
      <c r="K195" s="13">
        <v>48213</v>
      </c>
      <c r="L195">
        <f t="shared" si="20"/>
        <v>2023</v>
      </c>
      <c r="M195">
        <f t="shared" si="21"/>
        <v>2031</v>
      </c>
      <c r="N195" s="15" t="str">
        <f t="shared" si="22"/>
        <v>12/31/2023 - 12/31/2031</v>
      </c>
      <c r="O195" t="s">
        <v>1423</v>
      </c>
      <c r="P195" t="s">
        <v>697</v>
      </c>
      <c r="Q195" t="str">
        <f t="shared" si="23"/>
        <v>06/30/2023-12/30/2023</v>
      </c>
    </row>
    <row r="196" spans="5:17">
      <c r="E196" s="14" t="s">
        <v>1045</v>
      </c>
      <c r="F196" s="13">
        <v>43466</v>
      </c>
      <c r="G196" s="13">
        <v>46630</v>
      </c>
      <c r="H196">
        <f t="shared" si="18"/>
        <v>2019</v>
      </c>
      <c r="I196">
        <f t="shared" si="19"/>
        <v>2027</v>
      </c>
      <c r="J196" s="13">
        <v>43708</v>
      </c>
      <c r="K196" s="13">
        <v>46630</v>
      </c>
      <c r="L196">
        <f t="shared" si="20"/>
        <v>2019</v>
      </c>
      <c r="M196">
        <f t="shared" si="21"/>
        <v>2027</v>
      </c>
      <c r="N196" s="15" t="str">
        <f t="shared" si="22"/>
        <v>08/31/2019 - 08/31/2027</v>
      </c>
      <c r="O196" t="s">
        <v>1402</v>
      </c>
      <c r="P196" t="s">
        <v>697</v>
      </c>
      <c r="Q196" t="str">
        <f t="shared" si="23"/>
        <v>01/01/2019-08/30/2019</v>
      </c>
    </row>
    <row r="197" spans="5:17">
      <c r="E197" s="14" t="s">
        <v>1046</v>
      </c>
      <c r="F197" s="13">
        <v>44377</v>
      </c>
      <c r="G197" s="13">
        <v>47406</v>
      </c>
      <c r="H197">
        <f t="shared" si="18"/>
        <v>2021</v>
      </c>
      <c r="I197">
        <f t="shared" si="19"/>
        <v>2029</v>
      </c>
      <c r="J197" s="13">
        <v>44484</v>
      </c>
      <c r="K197" s="13">
        <v>47406</v>
      </c>
      <c r="L197">
        <f t="shared" si="20"/>
        <v>2021</v>
      </c>
      <c r="M197">
        <f t="shared" si="21"/>
        <v>2029</v>
      </c>
      <c r="N197" s="15" t="str">
        <f t="shared" si="22"/>
        <v>10/15/2021 - 10/15/2029</v>
      </c>
      <c r="O197" t="s">
        <v>1392</v>
      </c>
      <c r="P197" t="s">
        <v>697</v>
      </c>
      <c r="Q197" t="str">
        <f t="shared" si="23"/>
        <v>06/30/2021-10/14/2021</v>
      </c>
    </row>
    <row r="198" spans="5:17">
      <c r="E198" s="14" t="s">
        <v>1047</v>
      </c>
      <c r="F198" s="13">
        <v>44377</v>
      </c>
      <c r="G198" s="13">
        <v>47406</v>
      </c>
      <c r="H198">
        <f t="shared" si="18"/>
        <v>2021</v>
      </c>
      <c r="I198">
        <f t="shared" si="19"/>
        <v>2029</v>
      </c>
      <c r="J198" s="13">
        <v>44484</v>
      </c>
      <c r="K198" s="13">
        <v>47406</v>
      </c>
      <c r="L198">
        <f t="shared" si="20"/>
        <v>2021</v>
      </c>
      <c r="M198">
        <f t="shared" si="21"/>
        <v>2029</v>
      </c>
      <c r="N198" s="15" t="str">
        <f t="shared" si="22"/>
        <v>10/15/2021 - 10/15/2029</v>
      </c>
      <c r="O198" t="s">
        <v>1390</v>
      </c>
      <c r="P198" t="s">
        <v>697</v>
      </c>
      <c r="Q198" t="str">
        <f t="shared" si="23"/>
        <v>06/30/2021-10/14/2021</v>
      </c>
    </row>
    <row r="199" spans="5:17">
      <c r="E199" s="14" t="s">
        <v>1048</v>
      </c>
      <c r="F199" s="13">
        <v>45107</v>
      </c>
      <c r="G199" s="13">
        <v>48213</v>
      </c>
      <c r="H199">
        <f t="shared" si="18"/>
        <v>2023</v>
      </c>
      <c r="I199">
        <f t="shared" si="19"/>
        <v>2031</v>
      </c>
      <c r="J199" s="13">
        <v>45291</v>
      </c>
      <c r="K199" s="13">
        <v>48213</v>
      </c>
      <c r="L199">
        <f t="shared" si="20"/>
        <v>2023</v>
      </c>
      <c r="M199">
        <f t="shared" si="21"/>
        <v>2031</v>
      </c>
      <c r="N199" s="15" t="str">
        <f t="shared" si="22"/>
        <v>12/31/2023 - 12/31/2031</v>
      </c>
      <c r="O199" t="s">
        <v>1428</v>
      </c>
      <c r="P199" t="s">
        <v>697</v>
      </c>
      <c r="Q199" t="str">
        <f t="shared" si="23"/>
        <v>06/30/2023-12/30/2023</v>
      </c>
    </row>
    <row r="200" spans="5:17">
      <c r="E200" s="14" t="s">
        <v>1049</v>
      </c>
      <c r="F200" s="13">
        <v>44377</v>
      </c>
      <c r="G200" s="13">
        <v>47406</v>
      </c>
      <c r="H200">
        <f t="shared" si="18"/>
        <v>2021</v>
      </c>
      <c r="I200">
        <f t="shared" si="19"/>
        <v>2029</v>
      </c>
      <c r="J200" s="13">
        <v>44484</v>
      </c>
      <c r="K200" s="13">
        <v>47406</v>
      </c>
      <c r="L200">
        <f t="shared" si="20"/>
        <v>2021</v>
      </c>
      <c r="M200">
        <f t="shared" si="21"/>
        <v>2029</v>
      </c>
      <c r="N200" s="15" t="str">
        <f t="shared" si="22"/>
        <v>10/15/2021 - 10/15/2029</v>
      </c>
      <c r="O200" t="s">
        <v>1415</v>
      </c>
      <c r="P200" t="s">
        <v>697</v>
      </c>
      <c r="Q200" t="str">
        <f t="shared" si="23"/>
        <v>06/30/2021-10/14/2021</v>
      </c>
    </row>
    <row r="201" spans="5:17">
      <c r="E201" s="14" t="s">
        <v>1050</v>
      </c>
      <c r="F201" s="13">
        <v>44012</v>
      </c>
      <c r="G201" s="13">
        <v>47223</v>
      </c>
      <c r="H201">
        <f t="shared" si="18"/>
        <v>2020</v>
      </c>
      <c r="I201">
        <f t="shared" si="19"/>
        <v>2029</v>
      </c>
      <c r="J201" s="13">
        <v>44316</v>
      </c>
      <c r="K201" s="13">
        <v>47238</v>
      </c>
      <c r="L201">
        <f t="shared" si="20"/>
        <v>2021</v>
      </c>
      <c r="M201">
        <f t="shared" si="21"/>
        <v>2029</v>
      </c>
      <c r="N201" s="15" t="str">
        <f t="shared" si="22"/>
        <v>04/30/2021 - 04/30/2029</v>
      </c>
      <c r="O201" t="s">
        <v>1420</v>
      </c>
      <c r="P201" t="s">
        <v>697</v>
      </c>
      <c r="Q201" t="str">
        <f t="shared" si="23"/>
        <v>06/30/2020-04/29/2021</v>
      </c>
    </row>
    <row r="202" spans="5:17">
      <c r="E202" s="14" t="s">
        <v>1051</v>
      </c>
      <c r="F202" s="13">
        <v>44377</v>
      </c>
      <c r="G202" s="13">
        <v>47406</v>
      </c>
      <c r="H202">
        <f t="shared" si="18"/>
        <v>2021</v>
      </c>
      <c r="I202">
        <f t="shared" si="19"/>
        <v>2029</v>
      </c>
      <c r="J202" s="13">
        <v>44484</v>
      </c>
      <c r="K202" s="13">
        <v>47406</v>
      </c>
      <c r="L202">
        <f t="shared" si="20"/>
        <v>2021</v>
      </c>
      <c r="M202">
        <f t="shared" si="21"/>
        <v>2029</v>
      </c>
      <c r="N202" s="15" t="str">
        <f t="shared" si="22"/>
        <v>10/15/2021 - 10/15/2029</v>
      </c>
      <c r="O202" t="s">
        <v>1415</v>
      </c>
      <c r="P202" t="s">
        <v>697</v>
      </c>
      <c r="Q202" t="str">
        <f t="shared" si="23"/>
        <v>06/30/2021-10/14/2021</v>
      </c>
    </row>
    <row r="203" spans="5:17">
      <c r="E203" s="14" t="s">
        <v>1052</v>
      </c>
      <c r="F203" s="13">
        <v>44377</v>
      </c>
      <c r="G203" s="13">
        <v>47406</v>
      </c>
      <c r="H203">
        <f t="shared" si="18"/>
        <v>2021</v>
      </c>
      <c r="I203">
        <f t="shared" si="19"/>
        <v>2029</v>
      </c>
      <c r="J203" s="13">
        <v>44484</v>
      </c>
      <c r="K203" s="13">
        <v>47406</v>
      </c>
      <c r="L203">
        <f t="shared" si="20"/>
        <v>2021</v>
      </c>
      <c r="M203">
        <f t="shared" si="21"/>
        <v>2029</v>
      </c>
      <c r="N203" s="15" t="str">
        <f t="shared" si="22"/>
        <v>10/15/2021 - 10/15/2029</v>
      </c>
      <c r="O203" t="s">
        <v>1409</v>
      </c>
      <c r="P203" t="s">
        <v>697</v>
      </c>
      <c r="Q203" t="str">
        <f t="shared" si="23"/>
        <v>06/30/2021-10/14/2021</v>
      </c>
    </row>
    <row r="204" spans="5:17">
      <c r="E204" s="14" t="s">
        <v>1053</v>
      </c>
      <c r="F204" s="13">
        <v>44377</v>
      </c>
      <c r="G204" s="13">
        <v>47406</v>
      </c>
      <c r="H204">
        <f t="shared" si="18"/>
        <v>2021</v>
      </c>
      <c r="I204">
        <f t="shared" si="19"/>
        <v>2029</v>
      </c>
      <c r="J204" s="13">
        <v>44484</v>
      </c>
      <c r="K204" s="13">
        <v>47406</v>
      </c>
      <c r="L204">
        <f t="shared" si="20"/>
        <v>2021</v>
      </c>
      <c r="M204">
        <f t="shared" si="21"/>
        <v>2029</v>
      </c>
      <c r="N204" s="15" t="str">
        <f t="shared" si="22"/>
        <v>10/15/2021 - 10/15/2029</v>
      </c>
      <c r="O204" t="s">
        <v>1409</v>
      </c>
      <c r="P204" t="s">
        <v>697</v>
      </c>
      <c r="Q204" t="str">
        <f t="shared" si="23"/>
        <v>06/30/2021-10/14/2021</v>
      </c>
    </row>
    <row r="205" spans="5:17">
      <c r="E205" s="14" t="s">
        <v>766</v>
      </c>
      <c r="F205" s="13">
        <v>44377</v>
      </c>
      <c r="G205" s="13">
        <v>47406</v>
      </c>
      <c r="H205">
        <f t="shared" si="18"/>
        <v>2021</v>
      </c>
      <c r="I205">
        <f t="shared" si="19"/>
        <v>2029</v>
      </c>
      <c r="J205" s="13">
        <v>44484</v>
      </c>
      <c r="K205" s="13">
        <v>47406</v>
      </c>
      <c r="L205">
        <f t="shared" si="20"/>
        <v>2021</v>
      </c>
      <c r="M205">
        <f t="shared" si="21"/>
        <v>2029</v>
      </c>
      <c r="N205" s="15" t="str">
        <f t="shared" si="22"/>
        <v>10/15/2021 - 10/15/2029</v>
      </c>
      <c r="O205" t="s">
        <v>1390</v>
      </c>
      <c r="P205" t="s">
        <v>697</v>
      </c>
      <c r="Q205" t="str">
        <f t="shared" si="23"/>
        <v>06/30/2021-10/14/2021</v>
      </c>
    </row>
    <row r="206" spans="5:17">
      <c r="E206" s="14" t="s">
        <v>1054</v>
      </c>
      <c r="F206" s="13">
        <v>44377</v>
      </c>
      <c r="G206" s="13">
        <v>47406</v>
      </c>
      <c r="H206">
        <f t="shared" si="18"/>
        <v>2021</v>
      </c>
      <c r="I206">
        <f t="shared" si="19"/>
        <v>2029</v>
      </c>
      <c r="J206" s="13">
        <v>44484</v>
      </c>
      <c r="K206" s="13">
        <v>47406</v>
      </c>
      <c r="L206">
        <f t="shared" si="20"/>
        <v>2021</v>
      </c>
      <c r="M206">
        <f t="shared" si="21"/>
        <v>2029</v>
      </c>
      <c r="N206" s="15" t="str">
        <f t="shared" si="22"/>
        <v>10/15/2021 - 10/15/2029</v>
      </c>
      <c r="O206" t="s">
        <v>1390</v>
      </c>
      <c r="P206" t="s">
        <v>697</v>
      </c>
      <c r="Q206" t="str">
        <f t="shared" si="23"/>
        <v>06/30/2021-10/14/2021</v>
      </c>
    </row>
    <row r="207" spans="5:17">
      <c r="E207" s="14" t="s">
        <v>1055</v>
      </c>
      <c r="F207" s="13">
        <v>43466</v>
      </c>
      <c r="G207" s="13">
        <v>47238</v>
      </c>
      <c r="H207">
        <f t="shared" si="18"/>
        <v>2019</v>
      </c>
      <c r="I207">
        <f t="shared" si="19"/>
        <v>2029</v>
      </c>
      <c r="J207" s="13">
        <v>44316</v>
      </c>
      <c r="K207" s="13">
        <v>47238</v>
      </c>
      <c r="L207">
        <f t="shared" si="20"/>
        <v>2021</v>
      </c>
      <c r="M207">
        <f t="shared" si="21"/>
        <v>2029</v>
      </c>
      <c r="N207" s="15" t="str">
        <f t="shared" si="22"/>
        <v>04/30/2021 - 04/30/2029</v>
      </c>
      <c r="O207" t="s">
        <v>1414</v>
      </c>
      <c r="P207" t="s">
        <v>697</v>
      </c>
      <c r="Q207" t="str">
        <f t="shared" si="23"/>
        <v>01/01/2019-04/29/2021</v>
      </c>
    </row>
    <row r="208" spans="5:17">
      <c r="E208" s="14" t="s">
        <v>1056</v>
      </c>
      <c r="F208" s="13">
        <v>43465</v>
      </c>
      <c r="G208" s="13">
        <v>47376</v>
      </c>
      <c r="H208">
        <f t="shared" si="18"/>
        <v>2018</v>
      </c>
      <c r="I208">
        <f t="shared" si="19"/>
        <v>2029</v>
      </c>
      <c r="J208" s="13">
        <v>44454</v>
      </c>
      <c r="K208" s="13">
        <v>47376</v>
      </c>
      <c r="L208">
        <f t="shared" si="20"/>
        <v>2021</v>
      </c>
      <c r="M208">
        <f t="shared" si="21"/>
        <v>2029</v>
      </c>
      <c r="N208" s="15" t="str">
        <f t="shared" si="22"/>
        <v>09/15/2021 - 09/15/2029</v>
      </c>
      <c r="O208" t="s">
        <v>1397</v>
      </c>
      <c r="P208" t="s">
        <v>697</v>
      </c>
      <c r="Q208" t="str">
        <f t="shared" si="23"/>
        <v>12/31/2018-09/14/2021</v>
      </c>
    </row>
    <row r="209" spans="5:17">
      <c r="E209" s="14" t="s">
        <v>1057</v>
      </c>
      <c r="F209" s="13">
        <v>44377</v>
      </c>
      <c r="G209" s="13">
        <v>47406</v>
      </c>
      <c r="H209">
        <f t="shared" si="18"/>
        <v>2021</v>
      </c>
      <c r="I209">
        <f t="shared" si="19"/>
        <v>2029</v>
      </c>
      <c r="J209" s="13">
        <v>44484</v>
      </c>
      <c r="K209" s="13">
        <v>47406</v>
      </c>
      <c r="L209">
        <f t="shared" si="20"/>
        <v>2021</v>
      </c>
      <c r="M209">
        <f t="shared" si="21"/>
        <v>2029</v>
      </c>
      <c r="N209" s="15" t="str">
        <f t="shared" si="22"/>
        <v>10/15/2021 - 10/15/2029</v>
      </c>
      <c r="O209" t="s">
        <v>1392</v>
      </c>
      <c r="P209" t="s">
        <v>697</v>
      </c>
      <c r="Q209" t="str">
        <f t="shared" si="23"/>
        <v>06/30/2021-10/14/2021</v>
      </c>
    </row>
    <row r="210" spans="5:17">
      <c r="E210" s="14" t="s">
        <v>1058</v>
      </c>
      <c r="F210" s="13">
        <v>44377</v>
      </c>
      <c r="G210" s="13">
        <v>47406</v>
      </c>
      <c r="H210">
        <f t="shared" si="18"/>
        <v>2021</v>
      </c>
      <c r="I210">
        <f t="shared" si="19"/>
        <v>2029</v>
      </c>
      <c r="J210" s="13">
        <v>44484</v>
      </c>
      <c r="K210" s="13">
        <v>47406</v>
      </c>
      <c r="L210">
        <f t="shared" si="20"/>
        <v>2021</v>
      </c>
      <c r="M210">
        <f t="shared" si="21"/>
        <v>2029</v>
      </c>
      <c r="N210" s="15" t="str">
        <f t="shared" si="22"/>
        <v>10/15/2021 - 10/15/2029</v>
      </c>
      <c r="O210" t="s">
        <v>1390</v>
      </c>
      <c r="P210" t="s">
        <v>697</v>
      </c>
      <c r="Q210" t="str">
        <f t="shared" si="23"/>
        <v>06/30/2021-10/14/2021</v>
      </c>
    </row>
    <row r="211" spans="5:17">
      <c r="E211" s="14" t="s">
        <v>1443</v>
      </c>
      <c r="F211" s="13">
        <v>44377</v>
      </c>
      <c r="G211" s="13">
        <v>47361</v>
      </c>
      <c r="H211">
        <f t="shared" si="18"/>
        <v>2021</v>
      </c>
      <c r="I211">
        <f t="shared" si="19"/>
        <v>2029</v>
      </c>
      <c r="J211" s="13">
        <v>44331</v>
      </c>
      <c r="K211" s="13">
        <v>47253</v>
      </c>
      <c r="L211">
        <f t="shared" si="20"/>
        <v>2021</v>
      </c>
      <c r="M211">
        <f t="shared" si="21"/>
        <v>2029</v>
      </c>
      <c r="N211" s="15" t="str">
        <f t="shared" si="22"/>
        <v>05/15/2021 - 05/15/2029</v>
      </c>
      <c r="O211" t="s">
        <v>1425</v>
      </c>
      <c r="P211" t="s">
        <v>697</v>
      </c>
      <c r="Q211" t="str">
        <f t="shared" si="23"/>
        <v>06/30/2021-05/14/2021</v>
      </c>
    </row>
    <row r="212" spans="5:17">
      <c r="E212" s="14" t="s">
        <v>1059</v>
      </c>
      <c r="F212" s="13">
        <v>43465</v>
      </c>
      <c r="G212" s="13">
        <v>47376</v>
      </c>
      <c r="H212">
        <f t="shared" si="18"/>
        <v>2018</v>
      </c>
      <c r="I212">
        <f t="shared" si="19"/>
        <v>2029</v>
      </c>
      <c r="J212" s="13">
        <v>44454</v>
      </c>
      <c r="K212" s="13">
        <v>47376</v>
      </c>
      <c r="L212">
        <f t="shared" si="20"/>
        <v>2021</v>
      </c>
      <c r="M212">
        <f t="shared" si="21"/>
        <v>2029</v>
      </c>
      <c r="N212" s="15" t="str">
        <f t="shared" si="22"/>
        <v>09/15/2021 - 09/15/2029</v>
      </c>
      <c r="O212" t="s">
        <v>1397</v>
      </c>
      <c r="P212" t="s">
        <v>697</v>
      </c>
      <c r="Q212" t="str">
        <f t="shared" si="23"/>
        <v>12/31/2018-09/14/2021</v>
      </c>
    </row>
    <row r="213" spans="5:17">
      <c r="E213" s="14" t="s">
        <v>1060</v>
      </c>
      <c r="F213" s="13">
        <v>44377</v>
      </c>
      <c r="G213" s="13">
        <v>47406</v>
      </c>
      <c r="H213">
        <f t="shared" si="18"/>
        <v>2021</v>
      </c>
      <c r="I213">
        <f t="shared" si="19"/>
        <v>2029</v>
      </c>
      <c r="J213" s="13">
        <v>44484</v>
      </c>
      <c r="K213" s="13">
        <v>47406</v>
      </c>
      <c r="L213">
        <f t="shared" si="20"/>
        <v>2021</v>
      </c>
      <c r="M213">
        <f t="shared" si="21"/>
        <v>2029</v>
      </c>
      <c r="N213" s="15" t="str">
        <f t="shared" si="22"/>
        <v>10/15/2021 - 10/15/2029</v>
      </c>
      <c r="O213" t="s">
        <v>1409</v>
      </c>
      <c r="P213" t="s">
        <v>697</v>
      </c>
      <c r="Q213" t="str">
        <f t="shared" si="23"/>
        <v>06/30/2021-10/14/2021</v>
      </c>
    </row>
    <row r="214" spans="5:17">
      <c r="E214" s="14" t="s">
        <v>1061</v>
      </c>
      <c r="F214" s="13">
        <v>45107</v>
      </c>
      <c r="G214" s="13">
        <v>48213</v>
      </c>
      <c r="H214">
        <f t="shared" si="18"/>
        <v>2023</v>
      </c>
      <c r="I214">
        <f t="shared" si="19"/>
        <v>2031</v>
      </c>
      <c r="J214" s="13">
        <v>45291</v>
      </c>
      <c r="K214" s="13">
        <v>48213</v>
      </c>
      <c r="L214">
        <f t="shared" si="20"/>
        <v>2023</v>
      </c>
      <c r="M214">
        <f t="shared" si="21"/>
        <v>2031</v>
      </c>
      <c r="N214" s="15" t="str">
        <f t="shared" si="22"/>
        <v>12/31/2023 - 12/31/2031</v>
      </c>
      <c r="O214" t="s">
        <v>1428</v>
      </c>
      <c r="P214" t="s">
        <v>697</v>
      </c>
      <c r="Q214" t="str">
        <f t="shared" si="23"/>
        <v>06/30/2023-12/30/2023</v>
      </c>
    </row>
    <row r="215" spans="5:17">
      <c r="E215" s="14" t="s">
        <v>1062</v>
      </c>
      <c r="F215" s="13">
        <v>45107</v>
      </c>
      <c r="G215" s="13">
        <v>48213</v>
      </c>
      <c r="H215">
        <f t="shared" si="18"/>
        <v>2023</v>
      </c>
      <c r="I215">
        <f t="shared" si="19"/>
        <v>2031</v>
      </c>
      <c r="J215" s="13">
        <v>45291</v>
      </c>
      <c r="K215" s="13">
        <v>48213</v>
      </c>
      <c r="L215">
        <f t="shared" si="20"/>
        <v>2023</v>
      </c>
      <c r="M215">
        <f t="shared" si="21"/>
        <v>2031</v>
      </c>
      <c r="N215" s="15" t="str">
        <f t="shared" si="22"/>
        <v>12/31/2023 - 12/31/2031</v>
      </c>
      <c r="O215" t="s">
        <v>1404</v>
      </c>
      <c r="P215" t="s">
        <v>697</v>
      </c>
      <c r="Q215" t="str">
        <f t="shared" si="23"/>
        <v>06/30/2023-12/30/2023</v>
      </c>
    </row>
    <row r="216" spans="5:17">
      <c r="E216" s="14" t="s">
        <v>1063</v>
      </c>
      <c r="F216" s="13">
        <v>45107</v>
      </c>
      <c r="G216" s="13">
        <v>48197</v>
      </c>
      <c r="H216">
        <f t="shared" si="18"/>
        <v>2023</v>
      </c>
      <c r="I216">
        <f t="shared" si="19"/>
        <v>2031</v>
      </c>
      <c r="J216" s="13">
        <v>45275</v>
      </c>
      <c r="K216" s="13">
        <v>48197</v>
      </c>
      <c r="L216">
        <f t="shared" si="20"/>
        <v>2023</v>
      </c>
      <c r="M216">
        <f t="shared" si="21"/>
        <v>2031</v>
      </c>
      <c r="N216" s="15" t="str">
        <f t="shared" si="22"/>
        <v>12/15/2023 - 12/15/2031</v>
      </c>
      <c r="O216" t="s">
        <v>1422</v>
      </c>
      <c r="P216" s="13" t="s">
        <v>697</v>
      </c>
      <c r="Q216" t="str">
        <f t="shared" si="23"/>
        <v>06/30/2023-12/14/2023</v>
      </c>
    </row>
    <row r="217" spans="5:17">
      <c r="E217" s="14" t="s">
        <v>1064</v>
      </c>
      <c r="F217" s="13">
        <v>45107</v>
      </c>
      <c r="G217" s="13">
        <v>48244</v>
      </c>
      <c r="H217">
        <f t="shared" si="18"/>
        <v>2023</v>
      </c>
      <c r="I217">
        <f t="shared" si="19"/>
        <v>2032</v>
      </c>
      <c r="J217" s="13">
        <v>45322</v>
      </c>
      <c r="K217" s="13">
        <v>48244</v>
      </c>
      <c r="L217">
        <f t="shared" si="20"/>
        <v>2024</v>
      </c>
      <c r="M217">
        <f t="shared" si="21"/>
        <v>2032</v>
      </c>
      <c r="N217" s="15" t="str">
        <f t="shared" si="22"/>
        <v>01/31/2024 - 01/31/2032</v>
      </c>
      <c r="O217" t="s">
        <v>1408</v>
      </c>
      <c r="P217" t="s">
        <v>697</v>
      </c>
      <c r="Q217" t="str">
        <f t="shared" si="23"/>
        <v>06/30/2023-01/30/2024</v>
      </c>
    </row>
    <row r="218" spans="5:17">
      <c r="E218" s="14" t="s">
        <v>1065</v>
      </c>
      <c r="F218" s="13">
        <v>45107</v>
      </c>
      <c r="G218" s="13">
        <v>48213</v>
      </c>
      <c r="H218">
        <f t="shared" si="18"/>
        <v>2023</v>
      </c>
      <c r="I218">
        <f t="shared" si="19"/>
        <v>2031</v>
      </c>
      <c r="J218" s="13">
        <v>45291</v>
      </c>
      <c r="K218" s="13">
        <v>48213</v>
      </c>
      <c r="L218">
        <f t="shared" si="20"/>
        <v>2023</v>
      </c>
      <c r="M218">
        <f t="shared" si="21"/>
        <v>2031</v>
      </c>
      <c r="N218" s="15" t="str">
        <f t="shared" si="22"/>
        <v>12/31/2023 - 12/31/2031</v>
      </c>
      <c r="O218" t="s">
        <v>1428</v>
      </c>
      <c r="P218" t="s">
        <v>697</v>
      </c>
      <c r="Q218" t="str">
        <f t="shared" si="23"/>
        <v>06/30/2023-12/30/2023</v>
      </c>
    </row>
    <row r="219" spans="5:17">
      <c r="E219" s="14" t="s">
        <v>1066</v>
      </c>
      <c r="F219" s="13">
        <v>44377</v>
      </c>
      <c r="G219" s="13">
        <v>47406</v>
      </c>
      <c r="H219">
        <f t="shared" si="18"/>
        <v>2021</v>
      </c>
      <c r="I219">
        <f t="shared" si="19"/>
        <v>2029</v>
      </c>
      <c r="J219" s="13">
        <v>44484</v>
      </c>
      <c r="K219" s="13">
        <v>47406</v>
      </c>
      <c r="L219">
        <f t="shared" si="20"/>
        <v>2021</v>
      </c>
      <c r="M219">
        <f t="shared" si="21"/>
        <v>2029</v>
      </c>
      <c r="N219" s="15" t="str">
        <f t="shared" si="22"/>
        <v>10/15/2021 - 10/15/2029</v>
      </c>
      <c r="O219" t="s">
        <v>1390</v>
      </c>
      <c r="P219" t="s">
        <v>697</v>
      </c>
      <c r="Q219" t="str">
        <f t="shared" si="23"/>
        <v>06/30/2021-10/14/2021</v>
      </c>
    </row>
    <row r="220" spans="5:17">
      <c r="E220" s="14" t="s">
        <v>1067</v>
      </c>
      <c r="F220" s="13">
        <v>44377</v>
      </c>
      <c r="G220" s="13">
        <v>47406</v>
      </c>
      <c r="H220">
        <f t="shared" si="18"/>
        <v>2021</v>
      </c>
      <c r="I220">
        <f t="shared" si="19"/>
        <v>2029</v>
      </c>
      <c r="J220" s="13">
        <v>44484</v>
      </c>
      <c r="K220" s="13">
        <v>47406</v>
      </c>
      <c r="L220">
        <f t="shared" si="20"/>
        <v>2021</v>
      </c>
      <c r="M220">
        <f t="shared" si="21"/>
        <v>2029</v>
      </c>
      <c r="N220" s="15" t="str">
        <f t="shared" si="22"/>
        <v>10/15/2021 - 10/15/2029</v>
      </c>
      <c r="O220" t="s">
        <v>1392</v>
      </c>
      <c r="P220" t="s">
        <v>697</v>
      </c>
      <c r="Q220" t="str">
        <f t="shared" si="23"/>
        <v>06/30/2021-10/14/2021</v>
      </c>
    </row>
    <row r="221" spans="5:17">
      <c r="E221" s="14" t="s">
        <v>1068</v>
      </c>
      <c r="F221" s="13">
        <v>44377</v>
      </c>
      <c r="G221" s="13">
        <v>47406</v>
      </c>
      <c r="H221">
        <f t="shared" si="18"/>
        <v>2021</v>
      </c>
      <c r="I221">
        <f t="shared" si="19"/>
        <v>2029</v>
      </c>
      <c r="J221" s="13">
        <v>44484</v>
      </c>
      <c r="K221" s="13">
        <v>47406</v>
      </c>
      <c r="L221">
        <f t="shared" si="20"/>
        <v>2021</v>
      </c>
      <c r="M221">
        <f t="shared" si="21"/>
        <v>2029</v>
      </c>
      <c r="N221" s="15" t="str">
        <f t="shared" si="22"/>
        <v>10/15/2021 - 10/15/2029</v>
      </c>
      <c r="O221" t="s">
        <v>1390</v>
      </c>
      <c r="P221" t="s">
        <v>697</v>
      </c>
      <c r="Q221" t="str">
        <f t="shared" si="23"/>
        <v>06/30/2021-10/14/2021</v>
      </c>
    </row>
    <row r="222" spans="5:17">
      <c r="E222" s="14" t="s">
        <v>1069</v>
      </c>
      <c r="F222" s="13">
        <v>44012</v>
      </c>
      <c r="G222" s="13">
        <v>47223</v>
      </c>
      <c r="H222">
        <f t="shared" si="18"/>
        <v>2020</v>
      </c>
      <c r="I222">
        <f t="shared" si="19"/>
        <v>2029</v>
      </c>
      <c r="J222" s="13">
        <v>44316</v>
      </c>
      <c r="K222" s="13">
        <v>47238</v>
      </c>
      <c r="L222">
        <f t="shared" si="20"/>
        <v>2021</v>
      </c>
      <c r="M222">
        <f t="shared" si="21"/>
        <v>2029</v>
      </c>
      <c r="N222" s="15" t="str">
        <f t="shared" si="22"/>
        <v>04/30/2021 - 04/30/2029</v>
      </c>
      <c r="O222" t="s">
        <v>1420</v>
      </c>
      <c r="P222" t="s">
        <v>697</v>
      </c>
      <c r="Q222" t="str">
        <f t="shared" si="23"/>
        <v>06/30/2020-04/29/2021</v>
      </c>
    </row>
    <row r="223" spans="5:17">
      <c r="E223" s="14" t="s">
        <v>1070</v>
      </c>
      <c r="F223" s="13">
        <v>44377</v>
      </c>
      <c r="G223" s="13">
        <v>47406</v>
      </c>
      <c r="H223">
        <f t="shared" si="18"/>
        <v>2021</v>
      </c>
      <c r="I223">
        <f t="shared" si="19"/>
        <v>2029</v>
      </c>
      <c r="J223" s="13">
        <v>44484</v>
      </c>
      <c r="K223" s="13">
        <v>47406</v>
      </c>
      <c r="L223">
        <f t="shared" si="20"/>
        <v>2021</v>
      </c>
      <c r="M223">
        <f t="shared" si="21"/>
        <v>2029</v>
      </c>
      <c r="N223" s="15" t="str">
        <f t="shared" si="22"/>
        <v>10/15/2021 - 10/15/2029</v>
      </c>
      <c r="O223" t="s">
        <v>1390</v>
      </c>
      <c r="P223" t="s">
        <v>697</v>
      </c>
      <c r="Q223" t="str">
        <f t="shared" si="23"/>
        <v>06/30/2021-10/14/2021</v>
      </c>
    </row>
    <row r="224" spans="5:17">
      <c r="E224" s="14" t="s">
        <v>1071</v>
      </c>
      <c r="F224" s="13">
        <v>44377</v>
      </c>
      <c r="G224" s="13">
        <v>47406</v>
      </c>
      <c r="H224">
        <f t="shared" si="18"/>
        <v>2021</v>
      </c>
      <c r="I224">
        <f t="shared" si="19"/>
        <v>2029</v>
      </c>
      <c r="J224" s="13">
        <v>44484</v>
      </c>
      <c r="K224" s="13">
        <v>47406</v>
      </c>
      <c r="L224">
        <f t="shared" si="20"/>
        <v>2021</v>
      </c>
      <c r="M224">
        <f t="shared" si="21"/>
        <v>2029</v>
      </c>
      <c r="N224" s="15" t="str">
        <f t="shared" si="22"/>
        <v>10/15/2021 - 10/15/2029</v>
      </c>
      <c r="O224" t="s">
        <v>1392</v>
      </c>
      <c r="P224" t="s">
        <v>697</v>
      </c>
      <c r="Q224" t="str">
        <f t="shared" si="23"/>
        <v>06/30/2021-10/14/2021</v>
      </c>
    </row>
    <row r="225" spans="5:17">
      <c r="E225" s="14" t="s">
        <v>1072</v>
      </c>
      <c r="F225" s="13">
        <v>44377</v>
      </c>
      <c r="G225" s="13">
        <v>47406</v>
      </c>
      <c r="H225">
        <f t="shared" si="18"/>
        <v>2021</v>
      </c>
      <c r="I225">
        <f t="shared" si="19"/>
        <v>2029</v>
      </c>
      <c r="J225" s="13">
        <v>44484</v>
      </c>
      <c r="K225" s="13">
        <v>47406</v>
      </c>
      <c r="L225">
        <f t="shared" si="20"/>
        <v>2021</v>
      </c>
      <c r="M225">
        <f t="shared" si="21"/>
        <v>2029</v>
      </c>
      <c r="N225" s="15" t="str">
        <f t="shared" si="22"/>
        <v>10/15/2021 - 10/15/2029</v>
      </c>
      <c r="O225" t="s">
        <v>1390</v>
      </c>
      <c r="P225" t="s">
        <v>697</v>
      </c>
      <c r="Q225" t="str">
        <f t="shared" si="23"/>
        <v>06/30/2021-10/14/2021</v>
      </c>
    </row>
    <row r="226" spans="5:17">
      <c r="E226" s="14" t="s">
        <v>1073</v>
      </c>
      <c r="F226" s="13">
        <v>44377</v>
      </c>
      <c r="G226" s="13">
        <v>47406</v>
      </c>
      <c r="H226">
        <f t="shared" si="18"/>
        <v>2021</v>
      </c>
      <c r="I226">
        <f t="shared" si="19"/>
        <v>2029</v>
      </c>
      <c r="J226" s="13">
        <v>44484</v>
      </c>
      <c r="K226" s="13">
        <v>47406</v>
      </c>
      <c r="L226">
        <f t="shared" si="20"/>
        <v>2021</v>
      </c>
      <c r="M226">
        <f t="shared" si="21"/>
        <v>2029</v>
      </c>
      <c r="N226" s="15" t="str">
        <f t="shared" si="22"/>
        <v>10/15/2021 - 10/15/2029</v>
      </c>
      <c r="O226" t="s">
        <v>1409</v>
      </c>
      <c r="P226" t="s">
        <v>697</v>
      </c>
      <c r="Q226" t="str">
        <f t="shared" si="23"/>
        <v>06/30/2021-10/14/2021</v>
      </c>
    </row>
    <row r="227" spans="5:17">
      <c r="E227" s="14" t="s">
        <v>1074</v>
      </c>
      <c r="F227" s="13">
        <v>44377</v>
      </c>
      <c r="G227" s="13">
        <v>47406</v>
      </c>
      <c r="H227">
        <f t="shared" si="18"/>
        <v>2021</v>
      </c>
      <c r="I227">
        <f t="shared" si="19"/>
        <v>2029</v>
      </c>
      <c r="J227" s="13">
        <v>44484</v>
      </c>
      <c r="K227" s="13">
        <v>47406</v>
      </c>
      <c r="L227">
        <f t="shared" si="20"/>
        <v>2021</v>
      </c>
      <c r="M227">
        <f t="shared" si="21"/>
        <v>2029</v>
      </c>
      <c r="N227" s="15" t="str">
        <f t="shared" si="22"/>
        <v>10/15/2021 - 10/15/2029</v>
      </c>
      <c r="O227" t="s">
        <v>1390</v>
      </c>
      <c r="P227" t="s">
        <v>697</v>
      </c>
      <c r="Q227" t="str">
        <f t="shared" si="23"/>
        <v>06/30/2021-10/14/2021</v>
      </c>
    </row>
    <row r="228" spans="5:17">
      <c r="E228" s="14" t="s">
        <v>1075</v>
      </c>
      <c r="F228" s="13">
        <v>44742</v>
      </c>
      <c r="G228" s="13">
        <v>47848</v>
      </c>
      <c r="H228">
        <f t="shared" si="18"/>
        <v>2022</v>
      </c>
      <c r="I228">
        <f t="shared" si="19"/>
        <v>2030</v>
      </c>
      <c r="J228" s="13">
        <v>44957</v>
      </c>
      <c r="K228" s="13">
        <v>47879</v>
      </c>
      <c r="L228">
        <f t="shared" si="20"/>
        <v>2023</v>
      </c>
      <c r="M228">
        <f t="shared" si="21"/>
        <v>2031</v>
      </c>
      <c r="N228" s="15" t="str">
        <f t="shared" si="22"/>
        <v>01/31/2023 - 01/31/2031</v>
      </c>
      <c r="O228" t="s">
        <v>1401</v>
      </c>
      <c r="P228" t="s">
        <v>697</v>
      </c>
      <c r="Q228" t="str">
        <f t="shared" si="23"/>
        <v>06/30/2022-01/30/2023</v>
      </c>
    </row>
    <row r="229" spans="5:17">
      <c r="E229" s="14" t="s">
        <v>1076</v>
      </c>
      <c r="F229" s="13">
        <v>44377</v>
      </c>
      <c r="G229" s="13">
        <v>47406</v>
      </c>
      <c r="H229">
        <f t="shared" si="18"/>
        <v>2021</v>
      </c>
      <c r="I229">
        <f t="shared" si="19"/>
        <v>2029</v>
      </c>
      <c r="J229" s="13">
        <v>44484</v>
      </c>
      <c r="K229" s="13">
        <v>47406</v>
      </c>
      <c r="L229">
        <f t="shared" si="20"/>
        <v>2021</v>
      </c>
      <c r="M229">
        <f t="shared" si="21"/>
        <v>2029</v>
      </c>
      <c r="N229" s="15" t="str">
        <f t="shared" si="22"/>
        <v>10/15/2021 - 10/15/2029</v>
      </c>
      <c r="O229" t="s">
        <v>1392</v>
      </c>
      <c r="P229" t="s">
        <v>697</v>
      </c>
      <c r="Q229" t="str">
        <f t="shared" si="23"/>
        <v>06/30/2021-10/14/2021</v>
      </c>
    </row>
    <row r="230" spans="5:17">
      <c r="E230" s="14" t="s">
        <v>1077</v>
      </c>
      <c r="F230" s="13">
        <v>44377</v>
      </c>
      <c r="G230" s="13">
        <v>47406</v>
      </c>
      <c r="H230">
        <f t="shared" si="18"/>
        <v>2021</v>
      </c>
      <c r="I230">
        <f t="shared" si="19"/>
        <v>2029</v>
      </c>
      <c r="J230" s="13">
        <v>44484</v>
      </c>
      <c r="K230" s="13">
        <v>47406</v>
      </c>
      <c r="L230">
        <f t="shared" si="20"/>
        <v>2021</v>
      </c>
      <c r="M230">
        <f t="shared" si="21"/>
        <v>2029</v>
      </c>
      <c r="N230" s="15" t="str">
        <f t="shared" si="22"/>
        <v>10/15/2021 - 10/15/2029</v>
      </c>
      <c r="O230" t="s">
        <v>1392</v>
      </c>
      <c r="P230" t="s">
        <v>697</v>
      </c>
      <c r="Q230" t="str">
        <f t="shared" si="23"/>
        <v>06/30/2021-10/14/2021</v>
      </c>
    </row>
    <row r="231" spans="5:17">
      <c r="E231" s="14" t="s">
        <v>1078</v>
      </c>
      <c r="F231" s="13">
        <v>44377</v>
      </c>
      <c r="G231" s="13">
        <v>47406</v>
      </c>
      <c r="H231">
        <f t="shared" si="18"/>
        <v>2021</v>
      </c>
      <c r="I231">
        <f t="shared" si="19"/>
        <v>2029</v>
      </c>
      <c r="J231" s="13">
        <v>44484</v>
      </c>
      <c r="K231" s="13">
        <v>47406</v>
      </c>
      <c r="L231">
        <f t="shared" si="20"/>
        <v>2021</v>
      </c>
      <c r="M231">
        <f t="shared" si="21"/>
        <v>2029</v>
      </c>
      <c r="N231" s="15" t="str">
        <f t="shared" si="22"/>
        <v>10/15/2021 - 10/15/2029</v>
      </c>
      <c r="O231" t="s">
        <v>1392</v>
      </c>
      <c r="P231" t="s">
        <v>697</v>
      </c>
      <c r="Q231" t="str">
        <f t="shared" si="23"/>
        <v>06/30/2021-10/14/2021</v>
      </c>
    </row>
    <row r="232" spans="5:17">
      <c r="E232" s="14" t="s">
        <v>1444</v>
      </c>
      <c r="F232" s="13">
        <v>44377</v>
      </c>
      <c r="G232" s="13">
        <v>47406</v>
      </c>
      <c r="H232">
        <f t="shared" si="18"/>
        <v>2021</v>
      </c>
      <c r="I232">
        <f t="shared" si="19"/>
        <v>2029</v>
      </c>
      <c r="J232" s="13">
        <v>44484</v>
      </c>
      <c r="K232" s="13">
        <v>47406</v>
      </c>
      <c r="L232">
        <f t="shared" si="20"/>
        <v>2021</v>
      </c>
      <c r="M232">
        <f t="shared" si="21"/>
        <v>2029</v>
      </c>
      <c r="N232" s="15" t="str">
        <f t="shared" si="22"/>
        <v>10/15/2021 - 10/15/2029</v>
      </c>
      <c r="O232" t="s">
        <v>1392</v>
      </c>
      <c r="P232" t="s">
        <v>697</v>
      </c>
      <c r="Q232" t="str">
        <f t="shared" si="23"/>
        <v>06/30/2021-10/14/2021</v>
      </c>
    </row>
    <row r="233" spans="5:17">
      <c r="E233" s="14" t="s">
        <v>1079</v>
      </c>
      <c r="F233" s="13">
        <v>43466</v>
      </c>
      <c r="G233" s="13">
        <v>46614</v>
      </c>
      <c r="H233">
        <f t="shared" si="18"/>
        <v>2019</v>
      </c>
      <c r="I233">
        <f t="shared" si="19"/>
        <v>2027</v>
      </c>
      <c r="J233" s="13">
        <v>43692</v>
      </c>
      <c r="K233" s="13">
        <v>46614</v>
      </c>
      <c r="L233">
        <f t="shared" si="20"/>
        <v>2019</v>
      </c>
      <c r="M233">
        <f t="shared" si="21"/>
        <v>2027</v>
      </c>
      <c r="N233" s="15" t="str">
        <f t="shared" si="22"/>
        <v>08/15/2019 - 08/15/2027</v>
      </c>
      <c r="O233" t="s">
        <v>1426</v>
      </c>
      <c r="P233" s="13" t="s">
        <v>697</v>
      </c>
      <c r="Q233" t="str">
        <f t="shared" si="23"/>
        <v>01/01/2019-08/14/2019</v>
      </c>
    </row>
    <row r="234" spans="5:17">
      <c r="E234" s="14" t="s">
        <v>1080</v>
      </c>
      <c r="F234" s="13">
        <v>44377</v>
      </c>
      <c r="G234" s="13">
        <v>47406</v>
      </c>
      <c r="H234">
        <f t="shared" si="18"/>
        <v>2021</v>
      </c>
      <c r="I234">
        <f t="shared" si="19"/>
        <v>2029</v>
      </c>
      <c r="J234" s="13">
        <v>44484</v>
      </c>
      <c r="K234" s="13">
        <v>47406</v>
      </c>
      <c r="L234">
        <f t="shared" si="20"/>
        <v>2021</v>
      </c>
      <c r="M234">
        <f t="shared" si="21"/>
        <v>2029</v>
      </c>
      <c r="N234" s="15" t="str">
        <f t="shared" si="22"/>
        <v>10/15/2021 - 10/15/2029</v>
      </c>
      <c r="O234" t="s">
        <v>1409</v>
      </c>
      <c r="P234" t="s">
        <v>697</v>
      </c>
      <c r="Q234" t="str">
        <f t="shared" si="23"/>
        <v>06/30/2021-10/14/2021</v>
      </c>
    </row>
    <row r="235" spans="5:17">
      <c r="E235" s="14" t="s">
        <v>1081</v>
      </c>
      <c r="F235" s="13">
        <v>44377</v>
      </c>
      <c r="G235" s="13">
        <v>47406</v>
      </c>
      <c r="H235">
        <f t="shared" si="18"/>
        <v>2021</v>
      </c>
      <c r="I235">
        <f t="shared" si="19"/>
        <v>2029</v>
      </c>
      <c r="J235" s="13">
        <v>44484</v>
      </c>
      <c r="K235" s="13">
        <v>47406</v>
      </c>
      <c r="L235">
        <f t="shared" si="20"/>
        <v>2021</v>
      </c>
      <c r="M235">
        <f t="shared" si="21"/>
        <v>2029</v>
      </c>
      <c r="N235" s="15" t="str">
        <f t="shared" si="22"/>
        <v>10/15/2021 - 10/15/2029</v>
      </c>
      <c r="O235" t="s">
        <v>1392</v>
      </c>
      <c r="P235" t="s">
        <v>697</v>
      </c>
      <c r="Q235" t="str">
        <f t="shared" si="23"/>
        <v>06/30/2021-10/14/2021</v>
      </c>
    </row>
    <row r="236" spans="5:17">
      <c r="E236" s="14" t="s">
        <v>1082</v>
      </c>
      <c r="F236" s="13">
        <v>43466</v>
      </c>
      <c r="G236" s="13">
        <v>46614</v>
      </c>
      <c r="H236">
        <f t="shared" si="18"/>
        <v>2019</v>
      </c>
      <c r="I236">
        <f t="shared" si="19"/>
        <v>2027</v>
      </c>
      <c r="J236" s="13">
        <v>43692</v>
      </c>
      <c r="K236" s="13">
        <v>46614</v>
      </c>
      <c r="L236">
        <f t="shared" si="20"/>
        <v>2019</v>
      </c>
      <c r="M236">
        <f t="shared" si="21"/>
        <v>2027</v>
      </c>
      <c r="N236" s="15" t="str">
        <f t="shared" si="22"/>
        <v>08/15/2019 - 08/15/2027</v>
      </c>
      <c r="O236" t="s">
        <v>1426</v>
      </c>
      <c r="P236" s="13" t="s">
        <v>697</v>
      </c>
      <c r="Q236" t="str">
        <f t="shared" si="23"/>
        <v>01/01/2019-08/14/2019</v>
      </c>
    </row>
    <row r="237" spans="5:17">
      <c r="E237" s="14" t="s">
        <v>1083</v>
      </c>
      <c r="F237" s="13">
        <v>44377</v>
      </c>
      <c r="G237" s="13">
        <v>47406</v>
      </c>
      <c r="H237">
        <f t="shared" si="18"/>
        <v>2021</v>
      </c>
      <c r="I237">
        <f t="shared" si="19"/>
        <v>2029</v>
      </c>
      <c r="J237" s="13">
        <v>44484</v>
      </c>
      <c r="K237" s="13">
        <v>47406</v>
      </c>
      <c r="L237">
        <f t="shared" si="20"/>
        <v>2021</v>
      </c>
      <c r="M237">
        <f t="shared" si="21"/>
        <v>2029</v>
      </c>
      <c r="N237" s="15" t="str">
        <f t="shared" si="22"/>
        <v>10/15/2021 - 10/15/2029</v>
      </c>
      <c r="O237" t="s">
        <v>1390</v>
      </c>
      <c r="P237" t="s">
        <v>697</v>
      </c>
      <c r="Q237" t="str">
        <f t="shared" si="23"/>
        <v>06/30/2021-10/14/2021</v>
      </c>
    </row>
    <row r="238" spans="5:17">
      <c r="E238" s="14" t="s">
        <v>1084</v>
      </c>
      <c r="F238" s="13">
        <v>44377</v>
      </c>
      <c r="G238" s="13">
        <v>47406</v>
      </c>
      <c r="H238">
        <f t="shared" si="18"/>
        <v>2021</v>
      </c>
      <c r="I238">
        <f t="shared" si="19"/>
        <v>2029</v>
      </c>
      <c r="J238" s="13">
        <v>44484</v>
      </c>
      <c r="K238" s="13">
        <v>47406</v>
      </c>
      <c r="L238">
        <f t="shared" si="20"/>
        <v>2021</v>
      </c>
      <c r="M238">
        <f t="shared" si="21"/>
        <v>2029</v>
      </c>
      <c r="N238" s="15" t="str">
        <f t="shared" si="22"/>
        <v>10/15/2021 - 10/15/2029</v>
      </c>
      <c r="O238" t="s">
        <v>1390</v>
      </c>
      <c r="P238" t="s">
        <v>697</v>
      </c>
      <c r="Q238" t="str">
        <f t="shared" si="23"/>
        <v>06/30/2021-10/14/2021</v>
      </c>
    </row>
    <row r="239" spans="5:17">
      <c r="E239" s="14" t="s">
        <v>1085</v>
      </c>
      <c r="F239" s="13">
        <v>44742</v>
      </c>
      <c r="G239" s="13">
        <v>47848</v>
      </c>
      <c r="H239">
        <f t="shared" si="18"/>
        <v>2022</v>
      </c>
      <c r="I239">
        <f t="shared" si="19"/>
        <v>2030</v>
      </c>
      <c r="J239" s="13">
        <v>44957</v>
      </c>
      <c r="K239" s="13">
        <v>47879</v>
      </c>
      <c r="L239">
        <f t="shared" si="20"/>
        <v>2023</v>
      </c>
      <c r="M239">
        <f t="shared" si="21"/>
        <v>2031</v>
      </c>
      <c r="N239" s="15" t="str">
        <f t="shared" si="22"/>
        <v>01/31/2023 - 01/31/2031</v>
      </c>
      <c r="O239" t="s">
        <v>1410</v>
      </c>
      <c r="P239" t="s">
        <v>697</v>
      </c>
      <c r="Q239" t="str">
        <f t="shared" si="23"/>
        <v>06/30/2022-01/30/2023</v>
      </c>
    </row>
    <row r="240" spans="5:17">
      <c r="E240" s="14" t="s">
        <v>1086</v>
      </c>
      <c r="F240" s="13">
        <v>45473</v>
      </c>
      <c r="G240" s="13">
        <v>47299</v>
      </c>
      <c r="H240">
        <f t="shared" si="18"/>
        <v>2024</v>
      </c>
      <c r="I240">
        <f t="shared" si="19"/>
        <v>2029</v>
      </c>
      <c r="J240" s="13">
        <v>45473</v>
      </c>
      <c r="K240" s="13">
        <v>47299</v>
      </c>
      <c r="L240">
        <f t="shared" si="20"/>
        <v>2024</v>
      </c>
      <c r="M240">
        <f t="shared" si="21"/>
        <v>2029</v>
      </c>
      <c r="N240" s="15" t="str">
        <f t="shared" si="22"/>
        <v>06/30/2024 - 06/30/2029</v>
      </c>
      <c r="O240" t="s">
        <v>1445</v>
      </c>
      <c r="P240" s="13" t="s">
        <v>713</v>
      </c>
      <c r="Q240" t="s">
        <v>1394</v>
      </c>
    </row>
    <row r="241" spans="5:17">
      <c r="E241" s="14" t="s">
        <v>1087</v>
      </c>
      <c r="F241" s="13">
        <v>45107</v>
      </c>
      <c r="G241" s="13">
        <v>48213</v>
      </c>
      <c r="H241">
        <f t="shared" si="18"/>
        <v>2023</v>
      </c>
      <c r="I241">
        <f t="shared" si="19"/>
        <v>2031</v>
      </c>
      <c r="J241" s="13">
        <v>45291</v>
      </c>
      <c r="K241" s="13">
        <v>48213</v>
      </c>
      <c r="L241">
        <f t="shared" si="20"/>
        <v>2023</v>
      </c>
      <c r="M241">
        <f t="shared" si="21"/>
        <v>2031</v>
      </c>
      <c r="N241" s="15" t="str">
        <f t="shared" si="22"/>
        <v>12/31/2023 - 12/31/2031</v>
      </c>
      <c r="O241" t="s">
        <v>1438</v>
      </c>
      <c r="P241" t="s">
        <v>697</v>
      </c>
      <c r="Q241" t="str">
        <f t="shared" si="23"/>
        <v>06/30/2023-12/30/2023</v>
      </c>
    </row>
    <row r="242" spans="5:17">
      <c r="E242" s="14" t="s">
        <v>1088</v>
      </c>
      <c r="F242" s="13">
        <v>44377</v>
      </c>
      <c r="G242" s="13">
        <v>47406</v>
      </c>
      <c r="H242">
        <f t="shared" si="18"/>
        <v>2021</v>
      </c>
      <c r="I242">
        <f t="shared" si="19"/>
        <v>2029</v>
      </c>
      <c r="J242" s="13">
        <v>44484</v>
      </c>
      <c r="K242" s="13">
        <v>47406</v>
      </c>
      <c r="L242">
        <f t="shared" si="20"/>
        <v>2021</v>
      </c>
      <c r="M242">
        <f t="shared" si="21"/>
        <v>2029</v>
      </c>
      <c r="N242" s="15" t="str">
        <f t="shared" si="22"/>
        <v>10/15/2021 - 10/15/2029</v>
      </c>
      <c r="O242" t="s">
        <v>1390</v>
      </c>
      <c r="P242" t="s">
        <v>697</v>
      </c>
      <c r="Q242" t="str">
        <f t="shared" si="23"/>
        <v>06/30/2021-10/14/2021</v>
      </c>
    </row>
    <row r="243" spans="5:17">
      <c r="E243" s="14" t="s">
        <v>1089</v>
      </c>
      <c r="F243" s="13">
        <v>44012</v>
      </c>
      <c r="G243" s="13">
        <v>47223</v>
      </c>
      <c r="H243">
        <f t="shared" si="18"/>
        <v>2020</v>
      </c>
      <c r="I243">
        <f t="shared" si="19"/>
        <v>2029</v>
      </c>
      <c r="J243" s="13">
        <v>44316</v>
      </c>
      <c r="K243" s="13">
        <v>47238</v>
      </c>
      <c r="L243">
        <f t="shared" si="20"/>
        <v>2021</v>
      </c>
      <c r="M243">
        <f t="shared" si="21"/>
        <v>2029</v>
      </c>
      <c r="N243" s="15" t="str">
        <f t="shared" si="22"/>
        <v>04/30/2021 - 04/30/2029</v>
      </c>
      <c r="O243" t="s">
        <v>1420</v>
      </c>
      <c r="P243" t="s">
        <v>697</v>
      </c>
      <c r="Q243" t="str">
        <f t="shared" si="23"/>
        <v>06/30/2020-04/29/2021</v>
      </c>
    </row>
    <row r="244" spans="5:17">
      <c r="E244" s="14" t="s">
        <v>1090</v>
      </c>
      <c r="F244" s="13">
        <v>45107</v>
      </c>
      <c r="G244" s="13">
        <v>48244</v>
      </c>
      <c r="H244">
        <f t="shared" si="18"/>
        <v>2023</v>
      </c>
      <c r="I244">
        <f t="shared" si="19"/>
        <v>2032</v>
      </c>
      <c r="J244" s="13">
        <v>45322</v>
      </c>
      <c r="K244" s="13">
        <v>48244</v>
      </c>
      <c r="L244">
        <f t="shared" si="20"/>
        <v>2024</v>
      </c>
      <c r="M244">
        <f t="shared" si="21"/>
        <v>2032</v>
      </c>
      <c r="N244" s="15" t="str">
        <f t="shared" si="22"/>
        <v>01/31/2024 - 01/31/2032</v>
      </c>
      <c r="O244" t="s">
        <v>1408</v>
      </c>
      <c r="P244" t="s">
        <v>697</v>
      </c>
      <c r="Q244" t="str">
        <f t="shared" si="23"/>
        <v>06/30/2023-01/30/2024</v>
      </c>
    </row>
    <row r="245" spans="5:17">
      <c r="E245" s="14" t="s">
        <v>1091</v>
      </c>
      <c r="F245" s="13">
        <v>44377</v>
      </c>
      <c r="G245" s="13">
        <v>47361</v>
      </c>
      <c r="H245">
        <f t="shared" si="18"/>
        <v>2021</v>
      </c>
      <c r="I245">
        <f t="shared" si="19"/>
        <v>2029</v>
      </c>
      <c r="J245" s="13">
        <v>44331</v>
      </c>
      <c r="K245" s="13">
        <v>47253</v>
      </c>
      <c r="L245">
        <f t="shared" si="20"/>
        <v>2021</v>
      </c>
      <c r="M245">
        <f t="shared" si="21"/>
        <v>2029</v>
      </c>
      <c r="N245" s="15" t="str">
        <f t="shared" si="22"/>
        <v>05/15/2021 - 05/15/2029</v>
      </c>
      <c r="O245" t="s">
        <v>1407</v>
      </c>
      <c r="P245" t="s">
        <v>697</v>
      </c>
      <c r="Q245" t="str">
        <f t="shared" si="23"/>
        <v>06/30/2021-05/14/2021</v>
      </c>
    </row>
    <row r="246" spans="5:17">
      <c r="E246" s="14" t="s">
        <v>1092</v>
      </c>
      <c r="F246" s="13">
        <v>45107</v>
      </c>
      <c r="G246" s="13">
        <v>48213</v>
      </c>
      <c r="H246">
        <f t="shared" si="18"/>
        <v>2023</v>
      </c>
      <c r="I246">
        <f t="shared" si="19"/>
        <v>2031</v>
      </c>
      <c r="J246" s="13">
        <v>45291</v>
      </c>
      <c r="K246" s="13">
        <v>48213</v>
      </c>
      <c r="L246">
        <f t="shared" si="20"/>
        <v>2023</v>
      </c>
      <c r="M246">
        <f t="shared" si="21"/>
        <v>2031</v>
      </c>
      <c r="N246" s="15" t="str">
        <f t="shared" si="22"/>
        <v>12/31/2023 - 12/31/2031</v>
      </c>
      <c r="O246" t="s">
        <v>1434</v>
      </c>
      <c r="P246" s="13" t="s">
        <v>697</v>
      </c>
      <c r="Q246" t="str">
        <f t="shared" si="23"/>
        <v>06/30/2023-12/30/2023</v>
      </c>
    </row>
    <row r="247" spans="5:17">
      <c r="E247" s="14" t="s">
        <v>1093</v>
      </c>
      <c r="F247" s="13">
        <v>44377</v>
      </c>
      <c r="G247" s="13">
        <v>47361</v>
      </c>
      <c r="H247">
        <f t="shared" si="18"/>
        <v>2021</v>
      </c>
      <c r="I247">
        <f t="shared" si="19"/>
        <v>2029</v>
      </c>
      <c r="J247" s="13">
        <v>44331</v>
      </c>
      <c r="K247" s="13">
        <v>47253</v>
      </c>
      <c r="L247">
        <f t="shared" si="20"/>
        <v>2021</v>
      </c>
      <c r="M247">
        <f t="shared" si="21"/>
        <v>2029</v>
      </c>
      <c r="N247" s="15" t="str">
        <f t="shared" si="22"/>
        <v>05/15/2021 - 05/15/2029</v>
      </c>
      <c r="O247" t="s">
        <v>1446</v>
      </c>
      <c r="P247" t="s">
        <v>697</v>
      </c>
      <c r="Q247" t="str">
        <f t="shared" si="23"/>
        <v>06/30/2021-05/14/2021</v>
      </c>
    </row>
    <row r="248" spans="5:17">
      <c r="E248" s="14" t="s">
        <v>1094</v>
      </c>
      <c r="F248" s="13">
        <v>44742</v>
      </c>
      <c r="G248" s="13">
        <v>47848</v>
      </c>
      <c r="H248">
        <f t="shared" si="18"/>
        <v>2022</v>
      </c>
      <c r="I248">
        <f t="shared" si="19"/>
        <v>2030</v>
      </c>
      <c r="J248" s="13">
        <v>44957</v>
      </c>
      <c r="K248" s="13">
        <v>47879</v>
      </c>
      <c r="L248">
        <f t="shared" si="20"/>
        <v>2023</v>
      </c>
      <c r="M248">
        <f t="shared" si="21"/>
        <v>2031</v>
      </c>
      <c r="N248" s="15" t="str">
        <f t="shared" si="22"/>
        <v>01/31/2023 - 01/31/2031</v>
      </c>
      <c r="O248" t="s">
        <v>1391</v>
      </c>
      <c r="P248" t="s">
        <v>697</v>
      </c>
      <c r="Q248" t="str">
        <f t="shared" si="23"/>
        <v>06/30/2022-01/30/2023</v>
      </c>
    </row>
    <row r="249" spans="5:17">
      <c r="E249" s="14" t="s">
        <v>1095</v>
      </c>
      <c r="F249" s="13">
        <v>45107</v>
      </c>
      <c r="G249" s="13">
        <v>48244</v>
      </c>
      <c r="H249">
        <f t="shared" si="18"/>
        <v>2023</v>
      </c>
      <c r="I249">
        <f t="shared" si="19"/>
        <v>2032</v>
      </c>
      <c r="J249" s="13">
        <v>45322</v>
      </c>
      <c r="K249" s="13">
        <v>48244</v>
      </c>
      <c r="L249">
        <f t="shared" si="20"/>
        <v>2024</v>
      </c>
      <c r="M249">
        <f t="shared" si="21"/>
        <v>2032</v>
      </c>
      <c r="N249" s="15" t="str">
        <f t="shared" si="22"/>
        <v>01/31/2024 - 01/31/2032</v>
      </c>
      <c r="O249" t="s">
        <v>1406</v>
      </c>
      <c r="P249" s="13" t="s">
        <v>697</v>
      </c>
      <c r="Q249" t="str">
        <f t="shared" si="23"/>
        <v>06/30/2023-01/30/2024</v>
      </c>
    </row>
    <row r="250" spans="5:17">
      <c r="E250" s="14" t="s">
        <v>1096</v>
      </c>
      <c r="F250" s="13">
        <v>45107</v>
      </c>
      <c r="G250" s="13">
        <v>48213</v>
      </c>
      <c r="H250">
        <f t="shared" si="18"/>
        <v>2023</v>
      </c>
      <c r="I250">
        <f t="shared" si="19"/>
        <v>2031</v>
      </c>
      <c r="J250" s="13">
        <v>45291</v>
      </c>
      <c r="K250" s="13">
        <v>48213</v>
      </c>
      <c r="L250">
        <f t="shared" si="20"/>
        <v>2023</v>
      </c>
      <c r="M250">
        <f t="shared" si="21"/>
        <v>2031</v>
      </c>
      <c r="N250" s="15" t="str">
        <f t="shared" si="22"/>
        <v>12/31/2023 - 12/31/2031</v>
      </c>
      <c r="O250" t="s">
        <v>1438</v>
      </c>
      <c r="P250" t="s">
        <v>697</v>
      </c>
      <c r="Q250" t="str">
        <f t="shared" si="23"/>
        <v>06/30/2023-12/30/2023</v>
      </c>
    </row>
    <row r="251" spans="5:17">
      <c r="E251" s="14" t="s">
        <v>1097</v>
      </c>
      <c r="F251" s="13">
        <v>44377</v>
      </c>
      <c r="G251" s="13">
        <v>47406</v>
      </c>
      <c r="H251">
        <f t="shared" si="18"/>
        <v>2021</v>
      </c>
      <c r="I251">
        <f t="shared" si="19"/>
        <v>2029</v>
      </c>
      <c r="J251" s="13">
        <v>44484</v>
      </c>
      <c r="K251" s="13">
        <v>47406</v>
      </c>
      <c r="L251">
        <f t="shared" si="20"/>
        <v>2021</v>
      </c>
      <c r="M251">
        <f t="shared" si="21"/>
        <v>2029</v>
      </c>
      <c r="N251" s="15" t="str">
        <f t="shared" si="22"/>
        <v>10/15/2021 - 10/15/2029</v>
      </c>
      <c r="O251" t="s">
        <v>1389</v>
      </c>
      <c r="P251" t="s">
        <v>697</v>
      </c>
      <c r="Q251" t="str">
        <f t="shared" si="23"/>
        <v>06/30/2021-10/14/2021</v>
      </c>
    </row>
    <row r="252" spans="5:17">
      <c r="E252" s="14" t="s">
        <v>1098</v>
      </c>
      <c r="F252" s="13">
        <v>44377</v>
      </c>
      <c r="G252" s="13">
        <v>47406</v>
      </c>
      <c r="H252">
        <f t="shared" si="18"/>
        <v>2021</v>
      </c>
      <c r="I252">
        <f t="shared" si="19"/>
        <v>2029</v>
      </c>
      <c r="J252" s="13">
        <v>44484</v>
      </c>
      <c r="K252" s="13">
        <v>47406</v>
      </c>
      <c r="L252">
        <f t="shared" si="20"/>
        <v>2021</v>
      </c>
      <c r="M252">
        <f t="shared" si="21"/>
        <v>2029</v>
      </c>
      <c r="N252" s="15" t="str">
        <f t="shared" si="22"/>
        <v>10/15/2021 - 10/15/2029</v>
      </c>
      <c r="O252" t="s">
        <v>1390</v>
      </c>
      <c r="P252" t="s">
        <v>697</v>
      </c>
      <c r="Q252" t="str">
        <f t="shared" si="23"/>
        <v>06/30/2021-10/14/2021</v>
      </c>
    </row>
    <row r="253" spans="5:17">
      <c r="E253" s="14" t="s">
        <v>1099</v>
      </c>
      <c r="F253" s="13">
        <v>44742</v>
      </c>
      <c r="G253" s="13">
        <v>47894</v>
      </c>
      <c r="H253">
        <f t="shared" si="18"/>
        <v>2022</v>
      </c>
      <c r="I253">
        <f t="shared" si="19"/>
        <v>2031</v>
      </c>
      <c r="J253" s="13">
        <v>44972</v>
      </c>
      <c r="K253" s="13">
        <v>47894</v>
      </c>
      <c r="L253">
        <f t="shared" si="20"/>
        <v>2023</v>
      </c>
      <c r="M253">
        <f t="shared" si="21"/>
        <v>2031</v>
      </c>
      <c r="N253" s="15" t="str">
        <f t="shared" si="22"/>
        <v>02/15/2023 - 02/15/2031</v>
      </c>
      <c r="O253" t="s">
        <v>1416</v>
      </c>
      <c r="P253" t="s">
        <v>697</v>
      </c>
      <c r="Q253" t="str">
        <f t="shared" si="23"/>
        <v>06/30/2022-02/14/2023</v>
      </c>
    </row>
    <row r="254" spans="5:17">
      <c r="E254" s="14" t="s">
        <v>1100</v>
      </c>
      <c r="F254" s="13">
        <v>44377</v>
      </c>
      <c r="G254" s="13">
        <v>47406</v>
      </c>
      <c r="H254">
        <f t="shared" si="18"/>
        <v>2021</v>
      </c>
      <c r="I254">
        <f t="shared" si="19"/>
        <v>2029</v>
      </c>
      <c r="J254" s="13">
        <v>44484</v>
      </c>
      <c r="K254" s="13">
        <v>47406</v>
      </c>
      <c r="L254">
        <f t="shared" si="20"/>
        <v>2021</v>
      </c>
      <c r="M254">
        <f t="shared" si="21"/>
        <v>2029</v>
      </c>
      <c r="N254" s="15" t="str">
        <f t="shared" si="22"/>
        <v>10/15/2021 - 10/15/2029</v>
      </c>
      <c r="O254" t="s">
        <v>1390</v>
      </c>
      <c r="P254" t="s">
        <v>697</v>
      </c>
      <c r="Q254" t="str">
        <f t="shared" si="23"/>
        <v>06/30/2021-10/14/2021</v>
      </c>
    </row>
    <row r="255" spans="5:17">
      <c r="E255" s="14" t="s">
        <v>1101</v>
      </c>
      <c r="F255" s="13">
        <v>44377</v>
      </c>
      <c r="G255" s="13">
        <v>47361</v>
      </c>
      <c r="H255">
        <f t="shared" si="18"/>
        <v>2021</v>
      </c>
      <c r="I255">
        <f t="shared" si="19"/>
        <v>2029</v>
      </c>
      <c r="J255" s="13">
        <v>44331</v>
      </c>
      <c r="K255" s="13">
        <v>47253</v>
      </c>
      <c r="L255">
        <f t="shared" si="20"/>
        <v>2021</v>
      </c>
      <c r="M255">
        <f t="shared" si="21"/>
        <v>2029</v>
      </c>
      <c r="N255" s="15" t="str">
        <f t="shared" si="22"/>
        <v>05/15/2021 - 05/15/2029</v>
      </c>
      <c r="O255" t="s">
        <v>1407</v>
      </c>
      <c r="P255" t="s">
        <v>697</v>
      </c>
      <c r="Q255" t="str">
        <f t="shared" si="23"/>
        <v>06/30/2021-05/14/2021</v>
      </c>
    </row>
    <row r="256" spans="5:17">
      <c r="E256" s="14" t="s">
        <v>1102</v>
      </c>
      <c r="F256" s="13">
        <v>44377</v>
      </c>
      <c r="G256" s="13">
        <v>47406</v>
      </c>
      <c r="H256">
        <f t="shared" si="18"/>
        <v>2021</v>
      </c>
      <c r="I256">
        <f t="shared" si="19"/>
        <v>2029</v>
      </c>
      <c r="J256" s="13">
        <v>44484</v>
      </c>
      <c r="K256" s="13">
        <v>47406</v>
      </c>
      <c r="L256">
        <f t="shared" si="20"/>
        <v>2021</v>
      </c>
      <c r="M256">
        <f t="shared" si="21"/>
        <v>2029</v>
      </c>
      <c r="N256" s="15" t="str">
        <f t="shared" si="22"/>
        <v>10/15/2021 - 10/15/2029</v>
      </c>
      <c r="O256" t="s">
        <v>1392</v>
      </c>
      <c r="P256" t="s">
        <v>697</v>
      </c>
      <c r="Q256" t="str">
        <f t="shared" si="23"/>
        <v>06/30/2021-10/14/2021</v>
      </c>
    </row>
    <row r="257" spans="5:17">
      <c r="E257" s="14" t="s">
        <v>1103</v>
      </c>
      <c r="F257" s="13">
        <v>44742</v>
      </c>
      <c r="G257" s="13">
        <v>47848</v>
      </c>
      <c r="H257">
        <f t="shared" si="18"/>
        <v>2022</v>
      </c>
      <c r="I257">
        <f t="shared" si="19"/>
        <v>2030</v>
      </c>
      <c r="J257" s="13">
        <v>44957</v>
      </c>
      <c r="K257" s="13">
        <v>47879</v>
      </c>
      <c r="L257">
        <f t="shared" si="20"/>
        <v>2023</v>
      </c>
      <c r="M257">
        <f t="shared" si="21"/>
        <v>2031</v>
      </c>
      <c r="N257" s="15" t="str">
        <f t="shared" si="22"/>
        <v>01/31/2023 - 01/31/2031</v>
      </c>
      <c r="O257" t="s">
        <v>1418</v>
      </c>
      <c r="P257" t="s">
        <v>697</v>
      </c>
      <c r="Q257" t="str">
        <f t="shared" si="23"/>
        <v>06/30/2022-01/30/2023</v>
      </c>
    </row>
    <row r="258" spans="5:17">
      <c r="E258" s="14" t="s">
        <v>1104</v>
      </c>
      <c r="F258" s="13">
        <v>44742</v>
      </c>
      <c r="G258" s="13">
        <v>47848</v>
      </c>
      <c r="H258">
        <f t="shared" ref="H258:H321" si="24">YEAR(F258)</f>
        <v>2022</v>
      </c>
      <c r="I258">
        <f t="shared" ref="I258:I321" si="25">YEAR(G258)</f>
        <v>2030</v>
      </c>
      <c r="J258" s="13">
        <v>44957</v>
      </c>
      <c r="K258" s="13">
        <v>47879</v>
      </c>
      <c r="L258">
        <f t="shared" ref="L258:L321" si="26">YEAR(J258)</f>
        <v>2023</v>
      </c>
      <c r="M258">
        <f t="shared" ref="M258:M321" si="27">YEAR(K258)</f>
        <v>2031</v>
      </c>
      <c r="N258" s="15" t="str">
        <f t="shared" ref="N258:N321" si="28">TEXT(J258,"mm/dd/yyyy")&amp;" - "&amp;TEXT(K258,"mm/dd/yyyy")</f>
        <v>01/31/2023 - 01/31/2031</v>
      </c>
      <c r="O258" t="s">
        <v>1418</v>
      </c>
      <c r="P258" t="s">
        <v>697</v>
      </c>
      <c r="Q258" t="str">
        <f t="shared" ref="Q258:Q321" si="29">TEXT(F258,"mm/dd/yyyy")&amp;"-"&amp;TEXT(J258-1,"mm/dd/yyyy")</f>
        <v>06/30/2022-01/30/2023</v>
      </c>
    </row>
    <row r="259" spans="5:17">
      <c r="E259" s="14" t="s">
        <v>1105</v>
      </c>
      <c r="F259" s="13">
        <v>44377</v>
      </c>
      <c r="G259" s="13">
        <v>47406</v>
      </c>
      <c r="H259">
        <f t="shared" si="24"/>
        <v>2021</v>
      </c>
      <c r="I259">
        <f t="shared" si="25"/>
        <v>2029</v>
      </c>
      <c r="J259" s="13">
        <v>44484</v>
      </c>
      <c r="K259" s="13">
        <v>47406</v>
      </c>
      <c r="L259">
        <f t="shared" si="26"/>
        <v>2021</v>
      </c>
      <c r="M259">
        <f t="shared" si="27"/>
        <v>2029</v>
      </c>
      <c r="N259" s="15" t="str">
        <f t="shared" si="28"/>
        <v>10/15/2021 - 10/15/2029</v>
      </c>
      <c r="O259" t="s">
        <v>1390</v>
      </c>
      <c r="P259" t="s">
        <v>697</v>
      </c>
      <c r="Q259" t="str">
        <f t="shared" si="29"/>
        <v>06/30/2021-10/14/2021</v>
      </c>
    </row>
    <row r="260" spans="5:17">
      <c r="E260" s="14" t="s">
        <v>1106</v>
      </c>
      <c r="F260" s="13">
        <v>44377</v>
      </c>
      <c r="G260" s="13">
        <v>47406</v>
      </c>
      <c r="H260">
        <f t="shared" si="24"/>
        <v>2021</v>
      </c>
      <c r="I260">
        <f t="shared" si="25"/>
        <v>2029</v>
      </c>
      <c r="J260" s="13">
        <v>44484</v>
      </c>
      <c r="K260" s="13">
        <v>47406</v>
      </c>
      <c r="L260">
        <f t="shared" si="26"/>
        <v>2021</v>
      </c>
      <c r="M260">
        <f t="shared" si="27"/>
        <v>2029</v>
      </c>
      <c r="N260" s="15" t="str">
        <f t="shared" si="28"/>
        <v>10/15/2021 - 10/15/2029</v>
      </c>
      <c r="O260" t="s">
        <v>1390</v>
      </c>
      <c r="P260" t="s">
        <v>697</v>
      </c>
      <c r="Q260" t="str">
        <f t="shared" si="29"/>
        <v>06/30/2021-10/14/2021</v>
      </c>
    </row>
    <row r="261" spans="5:17">
      <c r="E261" s="14" t="s">
        <v>1107</v>
      </c>
      <c r="F261" s="13">
        <v>45107</v>
      </c>
      <c r="G261" s="13">
        <v>48244</v>
      </c>
      <c r="H261">
        <f t="shared" si="24"/>
        <v>2023</v>
      </c>
      <c r="I261">
        <f t="shared" si="25"/>
        <v>2032</v>
      </c>
      <c r="J261" s="13">
        <v>45322</v>
      </c>
      <c r="K261" s="13">
        <v>48244</v>
      </c>
      <c r="L261">
        <f t="shared" si="26"/>
        <v>2024</v>
      </c>
      <c r="M261">
        <f t="shared" si="27"/>
        <v>2032</v>
      </c>
      <c r="N261" s="15" t="str">
        <f t="shared" si="28"/>
        <v>01/31/2024 - 01/31/2032</v>
      </c>
      <c r="O261" t="s">
        <v>1406</v>
      </c>
      <c r="P261" s="13" t="s">
        <v>697</v>
      </c>
      <c r="Q261" t="str">
        <f t="shared" si="29"/>
        <v>06/30/2023-01/30/2024</v>
      </c>
    </row>
    <row r="262" spans="5:17">
      <c r="E262" s="14" t="s">
        <v>1108</v>
      </c>
      <c r="F262" s="13">
        <v>44742</v>
      </c>
      <c r="G262" s="13">
        <v>47848</v>
      </c>
      <c r="H262">
        <f t="shared" si="24"/>
        <v>2022</v>
      </c>
      <c r="I262">
        <f t="shared" si="25"/>
        <v>2030</v>
      </c>
      <c r="J262" s="13">
        <v>44957</v>
      </c>
      <c r="K262" s="13">
        <v>47879</v>
      </c>
      <c r="L262">
        <f t="shared" si="26"/>
        <v>2023</v>
      </c>
      <c r="M262">
        <f t="shared" si="27"/>
        <v>2031</v>
      </c>
      <c r="N262" s="15" t="str">
        <f t="shared" si="28"/>
        <v>01/31/2023 - 01/31/2031</v>
      </c>
      <c r="O262" t="s">
        <v>1418</v>
      </c>
      <c r="P262" t="s">
        <v>697</v>
      </c>
      <c r="Q262" t="str">
        <f t="shared" si="29"/>
        <v>06/30/2022-01/30/2023</v>
      </c>
    </row>
    <row r="263" spans="5:17">
      <c r="E263" s="14" t="s">
        <v>1447</v>
      </c>
      <c r="F263" s="13">
        <v>45473</v>
      </c>
      <c r="G263" s="13">
        <v>47299</v>
      </c>
      <c r="H263">
        <f t="shared" si="24"/>
        <v>2024</v>
      </c>
      <c r="I263">
        <f t="shared" si="25"/>
        <v>2029</v>
      </c>
      <c r="J263" s="13">
        <v>45473</v>
      </c>
      <c r="K263" s="13">
        <v>47299</v>
      </c>
      <c r="L263">
        <f t="shared" si="26"/>
        <v>2024</v>
      </c>
      <c r="M263">
        <f t="shared" si="27"/>
        <v>2029</v>
      </c>
      <c r="N263" s="15" t="str">
        <f t="shared" si="28"/>
        <v>06/30/2024 - 06/30/2029</v>
      </c>
      <c r="O263" t="s">
        <v>1448</v>
      </c>
      <c r="P263" s="13" t="s">
        <v>713</v>
      </c>
      <c r="Q263" t="s">
        <v>1394</v>
      </c>
    </row>
    <row r="264" spans="5:17">
      <c r="E264" s="14" t="s">
        <v>1109</v>
      </c>
      <c r="F264" s="13">
        <v>44377</v>
      </c>
      <c r="G264" s="13">
        <v>47406</v>
      </c>
      <c r="H264">
        <f t="shared" si="24"/>
        <v>2021</v>
      </c>
      <c r="I264">
        <f t="shared" si="25"/>
        <v>2029</v>
      </c>
      <c r="J264" s="13">
        <v>44484</v>
      </c>
      <c r="K264" s="13">
        <v>47406</v>
      </c>
      <c r="L264">
        <f t="shared" si="26"/>
        <v>2021</v>
      </c>
      <c r="M264">
        <f t="shared" si="27"/>
        <v>2029</v>
      </c>
      <c r="N264" s="15" t="str">
        <f t="shared" si="28"/>
        <v>10/15/2021 - 10/15/2029</v>
      </c>
      <c r="O264" t="s">
        <v>1390</v>
      </c>
      <c r="P264" t="s">
        <v>697</v>
      </c>
      <c r="Q264" t="str">
        <f t="shared" si="29"/>
        <v>06/30/2021-10/14/2021</v>
      </c>
    </row>
    <row r="265" spans="5:17">
      <c r="E265" s="14" t="s">
        <v>1110</v>
      </c>
      <c r="F265" s="13">
        <v>45107</v>
      </c>
      <c r="G265" s="13">
        <v>48244</v>
      </c>
      <c r="H265">
        <f t="shared" si="24"/>
        <v>2023</v>
      </c>
      <c r="I265">
        <f t="shared" si="25"/>
        <v>2032</v>
      </c>
      <c r="J265" s="13">
        <v>45322</v>
      </c>
      <c r="K265" s="13">
        <v>48244</v>
      </c>
      <c r="L265">
        <f t="shared" si="26"/>
        <v>2024</v>
      </c>
      <c r="M265">
        <f t="shared" si="27"/>
        <v>2032</v>
      </c>
      <c r="N265" s="15" t="str">
        <f t="shared" si="28"/>
        <v>01/31/2024 - 01/31/2032</v>
      </c>
      <c r="O265" t="s">
        <v>1424</v>
      </c>
      <c r="P265" t="s">
        <v>697</v>
      </c>
      <c r="Q265" t="str">
        <f t="shared" si="29"/>
        <v>06/30/2023-01/30/2024</v>
      </c>
    </row>
    <row r="266" spans="5:17">
      <c r="E266" s="14" t="s">
        <v>1111</v>
      </c>
      <c r="F266" s="13">
        <v>45107</v>
      </c>
      <c r="G266" s="13">
        <v>48244</v>
      </c>
      <c r="H266">
        <f t="shared" si="24"/>
        <v>2023</v>
      </c>
      <c r="I266">
        <f t="shared" si="25"/>
        <v>2032</v>
      </c>
      <c r="J266" s="13">
        <v>45322</v>
      </c>
      <c r="K266" s="13">
        <v>48244</v>
      </c>
      <c r="L266">
        <f t="shared" si="26"/>
        <v>2024</v>
      </c>
      <c r="M266">
        <f t="shared" si="27"/>
        <v>2032</v>
      </c>
      <c r="N266" s="15" t="str">
        <f t="shared" si="28"/>
        <v>01/31/2024 - 01/31/2032</v>
      </c>
      <c r="O266" t="s">
        <v>1424</v>
      </c>
      <c r="P266" t="s">
        <v>697</v>
      </c>
      <c r="Q266" t="str">
        <f t="shared" si="29"/>
        <v>06/30/2023-01/30/2024</v>
      </c>
    </row>
    <row r="267" spans="5:17">
      <c r="E267" s="14" t="s">
        <v>1112</v>
      </c>
      <c r="F267" s="13">
        <v>44377</v>
      </c>
      <c r="G267" s="13">
        <v>47406</v>
      </c>
      <c r="H267">
        <f t="shared" si="24"/>
        <v>2021</v>
      </c>
      <c r="I267">
        <f t="shared" si="25"/>
        <v>2029</v>
      </c>
      <c r="J267" s="13">
        <v>44484</v>
      </c>
      <c r="K267" s="13">
        <v>47406</v>
      </c>
      <c r="L267">
        <f t="shared" si="26"/>
        <v>2021</v>
      </c>
      <c r="M267">
        <f t="shared" si="27"/>
        <v>2029</v>
      </c>
      <c r="N267" s="15" t="str">
        <f t="shared" si="28"/>
        <v>10/15/2021 - 10/15/2029</v>
      </c>
      <c r="O267" t="s">
        <v>1390</v>
      </c>
      <c r="P267" t="s">
        <v>697</v>
      </c>
      <c r="Q267" t="str">
        <f t="shared" si="29"/>
        <v>06/30/2021-10/14/2021</v>
      </c>
    </row>
    <row r="268" spans="5:17">
      <c r="E268" s="14" t="s">
        <v>1449</v>
      </c>
      <c r="F268" s="13">
        <v>43466</v>
      </c>
      <c r="G268" s="13">
        <v>46614</v>
      </c>
      <c r="H268">
        <f t="shared" si="24"/>
        <v>2019</v>
      </c>
      <c r="I268">
        <f t="shared" si="25"/>
        <v>2027</v>
      </c>
      <c r="J268" s="13">
        <v>43692</v>
      </c>
      <c r="K268" s="13">
        <v>46614</v>
      </c>
      <c r="L268">
        <f t="shared" si="26"/>
        <v>2019</v>
      </c>
      <c r="M268">
        <f t="shared" si="27"/>
        <v>2027</v>
      </c>
      <c r="N268" s="15" t="str">
        <f t="shared" si="28"/>
        <v>08/15/2019 - 08/15/2027</v>
      </c>
      <c r="O268" t="s">
        <v>1450</v>
      </c>
      <c r="P268" s="13" t="s">
        <v>697</v>
      </c>
      <c r="Q268" t="str">
        <f t="shared" si="29"/>
        <v>01/01/2019-08/14/2019</v>
      </c>
    </row>
    <row r="269" spans="5:17">
      <c r="E269" s="14" t="s">
        <v>1113</v>
      </c>
      <c r="F269" s="13">
        <v>44377</v>
      </c>
      <c r="G269" s="13">
        <v>47406</v>
      </c>
      <c r="H269">
        <f t="shared" si="24"/>
        <v>2021</v>
      </c>
      <c r="I269">
        <f t="shared" si="25"/>
        <v>2029</v>
      </c>
      <c r="J269" s="13">
        <v>44484</v>
      </c>
      <c r="K269" s="13">
        <v>47406</v>
      </c>
      <c r="L269">
        <f t="shared" si="26"/>
        <v>2021</v>
      </c>
      <c r="M269">
        <f t="shared" si="27"/>
        <v>2029</v>
      </c>
      <c r="N269" s="15" t="str">
        <f t="shared" si="28"/>
        <v>10/15/2021 - 10/15/2029</v>
      </c>
      <c r="O269" t="s">
        <v>1390</v>
      </c>
      <c r="P269" t="s">
        <v>697</v>
      </c>
      <c r="Q269" t="str">
        <f t="shared" si="29"/>
        <v>06/30/2021-10/14/2021</v>
      </c>
    </row>
    <row r="270" spans="5:17">
      <c r="E270" s="14" t="s">
        <v>1114</v>
      </c>
      <c r="F270" s="13">
        <v>45107</v>
      </c>
      <c r="G270" s="13">
        <v>48213</v>
      </c>
      <c r="H270">
        <f t="shared" si="24"/>
        <v>2023</v>
      </c>
      <c r="I270">
        <f t="shared" si="25"/>
        <v>2031</v>
      </c>
      <c r="J270" s="13">
        <v>45291</v>
      </c>
      <c r="K270" s="13">
        <v>48213</v>
      </c>
      <c r="L270">
        <f t="shared" si="26"/>
        <v>2023</v>
      </c>
      <c r="M270">
        <f t="shared" si="27"/>
        <v>2031</v>
      </c>
      <c r="N270" s="15" t="str">
        <f t="shared" si="28"/>
        <v>12/31/2023 - 12/31/2031</v>
      </c>
      <c r="O270" t="s">
        <v>1438</v>
      </c>
      <c r="P270" t="s">
        <v>697</v>
      </c>
      <c r="Q270" t="str">
        <f t="shared" si="29"/>
        <v>06/30/2023-12/30/2023</v>
      </c>
    </row>
    <row r="271" spans="5:17">
      <c r="E271" s="14" t="s">
        <v>1451</v>
      </c>
      <c r="F271" s="13">
        <v>45107</v>
      </c>
      <c r="G271" s="13">
        <v>48213</v>
      </c>
      <c r="H271">
        <f t="shared" si="24"/>
        <v>2023</v>
      </c>
      <c r="I271">
        <f t="shared" si="25"/>
        <v>2031</v>
      </c>
      <c r="J271" s="13">
        <v>45291</v>
      </c>
      <c r="K271" s="13">
        <v>48213</v>
      </c>
      <c r="L271">
        <f t="shared" si="26"/>
        <v>2023</v>
      </c>
      <c r="M271">
        <f t="shared" si="27"/>
        <v>2031</v>
      </c>
      <c r="N271" s="15" t="str">
        <f t="shared" si="28"/>
        <v>12/31/2023 - 12/31/2031</v>
      </c>
      <c r="O271" t="s">
        <v>1404</v>
      </c>
      <c r="P271" t="s">
        <v>697</v>
      </c>
      <c r="Q271" t="str">
        <f t="shared" si="29"/>
        <v>06/30/2023-12/30/2023</v>
      </c>
    </row>
    <row r="272" spans="5:17">
      <c r="E272" s="14" t="s">
        <v>1115</v>
      </c>
      <c r="F272" s="13">
        <v>44742</v>
      </c>
      <c r="G272" s="13">
        <v>47848</v>
      </c>
      <c r="H272">
        <f t="shared" si="24"/>
        <v>2022</v>
      </c>
      <c r="I272">
        <f t="shared" si="25"/>
        <v>2030</v>
      </c>
      <c r="J272" s="13">
        <v>44957</v>
      </c>
      <c r="K272" s="13">
        <v>47879</v>
      </c>
      <c r="L272">
        <f t="shared" si="26"/>
        <v>2023</v>
      </c>
      <c r="M272">
        <f t="shared" si="27"/>
        <v>2031</v>
      </c>
      <c r="N272" s="15" t="str">
        <f t="shared" si="28"/>
        <v>01/31/2023 - 01/31/2031</v>
      </c>
      <c r="O272" t="s">
        <v>1410</v>
      </c>
      <c r="P272" t="s">
        <v>697</v>
      </c>
      <c r="Q272" t="str">
        <f t="shared" si="29"/>
        <v>06/30/2022-01/30/2023</v>
      </c>
    </row>
    <row r="273" spans="5:17">
      <c r="E273" s="14" t="s">
        <v>1116</v>
      </c>
      <c r="F273" s="13">
        <v>45107</v>
      </c>
      <c r="G273" s="13">
        <v>48197</v>
      </c>
      <c r="H273">
        <f t="shared" si="24"/>
        <v>2023</v>
      </c>
      <c r="I273">
        <f t="shared" si="25"/>
        <v>2031</v>
      </c>
      <c r="J273" s="13">
        <v>45275</v>
      </c>
      <c r="K273" s="13">
        <v>48197</v>
      </c>
      <c r="L273">
        <f t="shared" si="26"/>
        <v>2023</v>
      </c>
      <c r="M273">
        <f t="shared" si="27"/>
        <v>2031</v>
      </c>
      <c r="N273" s="15" t="str">
        <f t="shared" si="28"/>
        <v>12/15/2023 - 12/15/2031</v>
      </c>
      <c r="O273" t="s">
        <v>1422</v>
      </c>
      <c r="P273" s="13" t="s">
        <v>697</v>
      </c>
      <c r="Q273" t="str">
        <f t="shared" si="29"/>
        <v>06/30/2023-12/14/2023</v>
      </c>
    </row>
    <row r="274" spans="5:17">
      <c r="E274" s="14" t="s">
        <v>1117</v>
      </c>
      <c r="F274" s="13">
        <v>45473</v>
      </c>
      <c r="G274" s="13">
        <v>47299</v>
      </c>
      <c r="H274">
        <f t="shared" si="24"/>
        <v>2024</v>
      </c>
      <c r="I274">
        <f t="shared" si="25"/>
        <v>2029</v>
      </c>
      <c r="J274" s="13">
        <v>45473</v>
      </c>
      <c r="K274" s="13">
        <v>47299</v>
      </c>
      <c r="L274">
        <f t="shared" si="26"/>
        <v>2024</v>
      </c>
      <c r="M274">
        <f t="shared" si="27"/>
        <v>2029</v>
      </c>
      <c r="N274" s="15" t="str">
        <f t="shared" si="28"/>
        <v>06/30/2024 - 06/30/2029</v>
      </c>
      <c r="O274" t="s">
        <v>1452</v>
      </c>
      <c r="P274" s="13" t="s">
        <v>713</v>
      </c>
      <c r="Q274" t="s">
        <v>1394</v>
      </c>
    </row>
    <row r="275" spans="5:17">
      <c r="E275" s="14" t="s">
        <v>1118</v>
      </c>
      <c r="F275" s="13">
        <v>44742</v>
      </c>
      <c r="G275" s="13">
        <v>47848</v>
      </c>
      <c r="H275">
        <f t="shared" si="24"/>
        <v>2022</v>
      </c>
      <c r="I275">
        <f t="shared" si="25"/>
        <v>2030</v>
      </c>
      <c r="J275" s="13">
        <v>44957</v>
      </c>
      <c r="K275" s="13">
        <v>47879</v>
      </c>
      <c r="L275">
        <f t="shared" si="26"/>
        <v>2023</v>
      </c>
      <c r="M275">
        <f t="shared" si="27"/>
        <v>2031</v>
      </c>
      <c r="N275" s="15" t="str">
        <f t="shared" si="28"/>
        <v>01/31/2023 - 01/31/2031</v>
      </c>
      <c r="O275" t="s">
        <v>1401</v>
      </c>
      <c r="P275" t="s">
        <v>697</v>
      </c>
      <c r="Q275" t="str">
        <f t="shared" si="29"/>
        <v>06/30/2022-01/30/2023</v>
      </c>
    </row>
    <row r="276" spans="5:17">
      <c r="E276" s="14" t="s">
        <v>1119</v>
      </c>
      <c r="F276" s="13">
        <v>44377</v>
      </c>
      <c r="G276" s="13">
        <v>47361</v>
      </c>
      <c r="H276">
        <f t="shared" si="24"/>
        <v>2021</v>
      </c>
      <c r="I276">
        <f t="shared" si="25"/>
        <v>2029</v>
      </c>
      <c r="J276" s="13">
        <v>44331</v>
      </c>
      <c r="K276" s="13">
        <v>47253</v>
      </c>
      <c r="L276">
        <f t="shared" si="26"/>
        <v>2021</v>
      </c>
      <c r="M276">
        <f t="shared" si="27"/>
        <v>2029</v>
      </c>
      <c r="N276" s="15" t="str">
        <f t="shared" si="28"/>
        <v>05/15/2021 - 05/15/2029</v>
      </c>
      <c r="O276" t="s">
        <v>1453</v>
      </c>
      <c r="P276" t="s">
        <v>697</v>
      </c>
      <c r="Q276" t="str">
        <f t="shared" si="29"/>
        <v>06/30/2021-05/14/2021</v>
      </c>
    </row>
    <row r="277" spans="5:17">
      <c r="E277" s="14" t="s">
        <v>1120</v>
      </c>
      <c r="F277" s="13">
        <v>44377</v>
      </c>
      <c r="G277" s="13">
        <v>47406</v>
      </c>
      <c r="H277">
        <f t="shared" si="24"/>
        <v>2021</v>
      </c>
      <c r="I277">
        <f t="shared" si="25"/>
        <v>2029</v>
      </c>
      <c r="J277" s="13">
        <v>44484</v>
      </c>
      <c r="K277" s="13">
        <v>47406</v>
      </c>
      <c r="L277">
        <f t="shared" si="26"/>
        <v>2021</v>
      </c>
      <c r="M277">
        <f t="shared" si="27"/>
        <v>2029</v>
      </c>
      <c r="N277" s="15" t="str">
        <f t="shared" si="28"/>
        <v>10/15/2021 - 10/15/2029</v>
      </c>
      <c r="O277" t="s">
        <v>1390</v>
      </c>
      <c r="P277" t="s">
        <v>697</v>
      </c>
      <c r="Q277" t="str">
        <f t="shared" si="29"/>
        <v>06/30/2021-10/14/2021</v>
      </c>
    </row>
    <row r="278" spans="5:17">
      <c r="E278" s="14" t="s">
        <v>1121</v>
      </c>
      <c r="F278" s="13">
        <v>45107</v>
      </c>
      <c r="G278" s="13">
        <v>48213</v>
      </c>
      <c r="H278">
        <f t="shared" si="24"/>
        <v>2023</v>
      </c>
      <c r="I278">
        <f t="shared" si="25"/>
        <v>2031</v>
      </c>
      <c r="J278" s="13">
        <v>45291</v>
      </c>
      <c r="K278" s="13">
        <v>48213</v>
      </c>
      <c r="L278">
        <f t="shared" si="26"/>
        <v>2023</v>
      </c>
      <c r="M278">
        <f t="shared" si="27"/>
        <v>2031</v>
      </c>
      <c r="N278" s="15" t="str">
        <f t="shared" si="28"/>
        <v>12/31/2023 - 12/31/2031</v>
      </c>
      <c r="O278" t="s">
        <v>1404</v>
      </c>
      <c r="P278" t="s">
        <v>697</v>
      </c>
      <c r="Q278" t="str">
        <f t="shared" si="29"/>
        <v>06/30/2023-12/30/2023</v>
      </c>
    </row>
    <row r="279" spans="5:17">
      <c r="E279" s="14" t="s">
        <v>1122</v>
      </c>
      <c r="F279" s="13">
        <v>43466</v>
      </c>
      <c r="G279" s="13">
        <v>46614</v>
      </c>
      <c r="H279">
        <f t="shared" si="24"/>
        <v>2019</v>
      </c>
      <c r="I279">
        <f t="shared" si="25"/>
        <v>2027</v>
      </c>
      <c r="J279" s="13">
        <v>43692</v>
      </c>
      <c r="K279" s="13">
        <v>46614</v>
      </c>
      <c r="L279">
        <f t="shared" si="26"/>
        <v>2019</v>
      </c>
      <c r="M279">
        <f t="shared" si="27"/>
        <v>2027</v>
      </c>
      <c r="N279" s="15" t="str">
        <f t="shared" si="28"/>
        <v>08/15/2019 - 08/15/2027</v>
      </c>
      <c r="O279" t="s">
        <v>1439</v>
      </c>
      <c r="P279" s="13" t="s">
        <v>697</v>
      </c>
      <c r="Q279" t="str">
        <f t="shared" si="29"/>
        <v>01/01/2019-08/14/2019</v>
      </c>
    </row>
    <row r="280" spans="5:17">
      <c r="E280" s="14" t="s">
        <v>1123</v>
      </c>
      <c r="F280" s="13">
        <v>45107</v>
      </c>
      <c r="G280" s="13">
        <v>48213</v>
      </c>
      <c r="H280">
        <f t="shared" si="24"/>
        <v>2023</v>
      </c>
      <c r="I280">
        <f t="shared" si="25"/>
        <v>2031</v>
      </c>
      <c r="J280" s="13">
        <v>45291</v>
      </c>
      <c r="K280" s="13">
        <v>48213</v>
      </c>
      <c r="L280">
        <f t="shared" si="26"/>
        <v>2023</v>
      </c>
      <c r="M280">
        <f t="shared" si="27"/>
        <v>2031</v>
      </c>
      <c r="N280" s="15" t="str">
        <f t="shared" si="28"/>
        <v>12/31/2023 - 12/31/2031</v>
      </c>
      <c r="O280" t="s">
        <v>1428</v>
      </c>
      <c r="P280" t="s">
        <v>697</v>
      </c>
      <c r="Q280" t="str">
        <f t="shared" si="29"/>
        <v>06/30/2023-12/30/2023</v>
      </c>
    </row>
    <row r="281" spans="5:17">
      <c r="E281" s="14" t="s">
        <v>1124</v>
      </c>
      <c r="F281" s="13">
        <v>44377</v>
      </c>
      <c r="G281" s="13">
        <v>47406</v>
      </c>
      <c r="H281">
        <f t="shared" si="24"/>
        <v>2021</v>
      </c>
      <c r="I281">
        <f t="shared" si="25"/>
        <v>2029</v>
      </c>
      <c r="J281" s="13">
        <v>44484</v>
      </c>
      <c r="K281" s="13">
        <v>47406</v>
      </c>
      <c r="L281">
        <f t="shared" si="26"/>
        <v>2021</v>
      </c>
      <c r="M281">
        <f t="shared" si="27"/>
        <v>2029</v>
      </c>
      <c r="N281" s="15" t="str">
        <f t="shared" si="28"/>
        <v>10/15/2021 - 10/15/2029</v>
      </c>
      <c r="O281" t="s">
        <v>1409</v>
      </c>
      <c r="P281" t="s">
        <v>697</v>
      </c>
      <c r="Q281" t="str">
        <f t="shared" si="29"/>
        <v>06/30/2021-10/14/2021</v>
      </c>
    </row>
    <row r="282" spans="5:17">
      <c r="E282" s="14" t="s">
        <v>1125</v>
      </c>
      <c r="F282" s="13">
        <v>44742</v>
      </c>
      <c r="G282" s="13">
        <v>47848</v>
      </c>
      <c r="H282">
        <f t="shared" si="24"/>
        <v>2022</v>
      </c>
      <c r="I282">
        <f t="shared" si="25"/>
        <v>2030</v>
      </c>
      <c r="J282" s="13">
        <v>44957</v>
      </c>
      <c r="K282" s="13">
        <v>47879</v>
      </c>
      <c r="L282">
        <f t="shared" si="26"/>
        <v>2023</v>
      </c>
      <c r="M282">
        <f t="shared" si="27"/>
        <v>2031</v>
      </c>
      <c r="N282" s="15" t="str">
        <f t="shared" si="28"/>
        <v>01/31/2023 - 01/31/2031</v>
      </c>
      <c r="O282" t="s">
        <v>1405</v>
      </c>
      <c r="P282" t="s">
        <v>697</v>
      </c>
      <c r="Q282" t="str">
        <f t="shared" si="29"/>
        <v>06/30/2022-01/30/2023</v>
      </c>
    </row>
    <row r="283" spans="5:17">
      <c r="E283" s="14" t="s">
        <v>1126</v>
      </c>
      <c r="F283" s="13">
        <v>45107</v>
      </c>
      <c r="G283" s="13">
        <v>48244</v>
      </c>
      <c r="H283">
        <f t="shared" si="24"/>
        <v>2023</v>
      </c>
      <c r="I283">
        <f t="shared" si="25"/>
        <v>2032</v>
      </c>
      <c r="J283" s="13">
        <v>45322</v>
      </c>
      <c r="K283" s="13">
        <v>48244</v>
      </c>
      <c r="L283">
        <f t="shared" si="26"/>
        <v>2024</v>
      </c>
      <c r="M283">
        <f t="shared" si="27"/>
        <v>2032</v>
      </c>
      <c r="N283" s="15" t="str">
        <f t="shared" si="28"/>
        <v>01/31/2024 - 01/31/2032</v>
      </c>
      <c r="O283" t="s">
        <v>1406</v>
      </c>
      <c r="P283" s="13" t="s">
        <v>697</v>
      </c>
      <c r="Q283" t="str">
        <f t="shared" si="29"/>
        <v>06/30/2023-01/30/2024</v>
      </c>
    </row>
    <row r="284" spans="5:17">
      <c r="E284" s="14" t="s">
        <v>1127</v>
      </c>
      <c r="F284" s="13">
        <v>45107</v>
      </c>
      <c r="G284" s="13">
        <v>48244</v>
      </c>
      <c r="H284">
        <f t="shared" si="24"/>
        <v>2023</v>
      </c>
      <c r="I284">
        <f t="shared" si="25"/>
        <v>2032</v>
      </c>
      <c r="J284" s="13">
        <v>45322</v>
      </c>
      <c r="K284" s="13">
        <v>48244</v>
      </c>
      <c r="L284">
        <f t="shared" si="26"/>
        <v>2024</v>
      </c>
      <c r="M284">
        <f t="shared" si="27"/>
        <v>2032</v>
      </c>
      <c r="N284" s="15" t="str">
        <f t="shared" si="28"/>
        <v>01/31/2024 - 01/31/2032</v>
      </c>
      <c r="O284" t="s">
        <v>1406</v>
      </c>
      <c r="P284" s="13" t="s">
        <v>697</v>
      </c>
      <c r="Q284" t="str">
        <f t="shared" si="29"/>
        <v>06/30/2023-01/30/2024</v>
      </c>
    </row>
    <row r="285" spans="5:17">
      <c r="E285" s="14" t="s">
        <v>1128</v>
      </c>
      <c r="F285" s="13">
        <v>44742</v>
      </c>
      <c r="G285" s="13">
        <v>47848</v>
      </c>
      <c r="H285">
        <f t="shared" si="24"/>
        <v>2022</v>
      </c>
      <c r="I285">
        <f t="shared" si="25"/>
        <v>2030</v>
      </c>
      <c r="J285" s="13">
        <v>44957</v>
      </c>
      <c r="K285" s="13">
        <v>47879</v>
      </c>
      <c r="L285">
        <f t="shared" si="26"/>
        <v>2023</v>
      </c>
      <c r="M285">
        <f t="shared" si="27"/>
        <v>2031</v>
      </c>
      <c r="N285" s="15" t="str">
        <f t="shared" si="28"/>
        <v>01/31/2023 - 01/31/2031</v>
      </c>
      <c r="O285" t="s">
        <v>1410</v>
      </c>
      <c r="P285" t="s">
        <v>697</v>
      </c>
      <c r="Q285" t="str">
        <f t="shared" si="29"/>
        <v>06/30/2022-01/30/2023</v>
      </c>
    </row>
    <row r="286" spans="5:17">
      <c r="E286" s="14" t="s">
        <v>1129</v>
      </c>
      <c r="F286" s="13">
        <v>44742</v>
      </c>
      <c r="G286" s="13">
        <v>47848</v>
      </c>
      <c r="H286">
        <f t="shared" si="24"/>
        <v>2022</v>
      </c>
      <c r="I286">
        <f t="shared" si="25"/>
        <v>2030</v>
      </c>
      <c r="J286" s="13">
        <v>44957</v>
      </c>
      <c r="K286" s="13">
        <v>47879</v>
      </c>
      <c r="L286">
        <f t="shared" si="26"/>
        <v>2023</v>
      </c>
      <c r="M286">
        <f t="shared" si="27"/>
        <v>2031</v>
      </c>
      <c r="N286" s="15" t="str">
        <f t="shared" si="28"/>
        <v>01/31/2023 - 01/31/2031</v>
      </c>
      <c r="O286" t="s">
        <v>1405</v>
      </c>
      <c r="P286" t="s">
        <v>697</v>
      </c>
      <c r="Q286" t="str">
        <f t="shared" si="29"/>
        <v>06/30/2022-01/30/2023</v>
      </c>
    </row>
    <row r="287" spans="5:17">
      <c r="E287" s="14" t="s">
        <v>1130</v>
      </c>
      <c r="F287" s="13">
        <v>44742</v>
      </c>
      <c r="G287" s="13">
        <v>47848</v>
      </c>
      <c r="H287">
        <f t="shared" si="24"/>
        <v>2022</v>
      </c>
      <c r="I287">
        <f t="shared" si="25"/>
        <v>2030</v>
      </c>
      <c r="J287" s="13">
        <v>44957</v>
      </c>
      <c r="K287" s="13">
        <v>47879</v>
      </c>
      <c r="L287">
        <f t="shared" si="26"/>
        <v>2023</v>
      </c>
      <c r="M287">
        <f t="shared" si="27"/>
        <v>2031</v>
      </c>
      <c r="N287" s="15" t="str">
        <f t="shared" si="28"/>
        <v>01/31/2023 - 01/31/2031</v>
      </c>
      <c r="O287" t="s">
        <v>1418</v>
      </c>
      <c r="P287" t="s">
        <v>697</v>
      </c>
      <c r="Q287" t="str">
        <f t="shared" si="29"/>
        <v>06/30/2022-01/30/2023</v>
      </c>
    </row>
    <row r="288" spans="5:17">
      <c r="E288" s="14" t="s">
        <v>1131</v>
      </c>
      <c r="F288" s="13">
        <v>44377</v>
      </c>
      <c r="G288" s="13">
        <v>47406</v>
      </c>
      <c r="H288">
        <f t="shared" si="24"/>
        <v>2021</v>
      </c>
      <c r="I288">
        <f t="shared" si="25"/>
        <v>2029</v>
      </c>
      <c r="J288" s="13">
        <v>44484</v>
      </c>
      <c r="K288" s="13">
        <v>47406</v>
      </c>
      <c r="L288">
        <f t="shared" si="26"/>
        <v>2021</v>
      </c>
      <c r="M288">
        <f t="shared" si="27"/>
        <v>2029</v>
      </c>
      <c r="N288" s="15" t="str">
        <f t="shared" si="28"/>
        <v>10/15/2021 - 10/15/2029</v>
      </c>
      <c r="O288" t="s">
        <v>1392</v>
      </c>
      <c r="P288" t="s">
        <v>697</v>
      </c>
      <c r="Q288" t="str">
        <f t="shared" si="29"/>
        <v>06/30/2021-10/14/2021</v>
      </c>
    </row>
    <row r="289" spans="5:17">
      <c r="E289" s="14" t="s">
        <v>1132</v>
      </c>
      <c r="F289" s="13">
        <v>45107</v>
      </c>
      <c r="G289" s="13">
        <v>48213</v>
      </c>
      <c r="H289">
        <f t="shared" si="24"/>
        <v>2023</v>
      </c>
      <c r="I289">
        <f t="shared" si="25"/>
        <v>2031</v>
      </c>
      <c r="J289" s="13">
        <v>45291</v>
      </c>
      <c r="K289" s="13">
        <v>48213</v>
      </c>
      <c r="L289">
        <f t="shared" si="26"/>
        <v>2023</v>
      </c>
      <c r="M289">
        <f t="shared" si="27"/>
        <v>2031</v>
      </c>
      <c r="N289" s="15" t="str">
        <f t="shared" si="28"/>
        <v>12/31/2023 - 12/31/2031</v>
      </c>
      <c r="O289" t="s">
        <v>1423</v>
      </c>
      <c r="P289" t="s">
        <v>697</v>
      </c>
      <c r="Q289" t="str">
        <f t="shared" si="29"/>
        <v>06/30/2023-12/30/2023</v>
      </c>
    </row>
    <row r="290" spans="5:17">
      <c r="E290" s="14" t="s">
        <v>1133</v>
      </c>
      <c r="F290" s="13">
        <v>45473</v>
      </c>
      <c r="G290" s="13">
        <v>47299</v>
      </c>
      <c r="H290">
        <f t="shared" si="24"/>
        <v>2024</v>
      </c>
      <c r="I290">
        <f t="shared" si="25"/>
        <v>2029</v>
      </c>
      <c r="J290" s="13">
        <v>45473</v>
      </c>
      <c r="K290" s="13">
        <v>47299</v>
      </c>
      <c r="L290">
        <f t="shared" si="26"/>
        <v>2024</v>
      </c>
      <c r="M290">
        <f t="shared" si="27"/>
        <v>2029</v>
      </c>
      <c r="N290" s="15" t="str">
        <f t="shared" si="28"/>
        <v>06/30/2024 - 06/30/2029</v>
      </c>
      <c r="O290" t="s">
        <v>1395</v>
      </c>
      <c r="P290" s="13" t="s">
        <v>713</v>
      </c>
      <c r="Q290" t="s">
        <v>1394</v>
      </c>
    </row>
    <row r="291" spans="5:17">
      <c r="E291" s="14" t="s">
        <v>1454</v>
      </c>
      <c r="F291" s="13">
        <v>43466</v>
      </c>
      <c r="G291" s="13">
        <v>46614</v>
      </c>
      <c r="H291">
        <f t="shared" si="24"/>
        <v>2019</v>
      </c>
      <c r="I291">
        <f t="shared" si="25"/>
        <v>2027</v>
      </c>
      <c r="J291" s="13">
        <v>43692</v>
      </c>
      <c r="K291" s="13">
        <v>46614</v>
      </c>
      <c r="L291">
        <f t="shared" si="26"/>
        <v>2019</v>
      </c>
      <c r="M291">
        <f t="shared" si="27"/>
        <v>2027</v>
      </c>
      <c r="N291" s="15" t="str">
        <f t="shared" si="28"/>
        <v>08/15/2019 - 08/15/2027</v>
      </c>
      <c r="O291" t="s">
        <v>1450</v>
      </c>
      <c r="P291" s="13" t="s">
        <v>697</v>
      </c>
      <c r="Q291" t="str">
        <f t="shared" si="29"/>
        <v>01/01/2019-08/14/2019</v>
      </c>
    </row>
    <row r="292" spans="5:17">
      <c r="E292" s="14" t="s">
        <v>1134</v>
      </c>
      <c r="F292" s="13">
        <v>44377</v>
      </c>
      <c r="G292" s="13">
        <v>47406</v>
      </c>
      <c r="H292">
        <f t="shared" si="24"/>
        <v>2021</v>
      </c>
      <c r="I292">
        <f t="shared" si="25"/>
        <v>2029</v>
      </c>
      <c r="J292" s="13">
        <v>44484</v>
      </c>
      <c r="K292" s="13">
        <v>47406</v>
      </c>
      <c r="L292">
        <f t="shared" si="26"/>
        <v>2021</v>
      </c>
      <c r="M292">
        <f t="shared" si="27"/>
        <v>2029</v>
      </c>
      <c r="N292" s="15" t="str">
        <f t="shared" si="28"/>
        <v>10/15/2021 - 10/15/2029</v>
      </c>
      <c r="O292" t="s">
        <v>1390</v>
      </c>
      <c r="P292" t="s">
        <v>697</v>
      </c>
      <c r="Q292" t="str">
        <f t="shared" si="29"/>
        <v>06/30/2021-10/14/2021</v>
      </c>
    </row>
    <row r="293" spans="5:17">
      <c r="E293" s="14" t="s">
        <v>1135</v>
      </c>
      <c r="F293" s="13">
        <v>43465</v>
      </c>
      <c r="G293" s="13">
        <v>47802</v>
      </c>
      <c r="H293">
        <f t="shared" si="24"/>
        <v>2018</v>
      </c>
      <c r="I293">
        <f t="shared" si="25"/>
        <v>2030</v>
      </c>
      <c r="J293" s="13">
        <v>44972</v>
      </c>
      <c r="K293" s="13">
        <v>47894</v>
      </c>
      <c r="L293">
        <f t="shared" si="26"/>
        <v>2023</v>
      </c>
      <c r="M293">
        <f t="shared" si="27"/>
        <v>2031</v>
      </c>
      <c r="N293" s="15" t="str">
        <f t="shared" si="28"/>
        <v>02/15/2023 - 02/15/2031</v>
      </c>
      <c r="O293" t="s">
        <v>1435</v>
      </c>
      <c r="P293" t="s">
        <v>697</v>
      </c>
      <c r="Q293" t="str">
        <f t="shared" si="29"/>
        <v>12/31/2018-02/14/2023</v>
      </c>
    </row>
    <row r="294" spans="5:17">
      <c r="E294" s="14" t="s">
        <v>1136</v>
      </c>
      <c r="F294" s="13">
        <v>44377</v>
      </c>
      <c r="G294" s="13">
        <v>47406</v>
      </c>
      <c r="H294">
        <f t="shared" si="24"/>
        <v>2021</v>
      </c>
      <c r="I294">
        <f t="shared" si="25"/>
        <v>2029</v>
      </c>
      <c r="J294" s="13">
        <v>44484</v>
      </c>
      <c r="K294" s="13">
        <v>47406</v>
      </c>
      <c r="L294">
        <f t="shared" si="26"/>
        <v>2021</v>
      </c>
      <c r="M294">
        <f t="shared" si="27"/>
        <v>2029</v>
      </c>
      <c r="N294" s="15" t="str">
        <f t="shared" si="28"/>
        <v>10/15/2021 - 10/15/2029</v>
      </c>
      <c r="O294" t="s">
        <v>1389</v>
      </c>
      <c r="P294" t="s">
        <v>697</v>
      </c>
      <c r="Q294" t="str">
        <f t="shared" si="29"/>
        <v>06/30/2021-10/14/2021</v>
      </c>
    </row>
    <row r="295" spans="5:17">
      <c r="E295" s="14" t="s">
        <v>1137</v>
      </c>
      <c r="F295" s="13">
        <v>44742</v>
      </c>
      <c r="G295" s="13">
        <v>47848</v>
      </c>
      <c r="H295">
        <f t="shared" si="24"/>
        <v>2022</v>
      </c>
      <c r="I295">
        <f t="shared" si="25"/>
        <v>2030</v>
      </c>
      <c r="J295" s="13">
        <v>44957</v>
      </c>
      <c r="K295" s="13">
        <v>47879</v>
      </c>
      <c r="L295">
        <f t="shared" si="26"/>
        <v>2023</v>
      </c>
      <c r="M295">
        <f t="shared" si="27"/>
        <v>2031</v>
      </c>
      <c r="N295" s="15" t="str">
        <f t="shared" si="28"/>
        <v>01/31/2023 - 01/31/2031</v>
      </c>
      <c r="O295" t="s">
        <v>1418</v>
      </c>
      <c r="P295" t="s">
        <v>697</v>
      </c>
      <c r="Q295" t="str">
        <f t="shared" si="29"/>
        <v>06/30/2022-01/30/2023</v>
      </c>
    </row>
    <row r="296" spans="5:17">
      <c r="E296" s="14" t="s">
        <v>1138</v>
      </c>
      <c r="F296" s="13">
        <v>44377</v>
      </c>
      <c r="G296" s="13">
        <v>47406</v>
      </c>
      <c r="H296">
        <f t="shared" si="24"/>
        <v>2021</v>
      </c>
      <c r="I296">
        <f t="shared" si="25"/>
        <v>2029</v>
      </c>
      <c r="J296" s="13">
        <v>44484</v>
      </c>
      <c r="K296" s="13">
        <v>47406</v>
      </c>
      <c r="L296">
        <f t="shared" si="26"/>
        <v>2021</v>
      </c>
      <c r="M296">
        <f t="shared" si="27"/>
        <v>2029</v>
      </c>
      <c r="N296" s="15" t="str">
        <f t="shared" si="28"/>
        <v>10/15/2021 - 10/15/2029</v>
      </c>
      <c r="O296" t="s">
        <v>1390</v>
      </c>
      <c r="P296" t="s">
        <v>697</v>
      </c>
      <c r="Q296" t="str">
        <f t="shared" si="29"/>
        <v>06/30/2021-10/14/2021</v>
      </c>
    </row>
    <row r="297" spans="5:17">
      <c r="E297" s="14" t="s">
        <v>1139</v>
      </c>
      <c r="F297" s="13">
        <v>45107</v>
      </c>
      <c r="G297" s="13">
        <v>48197</v>
      </c>
      <c r="H297">
        <f t="shared" si="24"/>
        <v>2023</v>
      </c>
      <c r="I297">
        <f t="shared" si="25"/>
        <v>2031</v>
      </c>
      <c r="J297" s="13">
        <v>45275</v>
      </c>
      <c r="K297" s="13">
        <v>48197</v>
      </c>
      <c r="L297">
        <f t="shared" si="26"/>
        <v>2023</v>
      </c>
      <c r="M297">
        <f t="shared" si="27"/>
        <v>2031</v>
      </c>
      <c r="N297" s="15" t="str">
        <f t="shared" si="28"/>
        <v>12/15/2023 - 12/15/2031</v>
      </c>
      <c r="O297" t="s">
        <v>1422</v>
      </c>
      <c r="P297" s="13" t="s">
        <v>697</v>
      </c>
      <c r="Q297" t="str">
        <f t="shared" si="29"/>
        <v>06/30/2023-12/14/2023</v>
      </c>
    </row>
    <row r="298" spans="5:17">
      <c r="E298" s="14" t="s">
        <v>1140</v>
      </c>
      <c r="F298" s="13">
        <v>45107</v>
      </c>
      <c r="G298" s="13">
        <v>48197</v>
      </c>
      <c r="H298">
        <f t="shared" si="24"/>
        <v>2023</v>
      </c>
      <c r="I298">
        <f t="shared" si="25"/>
        <v>2031</v>
      </c>
      <c r="J298" s="13">
        <v>45275</v>
      </c>
      <c r="K298" s="13">
        <v>48197</v>
      </c>
      <c r="L298">
        <f t="shared" si="26"/>
        <v>2023</v>
      </c>
      <c r="M298">
        <f t="shared" si="27"/>
        <v>2031</v>
      </c>
      <c r="N298" s="15" t="str">
        <f t="shared" si="28"/>
        <v>12/15/2023 - 12/15/2031</v>
      </c>
      <c r="O298" t="s">
        <v>1422</v>
      </c>
      <c r="P298" s="13" t="s">
        <v>697</v>
      </c>
      <c r="Q298" t="str">
        <f t="shared" si="29"/>
        <v>06/30/2023-12/14/2023</v>
      </c>
    </row>
    <row r="299" spans="5:17">
      <c r="E299" s="14" t="s">
        <v>1141</v>
      </c>
      <c r="F299" s="13">
        <v>44377</v>
      </c>
      <c r="G299" s="13">
        <v>47406</v>
      </c>
      <c r="H299">
        <f t="shared" si="24"/>
        <v>2021</v>
      </c>
      <c r="I299">
        <f t="shared" si="25"/>
        <v>2029</v>
      </c>
      <c r="J299" s="13">
        <v>44484</v>
      </c>
      <c r="K299" s="13">
        <v>47406</v>
      </c>
      <c r="L299">
        <f t="shared" si="26"/>
        <v>2021</v>
      </c>
      <c r="M299">
        <f t="shared" si="27"/>
        <v>2029</v>
      </c>
      <c r="N299" s="15" t="str">
        <f t="shared" si="28"/>
        <v>10/15/2021 - 10/15/2029</v>
      </c>
      <c r="O299" t="s">
        <v>1390</v>
      </c>
      <c r="P299" t="s">
        <v>697</v>
      </c>
      <c r="Q299" t="str">
        <f t="shared" si="29"/>
        <v>06/30/2021-10/14/2021</v>
      </c>
    </row>
    <row r="300" spans="5:17">
      <c r="E300" s="14" t="s">
        <v>1142</v>
      </c>
      <c r="F300" s="13">
        <v>44377</v>
      </c>
      <c r="G300" s="13">
        <v>47406</v>
      </c>
      <c r="H300">
        <f t="shared" si="24"/>
        <v>2021</v>
      </c>
      <c r="I300">
        <f t="shared" si="25"/>
        <v>2029</v>
      </c>
      <c r="J300" s="13">
        <v>44484</v>
      </c>
      <c r="K300" s="13">
        <v>47406</v>
      </c>
      <c r="L300">
        <f t="shared" si="26"/>
        <v>2021</v>
      </c>
      <c r="M300">
        <f t="shared" si="27"/>
        <v>2029</v>
      </c>
      <c r="N300" s="15" t="str">
        <f t="shared" si="28"/>
        <v>10/15/2021 - 10/15/2029</v>
      </c>
      <c r="O300" t="s">
        <v>1417</v>
      </c>
      <c r="P300" t="s">
        <v>697</v>
      </c>
      <c r="Q300" t="str">
        <f t="shared" si="29"/>
        <v>06/30/2021-10/14/2021</v>
      </c>
    </row>
    <row r="301" spans="5:17">
      <c r="E301" s="14" t="s">
        <v>1143</v>
      </c>
      <c r="F301" s="13">
        <v>44742</v>
      </c>
      <c r="G301" s="13">
        <v>47848</v>
      </c>
      <c r="H301">
        <f t="shared" si="24"/>
        <v>2022</v>
      </c>
      <c r="I301">
        <f t="shared" si="25"/>
        <v>2030</v>
      </c>
      <c r="J301" s="13">
        <v>44957</v>
      </c>
      <c r="K301" s="13">
        <v>47879</v>
      </c>
      <c r="L301">
        <f t="shared" si="26"/>
        <v>2023</v>
      </c>
      <c r="M301">
        <f t="shared" si="27"/>
        <v>2031</v>
      </c>
      <c r="N301" s="15" t="str">
        <f t="shared" si="28"/>
        <v>01/31/2023 - 01/31/2031</v>
      </c>
      <c r="O301" t="s">
        <v>1401</v>
      </c>
      <c r="P301" t="s">
        <v>697</v>
      </c>
      <c r="Q301" t="str">
        <f t="shared" si="29"/>
        <v>06/30/2022-01/30/2023</v>
      </c>
    </row>
    <row r="302" spans="5:17">
      <c r="E302" s="14" t="s">
        <v>1144</v>
      </c>
      <c r="F302" s="13">
        <v>44377</v>
      </c>
      <c r="G302" s="13">
        <v>47406</v>
      </c>
      <c r="H302">
        <f t="shared" si="24"/>
        <v>2021</v>
      </c>
      <c r="I302">
        <f t="shared" si="25"/>
        <v>2029</v>
      </c>
      <c r="J302" s="13">
        <v>44484</v>
      </c>
      <c r="K302" s="13">
        <v>47406</v>
      </c>
      <c r="L302">
        <f t="shared" si="26"/>
        <v>2021</v>
      </c>
      <c r="M302">
        <f t="shared" si="27"/>
        <v>2029</v>
      </c>
      <c r="N302" s="15" t="str">
        <f t="shared" si="28"/>
        <v>10/15/2021 - 10/15/2029</v>
      </c>
      <c r="O302" t="s">
        <v>1409</v>
      </c>
      <c r="P302" t="s">
        <v>697</v>
      </c>
      <c r="Q302" t="str">
        <f t="shared" si="29"/>
        <v>06/30/2021-10/14/2021</v>
      </c>
    </row>
    <row r="303" spans="5:17">
      <c r="E303" s="14" t="s">
        <v>1145</v>
      </c>
      <c r="F303" s="13">
        <v>44742</v>
      </c>
      <c r="G303" s="13">
        <v>47848</v>
      </c>
      <c r="H303">
        <f t="shared" si="24"/>
        <v>2022</v>
      </c>
      <c r="I303">
        <f t="shared" si="25"/>
        <v>2030</v>
      </c>
      <c r="J303" s="13">
        <v>44957</v>
      </c>
      <c r="K303" s="13">
        <v>47879</v>
      </c>
      <c r="L303">
        <f t="shared" si="26"/>
        <v>2023</v>
      </c>
      <c r="M303">
        <f t="shared" si="27"/>
        <v>2031</v>
      </c>
      <c r="N303" s="15" t="str">
        <f t="shared" si="28"/>
        <v>01/31/2023 - 01/31/2031</v>
      </c>
      <c r="O303" t="s">
        <v>1418</v>
      </c>
      <c r="P303" t="s">
        <v>697</v>
      </c>
      <c r="Q303" t="str">
        <f t="shared" si="29"/>
        <v>06/30/2022-01/30/2023</v>
      </c>
    </row>
    <row r="304" spans="5:17">
      <c r="E304" s="14" t="s">
        <v>1146</v>
      </c>
      <c r="F304" s="13">
        <v>43466</v>
      </c>
      <c r="G304" s="13">
        <v>47118</v>
      </c>
      <c r="H304">
        <f t="shared" si="24"/>
        <v>2019</v>
      </c>
      <c r="I304">
        <f t="shared" si="25"/>
        <v>2028</v>
      </c>
      <c r="J304" s="13">
        <v>44197</v>
      </c>
      <c r="K304" s="13">
        <v>47118</v>
      </c>
      <c r="L304">
        <f t="shared" si="26"/>
        <v>2021</v>
      </c>
      <c r="M304">
        <f t="shared" si="27"/>
        <v>2028</v>
      </c>
      <c r="N304" s="15" t="str">
        <f t="shared" si="28"/>
        <v>01/01/2021 - 12/31/2028</v>
      </c>
      <c r="O304" t="s">
        <v>1403</v>
      </c>
      <c r="P304" t="s">
        <v>697</v>
      </c>
      <c r="Q304" t="str">
        <f t="shared" si="29"/>
        <v>01/01/2019-12/31/2020</v>
      </c>
    </row>
    <row r="305" spans="5:17">
      <c r="E305" s="14" t="s">
        <v>1147</v>
      </c>
      <c r="F305" s="13">
        <v>43465</v>
      </c>
      <c r="G305" s="13">
        <v>47802</v>
      </c>
      <c r="H305">
        <f t="shared" si="24"/>
        <v>2018</v>
      </c>
      <c r="I305">
        <f t="shared" si="25"/>
        <v>2030</v>
      </c>
      <c r="J305" s="13">
        <v>44972</v>
      </c>
      <c r="K305" s="13">
        <v>47894</v>
      </c>
      <c r="L305">
        <f t="shared" si="26"/>
        <v>2023</v>
      </c>
      <c r="M305">
        <f t="shared" si="27"/>
        <v>2031</v>
      </c>
      <c r="N305" s="15" t="str">
        <f t="shared" si="28"/>
        <v>02/15/2023 - 02/15/2031</v>
      </c>
      <c r="O305" t="s">
        <v>1435</v>
      </c>
      <c r="P305" t="s">
        <v>697</v>
      </c>
      <c r="Q305" t="str">
        <f t="shared" si="29"/>
        <v>12/31/2018-02/14/2023</v>
      </c>
    </row>
    <row r="306" spans="5:17">
      <c r="E306" s="14" t="s">
        <v>1148</v>
      </c>
      <c r="F306" s="13">
        <v>44742</v>
      </c>
      <c r="G306" s="13">
        <v>47848</v>
      </c>
      <c r="H306">
        <f t="shared" si="24"/>
        <v>2022</v>
      </c>
      <c r="I306">
        <f t="shared" si="25"/>
        <v>2030</v>
      </c>
      <c r="J306" s="13">
        <v>44957</v>
      </c>
      <c r="K306" s="13">
        <v>47879</v>
      </c>
      <c r="L306">
        <f t="shared" si="26"/>
        <v>2023</v>
      </c>
      <c r="M306">
        <f t="shared" si="27"/>
        <v>2031</v>
      </c>
      <c r="N306" s="15" t="str">
        <f t="shared" si="28"/>
        <v>01/31/2023 - 01/31/2031</v>
      </c>
      <c r="O306" t="s">
        <v>1418</v>
      </c>
      <c r="P306" t="s">
        <v>697</v>
      </c>
      <c r="Q306" t="str">
        <f t="shared" si="29"/>
        <v>06/30/2022-01/30/2023</v>
      </c>
    </row>
    <row r="307" spans="5:17">
      <c r="E307" s="14" t="s">
        <v>1149</v>
      </c>
      <c r="F307" s="13">
        <v>44377</v>
      </c>
      <c r="G307" s="13">
        <v>47406</v>
      </c>
      <c r="H307">
        <f t="shared" si="24"/>
        <v>2021</v>
      </c>
      <c r="I307">
        <f t="shared" si="25"/>
        <v>2029</v>
      </c>
      <c r="J307" s="13">
        <v>44484</v>
      </c>
      <c r="K307" s="13">
        <v>47406</v>
      </c>
      <c r="L307">
        <f t="shared" si="26"/>
        <v>2021</v>
      </c>
      <c r="M307">
        <f t="shared" si="27"/>
        <v>2029</v>
      </c>
      <c r="N307" s="15" t="str">
        <f t="shared" si="28"/>
        <v>10/15/2021 - 10/15/2029</v>
      </c>
      <c r="O307" t="s">
        <v>1409</v>
      </c>
      <c r="P307" t="s">
        <v>697</v>
      </c>
      <c r="Q307" t="str">
        <f t="shared" si="29"/>
        <v>06/30/2021-10/14/2021</v>
      </c>
    </row>
    <row r="308" spans="5:17">
      <c r="E308" s="14" t="s">
        <v>1150</v>
      </c>
      <c r="F308" s="13">
        <v>44742</v>
      </c>
      <c r="G308" s="13">
        <v>47848</v>
      </c>
      <c r="H308">
        <f t="shared" si="24"/>
        <v>2022</v>
      </c>
      <c r="I308">
        <f t="shared" si="25"/>
        <v>2030</v>
      </c>
      <c r="J308" s="13">
        <v>44957</v>
      </c>
      <c r="K308" s="13">
        <v>47879</v>
      </c>
      <c r="L308">
        <f t="shared" si="26"/>
        <v>2023</v>
      </c>
      <c r="M308">
        <f t="shared" si="27"/>
        <v>2031</v>
      </c>
      <c r="N308" s="15" t="str">
        <f t="shared" si="28"/>
        <v>01/31/2023 - 01/31/2031</v>
      </c>
      <c r="O308" t="s">
        <v>1398</v>
      </c>
      <c r="P308" t="s">
        <v>697</v>
      </c>
      <c r="Q308" t="str">
        <f t="shared" si="29"/>
        <v>06/30/2022-01/30/2023</v>
      </c>
    </row>
    <row r="309" spans="5:17">
      <c r="E309" s="14" t="s">
        <v>1151</v>
      </c>
      <c r="F309" s="13">
        <v>44742</v>
      </c>
      <c r="G309" s="13">
        <v>47848</v>
      </c>
      <c r="H309">
        <f t="shared" si="24"/>
        <v>2022</v>
      </c>
      <c r="I309">
        <f t="shared" si="25"/>
        <v>2030</v>
      </c>
      <c r="J309" s="13">
        <v>44957</v>
      </c>
      <c r="K309" s="13">
        <v>47879</v>
      </c>
      <c r="L309">
        <f t="shared" si="26"/>
        <v>2023</v>
      </c>
      <c r="M309">
        <f t="shared" si="27"/>
        <v>2031</v>
      </c>
      <c r="N309" s="15" t="str">
        <f t="shared" si="28"/>
        <v>01/31/2023 - 01/31/2031</v>
      </c>
      <c r="O309" t="s">
        <v>1398</v>
      </c>
      <c r="P309" t="s">
        <v>697</v>
      </c>
      <c r="Q309" t="str">
        <f t="shared" si="29"/>
        <v>06/30/2022-01/30/2023</v>
      </c>
    </row>
    <row r="310" spans="5:17">
      <c r="E310" s="14" t="s">
        <v>1152</v>
      </c>
      <c r="F310" s="13">
        <v>44012</v>
      </c>
      <c r="G310" s="13">
        <v>47223</v>
      </c>
      <c r="H310">
        <f t="shared" si="24"/>
        <v>2020</v>
      </c>
      <c r="I310">
        <f t="shared" si="25"/>
        <v>2029</v>
      </c>
      <c r="J310" s="13">
        <v>44316</v>
      </c>
      <c r="K310" s="13">
        <v>47238</v>
      </c>
      <c r="L310">
        <f t="shared" si="26"/>
        <v>2021</v>
      </c>
      <c r="M310">
        <f t="shared" si="27"/>
        <v>2029</v>
      </c>
      <c r="N310" s="15" t="str">
        <f t="shared" si="28"/>
        <v>04/30/2021 - 04/30/2029</v>
      </c>
      <c r="O310" t="s">
        <v>1420</v>
      </c>
      <c r="P310" t="s">
        <v>697</v>
      </c>
      <c r="Q310" t="str">
        <f t="shared" si="29"/>
        <v>06/30/2020-04/29/2021</v>
      </c>
    </row>
    <row r="311" spans="5:17">
      <c r="E311" s="14" t="s">
        <v>1153</v>
      </c>
      <c r="F311" s="13">
        <v>44377</v>
      </c>
      <c r="G311" s="13">
        <v>47406</v>
      </c>
      <c r="H311">
        <f t="shared" si="24"/>
        <v>2021</v>
      </c>
      <c r="I311">
        <f t="shared" si="25"/>
        <v>2029</v>
      </c>
      <c r="J311" s="13">
        <v>44484</v>
      </c>
      <c r="K311" s="13">
        <v>47406</v>
      </c>
      <c r="L311">
        <f t="shared" si="26"/>
        <v>2021</v>
      </c>
      <c r="M311">
        <f t="shared" si="27"/>
        <v>2029</v>
      </c>
      <c r="N311" s="15" t="str">
        <f t="shared" si="28"/>
        <v>10/15/2021 - 10/15/2029</v>
      </c>
      <c r="O311" t="s">
        <v>1389</v>
      </c>
      <c r="P311" t="s">
        <v>697</v>
      </c>
      <c r="Q311" t="str">
        <f t="shared" si="29"/>
        <v>06/30/2021-10/14/2021</v>
      </c>
    </row>
    <row r="312" spans="5:17">
      <c r="E312" s="14" t="s">
        <v>1154</v>
      </c>
      <c r="F312" s="13">
        <v>43466</v>
      </c>
      <c r="G312" s="13">
        <v>46614</v>
      </c>
      <c r="H312">
        <f t="shared" si="24"/>
        <v>2019</v>
      </c>
      <c r="I312">
        <f t="shared" si="25"/>
        <v>2027</v>
      </c>
      <c r="J312" s="13">
        <v>43692</v>
      </c>
      <c r="K312" s="13">
        <v>46614</v>
      </c>
      <c r="L312">
        <f t="shared" si="26"/>
        <v>2019</v>
      </c>
      <c r="M312">
        <f t="shared" si="27"/>
        <v>2027</v>
      </c>
      <c r="N312" s="15" t="str">
        <f t="shared" si="28"/>
        <v>08/15/2019 - 08/15/2027</v>
      </c>
      <c r="O312" t="s">
        <v>1441</v>
      </c>
      <c r="P312" s="13" t="s">
        <v>697</v>
      </c>
      <c r="Q312" t="str">
        <f t="shared" si="29"/>
        <v>01/01/2019-08/14/2019</v>
      </c>
    </row>
    <row r="313" spans="5:17">
      <c r="E313" s="14" t="s">
        <v>1155</v>
      </c>
      <c r="F313" s="13">
        <v>43466</v>
      </c>
      <c r="G313" s="13">
        <v>46614</v>
      </c>
      <c r="H313">
        <f t="shared" si="24"/>
        <v>2019</v>
      </c>
      <c r="I313">
        <f t="shared" si="25"/>
        <v>2027</v>
      </c>
      <c r="J313" s="13">
        <v>43692</v>
      </c>
      <c r="K313" s="13">
        <v>46614</v>
      </c>
      <c r="L313">
        <f t="shared" si="26"/>
        <v>2019</v>
      </c>
      <c r="M313">
        <f t="shared" si="27"/>
        <v>2027</v>
      </c>
      <c r="N313" s="15" t="str">
        <f t="shared" si="28"/>
        <v>08/15/2019 - 08/15/2027</v>
      </c>
      <c r="O313" t="s">
        <v>1441</v>
      </c>
      <c r="P313" s="13" t="s">
        <v>697</v>
      </c>
      <c r="Q313" t="str">
        <f t="shared" si="29"/>
        <v>01/01/2019-08/14/2019</v>
      </c>
    </row>
    <row r="314" spans="5:17">
      <c r="E314" s="14" t="s">
        <v>1156</v>
      </c>
      <c r="F314" s="13">
        <v>44742</v>
      </c>
      <c r="G314" s="13">
        <v>47848</v>
      </c>
      <c r="H314">
        <f t="shared" si="24"/>
        <v>2022</v>
      </c>
      <c r="I314">
        <f t="shared" si="25"/>
        <v>2030</v>
      </c>
      <c r="J314" s="13">
        <v>44957</v>
      </c>
      <c r="K314" s="13">
        <v>47879</v>
      </c>
      <c r="L314">
        <f t="shared" si="26"/>
        <v>2023</v>
      </c>
      <c r="M314">
        <f t="shared" si="27"/>
        <v>2031</v>
      </c>
      <c r="N314" s="15" t="str">
        <f t="shared" si="28"/>
        <v>01/31/2023 - 01/31/2031</v>
      </c>
      <c r="O314" t="s">
        <v>1391</v>
      </c>
      <c r="P314" t="s">
        <v>697</v>
      </c>
      <c r="Q314" t="str">
        <f t="shared" si="29"/>
        <v>06/30/2022-01/30/2023</v>
      </c>
    </row>
    <row r="315" spans="5:17">
      <c r="E315" s="14" t="s">
        <v>1157</v>
      </c>
      <c r="F315" s="13">
        <v>45107</v>
      </c>
      <c r="G315" s="13">
        <v>48213</v>
      </c>
      <c r="H315">
        <f t="shared" si="24"/>
        <v>2023</v>
      </c>
      <c r="I315">
        <f t="shared" si="25"/>
        <v>2031</v>
      </c>
      <c r="J315" s="13">
        <v>45291</v>
      </c>
      <c r="K315" s="13">
        <v>48213</v>
      </c>
      <c r="L315">
        <f t="shared" si="26"/>
        <v>2023</v>
      </c>
      <c r="M315">
        <f t="shared" si="27"/>
        <v>2031</v>
      </c>
      <c r="N315" s="15" t="str">
        <f t="shared" si="28"/>
        <v>12/31/2023 - 12/31/2031</v>
      </c>
      <c r="O315" t="s">
        <v>1423</v>
      </c>
      <c r="P315" t="s">
        <v>697</v>
      </c>
      <c r="Q315" t="str">
        <f t="shared" si="29"/>
        <v>06/30/2023-12/30/2023</v>
      </c>
    </row>
    <row r="316" spans="5:17">
      <c r="E316" s="14" t="s">
        <v>1158</v>
      </c>
      <c r="F316" s="13">
        <v>44377</v>
      </c>
      <c r="G316" s="13">
        <v>47406</v>
      </c>
      <c r="H316">
        <f t="shared" si="24"/>
        <v>2021</v>
      </c>
      <c r="I316">
        <f t="shared" si="25"/>
        <v>2029</v>
      </c>
      <c r="J316" s="13">
        <v>44484</v>
      </c>
      <c r="K316" s="13">
        <v>47406</v>
      </c>
      <c r="L316">
        <f t="shared" si="26"/>
        <v>2021</v>
      </c>
      <c r="M316">
        <f t="shared" si="27"/>
        <v>2029</v>
      </c>
      <c r="N316" s="15" t="str">
        <f t="shared" si="28"/>
        <v>10/15/2021 - 10/15/2029</v>
      </c>
      <c r="O316" t="s">
        <v>1392</v>
      </c>
      <c r="P316" t="s">
        <v>697</v>
      </c>
      <c r="Q316" t="str">
        <f t="shared" si="29"/>
        <v>06/30/2021-10/14/2021</v>
      </c>
    </row>
    <row r="317" spans="5:17">
      <c r="E317" s="14" t="s">
        <v>1159</v>
      </c>
      <c r="F317" s="13">
        <v>44377</v>
      </c>
      <c r="G317" s="13">
        <v>47406</v>
      </c>
      <c r="H317">
        <f t="shared" si="24"/>
        <v>2021</v>
      </c>
      <c r="I317">
        <f t="shared" si="25"/>
        <v>2029</v>
      </c>
      <c r="J317" s="13">
        <v>44484</v>
      </c>
      <c r="K317" s="13">
        <v>47406</v>
      </c>
      <c r="L317">
        <f t="shared" si="26"/>
        <v>2021</v>
      </c>
      <c r="M317">
        <f t="shared" si="27"/>
        <v>2029</v>
      </c>
      <c r="N317" s="15" t="str">
        <f t="shared" si="28"/>
        <v>10/15/2021 - 10/15/2029</v>
      </c>
      <c r="O317" t="s">
        <v>1409</v>
      </c>
      <c r="P317" t="s">
        <v>697</v>
      </c>
      <c r="Q317" t="str">
        <f t="shared" si="29"/>
        <v>06/30/2021-10/14/2021</v>
      </c>
    </row>
    <row r="318" spans="5:17">
      <c r="E318" s="14" t="s">
        <v>1160</v>
      </c>
      <c r="F318" s="13">
        <v>44377</v>
      </c>
      <c r="G318" s="13">
        <v>47406</v>
      </c>
      <c r="H318">
        <f t="shared" si="24"/>
        <v>2021</v>
      </c>
      <c r="I318">
        <f t="shared" si="25"/>
        <v>2029</v>
      </c>
      <c r="J318" s="13">
        <v>44484</v>
      </c>
      <c r="K318" s="13">
        <v>47406</v>
      </c>
      <c r="L318">
        <f t="shared" si="26"/>
        <v>2021</v>
      </c>
      <c r="M318">
        <f t="shared" si="27"/>
        <v>2029</v>
      </c>
      <c r="N318" s="15" t="str">
        <f t="shared" si="28"/>
        <v>10/15/2021 - 10/15/2029</v>
      </c>
      <c r="O318" t="s">
        <v>1390</v>
      </c>
      <c r="P318" t="s">
        <v>697</v>
      </c>
      <c r="Q318" t="str">
        <f t="shared" si="29"/>
        <v>06/30/2021-10/14/2021</v>
      </c>
    </row>
    <row r="319" spans="5:17">
      <c r="E319" s="14" t="s">
        <v>1161</v>
      </c>
      <c r="F319" s="13">
        <v>44742</v>
      </c>
      <c r="G319" s="13">
        <v>47848</v>
      </c>
      <c r="H319">
        <f t="shared" si="24"/>
        <v>2022</v>
      </c>
      <c r="I319">
        <f t="shared" si="25"/>
        <v>2030</v>
      </c>
      <c r="J319" s="13">
        <v>44957</v>
      </c>
      <c r="K319" s="13">
        <v>47879</v>
      </c>
      <c r="L319">
        <f t="shared" si="26"/>
        <v>2023</v>
      </c>
      <c r="M319">
        <f t="shared" si="27"/>
        <v>2031</v>
      </c>
      <c r="N319" s="15" t="str">
        <f t="shared" si="28"/>
        <v>01/31/2023 - 01/31/2031</v>
      </c>
      <c r="O319" t="s">
        <v>1410</v>
      </c>
      <c r="P319" t="s">
        <v>697</v>
      </c>
      <c r="Q319" t="str">
        <f t="shared" si="29"/>
        <v>06/30/2022-01/30/2023</v>
      </c>
    </row>
    <row r="320" spans="5:17">
      <c r="E320" s="14" t="s">
        <v>1162</v>
      </c>
      <c r="F320" s="13">
        <v>45107</v>
      </c>
      <c r="G320" s="13">
        <v>48213</v>
      </c>
      <c r="H320">
        <f t="shared" si="24"/>
        <v>2023</v>
      </c>
      <c r="I320">
        <f t="shared" si="25"/>
        <v>2031</v>
      </c>
      <c r="J320" s="13">
        <v>45291</v>
      </c>
      <c r="K320" s="13">
        <v>48213</v>
      </c>
      <c r="L320">
        <f t="shared" si="26"/>
        <v>2023</v>
      </c>
      <c r="M320">
        <f t="shared" si="27"/>
        <v>2031</v>
      </c>
      <c r="N320" s="15" t="str">
        <f t="shared" si="28"/>
        <v>12/31/2023 - 12/31/2031</v>
      </c>
      <c r="O320" t="s">
        <v>1423</v>
      </c>
      <c r="P320" t="s">
        <v>697</v>
      </c>
      <c r="Q320" t="str">
        <f t="shared" si="29"/>
        <v>06/30/2023-12/30/2023</v>
      </c>
    </row>
    <row r="321" spans="5:17">
      <c r="E321" s="14" t="s">
        <v>1163</v>
      </c>
      <c r="F321" s="13">
        <v>44742</v>
      </c>
      <c r="G321" s="13">
        <v>47848</v>
      </c>
      <c r="H321">
        <f t="shared" si="24"/>
        <v>2022</v>
      </c>
      <c r="I321">
        <f t="shared" si="25"/>
        <v>2030</v>
      </c>
      <c r="J321" s="13">
        <v>44957</v>
      </c>
      <c r="K321" s="13">
        <v>47879</v>
      </c>
      <c r="L321">
        <f t="shared" si="26"/>
        <v>2023</v>
      </c>
      <c r="M321">
        <f t="shared" si="27"/>
        <v>2031</v>
      </c>
      <c r="N321" s="15" t="str">
        <f t="shared" si="28"/>
        <v>01/31/2023 - 01/31/2031</v>
      </c>
      <c r="O321" t="s">
        <v>1391</v>
      </c>
      <c r="P321" t="s">
        <v>697</v>
      </c>
      <c r="Q321" t="str">
        <f t="shared" si="29"/>
        <v>06/30/2022-01/30/2023</v>
      </c>
    </row>
    <row r="322" spans="5:17">
      <c r="E322" s="14" t="s">
        <v>1164</v>
      </c>
      <c r="F322" s="13">
        <v>44742</v>
      </c>
      <c r="G322" s="13">
        <v>47848</v>
      </c>
      <c r="H322">
        <f t="shared" ref="H322:H385" si="30">YEAR(F322)</f>
        <v>2022</v>
      </c>
      <c r="I322">
        <f t="shared" ref="I322:I385" si="31">YEAR(G322)</f>
        <v>2030</v>
      </c>
      <c r="J322" s="13">
        <v>44957</v>
      </c>
      <c r="K322" s="13">
        <v>47879</v>
      </c>
      <c r="L322">
        <f t="shared" ref="L322:L385" si="32">YEAR(J322)</f>
        <v>2023</v>
      </c>
      <c r="M322">
        <f t="shared" ref="M322:M385" si="33">YEAR(K322)</f>
        <v>2031</v>
      </c>
      <c r="N322" s="15" t="str">
        <f t="shared" ref="N322:N385" si="34">TEXT(J322,"mm/dd/yyyy")&amp;" - "&amp;TEXT(K322,"mm/dd/yyyy")</f>
        <v>01/31/2023 - 01/31/2031</v>
      </c>
      <c r="O322" t="s">
        <v>1401</v>
      </c>
      <c r="P322" t="s">
        <v>697</v>
      </c>
      <c r="Q322" t="str">
        <f t="shared" ref="Q322:Q385" si="35">TEXT(F322,"mm/dd/yyyy")&amp;"-"&amp;TEXT(J322-1,"mm/dd/yyyy")</f>
        <v>06/30/2022-01/30/2023</v>
      </c>
    </row>
    <row r="323" spans="5:17">
      <c r="E323" s="14" t="s">
        <v>1165</v>
      </c>
      <c r="F323" s="13">
        <v>44012</v>
      </c>
      <c r="G323" s="13">
        <v>47223</v>
      </c>
      <c r="H323">
        <f t="shared" si="30"/>
        <v>2020</v>
      </c>
      <c r="I323">
        <f t="shared" si="31"/>
        <v>2029</v>
      </c>
      <c r="J323" s="13">
        <v>44316</v>
      </c>
      <c r="K323" s="13">
        <v>47238</v>
      </c>
      <c r="L323">
        <f t="shared" si="32"/>
        <v>2021</v>
      </c>
      <c r="M323">
        <f t="shared" si="33"/>
        <v>2029</v>
      </c>
      <c r="N323" s="15" t="str">
        <f t="shared" si="34"/>
        <v>04/30/2021 - 04/30/2029</v>
      </c>
      <c r="O323" t="s">
        <v>1420</v>
      </c>
      <c r="P323" t="s">
        <v>697</v>
      </c>
      <c r="Q323" t="str">
        <f t="shared" si="35"/>
        <v>06/30/2020-04/29/2021</v>
      </c>
    </row>
    <row r="324" spans="5:17">
      <c r="E324" s="14" t="s">
        <v>1166</v>
      </c>
      <c r="F324" s="13">
        <v>44377</v>
      </c>
      <c r="G324" s="13">
        <v>47406</v>
      </c>
      <c r="H324">
        <f t="shared" si="30"/>
        <v>2021</v>
      </c>
      <c r="I324">
        <f t="shared" si="31"/>
        <v>2029</v>
      </c>
      <c r="J324" s="13">
        <v>44484</v>
      </c>
      <c r="K324" s="13">
        <v>47406</v>
      </c>
      <c r="L324">
        <f t="shared" si="32"/>
        <v>2021</v>
      </c>
      <c r="M324">
        <f t="shared" si="33"/>
        <v>2029</v>
      </c>
      <c r="N324" s="15" t="str">
        <f t="shared" si="34"/>
        <v>10/15/2021 - 10/15/2029</v>
      </c>
      <c r="O324" t="s">
        <v>1417</v>
      </c>
      <c r="P324" t="s">
        <v>697</v>
      </c>
      <c r="Q324" t="str">
        <f t="shared" si="35"/>
        <v>06/30/2021-10/14/2021</v>
      </c>
    </row>
    <row r="325" spans="5:17">
      <c r="E325" s="14" t="s">
        <v>1167</v>
      </c>
      <c r="F325" s="13">
        <v>44377</v>
      </c>
      <c r="G325" s="13">
        <v>47406</v>
      </c>
      <c r="H325">
        <f t="shared" si="30"/>
        <v>2021</v>
      </c>
      <c r="I325">
        <f t="shared" si="31"/>
        <v>2029</v>
      </c>
      <c r="J325" s="13">
        <v>44484</v>
      </c>
      <c r="K325" s="13">
        <v>47406</v>
      </c>
      <c r="L325">
        <f t="shared" si="32"/>
        <v>2021</v>
      </c>
      <c r="M325">
        <f t="shared" si="33"/>
        <v>2029</v>
      </c>
      <c r="N325" s="15" t="str">
        <f t="shared" si="34"/>
        <v>10/15/2021 - 10/15/2029</v>
      </c>
      <c r="O325" t="s">
        <v>1389</v>
      </c>
      <c r="P325" t="s">
        <v>697</v>
      </c>
      <c r="Q325" t="str">
        <f t="shared" si="35"/>
        <v>06/30/2021-10/14/2021</v>
      </c>
    </row>
    <row r="326" spans="5:17">
      <c r="E326" s="14" t="s">
        <v>1168</v>
      </c>
      <c r="F326" s="13">
        <v>44377</v>
      </c>
      <c r="G326" s="13">
        <v>47406</v>
      </c>
      <c r="H326">
        <f t="shared" si="30"/>
        <v>2021</v>
      </c>
      <c r="I326">
        <f t="shared" si="31"/>
        <v>2029</v>
      </c>
      <c r="J326" s="13">
        <v>44484</v>
      </c>
      <c r="K326" s="13">
        <v>47406</v>
      </c>
      <c r="L326">
        <f t="shared" si="32"/>
        <v>2021</v>
      </c>
      <c r="M326">
        <f t="shared" si="33"/>
        <v>2029</v>
      </c>
      <c r="N326" s="15" t="str">
        <f t="shared" si="34"/>
        <v>10/15/2021 - 10/15/2029</v>
      </c>
      <c r="O326" t="s">
        <v>1392</v>
      </c>
      <c r="P326" t="s">
        <v>697</v>
      </c>
      <c r="Q326" t="str">
        <f t="shared" si="35"/>
        <v>06/30/2021-10/14/2021</v>
      </c>
    </row>
    <row r="327" spans="5:17">
      <c r="E327" s="14" t="s">
        <v>1169</v>
      </c>
      <c r="F327" s="13">
        <v>44377</v>
      </c>
      <c r="G327" s="13">
        <v>47406</v>
      </c>
      <c r="H327">
        <f t="shared" si="30"/>
        <v>2021</v>
      </c>
      <c r="I327">
        <f t="shared" si="31"/>
        <v>2029</v>
      </c>
      <c r="J327" s="13">
        <v>44484</v>
      </c>
      <c r="K327" s="13">
        <v>47406</v>
      </c>
      <c r="L327">
        <f t="shared" si="32"/>
        <v>2021</v>
      </c>
      <c r="M327">
        <f t="shared" si="33"/>
        <v>2029</v>
      </c>
      <c r="N327" s="15" t="str">
        <f t="shared" si="34"/>
        <v>10/15/2021 - 10/15/2029</v>
      </c>
      <c r="O327" t="s">
        <v>1392</v>
      </c>
      <c r="P327" t="s">
        <v>697</v>
      </c>
      <c r="Q327" t="str">
        <f t="shared" si="35"/>
        <v>06/30/2021-10/14/2021</v>
      </c>
    </row>
    <row r="328" spans="5:17">
      <c r="E328" s="14" t="s">
        <v>1170</v>
      </c>
      <c r="F328" s="13">
        <v>45107</v>
      </c>
      <c r="G328" s="13">
        <v>48213</v>
      </c>
      <c r="H328">
        <f t="shared" si="30"/>
        <v>2023</v>
      </c>
      <c r="I328">
        <f t="shared" si="31"/>
        <v>2031</v>
      </c>
      <c r="J328" s="13">
        <v>45291</v>
      </c>
      <c r="K328" s="13">
        <v>48213</v>
      </c>
      <c r="L328">
        <f t="shared" si="32"/>
        <v>2023</v>
      </c>
      <c r="M328">
        <f t="shared" si="33"/>
        <v>2031</v>
      </c>
      <c r="N328" s="15" t="str">
        <f t="shared" si="34"/>
        <v>12/31/2023 - 12/31/2031</v>
      </c>
      <c r="O328" t="s">
        <v>1428</v>
      </c>
      <c r="P328" t="s">
        <v>697</v>
      </c>
      <c r="Q328" t="str">
        <f t="shared" si="35"/>
        <v>06/30/2023-12/30/2023</v>
      </c>
    </row>
    <row r="329" spans="5:17">
      <c r="E329" s="14" t="s">
        <v>1171</v>
      </c>
      <c r="F329" s="13">
        <v>44742</v>
      </c>
      <c r="G329" s="13">
        <v>47848</v>
      </c>
      <c r="H329">
        <f t="shared" si="30"/>
        <v>2022</v>
      </c>
      <c r="I329">
        <f t="shared" si="31"/>
        <v>2030</v>
      </c>
      <c r="J329" s="13">
        <v>44957</v>
      </c>
      <c r="K329" s="13">
        <v>47879</v>
      </c>
      <c r="L329">
        <f t="shared" si="32"/>
        <v>2023</v>
      </c>
      <c r="M329">
        <f t="shared" si="33"/>
        <v>2031</v>
      </c>
      <c r="N329" s="15" t="str">
        <f t="shared" si="34"/>
        <v>01/31/2023 - 01/31/2031</v>
      </c>
      <c r="O329" t="s">
        <v>1401</v>
      </c>
      <c r="P329" t="s">
        <v>697</v>
      </c>
      <c r="Q329" t="str">
        <f t="shared" si="35"/>
        <v>06/30/2022-01/30/2023</v>
      </c>
    </row>
    <row r="330" spans="5:17">
      <c r="E330" s="14" t="s">
        <v>1172</v>
      </c>
      <c r="F330" s="13">
        <v>43465</v>
      </c>
      <c r="G330" s="13">
        <v>47452</v>
      </c>
      <c r="H330">
        <f t="shared" si="30"/>
        <v>2018</v>
      </c>
      <c r="I330">
        <f t="shared" si="31"/>
        <v>2029</v>
      </c>
      <c r="J330" s="13">
        <v>44530</v>
      </c>
      <c r="K330" s="13">
        <v>47452</v>
      </c>
      <c r="L330">
        <f t="shared" si="32"/>
        <v>2021</v>
      </c>
      <c r="M330">
        <f t="shared" si="33"/>
        <v>2029</v>
      </c>
      <c r="N330" s="15" t="str">
        <f t="shared" si="34"/>
        <v>11/30/2021 - 11/30/2029</v>
      </c>
      <c r="O330" t="s">
        <v>1440</v>
      </c>
      <c r="P330" t="s">
        <v>697</v>
      </c>
      <c r="Q330" t="str">
        <f t="shared" si="35"/>
        <v>12/31/2018-11/29/2021</v>
      </c>
    </row>
    <row r="331" spans="5:17">
      <c r="E331" s="14" t="s">
        <v>1173</v>
      </c>
      <c r="F331" s="13">
        <v>44561</v>
      </c>
      <c r="G331" s="13">
        <v>47649</v>
      </c>
      <c r="H331">
        <f t="shared" si="30"/>
        <v>2021</v>
      </c>
      <c r="I331">
        <f t="shared" si="31"/>
        <v>2030</v>
      </c>
      <c r="J331" s="13">
        <v>44727</v>
      </c>
      <c r="K331" s="13">
        <v>47649</v>
      </c>
      <c r="L331">
        <f t="shared" si="32"/>
        <v>2022</v>
      </c>
      <c r="M331">
        <f t="shared" si="33"/>
        <v>2030</v>
      </c>
      <c r="N331" s="15" t="str">
        <f t="shared" si="34"/>
        <v>06/15/2022 - 06/15/2030</v>
      </c>
      <c r="O331" t="s">
        <v>1413</v>
      </c>
      <c r="P331" t="s">
        <v>697</v>
      </c>
      <c r="Q331" t="str">
        <f t="shared" si="35"/>
        <v>12/31/2021-06/14/2022</v>
      </c>
    </row>
    <row r="332" spans="5:17">
      <c r="E332" s="14" t="s">
        <v>1174</v>
      </c>
      <c r="F332" s="13">
        <v>44377</v>
      </c>
      <c r="G332" s="13">
        <v>47406</v>
      </c>
      <c r="H332">
        <f t="shared" si="30"/>
        <v>2021</v>
      </c>
      <c r="I332">
        <f t="shared" si="31"/>
        <v>2029</v>
      </c>
      <c r="J332" s="13">
        <v>44484</v>
      </c>
      <c r="K332" s="13">
        <v>47406</v>
      </c>
      <c r="L332">
        <f t="shared" si="32"/>
        <v>2021</v>
      </c>
      <c r="M332">
        <f t="shared" si="33"/>
        <v>2029</v>
      </c>
      <c r="N332" s="15" t="str">
        <f t="shared" si="34"/>
        <v>10/15/2021 - 10/15/2029</v>
      </c>
      <c r="O332" t="s">
        <v>1417</v>
      </c>
      <c r="P332" t="s">
        <v>697</v>
      </c>
      <c r="Q332" t="str">
        <f t="shared" si="35"/>
        <v>06/30/2021-10/14/2021</v>
      </c>
    </row>
    <row r="333" spans="5:17">
      <c r="E333" s="14" t="s">
        <v>1175</v>
      </c>
      <c r="F333" s="13">
        <v>45107</v>
      </c>
      <c r="G333" s="13">
        <v>48197</v>
      </c>
      <c r="H333">
        <f t="shared" si="30"/>
        <v>2023</v>
      </c>
      <c r="I333">
        <f t="shared" si="31"/>
        <v>2031</v>
      </c>
      <c r="J333" s="13">
        <v>45275</v>
      </c>
      <c r="K333" s="13">
        <v>48197</v>
      </c>
      <c r="L333">
        <f t="shared" si="32"/>
        <v>2023</v>
      </c>
      <c r="M333">
        <f t="shared" si="33"/>
        <v>2031</v>
      </c>
      <c r="N333" s="15" t="str">
        <f t="shared" si="34"/>
        <v>12/15/2023 - 12/15/2031</v>
      </c>
      <c r="O333" t="s">
        <v>1422</v>
      </c>
      <c r="P333" s="13" t="s">
        <v>697</v>
      </c>
      <c r="Q333" t="str">
        <f t="shared" si="35"/>
        <v>06/30/2023-12/14/2023</v>
      </c>
    </row>
    <row r="334" spans="5:17">
      <c r="E334" s="14" t="s">
        <v>1176</v>
      </c>
      <c r="F334" s="13">
        <v>44742</v>
      </c>
      <c r="G334" s="13">
        <v>47848</v>
      </c>
      <c r="H334">
        <f t="shared" si="30"/>
        <v>2022</v>
      </c>
      <c r="I334">
        <f t="shared" si="31"/>
        <v>2030</v>
      </c>
      <c r="J334" s="13">
        <v>44957</v>
      </c>
      <c r="K334" s="13">
        <v>47879</v>
      </c>
      <c r="L334">
        <f t="shared" si="32"/>
        <v>2023</v>
      </c>
      <c r="M334">
        <f t="shared" si="33"/>
        <v>2031</v>
      </c>
      <c r="N334" s="15" t="str">
        <f t="shared" si="34"/>
        <v>01/31/2023 - 01/31/2031</v>
      </c>
      <c r="O334" t="s">
        <v>1405</v>
      </c>
      <c r="P334" t="s">
        <v>697</v>
      </c>
      <c r="Q334" t="str">
        <f t="shared" si="35"/>
        <v>06/30/2022-01/30/2023</v>
      </c>
    </row>
    <row r="335" spans="5:17">
      <c r="E335" s="14" t="s">
        <v>1177</v>
      </c>
      <c r="F335" s="13">
        <v>44377</v>
      </c>
      <c r="G335" s="13">
        <v>47406</v>
      </c>
      <c r="H335">
        <f t="shared" si="30"/>
        <v>2021</v>
      </c>
      <c r="I335">
        <f t="shared" si="31"/>
        <v>2029</v>
      </c>
      <c r="J335" s="13">
        <v>44484</v>
      </c>
      <c r="K335" s="13">
        <v>47406</v>
      </c>
      <c r="L335">
        <f t="shared" si="32"/>
        <v>2021</v>
      </c>
      <c r="M335">
        <f t="shared" si="33"/>
        <v>2029</v>
      </c>
      <c r="N335" s="15" t="str">
        <f t="shared" si="34"/>
        <v>10/15/2021 - 10/15/2029</v>
      </c>
      <c r="O335" t="s">
        <v>1409</v>
      </c>
      <c r="P335" t="s">
        <v>697</v>
      </c>
      <c r="Q335" t="str">
        <f t="shared" si="35"/>
        <v>06/30/2021-10/14/2021</v>
      </c>
    </row>
    <row r="336" spans="5:17">
      <c r="E336" s="14" t="s">
        <v>1178</v>
      </c>
      <c r="F336" s="13">
        <v>44377</v>
      </c>
      <c r="G336" s="13">
        <v>47406</v>
      </c>
      <c r="H336">
        <f t="shared" si="30"/>
        <v>2021</v>
      </c>
      <c r="I336">
        <f t="shared" si="31"/>
        <v>2029</v>
      </c>
      <c r="J336" s="13">
        <v>44484</v>
      </c>
      <c r="K336" s="13">
        <v>47406</v>
      </c>
      <c r="L336">
        <f t="shared" si="32"/>
        <v>2021</v>
      </c>
      <c r="M336">
        <f t="shared" si="33"/>
        <v>2029</v>
      </c>
      <c r="N336" s="15" t="str">
        <f t="shared" si="34"/>
        <v>10/15/2021 - 10/15/2029</v>
      </c>
      <c r="O336" t="s">
        <v>1409</v>
      </c>
      <c r="P336" t="s">
        <v>697</v>
      </c>
      <c r="Q336" t="str">
        <f t="shared" si="35"/>
        <v>06/30/2021-10/14/2021</v>
      </c>
    </row>
    <row r="337" spans="5:17">
      <c r="E337" s="14" t="s">
        <v>1179</v>
      </c>
      <c r="F337" s="13">
        <v>44377</v>
      </c>
      <c r="G337" s="13">
        <v>47406</v>
      </c>
      <c r="H337">
        <f t="shared" si="30"/>
        <v>2021</v>
      </c>
      <c r="I337">
        <f t="shared" si="31"/>
        <v>2029</v>
      </c>
      <c r="J337" s="13">
        <v>44484</v>
      </c>
      <c r="K337" s="13">
        <v>47406</v>
      </c>
      <c r="L337">
        <f t="shared" si="32"/>
        <v>2021</v>
      </c>
      <c r="M337">
        <f t="shared" si="33"/>
        <v>2029</v>
      </c>
      <c r="N337" s="15" t="str">
        <f t="shared" si="34"/>
        <v>10/15/2021 - 10/15/2029</v>
      </c>
      <c r="O337" t="s">
        <v>1390</v>
      </c>
      <c r="P337" t="s">
        <v>697</v>
      </c>
      <c r="Q337" t="str">
        <f t="shared" si="35"/>
        <v>06/30/2021-10/14/2021</v>
      </c>
    </row>
    <row r="338" spans="5:17">
      <c r="E338" s="14" t="s">
        <v>1180</v>
      </c>
      <c r="F338" s="13">
        <v>44742</v>
      </c>
      <c r="G338" s="13">
        <v>47848</v>
      </c>
      <c r="H338">
        <f t="shared" si="30"/>
        <v>2022</v>
      </c>
      <c r="I338">
        <f t="shared" si="31"/>
        <v>2030</v>
      </c>
      <c r="J338" s="13">
        <v>44957</v>
      </c>
      <c r="K338" s="13">
        <v>47879</v>
      </c>
      <c r="L338">
        <f t="shared" si="32"/>
        <v>2023</v>
      </c>
      <c r="M338">
        <f t="shared" si="33"/>
        <v>2031</v>
      </c>
      <c r="N338" s="15" t="str">
        <f t="shared" si="34"/>
        <v>01/31/2023 - 01/31/2031</v>
      </c>
      <c r="O338" t="s">
        <v>1418</v>
      </c>
      <c r="P338" t="s">
        <v>697</v>
      </c>
      <c r="Q338" t="str">
        <f t="shared" si="35"/>
        <v>06/30/2022-01/30/2023</v>
      </c>
    </row>
    <row r="339" spans="5:17">
      <c r="E339" s="14" t="s">
        <v>1181</v>
      </c>
      <c r="F339" s="13">
        <v>44377</v>
      </c>
      <c r="G339" s="13">
        <v>47406</v>
      </c>
      <c r="H339">
        <f t="shared" si="30"/>
        <v>2021</v>
      </c>
      <c r="I339">
        <f t="shared" si="31"/>
        <v>2029</v>
      </c>
      <c r="J339" s="13">
        <v>44484</v>
      </c>
      <c r="K339" s="13">
        <v>47406</v>
      </c>
      <c r="L339">
        <f t="shared" si="32"/>
        <v>2021</v>
      </c>
      <c r="M339">
        <f t="shared" si="33"/>
        <v>2029</v>
      </c>
      <c r="N339" s="15" t="str">
        <f t="shared" si="34"/>
        <v>10/15/2021 - 10/15/2029</v>
      </c>
      <c r="O339" t="s">
        <v>1390</v>
      </c>
      <c r="P339" t="s">
        <v>697</v>
      </c>
      <c r="Q339" t="str">
        <f t="shared" si="35"/>
        <v>06/30/2021-10/14/2021</v>
      </c>
    </row>
    <row r="340" spans="5:17">
      <c r="E340" s="14" t="s">
        <v>1182</v>
      </c>
      <c r="F340" s="13">
        <v>44561</v>
      </c>
      <c r="G340" s="13">
        <v>47649</v>
      </c>
      <c r="H340">
        <f t="shared" si="30"/>
        <v>2021</v>
      </c>
      <c r="I340">
        <f t="shared" si="31"/>
        <v>2030</v>
      </c>
      <c r="J340" s="13">
        <v>44727</v>
      </c>
      <c r="K340" s="13">
        <v>47649</v>
      </c>
      <c r="L340">
        <f t="shared" si="32"/>
        <v>2022</v>
      </c>
      <c r="M340">
        <f t="shared" si="33"/>
        <v>2030</v>
      </c>
      <c r="N340" s="15" t="str">
        <f t="shared" si="34"/>
        <v>06/15/2022 - 06/15/2030</v>
      </c>
      <c r="O340" t="s">
        <v>1413</v>
      </c>
      <c r="P340" t="s">
        <v>697</v>
      </c>
      <c r="Q340" t="str">
        <f t="shared" si="35"/>
        <v>12/31/2021-06/14/2022</v>
      </c>
    </row>
    <row r="341" spans="5:17">
      <c r="E341" s="14" t="s">
        <v>1183</v>
      </c>
      <c r="F341" s="13">
        <v>44377</v>
      </c>
      <c r="G341" s="13">
        <v>47406</v>
      </c>
      <c r="H341">
        <f t="shared" si="30"/>
        <v>2021</v>
      </c>
      <c r="I341">
        <f t="shared" si="31"/>
        <v>2029</v>
      </c>
      <c r="J341" s="13">
        <v>44484</v>
      </c>
      <c r="K341" s="13">
        <v>47406</v>
      </c>
      <c r="L341">
        <f t="shared" si="32"/>
        <v>2021</v>
      </c>
      <c r="M341">
        <f t="shared" si="33"/>
        <v>2029</v>
      </c>
      <c r="N341" s="15" t="str">
        <f t="shared" si="34"/>
        <v>10/15/2021 - 10/15/2029</v>
      </c>
      <c r="O341" t="s">
        <v>1390</v>
      </c>
      <c r="P341" t="s">
        <v>697</v>
      </c>
      <c r="Q341" t="str">
        <f t="shared" si="35"/>
        <v>06/30/2021-10/14/2021</v>
      </c>
    </row>
    <row r="342" spans="5:17">
      <c r="E342" s="14" t="s">
        <v>1184</v>
      </c>
      <c r="F342" s="13">
        <v>45107</v>
      </c>
      <c r="G342" s="13">
        <v>48213</v>
      </c>
      <c r="H342">
        <f t="shared" si="30"/>
        <v>2023</v>
      </c>
      <c r="I342">
        <f t="shared" si="31"/>
        <v>2031</v>
      </c>
      <c r="J342" s="13">
        <v>45291</v>
      </c>
      <c r="K342" s="13">
        <v>48213</v>
      </c>
      <c r="L342">
        <f t="shared" si="32"/>
        <v>2023</v>
      </c>
      <c r="M342">
        <f t="shared" si="33"/>
        <v>2031</v>
      </c>
      <c r="N342" s="15" t="str">
        <f t="shared" si="34"/>
        <v>12/31/2023 - 12/31/2031</v>
      </c>
      <c r="O342" t="s">
        <v>1428</v>
      </c>
      <c r="P342" t="s">
        <v>697</v>
      </c>
      <c r="Q342" t="str">
        <f t="shared" si="35"/>
        <v>06/30/2023-12/30/2023</v>
      </c>
    </row>
    <row r="343" spans="5:17">
      <c r="E343" s="14" t="s">
        <v>1185</v>
      </c>
      <c r="F343" s="13">
        <v>44377</v>
      </c>
      <c r="G343" s="13">
        <v>47406</v>
      </c>
      <c r="H343">
        <f t="shared" si="30"/>
        <v>2021</v>
      </c>
      <c r="I343">
        <f t="shared" si="31"/>
        <v>2029</v>
      </c>
      <c r="J343" s="13">
        <v>44484</v>
      </c>
      <c r="K343" s="13">
        <v>47406</v>
      </c>
      <c r="L343">
        <f t="shared" si="32"/>
        <v>2021</v>
      </c>
      <c r="M343">
        <f t="shared" si="33"/>
        <v>2029</v>
      </c>
      <c r="N343" s="15" t="str">
        <f t="shared" si="34"/>
        <v>10/15/2021 - 10/15/2029</v>
      </c>
      <c r="O343" t="s">
        <v>1390</v>
      </c>
      <c r="P343" t="s">
        <v>697</v>
      </c>
      <c r="Q343" t="str">
        <f t="shared" si="35"/>
        <v>06/30/2021-10/14/2021</v>
      </c>
    </row>
    <row r="344" spans="5:17">
      <c r="E344" s="14" t="s">
        <v>1186</v>
      </c>
      <c r="F344" s="13">
        <v>43466</v>
      </c>
      <c r="G344" s="13">
        <v>47118</v>
      </c>
      <c r="H344">
        <f t="shared" si="30"/>
        <v>2019</v>
      </c>
      <c r="I344">
        <f t="shared" si="31"/>
        <v>2028</v>
      </c>
      <c r="J344" s="13">
        <v>44197</v>
      </c>
      <c r="K344" s="13">
        <v>47118</v>
      </c>
      <c r="L344">
        <f t="shared" si="32"/>
        <v>2021</v>
      </c>
      <c r="M344">
        <f t="shared" si="33"/>
        <v>2028</v>
      </c>
      <c r="N344" s="15" t="str">
        <f t="shared" si="34"/>
        <v>01/01/2021 - 12/31/2028</v>
      </c>
      <c r="O344" t="s">
        <v>1403</v>
      </c>
      <c r="P344" t="s">
        <v>697</v>
      </c>
      <c r="Q344" t="str">
        <f t="shared" si="35"/>
        <v>01/01/2019-12/31/2020</v>
      </c>
    </row>
    <row r="345" spans="5:17">
      <c r="E345" s="14" t="s">
        <v>1455</v>
      </c>
      <c r="F345" s="13">
        <v>45107</v>
      </c>
      <c r="G345" s="13">
        <v>48213</v>
      </c>
      <c r="H345">
        <f t="shared" si="30"/>
        <v>2023</v>
      </c>
      <c r="I345">
        <f t="shared" si="31"/>
        <v>2031</v>
      </c>
      <c r="J345" s="13">
        <v>45291</v>
      </c>
      <c r="K345" s="13">
        <v>48213</v>
      </c>
      <c r="L345">
        <f t="shared" si="32"/>
        <v>2023</v>
      </c>
      <c r="M345">
        <f t="shared" si="33"/>
        <v>2031</v>
      </c>
      <c r="N345" s="15" t="str">
        <f t="shared" si="34"/>
        <v>12/31/2023 - 12/31/2031</v>
      </c>
      <c r="O345" t="s">
        <v>1423</v>
      </c>
      <c r="P345" t="s">
        <v>697</v>
      </c>
      <c r="Q345" t="str">
        <f t="shared" si="35"/>
        <v>06/30/2023-12/30/2023</v>
      </c>
    </row>
    <row r="346" spans="5:17">
      <c r="E346" s="14" t="s">
        <v>1187</v>
      </c>
      <c r="F346" s="13">
        <v>44377</v>
      </c>
      <c r="G346" s="13">
        <v>47406</v>
      </c>
      <c r="H346">
        <f t="shared" si="30"/>
        <v>2021</v>
      </c>
      <c r="I346">
        <f t="shared" si="31"/>
        <v>2029</v>
      </c>
      <c r="J346" s="13">
        <v>44484</v>
      </c>
      <c r="K346" s="13">
        <v>47406</v>
      </c>
      <c r="L346">
        <f t="shared" si="32"/>
        <v>2021</v>
      </c>
      <c r="M346">
        <f t="shared" si="33"/>
        <v>2029</v>
      </c>
      <c r="N346" s="15" t="str">
        <f t="shared" si="34"/>
        <v>10/15/2021 - 10/15/2029</v>
      </c>
      <c r="O346" t="s">
        <v>1409</v>
      </c>
      <c r="P346" t="s">
        <v>697</v>
      </c>
      <c r="Q346" t="str">
        <f t="shared" si="35"/>
        <v>06/30/2021-10/14/2021</v>
      </c>
    </row>
    <row r="347" spans="5:17">
      <c r="E347" s="14" t="s">
        <v>1188</v>
      </c>
      <c r="F347" s="13">
        <v>44742</v>
      </c>
      <c r="G347" s="13">
        <v>47848</v>
      </c>
      <c r="H347">
        <f t="shared" si="30"/>
        <v>2022</v>
      </c>
      <c r="I347">
        <f t="shared" si="31"/>
        <v>2030</v>
      </c>
      <c r="J347" s="13">
        <v>44957</v>
      </c>
      <c r="K347" s="13">
        <v>47879</v>
      </c>
      <c r="L347">
        <f t="shared" si="32"/>
        <v>2023</v>
      </c>
      <c r="M347">
        <f t="shared" si="33"/>
        <v>2031</v>
      </c>
      <c r="N347" s="15" t="str">
        <f t="shared" si="34"/>
        <v>01/31/2023 - 01/31/2031</v>
      </c>
      <c r="O347" t="s">
        <v>1427</v>
      </c>
      <c r="P347" t="s">
        <v>697</v>
      </c>
      <c r="Q347" t="str">
        <f t="shared" si="35"/>
        <v>06/30/2022-01/30/2023</v>
      </c>
    </row>
    <row r="348" spans="5:17">
      <c r="E348" s="14" t="s">
        <v>1189</v>
      </c>
      <c r="F348" s="13">
        <v>44377</v>
      </c>
      <c r="G348" s="13">
        <v>47406</v>
      </c>
      <c r="H348">
        <f t="shared" si="30"/>
        <v>2021</v>
      </c>
      <c r="I348">
        <f t="shared" si="31"/>
        <v>2029</v>
      </c>
      <c r="J348" s="13">
        <v>44484</v>
      </c>
      <c r="K348" s="13">
        <v>47406</v>
      </c>
      <c r="L348">
        <f t="shared" si="32"/>
        <v>2021</v>
      </c>
      <c r="M348">
        <f t="shared" si="33"/>
        <v>2029</v>
      </c>
      <c r="N348" s="15" t="str">
        <f t="shared" si="34"/>
        <v>10/15/2021 - 10/15/2029</v>
      </c>
      <c r="O348" t="s">
        <v>1390</v>
      </c>
      <c r="P348" t="s">
        <v>697</v>
      </c>
      <c r="Q348" t="str">
        <f t="shared" si="35"/>
        <v>06/30/2021-10/14/2021</v>
      </c>
    </row>
    <row r="349" spans="5:17">
      <c r="E349" s="14" t="s">
        <v>1190</v>
      </c>
      <c r="F349" s="13">
        <v>44742</v>
      </c>
      <c r="G349" s="13">
        <v>47848</v>
      </c>
      <c r="H349">
        <f t="shared" si="30"/>
        <v>2022</v>
      </c>
      <c r="I349">
        <f t="shared" si="31"/>
        <v>2030</v>
      </c>
      <c r="J349" s="13">
        <v>44957</v>
      </c>
      <c r="K349" s="13">
        <v>47879</v>
      </c>
      <c r="L349">
        <f t="shared" si="32"/>
        <v>2023</v>
      </c>
      <c r="M349">
        <f t="shared" si="33"/>
        <v>2031</v>
      </c>
      <c r="N349" s="15" t="str">
        <f t="shared" si="34"/>
        <v>01/31/2023 - 01/31/2031</v>
      </c>
      <c r="O349" t="s">
        <v>1391</v>
      </c>
      <c r="P349" t="s">
        <v>697</v>
      </c>
      <c r="Q349" t="str">
        <f t="shared" si="35"/>
        <v>06/30/2022-01/30/2023</v>
      </c>
    </row>
    <row r="350" spans="5:17">
      <c r="E350" s="14" t="s">
        <v>1191</v>
      </c>
      <c r="F350" s="13">
        <v>44742</v>
      </c>
      <c r="G350" s="13">
        <v>47848</v>
      </c>
      <c r="H350">
        <f t="shared" si="30"/>
        <v>2022</v>
      </c>
      <c r="I350">
        <f t="shared" si="31"/>
        <v>2030</v>
      </c>
      <c r="J350" s="13">
        <v>44957</v>
      </c>
      <c r="K350" s="13">
        <v>47879</v>
      </c>
      <c r="L350">
        <f t="shared" si="32"/>
        <v>2023</v>
      </c>
      <c r="M350">
        <f t="shared" si="33"/>
        <v>2031</v>
      </c>
      <c r="N350" s="15" t="str">
        <f t="shared" si="34"/>
        <v>01/31/2023 - 01/31/2031</v>
      </c>
      <c r="O350" t="s">
        <v>1401</v>
      </c>
      <c r="P350" t="s">
        <v>697</v>
      </c>
      <c r="Q350" t="str">
        <f t="shared" si="35"/>
        <v>06/30/2022-01/30/2023</v>
      </c>
    </row>
    <row r="351" spans="5:17">
      <c r="E351" s="14" t="s">
        <v>1192</v>
      </c>
      <c r="F351" s="13">
        <v>43466</v>
      </c>
      <c r="G351" s="13">
        <v>47118</v>
      </c>
      <c r="H351">
        <f t="shared" si="30"/>
        <v>2019</v>
      </c>
      <c r="I351">
        <f t="shared" si="31"/>
        <v>2028</v>
      </c>
      <c r="J351" s="13">
        <v>44197</v>
      </c>
      <c r="K351" s="13">
        <v>47118</v>
      </c>
      <c r="L351">
        <f t="shared" si="32"/>
        <v>2021</v>
      </c>
      <c r="M351">
        <f t="shared" si="33"/>
        <v>2028</v>
      </c>
      <c r="N351" s="15" t="str">
        <f t="shared" si="34"/>
        <v>01/01/2021 - 12/31/2028</v>
      </c>
      <c r="O351" t="s">
        <v>1403</v>
      </c>
      <c r="P351" t="s">
        <v>697</v>
      </c>
      <c r="Q351" t="str">
        <f t="shared" si="35"/>
        <v>01/01/2019-12/31/2020</v>
      </c>
    </row>
    <row r="352" spans="5:17">
      <c r="E352" s="14" t="s">
        <v>1193</v>
      </c>
      <c r="F352" s="13">
        <v>44742</v>
      </c>
      <c r="G352" s="13">
        <v>47848</v>
      </c>
      <c r="H352">
        <f t="shared" si="30"/>
        <v>2022</v>
      </c>
      <c r="I352">
        <f t="shared" si="31"/>
        <v>2030</v>
      </c>
      <c r="J352" s="13">
        <v>44957</v>
      </c>
      <c r="K352" s="13">
        <v>47879</v>
      </c>
      <c r="L352">
        <f t="shared" si="32"/>
        <v>2023</v>
      </c>
      <c r="M352">
        <f t="shared" si="33"/>
        <v>2031</v>
      </c>
      <c r="N352" s="15" t="str">
        <f t="shared" si="34"/>
        <v>01/31/2023 - 01/31/2031</v>
      </c>
      <c r="O352" t="s">
        <v>1401</v>
      </c>
      <c r="P352" t="s">
        <v>697</v>
      </c>
      <c r="Q352" t="str">
        <f t="shared" si="35"/>
        <v>06/30/2022-01/30/2023</v>
      </c>
    </row>
    <row r="353" spans="5:17">
      <c r="E353" s="14" t="s">
        <v>1194</v>
      </c>
      <c r="F353" s="13">
        <v>44377</v>
      </c>
      <c r="G353" s="13">
        <v>47406</v>
      </c>
      <c r="H353">
        <f t="shared" si="30"/>
        <v>2021</v>
      </c>
      <c r="I353">
        <f t="shared" si="31"/>
        <v>2029</v>
      </c>
      <c r="J353" s="13">
        <v>44484</v>
      </c>
      <c r="K353" s="13">
        <v>47406</v>
      </c>
      <c r="L353">
        <f t="shared" si="32"/>
        <v>2021</v>
      </c>
      <c r="M353">
        <f t="shared" si="33"/>
        <v>2029</v>
      </c>
      <c r="N353" s="15" t="str">
        <f t="shared" si="34"/>
        <v>10/15/2021 - 10/15/2029</v>
      </c>
      <c r="O353" t="s">
        <v>1392</v>
      </c>
      <c r="P353" t="s">
        <v>697</v>
      </c>
      <c r="Q353" t="str">
        <f t="shared" si="35"/>
        <v>06/30/2021-10/14/2021</v>
      </c>
    </row>
    <row r="354" spans="5:17">
      <c r="E354" s="14" t="s">
        <v>1195</v>
      </c>
      <c r="F354" s="13">
        <v>44377</v>
      </c>
      <c r="G354" s="13">
        <v>47361</v>
      </c>
      <c r="H354">
        <f t="shared" si="30"/>
        <v>2021</v>
      </c>
      <c r="I354">
        <f t="shared" si="31"/>
        <v>2029</v>
      </c>
      <c r="J354" s="13">
        <v>44331</v>
      </c>
      <c r="K354" s="13">
        <v>47253</v>
      </c>
      <c r="L354">
        <f t="shared" si="32"/>
        <v>2021</v>
      </c>
      <c r="M354">
        <f t="shared" si="33"/>
        <v>2029</v>
      </c>
      <c r="N354" s="15" t="str">
        <f t="shared" si="34"/>
        <v>05/15/2021 - 05/15/2029</v>
      </c>
      <c r="O354" t="s">
        <v>1407</v>
      </c>
      <c r="P354" t="s">
        <v>697</v>
      </c>
      <c r="Q354" t="str">
        <f t="shared" si="35"/>
        <v>06/30/2021-05/14/2021</v>
      </c>
    </row>
    <row r="355" spans="5:17">
      <c r="E355" s="14" t="s">
        <v>1196</v>
      </c>
      <c r="F355" s="13">
        <v>44377</v>
      </c>
      <c r="G355" s="13">
        <v>47361</v>
      </c>
      <c r="H355">
        <f t="shared" si="30"/>
        <v>2021</v>
      </c>
      <c r="I355">
        <f t="shared" si="31"/>
        <v>2029</v>
      </c>
      <c r="J355" s="13">
        <v>44331</v>
      </c>
      <c r="K355" s="13">
        <v>47253</v>
      </c>
      <c r="L355">
        <f t="shared" si="32"/>
        <v>2021</v>
      </c>
      <c r="M355">
        <f t="shared" si="33"/>
        <v>2029</v>
      </c>
      <c r="N355" s="15" t="str">
        <f t="shared" si="34"/>
        <v>05/15/2021 - 05/15/2029</v>
      </c>
      <c r="O355" t="s">
        <v>1437</v>
      </c>
      <c r="P355" t="s">
        <v>697</v>
      </c>
      <c r="Q355" t="str">
        <f t="shared" si="35"/>
        <v>06/30/2021-05/14/2021</v>
      </c>
    </row>
    <row r="356" spans="5:17">
      <c r="E356" s="14" t="s">
        <v>1197</v>
      </c>
      <c r="F356" s="13">
        <v>44742</v>
      </c>
      <c r="G356" s="13">
        <v>47848</v>
      </c>
      <c r="H356">
        <f t="shared" si="30"/>
        <v>2022</v>
      </c>
      <c r="I356">
        <f t="shared" si="31"/>
        <v>2030</v>
      </c>
      <c r="J356" s="13">
        <v>44957</v>
      </c>
      <c r="K356" s="13">
        <v>47879</v>
      </c>
      <c r="L356">
        <f t="shared" si="32"/>
        <v>2023</v>
      </c>
      <c r="M356">
        <f t="shared" si="33"/>
        <v>2031</v>
      </c>
      <c r="N356" s="15" t="str">
        <f t="shared" si="34"/>
        <v>01/31/2023 - 01/31/2031</v>
      </c>
      <c r="O356" t="s">
        <v>1401</v>
      </c>
      <c r="P356" t="s">
        <v>697</v>
      </c>
      <c r="Q356" t="str">
        <f t="shared" si="35"/>
        <v>06/30/2022-01/30/2023</v>
      </c>
    </row>
    <row r="357" spans="5:17">
      <c r="E357" s="14" t="s">
        <v>1198</v>
      </c>
      <c r="F357" s="13">
        <v>44742</v>
      </c>
      <c r="G357" s="13">
        <v>47848</v>
      </c>
      <c r="H357">
        <f t="shared" si="30"/>
        <v>2022</v>
      </c>
      <c r="I357">
        <f t="shared" si="31"/>
        <v>2030</v>
      </c>
      <c r="J357" s="13">
        <v>44957</v>
      </c>
      <c r="K357" s="13">
        <v>47879</v>
      </c>
      <c r="L357">
        <f t="shared" si="32"/>
        <v>2023</v>
      </c>
      <c r="M357">
        <f t="shared" si="33"/>
        <v>2031</v>
      </c>
      <c r="N357" s="15" t="str">
        <f t="shared" si="34"/>
        <v>01/31/2023 - 01/31/2031</v>
      </c>
      <c r="O357" t="s">
        <v>1391</v>
      </c>
      <c r="P357" t="s">
        <v>697</v>
      </c>
      <c r="Q357" t="str">
        <f t="shared" si="35"/>
        <v>06/30/2022-01/30/2023</v>
      </c>
    </row>
    <row r="358" spans="5:17">
      <c r="E358" s="14" t="s">
        <v>1199</v>
      </c>
      <c r="F358" s="13">
        <v>45473</v>
      </c>
      <c r="G358" s="13">
        <v>47299</v>
      </c>
      <c r="H358">
        <f t="shared" si="30"/>
        <v>2024</v>
      </c>
      <c r="I358">
        <f t="shared" si="31"/>
        <v>2029</v>
      </c>
      <c r="J358" s="13">
        <v>45473</v>
      </c>
      <c r="K358" s="13">
        <v>47299</v>
      </c>
      <c r="L358">
        <f t="shared" si="32"/>
        <v>2024</v>
      </c>
      <c r="M358">
        <f t="shared" si="33"/>
        <v>2029</v>
      </c>
      <c r="N358" s="15" t="str">
        <f t="shared" si="34"/>
        <v>06/30/2024 - 06/30/2029</v>
      </c>
      <c r="O358" t="s">
        <v>1456</v>
      </c>
      <c r="P358" s="13" t="s">
        <v>713</v>
      </c>
      <c r="Q358" t="s">
        <v>1394</v>
      </c>
    </row>
    <row r="359" spans="5:17">
      <c r="E359" s="14" t="s">
        <v>1200</v>
      </c>
      <c r="F359" s="13">
        <v>43465</v>
      </c>
      <c r="G359" s="13">
        <v>47376</v>
      </c>
      <c r="H359">
        <f t="shared" si="30"/>
        <v>2018</v>
      </c>
      <c r="I359">
        <f t="shared" si="31"/>
        <v>2029</v>
      </c>
      <c r="J359" s="13">
        <v>44454</v>
      </c>
      <c r="K359" s="13">
        <v>47376</v>
      </c>
      <c r="L359">
        <f t="shared" si="32"/>
        <v>2021</v>
      </c>
      <c r="M359">
        <f t="shared" si="33"/>
        <v>2029</v>
      </c>
      <c r="N359" s="15" t="str">
        <f t="shared" si="34"/>
        <v>09/15/2021 - 09/15/2029</v>
      </c>
      <c r="O359" t="s">
        <v>1397</v>
      </c>
      <c r="P359" t="s">
        <v>697</v>
      </c>
      <c r="Q359" t="str">
        <f t="shared" si="35"/>
        <v>12/31/2018-09/14/2021</v>
      </c>
    </row>
    <row r="360" spans="5:17">
      <c r="E360" s="14" t="s">
        <v>1457</v>
      </c>
      <c r="F360" s="13">
        <v>43466</v>
      </c>
      <c r="G360" s="13">
        <v>46614</v>
      </c>
      <c r="H360">
        <f t="shared" si="30"/>
        <v>2019</v>
      </c>
      <c r="I360">
        <f t="shared" si="31"/>
        <v>2027</v>
      </c>
      <c r="J360" s="13">
        <v>43692</v>
      </c>
      <c r="K360" s="13">
        <v>46614</v>
      </c>
      <c r="L360">
        <f t="shared" si="32"/>
        <v>2019</v>
      </c>
      <c r="M360">
        <f t="shared" si="33"/>
        <v>2027</v>
      </c>
      <c r="N360" s="15" t="str">
        <f t="shared" si="34"/>
        <v>08/15/2019 - 08/15/2027</v>
      </c>
      <c r="O360" t="s">
        <v>1439</v>
      </c>
      <c r="P360" s="13" t="s">
        <v>697</v>
      </c>
      <c r="Q360" t="str">
        <f t="shared" si="35"/>
        <v>01/01/2019-08/14/2019</v>
      </c>
    </row>
    <row r="361" spans="5:17">
      <c r="E361" s="14" t="s">
        <v>1201</v>
      </c>
      <c r="F361" s="13">
        <v>44377</v>
      </c>
      <c r="G361" s="13">
        <v>47406</v>
      </c>
      <c r="H361">
        <f t="shared" si="30"/>
        <v>2021</v>
      </c>
      <c r="I361">
        <f t="shared" si="31"/>
        <v>2029</v>
      </c>
      <c r="J361" s="13">
        <v>44484</v>
      </c>
      <c r="K361" s="13">
        <v>47406</v>
      </c>
      <c r="L361">
        <f t="shared" si="32"/>
        <v>2021</v>
      </c>
      <c r="M361">
        <f t="shared" si="33"/>
        <v>2029</v>
      </c>
      <c r="N361" s="15" t="str">
        <f t="shared" si="34"/>
        <v>10/15/2021 - 10/15/2029</v>
      </c>
      <c r="O361" t="s">
        <v>1390</v>
      </c>
      <c r="P361" t="s">
        <v>697</v>
      </c>
      <c r="Q361" t="str">
        <f t="shared" si="35"/>
        <v>06/30/2021-10/14/2021</v>
      </c>
    </row>
    <row r="362" spans="5:17">
      <c r="E362" s="14" t="s">
        <v>1202</v>
      </c>
      <c r="F362" s="13">
        <v>44377</v>
      </c>
      <c r="G362" s="13">
        <v>47406</v>
      </c>
      <c r="H362">
        <f t="shared" si="30"/>
        <v>2021</v>
      </c>
      <c r="I362">
        <f t="shared" si="31"/>
        <v>2029</v>
      </c>
      <c r="J362" s="13">
        <v>44484</v>
      </c>
      <c r="K362" s="13">
        <v>47406</v>
      </c>
      <c r="L362">
        <f t="shared" si="32"/>
        <v>2021</v>
      </c>
      <c r="M362">
        <f t="shared" si="33"/>
        <v>2029</v>
      </c>
      <c r="N362" s="15" t="str">
        <f t="shared" si="34"/>
        <v>10/15/2021 - 10/15/2029</v>
      </c>
      <c r="O362" t="s">
        <v>1417</v>
      </c>
      <c r="P362" t="s">
        <v>697</v>
      </c>
      <c r="Q362" t="str">
        <f t="shared" si="35"/>
        <v>06/30/2021-10/14/2021</v>
      </c>
    </row>
    <row r="363" spans="5:17">
      <c r="E363" s="14" t="s">
        <v>1203</v>
      </c>
      <c r="F363" s="13">
        <v>45107</v>
      </c>
      <c r="G363" s="13">
        <v>48213</v>
      </c>
      <c r="H363">
        <f t="shared" si="30"/>
        <v>2023</v>
      </c>
      <c r="I363">
        <f t="shared" si="31"/>
        <v>2031</v>
      </c>
      <c r="J363" s="13">
        <v>45291</v>
      </c>
      <c r="K363" s="13">
        <v>48213</v>
      </c>
      <c r="L363">
        <f t="shared" si="32"/>
        <v>2023</v>
      </c>
      <c r="M363">
        <f t="shared" si="33"/>
        <v>2031</v>
      </c>
      <c r="N363" s="15" t="str">
        <f t="shared" si="34"/>
        <v>12/31/2023 - 12/31/2031</v>
      </c>
      <c r="O363" t="s">
        <v>1434</v>
      </c>
      <c r="P363" s="13" t="s">
        <v>697</v>
      </c>
      <c r="Q363" t="str">
        <f t="shared" si="35"/>
        <v>06/30/2023-12/30/2023</v>
      </c>
    </row>
    <row r="364" spans="5:17">
      <c r="E364" s="14" t="s">
        <v>1204</v>
      </c>
      <c r="F364" s="13">
        <v>45473</v>
      </c>
      <c r="G364" s="13">
        <v>47299</v>
      </c>
      <c r="H364">
        <f t="shared" si="30"/>
        <v>2024</v>
      </c>
      <c r="I364">
        <f t="shared" si="31"/>
        <v>2029</v>
      </c>
      <c r="J364" s="13">
        <v>45473</v>
      </c>
      <c r="K364" s="13">
        <v>47299</v>
      </c>
      <c r="L364">
        <f t="shared" si="32"/>
        <v>2024</v>
      </c>
      <c r="M364">
        <f t="shared" si="33"/>
        <v>2029</v>
      </c>
      <c r="N364" s="15" t="str">
        <f t="shared" si="34"/>
        <v>06/30/2024 - 06/30/2029</v>
      </c>
      <c r="O364" t="s">
        <v>1456</v>
      </c>
      <c r="P364" s="13" t="s">
        <v>713</v>
      </c>
      <c r="Q364" t="s">
        <v>1394</v>
      </c>
    </row>
    <row r="365" spans="5:17">
      <c r="E365" s="14" t="s">
        <v>1205</v>
      </c>
      <c r="F365" s="13">
        <v>44742</v>
      </c>
      <c r="G365" s="13">
        <v>47848</v>
      </c>
      <c r="H365">
        <f t="shared" si="30"/>
        <v>2022</v>
      </c>
      <c r="I365">
        <f t="shared" si="31"/>
        <v>2030</v>
      </c>
      <c r="J365" s="13">
        <v>44957</v>
      </c>
      <c r="K365" s="13">
        <v>47879</v>
      </c>
      <c r="L365">
        <f t="shared" si="32"/>
        <v>2023</v>
      </c>
      <c r="M365">
        <f t="shared" si="33"/>
        <v>2031</v>
      </c>
      <c r="N365" s="15" t="str">
        <f t="shared" si="34"/>
        <v>01/31/2023 - 01/31/2031</v>
      </c>
      <c r="O365" t="s">
        <v>1405</v>
      </c>
      <c r="P365" t="s">
        <v>697</v>
      </c>
      <c r="Q365" t="str">
        <f t="shared" si="35"/>
        <v>06/30/2022-01/30/2023</v>
      </c>
    </row>
    <row r="366" spans="5:17">
      <c r="E366" s="14" t="s">
        <v>1206</v>
      </c>
      <c r="F366" s="13">
        <v>44012</v>
      </c>
      <c r="G366" s="13">
        <v>47223</v>
      </c>
      <c r="H366">
        <f t="shared" si="30"/>
        <v>2020</v>
      </c>
      <c r="I366">
        <f t="shared" si="31"/>
        <v>2029</v>
      </c>
      <c r="J366" s="13">
        <v>44316</v>
      </c>
      <c r="K366" s="13">
        <v>47238</v>
      </c>
      <c r="L366">
        <f t="shared" si="32"/>
        <v>2021</v>
      </c>
      <c r="M366">
        <f t="shared" si="33"/>
        <v>2029</v>
      </c>
      <c r="N366" s="15" t="str">
        <f t="shared" si="34"/>
        <v>04/30/2021 - 04/30/2029</v>
      </c>
      <c r="O366" t="s">
        <v>1420</v>
      </c>
      <c r="P366" t="s">
        <v>697</v>
      </c>
      <c r="Q366" t="str">
        <f t="shared" si="35"/>
        <v>06/30/2020-04/29/2021</v>
      </c>
    </row>
    <row r="367" spans="5:17">
      <c r="E367" s="14" t="s">
        <v>1207</v>
      </c>
      <c r="F367" s="13">
        <v>44377</v>
      </c>
      <c r="G367" s="13">
        <v>47361</v>
      </c>
      <c r="H367">
        <f t="shared" si="30"/>
        <v>2021</v>
      </c>
      <c r="I367">
        <f t="shared" si="31"/>
        <v>2029</v>
      </c>
      <c r="J367" s="13">
        <v>44331</v>
      </c>
      <c r="K367" s="13">
        <v>47253</v>
      </c>
      <c r="L367">
        <f t="shared" si="32"/>
        <v>2021</v>
      </c>
      <c r="M367">
        <f t="shared" si="33"/>
        <v>2029</v>
      </c>
      <c r="N367" s="15" t="str">
        <f t="shared" si="34"/>
        <v>05/15/2021 - 05/15/2029</v>
      </c>
      <c r="O367" t="s">
        <v>1425</v>
      </c>
      <c r="P367" t="s">
        <v>697</v>
      </c>
      <c r="Q367" t="str">
        <f t="shared" si="35"/>
        <v>06/30/2021-05/14/2021</v>
      </c>
    </row>
    <row r="368" spans="5:17">
      <c r="E368" s="14" t="s">
        <v>1208</v>
      </c>
      <c r="F368" s="13">
        <v>44377</v>
      </c>
      <c r="G368" s="13">
        <v>47406</v>
      </c>
      <c r="H368">
        <f t="shared" si="30"/>
        <v>2021</v>
      </c>
      <c r="I368">
        <f t="shared" si="31"/>
        <v>2029</v>
      </c>
      <c r="J368" s="13">
        <v>44484</v>
      </c>
      <c r="K368" s="13">
        <v>47406</v>
      </c>
      <c r="L368">
        <f t="shared" si="32"/>
        <v>2021</v>
      </c>
      <c r="M368">
        <f t="shared" si="33"/>
        <v>2029</v>
      </c>
      <c r="N368" s="15" t="str">
        <f t="shared" si="34"/>
        <v>10/15/2021 - 10/15/2029</v>
      </c>
      <c r="O368" t="s">
        <v>1389</v>
      </c>
      <c r="P368" t="s">
        <v>697</v>
      </c>
      <c r="Q368" t="str">
        <f t="shared" si="35"/>
        <v>06/30/2021-10/14/2021</v>
      </c>
    </row>
    <row r="369" spans="5:17">
      <c r="E369" s="14" t="s">
        <v>1209</v>
      </c>
      <c r="F369" s="13">
        <v>44377</v>
      </c>
      <c r="G369" s="13">
        <v>47406</v>
      </c>
      <c r="H369">
        <f t="shared" si="30"/>
        <v>2021</v>
      </c>
      <c r="I369">
        <f t="shared" si="31"/>
        <v>2029</v>
      </c>
      <c r="J369" s="13">
        <v>44484</v>
      </c>
      <c r="K369" s="13">
        <v>47406</v>
      </c>
      <c r="L369">
        <f t="shared" si="32"/>
        <v>2021</v>
      </c>
      <c r="M369">
        <f t="shared" si="33"/>
        <v>2029</v>
      </c>
      <c r="N369" s="15" t="str">
        <f t="shared" si="34"/>
        <v>10/15/2021 - 10/15/2029</v>
      </c>
      <c r="O369" t="s">
        <v>1409</v>
      </c>
      <c r="P369" t="s">
        <v>697</v>
      </c>
      <c r="Q369" t="str">
        <f t="shared" si="35"/>
        <v>06/30/2021-10/14/2021</v>
      </c>
    </row>
    <row r="370" spans="5:17">
      <c r="E370" s="14" t="s">
        <v>1210</v>
      </c>
      <c r="F370" s="13">
        <v>44377</v>
      </c>
      <c r="G370" s="13">
        <v>47406</v>
      </c>
      <c r="H370">
        <f t="shared" si="30"/>
        <v>2021</v>
      </c>
      <c r="I370">
        <f t="shared" si="31"/>
        <v>2029</v>
      </c>
      <c r="J370" s="13">
        <v>44484</v>
      </c>
      <c r="K370" s="13">
        <v>47406</v>
      </c>
      <c r="L370">
        <f t="shared" si="32"/>
        <v>2021</v>
      </c>
      <c r="M370">
        <f t="shared" si="33"/>
        <v>2029</v>
      </c>
      <c r="N370" s="15" t="str">
        <f t="shared" si="34"/>
        <v>10/15/2021 - 10/15/2029</v>
      </c>
      <c r="O370" t="s">
        <v>1390</v>
      </c>
      <c r="P370" t="s">
        <v>697</v>
      </c>
      <c r="Q370" t="str">
        <f t="shared" si="35"/>
        <v>06/30/2021-10/14/2021</v>
      </c>
    </row>
    <row r="371" spans="5:17">
      <c r="E371" s="14" t="s">
        <v>1211</v>
      </c>
      <c r="F371" s="13">
        <v>44377</v>
      </c>
      <c r="G371" s="13">
        <v>47406</v>
      </c>
      <c r="H371">
        <f t="shared" si="30"/>
        <v>2021</v>
      </c>
      <c r="I371">
        <f t="shared" si="31"/>
        <v>2029</v>
      </c>
      <c r="J371" s="13">
        <v>44484</v>
      </c>
      <c r="K371" s="13">
        <v>47406</v>
      </c>
      <c r="L371">
        <f t="shared" si="32"/>
        <v>2021</v>
      </c>
      <c r="M371">
        <f t="shared" si="33"/>
        <v>2029</v>
      </c>
      <c r="N371" s="15" t="str">
        <f t="shared" si="34"/>
        <v>10/15/2021 - 10/15/2029</v>
      </c>
      <c r="O371" t="s">
        <v>1392</v>
      </c>
      <c r="P371" t="s">
        <v>697</v>
      </c>
      <c r="Q371" t="str">
        <f t="shared" si="35"/>
        <v>06/30/2021-10/14/2021</v>
      </c>
    </row>
    <row r="372" spans="5:17">
      <c r="E372" s="14" t="s">
        <v>1212</v>
      </c>
      <c r="F372" s="13">
        <v>45473</v>
      </c>
      <c r="G372" s="13">
        <v>47299</v>
      </c>
      <c r="H372">
        <f t="shared" si="30"/>
        <v>2024</v>
      </c>
      <c r="I372">
        <f t="shared" si="31"/>
        <v>2029</v>
      </c>
      <c r="J372" s="13">
        <v>45473</v>
      </c>
      <c r="K372" s="13">
        <v>47299</v>
      </c>
      <c r="L372">
        <f t="shared" si="32"/>
        <v>2024</v>
      </c>
      <c r="M372">
        <f t="shared" si="33"/>
        <v>2029</v>
      </c>
      <c r="N372" s="15" t="str">
        <f t="shared" si="34"/>
        <v>06/30/2024 - 06/30/2029</v>
      </c>
      <c r="O372" t="s">
        <v>1431</v>
      </c>
      <c r="P372" s="13" t="s">
        <v>713</v>
      </c>
      <c r="Q372" t="s">
        <v>1394</v>
      </c>
    </row>
    <row r="373" spans="5:17">
      <c r="E373" s="14" t="s">
        <v>1213</v>
      </c>
      <c r="F373" s="13">
        <v>43466</v>
      </c>
      <c r="G373" s="13">
        <v>46858</v>
      </c>
      <c r="H373">
        <f t="shared" si="30"/>
        <v>2019</v>
      </c>
      <c r="I373">
        <f t="shared" si="31"/>
        <v>2028</v>
      </c>
      <c r="J373" s="13">
        <v>43936</v>
      </c>
      <c r="K373" s="13">
        <v>46858</v>
      </c>
      <c r="L373">
        <f t="shared" si="32"/>
        <v>2020</v>
      </c>
      <c r="M373">
        <f t="shared" si="33"/>
        <v>2028</v>
      </c>
      <c r="N373" s="15" t="str">
        <f t="shared" si="34"/>
        <v>04/15/2020 - 04/15/2028</v>
      </c>
      <c r="O373" t="s">
        <v>1399</v>
      </c>
      <c r="P373" t="s">
        <v>697</v>
      </c>
      <c r="Q373" t="str">
        <f t="shared" si="35"/>
        <v>01/01/2019-04/14/2020</v>
      </c>
    </row>
    <row r="374" spans="5:17">
      <c r="E374" s="14" t="s">
        <v>1214</v>
      </c>
      <c r="F374" s="13">
        <v>44377</v>
      </c>
      <c r="G374" s="13">
        <v>47406</v>
      </c>
      <c r="H374">
        <f t="shared" si="30"/>
        <v>2021</v>
      </c>
      <c r="I374">
        <f t="shared" si="31"/>
        <v>2029</v>
      </c>
      <c r="J374" s="13">
        <v>44484</v>
      </c>
      <c r="K374" s="13">
        <v>47406</v>
      </c>
      <c r="L374">
        <f t="shared" si="32"/>
        <v>2021</v>
      </c>
      <c r="M374">
        <f t="shared" si="33"/>
        <v>2029</v>
      </c>
      <c r="N374" s="15" t="str">
        <f t="shared" si="34"/>
        <v>10/15/2021 - 10/15/2029</v>
      </c>
      <c r="O374" t="s">
        <v>1389</v>
      </c>
      <c r="P374" t="s">
        <v>697</v>
      </c>
      <c r="Q374" t="str">
        <f t="shared" si="35"/>
        <v>06/30/2021-10/14/2021</v>
      </c>
    </row>
    <row r="375" spans="5:17">
      <c r="E375" s="14" t="s">
        <v>1215</v>
      </c>
      <c r="F375" s="13">
        <v>44377</v>
      </c>
      <c r="G375" s="13">
        <v>47406</v>
      </c>
      <c r="H375">
        <f t="shared" si="30"/>
        <v>2021</v>
      </c>
      <c r="I375">
        <f t="shared" si="31"/>
        <v>2029</v>
      </c>
      <c r="J375" s="13">
        <v>44484</v>
      </c>
      <c r="K375" s="13">
        <v>47406</v>
      </c>
      <c r="L375">
        <f t="shared" si="32"/>
        <v>2021</v>
      </c>
      <c r="M375">
        <f t="shared" si="33"/>
        <v>2029</v>
      </c>
      <c r="N375" s="15" t="str">
        <f t="shared" si="34"/>
        <v>10/15/2021 - 10/15/2029</v>
      </c>
      <c r="O375" t="s">
        <v>1390</v>
      </c>
      <c r="P375" t="s">
        <v>697</v>
      </c>
      <c r="Q375" t="str">
        <f t="shared" si="35"/>
        <v>06/30/2021-10/14/2021</v>
      </c>
    </row>
    <row r="376" spans="5:17">
      <c r="E376" s="14" t="s">
        <v>1216</v>
      </c>
      <c r="F376" s="13">
        <v>44742</v>
      </c>
      <c r="G376" s="13">
        <v>47848</v>
      </c>
      <c r="H376">
        <f t="shared" si="30"/>
        <v>2022</v>
      </c>
      <c r="I376">
        <f t="shared" si="31"/>
        <v>2030</v>
      </c>
      <c r="J376" s="13">
        <v>44957</v>
      </c>
      <c r="K376" s="13">
        <v>47879</v>
      </c>
      <c r="L376">
        <f t="shared" si="32"/>
        <v>2023</v>
      </c>
      <c r="M376">
        <f t="shared" si="33"/>
        <v>2031</v>
      </c>
      <c r="N376" s="15" t="str">
        <f t="shared" si="34"/>
        <v>01/31/2023 - 01/31/2031</v>
      </c>
      <c r="O376" t="s">
        <v>1405</v>
      </c>
      <c r="P376" t="s">
        <v>697</v>
      </c>
      <c r="Q376" t="str">
        <f t="shared" si="35"/>
        <v>06/30/2022-01/30/2023</v>
      </c>
    </row>
    <row r="377" spans="5:17">
      <c r="E377" s="14" t="s">
        <v>1217</v>
      </c>
      <c r="F377" s="13">
        <v>45107</v>
      </c>
      <c r="G377" s="13">
        <v>48213</v>
      </c>
      <c r="H377">
        <f t="shared" si="30"/>
        <v>2023</v>
      </c>
      <c r="I377">
        <f t="shared" si="31"/>
        <v>2031</v>
      </c>
      <c r="J377" s="13">
        <v>45291</v>
      </c>
      <c r="K377" s="13">
        <v>48213</v>
      </c>
      <c r="L377">
        <f t="shared" si="32"/>
        <v>2023</v>
      </c>
      <c r="M377">
        <f t="shared" si="33"/>
        <v>2031</v>
      </c>
      <c r="N377" s="15" t="str">
        <f t="shared" si="34"/>
        <v>12/31/2023 - 12/31/2031</v>
      </c>
      <c r="O377" t="s">
        <v>1428</v>
      </c>
      <c r="P377" t="s">
        <v>697</v>
      </c>
      <c r="Q377" t="str">
        <f t="shared" si="35"/>
        <v>06/30/2023-12/30/2023</v>
      </c>
    </row>
    <row r="378" spans="5:17">
      <c r="E378" s="14" t="s">
        <v>1218</v>
      </c>
      <c r="F378" s="13">
        <v>44377</v>
      </c>
      <c r="G378" s="13">
        <v>47406</v>
      </c>
      <c r="H378">
        <f t="shared" si="30"/>
        <v>2021</v>
      </c>
      <c r="I378">
        <f t="shared" si="31"/>
        <v>2029</v>
      </c>
      <c r="J378" s="13">
        <v>44484</v>
      </c>
      <c r="K378" s="13">
        <v>47406</v>
      </c>
      <c r="L378">
        <f t="shared" si="32"/>
        <v>2021</v>
      </c>
      <c r="M378">
        <f t="shared" si="33"/>
        <v>2029</v>
      </c>
      <c r="N378" s="15" t="str">
        <f t="shared" si="34"/>
        <v>10/15/2021 - 10/15/2029</v>
      </c>
      <c r="O378" t="s">
        <v>1389</v>
      </c>
      <c r="P378" t="s">
        <v>697</v>
      </c>
      <c r="Q378" t="str">
        <f t="shared" si="35"/>
        <v>06/30/2021-10/14/2021</v>
      </c>
    </row>
    <row r="379" spans="5:17">
      <c r="E379" s="14" t="s">
        <v>1219</v>
      </c>
      <c r="F379" s="13">
        <v>44742</v>
      </c>
      <c r="G379" s="13">
        <v>47848</v>
      </c>
      <c r="H379">
        <f t="shared" si="30"/>
        <v>2022</v>
      </c>
      <c r="I379">
        <f t="shared" si="31"/>
        <v>2030</v>
      </c>
      <c r="J379" s="13">
        <v>44957</v>
      </c>
      <c r="K379" s="13">
        <v>47879</v>
      </c>
      <c r="L379">
        <f t="shared" si="32"/>
        <v>2023</v>
      </c>
      <c r="M379">
        <f t="shared" si="33"/>
        <v>2031</v>
      </c>
      <c r="N379" s="15" t="str">
        <f t="shared" si="34"/>
        <v>01/31/2023 - 01/31/2031</v>
      </c>
      <c r="O379" t="s">
        <v>1401</v>
      </c>
      <c r="P379" t="s">
        <v>697</v>
      </c>
      <c r="Q379" t="str">
        <f t="shared" si="35"/>
        <v>06/30/2022-01/30/2023</v>
      </c>
    </row>
    <row r="380" spans="5:17">
      <c r="E380" s="14" t="s">
        <v>1220</v>
      </c>
      <c r="F380" s="13">
        <v>45107</v>
      </c>
      <c r="G380" s="13">
        <v>48213</v>
      </c>
      <c r="H380">
        <f t="shared" si="30"/>
        <v>2023</v>
      </c>
      <c r="I380">
        <f t="shared" si="31"/>
        <v>2031</v>
      </c>
      <c r="J380" s="13">
        <v>45291</v>
      </c>
      <c r="K380" s="13">
        <v>48213</v>
      </c>
      <c r="L380">
        <f t="shared" si="32"/>
        <v>2023</v>
      </c>
      <c r="M380">
        <f t="shared" si="33"/>
        <v>2031</v>
      </c>
      <c r="N380" s="15" t="str">
        <f t="shared" si="34"/>
        <v>12/31/2023 - 12/31/2031</v>
      </c>
      <c r="O380" t="s">
        <v>1404</v>
      </c>
      <c r="P380" t="s">
        <v>697</v>
      </c>
      <c r="Q380" t="str">
        <f t="shared" si="35"/>
        <v>06/30/2023-12/30/2023</v>
      </c>
    </row>
    <row r="381" spans="5:17">
      <c r="E381" s="14" t="s">
        <v>1221</v>
      </c>
      <c r="F381" s="13">
        <v>43466</v>
      </c>
      <c r="G381" s="13">
        <v>46630</v>
      </c>
      <c r="H381">
        <f t="shared" si="30"/>
        <v>2019</v>
      </c>
      <c r="I381">
        <f t="shared" si="31"/>
        <v>2027</v>
      </c>
      <c r="J381" s="13">
        <v>43708</v>
      </c>
      <c r="K381" s="13">
        <v>46630</v>
      </c>
      <c r="L381">
        <f t="shared" si="32"/>
        <v>2019</v>
      </c>
      <c r="M381">
        <f t="shared" si="33"/>
        <v>2027</v>
      </c>
      <c r="N381" s="15" t="str">
        <f t="shared" si="34"/>
        <v>08/31/2019 - 08/31/2027</v>
      </c>
      <c r="O381" t="s">
        <v>1402</v>
      </c>
      <c r="P381" t="s">
        <v>697</v>
      </c>
      <c r="Q381" t="str">
        <f t="shared" si="35"/>
        <v>01/01/2019-08/30/2019</v>
      </c>
    </row>
    <row r="382" spans="5:17">
      <c r="E382" s="14" t="s">
        <v>1222</v>
      </c>
      <c r="F382" s="13">
        <v>44742</v>
      </c>
      <c r="G382" s="13">
        <v>47848</v>
      </c>
      <c r="H382">
        <f t="shared" si="30"/>
        <v>2022</v>
      </c>
      <c r="I382">
        <f t="shared" si="31"/>
        <v>2030</v>
      </c>
      <c r="J382" s="13">
        <v>44957</v>
      </c>
      <c r="K382" s="13">
        <v>47879</v>
      </c>
      <c r="L382">
        <f t="shared" si="32"/>
        <v>2023</v>
      </c>
      <c r="M382">
        <f t="shared" si="33"/>
        <v>2031</v>
      </c>
      <c r="N382" s="15" t="str">
        <f t="shared" si="34"/>
        <v>01/31/2023 - 01/31/2031</v>
      </c>
      <c r="O382" t="s">
        <v>1411</v>
      </c>
      <c r="P382" t="s">
        <v>697</v>
      </c>
      <c r="Q382" t="str">
        <f t="shared" si="35"/>
        <v>06/30/2022-01/30/2023</v>
      </c>
    </row>
    <row r="383" spans="5:17">
      <c r="E383" s="14" t="s">
        <v>1223</v>
      </c>
      <c r="F383" s="13">
        <v>45107</v>
      </c>
      <c r="G383" s="13">
        <v>48213</v>
      </c>
      <c r="H383">
        <f t="shared" si="30"/>
        <v>2023</v>
      </c>
      <c r="I383">
        <f t="shared" si="31"/>
        <v>2031</v>
      </c>
      <c r="J383" s="13">
        <v>45291</v>
      </c>
      <c r="K383" s="13">
        <v>48213</v>
      </c>
      <c r="L383">
        <f t="shared" si="32"/>
        <v>2023</v>
      </c>
      <c r="M383">
        <f t="shared" si="33"/>
        <v>2031</v>
      </c>
      <c r="N383" s="15" t="str">
        <f t="shared" si="34"/>
        <v>12/31/2023 - 12/31/2031</v>
      </c>
      <c r="O383" t="s">
        <v>1438</v>
      </c>
      <c r="P383" t="s">
        <v>697</v>
      </c>
      <c r="Q383" t="str">
        <f t="shared" si="35"/>
        <v>06/30/2023-12/30/2023</v>
      </c>
    </row>
    <row r="384" spans="5:17">
      <c r="E384" s="14" t="s">
        <v>1224</v>
      </c>
      <c r="F384" s="13">
        <v>45107</v>
      </c>
      <c r="G384" s="13">
        <v>48213</v>
      </c>
      <c r="H384">
        <f t="shared" si="30"/>
        <v>2023</v>
      </c>
      <c r="I384">
        <f t="shared" si="31"/>
        <v>2031</v>
      </c>
      <c r="J384" s="13">
        <v>45291</v>
      </c>
      <c r="K384" s="13">
        <v>48213</v>
      </c>
      <c r="L384">
        <f t="shared" si="32"/>
        <v>2023</v>
      </c>
      <c r="M384">
        <f t="shared" si="33"/>
        <v>2031</v>
      </c>
      <c r="N384" s="15" t="str">
        <f t="shared" si="34"/>
        <v>12/31/2023 - 12/31/2031</v>
      </c>
      <c r="O384" t="s">
        <v>1423</v>
      </c>
      <c r="P384" t="s">
        <v>697</v>
      </c>
      <c r="Q384" t="str">
        <f t="shared" si="35"/>
        <v>06/30/2023-12/30/2023</v>
      </c>
    </row>
    <row r="385" spans="5:17">
      <c r="E385" s="14" t="s">
        <v>1225</v>
      </c>
      <c r="F385" s="13">
        <v>44377</v>
      </c>
      <c r="G385" s="13">
        <v>47406</v>
      </c>
      <c r="H385">
        <f t="shared" si="30"/>
        <v>2021</v>
      </c>
      <c r="I385">
        <f t="shared" si="31"/>
        <v>2029</v>
      </c>
      <c r="J385" s="13">
        <v>44484</v>
      </c>
      <c r="K385" s="13">
        <v>47406</v>
      </c>
      <c r="L385">
        <f t="shared" si="32"/>
        <v>2021</v>
      </c>
      <c r="M385">
        <f t="shared" si="33"/>
        <v>2029</v>
      </c>
      <c r="N385" s="15" t="str">
        <f t="shared" si="34"/>
        <v>10/15/2021 - 10/15/2029</v>
      </c>
      <c r="O385" t="s">
        <v>1409</v>
      </c>
      <c r="P385" t="s">
        <v>697</v>
      </c>
      <c r="Q385" t="str">
        <f t="shared" si="35"/>
        <v>06/30/2021-10/14/2021</v>
      </c>
    </row>
    <row r="386" spans="5:17">
      <c r="E386" s="14" t="s">
        <v>1226</v>
      </c>
      <c r="F386" s="13">
        <v>44377</v>
      </c>
      <c r="G386" s="13">
        <v>47406</v>
      </c>
      <c r="H386">
        <f t="shared" ref="H386:H449" si="36">YEAR(F386)</f>
        <v>2021</v>
      </c>
      <c r="I386">
        <f t="shared" ref="I386:I449" si="37">YEAR(G386)</f>
        <v>2029</v>
      </c>
      <c r="J386" s="13">
        <v>44484</v>
      </c>
      <c r="K386" s="13">
        <v>47406</v>
      </c>
      <c r="L386">
        <f t="shared" ref="L386:L449" si="38">YEAR(J386)</f>
        <v>2021</v>
      </c>
      <c r="M386">
        <f t="shared" ref="M386:M449" si="39">YEAR(K386)</f>
        <v>2029</v>
      </c>
      <c r="N386" s="15" t="str">
        <f t="shared" ref="N386:N449" si="40">TEXT(J386,"mm/dd/yyyy")&amp;" - "&amp;TEXT(K386,"mm/dd/yyyy")</f>
        <v>10/15/2021 - 10/15/2029</v>
      </c>
      <c r="O386" t="s">
        <v>1409</v>
      </c>
      <c r="P386" t="s">
        <v>697</v>
      </c>
      <c r="Q386" t="str">
        <f t="shared" ref="Q386:Q449" si="41">TEXT(F386,"mm/dd/yyyy")&amp;"-"&amp;TEXT(J386-1,"mm/dd/yyyy")</f>
        <v>06/30/2021-10/14/2021</v>
      </c>
    </row>
    <row r="387" spans="5:17">
      <c r="E387" s="14" t="s">
        <v>1227</v>
      </c>
      <c r="F387" s="13">
        <v>44377</v>
      </c>
      <c r="G387" s="13">
        <v>47361</v>
      </c>
      <c r="H387">
        <f t="shared" si="36"/>
        <v>2021</v>
      </c>
      <c r="I387">
        <f t="shared" si="37"/>
        <v>2029</v>
      </c>
      <c r="J387" s="13">
        <v>44331</v>
      </c>
      <c r="K387" s="13">
        <v>47253</v>
      </c>
      <c r="L387">
        <f t="shared" si="38"/>
        <v>2021</v>
      </c>
      <c r="M387">
        <f t="shared" si="39"/>
        <v>2029</v>
      </c>
      <c r="N387" s="15" t="str">
        <f t="shared" si="40"/>
        <v>05/15/2021 - 05/15/2029</v>
      </c>
      <c r="O387" t="s">
        <v>1407</v>
      </c>
      <c r="P387" t="s">
        <v>697</v>
      </c>
      <c r="Q387" t="str">
        <f t="shared" si="41"/>
        <v>06/30/2021-05/14/2021</v>
      </c>
    </row>
    <row r="388" spans="5:17">
      <c r="E388" s="14" t="s">
        <v>1228</v>
      </c>
      <c r="F388" s="13">
        <v>44742</v>
      </c>
      <c r="G388" s="13">
        <v>47848</v>
      </c>
      <c r="H388">
        <f t="shared" si="36"/>
        <v>2022</v>
      </c>
      <c r="I388">
        <f t="shared" si="37"/>
        <v>2030</v>
      </c>
      <c r="J388" s="13">
        <v>44957</v>
      </c>
      <c r="K388" s="13">
        <v>47879</v>
      </c>
      <c r="L388">
        <f t="shared" si="38"/>
        <v>2023</v>
      </c>
      <c r="M388">
        <f t="shared" si="39"/>
        <v>2031</v>
      </c>
      <c r="N388" s="15" t="str">
        <f t="shared" si="40"/>
        <v>01/31/2023 - 01/31/2031</v>
      </c>
      <c r="O388" t="s">
        <v>1427</v>
      </c>
      <c r="P388" t="s">
        <v>697</v>
      </c>
      <c r="Q388" t="str">
        <f t="shared" si="41"/>
        <v>06/30/2022-01/30/2023</v>
      </c>
    </row>
    <row r="389" spans="5:17">
      <c r="E389" s="14" t="s">
        <v>1229</v>
      </c>
      <c r="F389" s="13">
        <v>44377</v>
      </c>
      <c r="G389" s="13">
        <v>47406</v>
      </c>
      <c r="H389">
        <f t="shared" si="36"/>
        <v>2021</v>
      </c>
      <c r="I389">
        <f t="shared" si="37"/>
        <v>2029</v>
      </c>
      <c r="J389" s="13">
        <v>44484</v>
      </c>
      <c r="K389" s="13">
        <v>47406</v>
      </c>
      <c r="L389">
        <f t="shared" si="38"/>
        <v>2021</v>
      </c>
      <c r="M389">
        <f t="shared" si="39"/>
        <v>2029</v>
      </c>
      <c r="N389" s="15" t="str">
        <f t="shared" si="40"/>
        <v>10/15/2021 - 10/15/2029</v>
      </c>
      <c r="O389" t="s">
        <v>1390</v>
      </c>
      <c r="P389" t="s">
        <v>697</v>
      </c>
      <c r="Q389" t="str">
        <f t="shared" si="41"/>
        <v>06/30/2021-10/14/2021</v>
      </c>
    </row>
    <row r="390" spans="5:17">
      <c r="E390" s="14" t="s">
        <v>1230</v>
      </c>
      <c r="F390" s="13">
        <v>44377</v>
      </c>
      <c r="G390" s="13">
        <v>47406</v>
      </c>
      <c r="H390">
        <f t="shared" si="36"/>
        <v>2021</v>
      </c>
      <c r="I390">
        <f t="shared" si="37"/>
        <v>2029</v>
      </c>
      <c r="J390" s="13">
        <v>44484</v>
      </c>
      <c r="K390" s="13">
        <v>47406</v>
      </c>
      <c r="L390">
        <f t="shared" si="38"/>
        <v>2021</v>
      </c>
      <c r="M390">
        <f t="shared" si="39"/>
        <v>2029</v>
      </c>
      <c r="N390" s="15" t="str">
        <f t="shared" si="40"/>
        <v>10/15/2021 - 10/15/2029</v>
      </c>
      <c r="O390" t="s">
        <v>1390</v>
      </c>
      <c r="P390" t="s">
        <v>697</v>
      </c>
      <c r="Q390" t="str">
        <f t="shared" si="41"/>
        <v>06/30/2021-10/14/2021</v>
      </c>
    </row>
    <row r="391" spans="5:17">
      <c r="E391" s="14" t="s">
        <v>1231</v>
      </c>
      <c r="F391" s="13">
        <v>44377</v>
      </c>
      <c r="G391" s="13">
        <v>47406</v>
      </c>
      <c r="H391">
        <f t="shared" si="36"/>
        <v>2021</v>
      </c>
      <c r="I391">
        <f t="shared" si="37"/>
        <v>2029</v>
      </c>
      <c r="J391" s="13">
        <v>44484</v>
      </c>
      <c r="K391" s="13">
        <v>47406</v>
      </c>
      <c r="L391">
        <f t="shared" si="38"/>
        <v>2021</v>
      </c>
      <c r="M391">
        <f t="shared" si="39"/>
        <v>2029</v>
      </c>
      <c r="N391" s="15" t="str">
        <f t="shared" si="40"/>
        <v>10/15/2021 - 10/15/2029</v>
      </c>
      <c r="O391" t="s">
        <v>1390</v>
      </c>
      <c r="P391" t="s">
        <v>697</v>
      </c>
      <c r="Q391" t="str">
        <f t="shared" si="41"/>
        <v>06/30/2021-10/14/2021</v>
      </c>
    </row>
    <row r="392" spans="5:17">
      <c r="E392" s="14" t="s">
        <v>1232</v>
      </c>
      <c r="F392" s="13">
        <v>44377</v>
      </c>
      <c r="G392" s="13">
        <v>47361</v>
      </c>
      <c r="H392">
        <f t="shared" si="36"/>
        <v>2021</v>
      </c>
      <c r="I392">
        <f t="shared" si="37"/>
        <v>2029</v>
      </c>
      <c r="J392" s="13">
        <v>44331</v>
      </c>
      <c r="K392" s="13">
        <v>47253</v>
      </c>
      <c r="L392">
        <f t="shared" si="38"/>
        <v>2021</v>
      </c>
      <c r="M392">
        <f t="shared" si="39"/>
        <v>2029</v>
      </c>
      <c r="N392" s="15" t="str">
        <f t="shared" si="40"/>
        <v>05/15/2021 - 05/15/2029</v>
      </c>
      <c r="O392" t="s">
        <v>1407</v>
      </c>
      <c r="P392" t="s">
        <v>697</v>
      </c>
      <c r="Q392" t="str">
        <f t="shared" si="41"/>
        <v>06/30/2021-05/14/2021</v>
      </c>
    </row>
    <row r="393" spans="5:17">
      <c r="E393" s="14" t="s">
        <v>1233</v>
      </c>
      <c r="F393" s="13">
        <v>44742</v>
      </c>
      <c r="G393" s="13">
        <v>47848</v>
      </c>
      <c r="H393">
        <f t="shared" si="36"/>
        <v>2022</v>
      </c>
      <c r="I393">
        <f t="shared" si="37"/>
        <v>2030</v>
      </c>
      <c r="J393" s="13">
        <v>44957</v>
      </c>
      <c r="K393" s="13">
        <v>47879</v>
      </c>
      <c r="L393">
        <f t="shared" si="38"/>
        <v>2023</v>
      </c>
      <c r="M393">
        <f t="shared" si="39"/>
        <v>2031</v>
      </c>
      <c r="N393" s="15" t="str">
        <f t="shared" si="40"/>
        <v>01/31/2023 - 01/31/2031</v>
      </c>
      <c r="O393" t="s">
        <v>1410</v>
      </c>
      <c r="P393" t="s">
        <v>697</v>
      </c>
      <c r="Q393" t="str">
        <f t="shared" si="41"/>
        <v>06/30/2022-01/30/2023</v>
      </c>
    </row>
    <row r="394" spans="5:17">
      <c r="E394" s="14" t="s">
        <v>1234</v>
      </c>
      <c r="F394" s="13">
        <v>44377</v>
      </c>
      <c r="G394" s="13">
        <v>47361</v>
      </c>
      <c r="H394">
        <f t="shared" si="36"/>
        <v>2021</v>
      </c>
      <c r="I394">
        <f t="shared" si="37"/>
        <v>2029</v>
      </c>
      <c r="J394" s="13">
        <v>44331</v>
      </c>
      <c r="K394" s="13">
        <v>47253</v>
      </c>
      <c r="L394">
        <f t="shared" si="38"/>
        <v>2021</v>
      </c>
      <c r="M394">
        <f t="shared" si="39"/>
        <v>2029</v>
      </c>
      <c r="N394" s="15" t="str">
        <f t="shared" si="40"/>
        <v>05/15/2021 - 05/15/2029</v>
      </c>
      <c r="O394" t="s">
        <v>1425</v>
      </c>
      <c r="P394" t="s">
        <v>697</v>
      </c>
      <c r="Q394" t="str">
        <f t="shared" si="41"/>
        <v>06/30/2021-05/14/2021</v>
      </c>
    </row>
    <row r="395" spans="5:17">
      <c r="E395" s="14" t="s">
        <v>1235</v>
      </c>
      <c r="F395" s="13">
        <v>44377</v>
      </c>
      <c r="G395" s="13">
        <v>47361</v>
      </c>
      <c r="H395">
        <f t="shared" si="36"/>
        <v>2021</v>
      </c>
      <c r="I395">
        <f t="shared" si="37"/>
        <v>2029</v>
      </c>
      <c r="J395" s="13">
        <v>44331</v>
      </c>
      <c r="K395" s="13">
        <v>47253</v>
      </c>
      <c r="L395">
        <f t="shared" si="38"/>
        <v>2021</v>
      </c>
      <c r="M395">
        <f t="shared" si="39"/>
        <v>2029</v>
      </c>
      <c r="N395" s="15" t="str">
        <f t="shared" si="40"/>
        <v>05/15/2021 - 05/15/2029</v>
      </c>
      <c r="O395" t="s">
        <v>1425</v>
      </c>
      <c r="P395" t="s">
        <v>697</v>
      </c>
      <c r="Q395" t="str">
        <f t="shared" si="41"/>
        <v>06/30/2021-05/14/2021</v>
      </c>
    </row>
    <row r="396" spans="5:17">
      <c r="E396" s="14" t="s">
        <v>1236</v>
      </c>
      <c r="F396" s="13">
        <v>44742</v>
      </c>
      <c r="G396" s="13">
        <v>47848</v>
      </c>
      <c r="H396">
        <f t="shared" si="36"/>
        <v>2022</v>
      </c>
      <c r="I396">
        <f t="shared" si="37"/>
        <v>2030</v>
      </c>
      <c r="J396" s="13">
        <v>44957</v>
      </c>
      <c r="K396" s="13">
        <v>47879</v>
      </c>
      <c r="L396">
        <f t="shared" si="38"/>
        <v>2023</v>
      </c>
      <c r="M396">
        <f t="shared" si="39"/>
        <v>2031</v>
      </c>
      <c r="N396" s="15" t="str">
        <f t="shared" si="40"/>
        <v>01/31/2023 - 01/31/2031</v>
      </c>
      <c r="O396" t="s">
        <v>1398</v>
      </c>
      <c r="P396" t="s">
        <v>697</v>
      </c>
      <c r="Q396" t="str">
        <f t="shared" si="41"/>
        <v>06/30/2022-01/30/2023</v>
      </c>
    </row>
    <row r="397" spans="5:17">
      <c r="E397" s="14" t="s">
        <v>1237</v>
      </c>
      <c r="F397" s="13">
        <v>45107</v>
      </c>
      <c r="G397" s="13">
        <v>48197</v>
      </c>
      <c r="H397">
        <f t="shared" si="36"/>
        <v>2023</v>
      </c>
      <c r="I397">
        <f t="shared" si="37"/>
        <v>2031</v>
      </c>
      <c r="J397" s="13">
        <v>45275</v>
      </c>
      <c r="K397" s="13">
        <v>48197</v>
      </c>
      <c r="L397">
        <f t="shared" si="38"/>
        <v>2023</v>
      </c>
      <c r="M397">
        <f t="shared" si="39"/>
        <v>2031</v>
      </c>
      <c r="N397" s="15" t="str">
        <f t="shared" si="40"/>
        <v>12/15/2023 - 12/15/2031</v>
      </c>
      <c r="O397" t="s">
        <v>1422</v>
      </c>
      <c r="P397" s="13" t="s">
        <v>697</v>
      </c>
      <c r="Q397" t="str">
        <f t="shared" si="41"/>
        <v>06/30/2023-12/14/2023</v>
      </c>
    </row>
    <row r="398" spans="5:17">
      <c r="E398" s="14" t="s">
        <v>1238</v>
      </c>
      <c r="F398" s="13">
        <v>44742</v>
      </c>
      <c r="G398" s="13">
        <v>47848</v>
      </c>
      <c r="H398">
        <f t="shared" si="36"/>
        <v>2022</v>
      </c>
      <c r="I398">
        <f t="shared" si="37"/>
        <v>2030</v>
      </c>
      <c r="J398" s="13">
        <v>44957</v>
      </c>
      <c r="K398" s="13">
        <v>47879</v>
      </c>
      <c r="L398">
        <f t="shared" si="38"/>
        <v>2023</v>
      </c>
      <c r="M398">
        <f t="shared" si="39"/>
        <v>2031</v>
      </c>
      <c r="N398" s="15" t="str">
        <f t="shared" si="40"/>
        <v>01/31/2023 - 01/31/2031</v>
      </c>
      <c r="O398" t="s">
        <v>1410</v>
      </c>
      <c r="P398" t="s">
        <v>697</v>
      </c>
      <c r="Q398" t="str">
        <f t="shared" si="41"/>
        <v>06/30/2022-01/30/2023</v>
      </c>
    </row>
    <row r="399" spans="5:17">
      <c r="E399" s="14" t="s">
        <v>1239</v>
      </c>
      <c r="F399" s="13">
        <v>45107</v>
      </c>
      <c r="G399" s="13">
        <v>48197</v>
      </c>
      <c r="H399">
        <f t="shared" si="36"/>
        <v>2023</v>
      </c>
      <c r="I399">
        <f t="shared" si="37"/>
        <v>2031</v>
      </c>
      <c r="J399" s="13">
        <v>45275</v>
      </c>
      <c r="K399" s="13">
        <v>48197</v>
      </c>
      <c r="L399">
        <f t="shared" si="38"/>
        <v>2023</v>
      </c>
      <c r="M399">
        <f t="shared" si="39"/>
        <v>2031</v>
      </c>
      <c r="N399" s="15" t="str">
        <f t="shared" si="40"/>
        <v>12/15/2023 - 12/15/2031</v>
      </c>
      <c r="O399" t="s">
        <v>1442</v>
      </c>
      <c r="P399" t="s">
        <v>697</v>
      </c>
      <c r="Q399" t="str">
        <f t="shared" si="41"/>
        <v>06/30/2023-12/14/2023</v>
      </c>
    </row>
    <row r="400" spans="5:17">
      <c r="E400" s="14" t="s">
        <v>1240</v>
      </c>
      <c r="F400" s="13">
        <v>44377</v>
      </c>
      <c r="G400" s="13">
        <v>47406</v>
      </c>
      <c r="H400">
        <f t="shared" si="36"/>
        <v>2021</v>
      </c>
      <c r="I400">
        <f t="shared" si="37"/>
        <v>2029</v>
      </c>
      <c r="J400" s="13">
        <v>44484</v>
      </c>
      <c r="K400" s="13">
        <v>47406</v>
      </c>
      <c r="L400">
        <f t="shared" si="38"/>
        <v>2021</v>
      </c>
      <c r="M400">
        <f t="shared" si="39"/>
        <v>2029</v>
      </c>
      <c r="N400" s="15" t="str">
        <f t="shared" si="40"/>
        <v>10/15/2021 - 10/15/2029</v>
      </c>
      <c r="O400" t="s">
        <v>1389</v>
      </c>
      <c r="P400" t="s">
        <v>697</v>
      </c>
      <c r="Q400" t="str">
        <f t="shared" si="41"/>
        <v>06/30/2021-10/14/2021</v>
      </c>
    </row>
    <row r="401" spans="5:17">
      <c r="E401" s="14" t="s">
        <v>1241</v>
      </c>
      <c r="F401" s="13">
        <v>44377</v>
      </c>
      <c r="G401" s="13">
        <v>47406</v>
      </c>
      <c r="H401">
        <f t="shared" si="36"/>
        <v>2021</v>
      </c>
      <c r="I401">
        <f t="shared" si="37"/>
        <v>2029</v>
      </c>
      <c r="J401" s="13">
        <v>44484</v>
      </c>
      <c r="K401" s="13">
        <v>47406</v>
      </c>
      <c r="L401">
        <f t="shared" si="38"/>
        <v>2021</v>
      </c>
      <c r="M401">
        <f t="shared" si="39"/>
        <v>2029</v>
      </c>
      <c r="N401" s="15" t="str">
        <f t="shared" si="40"/>
        <v>10/15/2021 - 10/15/2029</v>
      </c>
      <c r="O401" t="s">
        <v>1389</v>
      </c>
      <c r="P401" t="s">
        <v>697</v>
      </c>
      <c r="Q401" t="str">
        <f t="shared" si="41"/>
        <v>06/30/2021-10/14/2021</v>
      </c>
    </row>
    <row r="402" spans="5:17">
      <c r="E402" s="14" t="s">
        <v>1242</v>
      </c>
      <c r="F402" s="13">
        <v>44742</v>
      </c>
      <c r="G402" s="13">
        <v>47848</v>
      </c>
      <c r="H402">
        <f t="shared" si="36"/>
        <v>2022</v>
      </c>
      <c r="I402">
        <f t="shared" si="37"/>
        <v>2030</v>
      </c>
      <c r="J402" s="13">
        <v>44957</v>
      </c>
      <c r="K402" s="13">
        <v>47879</v>
      </c>
      <c r="L402">
        <f t="shared" si="38"/>
        <v>2023</v>
      </c>
      <c r="M402">
        <f t="shared" si="39"/>
        <v>2031</v>
      </c>
      <c r="N402" s="15" t="str">
        <f t="shared" si="40"/>
        <v>01/31/2023 - 01/31/2031</v>
      </c>
      <c r="O402" t="s">
        <v>1405</v>
      </c>
      <c r="P402" t="s">
        <v>697</v>
      </c>
      <c r="Q402" t="str">
        <f t="shared" si="41"/>
        <v>06/30/2022-01/30/2023</v>
      </c>
    </row>
    <row r="403" spans="5:17">
      <c r="E403" s="14" t="s">
        <v>1243</v>
      </c>
      <c r="F403" s="13">
        <v>44742</v>
      </c>
      <c r="G403" s="13">
        <v>47848</v>
      </c>
      <c r="H403">
        <f t="shared" si="36"/>
        <v>2022</v>
      </c>
      <c r="I403">
        <f t="shared" si="37"/>
        <v>2030</v>
      </c>
      <c r="J403" s="13">
        <v>44957</v>
      </c>
      <c r="K403" s="13">
        <v>47879</v>
      </c>
      <c r="L403">
        <f t="shared" si="38"/>
        <v>2023</v>
      </c>
      <c r="M403">
        <f t="shared" si="39"/>
        <v>2031</v>
      </c>
      <c r="N403" s="15" t="str">
        <f t="shared" si="40"/>
        <v>01/31/2023 - 01/31/2031</v>
      </c>
      <c r="O403" t="s">
        <v>1405</v>
      </c>
      <c r="P403" t="s">
        <v>697</v>
      </c>
      <c r="Q403" t="str">
        <f t="shared" si="41"/>
        <v>06/30/2022-01/30/2023</v>
      </c>
    </row>
    <row r="404" spans="5:17">
      <c r="E404" s="14" t="s">
        <v>1244</v>
      </c>
      <c r="F404" s="13">
        <v>44377</v>
      </c>
      <c r="G404" s="13">
        <v>47406</v>
      </c>
      <c r="H404">
        <f t="shared" si="36"/>
        <v>2021</v>
      </c>
      <c r="I404">
        <f t="shared" si="37"/>
        <v>2029</v>
      </c>
      <c r="J404" s="13">
        <v>44484</v>
      </c>
      <c r="K404" s="13">
        <v>47406</v>
      </c>
      <c r="L404">
        <f t="shared" si="38"/>
        <v>2021</v>
      </c>
      <c r="M404">
        <f t="shared" si="39"/>
        <v>2029</v>
      </c>
      <c r="N404" s="15" t="str">
        <f t="shared" si="40"/>
        <v>10/15/2021 - 10/15/2029</v>
      </c>
      <c r="O404" t="s">
        <v>1392</v>
      </c>
      <c r="P404" t="s">
        <v>697</v>
      </c>
      <c r="Q404" t="str">
        <f t="shared" si="41"/>
        <v>06/30/2021-10/14/2021</v>
      </c>
    </row>
    <row r="405" spans="5:17">
      <c r="E405" s="14" t="s">
        <v>1245</v>
      </c>
      <c r="F405" s="13">
        <v>44012</v>
      </c>
      <c r="G405" s="13">
        <v>47223</v>
      </c>
      <c r="H405">
        <f t="shared" si="36"/>
        <v>2020</v>
      </c>
      <c r="I405">
        <f t="shared" si="37"/>
        <v>2029</v>
      </c>
      <c r="J405" s="13">
        <v>44316</v>
      </c>
      <c r="K405" s="13">
        <v>47238</v>
      </c>
      <c r="L405">
        <f t="shared" si="38"/>
        <v>2021</v>
      </c>
      <c r="M405">
        <f t="shared" si="39"/>
        <v>2029</v>
      </c>
      <c r="N405" s="15" t="str">
        <f t="shared" si="40"/>
        <v>04/30/2021 - 04/30/2029</v>
      </c>
      <c r="O405" t="s">
        <v>1420</v>
      </c>
      <c r="P405" t="s">
        <v>697</v>
      </c>
      <c r="Q405" t="str">
        <f t="shared" si="41"/>
        <v>06/30/2020-04/29/2021</v>
      </c>
    </row>
    <row r="406" spans="5:17">
      <c r="E406" s="14" t="s">
        <v>1246</v>
      </c>
      <c r="F406" s="13">
        <v>44012</v>
      </c>
      <c r="G406" s="13">
        <v>47223</v>
      </c>
      <c r="H406">
        <f t="shared" si="36"/>
        <v>2020</v>
      </c>
      <c r="I406">
        <f t="shared" si="37"/>
        <v>2029</v>
      </c>
      <c r="J406" s="13">
        <v>44316</v>
      </c>
      <c r="K406" s="13">
        <v>47238</v>
      </c>
      <c r="L406">
        <f t="shared" si="38"/>
        <v>2021</v>
      </c>
      <c r="M406">
        <f t="shared" si="39"/>
        <v>2029</v>
      </c>
      <c r="N406" s="15" t="str">
        <f t="shared" si="40"/>
        <v>04/30/2021 - 04/30/2029</v>
      </c>
      <c r="O406" t="s">
        <v>1420</v>
      </c>
      <c r="P406" t="s">
        <v>697</v>
      </c>
      <c r="Q406" t="str">
        <f t="shared" si="41"/>
        <v>06/30/2020-04/29/2021</v>
      </c>
    </row>
    <row r="407" spans="5:17">
      <c r="E407" s="14" t="s">
        <v>1247</v>
      </c>
      <c r="F407" s="13">
        <v>44377</v>
      </c>
      <c r="G407" s="13">
        <v>47406</v>
      </c>
      <c r="H407">
        <f t="shared" si="36"/>
        <v>2021</v>
      </c>
      <c r="I407">
        <f t="shared" si="37"/>
        <v>2029</v>
      </c>
      <c r="J407" s="13">
        <v>44484</v>
      </c>
      <c r="K407" s="13">
        <v>47406</v>
      </c>
      <c r="L407">
        <f t="shared" si="38"/>
        <v>2021</v>
      </c>
      <c r="M407">
        <f t="shared" si="39"/>
        <v>2029</v>
      </c>
      <c r="N407" s="15" t="str">
        <f t="shared" si="40"/>
        <v>10/15/2021 - 10/15/2029</v>
      </c>
      <c r="O407" t="s">
        <v>1390</v>
      </c>
      <c r="P407" t="s">
        <v>697</v>
      </c>
      <c r="Q407" t="str">
        <f t="shared" si="41"/>
        <v>06/30/2021-10/14/2021</v>
      </c>
    </row>
    <row r="408" spans="5:17">
      <c r="E408" s="14" t="s">
        <v>1248</v>
      </c>
      <c r="F408" s="13">
        <v>44377</v>
      </c>
      <c r="G408" s="13">
        <v>47406</v>
      </c>
      <c r="H408">
        <f t="shared" si="36"/>
        <v>2021</v>
      </c>
      <c r="I408">
        <f t="shared" si="37"/>
        <v>2029</v>
      </c>
      <c r="J408" s="13">
        <v>44484</v>
      </c>
      <c r="K408" s="13">
        <v>47406</v>
      </c>
      <c r="L408">
        <f t="shared" si="38"/>
        <v>2021</v>
      </c>
      <c r="M408">
        <f t="shared" si="39"/>
        <v>2029</v>
      </c>
      <c r="N408" s="15" t="str">
        <f t="shared" si="40"/>
        <v>10/15/2021 - 10/15/2029</v>
      </c>
      <c r="O408" t="s">
        <v>1390</v>
      </c>
      <c r="P408" t="s">
        <v>697</v>
      </c>
      <c r="Q408" t="str">
        <f t="shared" si="41"/>
        <v>06/30/2021-10/14/2021</v>
      </c>
    </row>
    <row r="409" spans="5:17">
      <c r="E409" s="14" t="s">
        <v>1249</v>
      </c>
      <c r="F409" s="13">
        <v>44742</v>
      </c>
      <c r="G409" s="13">
        <v>47848</v>
      </c>
      <c r="H409">
        <f t="shared" si="36"/>
        <v>2022</v>
      </c>
      <c r="I409">
        <f t="shared" si="37"/>
        <v>2030</v>
      </c>
      <c r="J409" s="13">
        <v>44957</v>
      </c>
      <c r="K409" s="13">
        <v>47879</v>
      </c>
      <c r="L409">
        <f t="shared" si="38"/>
        <v>2023</v>
      </c>
      <c r="M409">
        <f t="shared" si="39"/>
        <v>2031</v>
      </c>
      <c r="N409" s="15" t="str">
        <f t="shared" si="40"/>
        <v>01/31/2023 - 01/31/2031</v>
      </c>
      <c r="O409" t="s">
        <v>1458</v>
      </c>
      <c r="P409" t="s">
        <v>697</v>
      </c>
      <c r="Q409" t="str">
        <f t="shared" si="41"/>
        <v>06/30/2022-01/30/2023</v>
      </c>
    </row>
    <row r="410" spans="5:17">
      <c r="E410" s="14" t="s">
        <v>1250</v>
      </c>
      <c r="F410" s="13">
        <v>44377</v>
      </c>
      <c r="G410" s="13">
        <v>47406</v>
      </c>
      <c r="H410">
        <f t="shared" si="36"/>
        <v>2021</v>
      </c>
      <c r="I410">
        <f t="shared" si="37"/>
        <v>2029</v>
      </c>
      <c r="J410" s="13">
        <v>44484</v>
      </c>
      <c r="K410" s="13">
        <v>47406</v>
      </c>
      <c r="L410">
        <f t="shared" si="38"/>
        <v>2021</v>
      </c>
      <c r="M410">
        <f t="shared" si="39"/>
        <v>2029</v>
      </c>
      <c r="N410" s="15" t="str">
        <f t="shared" si="40"/>
        <v>10/15/2021 - 10/15/2029</v>
      </c>
      <c r="O410" t="s">
        <v>1390</v>
      </c>
      <c r="P410" t="s">
        <v>697</v>
      </c>
      <c r="Q410" t="str">
        <f t="shared" si="41"/>
        <v>06/30/2021-10/14/2021</v>
      </c>
    </row>
    <row r="411" spans="5:17">
      <c r="E411" s="14" t="s">
        <v>1251</v>
      </c>
      <c r="F411" s="13">
        <v>44377</v>
      </c>
      <c r="G411" s="13">
        <v>47406</v>
      </c>
      <c r="H411">
        <f t="shared" si="36"/>
        <v>2021</v>
      </c>
      <c r="I411">
        <f t="shared" si="37"/>
        <v>2029</v>
      </c>
      <c r="J411" s="13">
        <v>44484</v>
      </c>
      <c r="K411" s="13">
        <v>47406</v>
      </c>
      <c r="L411">
        <f t="shared" si="38"/>
        <v>2021</v>
      </c>
      <c r="M411">
        <f t="shared" si="39"/>
        <v>2029</v>
      </c>
      <c r="N411" s="15" t="str">
        <f t="shared" si="40"/>
        <v>10/15/2021 - 10/15/2029</v>
      </c>
      <c r="O411" t="s">
        <v>1409</v>
      </c>
      <c r="P411" t="s">
        <v>697</v>
      </c>
      <c r="Q411" t="str">
        <f t="shared" si="41"/>
        <v>06/30/2021-10/14/2021</v>
      </c>
    </row>
    <row r="412" spans="5:17">
      <c r="E412" s="14" t="s">
        <v>1252</v>
      </c>
      <c r="F412" s="13">
        <v>45107</v>
      </c>
      <c r="G412" s="13">
        <v>48213</v>
      </c>
      <c r="H412">
        <f t="shared" si="36"/>
        <v>2023</v>
      </c>
      <c r="I412">
        <f t="shared" si="37"/>
        <v>2031</v>
      </c>
      <c r="J412" s="13">
        <v>45291</v>
      </c>
      <c r="K412" s="13">
        <v>48213</v>
      </c>
      <c r="L412">
        <f t="shared" si="38"/>
        <v>2023</v>
      </c>
      <c r="M412">
        <f t="shared" si="39"/>
        <v>2031</v>
      </c>
      <c r="N412" s="15" t="str">
        <f t="shared" si="40"/>
        <v>12/31/2023 - 12/31/2031</v>
      </c>
      <c r="O412" t="s">
        <v>1428</v>
      </c>
      <c r="P412" t="s">
        <v>697</v>
      </c>
      <c r="Q412" t="str">
        <f t="shared" si="41"/>
        <v>06/30/2023-12/30/2023</v>
      </c>
    </row>
    <row r="413" spans="5:17">
      <c r="E413" s="14" t="s">
        <v>1253</v>
      </c>
      <c r="F413" s="13">
        <v>45107</v>
      </c>
      <c r="G413" s="13">
        <v>48213</v>
      </c>
      <c r="H413">
        <f t="shared" si="36"/>
        <v>2023</v>
      </c>
      <c r="I413">
        <f t="shared" si="37"/>
        <v>2031</v>
      </c>
      <c r="J413" s="13">
        <v>45291</v>
      </c>
      <c r="K413" s="13">
        <v>48213</v>
      </c>
      <c r="L413">
        <f t="shared" si="38"/>
        <v>2023</v>
      </c>
      <c r="M413">
        <f t="shared" si="39"/>
        <v>2031</v>
      </c>
      <c r="N413" s="15" t="str">
        <f t="shared" si="40"/>
        <v>12/31/2023 - 12/31/2031</v>
      </c>
      <c r="O413" t="s">
        <v>1438</v>
      </c>
      <c r="P413" t="s">
        <v>697</v>
      </c>
      <c r="Q413" t="str">
        <f t="shared" si="41"/>
        <v>06/30/2023-12/30/2023</v>
      </c>
    </row>
    <row r="414" spans="5:17">
      <c r="E414" s="14" t="s">
        <v>1254</v>
      </c>
      <c r="F414" s="13">
        <v>44742</v>
      </c>
      <c r="G414" s="13">
        <v>47848</v>
      </c>
      <c r="H414">
        <f t="shared" si="36"/>
        <v>2022</v>
      </c>
      <c r="I414">
        <f t="shared" si="37"/>
        <v>2030</v>
      </c>
      <c r="J414" s="13">
        <v>44957</v>
      </c>
      <c r="K414" s="13">
        <v>47879</v>
      </c>
      <c r="L414">
        <f t="shared" si="38"/>
        <v>2023</v>
      </c>
      <c r="M414">
        <f t="shared" si="39"/>
        <v>2031</v>
      </c>
      <c r="N414" s="15" t="str">
        <f t="shared" si="40"/>
        <v>01/31/2023 - 01/31/2031</v>
      </c>
      <c r="O414" t="s">
        <v>1418</v>
      </c>
      <c r="P414" t="s">
        <v>697</v>
      </c>
      <c r="Q414" t="str">
        <f t="shared" si="41"/>
        <v>06/30/2022-01/30/2023</v>
      </c>
    </row>
    <row r="415" spans="5:17">
      <c r="E415" s="14" t="s">
        <v>1255</v>
      </c>
      <c r="F415" s="13">
        <v>45107</v>
      </c>
      <c r="G415" s="13">
        <v>48197</v>
      </c>
      <c r="H415">
        <f t="shared" si="36"/>
        <v>2023</v>
      </c>
      <c r="I415">
        <f t="shared" si="37"/>
        <v>2031</v>
      </c>
      <c r="J415" s="13">
        <v>45275</v>
      </c>
      <c r="K415" s="13">
        <v>48197</v>
      </c>
      <c r="L415">
        <f t="shared" si="38"/>
        <v>2023</v>
      </c>
      <c r="M415">
        <f t="shared" si="39"/>
        <v>2031</v>
      </c>
      <c r="N415" s="15" t="str">
        <f t="shared" si="40"/>
        <v>12/15/2023 - 12/15/2031</v>
      </c>
      <c r="O415" t="s">
        <v>1442</v>
      </c>
      <c r="P415" t="s">
        <v>697</v>
      </c>
      <c r="Q415" t="str">
        <f t="shared" si="41"/>
        <v>06/30/2023-12/14/2023</v>
      </c>
    </row>
    <row r="416" spans="5:17">
      <c r="E416" s="14" t="s">
        <v>1256</v>
      </c>
      <c r="F416" s="13">
        <v>44377</v>
      </c>
      <c r="G416" s="13">
        <v>47406</v>
      </c>
      <c r="H416">
        <f t="shared" si="36"/>
        <v>2021</v>
      </c>
      <c r="I416">
        <f t="shared" si="37"/>
        <v>2029</v>
      </c>
      <c r="J416" s="13">
        <v>44484</v>
      </c>
      <c r="K416" s="13">
        <v>47406</v>
      </c>
      <c r="L416">
        <f t="shared" si="38"/>
        <v>2021</v>
      </c>
      <c r="M416">
        <f t="shared" si="39"/>
        <v>2029</v>
      </c>
      <c r="N416" s="15" t="str">
        <f t="shared" si="40"/>
        <v>10/15/2021 - 10/15/2029</v>
      </c>
      <c r="O416" t="s">
        <v>1392</v>
      </c>
      <c r="P416" t="s">
        <v>697</v>
      </c>
      <c r="Q416" t="str">
        <f t="shared" si="41"/>
        <v>06/30/2021-10/14/2021</v>
      </c>
    </row>
    <row r="417" spans="5:17">
      <c r="E417" s="14" t="s">
        <v>1257</v>
      </c>
      <c r="F417" s="13">
        <v>44742</v>
      </c>
      <c r="G417" s="13">
        <v>47848</v>
      </c>
      <c r="H417">
        <f t="shared" si="36"/>
        <v>2022</v>
      </c>
      <c r="I417">
        <f t="shared" si="37"/>
        <v>2030</v>
      </c>
      <c r="J417" s="13">
        <v>44957</v>
      </c>
      <c r="K417" s="13">
        <v>47879</v>
      </c>
      <c r="L417">
        <f t="shared" si="38"/>
        <v>2023</v>
      </c>
      <c r="M417">
        <f t="shared" si="39"/>
        <v>2031</v>
      </c>
      <c r="N417" s="15" t="str">
        <f t="shared" si="40"/>
        <v>01/31/2023 - 01/31/2031</v>
      </c>
      <c r="O417" t="s">
        <v>1391</v>
      </c>
      <c r="P417" t="s">
        <v>697</v>
      </c>
      <c r="Q417" t="str">
        <f t="shared" si="41"/>
        <v>06/30/2022-01/30/2023</v>
      </c>
    </row>
    <row r="418" spans="5:17">
      <c r="E418" s="14" t="s">
        <v>1258</v>
      </c>
      <c r="F418" s="13">
        <v>43466</v>
      </c>
      <c r="G418" s="13">
        <v>47118</v>
      </c>
      <c r="H418">
        <f t="shared" si="36"/>
        <v>2019</v>
      </c>
      <c r="I418">
        <f t="shared" si="37"/>
        <v>2028</v>
      </c>
      <c r="J418" s="13">
        <v>44197</v>
      </c>
      <c r="K418" s="13">
        <v>47118</v>
      </c>
      <c r="L418">
        <f t="shared" si="38"/>
        <v>2021</v>
      </c>
      <c r="M418">
        <f t="shared" si="39"/>
        <v>2028</v>
      </c>
      <c r="N418" s="15" t="str">
        <f t="shared" si="40"/>
        <v>01/01/2021 - 12/31/2028</v>
      </c>
      <c r="O418" t="s">
        <v>1403</v>
      </c>
      <c r="P418" t="s">
        <v>697</v>
      </c>
      <c r="Q418" t="str">
        <f t="shared" si="41"/>
        <v>01/01/2019-12/31/2020</v>
      </c>
    </row>
    <row r="419" spans="5:17">
      <c r="E419" s="14" t="s">
        <v>1259</v>
      </c>
      <c r="F419" s="13">
        <v>43466</v>
      </c>
      <c r="G419" s="13">
        <v>47118</v>
      </c>
      <c r="H419">
        <f t="shared" si="36"/>
        <v>2019</v>
      </c>
      <c r="I419">
        <f t="shared" si="37"/>
        <v>2028</v>
      </c>
      <c r="J419" s="13">
        <v>44197</v>
      </c>
      <c r="K419" s="13">
        <v>47118</v>
      </c>
      <c r="L419">
        <f t="shared" si="38"/>
        <v>2021</v>
      </c>
      <c r="M419">
        <f t="shared" si="39"/>
        <v>2028</v>
      </c>
      <c r="N419" s="15" t="str">
        <f t="shared" si="40"/>
        <v>01/01/2021 - 12/31/2028</v>
      </c>
      <c r="O419" t="s">
        <v>1403</v>
      </c>
      <c r="P419" t="s">
        <v>697</v>
      </c>
      <c r="Q419" t="str">
        <f t="shared" si="41"/>
        <v>01/01/2019-12/31/2020</v>
      </c>
    </row>
    <row r="420" spans="5:17">
      <c r="E420" s="14" t="s">
        <v>1260</v>
      </c>
      <c r="F420" s="13">
        <v>44012</v>
      </c>
      <c r="G420" s="13">
        <v>47223</v>
      </c>
      <c r="H420">
        <f t="shared" si="36"/>
        <v>2020</v>
      </c>
      <c r="I420">
        <f t="shared" si="37"/>
        <v>2029</v>
      </c>
      <c r="J420" s="13">
        <v>44316</v>
      </c>
      <c r="K420" s="13">
        <v>47238</v>
      </c>
      <c r="L420">
        <f t="shared" si="38"/>
        <v>2021</v>
      </c>
      <c r="M420">
        <f t="shared" si="39"/>
        <v>2029</v>
      </c>
      <c r="N420" s="15" t="str">
        <f t="shared" si="40"/>
        <v>04/30/2021 - 04/30/2029</v>
      </c>
      <c r="O420" t="s">
        <v>1420</v>
      </c>
      <c r="P420" t="s">
        <v>697</v>
      </c>
      <c r="Q420" t="str">
        <f t="shared" si="41"/>
        <v>06/30/2020-04/29/2021</v>
      </c>
    </row>
    <row r="421" spans="5:17">
      <c r="E421" s="14" t="s">
        <v>1261</v>
      </c>
      <c r="F421" s="13">
        <v>44377</v>
      </c>
      <c r="G421" s="13">
        <v>47406</v>
      </c>
      <c r="H421">
        <f t="shared" si="36"/>
        <v>2021</v>
      </c>
      <c r="I421">
        <f t="shared" si="37"/>
        <v>2029</v>
      </c>
      <c r="J421" s="13">
        <v>44484</v>
      </c>
      <c r="K421" s="13">
        <v>47406</v>
      </c>
      <c r="L421">
        <f t="shared" si="38"/>
        <v>2021</v>
      </c>
      <c r="M421">
        <f t="shared" si="39"/>
        <v>2029</v>
      </c>
      <c r="N421" s="15" t="str">
        <f t="shared" si="40"/>
        <v>10/15/2021 - 10/15/2029</v>
      </c>
      <c r="O421" t="s">
        <v>1390</v>
      </c>
      <c r="P421" t="s">
        <v>697</v>
      </c>
      <c r="Q421" t="str">
        <f t="shared" si="41"/>
        <v>06/30/2021-10/14/2021</v>
      </c>
    </row>
    <row r="422" spans="5:17">
      <c r="E422" s="14" t="s">
        <v>1262</v>
      </c>
      <c r="F422" s="13">
        <v>44742</v>
      </c>
      <c r="G422" s="13">
        <v>47848</v>
      </c>
      <c r="H422">
        <f t="shared" si="36"/>
        <v>2022</v>
      </c>
      <c r="I422">
        <f t="shared" si="37"/>
        <v>2030</v>
      </c>
      <c r="J422" s="13">
        <v>44957</v>
      </c>
      <c r="K422" s="13">
        <v>47879</v>
      </c>
      <c r="L422">
        <f t="shared" si="38"/>
        <v>2023</v>
      </c>
      <c r="M422">
        <f t="shared" si="39"/>
        <v>2031</v>
      </c>
      <c r="N422" s="15" t="str">
        <f t="shared" si="40"/>
        <v>01/31/2023 - 01/31/2031</v>
      </c>
      <c r="O422" t="s">
        <v>1405</v>
      </c>
      <c r="P422" t="s">
        <v>697</v>
      </c>
      <c r="Q422" t="str">
        <f t="shared" si="41"/>
        <v>06/30/2022-01/30/2023</v>
      </c>
    </row>
    <row r="423" spans="5:17">
      <c r="E423" s="14" t="s">
        <v>1263</v>
      </c>
      <c r="F423" s="13">
        <v>44742</v>
      </c>
      <c r="G423" s="13">
        <v>47848</v>
      </c>
      <c r="H423">
        <f t="shared" si="36"/>
        <v>2022</v>
      </c>
      <c r="I423">
        <f t="shared" si="37"/>
        <v>2030</v>
      </c>
      <c r="J423" s="13">
        <v>44957</v>
      </c>
      <c r="K423" s="13">
        <v>47879</v>
      </c>
      <c r="L423">
        <f t="shared" si="38"/>
        <v>2023</v>
      </c>
      <c r="M423">
        <f t="shared" si="39"/>
        <v>2031</v>
      </c>
      <c r="N423" s="15" t="str">
        <f t="shared" si="40"/>
        <v>01/31/2023 - 01/31/2031</v>
      </c>
      <c r="O423" t="s">
        <v>1405</v>
      </c>
      <c r="P423" t="s">
        <v>697</v>
      </c>
      <c r="Q423" t="str">
        <f t="shared" si="41"/>
        <v>06/30/2022-01/30/2023</v>
      </c>
    </row>
    <row r="424" spans="5:17">
      <c r="E424" s="14" t="s">
        <v>1264</v>
      </c>
      <c r="F424" s="13">
        <v>44742</v>
      </c>
      <c r="G424" s="13">
        <v>47848</v>
      </c>
      <c r="H424">
        <f t="shared" si="36"/>
        <v>2022</v>
      </c>
      <c r="I424">
        <f t="shared" si="37"/>
        <v>2030</v>
      </c>
      <c r="J424" s="13">
        <v>44957</v>
      </c>
      <c r="K424" s="13">
        <v>47879</v>
      </c>
      <c r="L424">
        <f t="shared" si="38"/>
        <v>2023</v>
      </c>
      <c r="M424">
        <f t="shared" si="39"/>
        <v>2031</v>
      </c>
      <c r="N424" s="15" t="str">
        <f t="shared" si="40"/>
        <v>01/31/2023 - 01/31/2031</v>
      </c>
      <c r="O424" t="s">
        <v>1401</v>
      </c>
      <c r="P424" t="s">
        <v>697</v>
      </c>
      <c r="Q424" t="str">
        <f t="shared" si="41"/>
        <v>06/30/2022-01/30/2023</v>
      </c>
    </row>
    <row r="425" spans="5:17">
      <c r="E425" s="14" t="s">
        <v>1265</v>
      </c>
      <c r="F425" s="13">
        <v>44742</v>
      </c>
      <c r="G425" s="13">
        <v>47848</v>
      </c>
      <c r="H425">
        <f t="shared" si="36"/>
        <v>2022</v>
      </c>
      <c r="I425">
        <f t="shared" si="37"/>
        <v>2030</v>
      </c>
      <c r="J425" s="13">
        <v>44957</v>
      </c>
      <c r="K425" s="13">
        <v>47879</v>
      </c>
      <c r="L425">
        <f t="shared" si="38"/>
        <v>2023</v>
      </c>
      <c r="M425">
        <f t="shared" si="39"/>
        <v>2031</v>
      </c>
      <c r="N425" s="15" t="str">
        <f t="shared" si="40"/>
        <v>01/31/2023 - 01/31/2031</v>
      </c>
      <c r="O425" t="s">
        <v>1410</v>
      </c>
      <c r="P425" t="s">
        <v>697</v>
      </c>
      <c r="Q425" t="str">
        <f t="shared" si="41"/>
        <v>06/30/2022-01/30/2023</v>
      </c>
    </row>
    <row r="426" spans="5:17">
      <c r="E426" s="14" t="s">
        <v>1266</v>
      </c>
      <c r="F426" s="13">
        <v>44742</v>
      </c>
      <c r="G426" s="13">
        <v>47848</v>
      </c>
      <c r="H426">
        <f t="shared" si="36"/>
        <v>2022</v>
      </c>
      <c r="I426">
        <f t="shared" si="37"/>
        <v>2030</v>
      </c>
      <c r="J426" s="13">
        <v>44957</v>
      </c>
      <c r="K426" s="13">
        <v>47879</v>
      </c>
      <c r="L426">
        <f t="shared" si="38"/>
        <v>2023</v>
      </c>
      <c r="M426">
        <f t="shared" si="39"/>
        <v>2031</v>
      </c>
      <c r="N426" s="15" t="str">
        <f t="shared" si="40"/>
        <v>01/31/2023 - 01/31/2031</v>
      </c>
      <c r="O426" t="s">
        <v>1401</v>
      </c>
      <c r="P426" t="s">
        <v>697</v>
      </c>
      <c r="Q426" t="str">
        <f t="shared" si="41"/>
        <v>06/30/2022-01/30/2023</v>
      </c>
    </row>
    <row r="427" spans="5:17">
      <c r="E427" s="14" t="s">
        <v>1267</v>
      </c>
      <c r="F427" s="13">
        <v>45107</v>
      </c>
      <c r="G427" s="13">
        <v>48197</v>
      </c>
      <c r="H427">
        <f t="shared" si="36"/>
        <v>2023</v>
      </c>
      <c r="I427">
        <f t="shared" si="37"/>
        <v>2031</v>
      </c>
      <c r="J427" s="13">
        <v>45275</v>
      </c>
      <c r="K427" s="13">
        <v>48197</v>
      </c>
      <c r="L427">
        <f t="shared" si="38"/>
        <v>2023</v>
      </c>
      <c r="M427">
        <f t="shared" si="39"/>
        <v>2031</v>
      </c>
      <c r="N427" s="15" t="str">
        <f t="shared" si="40"/>
        <v>12/15/2023 - 12/15/2031</v>
      </c>
      <c r="O427" t="s">
        <v>1422</v>
      </c>
      <c r="P427" s="13" t="s">
        <v>697</v>
      </c>
      <c r="Q427" t="str">
        <f t="shared" si="41"/>
        <v>06/30/2023-12/14/2023</v>
      </c>
    </row>
    <row r="428" spans="5:17">
      <c r="E428" s="14" t="s">
        <v>1268</v>
      </c>
      <c r="F428" s="13">
        <v>45107</v>
      </c>
      <c r="G428" s="13">
        <v>48213</v>
      </c>
      <c r="H428">
        <f t="shared" si="36"/>
        <v>2023</v>
      </c>
      <c r="I428">
        <f t="shared" si="37"/>
        <v>2031</v>
      </c>
      <c r="J428" s="13">
        <v>45291</v>
      </c>
      <c r="K428" s="13">
        <v>48213</v>
      </c>
      <c r="L428">
        <f t="shared" si="38"/>
        <v>2023</v>
      </c>
      <c r="M428">
        <f t="shared" si="39"/>
        <v>2031</v>
      </c>
      <c r="N428" s="15" t="str">
        <f t="shared" si="40"/>
        <v>12/31/2023 - 12/31/2031</v>
      </c>
      <c r="O428" t="s">
        <v>1428</v>
      </c>
      <c r="P428" t="s">
        <v>697</v>
      </c>
      <c r="Q428" t="str">
        <f t="shared" si="41"/>
        <v>06/30/2023-12/30/2023</v>
      </c>
    </row>
    <row r="429" spans="5:17">
      <c r="E429" s="14" t="s">
        <v>1269</v>
      </c>
      <c r="F429" s="13">
        <v>44377</v>
      </c>
      <c r="G429" s="13">
        <v>47406</v>
      </c>
      <c r="H429">
        <f t="shared" si="36"/>
        <v>2021</v>
      </c>
      <c r="I429">
        <f t="shared" si="37"/>
        <v>2029</v>
      </c>
      <c r="J429" s="13">
        <v>44484</v>
      </c>
      <c r="K429" s="13">
        <v>47406</v>
      </c>
      <c r="L429">
        <f t="shared" si="38"/>
        <v>2021</v>
      </c>
      <c r="M429">
        <f t="shared" si="39"/>
        <v>2029</v>
      </c>
      <c r="N429" s="15" t="str">
        <f t="shared" si="40"/>
        <v>10/15/2021 - 10/15/2029</v>
      </c>
      <c r="O429" t="s">
        <v>1392</v>
      </c>
      <c r="P429" t="s">
        <v>697</v>
      </c>
      <c r="Q429" t="str">
        <f t="shared" si="41"/>
        <v>06/30/2021-10/14/2021</v>
      </c>
    </row>
    <row r="430" spans="5:17">
      <c r="E430" s="14" t="s">
        <v>1270</v>
      </c>
      <c r="F430" s="13">
        <v>44742</v>
      </c>
      <c r="G430" s="13">
        <v>47894</v>
      </c>
      <c r="H430">
        <f t="shared" si="36"/>
        <v>2022</v>
      </c>
      <c r="I430">
        <f t="shared" si="37"/>
        <v>2031</v>
      </c>
      <c r="J430" s="13">
        <v>44972</v>
      </c>
      <c r="K430" s="13">
        <v>47894</v>
      </c>
      <c r="L430">
        <f t="shared" si="38"/>
        <v>2023</v>
      </c>
      <c r="M430">
        <f t="shared" si="39"/>
        <v>2031</v>
      </c>
      <c r="N430" s="15" t="str">
        <f t="shared" si="40"/>
        <v>02/15/2023 - 02/15/2031</v>
      </c>
      <c r="O430" t="s">
        <v>1416</v>
      </c>
      <c r="P430" t="s">
        <v>697</v>
      </c>
      <c r="Q430" t="str">
        <f t="shared" si="41"/>
        <v>06/30/2022-02/14/2023</v>
      </c>
    </row>
    <row r="431" spans="5:17">
      <c r="E431" s="14" t="s">
        <v>1271</v>
      </c>
      <c r="F431" s="13">
        <v>44742</v>
      </c>
      <c r="G431" s="13">
        <v>47894</v>
      </c>
      <c r="H431">
        <f t="shared" si="36"/>
        <v>2022</v>
      </c>
      <c r="I431">
        <f t="shared" si="37"/>
        <v>2031</v>
      </c>
      <c r="J431" s="13">
        <v>44972</v>
      </c>
      <c r="K431" s="13">
        <v>47894</v>
      </c>
      <c r="L431">
        <f t="shared" si="38"/>
        <v>2023</v>
      </c>
      <c r="M431">
        <f t="shared" si="39"/>
        <v>2031</v>
      </c>
      <c r="N431" s="15" t="str">
        <f t="shared" si="40"/>
        <v>02/15/2023 - 02/15/2031</v>
      </c>
      <c r="O431" t="s">
        <v>1416</v>
      </c>
      <c r="P431" t="s">
        <v>697</v>
      </c>
      <c r="Q431" t="str">
        <f t="shared" si="41"/>
        <v>06/30/2022-02/14/2023</v>
      </c>
    </row>
    <row r="432" spans="5:17">
      <c r="E432" s="14" t="s">
        <v>1272</v>
      </c>
      <c r="F432" s="13">
        <v>44742</v>
      </c>
      <c r="G432" s="13">
        <v>47848</v>
      </c>
      <c r="H432">
        <f t="shared" si="36"/>
        <v>2022</v>
      </c>
      <c r="I432">
        <f t="shared" si="37"/>
        <v>2030</v>
      </c>
      <c r="J432" s="13">
        <v>44957</v>
      </c>
      <c r="K432" s="13">
        <v>47879</v>
      </c>
      <c r="L432">
        <f t="shared" si="38"/>
        <v>2023</v>
      </c>
      <c r="M432">
        <f t="shared" si="39"/>
        <v>2031</v>
      </c>
      <c r="N432" s="15" t="str">
        <f t="shared" si="40"/>
        <v>01/31/2023 - 01/31/2031</v>
      </c>
      <c r="O432" t="s">
        <v>1418</v>
      </c>
      <c r="P432" t="s">
        <v>697</v>
      </c>
      <c r="Q432" t="str">
        <f t="shared" si="41"/>
        <v>06/30/2022-01/30/2023</v>
      </c>
    </row>
    <row r="433" spans="5:17">
      <c r="E433" s="14" t="s">
        <v>1273</v>
      </c>
      <c r="F433" s="13">
        <v>44742</v>
      </c>
      <c r="G433" s="13">
        <v>47848</v>
      </c>
      <c r="H433">
        <f t="shared" si="36"/>
        <v>2022</v>
      </c>
      <c r="I433">
        <f t="shared" si="37"/>
        <v>2030</v>
      </c>
      <c r="J433" s="13">
        <v>44957</v>
      </c>
      <c r="K433" s="13">
        <v>47879</v>
      </c>
      <c r="L433">
        <f t="shared" si="38"/>
        <v>2023</v>
      </c>
      <c r="M433">
        <f t="shared" si="39"/>
        <v>2031</v>
      </c>
      <c r="N433" s="15" t="str">
        <f t="shared" si="40"/>
        <v>01/31/2023 - 01/31/2031</v>
      </c>
      <c r="O433" t="s">
        <v>1418</v>
      </c>
      <c r="P433" t="s">
        <v>697</v>
      </c>
      <c r="Q433" t="str">
        <f t="shared" si="41"/>
        <v>06/30/2022-01/30/2023</v>
      </c>
    </row>
    <row r="434" spans="5:17">
      <c r="E434" s="14" t="s">
        <v>1274</v>
      </c>
      <c r="F434" s="13">
        <v>44377</v>
      </c>
      <c r="G434" s="13">
        <v>47406</v>
      </c>
      <c r="H434">
        <f t="shared" si="36"/>
        <v>2021</v>
      </c>
      <c r="I434">
        <f t="shared" si="37"/>
        <v>2029</v>
      </c>
      <c r="J434" s="13">
        <v>44484</v>
      </c>
      <c r="K434" s="13">
        <v>47406</v>
      </c>
      <c r="L434">
        <f t="shared" si="38"/>
        <v>2021</v>
      </c>
      <c r="M434">
        <f t="shared" si="39"/>
        <v>2029</v>
      </c>
      <c r="N434" s="15" t="str">
        <f t="shared" si="40"/>
        <v>10/15/2021 - 10/15/2029</v>
      </c>
      <c r="O434" t="s">
        <v>1390</v>
      </c>
      <c r="P434" t="s">
        <v>697</v>
      </c>
      <c r="Q434" t="str">
        <f t="shared" si="41"/>
        <v>06/30/2021-10/14/2021</v>
      </c>
    </row>
    <row r="435" spans="5:17">
      <c r="E435" s="14" t="s">
        <v>1275</v>
      </c>
      <c r="F435" s="13">
        <v>45107</v>
      </c>
      <c r="G435" s="13">
        <v>48197</v>
      </c>
      <c r="H435">
        <f t="shared" si="36"/>
        <v>2023</v>
      </c>
      <c r="I435">
        <f t="shared" si="37"/>
        <v>2031</v>
      </c>
      <c r="J435" s="13">
        <v>45275</v>
      </c>
      <c r="K435" s="13">
        <v>48197</v>
      </c>
      <c r="L435">
        <f t="shared" si="38"/>
        <v>2023</v>
      </c>
      <c r="M435">
        <f t="shared" si="39"/>
        <v>2031</v>
      </c>
      <c r="N435" s="15" t="str">
        <f t="shared" si="40"/>
        <v>12/15/2023 - 12/15/2031</v>
      </c>
      <c r="O435" t="s">
        <v>1419</v>
      </c>
      <c r="P435" t="s">
        <v>697</v>
      </c>
      <c r="Q435" t="str">
        <f t="shared" si="41"/>
        <v>06/30/2023-12/14/2023</v>
      </c>
    </row>
    <row r="436" spans="5:17">
      <c r="E436" s="14" t="s">
        <v>1276</v>
      </c>
      <c r="F436" s="13">
        <v>45107</v>
      </c>
      <c r="G436" s="13">
        <v>48197</v>
      </c>
      <c r="H436">
        <f t="shared" si="36"/>
        <v>2023</v>
      </c>
      <c r="I436">
        <f t="shared" si="37"/>
        <v>2031</v>
      </c>
      <c r="J436" s="13">
        <v>45275</v>
      </c>
      <c r="K436" s="13">
        <v>48197</v>
      </c>
      <c r="L436">
        <f t="shared" si="38"/>
        <v>2023</v>
      </c>
      <c r="M436">
        <f t="shared" si="39"/>
        <v>2031</v>
      </c>
      <c r="N436" s="15" t="str">
        <f t="shared" si="40"/>
        <v>12/15/2023 - 12/15/2031</v>
      </c>
      <c r="O436" t="s">
        <v>1419</v>
      </c>
      <c r="P436" t="s">
        <v>697</v>
      </c>
      <c r="Q436" t="str">
        <f t="shared" si="41"/>
        <v>06/30/2023-12/14/2023</v>
      </c>
    </row>
    <row r="437" spans="5:17">
      <c r="E437" s="14" t="s">
        <v>1277</v>
      </c>
      <c r="F437" s="13">
        <v>44377</v>
      </c>
      <c r="G437" s="13">
        <v>47406</v>
      </c>
      <c r="H437">
        <f t="shared" si="36"/>
        <v>2021</v>
      </c>
      <c r="I437">
        <f t="shared" si="37"/>
        <v>2029</v>
      </c>
      <c r="J437" s="13">
        <v>44484</v>
      </c>
      <c r="K437" s="13">
        <v>47406</v>
      </c>
      <c r="L437">
        <f t="shared" si="38"/>
        <v>2021</v>
      </c>
      <c r="M437">
        <f t="shared" si="39"/>
        <v>2029</v>
      </c>
      <c r="N437" s="15" t="str">
        <f t="shared" si="40"/>
        <v>10/15/2021 - 10/15/2029</v>
      </c>
      <c r="O437" t="s">
        <v>1390</v>
      </c>
      <c r="P437" t="s">
        <v>697</v>
      </c>
      <c r="Q437" t="str">
        <f t="shared" si="41"/>
        <v>06/30/2021-10/14/2021</v>
      </c>
    </row>
    <row r="438" spans="5:17">
      <c r="E438" s="14" t="s">
        <v>1278</v>
      </c>
      <c r="F438" s="13">
        <v>44742</v>
      </c>
      <c r="G438" s="13">
        <v>47894</v>
      </c>
      <c r="H438">
        <f t="shared" si="36"/>
        <v>2022</v>
      </c>
      <c r="I438">
        <f t="shared" si="37"/>
        <v>2031</v>
      </c>
      <c r="J438" s="13">
        <v>44972</v>
      </c>
      <c r="K438" s="13">
        <v>47894</v>
      </c>
      <c r="L438">
        <f t="shared" si="38"/>
        <v>2023</v>
      </c>
      <c r="M438">
        <f t="shared" si="39"/>
        <v>2031</v>
      </c>
      <c r="N438" s="15" t="str">
        <f t="shared" si="40"/>
        <v>02/15/2023 - 02/15/2031</v>
      </c>
      <c r="O438" t="s">
        <v>1416</v>
      </c>
      <c r="P438" t="s">
        <v>697</v>
      </c>
      <c r="Q438" t="str">
        <f t="shared" si="41"/>
        <v>06/30/2022-02/14/2023</v>
      </c>
    </row>
    <row r="439" spans="5:17">
      <c r="E439" s="14" t="s">
        <v>1279</v>
      </c>
      <c r="F439" s="13">
        <v>44377</v>
      </c>
      <c r="G439" s="13">
        <v>47406</v>
      </c>
      <c r="H439">
        <f t="shared" si="36"/>
        <v>2021</v>
      </c>
      <c r="I439">
        <f t="shared" si="37"/>
        <v>2029</v>
      </c>
      <c r="J439" s="13">
        <v>44484</v>
      </c>
      <c r="K439" s="13">
        <v>47406</v>
      </c>
      <c r="L439">
        <f t="shared" si="38"/>
        <v>2021</v>
      </c>
      <c r="M439">
        <f t="shared" si="39"/>
        <v>2029</v>
      </c>
      <c r="N439" s="15" t="str">
        <f t="shared" si="40"/>
        <v>10/15/2021 - 10/15/2029</v>
      </c>
      <c r="O439" t="s">
        <v>1390</v>
      </c>
      <c r="P439" t="s">
        <v>697</v>
      </c>
      <c r="Q439" t="str">
        <f t="shared" si="41"/>
        <v>06/30/2021-10/14/2021</v>
      </c>
    </row>
    <row r="440" spans="5:17">
      <c r="E440" s="14" t="s">
        <v>1459</v>
      </c>
      <c r="F440" s="13">
        <v>44377</v>
      </c>
      <c r="G440" s="13">
        <v>47406</v>
      </c>
      <c r="H440">
        <f t="shared" si="36"/>
        <v>2021</v>
      </c>
      <c r="I440">
        <f t="shared" si="37"/>
        <v>2029</v>
      </c>
      <c r="J440" s="13">
        <v>44484</v>
      </c>
      <c r="K440" s="13">
        <v>47406</v>
      </c>
      <c r="L440">
        <f t="shared" si="38"/>
        <v>2021</v>
      </c>
      <c r="M440">
        <f t="shared" si="39"/>
        <v>2029</v>
      </c>
      <c r="N440" s="15" t="str">
        <f t="shared" si="40"/>
        <v>10/15/2021 - 10/15/2029</v>
      </c>
      <c r="O440" t="s">
        <v>1417</v>
      </c>
      <c r="P440" t="s">
        <v>697</v>
      </c>
      <c r="Q440" t="str">
        <f t="shared" si="41"/>
        <v>06/30/2021-10/14/2021</v>
      </c>
    </row>
    <row r="441" spans="5:17">
      <c r="E441" s="14" t="s">
        <v>1280</v>
      </c>
      <c r="F441" s="13">
        <v>44742</v>
      </c>
      <c r="G441" s="13">
        <v>47848</v>
      </c>
      <c r="H441">
        <f t="shared" si="36"/>
        <v>2022</v>
      </c>
      <c r="I441">
        <f t="shared" si="37"/>
        <v>2030</v>
      </c>
      <c r="J441" s="13">
        <v>44957</v>
      </c>
      <c r="K441" s="13">
        <v>47879</v>
      </c>
      <c r="L441">
        <f t="shared" si="38"/>
        <v>2023</v>
      </c>
      <c r="M441">
        <f t="shared" si="39"/>
        <v>2031</v>
      </c>
      <c r="N441" s="15" t="str">
        <f t="shared" si="40"/>
        <v>01/31/2023 - 01/31/2031</v>
      </c>
      <c r="O441" t="s">
        <v>1427</v>
      </c>
      <c r="P441" t="s">
        <v>697</v>
      </c>
      <c r="Q441" t="str">
        <f t="shared" si="41"/>
        <v>06/30/2022-01/30/2023</v>
      </c>
    </row>
    <row r="442" spans="5:17">
      <c r="E442" s="14" t="s">
        <v>1281</v>
      </c>
      <c r="F442" s="13">
        <v>44012</v>
      </c>
      <c r="G442" s="13">
        <v>47223</v>
      </c>
      <c r="H442">
        <f t="shared" si="36"/>
        <v>2020</v>
      </c>
      <c r="I442">
        <f t="shared" si="37"/>
        <v>2029</v>
      </c>
      <c r="J442" s="13">
        <v>44316</v>
      </c>
      <c r="K442" s="13">
        <v>47238</v>
      </c>
      <c r="L442">
        <f t="shared" si="38"/>
        <v>2021</v>
      </c>
      <c r="M442">
        <f t="shared" si="39"/>
        <v>2029</v>
      </c>
      <c r="N442" s="15" t="str">
        <f t="shared" si="40"/>
        <v>04/30/2021 - 04/30/2029</v>
      </c>
      <c r="O442" t="s">
        <v>1420</v>
      </c>
      <c r="P442" t="s">
        <v>697</v>
      </c>
      <c r="Q442" t="str">
        <f t="shared" si="41"/>
        <v>06/30/2020-04/29/2021</v>
      </c>
    </row>
    <row r="443" spans="5:17">
      <c r="E443" s="14" t="s">
        <v>1282</v>
      </c>
      <c r="F443" s="13">
        <v>44742</v>
      </c>
      <c r="G443" s="13">
        <v>47848</v>
      </c>
      <c r="H443">
        <f t="shared" si="36"/>
        <v>2022</v>
      </c>
      <c r="I443">
        <f t="shared" si="37"/>
        <v>2030</v>
      </c>
      <c r="J443" s="13">
        <v>44957</v>
      </c>
      <c r="K443" s="13">
        <v>47879</v>
      </c>
      <c r="L443">
        <f t="shared" si="38"/>
        <v>2023</v>
      </c>
      <c r="M443">
        <f t="shared" si="39"/>
        <v>2031</v>
      </c>
      <c r="N443" s="15" t="str">
        <f t="shared" si="40"/>
        <v>01/31/2023 - 01/31/2031</v>
      </c>
      <c r="O443" t="s">
        <v>1418</v>
      </c>
      <c r="P443" t="s">
        <v>697</v>
      </c>
      <c r="Q443" t="str">
        <f t="shared" si="41"/>
        <v>06/30/2022-01/30/2023</v>
      </c>
    </row>
    <row r="444" spans="5:17">
      <c r="E444" s="14" t="s">
        <v>1283</v>
      </c>
      <c r="F444" s="13">
        <v>44742</v>
      </c>
      <c r="G444" s="13">
        <v>47848</v>
      </c>
      <c r="H444">
        <f t="shared" si="36"/>
        <v>2022</v>
      </c>
      <c r="I444">
        <f t="shared" si="37"/>
        <v>2030</v>
      </c>
      <c r="J444" s="13">
        <v>44957</v>
      </c>
      <c r="K444" s="13">
        <v>47879</v>
      </c>
      <c r="L444">
        <f t="shared" si="38"/>
        <v>2023</v>
      </c>
      <c r="M444">
        <f t="shared" si="39"/>
        <v>2031</v>
      </c>
      <c r="N444" s="15" t="str">
        <f t="shared" si="40"/>
        <v>01/31/2023 - 01/31/2031</v>
      </c>
      <c r="O444" t="s">
        <v>1410</v>
      </c>
      <c r="P444" t="s">
        <v>697</v>
      </c>
      <c r="Q444" t="str">
        <f t="shared" si="41"/>
        <v>06/30/2022-01/30/2023</v>
      </c>
    </row>
    <row r="445" spans="5:17">
      <c r="E445" s="14" t="s">
        <v>1284</v>
      </c>
      <c r="F445" s="13">
        <v>45107</v>
      </c>
      <c r="G445" s="13">
        <v>48197</v>
      </c>
      <c r="H445">
        <f t="shared" si="36"/>
        <v>2023</v>
      </c>
      <c r="I445">
        <f t="shared" si="37"/>
        <v>2031</v>
      </c>
      <c r="J445" s="13">
        <v>45275</v>
      </c>
      <c r="K445" s="13">
        <v>48197</v>
      </c>
      <c r="L445">
        <f t="shared" si="38"/>
        <v>2023</v>
      </c>
      <c r="M445">
        <f t="shared" si="39"/>
        <v>2031</v>
      </c>
      <c r="N445" s="15" t="str">
        <f t="shared" si="40"/>
        <v>12/15/2023 - 12/15/2031</v>
      </c>
      <c r="O445" t="s">
        <v>1419</v>
      </c>
      <c r="P445" t="s">
        <v>697</v>
      </c>
      <c r="Q445" t="str">
        <f t="shared" si="41"/>
        <v>06/30/2023-12/14/2023</v>
      </c>
    </row>
    <row r="446" spans="5:17">
      <c r="E446" s="14" t="s">
        <v>1285</v>
      </c>
      <c r="F446" s="13">
        <v>44377</v>
      </c>
      <c r="G446" s="13">
        <v>47406</v>
      </c>
      <c r="H446">
        <f t="shared" si="36"/>
        <v>2021</v>
      </c>
      <c r="I446">
        <f t="shared" si="37"/>
        <v>2029</v>
      </c>
      <c r="J446" s="13">
        <v>44484</v>
      </c>
      <c r="K446" s="13">
        <v>47406</v>
      </c>
      <c r="L446">
        <f t="shared" si="38"/>
        <v>2021</v>
      </c>
      <c r="M446">
        <f t="shared" si="39"/>
        <v>2029</v>
      </c>
      <c r="N446" s="15" t="str">
        <f t="shared" si="40"/>
        <v>10/15/2021 - 10/15/2029</v>
      </c>
      <c r="O446" t="s">
        <v>1392</v>
      </c>
      <c r="P446" t="s">
        <v>697</v>
      </c>
      <c r="Q446" t="str">
        <f t="shared" si="41"/>
        <v>06/30/2021-10/14/2021</v>
      </c>
    </row>
    <row r="447" spans="5:17">
      <c r="E447" s="14" t="s">
        <v>1286</v>
      </c>
      <c r="F447" s="13">
        <v>45107</v>
      </c>
      <c r="G447" s="13">
        <v>48197</v>
      </c>
      <c r="H447">
        <f t="shared" si="36"/>
        <v>2023</v>
      </c>
      <c r="I447">
        <f t="shared" si="37"/>
        <v>2031</v>
      </c>
      <c r="J447" s="13">
        <v>45275</v>
      </c>
      <c r="K447" s="13">
        <v>48197</v>
      </c>
      <c r="L447">
        <f t="shared" si="38"/>
        <v>2023</v>
      </c>
      <c r="M447">
        <f t="shared" si="39"/>
        <v>2031</v>
      </c>
      <c r="N447" s="15" t="str">
        <f t="shared" si="40"/>
        <v>12/15/2023 - 12/15/2031</v>
      </c>
      <c r="O447" t="s">
        <v>1422</v>
      </c>
      <c r="P447" s="13" t="s">
        <v>697</v>
      </c>
      <c r="Q447" t="str">
        <f t="shared" si="41"/>
        <v>06/30/2023-12/14/2023</v>
      </c>
    </row>
    <row r="448" spans="5:17">
      <c r="E448" s="14" t="s">
        <v>1287</v>
      </c>
      <c r="F448" s="13">
        <v>44742</v>
      </c>
      <c r="G448" s="13">
        <v>47848</v>
      </c>
      <c r="H448">
        <f t="shared" si="36"/>
        <v>2022</v>
      </c>
      <c r="I448">
        <f t="shared" si="37"/>
        <v>2030</v>
      </c>
      <c r="J448" s="13">
        <v>44957</v>
      </c>
      <c r="K448" s="13">
        <v>47879</v>
      </c>
      <c r="L448">
        <f t="shared" si="38"/>
        <v>2023</v>
      </c>
      <c r="M448">
        <f t="shared" si="39"/>
        <v>2031</v>
      </c>
      <c r="N448" s="15" t="str">
        <f t="shared" si="40"/>
        <v>01/31/2023 - 01/31/2031</v>
      </c>
      <c r="O448" t="s">
        <v>1427</v>
      </c>
      <c r="P448" t="s">
        <v>697</v>
      </c>
      <c r="Q448" t="str">
        <f t="shared" si="41"/>
        <v>06/30/2022-01/30/2023</v>
      </c>
    </row>
    <row r="449" spans="5:17">
      <c r="E449" s="14" t="s">
        <v>1288</v>
      </c>
      <c r="F449" s="13">
        <v>45107</v>
      </c>
      <c r="G449" s="13">
        <v>48213</v>
      </c>
      <c r="H449">
        <f t="shared" si="36"/>
        <v>2023</v>
      </c>
      <c r="I449">
        <f t="shared" si="37"/>
        <v>2031</v>
      </c>
      <c r="J449" s="13">
        <v>45291</v>
      </c>
      <c r="K449" s="13">
        <v>48213</v>
      </c>
      <c r="L449">
        <f t="shared" si="38"/>
        <v>2023</v>
      </c>
      <c r="M449">
        <f t="shared" si="39"/>
        <v>2031</v>
      </c>
      <c r="N449" s="15" t="str">
        <f t="shared" si="40"/>
        <v>12/31/2023 - 12/31/2031</v>
      </c>
      <c r="O449" t="s">
        <v>1428</v>
      </c>
      <c r="P449" t="s">
        <v>697</v>
      </c>
      <c r="Q449" t="str">
        <f t="shared" si="41"/>
        <v>06/30/2023-12/30/2023</v>
      </c>
    </row>
    <row r="450" spans="5:17">
      <c r="E450" s="14" t="s">
        <v>1289</v>
      </c>
      <c r="F450" s="13">
        <v>45107</v>
      </c>
      <c r="G450" s="13">
        <v>48213</v>
      </c>
      <c r="H450">
        <f t="shared" ref="H450:H513" si="42">YEAR(F450)</f>
        <v>2023</v>
      </c>
      <c r="I450">
        <f t="shared" ref="I450:I513" si="43">YEAR(G450)</f>
        <v>2031</v>
      </c>
      <c r="J450" s="13">
        <v>45291</v>
      </c>
      <c r="K450" s="13">
        <v>48213</v>
      </c>
      <c r="L450">
        <f t="shared" ref="L450:L513" si="44">YEAR(J450)</f>
        <v>2023</v>
      </c>
      <c r="M450">
        <f t="shared" ref="M450:M513" si="45">YEAR(K450)</f>
        <v>2031</v>
      </c>
      <c r="N450" s="15" t="str">
        <f t="shared" ref="N450:N513" si="46">TEXT(J450,"mm/dd/yyyy")&amp;" - "&amp;TEXT(K450,"mm/dd/yyyy")</f>
        <v>12/31/2023 - 12/31/2031</v>
      </c>
      <c r="O450" t="s">
        <v>1404</v>
      </c>
      <c r="P450" t="s">
        <v>697</v>
      </c>
      <c r="Q450" t="str">
        <f t="shared" ref="Q450:Q513" si="47">TEXT(F450,"mm/dd/yyyy")&amp;"-"&amp;TEXT(J450-1,"mm/dd/yyyy")</f>
        <v>06/30/2023-12/30/2023</v>
      </c>
    </row>
    <row r="451" spans="5:17">
      <c r="E451" s="14" t="s">
        <v>1290</v>
      </c>
      <c r="F451" s="13">
        <v>43466</v>
      </c>
      <c r="G451" s="13">
        <v>46858</v>
      </c>
      <c r="H451">
        <f t="shared" si="42"/>
        <v>2019</v>
      </c>
      <c r="I451">
        <f t="shared" si="43"/>
        <v>2028</v>
      </c>
      <c r="J451" s="13">
        <v>43936</v>
      </c>
      <c r="K451" s="13">
        <v>46858</v>
      </c>
      <c r="L451">
        <f t="shared" si="44"/>
        <v>2020</v>
      </c>
      <c r="M451">
        <f t="shared" si="45"/>
        <v>2028</v>
      </c>
      <c r="N451" s="15" t="str">
        <f t="shared" si="46"/>
        <v>04/15/2020 - 04/15/2028</v>
      </c>
      <c r="O451" t="s">
        <v>1399</v>
      </c>
      <c r="P451" t="s">
        <v>697</v>
      </c>
      <c r="Q451" t="str">
        <f t="shared" si="47"/>
        <v>01/01/2019-04/14/2020</v>
      </c>
    </row>
    <row r="452" spans="5:17">
      <c r="E452" s="14" t="s">
        <v>1291</v>
      </c>
      <c r="F452" s="13">
        <v>43466</v>
      </c>
      <c r="G452" s="13">
        <v>46858</v>
      </c>
      <c r="H452">
        <f t="shared" si="42"/>
        <v>2019</v>
      </c>
      <c r="I452">
        <f t="shared" si="43"/>
        <v>2028</v>
      </c>
      <c r="J452" s="13">
        <v>43936</v>
      </c>
      <c r="K452" s="13">
        <v>46858</v>
      </c>
      <c r="L452">
        <f t="shared" si="44"/>
        <v>2020</v>
      </c>
      <c r="M452">
        <f t="shared" si="45"/>
        <v>2028</v>
      </c>
      <c r="N452" s="15" t="str">
        <f t="shared" si="46"/>
        <v>04/15/2020 - 04/15/2028</v>
      </c>
      <c r="O452" t="s">
        <v>1399</v>
      </c>
      <c r="P452" t="s">
        <v>697</v>
      </c>
      <c r="Q452" t="str">
        <f t="shared" si="47"/>
        <v>01/01/2019-04/14/2020</v>
      </c>
    </row>
    <row r="453" spans="5:17">
      <c r="E453" s="14" t="s">
        <v>1292</v>
      </c>
      <c r="F453" s="13">
        <v>45473</v>
      </c>
      <c r="G453" s="13">
        <v>47299</v>
      </c>
      <c r="H453">
        <f t="shared" si="42"/>
        <v>2024</v>
      </c>
      <c r="I453">
        <f t="shared" si="43"/>
        <v>2029</v>
      </c>
      <c r="J453" s="13">
        <v>45473</v>
      </c>
      <c r="K453" s="13">
        <v>47299</v>
      </c>
      <c r="L453">
        <f t="shared" si="44"/>
        <v>2024</v>
      </c>
      <c r="M453">
        <f t="shared" si="45"/>
        <v>2029</v>
      </c>
      <c r="N453" s="15" t="str">
        <f t="shared" si="46"/>
        <v>06/30/2024 - 06/30/2029</v>
      </c>
      <c r="O453" t="s">
        <v>1448</v>
      </c>
      <c r="P453" s="13" t="s">
        <v>713</v>
      </c>
      <c r="Q453" t="s">
        <v>1394</v>
      </c>
    </row>
    <row r="454" spans="5:17">
      <c r="E454" s="14" t="s">
        <v>1293</v>
      </c>
      <c r="F454" s="13">
        <v>44377</v>
      </c>
      <c r="G454" s="13">
        <v>47406</v>
      </c>
      <c r="H454">
        <f t="shared" si="42"/>
        <v>2021</v>
      </c>
      <c r="I454">
        <f t="shared" si="43"/>
        <v>2029</v>
      </c>
      <c r="J454" s="13">
        <v>44484</v>
      </c>
      <c r="K454" s="13">
        <v>47406</v>
      </c>
      <c r="L454">
        <f t="shared" si="44"/>
        <v>2021</v>
      </c>
      <c r="M454">
        <f t="shared" si="45"/>
        <v>2029</v>
      </c>
      <c r="N454" s="15" t="str">
        <f t="shared" si="46"/>
        <v>10/15/2021 - 10/15/2029</v>
      </c>
      <c r="O454" t="s">
        <v>1390</v>
      </c>
      <c r="P454" t="s">
        <v>697</v>
      </c>
      <c r="Q454" t="str">
        <f t="shared" si="47"/>
        <v>06/30/2021-10/14/2021</v>
      </c>
    </row>
    <row r="455" spans="5:17">
      <c r="E455" s="14" t="s">
        <v>1294</v>
      </c>
      <c r="F455" s="13">
        <v>44377</v>
      </c>
      <c r="G455" s="13">
        <v>47406</v>
      </c>
      <c r="H455">
        <f t="shared" si="42"/>
        <v>2021</v>
      </c>
      <c r="I455">
        <f t="shared" si="43"/>
        <v>2029</v>
      </c>
      <c r="J455" s="13">
        <v>44484</v>
      </c>
      <c r="K455" s="13">
        <v>47406</v>
      </c>
      <c r="L455">
        <f t="shared" si="44"/>
        <v>2021</v>
      </c>
      <c r="M455">
        <f t="shared" si="45"/>
        <v>2029</v>
      </c>
      <c r="N455" s="15" t="str">
        <f t="shared" si="46"/>
        <v>10/15/2021 - 10/15/2029</v>
      </c>
      <c r="O455" t="s">
        <v>1390</v>
      </c>
      <c r="P455" t="s">
        <v>697</v>
      </c>
      <c r="Q455" t="str">
        <f t="shared" si="47"/>
        <v>06/30/2021-10/14/2021</v>
      </c>
    </row>
    <row r="456" spans="5:17">
      <c r="E456" s="14" t="s">
        <v>1295</v>
      </c>
      <c r="F456" s="13">
        <v>44377</v>
      </c>
      <c r="G456" s="13">
        <v>47406</v>
      </c>
      <c r="H456">
        <f t="shared" si="42"/>
        <v>2021</v>
      </c>
      <c r="I456">
        <f t="shared" si="43"/>
        <v>2029</v>
      </c>
      <c r="J456" s="13">
        <v>44484</v>
      </c>
      <c r="K456" s="13">
        <v>47406</v>
      </c>
      <c r="L456">
        <f t="shared" si="44"/>
        <v>2021</v>
      </c>
      <c r="M456">
        <f t="shared" si="45"/>
        <v>2029</v>
      </c>
      <c r="N456" s="15" t="str">
        <f t="shared" si="46"/>
        <v>10/15/2021 - 10/15/2029</v>
      </c>
      <c r="O456" t="s">
        <v>1417</v>
      </c>
      <c r="P456" t="s">
        <v>697</v>
      </c>
      <c r="Q456" t="str">
        <f t="shared" si="47"/>
        <v>06/30/2021-10/14/2021</v>
      </c>
    </row>
    <row r="457" spans="5:17">
      <c r="E457" s="14" t="s">
        <v>1296</v>
      </c>
      <c r="F457" s="13">
        <v>43465</v>
      </c>
      <c r="G457" s="13">
        <v>47802</v>
      </c>
      <c r="H457">
        <f t="shared" si="42"/>
        <v>2018</v>
      </c>
      <c r="I457">
        <f t="shared" si="43"/>
        <v>2030</v>
      </c>
      <c r="J457" s="13">
        <v>44972</v>
      </c>
      <c r="K457" s="13">
        <v>47894</v>
      </c>
      <c r="L457">
        <f t="shared" si="44"/>
        <v>2023</v>
      </c>
      <c r="M457">
        <f t="shared" si="45"/>
        <v>2031</v>
      </c>
      <c r="N457" s="15" t="str">
        <f t="shared" si="46"/>
        <v>02/15/2023 - 02/15/2031</v>
      </c>
      <c r="O457" t="s">
        <v>1435</v>
      </c>
      <c r="P457" t="s">
        <v>697</v>
      </c>
      <c r="Q457" t="str">
        <f t="shared" si="47"/>
        <v>12/31/2018-02/14/2023</v>
      </c>
    </row>
    <row r="458" spans="5:17">
      <c r="E458" s="14" t="s">
        <v>1297</v>
      </c>
      <c r="F458" s="13">
        <v>44012</v>
      </c>
      <c r="G458" s="13">
        <v>47223</v>
      </c>
      <c r="H458">
        <f t="shared" si="42"/>
        <v>2020</v>
      </c>
      <c r="I458">
        <f t="shared" si="43"/>
        <v>2029</v>
      </c>
      <c r="J458" s="13">
        <v>44316</v>
      </c>
      <c r="K458" s="13">
        <v>47238</v>
      </c>
      <c r="L458">
        <f t="shared" si="44"/>
        <v>2021</v>
      </c>
      <c r="M458">
        <f t="shared" si="45"/>
        <v>2029</v>
      </c>
      <c r="N458" s="15" t="str">
        <f t="shared" si="46"/>
        <v>04/30/2021 - 04/30/2029</v>
      </c>
      <c r="O458" t="s">
        <v>1420</v>
      </c>
      <c r="P458" t="s">
        <v>697</v>
      </c>
      <c r="Q458" t="str">
        <f t="shared" si="47"/>
        <v>06/30/2020-04/29/2021</v>
      </c>
    </row>
    <row r="459" spans="5:17">
      <c r="E459" s="14" t="s">
        <v>1298</v>
      </c>
      <c r="F459" s="13">
        <v>44742</v>
      </c>
      <c r="G459" s="13">
        <v>47848</v>
      </c>
      <c r="H459">
        <f t="shared" si="42"/>
        <v>2022</v>
      </c>
      <c r="I459">
        <f t="shared" si="43"/>
        <v>2030</v>
      </c>
      <c r="J459" s="13">
        <v>44957</v>
      </c>
      <c r="K459" s="13">
        <v>47879</v>
      </c>
      <c r="L459">
        <f t="shared" si="44"/>
        <v>2023</v>
      </c>
      <c r="M459">
        <f t="shared" si="45"/>
        <v>2031</v>
      </c>
      <c r="N459" s="15" t="str">
        <f t="shared" si="46"/>
        <v>01/31/2023 - 01/31/2031</v>
      </c>
      <c r="O459" t="s">
        <v>1411</v>
      </c>
      <c r="P459" t="s">
        <v>697</v>
      </c>
      <c r="Q459" t="str">
        <f t="shared" si="47"/>
        <v>06/30/2022-01/30/2023</v>
      </c>
    </row>
    <row r="460" spans="5:17">
      <c r="E460" s="14" t="s">
        <v>1299</v>
      </c>
      <c r="F460" s="13">
        <v>45107</v>
      </c>
      <c r="G460" s="13">
        <v>48197</v>
      </c>
      <c r="H460">
        <f t="shared" si="42"/>
        <v>2023</v>
      </c>
      <c r="I460">
        <f t="shared" si="43"/>
        <v>2031</v>
      </c>
      <c r="J460" s="13">
        <v>45275</v>
      </c>
      <c r="K460" s="13">
        <v>48197</v>
      </c>
      <c r="L460">
        <f t="shared" si="44"/>
        <v>2023</v>
      </c>
      <c r="M460">
        <f t="shared" si="45"/>
        <v>2031</v>
      </c>
      <c r="N460" s="15" t="str">
        <f t="shared" si="46"/>
        <v>12/15/2023 - 12/15/2031</v>
      </c>
      <c r="O460" t="s">
        <v>1422</v>
      </c>
      <c r="P460" s="13" t="s">
        <v>697</v>
      </c>
      <c r="Q460" t="str">
        <f t="shared" si="47"/>
        <v>06/30/2023-12/14/2023</v>
      </c>
    </row>
    <row r="461" spans="5:17">
      <c r="E461" s="14" t="s">
        <v>1300</v>
      </c>
      <c r="F461" s="13">
        <v>44742</v>
      </c>
      <c r="G461" s="13">
        <v>47894</v>
      </c>
      <c r="H461">
        <f t="shared" si="42"/>
        <v>2022</v>
      </c>
      <c r="I461">
        <f t="shared" si="43"/>
        <v>2031</v>
      </c>
      <c r="J461" s="13">
        <v>44972</v>
      </c>
      <c r="K461" s="13">
        <v>47894</v>
      </c>
      <c r="L461">
        <f t="shared" si="44"/>
        <v>2023</v>
      </c>
      <c r="M461">
        <f t="shared" si="45"/>
        <v>2031</v>
      </c>
      <c r="N461" s="15" t="str">
        <f t="shared" si="46"/>
        <v>02/15/2023 - 02/15/2031</v>
      </c>
      <c r="O461" t="s">
        <v>1416</v>
      </c>
      <c r="P461" t="s">
        <v>697</v>
      </c>
      <c r="Q461" t="str">
        <f t="shared" si="47"/>
        <v>06/30/2022-02/14/2023</v>
      </c>
    </row>
    <row r="462" spans="5:17">
      <c r="E462" s="14" t="s">
        <v>1301</v>
      </c>
      <c r="F462" s="13">
        <v>44742</v>
      </c>
      <c r="G462" s="13">
        <v>47848</v>
      </c>
      <c r="H462">
        <f t="shared" si="42"/>
        <v>2022</v>
      </c>
      <c r="I462">
        <f t="shared" si="43"/>
        <v>2030</v>
      </c>
      <c r="J462" s="13">
        <v>44957</v>
      </c>
      <c r="K462" s="13">
        <v>47879</v>
      </c>
      <c r="L462">
        <f t="shared" si="44"/>
        <v>2023</v>
      </c>
      <c r="M462">
        <f t="shared" si="45"/>
        <v>2031</v>
      </c>
      <c r="N462" s="15" t="str">
        <f t="shared" si="46"/>
        <v>01/31/2023 - 01/31/2031</v>
      </c>
      <c r="O462" t="s">
        <v>1427</v>
      </c>
      <c r="P462" t="s">
        <v>697</v>
      </c>
      <c r="Q462" t="str">
        <f t="shared" si="47"/>
        <v>06/30/2022-01/30/2023</v>
      </c>
    </row>
    <row r="463" spans="5:17">
      <c r="E463" s="14" t="s">
        <v>1302</v>
      </c>
      <c r="F463" s="13">
        <v>44742</v>
      </c>
      <c r="G463" s="13">
        <v>47848</v>
      </c>
      <c r="H463">
        <f t="shared" si="42"/>
        <v>2022</v>
      </c>
      <c r="I463">
        <f t="shared" si="43"/>
        <v>2030</v>
      </c>
      <c r="J463" s="13">
        <v>44957</v>
      </c>
      <c r="K463" s="13">
        <v>47879</v>
      </c>
      <c r="L463">
        <f t="shared" si="44"/>
        <v>2023</v>
      </c>
      <c r="M463">
        <f t="shared" si="45"/>
        <v>2031</v>
      </c>
      <c r="N463" s="15" t="str">
        <f t="shared" si="46"/>
        <v>01/31/2023 - 01/31/2031</v>
      </c>
      <c r="O463" t="s">
        <v>1427</v>
      </c>
      <c r="P463" t="s">
        <v>697</v>
      </c>
      <c r="Q463" t="str">
        <f t="shared" si="47"/>
        <v>06/30/2022-01/30/2023</v>
      </c>
    </row>
    <row r="464" spans="5:17">
      <c r="E464" s="14" t="s">
        <v>1303</v>
      </c>
      <c r="F464" s="13">
        <v>45473</v>
      </c>
      <c r="G464" s="13">
        <v>47299</v>
      </c>
      <c r="H464">
        <f t="shared" si="42"/>
        <v>2024</v>
      </c>
      <c r="I464">
        <f t="shared" si="43"/>
        <v>2029</v>
      </c>
      <c r="J464" s="13">
        <v>45473</v>
      </c>
      <c r="K464" s="13">
        <v>47299</v>
      </c>
      <c r="L464">
        <f t="shared" si="44"/>
        <v>2024</v>
      </c>
      <c r="M464">
        <f t="shared" si="45"/>
        <v>2029</v>
      </c>
      <c r="N464" s="15" t="str">
        <f t="shared" si="46"/>
        <v>06/30/2024 - 06/30/2029</v>
      </c>
      <c r="O464" t="s">
        <v>1460</v>
      </c>
      <c r="P464" s="13" t="s">
        <v>713</v>
      </c>
      <c r="Q464" t="s">
        <v>1394</v>
      </c>
    </row>
    <row r="465" spans="5:17">
      <c r="E465" s="14" t="s">
        <v>1304</v>
      </c>
      <c r="F465" s="13">
        <v>44377</v>
      </c>
      <c r="G465" s="13">
        <v>47406</v>
      </c>
      <c r="H465">
        <f t="shared" si="42"/>
        <v>2021</v>
      </c>
      <c r="I465">
        <f t="shared" si="43"/>
        <v>2029</v>
      </c>
      <c r="J465" s="13">
        <v>44484</v>
      </c>
      <c r="K465" s="13">
        <v>47406</v>
      </c>
      <c r="L465">
        <f t="shared" si="44"/>
        <v>2021</v>
      </c>
      <c r="M465">
        <f t="shared" si="45"/>
        <v>2029</v>
      </c>
      <c r="N465" s="15" t="str">
        <f t="shared" si="46"/>
        <v>10/15/2021 - 10/15/2029</v>
      </c>
      <c r="O465" t="s">
        <v>1390</v>
      </c>
      <c r="P465" t="s">
        <v>697</v>
      </c>
      <c r="Q465" t="str">
        <f t="shared" si="47"/>
        <v>06/30/2021-10/14/2021</v>
      </c>
    </row>
    <row r="466" spans="5:17">
      <c r="E466" s="14" t="s">
        <v>1305</v>
      </c>
      <c r="F466" s="13">
        <v>44377</v>
      </c>
      <c r="G466" s="13">
        <v>47406</v>
      </c>
      <c r="H466">
        <f t="shared" si="42"/>
        <v>2021</v>
      </c>
      <c r="I466">
        <f t="shared" si="43"/>
        <v>2029</v>
      </c>
      <c r="J466" s="13">
        <v>44484</v>
      </c>
      <c r="K466" s="13">
        <v>47406</v>
      </c>
      <c r="L466">
        <f t="shared" si="44"/>
        <v>2021</v>
      </c>
      <c r="M466">
        <f t="shared" si="45"/>
        <v>2029</v>
      </c>
      <c r="N466" s="15" t="str">
        <f t="shared" si="46"/>
        <v>10/15/2021 - 10/15/2029</v>
      </c>
      <c r="O466" t="s">
        <v>1390</v>
      </c>
      <c r="P466" t="s">
        <v>697</v>
      </c>
      <c r="Q466" t="str">
        <f t="shared" si="47"/>
        <v>06/30/2021-10/14/2021</v>
      </c>
    </row>
    <row r="467" spans="5:17">
      <c r="E467" s="14" t="s">
        <v>1306</v>
      </c>
      <c r="F467" s="13">
        <v>44561</v>
      </c>
      <c r="G467" s="13">
        <v>46568</v>
      </c>
      <c r="H467">
        <f t="shared" si="42"/>
        <v>2021</v>
      </c>
      <c r="I467">
        <f t="shared" si="43"/>
        <v>2027</v>
      </c>
      <c r="J467" s="13">
        <v>44742</v>
      </c>
      <c r="K467" s="13">
        <v>46568</v>
      </c>
      <c r="L467">
        <f t="shared" si="44"/>
        <v>2022</v>
      </c>
      <c r="M467">
        <f t="shared" si="45"/>
        <v>2027</v>
      </c>
      <c r="N467" s="15" t="str">
        <f t="shared" si="46"/>
        <v>06/30/2022 - 06/30/2027</v>
      </c>
      <c r="O467" t="s">
        <v>1437</v>
      </c>
      <c r="P467" t="s">
        <v>697</v>
      </c>
      <c r="Q467" t="str">
        <f t="shared" si="47"/>
        <v>12/31/2021-06/29/2022</v>
      </c>
    </row>
    <row r="468" spans="5:17">
      <c r="E468" s="14" t="s">
        <v>1307</v>
      </c>
      <c r="F468" s="13">
        <v>44377</v>
      </c>
      <c r="G468" s="13">
        <v>47406</v>
      </c>
      <c r="H468">
        <f t="shared" si="42"/>
        <v>2021</v>
      </c>
      <c r="I468">
        <f t="shared" si="43"/>
        <v>2029</v>
      </c>
      <c r="J468" s="13">
        <v>44484</v>
      </c>
      <c r="K468" s="13">
        <v>47406</v>
      </c>
      <c r="L468">
        <f t="shared" si="44"/>
        <v>2021</v>
      </c>
      <c r="M468">
        <f t="shared" si="45"/>
        <v>2029</v>
      </c>
      <c r="N468" s="15" t="str">
        <f t="shared" si="46"/>
        <v>10/15/2021 - 10/15/2029</v>
      </c>
      <c r="O468" t="s">
        <v>1390</v>
      </c>
      <c r="P468" t="s">
        <v>697</v>
      </c>
      <c r="Q468" t="str">
        <f t="shared" si="47"/>
        <v>06/30/2021-10/14/2021</v>
      </c>
    </row>
    <row r="469" spans="5:17">
      <c r="E469" s="14" t="s">
        <v>1308</v>
      </c>
      <c r="F469" s="13">
        <v>44742</v>
      </c>
      <c r="G469" s="13">
        <v>47848</v>
      </c>
      <c r="H469">
        <f t="shared" si="42"/>
        <v>2022</v>
      </c>
      <c r="I469">
        <f t="shared" si="43"/>
        <v>2030</v>
      </c>
      <c r="J469" s="13">
        <v>44957</v>
      </c>
      <c r="K469" s="13">
        <v>47879</v>
      </c>
      <c r="L469">
        <f t="shared" si="44"/>
        <v>2023</v>
      </c>
      <c r="M469">
        <f t="shared" si="45"/>
        <v>2031</v>
      </c>
      <c r="N469" s="15" t="str">
        <f t="shared" si="46"/>
        <v>01/31/2023 - 01/31/2031</v>
      </c>
      <c r="O469" t="s">
        <v>1405</v>
      </c>
      <c r="P469" t="s">
        <v>697</v>
      </c>
      <c r="Q469" t="str">
        <f t="shared" si="47"/>
        <v>06/30/2022-01/30/2023</v>
      </c>
    </row>
    <row r="470" spans="5:17">
      <c r="E470" s="14" t="s">
        <v>1309</v>
      </c>
      <c r="F470" s="13">
        <v>45107</v>
      </c>
      <c r="G470" s="13">
        <v>48213</v>
      </c>
      <c r="H470">
        <f t="shared" si="42"/>
        <v>2023</v>
      </c>
      <c r="I470">
        <f t="shared" si="43"/>
        <v>2031</v>
      </c>
      <c r="J470" s="13">
        <v>45291</v>
      </c>
      <c r="K470" s="13">
        <v>48213</v>
      </c>
      <c r="L470">
        <f t="shared" si="44"/>
        <v>2023</v>
      </c>
      <c r="M470">
        <f t="shared" si="45"/>
        <v>2031</v>
      </c>
      <c r="N470" s="15" t="str">
        <f t="shared" si="46"/>
        <v>12/31/2023 - 12/31/2031</v>
      </c>
      <c r="O470" t="s">
        <v>1423</v>
      </c>
      <c r="P470" t="s">
        <v>697</v>
      </c>
      <c r="Q470" t="str">
        <f t="shared" si="47"/>
        <v>06/30/2023-12/30/2023</v>
      </c>
    </row>
    <row r="471" spans="5:17">
      <c r="E471" s="14" t="s">
        <v>1310</v>
      </c>
      <c r="F471" s="13">
        <v>44377</v>
      </c>
      <c r="G471" s="13">
        <v>47406</v>
      </c>
      <c r="H471">
        <f t="shared" si="42"/>
        <v>2021</v>
      </c>
      <c r="I471">
        <f t="shared" si="43"/>
        <v>2029</v>
      </c>
      <c r="J471" s="13">
        <v>44484</v>
      </c>
      <c r="K471" s="13">
        <v>47406</v>
      </c>
      <c r="L471">
        <f t="shared" si="44"/>
        <v>2021</v>
      </c>
      <c r="M471">
        <f t="shared" si="45"/>
        <v>2029</v>
      </c>
      <c r="N471" s="15" t="str">
        <f t="shared" si="46"/>
        <v>10/15/2021 - 10/15/2029</v>
      </c>
      <c r="O471" t="s">
        <v>1392</v>
      </c>
      <c r="P471" t="s">
        <v>697</v>
      </c>
      <c r="Q471" t="str">
        <f t="shared" si="47"/>
        <v>06/30/2021-10/14/2021</v>
      </c>
    </row>
    <row r="472" spans="5:17">
      <c r="E472" s="14" t="s">
        <v>1311</v>
      </c>
      <c r="F472" s="13">
        <v>45107</v>
      </c>
      <c r="G472" s="13">
        <v>48213</v>
      </c>
      <c r="H472">
        <f t="shared" si="42"/>
        <v>2023</v>
      </c>
      <c r="I472">
        <f t="shared" si="43"/>
        <v>2031</v>
      </c>
      <c r="J472" s="13">
        <v>45291</v>
      </c>
      <c r="K472" s="13">
        <v>48213</v>
      </c>
      <c r="L472">
        <f t="shared" si="44"/>
        <v>2023</v>
      </c>
      <c r="M472">
        <f t="shared" si="45"/>
        <v>2031</v>
      </c>
      <c r="N472" s="15" t="str">
        <f t="shared" si="46"/>
        <v>12/31/2023 - 12/31/2031</v>
      </c>
      <c r="O472" t="s">
        <v>1438</v>
      </c>
      <c r="P472" t="s">
        <v>697</v>
      </c>
      <c r="Q472" t="str">
        <f t="shared" si="47"/>
        <v>06/30/2023-12/30/2023</v>
      </c>
    </row>
    <row r="473" spans="5:17">
      <c r="E473" s="14" t="s">
        <v>1312</v>
      </c>
      <c r="F473" s="13">
        <v>44742</v>
      </c>
      <c r="G473" s="13">
        <v>47848</v>
      </c>
      <c r="H473">
        <f t="shared" si="42"/>
        <v>2022</v>
      </c>
      <c r="I473">
        <f t="shared" si="43"/>
        <v>2030</v>
      </c>
      <c r="J473" s="13">
        <v>44957</v>
      </c>
      <c r="K473" s="13">
        <v>47879</v>
      </c>
      <c r="L473">
        <f t="shared" si="44"/>
        <v>2023</v>
      </c>
      <c r="M473">
        <f t="shared" si="45"/>
        <v>2031</v>
      </c>
      <c r="N473" s="15" t="str">
        <f t="shared" si="46"/>
        <v>01/31/2023 - 01/31/2031</v>
      </c>
      <c r="O473" t="s">
        <v>1411</v>
      </c>
      <c r="P473" t="s">
        <v>697</v>
      </c>
      <c r="Q473" t="str">
        <f t="shared" si="47"/>
        <v>06/30/2022-01/30/2023</v>
      </c>
    </row>
    <row r="474" spans="5:17">
      <c r="E474" s="14" t="s">
        <v>1313</v>
      </c>
      <c r="F474" s="13">
        <v>44742</v>
      </c>
      <c r="G474" s="13">
        <v>47848</v>
      </c>
      <c r="H474">
        <f t="shared" si="42"/>
        <v>2022</v>
      </c>
      <c r="I474">
        <f t="shared" si="43"/>
        <v>2030</v>
      </c>
      <c r="J474" s="13">
        <v>44957</v>
      </c>
      <c r="K474" s="13">
        <v>47879</v>
      </c>
      <c r="L474">
        <f t="shared" si="44"/>
        <v>2023</v>
      </c>
      <c r="M474">
        <f t="shared" si="45"/>
        <v>2031</v>
      </c>
      <c r="N474" s="15" t="str">
        <f t="shared" si="46"/>
        <v>01/31/2023 - 01/31/2031</v>
      </c>
      <c r="O474" t="s">
        <v>1418</v>
      </c>
      <c r="P474" t="s">
        <v>697</v>
      </c>
      <c r="Q474" t="str">
        <f t="shared" si="47"/>
        <v>06/30/2022-01/30/2023</v>
      </c>
    </row>
    <row r="475" spans="5:17">
      <c r="E475" s="14" t="s">
        <v>1314</v>
      </c>
      <c r="F475" s="13">
        <v>45473</v>
      </c>
      <c r="G475" s="13">
        <v>47299</v>
      </c>
      <c r="H475">
        <f t="shared" si="42"/>
        <v>2024</v>
      </c>
      <c r="I475">
        <f t="shared" si="43"/>
        <v>2029</v>
      </c>
      <c r="J475" s="13">
        <v>45473</v>
      </c>
      <c r="K475" s="13">
        <v>47299</v>
      </c>
      <c r="L475">
        <f t="shared" si="44"/>
        <v>2024</v>
      </c>
      <c r="M475">
        <f t="shared" si="45"/>
        <v>2029</v>
      </c>
      <c r="N475" s="15" t="str">
        <f t="shared" si="46"/>
        <v>06/30/2024 - 06/30/2029</v>
      </c>
      <c r="O475" t="s">
        <v>1445</v>
      </c>
      <c r="P475" s="13" t="s">
        <v>713</v>
      </c>
      <c r="Q475" t="s">
        <v>1394</v>
      </c>
    </row>
    <row r="476" spans="5:17">
      <c r="E476" s="14" t="s">
        <v>1315</v>
      </c>
      <c r="F476" s="13">
        <v>44377</v>
      </c>
      <c r="G476" s="13">
        <v>47361</v>
      </c>
      <c r="H476">
        <f t="shared" si="42"/>
        <v>2021</v>
      </c>
      <c r="I476">
        <f t="shared" si="43"/>
        <v>2029</v>
      </c>
      <c r="J476" s="13">
        <v>44331</v>
      </c>
      <c r="K476" s="13">
        <v>47253</v>
      </c>
      <c r="L476">
        <f t="shared" si="44"/>
        <v>2021</v>
      </c>
      <c r="M476">
        <f t="shared" si="45"/>
        <v>2029</v>
      </c>
      <c r="N476" s="15" t="str">
        <f t="shared" si="46"/>
        <v>05/15/2021 - 05/15/2029</v>
      </c>
      <c r="O476" t="s">
        <v>1446</v>
      </c>
      <c r="P476" t="s">
        <v>697</v>
      </c>
      <c r="Q476" t="str">
        <f t="shared" si="47"/>
        <v>06/30/2021-05/14/2021</v>
      </c>
    </row>
    <row r="477" spans="5:17">
      <c r="E477" s="14" t="s">
        <v>1316</v>
      </c>
      <c r="F477" s="13">
        <v>43465</v>
      </c>
      <c r="G477" s="13">
        <v>47376</v>
      </c>
      <c r="H477">
        <f t="shared" si="42"/>
        <v>2018</v>
      </c>
      <c r="I477">
        <f t="shared" si="43"/>
        <v>2029</v>
      </c>
      <c r="J477" s="13">
        <v>44454</v>
      </c>
      <c r="K477" s="13">
        <v>47376</v>
      </c>
      <c r="L477">
        <f t="shared" si="44"/>
        <v>2021</v>
      </c>
      <c r="M477">
        <f t="shared" si="45"/>
        <v>2029</v>
      </c>
      <c r="N477" s="15" t="str">
        <f t="shared" si="46"/>
        <v>09/15/2021 - 09/15/2029</v>
      </c>
      <c r="O477" t="s">
        <v>1397</v>
      </c>
      <c r="P477" t="s">
        <v>697</v>
      </c>
      <c r="Q477" t="str">
        <f t="shared" si="47"/>
        <v>12/31/2018-09/14/2021</v>
      </c>
    </row>
    <row r="478" spans="5:17">
      <c r="E478" s="14" t="s">
        <v>1317</v>
      </c>
      <c r="F478" s="13">
        <v>45107</v>
      </c>
      <c r="G478" s="13">
        <v>48213</v>
      </c>
      <c r="H478">
        <f t="shared" si="42"/>
        <v>2023</v>
      </c>
      <c r="I478">
        <f t="shared" si="43"/>
        <v>2031</v>
      </c>
      <c r="J478" s="13">
        <v>45291</v>
      </c>
      <c r="K478" s="13">
        <v>48213</v>
      </c>
      <c r="L478">
        <f t="shared" si="44"/>
        <v>2023</v>
      </c>
      <c r="M478">
        <f t="shared" si="45"/>
        <v>2031</v>
      </c>
      <c r="N478" s="15" t="str">
        <f t="shared" si="46"/>
        <v>12/31/2023 - 12/31/2031</v>
      </c>
      <c r="O478" t="s">
        <v>1404</v>
      </c>
      <c r="P478" t="s">
        <v>697</v>
      </c>
      <c r="Q478" t="str">
        <f t="shared" si="47"/>
        <v>06/30/2023-12/30/2023</v>
      </c>
    </row>
    <row r="479" spans="5:17">
      <c r="E479" s="14" t="s">
        <v>1318</v>
      </c>
      <c r="F479" s="13">
        <v>45107</v>
      </c>
      <c r="G479" s="13">
        <v>48213</v>
      </c>
      <c r="H479">
        <f t="shared" si="42"/>
        <v>2023</v>
      </c>
      <c r="I479">
        <f t="shared" si="43"/>
        <v>2031</v>
      </c>
      <c r="J479" s="13">
        <v>45291</v>
      </c>
      <c r="K479" s="13">
        <v>48213</v>
      </c>
      <c r="L479">
        <f t="shared" si="44"/>
        <v>2023</v>
      </c>
      <c r="M479">
        <f t="shared" si="45"/>
        <v>2031</v>
      </c>
      <c r="N479" s="15" t="str">
        <f t="shared" si="46"/>
        <v>12/31/2023 - 12/31/2031</v>
      </c>
      <c r="O479" t="s">
        <v>1404</v>
      </c>
      <c r="P479" t="s">
        <v>697</v>
      </c>
      <c r="Q479" t="str">
        <f t="shared" si="47"/>
        <v>06/30/2023-12/30/2023</v>
      </c>
    </row>
    <row r="480" spans="5:17">
      <c r="E480" s="14" t="s">
        <v>1461</v>
      </c>
      <c r="F480" s="13">
        <v>45473</v>
      </c>
      <c r="G480" s="13">
        <v>47299</v>
      </c>
      <c r="H480">
        <f t="shared" si="42"/>
        <v>2024</v>
      </c>
      <c r="I480">
        <f t="shared" si="43"/>
        <v>2029</v>
      </c>
      <c r="J480" s="13">
        <v>45473</v>
      </c>
      <c r="K480" s="13">
        <v>47299</v>
      </c>
      <c r="L480">
        <f t="shared" si="44"/>
        <v>2024</v>
      </c>
      <c r="M480">
        <f t="shared" si="45"/>
        <v>2029</v>
      </c>
      <c r="N480" s="15" t="str">
        <f t="shared" si="46"/>
        <v>06/30/2024 - 06/30/2029</v>
      </c>
      <c r="O480" t="s">
        <v>1431</v>
      </c>
      <c r="P480" s="13" t="s">
        <v>713</v>
      </c>
      <c r="Q480" t="s">
        <v>1394</v>
      </c>
    </row>
    <row r="481" spans="5:17">
      <c r="E481" s="14" t="s">
        <v>1319</v>
      </c>
      <c r="F481" s="13">
        <v>45473</v>
      </c>
      <c r="G481" s="13">
        <v>47299</v>
      </c>
      <c r="H481">
        <f t="shared" si="42"/>
        <v>2024</v>
      </c>
      <c r="I481">
        <f t="shared" si="43"/>
        <v>2029</v>
      </c>
      <c r="J481" s="13">
        <v>45473</v>
      </c>
      <c r="K481" s="13">
        <v>47299</v>
      </c>
      <c r="L481">
        <f t="shared" si="44"/>
        <v>2024</v>
      </c>
      <c r="M481">
        <f t="shared" si="45"/>
        <v>2029</v>
      </c>
      <c r="N481" s="15" t="str">
        <f t="shared" si="46"/>
        <v>06/30/2024 - 06/30/2029</v>
      </c>
      <c r="O481" t="s">
        <v>1431</v>
      </c>
      <c r="P481" s="13" t="s">
        <v>713</v>
      </c>
      <c r="Q481" t="s">
        <v>1394</v>
      </c>
    </row>
    <row r="482" spans="5:17">
      <c r="E482" s="14" t="s">
        <v>1320</v>
      </c>
      <c r="F482" s="13">
        <v>44377</v>
      </c>
      <c r="G482" s="13">
        <v>47406</v>
      </c>
      <c r="H482">
        <f t="shared" si="42"/>
        <v>2021</v>
      </c>
      <c r="I482">
        <f t="shared" si="43"/>
        <v>2029</v>
      </c>
      <c r="J482" s="13">
        <v>44484</v>
      </c>
      <c r="K482" s="13">
        <v>47406</v>
      </c>
      <c r="L482">
        <f t="shared" si="44"/>
        <v>2021</v>
      </c>
      <c r="M482">
        <f t="shared" si="45"/>
        <v>2029</v>
      </c>
      <c r="N482" s="15" t="str">
        <f t="shared" si="46"/>
        <v>10/15/2021 - 10/15/2029</v>
      </c>
      <c r="O482" t="s">
        <v>1409</v>
      </c>
      <c r="P482" t="s">
        <v>697</v>
      </c>
      <c r="Q482" t="str">
        <f t="shared" si="47"/>
        <v>06/30/2021-10/14/2021</v>
      </c>
    </row>
    <row r="483" spans="5:17">
      <c r="E483" s="14" t="s">
        <v>1321</v>
      </c>
      <c r="F483" s="13">
        <v>44377</v>
      </c>
      <c r="G483" s="13">
        <v>47406</v>
      </c>
      <c r="H483">
        <f t="shared" si="42"/>
        <v>2021</v>
      </c>
      <c r="I483">
        <f t="shared" si="43"/>
        <v>2029</v>
      </c>
      <c r="J483" s="13">
        <v>44484</v>
      </c>
      <c r="K483" s="13">
        <v>47406</v>
      </c>
      <c r="L483">
        <f t="shared" si="44"/>
        <v>2021</v>
      </c>
      <c r="M483">
        <f t="shared" si="45"/>
        <v>2029</v>
      </c>
      <c r="N483" s="15" t="str">
        <f t="shared" si="46"/>
        <v>10/15/2021 - 10/15/2029</v>
      </c>
      <c r="O483" t="s">
        <v>1390</v>
      </c>
      <c r="P483" t="s">
        <v>697</v>
      </c>
      <c r="Q483" t="str">
        <f t="shared" si="47"/>
        <v>06/30/2021-10/14/2021</v>
      </c>
    </row>
    <row r="484" spans="5:17">
      <c r="E484" s="14" t="s">
        <v>1322</v>
      </c>
      <c r="F484" s="13">
        <v>44377</v>
      </c>
      <c r="G484" s="13">
        <v>47406</v>
      </c>
      <c r="H484">
        <f t="shared" si="42"/>
        <v>2021</v>
      </c>
      <c r="I484">
        <f t="shared" si="43"/>
        <v>2029</v>
      </c>
      <c r="J484" s="13">
        <v>44484</v>
      </c>
      <c r="K484" s="13">
        <v>47406</v>
      </c>
      <c r="L484">
        <f t="shared" si="44"/>
        <v>2021</v>
      </c>
      <c r="M484">
        <f t="shared" si="45"/>
        <v>2029</v>
      </c>
      <c r="N484" s="15" t="str">
        <f t="shared" si="46"/>
        <v>10/15/2021 - 10/15/2029</v>
      </c>
      <c r="O484" t="s">
        <v>1417</v>
      </c>
      <c r="P484" t="s">
        <v>697</v>
      </c>
      <c r="Q484" t="str">
        <f t="shared" si="47"/>
        <v>06/30/2021-10/14/2021</v>
      </c>
    </row>
    <row r="485" spans="5:17">
      <c r="E485" s="14" t="s">
        <v>1323</v>
      </c>
      <c r="F485" s="13">
        <v>44742</v>
      </c>
      <c r="G485" s="13">
        <v>47848</v>
      </c>
      <c r="H485">
        <f t="shared" si="42"/>
        <v>2022</v>
      </c>
      <c r="I485">
        <f t="shared" si="43"/>
        <v>2030</v>
      </c>
      <c r="J485" s="13">
        <v>44957</v>
      </c>
      <c r="K485" s="13">
        <v>47879</v>
      </c>
      <c r="L485">
        <f t="shared" si="44"/>
        <v>2023</v>
      </c>
      <c r="M485">
        <f t="shared" si="45"/>
        <v>2031</v>
      </c>
      <c r="N485" s="15" t="str">
        <f t="shared" si="46"/>
        <v>01/31/2023 - 01/31/2031</v>
      </c>
      <c r="O485" t="s">
        <v>1410</v>
      </c>
      <c r="P485" t="s">
        <v>697</v>
      </c>
      <c r="Q485" t="str">
        <f t="shared" si="47"/>
        <v>06/30/2022-01/30/2023</v>
      </c>
    </row>
    <row r="486" spans="5:17">
      <c r="E486" s="14" t="s">
        <v>1324</v>
      </c>
      <c r="F486" s="13">
        <v>44377</v>
      </c>
      <c r="G486" s="13">
        <v>47406</v>
      </c>
      <c r="H486">
        <f t="shared" si="42"/>
        <v>2021</v>
      </c>
      <c r="I486">
        <f t="shared" si="43"/>
        <v>2029</v>
      </c>
      <c r="J486" s="13">
        <v>44484</v>
      </c>
      <c r="K486" s="13">
        <v>47406</v>
      </c>
      <c r="L486">
        <f t="shared" si="44"/>
        <v>2021</v>
      </c>
      <c r="M486">
        <f t="shared" si="45"/>
        <v>2029</v>
      </c>
      <c r="N486" s="15" t="str">
        <f t="shared" si="46"/>
        <v>10/15/2021 - 10/15/2029</v>
      </c>
      <c r="O486" t="s">
        <v>1390</v>
      </c>
      <c r="P486" t="s">
        <v>697</v>
      </c>
      <c r="Q486" t="str">
        <f t="shared" si="47"/>
        <v>06/30/2021-10/14/2021</v>
      </c>
    </row>
    <row r="487" spans="5:17">
      <c r="E487" s="14" t="s">
        <v>1325</v>
      </c>
      <c r="F487" s="13">
        <v>45107</v>
      </c>
      <c r="G487" s="13">
        <v>48213</v>
      </c>
      <c r="H487">
        <f t="shared" si="42"/>
        <v>2023</v>
      </c>
      <c r="I487">
        <f t="shared" si="43"/>
        <v>2031</v>
      </c>
      <c r="J487" s="13">
        <v>45291</v>
      </c>
      <c r="K487" s="13">
        <v>48213</v>
      </c>
      <c r="L487">
        <f t="shared" si="44"/>
        <v>2023</v>
      </c>
      <c r="M487">
        <f t="shared" si="45"/>
        <v>2031</v>
      </c>
      <c r="N487" s="15" t="str">
        <f t="shared" si="46"/>
        <v>12/31/2023 - 12/31/2031</v>
      </c>
      <c r="O487" t="s">
        <v>1438</v>
      </c>
      <c r="P487" t="s">
        <v>697</v>
      </c>
      <c r="Q487" t="str">
        <f t="shared" si="47"/>
        <v>06/30/2023-12/30/2023</v>
      </c>
    </row>
    <row r="488" spans="5:17">
      <c r="E488" s="14" t="s">
        <v>1326</v>
      </c>
      <c r="F488" s="13">
        <v>43466</v>
      </c>
      <c r="G488" s="13">
        <v>46630</v>
      </c>
      <c r="H488">
        <f t="shared" si="42"/>
        <v>2019</v>
      </c>
      <c r="I488">
        <f t="shared" si="43"/>
        <v>2027</v>
      </c>
      <c r="J488" s="13">
        <v>43708</v>
      </c>
      <c r="K488" s="13">
        <v>46630</v>
      </c>
      <c r="L488">
        <f t="shared" si="44"/>
        <v>2019</v>
      </c>
      <c r="M488">
        <f t="shared" si="45"/>
        <v>2027</v>
      </c>
      <c r="N488" s="15" t="str">
        <f t="shared" si="46"/>
        <v>08/31/2019 - 08/31/2027</v>
      </c>
      <c r="O488" t="s">
        <v>1402</v>
      </c>
      <c r="P488" t="s">
        <v>697</v>
      </c>
      <c r="Q488" t="str">
        <f t="shared" si="47"/>
        <v>01/01/2019-08/30/2019</v>
      </c>
    </row>
    <row r="489" spans="5:17">
      <c r="E489" s="14" t="s">
        <v>1327</v>
      </c>
      <c r="F489" s="13">
        <v>45473</v>
      </c>
      <c r="G489" s="13">
        <v>47299</v>
      </c>
      <c r="H489">
        <f t="shared" si="42"/>
        <v>2024</v>
      </c>
      <c r="I489">
        <f t="shared" si="43"/>
        <v>2029</v>
      </c>
      <c r="J489" s="13">
        <v>45473</v>
      </c>
      <c r="K489" s="13">
        <v>47299</v>
      </c>
      <c r="L489">
        <f t="shared" si="44"/>
        <v>2024</v>
      </c>
      <c r="M489">
        <f t="shared" si="45"/>
        <v>2029</v>
      </c>
      <c r="N489" s="15" t="str">
        <f t="shared" si="46"/>
        <v>06/30/2024 - 06/30/2029</v>
      </c>
      <c r="O489" t="s">
        <v>1462</v>
      </c>
      <c r="P489" s="13" t="s">
        <v>713</v>
      </c>
      <c r="Q489" t="s">
        <v>1394</v>
      </c>
    </row>
    <row r="490" spans="5:17">
      <c r="E490" s="14" t="s">
        <v>1328</v>
      </c>
      <c r="F490" s="13">
        <v>43466</v>
      </c>
      <c r="G490" s="13">
        <v>46614</v>
      </c>
      <c r="H490">
        <f t="shared" si="42"/>
        <v>2019</v>
      </c>
      <c r="I490">
        <f t="shared" si="43"/>
        <v>2027</v>
      </c>
      <c r="J490" s="13">
        <v>43692</v>
      </c>
      <c r="K490" s="13">
        <v>46614</v>
      </c>
      <c r="L490">
        <f t="shared" si="44"/>
        <v>2019</v>
      </c>
      <c r="M490">
        <f t="shared" si="45"/>
        <v>2027</v>
      </c>
      <c r="N490" s="15" t="str">
        <f t="shared" si="46"/>
        <v>08/15/2019 - 08/15/2027</v>
      </c>
      <c r="O490" t="s">
        <v>1441</v>
      </c>
      <c r="P490" s="13" t="s">
        <v>697</v>
      </c>
      <c r="Q490" t="str">
        <f t="shared" si="47"/>
        <v>01/01/2019-08/14/2019</v>
      </c>
    </row>
    <row r="491" spans="5:17">
      <c r="E491" s="14" t="s">
        <v>1329</v>
      </c>
      <c r="F491" s="13">
        <v>45107</v>
      </c>
      <c r="G491" s="13">
        <v>48213</v>
      </c>
      <c r="H491">
        <f t="shared" si="42"/>
        <v>2023</v>
      </c>
      <c r="I491">
        <f t="shared" si="43"/>
        <v>2031</v>
      </c>
      <c r="J491" s="13">
        <v>45291</v>
      </c>
      <c r="K491" s="13">
        <v>48213</v>
      </c>
      <c r="L491">
        <f t="shared" si="44"/>
        <v>2023</v>
      </c>
      <c r="M491">
        <f t="shared" si="45"/>
        <v>2031</v>
      </c>
      <c r="N491" s="15" t="str">
        <f t="shared" si="46"/>
        <v>12/31/2023 - 12/31/2031</v>
      </c>
      <c r="O491" t="s">
        <v>1434</v>
      </c>
      <c r="P491" s="13" t="s">
        <v>697</v>
      </c>
      <c r="Q491" t="str">
        <f t="shared" si="47"/>
        <v>06/30/2023-12/30/2023</v>
      </c>
    </row>
    <row r="492" spans="5:17">
      <c r="E492" s="14" t="s">
        <v>1330</v>
      </c>
      <c r="F492" s="13">
        <v>45107</v>
      </c>
      <c r="G492" s="13">
        <v>48213</v>
      </c>
      <c r="H492">
        <f t="shared" si="42"/>
        <v>2023</v>
      </c>
      <c r="I492">
        <f t="shared" si="43"/>
        <v>2031</v>
      </c>
      <c r="J492" s="13">
        <v>45291</v>
      </c>
      <c r="K492" s="13">
        <v>48213</v>
      </c>
      <c r="L492">
        <f t="shared" si="44"/>
        <v>2023</v>
      </c>
      <c r="M492">
        <f t="shared" si="45"/>
        <v>2031</v>
      </c>
      <c r="N492" s="15" t="str">
        <f t="shared" si="46"/>
        <v>12/31/2023 - 12/31/2031</v>
      </c>
      <c r="O492" t="s">
        <v>1434</v>
      </c>
      <c r="P492" s="13" t="s">
        <v>697</v>
      </c>
      <c r="Q492" t="str">
        <f t="shared" si="47"/>
        <v>06/30/2023-12/30/2023</v>
      </c>
    </row>
    <row r="493" spans="5:17">
      <c r="E493" s="14" t="s">
        <v>1463</v>
      </c>
      <c r="F493" s="13">
        <v>43465</v>
      </c>
      <c r="G493" s="13">
        <v>47802</v>
      </c>
      <c r="H493">
        <f t="shared" si="42"/>
        <v>2018</v>
      </c>
      <c r="I493">
        <f t="shared" si="43"/>
        <v>2030</v>
      </c>
      <c r="J493" s="13">
        <v>44972</v>
      </c>
      <c r="K493" s="13">
        <v>47894</v>
      </c>
      <c r="L493">
        <f t="shared" si="44"/>
        <v>2023</v>
      </c>
      <c r="M493">
        <f t="shared" si="45"/>
        <v>2031</v>
      </c>
      <c r="N493" s="15" t="str">
        <f t="shared" si="46"/>
        <v>02/15/2023 - 02/15/2031</v>
      </c>
      <c r="O493" t="s">
        <v>1435</v>
      </c>
      <c r="P493" t="s">
        <v>697</v>
      </c>
      <c r="Q493" t="str">
        <f t="shared" si="47"/>
        <v>12/31/2018-02/14/2023</v>
      </c>
    </row>
    <row r="494" spans="5:17">
      <c r="E494" s="14" t="s">
        <v>1331</v>
      </c>
      <c r="F494" s="13">
        <v>45473</v>
      </c>
      <c r="G494" s="13">
        <v>47299</v>
      </c>
      <c r="H494">
        <f t="shared" si="42"/>
        <v>2024</v>
      </c>
      <c r="I494">
        <f t="shared" si="43"/>
        <v>2029</v>
      </c>
      <c r="J494" s="13">
        <v>45473</v>
      </c>
      <c r="K494" s="13">
        <v>47299</v>
      </c>
      <c r="L494">
        <f t="shared" si="44"/>
        <v>2024</v>
      </c>
      <c r="M494">
        <f t="shared" si="45"/>
        <v>2029</v>
      </c>
      <c r="N494" s="15" t="str">
        <f t="shared" si="46"/>
        <v>06/30/2024 - 06/30/2029</v>
      </c>
      <c r="O494" t="s">
        <v>1460</v>
      </c>
      <c r="P494" s="13" t="s">
        <v>713</v>
      </c>
      <c r="Q494" t="s">
        <v>1394</v>
      </c>
    </row>
    <row r="495" spans="5:17">
      <c r="E495" s="14" t="s">
        <v>1332</v>
      </c>
      <c r="F495" s="13">
        <v>45107</v>
      </c>
      <c r="G495" s="13">
        <v>48213</v>
      </c>
      <c r="H495">
        <f t="shared" si="42"/>
        <v>2023</v>
      </c>
      <c r="I495">
        <f t="shared" si="43"/>
        <v>2031</v>
      </c>
      <c r="J495" s="13">
        <v>45291</v>
      </c>
      <c r="K495" s="13">
        <v>48213</v>
      </c>
      <c r="L495">
        <f t="shared" si="44"/>
        <v>2023</v>
      </c>
      <c r="M495">
        <f t="shared" si="45"/>
        <v>2031</v>
      </c>
      <c r="N495" s="15" t="str">
        <f t="shared" si="46"/>
        <v>12/31/2023 - 12/31/2031</v>
      </c>
      <c r="O495" t="s">
        <v>1423</v>
      </c>
      <c r="P495" t="s">
        <v>697</v>
      </c>
      <c r="Q495" t="str">
        <f t="shared" si="47"/>
        <v>06/30/2023-12/30/2023</v>
      </c>
    </row>
    <row r="496" spans="5:17">
      <c r="E496" s="14" t="s">
        <v>1333</v>
      </c>
      <c r="F496" s="13">
        <v>44377</v>
      </c>
      <c r="G496" s="13">
        <v>47406</v>
      </c>
      <c r="H496">
        <f t="shared" si="42"/>
        <v>2021</v>
      </c>
      <c r="I496">
        <f t="shared" si="43"/>
        <v>2029</v>
      </c>
      <c r="J496" s="13">
        <v>44484</v>
      </c>
      <c r="K496" s="13">
        <v>47406</v>
      </c>
      <c r="L496">
        <f t="shared" si="44"/>
        <v>2021</v>
      </c>
      <c r="M496">
        <f t="shared" si="45"/>
        <v>2029</v>
      </c>
      <c r="N496" s="15" t="str">
        <f t="shared" si="46"/>
        <v>10/15/2021 - 10/15/2029</v>
      </c>
      <c r="O496" t="s">
        <v>1392</v>
      </c>
      <c r="P496" t="s">
        <v>697</v>
      </c>
      <c r="Q496" t="str">
        <f t="shared" si="47"/>
        <v>06/30/2021-10/14/2021</v>
      </c>
    </row>
    <row r="497" spans="5:17">
      <c r="E497" s="14" t="s">
        <v>1334</v>
      </c>
      <c r="F497" s="13">
        <v>44377</v>
      </c>
      <c r="G497" s="13">
        <v>47406</v>
      </c>
      <c r="H497">
        <f t="shared" si="42"/>
        <v>2021</v>
      </c>
      <c r="I497">
        <f t="shared" si="43"/>
        <v>2029</v>
      </c>
      <c r="J497" s="13">
        <v>44484</v>
      </c>
      <c r="K497" s="13">
        <v>47406</v>
      </c>
      <c r="L497">
        <f t="shared" si="44"/>
        <v>2021</v>
      </c>
      <c r="M497">
        <f t="shared" si="45"/>
        <v>2029</v>
      </c>
      <c r="N497" s="15" t="str">
        <f t="shared" si="46"/>
        <v>10/15/2021 - 10/15/2029</v>
      </c>
      <c r="O497" t="s">
        <v>1389</v>
      </c>
      <c r="P497" t="s">
        <v>697</v>
      </c>
      <c r="Q497" t="str">
        <f t="shared" si="47"/>
        <v>06/30/2021-10/14/2021</v>
      </c>
    </row>
    <row r="498" spans="5:17">
      <c r="E498" s="14" t="s">
        <v>1335</v>
      </c>
      <c r="F498" s="13">
        <v>43466</v>
      </c>
      <c r="G498" s="13">
        <v>46614</v>
      </c>
      <c r="H498">
        <f t="shared" si="42"/>
        <v>2019</v>
      </c>
      <c r="I498">
        <f t="shared" si="43"/>
        <v>2027</v>
      </c>
      <c r="J498" s="13">
        <v>43692</v>
      </c>
      <c r="K498" s="13">
        <v>46614</v>
      </c>
      <c r="L498">
        <f t="shared" si="44"/>
        <v>2019</v>
      </c>
      <c r="M498">
        <f t="shared" si="45"/>
        <v>2027</v>
      </c>
      <c r="N498" s="15" t="str">
        <f t="shared" si="46"/>
        <v>08/15/2019 - 08/15/2027</v>
      </c>
      <c r="O498" t="s">
        <v>1439</v>
      </c>
      <c r="P498" s="13" t="s">
        <v>697</v>
      </c>
      <c r="Q498" t="str">
        <f t="shared" si="47"/>
        <v>01/01/2019-08/14/2019</v>
      </c>
    </row>
    <row r="499" spans="5:17">
      <c r="E499" s="14" t="s">
        <v>1336</v>
      </c>
      <c r="F499" s="13">
        <v>44742</v>
      </c>
      <c r="G499" s="13">
        <v>47848</v>
      </c>
      <c r="H499">
        <f t="shared" si="42"/>
        <v>2022</v>
      </c>
      <c r="I499">
        <f t="shared" si="43"/>
        <v>2030</v>
      </c>
      <c r="J499" s="13">
        <v>44957</v>
      </c>
      <c r="K499" s="13">
        <v>47879</v>
      </c>
      <c r="L499">
        <f t="shared" si="44"/>
        <v>2023</v>
      </c>
      <c r="M499">
        <f t="shared" si="45"/>
        <v>2031</v>
      </c>
      <c r="N499" s="15" t="str">
        <f t="shared" si="46"/>
        <v>01/31/2023 - 01/31/2031</v>
      </c>
      <c r="O499" t="s">
        <v>1391</v>
      </c>
      <c r="P499" t="s">
        <v>697</v>
      </c>
      <c r="Q499" t="str">
        <f t="shared" si="47"/>
        <v>06/30/2022-01/30/2023</v>
      </c>
    </row>
    <row r="500" spans="5:17">
      <c r="E500" s="14" t="s">
        <v>1337</v>
      </c>
      <c r="F500" s="13">
        <v>44377</v>
      </c>
      <c r="G500" s="13">
        <v>47406</v>
      </c>
      <c r="H500">
        <f t="shared" si="42"/>
        <v>2021</v>
      </c>
      <c r="I500">
        <f t="shared" si="43"/>
        <v>2029</v>
      </c>
      <c r="J500" s="13">
        <v>44484</v>
      </c>
      <c r="K500" s="13">
        <v>47406</v>
      </c>
      <c r="L500">
        <f t="shared" si="44"/>
        <v>2021</v>
      </c>
      <c r="M500">
        <f t="shared" si="45"/>
        <v>2029</v>
      </c>
      <c r="N500" s="15" t="str">
        <f t="shared" si="46"/>
        <v>10/15/2021 - 10/15/2029</v>
      </c>
      <c r="O500" t="s">
        <v>1389</v>
      </c>
      <c r="P500" t="s">
        <v>697</v>
      </c>
      <c r="Q500" t="str">
        <f t="shared" si="47"/>
        <v>06/30/2021-10/14/2021</v>
      </c>
    </row>
    <row r="501" spans="5:17">
      <c r="E501" s="14" t="s">
        <v>1338</v>
      </c>
      <c r="F501" s="13">
        <v>44742</v>
      </c>
      <c r="G501" s="13">
        <v>47848</v>
      </c>
      <c r="H501">
        <f t="shared" si="42"/>
        <v>2022</v>
      </c>
      <c r="I501">
        <f t="shared" si="43"/>
        <v>2030</v>
      </c>
      <c r="J501" s="13">
        <v>44957</v>
      </c>
      <c r="K501" s="13">
        <v>47879</v>
      </c>
      <c r="L501">
        <f t="shared" si="44"/>
        <v>2023</v>
      </c>
      <c r="M501">
        <f t="shared" si="45"/>
        <v>2031</v>
      </c>
      <c r="N501" s="15" t="str">
        <f t="shared" si="46"/>
        <v>01/31/2023 - 01/31/2031</v>
      </c>
      <c r="O501" t="s">
        <v>1411</v>
      </c>
      <c r="P501" t="s">
        <v>697</v>
      </c>
      <c r="Q501" t="str">
        <f t="shared" si="47"/>
        <v>06/30/2022-01/30/2023</v>
      </c>
    </row>
    <row r="502" spans="5:17">
      <c r="E502" s="14" t="s">
        <v>1339</v>
      </c>
      <c r="F502" s="13">
        <v>44742</v>
      </c>
      <c r="G502" s="13">
        <v>47848</v>
      </c>
      <c r="H502">
        <f t="shared" si="42"/>
        <v>2022</v>
      </c>
      <c r="I502">
        <f t="shared" si="43"/>
        <v>2030</v>
      </c>
      <c r="J502" s="13">
        <v>44957</v>
      </c>
      <c r="K502" s="13">
        <v>47879</v>
      </c>
      <c r="L502">
        <f t="shared" si="44"/>
        <v>2023</v>
      </c>
      <c r="M502">
        <f t="shared" si="45"/>
        <v>2031</v>
      </c>
      <c r="N502" s="15" t="str">
        <f t="shared" si="46"/>
        <v>01/31/2023 - 01/31/2031</v>
      </c>
      <c r="O502" t="s">
        <v>1411</v>
      </c>
      <c r="P502" t="s">
        <v>697</v>
      </c>
      <c r="Q502" t="str">
        <f t="shared" si="47"/>
        <v>06/30/2022-01/30/2023</v>
      </c>
    </row>
    <row r="503" spans="5:17">
      <c r="E503" s="14" t="s">
        <v>1340</v>
      </c>
      <c r="F503" s="13">
        <v>44377</v>
      </c>
      <c r="G503" s="13">
        <v>47406</v>
      </c>
      <c r="H503">
        <f t="shared" si="42"/>
        <v>2021</v>
      </c>
      <c r="I503">
        <f t="shared" si="43"/>
        <v>2029</v>
      </c>
      <c r="J503" s="13">
        <v>44484</v>
      </c>
      <c r="K503" s="13">
        <v>47406</v>
      </c>
      <c r="L503">
        <f t="shared" si="44"/>
        <v>2021</v>
      </c>
      <c r="M503">
        <f t="shared" si="45"/>
        <v>2029</v>
      </c>
      <c r="N503" s="15" t="str">
        <f t="shared" si="46"/>
        <v>10/15/2021 - 10/15/2029</v>
      </c>
      <c r="O503" t="s">
        <v>1417</v>
      </c>
      <c r="P503" t="s">
        <v>697</v>
      </c>
      <c r="Q503" t="str">
        <f t="shared" si="47"/>
        <v>06/30/2021-10/14/2021</v>
      </c>
    </row>
    <row r="504" spans="5:17">
      <c r="E504" s="14" t="s">
        <v>1341</v>
      </c>
      <c r="F504" s="13">
        <v>44377</v>
      </c>
      <c r="G504" s="13">
        <v>47406</v>
      </c>
      <c r="H504">
        <f t="shared" si="42"/>
        <v>2021</v>
      </c>
      <c r="I504">
        <f t="shared" si="43"/>
        <v>2029</v>
      </c>
      <c r="J504" s="13">
        <v>44484</v>
      </c>
      <c r="K504" s="13">
        <v>47406</v>
      </c>
      <c r="L504">
        <f t="shared" si="44"/>
        <v>2021</v>
      </c>
      <c r="M504">
        <f t="shared" si="45"/>
        <v>2029</v>
      </c>
      <c r="N504" s="15" t="str">
        <f t="shared" si="46"/>
        <v>10/15/2021 - 10/15/2029</v>
      </c>
      <c r="O504" t="s">
        <v>1417</v>
      </c>
      <c r="P504" t="s">
        <v>697</v>
      </c>
      <c r="Q504" t="str">
        <f t="shared" si="47"/>
        <v>06/30/2021-10/14/2021</v>
      </c>
    </row>
    <row r="505" spans="5:17">
      <c r="E505" s="14" t="s">
        <v>1464</v>
      </c>
      <c r="F505" s="13">
        <v>44377</v>
      </c>
      <c r="G505" s="13">
        <v>47406</v>
      </c>
      <c r="H505">
        <f t="shared" si="42"/>
        <v>2021</v>
      </c>
      <c r="I505">
        <f t="shared" si="43"/>
        <v>2029</v>
      </c>
      <c r="J505" s="13">
        <v>44484</v>
      </c>
      <c r="K505" s="13">
        <v>47406</v>
      </c>
      <c r="L505">
        <f t="shared" si="44"/>
        <v>2021</v>
      </c>
      <c r="M505">
        <f t="shared" si="45"/>
        <v>2029</v>
      </c>
      <c r="N505" s="15" t="str">
        <f t="shared" si="46"/>
        <v>10/15/2021 - 10/15/2029</v>
      </c>
      <c r="O505" t="s">
        <v>1390</v>
      </c>
      <c r="P505" t="s">
        <v>697</v>
      </c>
      <c r="Q505" t="str">
        <f t="shared" si="47"/>
        <v>06/30/2021-10/14/2021</v>
      </c>
    </row>
    <row r="506" spans="5:17">
      <c r="E506" s="14" t="s">
        <v>1342</v>
      </c>
      <c r="F506" s="13">
        <v>44377</v>
      </c>
      <c r="G506" s="13">
        <v>47406</v>
      </c>
      <c r="H506">
        <f t="shared" si="42"/>
        <v>2021</v>
      </c>
      <c r="I506">
        <f t="shared" si="43"/>
        <v>2029</v>
      </c>
      <c r="J506" s="13">
        <v>44484</v>
      </c>
      <c r="K506" s="13">
        <v>47406</v>
      </c>
      <c r="L506">
        <f t="shared" si="44"/>
        <v>2021</v>
      </c>
      <c r="M506">
        <f t="shared" si="45"/>
        <v>2029</v>
      </c>
      <c r="N506" s="15" t="str">
        <f t="shared" si="46"/>
        <v>10/15/2021 - 10/15/2029</v>
      </c>
      <c r="O506" t="s">
        <v>1389</v>
      </c>
      <c r="P506" t="s">
        <v>697</v>
      </c>
      <c r="Q506" t="str">
        <f t="shared" si="47"/>
        <v>06/30/2021-10/14/2021</v>
      </c>
    </row>
    <row r="507" spans="5:17">
      <c r="E507" s="14" t="s">
        <v>1343</v>
      </c>
      <c r="F507" s="13">
        <v>44377</v>
      </c>
      <c r="G507" s="13">
        <v>47406</v>
      </c>
      <c r="H507">
        <f t="shared" si="42"/>
        <v>2021</v>
      </c>
      <c r="I507">
        <f t="shared" si="43"/>
        <v>2029</v>
      </c>
      <c r="J507" s="13">
        <v>44484</v>
      </c>
      <c r="K507" s="13">
        <v>47406</v>
      </c>
      <c r="L507">
        <f t="shared" si="44"/>
        <v>2021</v>
      </c>
      <c r="M507">
        <f t="shared" si="45"/>
        <v>2029</v>
      </c>
      <c r="N507" s="15" t="str">
        <f t="shared" si="46"/>
        <v>10/15/2021 - 10/15/2029</v>
      </c>
      <c r="O507" t="s">
        <v>1392</v>
      </c>
      <c r="P507" t="s">
        <v>697</v>
      </c>
      <c r="Q507" t="str">
        <f t="shared" si="47"/>
        <v>06/30/2021-10/14/2021</v>
      </c>
    </row>
    <row r="508" spans="5:17">
      <c r="E508" s="14" t="s">
        <v>1344</v>
      </c>
      <c r="F508" s="13">
        <v>45107</v>
      </c>
      <c r="G508" s="13">
        <v>48213</v>
      </c>
      <c r="H508">
        <f t="shared" si="42"/>
        <v>2023</v>
      </c>
      <c r="I508">
        <f t="shared" si="43"/>
        <v>2031</v>
      </c>
      <c r="J508" s="13">
        <v>45291</v>
      </c>
      <c r="K508" s="13">
        <v>48213</v>
      </c>
      <c r="L508">
        <f t="shared" si="44"/>
        <v>2023</v>
      </c>
      <c r="M508">
        <f t="shared" si="45"/>
        <v>2031</v>
      </c>
      <c r="N508" s="15" t="str">
        <f t="shared" si="46"/>
        <v>12/31/2023 - 12/31/2031</v>
      </c>
      <c r="O508" t="s">
        <v>1434</v>
      </c>
      <c r="P508" s="13" t="s">
        <v>697</v>
      </c>
      <c r="Q508" t="str">
        <f t="shared" si="47"/>
        <v>06/30/2023-12/30/2023</v>
      </c>
    </row>
    <row r="509" spans="5:17">
      <c r="E509" s="14" t="s">
        <v>1345</v>
      </c>
      <c r="F509" s="13">
        <v>44012</v>
      </c>
      <c r="G509" s="13">
        <v>47223</v>
      </c>
      <c r="H509">
        <f t="shared" si="42"/>
        <v>2020</v>
      </c>
      <c r="I509">
        <f t="shared" si="43"/>
        <v>2029</v>
      </c>
      <c r="J509" s="13">
        <v>44316</v>
      </c>
      <c r="K509" s="13">
        <v>47238</v>
      </c>
      <c r="L509">
        <f t="shared" si="44"/>
        <v>2021</v>
      </c>
      <c r="M509">
        <f t="shared" si="45"/>
        <v>2029</v>
      </c>
      <c r="N509" s="15" t="str">
        <f t="shared" si="46"/>
        <v>04/30/2021 - 04/30/2029</v>
      </c>
      <c r="O509" t="s">
        <v>1420</v>
      </c>
      <c r="P509" t="s">
        <v>697</v>
      </c>
      <c r="Q509" t="str">
        <f t="shared" si="47"/>
        <v>06/30/2020-04/29/2021</v>
      </c>
    </row>
    <row r="510" spans="5:17">
      <c r="E510" s="14" t="s">
        <v>1346</v>
      </c>
      <c r="F510" s="13">
        <v>44377</v>
      </c>
      <c r="G510" s="13">
        <v>47406</v>
      </c>
      <c r="H510">
        <f t="shared" si="42"/>
        <v>2021</v>
      </c>
      <c r="I510">
        <f t="shared" si="43"/>
        <v>2029</v>
      </c>
      <c r="J510" s="13">
        <v>44484</v>
      </c>
      <c r="K510" s="13">
        <v>47406</v>
      </c>
      <c r="L510">
        <f t="shared" si="44"/>
        <v>2021</v>
      </c>
      <c r="M510">
        <f t="shared" si="45"/>
        <v>2029</v>
      </c>
      <c r="N510" s="15" t="str">
        <f t="shared" si="46"/>
        <v>10/15/2021 - 10/15/2029</v>
      </c>
      <c r="O510" t="s">
        <v>1390</v>
      </c>
      <c r="P510" t="s">
        <v>697</v>
      </c>
      <c r="Q510" t="str">
        <f t="shared" si="47"/>
        <v>06/30/2021-10/14/2021</v>
      </c>
    </row>
    <row r="511" spans="5:17">
      <c r="E511" s="14" t="s">
        <v>1347</v>
      </c>
      <c r="F511" s="13">
        <v>44742</v>
      </c>
      <c r="G511" s="13">
        <v>47848</v>
      </c>
      <c r="H511">
        <f t="shared" si="42"/>
        <v>2022</v>
      </c>
      <c r="I511">
        <f t="shared" si="43"/>
        <v>2030</v>
      </c>
      <c r="J511" s="13">
        <v>44957</v>
      </c>
      <c r="K511" s="13">
        <v>47879</v>
      </c>
      <c r="L511">
        <f t="shared" si="44"/>
        <v>2023</v>
      </c>
      <c r="M511">
        <f t="shared" si="45"/>
        <v>2031</v>
      </c>
      <c r="N511" s="15" t="str">
        <f t="shared" si="46"/>
        <v>01/31/2023 - 01/31/2031</v>
      </c>
      <c r="O511" t="s">
        <v>1401</v>
      </c>
      <c r="P511" t="s">
        <v>697</v>
      </c>
      <c r="Q511" t="str">
        <f t="shared" si="47"/>
        <v>06/30/2022-01/30/2023</v>
      </c>
    </row>
    <row r="512" spans="5:17">
      <c r="E512" s="14" t="s">
        <v>1348</v>
      </c>
      <c r="F512" s="13">
        <v>45107</v>
      </c>
      <c r="G512" s="13">
        <v>48213</v>
      </c>
      <c r="H512">
        <f t="shared" si="42"/>
        <v>2023</v>
      </c>
      <c r="I512">
        <f t="shared" si="43"/>
        <v>2031</v>
      </c>
      <c r="J512" s="13">
        <v>45291</v>
      </c>
      <c r="K512" s="13">
        <v>48213</v>
      </c>
      <c r="L512">
        <f t="shared" si="44"/>
        <v>2023</v>
      </c>
      <c r="M512">
        <f t="shared" si="45"/>
        <v>2031</v>
      </c>
      <c r="N512" s="15" t="str">
        <f t="shared" si="46"/>
        <v>12/31/2023 - 12/31/2031</v>
      </c>
      <c r="O512" t="s">
        <v>1404</v>
      </c>
      <c r="P512" t="s">
        <v>697</v>
      </c>
      <c r="Q512" t="str">
        <f t="shared" si="47"/>
        <v>06/30/2023-12/30/2023</v>
      </c>
    </row>
    <row r="513" spans="5:17">
      <c r="E513" s="14" t="s">
        <v>1349</v>
      </c>
      <c r="F513" s="13">
        <v>45107</v>
      </c>
      <c r="G513" s="13">
        <v>48213</v>
      </c>
      <c r="H513">
        <f t="shared" si="42"/>
        <v>2023</v>
      </c>
      <c r="I513">
        <f t="shared" si="43"/>
        <v>2031</v>
      </c>
      <c r="J513" s="13">
        <v>45291</v>
      </c>
      <c r="K513" s="13">
        <v>48213</v>
      </c>
      <c r="L513">
        <f t="shared" si="44"/>
        <v>2023</v>
      </c>
      <c r="M513">
        <f t="shared" si="45"/>
        <v>2031</v>
      </c>
      <c r="N513" s="15" t="str">
        <f t="shared" si="46"/>
        <v>12/31/2023 - 12/31/2031</v>
      </c>
      <c r="O513" t="s">
        <v>1423</v>
      </c>
      <c r="P513" t="s">
        <v>697</v>
      </c>
      <c r="Q513" t="str">
        <f t="shared" si="47"/>
        <v>06/30/2023-12/30/2023</v>
      </c>
    </row>
    <row r="514" spans="5:17">
      <c r="E514" s="14" t="s">
        <v>1350</v>
      </c>
      <c r="F514" s="13">
        <v>45107</v>
      </c>
      <c r="G514" s="13">
        <v>48197</v>
      </c>
      <c r="H514">
        <f t="shared" ref="H514:H540" si="48">YEAR(F514)</f>
        <v>2023</v>
      </c>
      <c r="I514">
        <f t="shared" ref="I514:I540" si="49">YEAR(G514)</f>
        <v>2031</v>
      </c>
      <c r="J514" s="13">
        <v>45275</v>
      </c>
      <c r="K514" s="13">
        <v>48197</v>
      </c>
      <c r="L514">
        <f t="shared" ref="L514:L540" si="50">YEAR(J514)</f>
        <v>2023</v>
      </c>
      <c r="M514">
        <f t="shared" ref="M514:M540" si="51">YEAR(K514)</f>
        <v>2031</v>
      </c>
      <c r="N514" s="15" t="str">
        <f t="shared" ref="N514:N540" si="52">TEXT(J514,"mm/dd/yyyy")&amp;" - "&amp;TEXT(K514,"mm/dd/yyyy")</f>
        <v>12/15/2023 - 12/15/2031</v>
      </c>
      <c r="O514" t="s">
        <v>1419</v>
      </c>
      <c r="P514" t="s">
        <v>697</v>
      </c>
      <c r="Q514" t="str">
        <f t="shared" ref="Q514:Q540" si="53">TEXT(F514,"mm/dd/yyyy")&amp;"-"&amp;TEXT(J514-1,"mm/dd/yyyy")</f>
        <v>06/30/2023-12/14/2023</v>
      </c>
    </row>
    <row r="515" spans="5:17">
      <c r="E515" s="14" t="s">
        <v>1351</v>
      </c>
      <c r="F515" s="13">
        <v>43465</v>
      </c>
      <c r="G515" s="13">
        <v>47802</v>
      </c>
      <c r="H515">
        <f t="shared" si="48"/>
        <v>2018</v>
      </c>
      <c r="I515">
        <f t="shared" si="49"/>
        <v>2030</v>
      </c>
      <c r="J515" s="13">
        <v>44972</v>
      </c>
      <c r="K515" s="13">
        <v>47894</v>
      </c>
      <c r="L515">
        <f t="shared" si="50"/>
        <v>2023</v>
      </c>
      <c r="M515">
        <f t="shared" si="51"/>
        <v>2031</v>
      </c>
      <c r="N515" s="15" t="str">
        <f t="shared" si="52"/>
        <v>02/15/2023 - 02/15/2031</v>
      </c>
      <c r="O515" t="s">
        <v>1435</v>
      </c>
      <c r="P515" t="s">
        <v>697</v>
      </c>
      <c r="Q515" t="str">
        <f t="shared" si="53"/>
        <v>12/31/2018-02/14/2023</v>
      </c>
    </row>
    <row r="516" spans="5:17">
      <c r="E516" s="14" t="s">
        <v>1352</v>
      </c>
      <c r="F516" s="13">
        <v>44377</v>
      </c>
      <c r="G516" s="13">
        <v>47406</v>
      </c>
      <c r="H516">
        <f t="shared" si="48"/>
        <v>2021</v>
      </c>
      <c r="I516">
        <f t="shared" si="49"/>
        <v>2029</v>
      </c>
      <c r="J516" s="13">
        <v>44484</v>
      </c>
      <c r="K516" s="13">
        <v>47406</v>
      </c>
      <c r="L516">
        <f t="shared" si="50"/>
        <v>2021</v>
      </c>
      <c r="M516">
        <f t="shared" si="51"/>
        <v>2029</v>
      </c>
      <c r="N516" s="15" t="str">
        <f t="shared" si="52"/>
        <v>10/15/2021 - 10/15/2029</v>
      </c>
      <c r="O516" t="s">
        <v>1390</v>
      </c>
      <c r="P516" t="s">
        <v>697</v>
      </c>
      <c r="Q516" t="str">
        <f t="shared" si="53"/>
        <v>06/30/2021-10/14/2021</v>
      </c>
    </row>
    <row r="517" spans="5:17">
      <c r="E517" s="14" t="s">
        <v>1353</v>
      </c>
      <c r="F517" s="13">
        <v>44377</v>
      </c>
      <c r="G517" s="13">
        <v>47406</v>
      </c>
      <c r="H517">
        <f t="shared" si="48"/>
        <v>2021</v>
      </c>
      <c r="I517">
        <f t="shared" si="49"/>
        <v>2029</v>
      </c>
      <c r="J517" s="13">
        <v>44484</v>
      </c>
      <c r="K517" s="13">
        <v>47406</v>
      </c>
      <c r="L517">
        <f t="shared" si="50"/>
        <v>2021</v>
      </c>
      <c r="M517">
        <f t="shared" si="51"/>
        <v>2029</v>
      </c>
      <c r="N517" s="15" t="str">
        <f t="shared" si="52"/>
        <v>10/15/2021 - 10/15/2029</v>
      </c>
      <c r="O517" t="s">
        <v>1390</v>
      </c>
      <c r="P517" t="s">
        <v>697</v>
      </c>
      <c r="Q517" t="str">
        <f t="shared" si="53"/>
        <v>06/30/2021-10/14/2021</v>
      </c>
    </row>
    <row r="518" spans="5:17">
      <c r="E518" s="14" t="s">
        <v>1354</v>
      </c>
      <c r="F518" s="13">
        <v>44377</v>
      </c>
      <c r="G518" s="13">
        <v>47361</v>
      </c>
      <c r="H518">
        <f t="shared" si="48"/>
        <v>2021</v>
      </c>
      <c r="I518">
        <f t="shared" si="49"/>
        <v>2029</v>
      </c>
      <c r="J518" s="13">
        <v>44331</v>
      </c>
      <c r="K518" s="13">
        <v>47253</v>
      </c>
      <c r="L518">
        <f t="shared" si="50"/>
        <v>2021</v>
      </c>
      <c r="M518">
        <f t="shared" si="51"/>
        <v>2029</v>
      </c>
      <c r="N518" s="15" t="str">
        <f t="shared" si="52"/>
        <v>05/15/2021 - 05/15/2029</v>
      </c>
      <c r="O518" t="s">
        <v>1433</v>
      </c>
      <c r="P518" t="s">
        <v>697</v>
      </c>
      <c r="Q518" t="str">
        <f t="shared" si="53"/>
        <v>06/30/2021-05/14/2021</v>
      </c>
    </row>
    <row r="519" spans="5:17">
      <c r="E519" s="14" t="s">
        <v>1355</v>
      </c>
      <c r="F519" s="13">
        <v>44377</v>
      </c>
      <c r="G519" s="13">
        <v>47406</v>
      </c>
      <c r="H519">
        <f t="shared" si="48"/>
        <v>2021</v>
      </c>
      <c r="I519">
        <f t="shared" si="49"/>
        <v>2029</v>
      </c>
      <c r="J519" s="13">
        <v>44484</v>
      </c>
      <c r="K519" s="13">
        <v>47406</v>
      </c>
      <c r="L519">
        <f t="shared" si="50"/>
        <v>2021</v>
      </c>
      <c r="M519">
        <f t="shared" si="51"/>
        <v>2029</v>
      </c>
      <c r="N519" s="15" t="str">
        <f t="shared" si="52"/>
        <v>10/15/2021 - 10/15/2029</v>
      </c>
      <c r="O519" t="s">
        <v>1390</v>
      </c>
      <c r="P519" t="s">
        <v>697</v>
      </c>
      <c r="Q519" t="str">
        <f t="shared" si="53"/>
        <v>06/30/2021-10/14/2021</v>
      </c>
    </row>
    <row r="520" spans="5:17">
      <c r="E520" s="14" t="s">
        <v>1356</v>
      </c>
      <c r="F520" s="13">
        <v>44377</v>
      </c>
      <c r="G520" s="13">
        <v>47406</v>
      </c>
      <c r="H520">
        <f t="shared" si="48"/>
        <v>2021</v>
      </c>
      <c r="I520">
        <f t="shared" si="49"/>
        <v>2029</v>
      </c>
      <c r="J520" s="13">
        <v>44484</v>
      </c>
      <c r="K520" s="13">
        <v>47406</v>
      </c>
      <c r="L520">
        <f t="shared" si="50"/>
        <v>2021</v>
      </c>
      <c r="M520">
        <f t="shared" si="51"/>
        <v>2029</v>
      </c>
      <c r="N520" s="15" t="str">
        <f t="shared" si="52"/>
        <v>10/15/2021 - 10/15/2029</v>
      </c>
      <c r="O520" t="s">
        <v>1392</v>
      </c>
      <c r="P520" t="s">
        <v>697</v>
      </c>
      <c r="Q520" t="str">
        <f t="shared" si="53"/>
        <v>06/30/2021-10/14/2021</v>
      </c>
    </row>
    <row r="521" spans="5:17">
      <c r="E521" s="14" t="s">
        <v>1358</v>
      </c>
      <c r="F521" s="13">
        <v>44377</v>
      </c>
      <c r="G521" s="13">
        <v>47406</v>
      </c>
      <c r="H521">
        <f t="shared" si="48"/>
        <v>2021</v>
      </c>
      <c r="I521">
        <f t="shared" si="49"/>
        <v>2029</v>
      </c>
      <c r="J521" s="13">
        <v>44484</v>
      </c>
      <c r="K521" s="13">
        <v>47406</v>
      </c>
      <c r="L521">
        <f t="shared" si="50"/>
        <v>2021</v>
      </c>
      <c r="M521">
        <f t="shared" si="51"/>
        <v>2029</v>
      </c>
      <c r="N521" s="15" t="str">
        <f t="shared" si="52"/>
        <v>10/15/2021 - 10/15/2029</v>
      </c>
      <c r="O521" t="s">
        <v>1415</v>
      </c>
      <c r="P521" t="s">
        <v>697</v>
      </c>
      <c r="Q521" t="str">
        <f t="shared" si="53"/>
        <v>06/30/2021-10/14/2021</v>
      </c>
    </row>
    <row r="522" spans="5:17">
      <c r="E522" s="14" t="s">
        <v>1359</v>
      </c>
      <c r="F522" s="13">
        <v>44377</v>
      </c>
      <c r="G522" s="13">
        <v>47361</v>
      </c>
      <c r="H522">
        <f t="shared" si="48"/>
        <v>2021</v>
      </c>
      <c r="I522">
        <f t="shared" si="49"/>
        <v>2029</v>
      </c>
      <c r="J522" s="13">
        <v>44331</v>
      </c>
      <c r="K522" s="13">
        <v>47253</v>
      </c>
      <c r="L522">
        <f t="shared" si="50"/>
        <v>2021</v>
      </c>
      <c r="M522">
        <f t="shared" si="51"/>
        <v>2029</v>
      </c>
      <c r="N522" s="15" t="str">
        <f t="shared" si="52"/>
        <v>05/15/2021 - 05/15/2029</v>
      </c>
      <c r="O522" t="s">
        <v>1453</v>
      </c>
      <c r="P522" t="s">
        <v>697</v>
      </c>
      <c r="Q522" t="str">
        <f t="shared" si="53"/>
        <v>06/30/2021-05/14/2021</v>
      </c>
    </row>
    <row r="523" spans="5:17">
      <c r="E523" s="14" t="s">
        <v>1360</v>
      </c>
      <c r="F523" s="13">
        <v>44377</v>
      </c>
      <c r="G523" s="13">
        <v>47406</v>
      </c>
      <c r="H523">
        <f t="shared" si="48"/>
        <v>2021</v>
      </c>
      <c r="I523">
        <f t="shared" si="49"/>
        <v>2029</v>
      </c>
      <c r="J523" s="13">
        <v>44484</v>
      </c>
      <c r="K523" s="13">
        <v>47406</v>
      </c>
      <c r="L523">
        <f t="shared" si="50"/>
        <v>2021</v>
      </c>
      <c r="M523">
        <f t="shared" si="51"/>
        <v>2029</v>
      </c>
      <c r="N523" s="15" t="str">
        <f t="shared" si="52"/>
        <v>10/15/2021 - 10/15/2029</v>
      </c>
      <c r="O523" t="s">
        <v>1390</v>
      </c>
      <c r="P523" t="s">
        <v>697</v>
      </c>
      <c r="Q523" t="str">
        <f t="shared" si="53"/>
        <v>06/30/2021-10/14/2021</v>
      </c>
    </row>
    <row r="524" spans="5:17">
      <c r="E524" s="14" t="s">
        <v>1361</v>
      </c>
      <c r="F524" s="13">
        <v>44377</v>
      </c>
      <c r="G524" s="13">
        <v>47406</v>
      </c>
      <c r="H524">
        <f t="shared" si="48"/>
        <v>2021</v>
      </c>
      <c r="I524">
        <f t="shared" si="49"/>
        <v>2029</v>
      </c>
      <c r="J524" s="13">
        <v>44484</v>
      </c>
      <c r="K524" s="13">
        <v>47406</v>
      </c>
      <c r="L524">
        <f t="shared" si="50"/>
        <v>2021</v>
      </c>
      <c r="M524">
        <f t="shared" si="51"/>
        <v>2029</v>
      </c>
      <c r="N524" s="15" t="str">
        <f t="shared" si="52"/>
        <v>10/15/2021 - 10/15/2029</v>
      </c>
      <c r="O524" t="s">
        <v>1409</v>
      </c>
      <c r="P524" t="s">
        <v>697</v>
      </c>
      <c r="Q524" t="str">
        <f t="shared" si="53"/>
        <v>06/30/2021-10/14/2021</v>
      </c>
    </row>
    <row r="525" spans="5:17">
      <c r="E525" s="14" t="s">
        <v>1362</v>
      </c>
      <c r="F525" s="13">
        <v>43466</v>
      </c>
      <c r="G525" s="13">
        <v>47118</v>
      </c>
      <c r="H525">
        <f t="shared" si="48"/>
        <v>2019</v>
      </c>
      <c r="I525">
        <f t="shared" si="49"/>
        <v>2028</v>
      </c>
      <c r="J525" s="13">
        <v>44197</v>
      </c>
      <c r="K525" s="13">
        <v>47118</v>
      </c>
      <c r="L525">
        <f t="shared" si="50"/>
        <v>2021</v>
      </c>
      <c r="M525">
        <f t="shared" si="51"/>
        <v>2028</v>
      </c>
      <c r="N525" s="15" t="str">
        <f t="shared" si="52"/>
        <v>01/01/2021 - 12/31/2028</v>
      </c>
      <c r="O525" t="s">
        <v>1430</v>
      </c>
      <c r="P525" t="s">
        <v>697</v>
      </c>
      <c r="Q525" t="str">
        <f t="shared" si="53"/>
        <v>01/01/2019-12/31/2020</v>
      </c>
    </row>
    <row r="526" spans="5:17">
      <c r="E526" s="14" t="s">
        <v>1363</v>
      </c>
      <c r="F526" s="13">
        <v>43466</v>
      </c>
      <c r="G526" s="13">
        <v>46614</v>
      </c>
      <c r="H526">
        <f t="shared" si="48"/>
        <v>2019</v>
      </c>
      <c r="I526">
        <f t="shared" si="49"/>
        <v>2027</v>
      </c>
      <c r="J526" s="13">
        <v>43692</v>
      </c>
      <c r="K526" s="13">
        <v>46614</v>
      </c>
      <c r="L526">
        <f t="shared" si="50"/>
        <v>2019</v>
      </c>
      <c r="M526">
        <f t="shared" si="51"/>
        <v>2027</v>
      </c>
      <c r="N526" s="15" t="str">
        <f t="shared" si="52"/>
        <v>08/15/2019 - 08/15/2027</v>
      </c>
      <c r="O526" t="s">
        <v>1439</v>
      </c>
      <c r="P526" s="13" t="s">
        <v>697</v>
      </c>
      <c r="Q526" t="str">
        <f t="shared" si="53"/>
        <v>01/01/2019-08/14/2019</v>
      </c>
    </row>
    <row r="527" spans="5:17">
      <c r="E527" s="14" t="s">
        <v>1364</v>
      </c>
      <c r="F527" s="13">
        <v>43465</v>
      </c>
      <c r="G527" s="13">
        <v>47452</v>
      </c>
      <c r="H527">
        <f t="shared" si="48"/>
        <v>2018</v>
      </c>
      <c r="I527">
        <f t="shared" si="49"/>
        <v>2029</v>
      </c>
      <c r="J527" s="13">
        <v>44530</v>
      </c>
      <c r="K527" s="13">
        <v>47452</v>
      </c>
      <c r="L527">
        <f t="shared" si="50"/>
        <v>2021</v>
      </c>
      <c r="M527">
        <f t="shared" si="51"/>
        <v>2029</v>
      </c>
      <c r="N527" s="15" t="str">
        <f t="shared" si="52"/>
        <v>11/30/2021 - 11/30/2029</v>
      </c>
      <c r="O527" t="s">
        <v>1440</v>
      </c>
      <c r="P527" t="s">
        <v>697</v>
      </c>
      <c r="Q527" t="str">
        <f t="shared" si="53"/>
        <v>12/31/2018-11/29/2021</v>
      </c>
    </row>
    <row r="528" spans="5:17">
      <c r="E528" s="14" t="s">
        <v>1365</v>
      </c>
      <c r="F528" s="13">
        <v>44742</v>
      </c>
      <c r="G528" s="13">
        <v>47848</v>
      </c>
      <c r="H528">
        <f t="shared" si="48"/>
        <v>2022</v>
      </c>
      <c r="I528">
        <f t="shared" si="49"/>
        <v>2030</v>
      </c>
      <c r="J528" s="13">
        <v>44957</v>
      </c>
      <c r="K528" s="13">
        <v>47879</v>
      </c>
      <c r="L528">
        <f t="shared" si="50"/>
        <v>2023</v>
      </c>
      <c r="M528">
        <f t="shared" si="51"/>
        <v>2031</v>
      </c>
      <c r="N528" s="15" t="str">
        <f t="shared" si="52"/>
        <v>01/31/2023 - 01/31/2031</v>
      </c>
      <c r="O528" t="s">
        <v>1427</v>
      </c>
      <c r="P528" t="s">
        <v>697</v>
      </c>
      <c r="Q528" t="str">
        <f t="shared" si="53"/>
        <v>06/30/2022-01/30/2023</v>
      </c>
    </row>
    <row r="529" spans="5:17">
      <c r="E529" s="14" t="s">
        <v>1366</v>
      </c>
      <c r="F529" s="13">
        <v>44377</v>
      </c>
      <c r="G529" s="13">
        <v>47361</v>
      </c>
      <c r="H529">
        <f t="shared" si="48"/>
        <v>2021</v>
      </c>
      <c r="I529">
        <f t="shared" si="49"/>
        <v>2029</v>
      </c>
      <c r="J529" s="13">
        <v>44331</v>
      </c>
      <c r="K529" s="13">
        <v>47253</v>
      </c>
      <c r="L529">
        <f t="shared" si="50"/>
        <v>2021</v>
      </c>
      <c r="M529">
        <f t="shared" si="51"/>
        <v>2029</v>
      </c>
      <c r="N529" s="15" t="str">
        <f t="shared" si="52"/>
        <v>05/15/2021 - 05/15/2029</v>
      </c>
      <c r="O529" t="s">
        <v>1433</v>
      </c>
      <c r="P529" t="s">
        <v>697</v>
      </c>
      <c r="Q529" t="str">
        <f t="shared" si="53"/>
        <v>06/30/2021-05/14/2021</v>
      </c>
    </row>
    <row r="530" spans="5:17">
      <c r="E530" s="14" t="s">
        <v>1367</v>
      </c>
      <c r="F530" s="13">
        <v>45107</v>
      </c>
      <c r="G530" s="13">
        <v>48213</v>
      </c>
      <c r="H530">
        <f t="shared" si="48"/>
        <v>2023</v>
      </c>
      <c r="I530">
        <f t="shared" si="49"/>
        <v>2031</v>
      </c>
      <c r="J530" s="13">
        <v>45291</v>
      </c>
      <c r="K530" s="13">
        <v>48213</v>
      </c>
      <c r="L530">
        <f t="shared" si="50"/>
        <v>2023</v>
      </c>
      <c r="M530">
        <f t="shared" si="51"/>
        <v>2031</v>
      </c>
      <c r="N530" s="15" t="str">
        <f t="shared" si="52"/>
        <v>12/31/2023 - 12/31/2031</v>
      </c>
      <c r="O530" t="s">
        <v>1434</v>
      </c>
      <c r="P530" s="13" t="s">
        <v>697</v>
      </c>
      <c r="Q530" t="str">
        <f t="shared" si="53"/>
        <v>06/30/2023-12/30/2023</v>
      </c>
    </row>
    <row r="531" spans="5:17">
      <c r="E531" s="14" t="s">
        <v>1368</v>
      </c>
      <c r="F531" s="13">
        <v>44377</v>
      </c>
      <c r="G531" s="13">
        <v>47361</v>
      </c>
      <c r="H531">
        <f t="shared" si="48"/>
        <v>2021</v>
      </c>
      <c r="I531">
        <f t="shared" si="49"/>
        <v>2029</v>
      </c>
      <c r="J531" s="13">
        <v>44331</v>
      </c>
      <c r="K531" s="13">
        <v>47253</v>
      </c>
      <c r="L531">
        <f t="shared" si="50"/>
        <v>2021</v>
      </c>
      <c r="M531">
        <f t="shared" si="51"/>
        <v>2029</v>
      </c>
      <c r="N531" s="15" t="str">
        <f t="shared" si="52"/>
        <v>05/15/2021 - 05/15/2029</v>
      </c>
      <c r="O531" t="s">
        <v>1433</v>
      </c>
      <c r="P531" t="s">
        <v>697</v>
      </c>
      <c r="Q531" t="str">
        <f t="shared" si="53"/>
        <v>06/30/2021-05/14/2021</v>
      </c>
    </row>
    <row r="532" spans="5:17">
      <c r="E532" s="14" t="s">
        <v>1369</v>
      </c>
      <c r="F532" s="13">
        <v>44742</v>
      </c>
      <c r="G532" s="13">
        <v>47848</v>
      </c>
      <c r="H532">
        <f t="shared" si="48"/>
        <v>2022</v>
      </c>
      <c r="I532">
        <f t="shared" si="49"/>
        <v>2030</v>
      </c>
      <c r="J532" s="13">
        <v>44957</v>
      </c>
      <c r="K532" s="13">
        <v>47879</v>
      </c>
      <c r="L532">
        <f t="shared" si="50"/>
        <v>2023</v>
      </c>
      <c r="M532">
        <f t="shared" si="51"/>
        <v>2031</v>
      </c>
      <c r="N532" s="15" t="str">
        <f t="shared" si="52"/>
        <v>01/31/2023 - 01/31/2031</v>
      </c>
      <c r="O532" t="s">
        <v>1405</v>
      </c>
      <c r="P532" t="s">
        <v>697</v>
      </c>
      <c r="Q532" t="str">
        <f t="shared" si="53"/>
        <v>06/30/2022-01/30/2023</v>
      </c>
    </row>
    <row r="533" spans="5:17">
      <c r="E533" s="14" t="s">
        <v>1370</v>
      </c>
      <c r="F533" s="13">
        <v>44377</v>
      </c>
      <c r="G533" s="13">
        <v>47361</v>
      </c>
      <c r="H533">
        <f t="shared" si="48"/>
        <v>2021</v>
      </c>
      <c r="I533">
        <f t="shared" si="49"/>
        <v>2029</v>
      </c>
      <c r="J533" s="13">
        <v>44331</v>
      </c>
      <c r="K533" s="13">
        <v>47253</v>
      </c>
      <c r="L533">
        <f t="shared" si="50"/>
        <v>2021</v>
      </c>
      <c r="M533">
        <f t="shared" si="51"/>
        <v>2029</v>
      </c>
      <c r="N533" s="15" t="str">
        <f t="shared" si="52"/>
        <v>05/15/2021 - 05/15/2029</v>
      </c>
      <c r="O533" t="s">
        <v>1433</v>
      </c>
      <c r="P533" t="s">
        <v>697</v>
      </c>
      <c r="Q533" t="str">
        <f t="shared" si="53"/>
        <v>06/30/2021-05/14/2021</v>
      </c>
    </row>
    <row r="534" spans="5:17">
      <c r="E534" s="14" t="s">
        <v>1371</v>
      </c>
      <c r="F534" s="13">
        <v>44377</v>
      </c>
      <c r="G534" s="13">
        <v>47406</v>
      </c>
      <c r="H534">
        <f t="shared" si="48"/>
        <v>2021</v>
      </c>
      <c r="I534">
        <f t="shared" si="49"/>
        <v>2029</v>
      </c>
      <c r="J534" s="13">
        <v>44484</v>
      </c>
      <c r="K534" s="13">
        <v>47406</v>
      </c>
      <c r="L534">
        <f t="shared" si="50"/>
        <v>2021</v>
      </c>
      <c r="M534">
        <f t="shared" si="51"/>
        <v>2029</v>
      </c>
      <c r="N534" s="15" t="str">
        <f t="shared" si="52"/>
        <v>10/15/2021 - 10/15/2029</v>
      </c>
      <c r="O534" t="s">
        <v>1392</v>
      </c>
      <c r="P534" t="s">
        <v>697</v>
      </c>
      <c r="Q534" t="str">
        <f t="shared" si="53"/>
        <v>06/30/2021-10/14/2021</v>
      </c>
    </row>
    <row r="535" spans="5:17">
      <c r="E535" s="14" t="s">
        <v>1372</v>
      </c>
      <c r="F535" s="13">
        <v>44742</v>
      </c>
      <c r="G535" s="13">
        <v>47848</v>
      </c>
      <c r="H535">
        <f t="shared" si="48"/>
        <v>2022</v>
      </c>
      <c r="I535">
        <f t="shared" si="49"/>
        <v>2030</v>
      </c>
      <c r="J535" s="13">
        <v>44957</v>
      </c>
      <c r="K535" s="13">
        <v>47879</v>
      </c>
      <c r="L535">
        <f t="shared" si="50"/>
        <v>2023</v>
      </c>
      <c r="M535">
        <f t="shared" si="51"/>
        <v>2031</v>
      </c>
      <c r="N535" s="15" t="str">
        <f t="shared" si="52"/>
        <v>01/31/2023 - 01/31/2031</v>
      </c>
      <c r="O535" t="s">
        <v>1398</v>
      </c>
      <c r="P535" t="s">
        <v>697</v>
      </c>
      <c r="Q535" t="str">
        <f t="shared" si="53"/>
        <v>06/30/2022-01/30/2023</v>
      </c>
    </row>
    <row r="536" spans="5:17">
      <c r="E536" s="14" t="s">
        <v>1373</v>
      </c>
      <c r="F536" s="13">
        <v>43465</v>
      </c>
      <c r="G536" s="13">
        <v>47802</v>
      </c>
      <c r="H536">
        <f t="shared" si="48"/>
        <v>2018</v>
      </c>
      <c r="I536">
        <f t="shared" si="49"/>
        <v>2030</v>
      </c>
      <c r="J536" s="13">
        <v>44972</v>
      </c>
      <c r="K536" s="13">
        <v>47894</v>
      </c>
      <c r="L536">
        <f t="shared" si="50"/>
        <v>2023</v>
      </c>
      <c r="M536">
        <f t="shared" si="51"/>
        <v>2031</v>
      </c>
      <c r="N536" s="15" t="str">
        <f t="shared" si="52"/>
        <v>02/15/2023 - 02/15/2031</v>
      </c>
      <c r="O536" t="s">
        <v>1435</v>
      </c>
      <c r="P536" t="s">
        <v>697</v>
      </c>
      <c r="Q536" t="str">
        <f t="shared" si="53"/>
        <v>12/31/2018-02/14/2023</v>
      </c>
    </row>
    <row r="537" spans="5:17">
      <c r="E537" s="14" t="s">
        <v>1374</v>
      </c>
      <c r="F537" s="13">
        <v>44377</v>
      </c>
      <c r="G537" s="13">
        <v>47361</v>
      </c>
      <c r="H537">
        <f t="shared" si="48"/>
        <v>2021</v>
      </c>
      <c r="I537">
        <f t="shared" si="49"/>
        <v>2029</v>
      </c>
      <c r="J537" s="13">
        <v>44331</v>
      </c>
      <c r="K537" s="13">
        <v>47253</v>
      </c>
      <c r="L537">
        <f t="shared" si="50"/>
        <v>2021</v>
      </c>
      <c r="M537">
        <f t="shared" si="51"/>
        <v>2029</v>
      </c>
      <c r="N537" s="15" t="str">
        <f t="shared" si="52"/>
        <v>05/15/2021 - 05/15/2029</v>
      </c>
      <c r="O537" t="s">
        <v>1446</v>
      </c>
      <c r="P537" t="s">
        <v>697</v>
      </c>
      <c r="Q537" t="str">
        <f t="shared" si="53"/>
        <v>06/30/2021-05/14/2021</v>
      </c>
    </row>
    <row r="538" spans="5:17">
      <c r="E538" s="14" t="s">
        <v>1375</v>
      </c>
      <c r="F538" s="13">
        <v>44377</v>
      </c>
      <c r="G538" s="13">
        <v>47361</v>
      </c>
      <c r="H538">
        <f t="shared" si="48"/>
        <v>2021</v>
      </c>
      <c r="I538">
        <f t="shared" si="49"/>
        <v>2029</v>
      </c>
      <c r="J538" s="13">
        <v>44331</v>
      </c>
      <c r="K538" s="13">
        <v>47253</v>
      </c>
      <c r="L538">
        <f t="shared" si="50"/>
        <v>2021</v>
      </c>
      <c r="M538">
        <f t="shared" si="51"/>
        <v>2029</v>
      </c>
      <c r="N538" s="15" t="str">
        <f t="shared" si="52"/>
        <v>05/15/2021 - 05/15/2029</v>
      </c>
      <c r="O538" t="s">
        <v>1453</v>
      </c>
      <c r="P538" t="s">
        <v>697</v>
      </c>
      <c r="Q538" t="str">
        <f t="shared" si="53"/>
        <v>06/30/2021-05/14/2021</v>
      </c>
    </row>
    <row r="539" spans="5:17">
      <c r="E539" s="14" t="s">
        <v>1376</v>
      </c>
      <c r="F539" s="13">
        <v>44377</v>
      </c>
      <c r="G539" s="13">
        <v>47406</v>
      </c>
      <c r="H539">
        <f t="shared" si="48"/>
        <v>2021</v>
      </c>
      <c r="I539">
        <f t="shared" si="49"/>
        <v>2029</v>
      </c>
      <c r="J539" s="13">
        <v>44484</v>
      </c>
      <c r="K539" s="13">
        <v>47406</v>
      </c>
      <c r="L539">
        <f t="shared" si="50"/>
        <v>2021</v>
      </c>
      <c r="M539">
        <f t="shared" si="51"/>
        <v>2029</v>
      </c>
      <c r="N539" s="15" t="str">
        <f t="shared" si="52"/>
        <v>10/15/2021 - 10/15/2029</v>
      </c>
      <c r="O539" t="s">
        <v>1389</v>
      </c>
      <c r="P539" t="s">
        <v>697</v>
      </c>
      <c r="Q539" t="str">
        <f t="shared" si="53"/>
        <v>06/30/2021-10/14/2021</v>
      </c>
    </row>
    <row r="540" spans="5:17">
      <c r="E540" s="14" t="s">
        <v>1377</v>
      </c>
      <c r="F540" s="13">
        <v>44377</v>
      </c>
      <c r="G540" s="13">
        <v>47406</v>
      </c>
      <c r="H540">
        <f t="shared" si="48"/>
        <v>2021</v>
      </c>
      <c r="I540">
        <f t="shared" si="49"/>
        <v>2029</v>
      </c>
      <c r="J540" s="13">
        <v>44484</v>
      </c>
      <c r="K540" s="13">
        <v>47406</v>
      </c>
      <c r="L540">
        <f t="shared" si="50"/>
        <v>2021</v>
      </c>
      <c r="M540">
        <f t="shared" si="51"/>
        <v>2029</v>
      </c>
      <c r="N540" s="15" t="str">
        <f t="shared" si="52"/>
        <v>10/15/2021 - 10/15/2029</v>
      </c>
      <c r="O540" t="s">
        <v>1389</v>
      </c>
      <c r="P540" t="s">
        <v>697</v>
      </c>
      <c r="Q540" t="str">
        <f t="shared" si="53"/>
        <v>06/30/2021-10/14/2021</v>
      </c>
    </row>
  </sheetData>
  <phoneticPr fontId="70" type="noConversion"/>
  <conditionalFormatting sqref="L2:L540">
    <cfRule type="expression" dxfId="31" priority="1">
      <formula>$H2=$L2</formula>
    </cfRule>
    <cfRule type="expression" dxfId="30" priority="2">
      <formula>$L2&lt;$H2</formula>
    </cfRule>
  </conditionalFormatting>
  <pageMargins left="0.7" right="0.7" top="0.75" bottom="0.75" header="0.3" footer="0.3"/>
  <pageSetup orientation="portrait" horizontalDpi="90" verticalDpi="9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3">
    <pageSetUpPr fitToPage="1"/>
  </sheetPr>
  <dimension ref="A1:V2433"/>
  <sheetViews>
    <sheetView topLeftCell="C1" zoomScale="80" zoomScaleNormal="80" workbookViewId="0">
      <selection activeCell="E18" sqref="E18"/>
    </sheetView>
  </sheetViews>
  <sheetFormatPr defaultRowHeight="15"/>
  <cols>
    <col min="1" max="1" width="33.5703125" customWidth="1"/>
    <col min="2" max="2" width="24.28515625" customWidth="1"/>
    <col min="4" max="4" width="38.28515625" customWidth="1"/>
    <col min="19" max="19" width="12.28515625" customWidth="1"/>
  </cols>
  <sheetData>
    <row r="1" spans="1:22" ht="51">
      <c r="A1" s="54" t="s">
        <v>1465</v>
      </c>
      <c r="B1" s="49" t="s">
        <v>1466</v>
      </c>
      <c r="C1" s="49" t="s">
        <v>1467</v>
      </c>
      <c r="D1" s="54" t="s">
        <v>1468</v>
      </c>
      <c r="E1" s="50" t="s">
        <v>1469</v>
      </c>
      <c r="F1" s="50" t="s">
        <v>1470</v>
      </c>
      <c r="G1" s="50" t="s">
        <v>1471</v>
      </c>
      <c r="H1" s="50" t="s">
        <v>1472</v>
      </c>
      <c r="I1" s="55" t="s">
        <v>1473</v>
      </c>
      <c r="J1" s="51" t="s">
        <v>1474</v>
      </c>
      <c r="K1" s="51" t="s">
        <v>1475</v>
      </c>
      <c r="L1" s="51" t="s">
        <v>1476</v>
      </c>
      <c r="M1" s="51" t="s">
        <v>1477</v>
      </c>
      <c r="N1" s="56" t="s">
        <v>1478</v>
      </c>
      <c r="O1" s="52" t="s">
        <v>1479</v>
      </c>
      <c r="P1" s="52" t="s">
        <v>1480</v>
      </c>
      <c r="Q1" s="57" t="s">
        <v>1481</v>
      </c>
      <c r="R1" s="53" t="s">
        <v>1482</v>
      </c>
      <c r="S1" s="53" t="s">
        <v>1483</v>
      </c>
      <c r="T1" s="58" t="s">
        <v>1484</v>
      </c>
      <c r="U1" s="54" t="s">
        <v>1485</v>
      </c>
      <c r="V1" s="54" t="s">
        <v>1486</v>
      </c>
    </row>
    <row r="2" spans="1:22">
      <c r="A2" t="s">
        <v>854</v>
      </c>
      <c r="B2" s="15" t="str">
        <f>VLOOKUP(A2,'Planning Periods'!$E$2:$N$540,10,FALSE)</f>
        <v>10/15/2021 - 10/15/2029</v>
      </c>
      <c r="C2" s="67">
        <v>2013</v>
      </c>
      <c r="D2" s="59" t="str">
        <f t="shared" ref="D2:D66" si="0">CONCATENATE(A2," ",C2)</f>
        <v>Adelanto 2013</v>
      </c>
      <c r="E2" s="68" t="s">
        <v>1357</v>
      </c>
      <c r="F2" s="68" t="s">
        <v>1357</v>
      </c>
      <c r="G2" s="68" t="s">
        <v>1357</v>
      </c>
      <c r="H2" s="68" t="s">
        <v>1357</v>
      </c>
      <c r="I2" s="69"/>
      <c r="J2" s="70" t="s">
        <v>1357</v>
      </c>
      <c r="K2" s="70" t="s">
        <v>1357</v>
      </c>
      <c r="L2" s="70" t="s">
        <v>1357</v>
      </c>
      <c r="M2" s="70" t="s">
        <v>1357</v>
      </c>
      <c r="N2" s="71"/>
      <c r="O2" s="72" t="s">
        <v>1357</v>
      </c>
      <c r="P2" s="72" t="s">
        <v>1357</v>
      </c>
      <c r="Q2" s="73"/>
      <c r="R2" s="74" t="s">
        <v>1357</v>
      </c>
      <c r="S2" s="74" t="s">
        <v>1357</v>
      </c>
      <c r="T2" s="75" t="s">
        <v>1357</v>
      </c>
      <c r="U2" s="66" t="s">
        <v>1357</v>
      </c>
      <c r="V2" s="66" t="s">
        <v>1357</v>
      </c>
    </row>
    <row r="3" spans="1:22">
      <c r="A3" t="s">
        <v>854</v>
      </c>
      <c r="B3" s="15" t="str">
        <f>VLOOKUP(A3,'Planning Periods'!$E$2:$N$540,10,FALSE)</f>
        <v>10/15/2021 - 10/15/2029</v>
      </c>
      <c r="C3" s="59">
        <v>2014</v>
      </c>
      <c r="D3" s="59" t="str">
        <f t="shared" si="0"/>
        <v>Adelanto 2014</v>
      </c>
      <c r="E3" s="59" t="s">
        <v>1357</v>
      </c>
      <c r="F3" t="s">
        <v>1357</v>
      </c>
      <c r="G3" t="s">
        <v>1357</v>
      </c>
      <c r="H3" t="s">
        <v>1357</v>
      </c>
      <c r="J3" t="s">
        <v>1357</v>
      </c>
      <c r="K3" t="s">
        <v>1357</v>
      </c>
      <c r="L3" t="s">
        <v>1357</v>
      </c>
      <c r="M3" t="s">
        <v>1357</v>
      </c>
      <c r="O3" t="s">
        <v>1357</v>
      </c>
      <c r="P3" t="s">
        <v>1357</v>
      </c>
      <c r="R3" t="s">
        <v>1357</v>
      </c>
      <c r="S3" t="s">
        <v>1357</v>
      </c>
      <c r="T3" t="s">
        <v>1357</v>
      </c>
      <c r="U3" t="s">
        <v>1357</v>
      </c>
      <c r="V3" t="s">
        <v>1357</v>
      </c>
    </row>
    <row r="4" spans="1:22">
      <c r="A4" t="s">
        <v>854</v>
      </c>
      <c r="B4" s="15" t="str">
        <f>VLOOKUP(A4,'Planning Periods'!$E$2:$N$540,10,FALSE)</f>
        <v>10/15/2021 - 10/15/2029</v>
      </c>
      <c r="C4" s="59">
        <v>2015</v>
      </c>
      <c r="D4" s="59" t="str">
        <f t="shared" si="0"/>
        <v>Adelanto 2015</v>
      </c>
      <c r="E4" s="59" t="s">
        <v>1357</v>
      </c>
      <c r="F4" t="s">
        <v>1357</v>
      </c>
      <c r="G4" t="s">
        <v>1357</v>
      </c>
      <c r="H4" t="s">
        <v>1357</v>
      </c>
      <c r="J4" t="s">
        <v>1357</v>
      </c>
      <c r="K4" t="s">
        <v>1357</v>
      </c>
      <c r="L4" t="s">
        <v>1357</v>
      </c>
      <c r="M4" t="s">
        <v>1357</v>
      </c>
      <c r="O4" t="s">
        <v>1357</v>
      </c>
      <c r="P4" t="s">
        <v>1357</v>
      </c>
      <c r="R4" t="s">
        <v>1357</v>
      </c>
      <c r="S4" t="s">
        <v>1357</v>
      </c>
      <c r="T4" t="s">
        <v>1357</v>
      </c>
      <c r="U4" t="s">
        <v>1357</v>
      </c>
      <c r="V4" t="s">
        <v>1357</v>
      </c>
    </row>
    <row r="5" spans="1:22" s="64" customFormat="1">
      <c r="A5" t="s">
        <v>854</v>
      </c>
      <c r="B5" s="15" t="str">
        <f>VLOOKUP(A5,'Planning Periods'!$E$2:$N$540,10,FALSE)</f>
        <v>10/15/2021 - 10/15/2029</v>
      </c>
      <c r="C5" s="59">
        <v>2016</v>
      </c>
      <c r="D5" s="59" t="str">
        <f t="shared" si="0"/>
        <v>Adelanto 2016</v>
      </c>
      <c r="E5" s="59" t="s">
        <v>1357</v>
      </c>
      <c r="F5" t="s">
        <v>1357</v>
      </c>
      <c r="G5" t="s">
        <v>1357</v>
      </c>
      <c r="H5" t="s">
        <v>1357</v>
      </c>
      <c r="I5"/>
      <c r="J5" t="s">
        <v>1357</v>
      </c>
      <c r="K5" t="s">
        <v>1357</v>
      </c>
      <c r="L5" t="s">
        <v>1357</v>
      </c>
      <c r="M5" t="s">
        <v>1357</v>
      </c>
      <c r="N5"/>
      <c r="O5" t="s">
        <v>1357</v>
      </c>
      <c r="P5" t="s">
        <v>1357</v>
      </c>
      <c r="Q5"/>
      <c r="R5" t="s">
        <v>1357</v>
      </c>
      <c r="S5" t="s">
        <v>1357</v>
      </c>
      <c r="T5" t="s">
        <v>1357</v>
      </c>
      <c r="U5" t="s">
        <v>1357</v>
      </c>
      <c r="V5" t="s">
        <v>1357</v>
      </c>
    </row>
    <row r="6" spans="1:22">
      <c r="A6" t="s">
        <v>854</v>
      </c>
      <c r="B6" s="15" t="str">
        <f>VLOOKUP(A6,'Planning Periods'!$E$2:$N$540,10,FALSE)</f>
        <v>10/15/2021 - 10/15/2029</v>
      </c>
      <c r="C6" s="59">
        <v>2017</v>
      </c>
      <c r="D6" s="59" t="str">
        <f>CONCATENATE(A6," ",C6)</f>
        <v>Adelanto 2017</v>
      </c>
      <c r="E6" s="59" t="s">
        <v>1357</v>
      </c>
      <c r="F6" t="s">
        <v>1357</v>
      </c>
      <c r="G6" t="s">
        <v>1357</v>
      </c>
      <c r="H6" t="s">
        <v>1357</v>
      </c>
      <c r="J6" t="s">
        <v>1357</v>
      </c>
      <c r="K6" t="s">
        <v>1357</v>
      </c>
      <c r="L6" t="s">
        <v>1357</v>
      </c>
      <c r="M6" t="s">
        <v>1357</v>
      </c>
      <c r="O6" t="s">
        <v>1357</v>
      </c>
      <c r="P6" t="s">
        <v>1357</v>
      </c>
      <c r="R6" t="s">
        <v>1357</v>
      </c>
      <c r="S6" t="s">
        <v>1357</v>
      </c>
      <c r="T6" t="s">
        <v>1357</v>
      </c>
      <c r="U6" t="s">
        <v>1357</v>
      </c>
      <c r="V6" t="s">
        <v>1357</v>
      </c>
    </row>
    <row r="7" spans="1:22">
      <c r="A7" s="60" t="s">
        <v>856</v>
      </c>
      <c r="B7" s="15" t="str">
        <f>VLOOKUP(A7,'Planning Periods'!$E$2:$N$540,10,FALSE)</f>
        <v>10/15/2021 - 10/15/2029</v>
      </c>
      <c r="C7" s="67">
        <v>2013</v>
      </c>
      <c r="D7" s="59" t="str">
        <f t="shared" si="0"/>
        <v>Agoura Hills 2013</v>
      </c>
      <c r="E7" s="59" t="s">
        <v>1357</v>
      </c>
      <c r="F7" s="68" t="s">
        <v>1357</v>
      </c>
      <c r="G7" s="68" t="s">
        <v>1357</v>
      </c>
      <c r="H7" s="68" t="s">
        <v>1357</v>
      </c>
      <c r="I7" s="69"/>
      <c r="J7" s="70" t="s">
        <v>1357</v>
      </c>
      <c r="K7" s="70" t="s">
        <v>1357</v>
      </c>
      <c r="L7" s="70" t="s">
        <v>1357</v>
      </c>
      <c r="M7" s="70" t="s">
        <v>1357</v>
      </c>
      <c r="N7" s="71"/>
      <c r="O7" s="72" t="s">
        <v>1357</v>
      </c>
      <c r="P7" s="72" t="s">
        <v>1357</v>
      </c>
      <c r="Q7" s="73"/>
      <c r="R7" s="74" t="s">
        <v>1357</v>
      </c>
      <c r="S7" s="74" t="s">
        <v>1357</v>
      </c>
      <c r="T7" s="75" t="s">
        <v>1357</v>
      </c>
      <c r="U7" s="66" t="s">
        <v>1357</v>
      </c>
      <c r="V7" s="66" t="s">
        <v>1357</v>
      </c>
    </row>
    <row r="8" spans="1:22">
      <c r="A8" s="60" t="s">
        <v>856</v>
      </c>
      <c r="B8" s="15" t="str">
        <f>VLOOKUP(A8,'Planning Periods'!$E$2:$N$540,10,FALSE)</f>
        <v>10/15/2021 - 10/15/2029</v>
      </c>
      <c r="C8" s="59">
        <v>2014</v>
      </c>
      <c r="D8" s="59" t="str">
        <f t="shared" si="0"/>
        <v>Agoura Hills 2014</v>
      </c>
      <c r="E8" s="59">
        <v>31</v>
      </c>
      <c r="F8" s="233">
        <v>0</v>
      </c>
      <c r="G8" s="59">
        <v>0</v>
      </c>
      <c r="H8" s="59">
        <v>0</v>
      </c>
      <c r="I8" s="48"/>
      <c r="J8" s="59">
        <v>19</v>
      </c>
      <c r="K8" s="233">
        <v>0</v>
      </c>
      <c r="L8" s="59">
        <v>0</v>
      </c>
      <c r="M8" s="59">
        <v>0</v>
      </c>
      <c r="N8" s="48"/>
      <c r="O8" s="59">
        <v>20</v>
      </c>
      <c r="P8" s="59">
        <v>0</v>
      </c>
      <c r="Q8" s="48"/>
      <c r="R8" s="59">
        <v>45</v>
      </c>
      <c r="S8" s="59">
        <v>17</v>
      </c>
      <c r="T8" s="48">
        <v>0</v>
      </c>
      <c r="U8" s="59">
        <v>115</v>
      </c>
      <c r="V8" s="59">
        <v>17</v>
      </c>
    </row>
    <row r="9" spans="1:22">
      <c r="A9" s="60" t="s">
        <v>856</v>
      </c>
      <c r="B9" s="15" t="str">
        <f>VLOOKUP(A9,'Planning Periods'!$E$2:$N$540,10,FALSE)</f>
        <v>10/15/2021 - 10/15/2029</v>
      </c>
      <c r="C9" s="59">
        <v>2015</v>
      </c>
      <c r="D9" s="59" t="str">
        <f t="shared" si="0"/>
        <v>Agoura Hills 2015</v>
      </c>
      <c r="E9" s="59">
        <v>31</v>
      </c>
      <c r="F9" s="233">
        <v>0</v>
      </c>
      <c r="G9" s="59">
        <v>0</v>
      </c>
      <c r="H9" s="59">
        <v>0</v>
      </c>
      <c r="I9" s="48"/>
      <c r="J9" s="59">
        <v>19</v>
      </c>
      <c r="K9" s="233">
        <v>0</v>
      </c>
      <c r="L9" s="59">
        <v>0</v>
      </c>
      <c r="M9" s="59">
        <v>0</v>
      </c>
      <c r="N9" s="48"/>
      <c r="O9" s="59">
        <v>20</v>
      </c>
      <c r="P9" s="59">
        <v>0</v>
      </c>
      <c r="Q9" s="48"/>
      <c r="R9" s="59">
        <v>45</v>
      </c>
      <c r="S9" s="59">
        <v>15</v>
      </c>
      <c r="T9" s="48">
        <v>0</v>
      </c>
      <c r="U9" s="59">
        <v>115</v>
      </c>
      <c r="V9" s="59">
        <v>15</v>
      </c>
    </row>
    <row r="10" spans="1:22">
      <c r="A10" s="60" t="s">
        <v>856</v>
      </c>
      <c r="B10" s="15" t="str">
        <f>VLOOKUP(A10,'Planning Periods'!$E$2:$N$540,10,FALSE)</f>
        <v>10/15/2021 - 10/15/2029</v>
      </c>
      <c r="C10" s="59">
        <v>2016</v>
      </c>
      <c r="D10" s="59" t="str">
        <f t="shared" si="0"/>
        <v>Agoura Hills 2016</v>
      </c>
      <c r="E10" s="59">
        <v>31</v>
      </c>
      <c r="F10" s="233">
        <v>0</v>
      </c>
      <c r="G10" s="59">
        <v>0</v>
      </c>
      <c r="H10" s="59">
        <v>0</v>
      </c>
      <c r="I10" s="48"/>
      <c r="J10" s="59">
        <v>19</v>
      </c>
      <c r="K10" s="233">
        <v>0</v>
      </c>
      <c r="L10" s="59">
        <v>0</v>
      </c>
      <c r="M10" s="59">
        <v>0</v>
      </c>
      <c r="N10" s="48"/>
      <c r="O10" s="59">
        <v>20</v>
      </c>
      <c r="P10" s="59">
        <v>0</v>
      </c>
      <c r="Q10" s="48"/>
      <c r="R10" s="59">
        <v>45</v>
      </c>
      <c r="S10" s="59">
        <v>2</v>
      </c>
      <c r="T10" s="48">
        <v>0</v>
      </c>
      <c r="U10" s="59">
        <v>115</v>
      </c>
      <c r="V10" s="59">
        <v>2</v>
      </c>
    </row>
    <row r="11" spans="1:22">
      <c r="A11" s="60" t="s">
        <v>856</v>
      </c>
      <c r="B11" s="15" t="str">
        <f>VLOOKUP(A11,'Planning Periods'!$E$2:$N$540,10,FALSE)</f>
        <v>10/15/2021 - 10/15/2029</v>
      </c>
      <c r="C11" s="59">
        <v>2017</v>
      </c>
      <c r="D11" s="59" t="str">
        <f t="shared" si="0"/>
        <v>Agoura Hills 2017</v>
      </c>
      <c r="E11" s="59">
        <v>31</v>
      </c>
      <c r="F11" s="233">
        <v>0</v>
      </c>
      <c r="G11" s="59">
        <v>0</v>
      </c>
      <c r="H11" s="59">
        <v>0</v>
      </c>
      <c r="I11" s="48"/>
      <c r="J11" s="59">
        <v>19</v>
      </c>
      <c r="K11" s="233">
        <v>0</v>
      </c>
      <c r="L11" s="59">
        <v>0</v>
      </c>
      <c r="M11" s="59">
        <v>0</v>
      </c>
      <c r="N11" s="48"/>
      <c r="O11" s="59">
        <v>20</v>
      </c>
      <c r="P11" s="59">
        <v>0</v>
      </c>
      <c r="Q11" s="48"/>
      <c r="R11" s="59">
        <v>45</v>
      </c>
      <c r="S11" s="59">
        <v>7</v>
      </c>
      <c r="T11" s="48">
        <v>0</v>
      </c>
      <c r="U11" s="59">
        <v>115</v>
      </c>
      <c r="V11" s="59">
        <v>7</v>
      </c>
    </row>
    <row r="12" spans="1:22">
      <c r="A12" s="60" t="s">
        <v>857</v>
      </c>
      <c r="B12" s="15" t="str">
        <f>VLOOKUP(A12,'Planning Periods'!$E$2:$N$540,10,FALSE)</f>
        <v>01/31/2023 - 01/31/2031</v>
      </c>
      <c r="C12" s="59">
        <v>2014</v>
      </c>
      <c r="D12" s="59" t="str">
        <f t="shared" si="0"/>
        <v>Alameda 2014</v>
      </c>
      <c r="E12" s="59" t="s">
        <v>1357</v>
      </c>
      <c r="F12" s="233" t="s">
        <v>1357</v>
      </c>
      <c r="G12" s="59" t="s">
        <v>1357</v>
      </c>
      <c r="H12" s="59" t="s">
        <v>1357</v>
      </c>
      <c r="I12" s="48"/>
      <c r="J12" s="59" t="s">
        <v>1357</v>
      </c>
      <c r="K12" s="233" t="s">
        <v>1357</v>
      </c>
      <c r="L12" s="59" t="s">
        <v>1357</v>
      </c>
      <c r="M12" s="59" t="s">
        <v>1357</v>
      </c>
      <c r="N12" s="48"/>
      <c r="O12" s="59" t="s">
        <v>1357</v>
      </c>
      <c r="P12" s="59" t="s">
        <v>1357</v>
      </c>
      <c r="Q12" s="48"/>
      <c r="R12" s="59" t="s">
        <v>1357</v>
      </c>
      <c r="S12" s="59" t="s">
        <v>1357</v>
      </c>
      <c r="T12" s="48" t="s">
        <v>1357</v>
      </c>
      <c r="U12" s="59" t="s">
        <v>1357</v>
      </c>
      <c r="V12" s="59" t="s">
        <v>1357</v>
      </c>
    </row>
    <row r="13" spans="1:22">
      <c r="A13" s="60" t="s">
        <v>857</v>
      </c>
      <c r="B13" s="15" t="str">
        <f>VLOOKUP(A13,'Planning Periods'!$E$2:$N$540,10,FALSE)</f>
        <v>01/31/2023 - 01/31/2031</v>
      </c>
      <c r="C13" s="59">
        <v>2015</v>
      </c>
      <c r="D13" s="59" t="str">
        <f t="shared" si="0"/>
        <v>Alameda 2015</v>
      </c>
      <c r="E13" s="59">
        <v>444</v>
      </c>
      <c r="F13" s="233">
        <v>19</v>
      </c>
      <c r="G13" s="59">
        <v>19</v>
      </c>
      <c r="H13" s="59">
        <v>0</v>
      </c>
      <c r="I13" s="48"/>
      <c r="J13" s="59">
        <v>248</v>
      </c>
      <c r="K13" s="233">
        <v>22</v>
      </c>
      <c r="L13" s="59">
        <v>22</v>
      </c>
      <c r="M13" s="59">
        <v>0</v>
      </c>
      <c r="N13" s="48"/>
      <c r="O13" s="59">
        <v>283</v>
      </c>
      <c r="P13" s="59">
        <v>14</v>
      </c>
      <c r="Q13" s="48"/>
      <c r="R13" s="59">
        <v>748</v>
      </c>
      <c r="S13" s="59">
        <v>192</v>
      </c>
      <c r="T13" s="48">
        <v>0</v>
      </c>
      <c r="U13" s="59">
        <v>1723</v>
      </c>
      <c r="V13" s="59">
        <v>247</v>
      </c>
    </row>
    <row r="14" spans="1:22">
      <c r="A14" s="61" t="s">
        <v>857</v>
      </c>
      <c r="B14" s="15" t="str">
        <f>VLOOKUP(A14,'Planning Periods'!$E$2:$N$540,10,FALSE)</f>
        <v>01/31/2023 - 01/31/2031</v>
      </c>
      <c r="C14" s="62">
        <v>2016</v>
      </c>
      <c r="D14" s="59" t="str">
        <f t="shared" si="0"/>
        <v>Alameda 2016</v>
      </c>
      <c r="E14" s="59">
        <v>444</v>
      </c>
      <c r="F14" s="63">
        <v>17</v>
      </c>
      <c r="G14" s="62">
        <v>17</v>
      </c>
      <c r="H14" s="62">
        <v>0</v>
      </c>
      <c r="I14" s="64"/>
      <c r="J14" s="62">
        <v>248</v>
      </c>
      <c r="K14" s="63">
        <v>14</v>
      </c>
      <c r="L14" s="62">
        <v>14</v>
      </c>
      <c r="M14" s="62">
        <v>0</v>
      </c>
      <c r="N14" s="64"/>
      <c r="O14" s="62">
        <v>283</v>
      </c>
      <c r="P14" s="62">
        <v>7</v>
      </c>
      <c r="Q14" s="64"/>
      <c r="R14" s="62">
        <v>748</v>
      </c>
      <c r="S14" s="62">
        <v>61</v>
      </c>
      <c r="T14" s="64">
        <v>0</v>
      </c>
      <c r="U14" s="62">
        <v>1723</v>
      </c>
      <c r="V14" s="62">
        <v>99</v>
      </c>
    </row>
    <row r="15" spans="1:22">
      <c r="A15" s="60" t="s">
        <v>857</v>
      </c>
      <c r="B15" s="15" t="str">
        <f>VLOOKUP(A15,'Planning Periods'!$E$2:$N$540,10,FALSE)</f>
        <v>01/31/2023 - 01/31/2031</v>
      </c>
      <c r="C15" s="59">
        <v>2017</v>
      </c>
      <c r="D15" s="59" t="str">
        <f t="shared" si="0"/>
        <v>Alameda 2017</v>
      </c>
      <c r="E15" s="59">
        <v>444</v>
      </c>
      <c r="F15" s="233">
        <v>18</v>
      </c>
      <c r="G15" s="59">
        <v>18</v>
      </c>
      <c r="H15" s="59">
        <v>0</v>
      </c>
      <c r="I15" s="48"/>
      <c r="J15" s="59">
        <v>248</v>
      </c>
      <c r="K15" s="233">
        <v>4</v>
      </c>
      <c r="L15" s="59">
        <v>4</v>
      </c>
      <c r="M15" s="59">
        <v>0</v>
      </c>
      <c r="N15" s="48"/>
      <c r="O15" s="59">
        <v>283</v>
      </c>
      <c r="P15" s="59">
        <v>5</v>
      </c>
      <c r="Q15" s="48"/>
      <c r="R15" s="59">
        <v>748</v>
      </c>
      <c r="S15" s="59">
        <v>66</v>
      </c>
      <c r="T15" s="48">
        <v>0</v>
      </c>
      <c r="U15" s="59">
        <v>1723</v>
      </c>
      <c r="V15" s="59">
        <v>93</v>
      </c>
    </row>
    <row r="16" spans="1:22">
      <c r="A16" s="60" t="s">
        <v>858</v>
      </c>
      <c r="B16" s="15" t="str">
        <f>VLOOKUP(A16,'Planning Periods'!$E$2:$N$540,10,FALSE)</f>
        <v>01/31/2023 - 01/31/2031</v>
      </c>
      <c r="C16" s="59">
        <v>2014</v>
      </c>
      <c r="D16" s="59" t="str">
        <f t="shared" si="0"/>
        <v>Alameda County - Unincorporated 2014</v>
      </c>
      <c r="E16" s="59">
        <v>430</v>
      </c>
      <c r="F16" s="233">
        <v>0</v>
      </c>
      <c r="G16" s="59">
        <v>0</v>
      </c>
      <c r="H16" s="59">
        <v>0</v>
      </c>
      <c r="I16" s="48"/>
      <c r="J16" s="59">
        <v>227</v>
      </c>
      <c r="K16" s="233">
        <v>3</v>
      </c>
      <c r="L16" s="59">
        <v>0</v>
      </c>
      <c r="M16" s="59">
        <v>3</v>
      </c>
      <c r="N16" s="48"/>
      <c r="O16" s="59">
        <v>295</v>
      </c>
      <c r="P16" s="59">
        <v>14</v>
      </c>
      <c r="Q16" s="48"/>
      <c r="R16" s="59">
        <v>817</v>
      </c>
      <c r="S16" s="59">
        <v>12</v>
      </c>
      <c r="T16" s="48">
        <v>3</v>
      </c>
      <c r="U16" s="59">
        <v>1769</v>
      </c>
      <c r="V16" s="59">
        <v>29</v>
      </c>
    </row>
    <row r="17" spans="1:22">
      <c r="A17" s="60" t="s">
        <v>858</v>
      </c>
      <c r="B17" s="15" t="str">
        <f>VLOOKUP(A17,'Planning Periods'!$E$2:$N$540,10,FALSE)</f>
        <v>01/31/2023 - 01/31/2031</v>
      </c>
      <c r="C17" s="59">
        <v>2015</v>
      </c>
      <c r="D17" s="59" t="str">
        <f t="shared" si="0"/>
        <v>Alameda County - Unincorporated 2015</v>
      </c>
      <c r="E17" s="59">
        <v>430</v>
      </c>
      <c r="F17" s="233">
        <v>35</v>
      </c>
      <c r="G17" s="59">
        <v>35</v>
      </c>
      <c r="H17" s="59">
        <v>0</v>
      </c>
      <c r="I17" s="48"/>
      <c r="J17" s="59">
        <v>227</v>
      </c>
      <c r="K17" s="233">
        <v>65</v>
      </c>
      <c r="L17" s="59">
        <v>65</v>
      </c>
      <c r="M17" s="59">
        <v>0</v>
      </c>
      <c r="N17" s="48"/>
      <c r="O17" s="59">
        <v>295</v>
      </c>
      <c r="P17" s="59">
        <v>21</v>
      </c>
      <c r="Q17" s="48"/>
      <c r="R17" s="59">
        <v>817</v>
      </c>
      <c r="S17" s="59">
        <v>17</v>
      </c>
      <c r="T17" s="48">
        <v>0</v>
      </c>
      <c r="U17" s="59">
        <v>1769</v>
      </c>
      <c r="V17" s="59">
        <v>138</v>
      </c>
    </row>
    <row r="18" spans="1:22">
      <c r="A18" s="60" t="s">
        <v>858</v>
      </c>
      <c r="B18" s="15" t="str">
        <f>VLOOKUP(A18,'Planning Periods'!$E$2:$N$540,10,FALSE)</f>
        <v>01/31/2023 - 01/31/2031</v>
      </c>
      <c r="C18" s="59">
        <v>2016</v>
      </c>
      <c r="D18" s="59" t="str">
        <f t="shared" si="0"/>
        <v>Alameda County - Unincorporated 2016</v>
      </c>
      <c r="E18" s="59">
        <v>430</v>
      </c>
      <c r="F18" s="233">
        <v>85</v>
      </c>
      <c r="G18" s="59">
        <v>85</v>
      </c>
      <c r="H18" s="59">
        <v>0</v>
      </c>
      <c r="I18" s="48"/>
      <c r="J18" s="59">
        <v>227</v>
      </c>
      <c r="K18" s="233">
        <v>8</v>
      </c>
      <c r="L18" s="59">
        <v>8</v>
      </c>
      <c r="M18" s="59">
        <v>0</v>
      </c>
      <c r="N18" s="48"/>
      <c r="O18" s="59">
        <v>295</v>
      </c>
      <c r="P18" s="59">
        <v>0</v>
      </c>
      <c r="Q18" s="48"/>
      <c r="R18" s="59">
        <v>817</v>
      </c>
      <c r="S18" s="59">
        <v>9</v>
      </c>
      <c r="T18" s="48">
        <v>0</v>
      </c>
      <c r="U18" s="59">
        <v>1769</v>
      </c>
      <c r="V18" s="59">
        <v>102</v>
      </c>
    </row>
    <row r="19" spans="1:22">
      <c r="A19" s="60" t="s">
        <v>858</v>
      </c>
      <c r="B19" s="15" t="str">
        <f>VLOOKUP(A19,'Planning Periods'!$E$2:$N$540,10,FALSE)</f>
        <v>01/31/2023 - 01/31/2031</v>
      </c>
      <c r="C19" s="59">
        <v>2017</v>
      </c>
      <c r="D19" s="59" t="str">
        <f t="shared" si="0"/>
        <v>Alameda County - Unincorporated 2017</v>
      </c>
      <c r="E19" s="59">
        <v>430</v>
      </c>
      <c r="F19" s="233">
        <v>0</v>
      </c>
      <c r="G19" s="59">
        <v>0</v>
      </c>
      <c r="H19" s="59">
        <v>0</v>
      </c>
      <c r="I19" s="48"/>
      <c r="J19" s="59">
        <v>227</v>
      </c>
      <c r="K19" s="233">
        <v>3</v>
      </c>
      <c r="L19" s="59">
        <v>0</v>
      </c>
      <c r="M19" s="59">
        <v>3</v>
      </c>
      <c r="N19" s="48"/>
      <c r="O19" s="59">
        <v>295</v>
      </c>
      <c r="P19" s="59">
        <v>0</v>
      </c>
      <c r="Q19" s="48"/>
      <c r="R19" s="59">
        <v>817</v>
      </c>
      <c r="S19" s="59">
        <v>32</v>
      </c>
      <c r="T19" s="48">
        <v>3</v>
      </c>
      <c r="U19" s="59">
        <v>1769</v>
      </c>
      <c r="V19" s="59">
        <v>35</v>
      </c>
    </row>
    <row r="20" spans="1:22">
      <c r="A20" s="60" t="s">
        <v>859</v>
      </c>
      <c r="B20" s="15" t="str">
        <f>VLOOKUP(A20,'Planning Periods'!$E$2:$N$540,10,FALSE)</f>
        <v>01/31/2023 - 01/31/2031</v>
      </c>
      <c r="C20" s="59">
        <v>2014</v>
      </c>
      <c r="D20" s="59" t="str">
        <f t="shared" si="0"/>
        <v>Albany 2014</v>
      </c>
      <c r="E20" s="59" t="s">
        <v>1357</v>
      </c>
      <c r="F20" s="233" t="s">
        <v>1357</v>
      </c>
      <c r="G20" s="59" t="s">
        <v>1357</v>
      </c>
      <c r="H20" s="59" t="s">
        <v>1357</v>
      </c>
      <c r="I20" s="48"/>
      <c r="J20" s="59" t="s">
        <v>1357</v>
      </c>
      <c r="K20" s="233" t="s">
        <v>1357</v>
      </c>
      <c r="L20" s="59" t="s">
        <v>1357</v>
      </c>
      <c r="M20" s="59" t="s">
        <v>1357</v>
      </c>
      <c r="N20" s="48"/>
      <c r="O20" s="59" t="s">
        <v>1357</v>
      </c>
      <c r="P20" s="59" t="s">
        <v>1357</v>
      </c>
      <c r="Q20" s="48"/>
      <c r="R20" s="59" t="s">
        <v>1357</v>
      </c>
      <c r="S20" s="59" t="s">
        <v>1357</v>
      </c>
      <c r="T20" s="48" t="s">
        <v>1357</v>
      </c>
      <c r="U20" s="59" t="s">
        <v>1357</v>
      </c>
      <c r="V20" s="59" t="s">
        <v>1357</v>
      </c>
    </row>
    <row r="21" spans="1:22">
      <c r="A21" s="60" t="s">
        <v>859</v>
      </c>
      <c r="B21" s="15" t="str">
        <f>VLOOKUP(A21,'Planning Periods'!$E$2:$N$540,10,FALSE)</f>
        <v>01/31/2023 - 01/31/2031</v>
      </c>
      <c r="C21" s="59">
        <v>2015</v>
      </c>
      <c r="D21" s="59" t="str">
        <f t="shared" si="0"/>
        <v>Albany 2015</v>
      </c>
      <c r="E21" s="59" t="s">
        <v>1357</v>
      </c>
      <c r="F21" s="233" t="s">
        <v>1357</v>
      </c>
      <c r="G21" s="59" t="s">
        <v>1357</v>
      </c>
      <c r="H21" s="59" t="s">
        <v>1357</v>
      </c>
      <c r="I21" s="48"/>
      <c r="J21" s="59" t="s">
        <v>1357</v>
      </c>
      <c r="K21" s="233" t="s">
        <v>1357</v>
      </c>
      <c r="L21" s="59" t="s">
        <v>1357</v>
      </c>
      <c r="M21" s="59" t="s">
        <v>1357</v>
      </c>
      <c r="N21" s="48"/>
      <c r="O21" s="59" t="s">
        <v>1357</v>
      </c>
      <c r="P21" s="59" t="s">
        <v>1357</v>
      </c>
      <c r="Q21" s="48"/>
      <c r="R21" s="59" t="s">
        <v>1357</v>
      </c>
      <c r="S21" s="59" t="s">
        <v>1357</v>
      </c>
      <c r="T21" s="48" t="s">
        <v>1357</v>
      </c>
      <c r="U21" s="59" t="s">
        <v>1357</v>
      </c>
      <c r="V21" s="59" t="s">
        <v>1357</v>
      </c>
    </row>
    <row r="22" spans="1:22">
      <c r="A22" s="60" t="s">
        <v>859</v>
      </c>
      <c r="B22" s="15" t="str">
        <f>VLOOKUP(A22,'Planning Periods'!$E$2:$N$540,10,FALSE)</f>
        <v>01/31/2023 - 01/31/2031</v>
      </c>
      <c r="C22" s="59">
        <v>2016</v>
      </c>
      <c r="D22" s="59" t="str">
        <f t="shared" si="0"/>
        <v>Albany 2016</v>
      </c>
      <c r="E22" s="59">
        <v>80</v>
      </c>
      <c r="F22" s="233">
        <v>0</v>
      </c>
      <c r="G22" s="59">
        <v>0</v>
      </c>
      <c r="H22" s="59">
        <v>0</v>
      </c>
      <c r="I22" s="48"/>
      <c r="J22" s="59">
        <v>53</v>
      </c>
      <c r="K22" s="233">
        <v>0</v>
      </c>
      <c r="L22" s="59">
        <v>0</v>
      </c>
      <c r="M22" s="59">
        <v>0</v>
      </c>
      <c r="N22" s="48"/>
      <c r="O22" s="59">
        <v>57</v>
      </c>
      <c r="P22" s="59">
        <v>0</v>
      </c>
      <c r="Q22" s="48"/>
      <c r="R22" s="59">
        <v>145</v>
      </c>
      <c r="S22" s="59">
        <v>186</v>
      </c>
      <c r="T22" s="48">
        <v>0</v>
      </c>
      <c r="U22" s="59">
        <v>335</v>
      </c>
      <c r="V22" s="59">
        <v>186</v>
      </c>
    </row>
    <row r="23" spans="1:22">
      <c r="A23" s="60" t="s">
        <v>859</v>
      </c>
      <c r="B23" s="15" t="str">
        <f>VLOOKUP(A23,'Planning Periods'!$E$2:$N$540,10,FALSE)</f>
        <v>01/31/2023 - 01/31/2031</v>
      </c>
      <c r="C23" s="59">
        <v>2017</v>
      </c>
      <c r="D23" s="59" t="str">
        <f t="shared" si="0"/>
        <v>Albany 2017</v>
      </c>
      <c r="E23" s="59">
        <v>80</v>
      </c>
      <c r="F23" s="233">
        <v>0</v>
      </c>
      <c r="G23" s="59">
        <v>0</v>
      </c>
      <c r="H23" s="59">
        <v>0</v>
      </c>
      <c r="I23" s="48"/>
      <c r="J23" s="59">
        <v>53</v>
      </c>
      <c r="K23" s="233">
        <v>0</v>
      </c>
      <c r="L23" s="59">
        <v>0</v>
      </c>
      <c r="M23" s="59">
        <v>0</v>
      </c>
      <c r="N23" s="48"/>
      <c r="O23" s="59">
        <v>57</v>
      </c>
      <c r="P23" s="59">
        <v>4</v>
      </c>
      <c r="Q23" s="48"/>
      <c r="R23" s="59">
        <v>145</v>
      </c>
      <c r="S23" s="59">
        <v>8</v>
      </c>
      <c r="T23" s="48">
        <v>0</v>
      </c>
      <c r="U23" s="59">
        <v>335</v>
      </c>
      <c r="V23" s="59">
        <v>12</v>
      </c>
    </row>
    <row r="24" spans="1:22">
      <c r="A24" s="60" t="s">
        <v>860</v>
      </c>
      <c r="B24" s="15" t="str">
        <f>VLOOKUP(A24,'Planning Periods'!$E$2:$N$540,10,FALSE)</f>
        <v>10/15/2021 - 10/15/2029</v>
      </c>
      <c r="C24" s="59">
        <v>2013</v>
      </c>
      <c r="D24" s="59" t="str">
        <f t="shared" si="0"/>
        <v>Alhambra 2013</v>
      </c>
      <c r="E24" s="59">
        <v>380</v>
      </c>
      <c r="F24" s="233">
        <v>0</v>
      </c>
      <c r="G24" s="59">
        <v>0</v>
      </c>
      <c r="H24" s="59">
        <v>0</v>
      </c>
      <c r="I24" s="48"/>
      <c r="J24" s="59">
        <v>224</v>
      </c>
      <c r="K24" s="233">
        <v>0</v>
      </c>
      <c r="L24" s="59">
        <v>0</v>
      </c>
      <c r="M24" s="59">
        <v>0</v>
      </c>
      <c r="N24" s="48"/>
      <c r="O24" s="59">
        <v>246</v>
      </c>
      <c r="P24" s="59">
        <v>1</v>
      </c>
      <c r="Q24" s="48"/>
      <c r="R24" s="59">
        <v>642</v>
      </c>
      <c r="S24" s="59">
        <v>174</v>
      </c>
      <c r="T24" s="48">
        <v>0</v>
      </c>
      <c r="U24" s="59">
        <v>1492</v>
      </c>
      <c r="V24" s="59">
        <v>175</v>
      </c>
    </row>
    <row r="25" spans="1:22">
      <c r="A25" s="60" t="s">
        <v>860</v>
      </c>
      <c r="B25" s="15" t="str">
        <f>VLOOKUP(A25,'Planning Periods'!$E$2:$N$540,10,FALSE)</f>
        <v>10/15/2021 - 10/15/2029</v>
      </c>
      <c r="C25" s="59">
        <v>2014</v>
      </c>
      <c r="D25" s="59" t="str">
        <f t="shared" si="0"/>
        <v>Alhambra 2014</v>
      </c>
      <c r="E25" s="59">
        <v>380</v>
      </c>
      <c r="F25" s="233">
        <v>0</v>
      </c>
      <c r="G25" s="59">
        <v>0</v>
      </c>
      <c r="H25" s="59">
        <v>0</v>
      </c>
      <c r="I25" s="48"/>
      <c r="J25" s="59">
        <v>224</v>
      </c>
      <c r="K25" s="233">
        <v>8</v>
      </c>
      <c r="L25" s="59">
        <v>8</v>
      </c>
      <c r="M25" s="59">
        <v>0</v>
      </c>
      <c r="N25" s="48"/>
      <c r="O25" s="59">
        <v>246</v>
      </c>
      <c r="P25" s="59">
        <v>3</v>
      </c>
      <c r="Q25" s="48"/>
      <c r="R25" s="59">
        <v>642</v>
      </c>
      <c r="S25" s="59">
        <v>29</v>
      </c>
      <c r="T25" s="48">
        <v>0</v>
      </c>
      <c r="U25" s="59">
        <v>1492</v>
      </c>
      <c r="V25" s="59">
        <v>40</v>
      </c>
    </row>
    <row r="26" spans="1:22">
      <c r="A26" s="60" t="s">
        <v>860</v>
      </c>
      <c r="B26" s="15" t="str">
        <f>VLOOKUP(A26,'Planning Periods'!$E$2:$N$540,10,FALSE)</f>
        <v>10/15/2021 - 10/15/2029</v>
      </c>
      <c r="C26" s="59">
        <v>2015</v>
      </c>
      <c r="D26" s="59" t="str">
        <f t="shared" si="0"/>
        <v>Alhambra 2015</v>
      </c>
      <c r="E26" s="59">
        <v>380</v>
      </c>
      <c r="F26" s="233">
        <v>0</v>
      </c>
      <c r="G26" s="59">
        <v>0</v>
      </c>
      <c r="H26" s="59">
        <v>0</v>
      </c>
      <c r="I26" s="48"/>
      <c r="J26" s="59">
        <v>224</v>
      </c>
      <c r="K26" s="233">
        <v>0</v>
      </c>
      <c r="L26" s="59">
        <v>0</v>
      </c>
      <c r="M26" s="59">
        <v>0</v>
      </c>
      <c r="N26" s="48"/>
      <c r="O26" s="59">
        <v>246</v>
      </c>
      <c r="P26" s="59">
        <v>0</v>
      </c>
      <c r="Q26" s="48"/>
      <c r="R26" s="59">
        <v>642</v>
      </c>
      <c r="S26" s="59">
        <v>0</v>
      </c>
      <c r="T26" s="48">
        <v>0</v>
      </c>
      <c r="U26" s="59">
        <v>1492</v>
      </c>
      <c r="V26" s="59">
        <v>0</v>
      </c>
    </row>
    <row r="27" spans="1:22">
      <c r="A27" s="60" t="s">
        <v>860</v>
      </c>
      <c r="B27" s="15" t="str">
        <f>VLOOKUP(A27,'Planning Periods'!$E$2:$N$540,10,FALSE)</f>
        <v>10/15/2021 - 10/15/2029</v>
      </c>
      <c r="C27" s="59">
        <v>2016</v>
      </c>
      <c r="D27" s="59" t="str">
        <f t="shared" si="0"/>
        <v>Alhambra 2016</v>
      </c>
      <c r="E27" s="59">
        <v>380</v>
      </c>
      <c r="F27" s="233">
        <v>0</v>
      </c>
      <c r="G27" s="59">
        <v>0</v>
      </c>
      <c r="H27" s="59">
        <v>0</v>
      </c>
      <c r="I27" s="48"/>
      <c r="J27" s="59">
        <v>224</v>
      </c>
      <c r="K27" s="233">
        <v>0</v>
      </c>
      <c r="L27" s="59">
        <v>0</v>
      </c>
      <c r="M27" s="59">
        <v>0</v>
      </c>
      <c r="N27" s="48"/>
      <c r="O27" s="59">
        <v>246</v>
      </c>
      <c r="P27" s="59">
        <v>0</v>
      </c>
      <c r="Q27" s="48"/>
      <c r="R27" s="59">
        <v>642</v>
      </c>
      <c r="S27" s="59">
        <v>38</v>
      </c>
      <c r="T27" s="48">
        <v>0</v>
      </c>
      <c r="U27" s="59">
        <v>1492</v>
      </c>
      <c r="V27" s="59">
        <v>38</v>
      </c>
    </row>
    <row r="28" spans="1:22">
      <c r="A28" s="60" t="s">
        <v>860</v>
      </c>
      <c r="B28" s="15" t="str">
        <f>VLOOKUP(A28,'Planning Periods'!$E$2:$N$540,10,FALSE)</f>
        <v>10/15/2021 - 10/15/2029</v>
      </c>
      <c r="C28" s="59">
        <v>2017</v>
      </c>
      <c r="D28" s="59" t="str">
        <f t="shared" si="0"/>
        <v>Alhambra 2017</v>
      </c>
      <c r="E28" s="59">
        <v>380</v>
      </c>
      <c r="F28" s="233">
        <v>0</v>
      </c>
      <c r="G28" s="59">
        <v>0</v>
      </c>
      <c r="H28" s="59">
        <v>0</v>
      </c>
      <c r="I28" s="48"/>
      <c r="J28" s="59">
        <v>224</v>
      </c>
      <c r="K28" s="233">
        <v>0</v>
      </c>
      <c r="L28" s="59">
        <v>0</v>
      </c>
      <c r="M28" s="59">
        <v>0</v>
      </c>
      <c r="N28" s="48"/>
      <c r="O28" s="59">
        <v>246</v>
      </c>
      <c r="P28" s="59">
        <v>0</v>
      </c>
      <c r="Q28" s="48"/>
      <c r="R28" s="59">
        <v>642</v>
      </c>
      <c r="S28" s="59">
        <v>74</v>
      </c>
      <c r="T28" s="48">
        <v>0</v>
      </c>
      <c r="U28" s="59">
        <v>1492</v>
      </c>
      <c r="V28" s="59">
        <v>74</v>
      </c>
    </row>
    <row r="29" spans="1:22">
      <c r="A29" s="60" t="s">
        <v>861</v>
      </c>
      <c r="B29" s="15" t="str">
        <f>VLOOKUP(A29,'Planning Periods'!$E$2:$N$540,10,FALSE)</f>
        <v>10/15/2021 - 10/15/2029</v>
      </c>
      <c r="C29" s="59">
        <v>2013</v>
      </c>
      <c r="D29" s="59" t="str">
        <f t="shared" si="0"/>
        <v>Aliso Viejo 2013</v>
      </c>
      <c r="E29" s="59" t="s">
        <v>1357</v>
      </c>
      <c r="F29" s="233" t="s">
        <v>1357</v>
      </c>
      <c r="G29" s="59" t="s">
        <v>1357</v>
      </c>
      <c r="H29" s="59" t="s">
        <v>1357</v>
      </c>
      <c r="I29" s="48"/>
      <c r="J29" s="59" t="s">
        <v>1357</v>
      </c>
      <c r="K29" s="233" t="s">
        <v>1357</v>
      </c>
      <c r="L29" s="59" t="s">
        <v>1357</v>
      </c>
      <c r="M29" s="59" t="s">
        <v>1357</v>
      </c>
      <c r="N29" s="48"/>
      <c r="O29" s="59" t="s">
        <v>1357</v>
      </c>
      <c r="P29" s="59" t="s">
        <v>1357</v>
      </c>
      <c r="Q29" s="48"/>
      <c r="R29" s="59" t="s">
        <v>1357</v>
      </c>
      <c r="S29" s="59" t="s">
        <v>1357</v>
      </c>
      <c r="T29" s="48" t="s">
        <v>1357</v>
      </c>
      <c r="U29" s="59" t="s">
        <v>1357</v>
      </c>
      <c r="V29" s="59" t="s">
        <v>1357</v>
      </c>
    </row>
    <row r="30" spans="1:22">
      <c r="A30" s="60" t="s">
        <v>861</v>
      </c>
      <c r="B30" s="15" t="str">
        <f>VLOOKUP(A30,'Planning Periods'!$E$2:$N$540,10,FALSE)</f>
        <v>10/15/2021 - 10/15/2029</v>
      </c>
      <c r="C30" s="59">
        <v>2014</v>
      </c>
      <c r="D30" s="59" t="str">
        <f t="shared" si="0"/>
        <v>Aliso Viejo 2014</v>
      </c>
      <c r="E30" s="59">
        <v>9</v>
      </c>
      <c r="F30" s="233">
        <v>0</v>
      </c>
      <c r="G30" s="59">
        <v>0</v>
      </c>
      <c r="H30" s="59">
        <v>0</v>
      </c>
      <c r="I30" s="48"/>
      <c r="J30" s="59">
        <v>7</v>
      </c>
      <c r="K30" s="233">
        <v>0</v>
      </c>
      <c r="L30" s="59">
        <v>0</v>
      </c>
      <c r="M30" s="59">
        <v>0</v>
      </c>
      <c r="N30" s="48"/>
      <c r="O30" s="59">
        <v>7</v>
      </c>
      <c r="P30" s="59">
        <v>1</v>
      </c>
      <c r="Q30" s="48"/>
      <c r="R30" s="59">
        <v>16</v>
      </c>
      <c r="S30" s="59">
        <v>0</v>
      </c>
      <c r="T30" s="48">
        <v>0</v>
      </c>
      <c r="U30" s="59">
        <v>39</v>
      </c>
      <c r="V30" s="59">
        <v>1</v>
      </c>
    </row>
    <row r="31" spans="1:22">
      <c r="A31" s="60" t="s">
        <v>861</v>
      </c>
      <c r="B31" s="15" t="str">
        <f>VLOOKUP(A31,'Planning Periods'!$E$2:$N$540,10,FALSE)</f>
        <v>10/15/2021 - 10/15/2029</v>
      </c>
      <c r="C31" s="59">
        <v>2015</v>
      </c>
      <c r="D31" s="59" t="str">
        <f t="shared" si="0"/>
        <v>Aliso Viejo 2015</v>
      </c>
      <c r="E31" s="59">
        <v>9</v>
      </c>
      <c r="F31" s="233">
        <v>33</v>
      </c>
      <c r="G31" s="59">
        <v>33</v>
      </c>
      <c r="H31" s="59">
        <v>0</v>
      </c>
      <c r="I31" s="48"/>
      <c r="J31" s="59">
        <v>7</v>
      </c>
      <c r="K31" s="233">
        <v>187</v>
      </c>
      <c r="L31" s="59">
        <v>187</v>
      </c>
      <c r="M31" s="59">
        <v>0</v>
      </c>
      <c r="N31" s="48"/>
      <c r="O31" s="59">
        <v>7</v>
      </c>
      <c r="P31" s="59">
        <v>419</v>
      </c>
      <c r="Q31" s="48"/>
      <c r="R31" s="59">
        <v>16</v>
      </c>
      <c r="S31" s="59">
        <v>0</v>
      </c>
      <c r="T31" s="48">
        <v>0</v>
      </c>
      <c r="U31" s="59">
        <v>39</v>
      </c>
      <c r="V31" s="59">
        <v>639</v>
      </c>
    </row>
    <row r="32" spans="1:22">
      <c r="A32" s="60" t="s">
        <v>861</v>
      </c>
      <c r="B32" s="15" t="str">
        <f>VLOOKUP(A32,'Planning Periods'!$E$2:$N$540,10,FALSE)</f>
        <v>10/15/2021 - 10/15/2029</v>
      </c>
      <c r="C32" s="59">
        <v>2016</v>
      </c>
      <c r="D32" s="59" t="str">
        <f t="shared" si="0"/>
        <v>Aliso Viejo 2016</v>
      </c>
      <c r="E32" s="59">
        <v>9</v>
      </c>
      <c r="F32" s="233">
        <v>50</v>
      </c>
      <c r="G32" s="59">
        <v>50</v>
      </c>
      <c r="H32" s="59">
        <v>0</v>
      </c>
      <c r="I32" s="48"/>
      <c r="J32" s="59">
        <v>7</v>
      </c>
      <c r="K32" s="233">
        <v>148</v>
      </c>
      <c r="L32" s="59">
        <v>148</v>
      </c>
      <c r="M32" s="59">
        <v>0</v>
      </c>
      <c r="N32" s="48"/>
      <c r="O32" s="59">
        <v>7</v>
      </c>
      <c r="P32" s="59">
        <v>4</v>
      </c>
      <c r="Q32" s="48"/>
      <c r="R32" s="59">
        <v>16</v>
      </c>
      <c r="S32" s="59">
        <v>0</v>
      </c>
      <c r="T32" s="48">
        <v>0</v>
      </c>
      <c r="U32" s="59">
        <v>39</v>
      </c>
      <c r="V32" s="59">
        <v>202</v>
      </c>
    </row>
    <row r="33" spans="1:22">
      <c r="A33" s="60" t="s">
        <v>861</v>
      </c>
      <c r="B33" s="15" t="str">
        <f>VLOOKUP(A33,'Planning Periods'!$E$2:$N$540,10,FALSE)</f>
        <v>10/15/2021 - 10/15/2029</v>
      </c>
      <c r="C33" s="59">
        <v>2017</v>
      </c>
      <c r="D33" s="59" t="str">
        <f t="shared" si="0"/>
        <v>Aliso Viejo 2017</v>
      </c>
      <c r="E33" s="59">
        <v>9</v>
      </c>
      <c r="F33" s="233">
        <v>0</v>
      </c>
      <c r="G33" s="59">
        <v>0</v>
      </c>
      <c r="H33" s="59">
        <v>0</v>
      </c>
      <c r="I33" s="48"/>
      <c r="J33" s="59">
        <v>7</v>
      </c>
      <c r="K33" s="233">
        <v>0</v>
      </c>
      <c r="L33" s="59">
        <v>0</v>
      </c>
      <c r="M33" s="59">
        <v>0</v>
      </c>
      <c r="N33" s="48"/>
      <c r="O33" s="59">
        <v>7</v>
      </c>
      <c r="P33" s="59">
        <v>0</v>
      </c>
      <c r="Q33" s="48"/>
      <c r="R33" s="59">
        <v>16</v>
      </c>
      <c r="S33" s="59">
        <v>0</v>
      </c>
      <c r="T33" s="48">
        <v>0</v>
      </c>
      <c r="U33" s="59">
        <v>39</v>
      </c>
      <c r="V33" s="59">
        <v>0</v>
      </c>
    </row>
    <row r="34" spans="1:22">
      <c r="A34" s="60" t="s">
        <v>862</v>
      </c>
      <c r="B34" s="15" t="str">
        <f>VLOOKUP(A34,'Planning Periods'!$E$2:$N$540,10,FALSE)</f>
        <v>06/30/2024 - 06/30/2029</v>
      </c>
      <c r="C34" s="59">
        <v>2014</v>
      </c>
      <c r="D34" s="59" t="str">
        <f t="shared" si="0"/>
        <v>Alpine County - Unincorporated 2014</v>
      </c>
      <c r="E34" s="59">
        <v>7</v>
      </c>
      <c r="F34" s="233">
        <v>0</v>
      </c>
      <c r="G34" s="59">
        <v>0</v>
      </c>
      <c r="H34" s="59">
        <v>0</v>
      </c>
      <c r="I34" s="48"/>
      <c r="J34" s="59">
        <v>6</v>
      </c>
      <c r="K34" s="233">
        <v>0</v>
      </c>
      <c r="L34" s="59">
        <v>0</v>
      </c>
      <c r="M34" s="59">
        <v>0</v>
      </c>
      <c r="N34" s="48"/>
      <c r="O34" s="59">
        <v>6</v>
      </c>
      <c r="P34" s="59">
        <v>1</v>
      </c>
      <c r="Q34" s="48"/>
      <c r="R34" s="59">
        <v>11</v>
      </c>
      <c r="S34" s="59">
        <v>1</v>
      </c>
      <c r="T34" s="48">
        <v>0</v>
      </c>
      <c r="U34" s="59">
        <v>30</v>
      </c>
      <c r="V34" s="59">
        <v>2</v>
      </c>
    </row>
    <row r="35" spans="1:22">
      <c r="A35" s="60" t="s">
        <v>862</v>
      </c>
      <c r="B35" s="15" t="str">
        <f>VLOOKUP(A35,'Planning Periods'!$E$2:$N$540,10,FALSE)</f>
        <v>06/30/2024 - 06/30/2029</v>
      </c>
      <c r="C35" s="59">
        <v>2015</v>
      </c>
      <c r="D35" s="59" t="str">
        <f t="shared" si="0"/>
        <v>Alpine County - Unincorporated 2015</v>
      </c>
      <c r="E35" s="59">
        <v>7</v>
      </c>
      <c r="F35" s="233">
        <v>0</v>
      </c>
      <c r="G35" s="59">
        <v>0</v>
      </c>
      <c r="H35" s="59">
        <v>0</v>
      </c>
      <c r="I35" s="48"/>
      <c r="J35" s="59">
        <v>6</v>
      </c>
      <c r="K35" s="233">
        <v>0</v>
      </c>
      <c r="L35" s="59">
        <v>0</v>
      </c>
      <c r="M35" s="59">
        <v>0</v>
      </c>
      <c r="N35" s="48"/>
      <c r="O35" s="59">
        <v>6</v>
      </c>
      <c r="P35" s="59">
        <v>0</v>
      </c>
      <c r="Q35" s="48"/>
      <c r="R35" s="59">
        <v>11</v>
      </c>
      <c r="S35" s="59">
        <v>4</v>
      </c>
      <c r="T35" s="48">
        <v>0</v>
      </c>
      <c r="U35" s="59">
        <v>30</v>
      </c>
      <c r="V35" s="59">
        <v>4</v>
      </c>
    </row>
    <row r="36" spans="1:22">
      <c r="A36" s="60" t="s">
        <v>862</v>
      </c>
      <c r="B36" s="15" t="str">
        <f>VLOOKUP(A36,'Planning Periods'!$E$2:$N$540,10,FALSE)</f>
        <v>06/30/2024 - 06/30/2029</v>
      </c>
      <c r="C36" s="59">
        <v>2016</v>
      </c>
      <c r="D36" s="59" t="str">
        <f t="shared" si="0"/>
        <v>Alpine County - Unincorporated 2016</v>
      </c>
      <c r="E36" s="59">
        <v>7</v>
      </c>
      <c r="F36" s="233">
        <v>0</v>
      </c>
      <c r="G36" s="59">
        <v>0</v>
      </c>
      <c r="H36" s="59">
        <v>0</v>
      </c>
      <c r="I36" s="48"/>
      <c r="J36" s="59">
        <v>6</v>
      </c>
      <c r="K36" s="233">
        <v>0</v>
      </c>
      <c r="L36" s="59">
        <v>0</v>
      </c>
      <c r="M36" s="59">
        <v>0</v>
      </c>
      <c r="N36" s="48"/>
      <c r="O36" s="59">
        <v>6</v>
      </c>
      <c r="P36" s="59">
        <v>0</v>
      </c>
      <c r="Q36" s="48"/>
      <c r="R36" s="59">
        <v>11</v>
      </c>
      <c r="S36" s="59">
        <v>2</v>
      </c>
      <c r="T36" s="48">
        <v>0</v>
      </c>
      <c r="U36" s="59">
        <v>30</v>
      </c>
      <c r="V36" s="59">
        <v>2</v>
      </c>
    </row>
    <row r="37" spans="1:22">
      <c r="A37" s="60" t="s">
        <v>862</v>
      </c>
      <c r="B37" s="15" t="str">
        <f>VLOOKUP(A37,'Planning Periods'!$E$2:$N$540,10,FALSE)</f>
        <v>06/30/2024 - 06/30/2029</v>
      </c>
      <c r="C37" s="59">
        <v>2017</v>
      </c>
      <c r="D37" s="59" t="str">
        <f t="shared" si="0"/>
        <v>Alpine County - Unincorporated 2017</v>
      </c>
      <c r="E37" s="59">
        <v>7</v>
      </c>
      <c r="F37" s="233">
        <v>0</v>
      </c>
      <c r="G37" s="59">
        <v>0</v>
      </c>
      <c r="H37" s="59">
        <v>0</v>
      </c>
      <c r="I37" s="48"/>
      <c r="J37" s="59">
        <v>6</v>
      </c>
      <c r="K37" s="233">
        <v>2</v>
      </c>
      <c r="L37" s="59">
        <v>0</v>
      </c>
      <c r="M37" s="59">
        <v>2</v>
      </c>
      <c r="N37" s="48"/>
      <c r="O37" s="59">
        <v>6</v>
      </c>
      <c r="P37" s="59">
        <v>3</v>
      </c>
      <c r="Q37" s="48"/>
      <c r="R37" s="59">
        <v>11</v>
      </c>
      <c r="S37" s="59">
        <v>3</v>
      </c>
      <c r="T37" s="48">
        <v>2</v>
      </c>
      <c r="U37" s="59">
        <v>30</v>
      </c>
      <c r="V37" s="59">
        <v>8</v>
      </c>
    </row>
    <row r="38" spans="1:22">
      <c r="A38" t="s">
        <v>863</v>
      </c>
      <c r="B38" s="15" t="str">
        <f>VLOOKUP(A38,'Planning Periods'!$E$2:$N$540,10,FALSE)</f>
        <v>06/30/2024 - 06/30/2029</v>
      </c>
      <c r="C38" s="59">
        <v>2014</v>
      </c>
      <c r="D38" s="59" t="str">
        <f t="shared" si="0"/>
        <v>Alturas 2014</v>
      </c>
      <c r="E38" s="233" t="s">
        <v>1357</v>
      </c>
      <c r="F38" s="233" t="s">
        <v>1357</v>
      </c>
      <c r="G38" s="233" t="s">
        <v>1357</v>
      </c>
      <c r="H38" s="233" t="s">
        <v>1357</v>
      </c>
      <c r="I38" s="233">
        <v>0</v>
      </c>
      <c r="J38" s="233" t="s">
        <v>1357</v>
      </c>
      <c r="K38" s="233" t="s">
        <v>1357</v>
      </c>
      <c r="L38" s="233" t="s">
        <v>1357</v>
      </c>
      <c r="M38" s="233" t="s">
        <v>1357</v>
      </c>
      <c r="N38" s="233">
        <v>0</v>
      </c>
      <c r="O38" s="233" t="s">
        <v>1357</v>
      </c>
      <c r="P38" s="233" t="s">
        <v>1357</v>
      </c>
      <c r="Q38" s="233"/>
      <c r="R38" s="233" t="s">
        <v>1357</v>
      </c>
      <c r="S38" s="233" t="s">
        <v>1357</v>
      </c>
      <c r="T38" s="233" t="s">
        <v>1357</v>
      </c>
      <c r="U38" s="233" t="s">
        <v>1357</v>
      </c>
      <c r="V38" s="233" t="s">
        <v>1357</v>
      </c>
    </row>
    <row r="39" spans="1:22">
      <c r="A39" t="s">
        <v>863</v>
      </c>
      <c r="B39" s="15" t="str">
        <f>VLOOKUP(A39,'Planning Periods'!$E$2:$N$540,10,FALSE)</f>
        <v>06/30/2024 - 06/30/2029</v>
      </c>
      <c r="C39" s="59">
        <v>2015</v>
      </c>
      <c r="D39" s="59" t="str">
        <f t="shared" si="0"/>
        <v>Alturas 2015</v>
      </c>
      <c r="E39" t="s">
        <v>1357</v>
      </c>
      <c r="F39" t="s">
        <v>1357</v>
      </c>
      <c r="G39" t="s">
        <v>1357</v>
      </c>
      <c r="H39" t="s">
        <v>1357</v>
      </c>
      <c r="J39" t="s">
        <v>1357</v>
      </c>
      <c r="K39" t="s">
        <v>1357</v>
      </c>
      <c r="L39" t="s">
        <v>1357</v>
      </c>
      <c r="M39" t="s">
        <v>1357</v>
      </c>
      <c r="O39" t="s">
        <v>1357</v>
      </c>
      <c r="P39" t="s">
        <v>1357</v>
      </c>
      <c r="R39" t="s">
        <v>1357</v>
      </c>
      <c r="S39" t="s">
        <v>1357</v>
      </c>
      <c r="T39" t="s">
        <v>1357</v>
      </c>
      <c r="U39" t="s">
        <v>1357</v>
      </c>
      <c r="V39" t="s">
        <v>1357</v>
      </c>
    </row>
    <row r="40" spans="1:22">
      <c r="A40" t="s">
        <v>863</v>
      </c>
      <c r="B40" s="15" t="str">
        <f>VLOOKUP(A40,'Planning Periods'!$E$2:$N$540,10,FALSE)</f>
        <v>06/30/2024 - 06/30/2029</v>
      </c>
      <c r="C40" s="59">
        <v>2016</v>
      </c>
      <c r="D40" s="59" t="str">
        <f t="shared" si="0"/>
        <v>Alturas 2016</v>
      </c>
      <c r="E40" t="s">
        <v>1357</v>
      </c>
      <c r="F40" t="s">
        <v>1357</v>
      </c>
      <c r="G40" t="s">
        <v>1357</v>
      </c>
      <c r="H40" t="s">
        <v>1357</v>
      </c>
      <c r="J40" t="s">
        <v>1357</v>
      </c>
      <c r="K40" t="s">
        <v>1357</v>
      </c>
      <c r="L40" t="s">
        <v>1357</v>
      </c>
      <c r="M40" t="s">
        <v>1357</v>
      </c>
      <c r="O40" t="s">
        <v>1357</v>
      </c>
      <c r="P40" t="s">
        <v>1357</v>
      </c>
      <c r="R40" t="s">
        <v>1357</v>
      </c>
      <c r="S40" t="s">
        <v>1357</v>
      </c>
      <c r="T40" t="s">
        <v>1357</v>
      </c>
      <c r="U40" t="s">
        <v>1357</v>
      </c>
      <c r="V40" t="s">
        <v>1357</v>
      </c>
    </row>
    <row r="41" spans="1:22">
      <c r="A41" t="s">
        <v>863</v>
      </c>
      <c r="B41" s="15" t="str">
        <f>VLOOKUP(A41,'Planning Periods'!$E$2:$N$540,10,FALSE)</f>
        <v>06/30/2024 - 06/30/2029</v>
      </c>
      <c r="C41" s="59">
        <v>2017</v>
      </c>
      <c r="D41" s="59" t="str">
        <f t="shared" si="0"/>
        <v>Alturas 2017</v>
      </c>
      <c r="E41" t="s">
        <v>1357</v>
      </c>
      <c r="F41" t="s">
        <v>1357</v>
      </c>
      <c r="G41" t="s">
        <v>1357</v>
      </c>
      <c r="H41" t="s">
        <v>1357</v>
      </c>
      <c r="J41" t="s">
        <v>1357</v>
      </c>
      <c r="K41" t="s">
        <v>1357</v>
      </c>
      <c r="L41" t="s">
        <v>1357</v>
      </c>
      <c r="M41" t="s">
        <v>1357</v>
      </c>
      <c r="O41" t="s">
        <v>1357</v>
      </c>
      <c r="P41" t="s">
        <v>1357</v>
      </c>
      <c r="R41" t="s">
        <v>1357</v>
      </c>
      <c r="S41" t="s">
        <v>1357</v>
      </c>
      <c r="T41" t="s">
        <v>1357</v>
      </c>
      <c r="U41" t="s">
        <v>1357</v>
      </c>
      <c r="V41" t="s">
        <v>1357</v>
      </c>
    </row>
    <row r="42" spans="1:22">
      <c r="A42" t="s">
        <v>1396</v>
      </c>
      <c r="B42" s="15" t="str">
        <f>VLOOKUP(A42,'Planning Periods'!$E$2:$N$540,10,FALSE)</f>
        <v>09/15/2021 - 09/15/2029</v>
      </c>
      <c r="C42" s="59">
        <v>2014</v>
      </c>
      <c r="D42" s="59" t="str">
        <f t="shared" si="0"/>
        <v>Amador City 2014</v>
      </c>
      <c r="E42" s="233" t="s">
        <v>1357</v>
      </c>
      <c r="F42" s="233" t="s">
        <v>1357</v>
      </c>
      <c r="G42" s="233" t="s">
        <v>1357</v>
      </c>
      <c r="H42" s="233" t="s">
        <v>1357</v>
      </c>
      <c r="I42" s="233">
        <v>0</v>
      </c>
      <c r="J42" s="233" t="s">
        <v>1357</v>
      </c>
      <c r="K42" s="233" t="s">
        <v>1357</v>
      </c>
      <c r="L42" s="233" t="s">
        <v>1357</v>
      </c>
      <c r="M42" s="233" t="s">
        <v>1357</v>
      </c>
      <c r="N42" s="233">
        <v>0</v>
      </c>
      <c r="O42" s="233" t="s">
        <v>1357</v>
      </c>
      <c r="P42" s="233" t="s">
        <v>1357</v>
      </c>
      <c r="Q42" s="233"/>
      <c r="R42" s="233" t="s">
        <v>1357</v>
      </c>
      <c r="S42" s="233" t="s">
        <v>1357</v>
      </c>
      <c r="T42" s="233" t="s">
        <v>1357</v>
      </c>
      <c r="U42" s="233" t="s">
        <v>1357</v>
      </c>
      <c r="V42" s="233" t="s">
        <v>1357</v>
      </c>
    </row>
    <row r="43" spans="1:22">
      <c r="A43" t="s">
        <v>1396</v>
      </c>
      <c r="B43" s="15" t="str">
        <f>VLOOKUP(A43,'Planning Periods'!$E$2:$N$540,10,FALSE)</f>
        <v>09/15/2021 - 09/15/2029</v>
      </c>
      <c r="C43" s="59">
        <v>2015</v>
      </c>
      <c r="D43" s="59" t="str">
        <f t="shared" si="0"/>
        <v>Amador City 2015</v>
      </c>
      <c r="E43" t="s">
        <v>1357</v>
      </c>
      <c r="F43" t="s">
        <v>1357</v>
      </c>
      <c r="G43" t="s">
        <v>1357</v>
      </c>
      <c r="H43" t="s">
        <v>1357</v>
      </c>
      <c r="J43" t="s">
        <v>1357</v>
      </c>
      <c r="K43" t="s">
        <v>1357</v>
      </c>
      <c r="L43" t="s">
        <v>1357</v>
      </c>
      <c r="M43" t="s">
        <v>1357</v>
      </c>
      <c r="O43" t="s">
        <v>1357</v>
      </c>
      <c r="P43" t="s">
        <v>1357</v>
      </c>
      <c r="R43" t="s">
        <v>1357</v>
      </c>
      <c r="S43" t="s">
        <v>1357</v>
      </c>
      <c r="T43" t="s">
        <v>1357</v>
      </c>
      <c r="U43" t="s">
        <v>1357</v>
      </c>
      <c r="V43" t="s">
        <v>1357</v>
      </c>
    </row>
    <row r="44" spans="1:22">
      <c r="A44" t="s">
        <v>1396</v>
      </c>
      <c r="B44" s="15" t="str">
        <f>VLOOKUP(A44,'Planning Periods'!$E$2:$N$540,10,FALSE)</f>
        <v>09/15/2021 - 09/15/2029</v>
      </c>
      <c r="C44" s="59">
        <v>2016</v>
      </c>
      <c r="D44" s="59" t="str">
        <f t="shared" si="0"/>
        <v>Amador City 2016</v>
      </c>
      <c r="E44" t="s">
        <v>1357</v>
      </c>
      <c r="F44" t="s">
        <v>1357</v>
      </c>
      <c r="G44" t="s">
        <v>1357</v>
      </c>
      <c r="H44" t="s">
        <v>1357</v>
      </c>
      <c r="J44" t="s">
        <v>1357</v>
      </c>
      <c r="K44" t="s">
        <v>1357</v>
      </c>
      <c r="L44" t="s">
        <v>1357</v>
      </c>
      <c r="M44" t="s">
        <v>1357</v>
      </c>
      <c r="O44" t="s">
        <v>1357</v>
      </c>
      <c r="P44" t="s">
        <v>1357</v>
      </c>
      <c r="R44" t="s">
        <v>1357</v>
      </c>
      <c r="S44" t="s">
        <v>1357</v>
      </c>
      <c r="T44" t="s">
        <v>1357</v>
      </c>
      <c r="U44" t="s">
        <v>1357</v>
      </c>
      <c r="V44" t="s">
        <v>1357</v>
      </c>
    </row>
    <row r="45" spans="1:22">
      <c r="A45" t="s">
        <v>1396</v>
      </c>
      <c r="B45" s="15" t="str">
        <f>VLOOKUP(A45,'Planning Periods'!$E$2:$N$540,10,FALSE)</f>
        <v>09/15/2021 - 09/15/2029</v>
      </c>
      <c r="C45" s="59">
        <v>2017</v>
      </c>
      <c r="D45" s="59" t="str">
        <f t="shared" si="0"/>
        <v>Amador City 2017</v>
      </c>
      <c r="E45" t="s">
        <v>1357</v>
      </c>
      <c r="F45" t="s">
        <v>1357</v>
      </c>
      <c r="G45" t="s">
        <v>1357</v>
      </c>
      <c r="H45" t="s">
        <v>1357</v>
      </c>
      <c r="J45" t="s">
        <v>1357</v>
      </c>
      <c r="K45" t="s">
        <v>1357</v>
      </c>
      <c r="L45" t="s">
        <v>1357</v>
      </c>
      <c r="M45" t="s">
        <v>1357</v>
      </c>
      <c r="O45" t="s">
        <v>1357</v>
      </c>
      <c r="P45" t="s">
        <v>1357</v>
      </c>
      <c r="R45" t="s">
        <v>1357</v>
      </c>
      <c r="S45" t="s">
        <v>1357</v>
      </c>
      <c r="T45" t="s">
        <v>1357</v>
      </c>
      <c r="U45" t="s">
        <v>1357</v>
      </c>
      <c r="V45" t="s">
        <v>1357</v>
      </c>
    </row>
    <row r="46" spans="1:22">
      <c r="A46" s="60" t="s">
        <v>865</v>
      </c>
      <c r="B46" s="15" t="str">
        <f>VLOOKUP(A46,'Planning Periods'!$E$2:$N$540,10,FALSE)</f>
        <v>09/15/2021 - 09/15/2029</v>
      </c>
      <c r="C46" s="59">
        <v>2014</v>
      </c>
      <c r="D46" s="59" t="str">
        <f t="shared" si="0"/>
        <v>Amador County - Unincorporated 2014</v>
      </c>
      <c r="E46" s="59" t="s">
        <v>1357</v>
      </c>
      <c r="F46" s="233" t="s">
        <v>1357</v>
      </c>
      <c r="G46" s="59" t="s">
        <v>1357</v>
      </c>
      <c r="H46" s="59" t="s">
        <v>1357</v>
      </c>
      <c r="I46" s="48"/>
      <c r="J46" s="59" t="s">
        <v>1357</v>
      </c>
      <c r="K46" s="233" t="s">
        <v>1357</v>
      </c>
      <c r="L46" s="59" t="s">
        <v>1357</v>
      </c>
      <c r="M46" s="59" t="s">
        <v>1357</v>
      </c>
      <c r="N46" s="48"/>
      <c r="O46" s="59" t="s">
        <v>1357</v>
      </c>
      <c r="P46" s="59" t="s">
        <v>1357</v>
      </c>
      <c r="Q46" s="48"/>
      <c r="R46" s="59" t="s">
        <v>1357</v>
      </c>
      <c r="S46" s="59" t="s">
        <v>1357</v>
      </c>
      <c r="T46" s="48" t="s">
        <v>1357</v>
      </c>
      <c r="U46" s="59" t="s">
        <v>1357</v>
      </c>
      <c r="V46" s="59" t="s">
        <v>1357</v>
      </c>
    </row>
    <row r="47" spans="1:22">
      <c r="A47" s="60" t="s">
        <v>865</v>
      </c>
      <c r="B47" s="15" t="str">
        <f>VLOOKUP(A47,'Planning Periods'!$E$2:$N$540,10,FALSE)</f>
        <v>09/15/2021 - 09/15/2029</v>
      </c>
      <c r="C47" s="59">
        <v>2015</v>
      </c>
      <c r="D47" s="59" t="str">
        <f t="shared" si="0"/>
        <v>Amador County - Unincorporated 2015</v>
      </c>
      <c r="E47" s="59" t="s">
        <v>1357</v>
      </c>
      <c r="F47" s="233" t="s">
        <v>1357</v>
      </c>
      <c r="G47" s="59" t="s">
        <v>1357</v>
      </c>
      <c r="H47" s="59" t="s">
        <v>1357</v>
      </c>
      <c r="I47" s="48"/>
      <c r="J47" s="59" t="s">
        <v>1357</v>
      </c>
      <c r="K47" s="233" t="s">
        <v>1357</v>
      </c>
      <c r="L47" s="59" t="s">
        <v>1357</v>
      </c>
      <c r="M47" s="59" t="s">
        <v>1357</v>
      </c>
      <c r="N47" s="48"/>
      <c r="O47" s="59" t="s">
        <v>1357</v>
      </c>
      <c r="P47" s="59" t="s">
        <v>1357</v>
      </c>
      <c r="Q47" s="48"/>
      <c r="R47" s="59" t="s">
        <v>1357</v>
      </c>
      <c r="S47" s="59" t="s">
        <v>1357</v>
      </c>
      <c r="T47" s="48" t="s">
        <v>1357</v>
      </c>
      <c r="U47" s="59" t="s">
        <v>1357</v>
      </c>
      <c r="V47" s="59" t="s">
        <v>1357</v>
      </c>
    </row>
    <row r="48" spans="1:22">
      <c r="A48" s="60" t="s">
        <v>865</v>
      </c>
      <c r="B48" s="15" t="str">
        <f>VLOOKUP(A48,'Planning Periods'!$E$2:$N$540,10,FALSE)</f>
        <v>09/15/2021 - 09/15/2029</v>
      </c>
      <c r="C48" s="59">
        <v>2016</v>
      </c>
      <c r="D48" s="59" t="str">
        <f t="shared" si="0"/>
        <v>Amador County - Unincorporated 2016</v>
      </c>
      <c r="E48" s="59" t="s">
        <v>1357</v>
      </c>
      <c r="F48" s="233" t="s">
        <v>1357</v>
      </c>
      <c r="G48" s="59" t="s">
        <v>1357</v>
      </c>
      <c r="H48" s="59" t="s">
        <v>1357</v>
      </c>
      <c r="I48" s="48"/>
      <c r="J48" s="59" t="s">
        <v>1357</v>
      </c>
      <c r="K48" s="233" t="s">
        <v>1357</v>
      </c>
      <c r="L48" s="59" t="s">
        <v>1357</v>
      </c>
      <c r="M48" s="59" t="s">
        <v>1357</v>
      </c>
      <c r="N48" s="48"/>
      <c r="O48" s="59" t="s">
        <v>1357</v>
      </c>
      <c r="P48" s="59" t="s">
        <v>1357</v>
      </c>
      <c r="Q48" s="48"/>
      <c r="R48" s="59" t="s">
        <v>1357</v>
      </c>
      <c r="S48" s="59" t="s">
        <v>1357</v>
      </c>
      <c r="T48" s="48" t="s">
        <v>1357</v>
      </c>
      <c r="U48" s="59" t="s">
        <v>1357</v>
      </c>
      <c r="V48" s="59" t="s">
        <v>1357</v>
      </c>
    </row>
    <row r="49" spans="1:22">
      <c r="A49" s="60" t="s">
        <v>865</v>
      </c>
      <c r="B49" s="15" t="str">
        <f>VLOOKUP(A49,'Planning Periods'!$E$2:$N$540,10,FALSE)</f>
        <v>09/15/2021 - 09/15/2029</v>
      </c>
      <c r="C49" s="59">
        <v>2017</v>
      </c>
      <c r="D49" s="59" t="str">
        <f t="shared" si="0"/>
        <v>Amador County - Unincorporated 2017</v>
      </c>
      <c r="E49" s="59">
        <v>10</v>
      </c>
      <c r="F49" s="233">
        <v>0</v>
      </c>
      <c r="G49" s="59">
        <v>0</v>
      </c>
      <c r="H49" s="59">
        <v>0</v>
      </c>
      <c r="I49" s="48"/>
      <c r="J49" s="59">
        <v>7</v>
      </c>
      <c r="K49" s="233">
        <v>2</v>
      </c>
      <c r="L49" s="59">
        <v>1</v>
      </c>
      <c r="M49" s="59">
        <v>1</v>
      </c>
      <c r="N49" s="48"/>
      <c r="O49" s="59">
        <v>9</v>
      </c>
      <c r="P49" s="59">
        <v>13</v>
      </c>
      <c r="Q49" s="48"/>
      <c r="R49" s="59">
        <v>23</v>
      </c>
      <c r="S49" s="59">
        <v>17</v>
      </c>
      <c r="T49" s="48">
        <v>1</v>
      </c>
      <c r="U49" s="59">
        <v>49</v>
      </c>
      <c r="V49" s="59">
        <v>32</v>
      </c>
    </row>
    <row r="50" spans="1:22">
      <c r="A50" s="60" t="s">
        <v>866</v>
      </c>
      <c r="B50" s="15" t="str">
        <f>VLOOKUP(A50,'Planning Periods'!$E$2:$N$540,10,FALSE)</f>
        <v>01/31/2023 - 01/31/2031</v>
      </c>
      <c r="C50" s="59">
        <v>2014</v>
      </c>
      <c r="D50" s="59" t="str">
        <f t="shared" si="0"/>
        <v>American Canyon 2014</v>
      </c>
      <c r="E50" s="59" t="s">
        <v>1357</v>
      </c>
      <c r="F50" s="233" t="s">
        <v>1357</v>
      </c>
      <c r="G50" s="59" t="s">
        <v>1357</v>
      </c>
      <c r="H50" s="59" t="s">
        <v>1357</v>
      </c>
      <c r="I50" s="48"/>
      <c r="J50" s="59" t="s">
        <v>1357</v>
      </c>
      <c r="K50" s="233" t="s">
        <v>1357</v>
      </c>
      <c r="L50" s="59" t="s">
        <v>1357</v>
      </c>
      <c r="M50" s="59" t="s">
        <v>1357</v>
      </c>
      <c r="N50" s="48"/>
      <c r="O50" s="59" t="s">
        <v>1357</v>
      </c>
      <c r="P50" s="59" t="s">
        <v>1357</v>
      </c>
      <c r="Q50" s="48"/>
      <c r="R50" s="59" t="s">
        <v>1357</v>
      </c>
      <c r="S50" s="59" t="s">
        <v>1357</v>
      </c>
      <c r="T50" s="48" t="s">
        <v>1357</v>
      </c>
      <c r="U50" s="59" t="s">
        <v>1357</v>
      </c>
      <c r="V50" s="59" t="s">
        <v>1357</v>
      </c>
    </row>
    <row r="51" spans="1:22">
      <c r="A51" s="60" t="s">
        <v>866</v>
      </c>
      <c r="B51" s="15" t="str">
        <f>VLOOKUP(A51,'Planning Periods'!$E$2:$N$540,10,FALSE)</f>
        <v>01/31/2023 - 01/31/2031</v>
      </c>
      <c r="C51" s="59">
        <v>2015</v>
      </c>
      <c r="D51" s="59" t="str">
        <f t="shared" si="0"/>
        <v>American Canyon 2015</v>
      </c>
      <c r="E51" s="59">
        <v>116</v>
      </c>
      <c r="F51" s="233">
        <v>0</v>
      </c>
      <c r="G51" s="59">
        <v>0</v>
      </c>
      <c r="H51" s="59">
        <v>0</v>
      </c>
      <c r="I51" s="48"/>
      <c r="J51" s="59">
        <v>54</v>
      </c>
      <c r="K51" s="233">
        <v>9</v>
      </c>
      <c r="L51" s="59">
        <v>9</v>
      </c>
      <c r="M51" s="59">
        <v>0</v>
      </c>
      <c r="N51" s="48"/>
      <c r="O51" s="59">
        <v>58</v>
      </c>
      <c r="P51" s="59">
        <v>140</v>
      </c>
      <c r="Q51" s="48"/>
      <c r="R51" s="59">
        <v>164</v>
      </c>
      <c r="S51" s="59">
        <v>0</v>
      </c>
      <c r="T51" s="48">
        <v>0</v>
      </c>
      <c r="U51" s="59">
        <v>392</v>
      </c>
      <c r="V51" s="59">
        <v>149</v>
      </c>
    </row>
    <row r="52" spans="1:22">
      <c r="A52" s="60" t="s">
        <v>866</v>
      </c>
      <c r="B52" s="15" t="str">
        <f>VLOOKUP(A52,'Planning Periods'!$E$2:$N$540,10,FALSE)</f>
        <v>01/31/2023 - 01/31/2031</v>
      </c>
      <c r="C52" s="59">
        <v>2016</v>
      </c>
      <c r="D52" s="59" t="str">
        <f t="shared" si="0"/>
        <v>American Canyon 2016</v>
      </c>
      <c r="E52" s="59">
        <v>116</v>
      </c>
      <c r="F52" s="233">
        <v>0</v>
      </c>
      <c r="G52" s="59">
        <v>0</v>
      </c>
      <c r="H52" s="59">
        <v>0</v>
      </c>
      <c r="I52" s="48"/>
      <c r="J52" s="59">
        <v>54</v>
      </c>
      <c r="K52" s="233">
        <v>0</v>
      </c>
      <c r="L52" s="59">
        <v>0</v>
      </c>
      <c r="M52" s="59">
        <v>0</v>
      </c>
      <c r="N52" s="48"/>
      <c r="O52" s="59">
        <v>58</v>
      </c>
      <c r="P52" s="59">
        <v>0</v>
      </c>
      <c r="Q52" s="48"/>
      <c r="R52" s="59">
        <v>164</v>
      </c>
      <c r="S52" s="59">
        <v>0</v>
      </c>
      <c r="T52" s="48">
        <v>0</v>
      </c>
      <c r="U52" s="59">
        <v>392</v>
      </c>
      <c r="V52" s="59">
        <v>0</v>
      </c>
    </row>
    <row r="53" spans="1:22">
      <c r="A53" s="60" t="s">
        <v>866</v>
      </c>
      <c r="B53" s="15" t="str">
        <f>VLOOKUP(A53,'Planning Periods'!$E$2:$N$540,10,FALSE)</f>
        <v>01/31/2023 - 01/31/2031</v>
      </c>
      <c r="C53" s="59">
        <v>2017</v>
      </c>
      <c r="D53" s="59" t="str">
        <f t="shared" si="0"/>
        <v>American Canyon 2017</v>
      </c>
      <c r="E53" s="59">
        <v>116</v>
      </c>
      <c r="F53" s="233">
        <v>49</v>
      </c>
      <c r="G53" s="59">
        <v>49</v>
      </c>
      <c r="H53" s="59">
        <v>0</v>
      </c>
      <c r="I53" s="48"/>
      <c r="J53" s="59">
        <v>54</v>
      </c>
      <c r="K53" s="233">
        <v>20</v>
      </c>
      <c r="L53" s="59">
        <v>20</v>
      </c>
      <c r="M53" s="59">
        <v>0</v>
      </c>
      <c r="N53" s="48"/>
      <c r="O53" s="59">
        <v>58</v>
      </c>
      <c r="P53" s="59">
        <v>1</v>
      </c>
      <c r="Q53" s="48"/>
      <c r="R53" s="59">
        <v>164</v>
      </c>
      <c r="S53" s="59">
        <v>0</v>
      </c>
      <c r="T53" s="48">
        <v>0</v>
      </c>
      <c r="U53" s="59">
        <v>392</v>
      </c>
      <c r="V53" s="59">
        <v>70</v>
      </c>
    </row>
    <row r="54" spans="1:22">
      <c r="A54" s="60" t="s">
        <v>867</v>
      </c>
      <c r="B54" s="15" t="str">
        <f>VLOOKUP(A54,'Planning Periods'!$E$2:$N$540,10,FALSE)</f>
        <v>10/15/2021 - 10/15/2029</v>
      </c>
      <c r="C54" s="59">
        <v>2013</v>
      </c>
      <c r="D54" s="59" t="str">
        <f t="shared" si="0"/>
        <v>Anaheim 2013</v>
      </c>
      <c r="E54" s="59" t="s">
        <v>1357</v>
      </c>
      <c r="F54" s="233" t="s">
        <v>1357</v>
      </c>
      <c r="G54" s="59" t="s">
        <v>1357</v>
      </c>
      <c r="H54" s="59" t="s">
        <v>1357</v>
      </c>
      <c r="I54" s="48"/>
      <c r="J54" s="59" t="s">
        <v>1357</v>
      </c>
      <c r="K54" s="233" t="s">
        <v>1357</v>
      </c>
      <c r="L54" s="59" t="s">
        <v>1357</v>
      </c>
      <c r="M54" s="59" t="s">
        <v>1357</v>
      </c>
      <c r="N54" s="48"/>
      <c r="O54" s="59" t="s">
        <v>1357</v>
      </c>
      <c r="P54" s="59" t="s">
        <v>1357</v>
      </c>
      <c r="Q54" s="48"/>
      <c r="R54" s="59" t="s">
        <v>1357</v>
      </c>
      <c r="S54" s="59" t="s">
        <v>1357</v>
      </c>
      <c r="T54" s="48" t="s">
        <v>1357</v>
      </c>
      <c r="U54" s="59" t="s">
        <v>1357</v>
      </c>
      <c r="V54" s="59" t="s">
        <v>1357</v>
      </c>
    </row>
    <row r="55" spans="1:22">
      <c r="A55" s="60" t="s">
        <v>867</v>
      </c>
      <c r="B55" s="15" t="str">
        <f>VLOOKUP(A55,'Planning Periods'!$E$2:$N$540,10,FALSE)</f>
        <v>10/15/2021 - 10/15/2029</v>
      </c>
      <c r="C55" s="59">
        <v>2014</v>
      </c>
      <c r="D55" s="59" t="str">
        <f t="shared" si="0"/>
        <v>Anaheim 2014</v>
      </c>
      <c r="E55" s="59">
        <v>1256</v>
      </c>
      <c r="F55" s="233">
        <v>0</v>
      </c>
      <c r="G55" s="59">
        <v>0</v>
      </c>
      <c r="H55" s="59">
        <v>0</v>
      </c>
      <c r="I55" s="48"/>
      <c r="J55" s="59">
        <v>907</v>
      </c>
      <c r="K55" s="233">
        <v>9</v>
      </c>
      <c r="L55" s="59">
        <v>9</v>
      </c>
      <c r="M55" s="59">
        <v>0</v>
      </c>
      <c r="N55" s="48"/>
      <c r="O55" s="59">
        <v>1038</v>
      </c>
      <c r="P55" s="59">
        <v>21</v>
      </c>
      <c r="Q55" s="48"/>
      <c r="R55" s="59">
        <v>2501</v>
      </c>
      <c r="S55" s="59">
        <v>1271</v>
      </c>
      <c r="T55" s="48">
        <v>0</v>
      </c>
      <c r="U55" s="59">
        <v>5702</v>
      </c>
      <c r="V55" s="59">
        <v>1301</v>
      </c>
    </row>
    <row r="56" spans="1:22">
      <c r="A56" s="60" t="s">
        <v>867</v>
      </c>
      <c r="B56" s="15" t="str">
        <f>VLOOKUP(A56,'Planning Periods'!$E$2:$N$540,10,FALSE)</f>
        <v>10/15/2021 - 10/15/2029</v>
      </c>
      <c r="C56" s="59">
        <v>2015</v>
      </c>
      <c r="D56" s="59" t="str">
        <f t="shared" si="0"/>
        <v>Anaheim 2015</v>
      </c>
      <c r="E56" s="59">
        <v>1256</v>
      </c>
      <c r="F56" s="233">
        <v>69</v>
      </c>
      <c r="G56" s="59">
        <v>69</v>
      </c>
      <c r="H56" s="59">
        <v>0</v>
      </c>
      <c r="I56" s="48"/>
      <c r="J56" s="59">
        <v>907</v>
      </c>
      <c r="K56" s="233">
        <v>13</v>
      </c>
      <c r="L56" s="59">
        <v>13</v>
      </c>
      <c r="M56" s="59">
        <v>0</v>
      </c>
      <c r="N56" s="48"/>
      <c r="O56" s="59">
        <v>1038</v>
      </c>
      <c r="P56" s="59">
        <v>23</v>
      </c>
      <c r="Q56" s="48"/>
      <c r="R56" s="59">
        <v>2501</v>
      </c>
      <c r="S56" s="59">
        <v>1169</v>
      </c>
      <c r="T56" s="48">
        <v>0</v>
      </c>
      <c r="U56" s="59">
        <v>5702</v>
      </c>
      <c r="V56" s="59">
        <v>1274</v>
      </c>
    </row>
    <row r="57" spans="1:22">
      <c r="A57" s="60" t="s">
        <v>867</v>
      </c>
      <c r="B57" s="15" t="str">
        <f>VLOOKUP(A57,'Planning Periods'!$E$2:$N$540,10,FALSE)</f>
        <v>10/15/2021 - 10/15/2029</v>
      </c>
      <c r="C57" s="59">
        <v>2016</v>
      </c>
      <c r="D57" s="59" t="str">
        <f t="shared" si="0"/>
        <v>Anaheim 2016</v>
      </c>
      <c r="E57" s="59">
        <v>1256</v>
      </c>
      <c r="F57" s="233">
        <v>0</v>
      </c>
      <c r="G57" s="59">
        <v>0</v>
      </c>
      <c r="H57" s="59">
        <v>0</v>
      </c>
      <c r="I57" s="48"/>
      <c r="J57" s="59">
        <v>907</v>
      </c>
      <c r="K57" s="233">
        <v>0</v>
      </c>
      <c r="L57" s="59">
        <v>0</v>
      </c>
      <c r="M57" s="59">
        <v>0</v>
      </c>
      <c r="N57" s="48"/>
      <c r="O57" s="59">
        <v>1038</v>
      </c>
      <c r="P57" s="59">
        <v>0</v>
      </c>
      <c r="Q57" s="48"/>
      <c r="R57" s="59">
        <v>2501</v>
      </c>
      <c r="S57" s="59">
        <v>1317</v>
      </c>
      <c r="T57" s="48">
        <v>0</v>
      </c>
      <c r="U57" s="59">
        <v>5702</v>
      </c>
      <c r="V57" s="59">
        <v>1317</v>
      </c>
    </row>
    <row r="58" spans="1:22">
      <c r="A58" s="60" t="s">
        <v>867</v>
      </c>
      <c r="B58" s="15" t="str">
        <f>VLOOKUP(A58,'Planning Periods'!$E$2:$N$540,10,FALSE)</f>
        <v>10/15/2021 - 10/15/2029</v>
      </c>
      <c r="C58" s="59">
        <v>2017</v>
      </c>
      <c r="D58" s="59" t="str">
        <f t="shared" si="0"/>
        <v>Anaheim 2017</v>
      </c>
      <c r="E58" s="59">
        <v>1256</v>
      </c>
      <c r="F58" s="233">
        <v>2</v>
      </c>
      <c r="G58" s="59">
        <v>2</v>
      </c>
      <c r="H58" s="59">
        <v>0</v>
      </c>
      <c r="I58" s="48"/>
      <c r="J58" s="59">
        <v>907</v>
      </c>
      <c r="K58" s="233">
        <v>0</v>
      </c>
      <c r="L58" s="59">
        <v>0</v>
      </c>
      <c r="M58" s="59">
        <v>0</v>
      </c>
      <c r="N58" s="48"/>
      <c r="O58" s="59">
        <v>1038</v>
      </c>
      <c r="P58" s="59">
        <v>0</v>
      </c>
      <c r="Q58" s="48"/>
      <c r="R58" s="59">
        <v>2501</v>
      </c>
      <c r="S58" s="59">
        <v>1533</v>
      </c>
      <c r="T58" s="48">
        <v>0</v>
      </c>
      <c r="U58" s="59">
        <v>5702</v>
      </c>
      <c r="V58" s="59">
        <v>1535</v>
      </c>
    </row>
    <row r="59" spans="1:22">
      <c r="A59" s="60" t="s">
        <v>868</v>
      </c>
      <c r="B59" s="15" t="str">
        <f>VLOOKUP(A59,'Planning Periods'!$E$2:$N$540,10,FALSE)</f>
        <v>04/15/2020 - 04/15/2028</v>
      </c>
      <c r="C59" s="59">
        <v>2014</v>
      </c>
      <c r="D59" s="59" t="str">
        <f t="shared" si="0"/>
        <v>Anderson 2014</v>
      </c>
      <c r="E59" s="59" t="s">
        <v>1357</v>
      </c>
      <c r="F59" s="233" t="s">
        <v>1357</v>
      </c>
      <c r="G59" s="59" t="s">
        <v>1357</v>
      </c>
      <c r="H59" s="59" t="s">
        <v>1357</v>
      </c>
      <c r="I59" s="48"/>
      <c r="J59" s="59" t="s">
        <v>1357</v>
      </c>
      <c r="K59" s="233" t="s">
        <v>1357</v>
      </c>
      <c r="L59" s="59" t="s">
        <v>1357</v>
      </c>
      <c r="M59" s="59" t="s">
        <v>1357</v>
      </c>
      <c r="N59" s="48"/>
      <c r="O59" s="59" t="s">
        <v>1357</v>
      </c>
      <c r="P59" s="59" t="s">
        <v>1357</v>
      </c>
      <c r="Q59" s="48"/>
      <c r="R59" s="59" t="s">
        <v>1357</v>
      </c>
      <c r="S59" s="59" t="s">
        <v>1357</v>
      </c>
      <c r="T59" s="48" t="s">
        <v>1357</v>
      </c>
      <c r="U59" s="59" t="s">
        <v>1357</v>
      </c>
      <c r="V59" s="59" t="s">
        <v>1357</v>
      </c>
    </row>
    <row r="60" spans="1:22">
      <c r="A60" s="60" t="s">
        <v>868</v>
      </c>
      <c r="B60" s="15" t="str">
        <f>VLOOKUP(A60,'Planning Periods'!$E$2:$N$540,10,FALSE)</f>
        <v>04/15/2020 - 04/15/2028</v>
      </c>
      <c r="C60" s="59">
        <v>2015</v>
      </c>
      <c r="D60" s="59" t="str">
        <f t="shared" si="0"/>
        <v>Anderson 2015</v>
      </c>
      <c r="E60" s="59">
        <v>32</v>
      </c>
      <c r="F60" s="233">
        <v>0</v>
      </c>
      <c r="G60" s="59">
        <v>0</v>
      </c>
      <c r="H60" s="59">
        <v>0</v>
      </c>
      <c r="I60" s="48"/>
      <c r="J60" s="59">
        <v>21</v>
      </c>
      <c r="K60" s="233">
        <v>0</v>
      </c>
      <c r="L60" s="59">
        <v>0</v>
      </c>
      <c r="M60" s="59">
        <v>0</v>
      </c>
      <c r="N60" s="48"/>
      <c r="O60" s="59">
        <v>24</v>
      </c>
      <c r="P60" s="59">
        <v>19</v>
      </c>
      <c r="Q60" s="48"/>
      <c r="R60" s="59">
        <v>59</v>
      </c>
      <c r="S60" s="59">
        <v>1</v>
      </c>
      <c r="T60" s="48">
        <v>0</v>
      </c>
      <c r="U60" s="59">
        <v>136</v>
      </c>
      <c r="V60" s="59">
        <v>20</v>
      </c>
    </row>
    <row r="61" spans="1:22">
      <c r="A61" s="60" t="s">
        <v>868</v>
      </c>
      <c r="B61" s="15" t="str">
        <f>VLOOKUP(A61,'Planning Periods'!$E$2:$N$540,10,FALSE)</f>
        <v>04/15/2020 - 04/15/2028</v>
      </c>
      <c r="C61" s="59">
        <v>2016</v>
      </c>
      <c r="D61" s="59" t="str">
        <f t="shared" si="0"/>
        <v>Anderson 2016</v>
      </c>
      <c r="E61" s="59">
        <v>32</v>
      </c>
      <c r="F61" s="233">
        <v>0</v>
      </c>
      <c r="G61" s="59">
        <v>0</v>
      </c>
      <c r="H61" s="59">
        <v>0</v>
      </c>
      <c r="I61" s="48"/>
      <c r="J61" s="59">
        <v>21</v>
      </c>
      <c r="K61" s="233">
        <v>4</v>
      </c>
      <c r="L61" s="59">
        <v>4</v>
      </c>
      <c r="M61" s="59">
        <v>0</v>
      </c>
      <c r="N61" s="48"/>
      <c r="O61" s="59">
        <v>24</v>
      </c>
      <c r="P61" s="59">
        <v>33</v>
      </c>
      <c r="Q61" s="48"/>
      <c r="R61" s="59">
        <v>59</v>
      </c>
      <c r="S61" s="59">
        <v>9</v>
      </c>
      <c r="T61" s="48">
        <v>0</v>
      </c>
      <c r="U61" s="59">
        <v>136</v>
      </c>
      <c r="V61" s="59">
        <v>46</v>
      </c>
    </row>
    <row r="62" spans="1:22">
      <c r="A62" s="60" t="s">
        <v>868</v>
      </c>
      <c r="B62" s="15" t="str">
        <f>VLOOKUP(A62,'Planning Periods'!$E$2:$N$540,10,FALSE)</f>
        <v>04/15/2020 - 04/15/2028</v>
      </c>
      <c r="C62" s="59">
        <v>2017</v>
      </c>
      <c r="D62" s="59" t="str">
        <f t="shared" si="0"/>
        <v>Anderson 2017</v>
      </c>
      <c r="E62" s="59">
        <v>32</v>
      </c>
      <c r="F62" s="233">
        <v>23</v>
      </c>
      <c r="G62" s="59">
        <v>23</v>
      </c>
      <c r="H62" s="59">
        <v>0</v>
      </c>
      <c r="I62" s="48"/>
      <c r="J62" s="59">
        <v>21</v>
      </c>
      <c r="K62" s="233">
        <v>15</v>
      </c>
      <c r="L62" s="59">
        <v>15</v>
      </c>
      <c r="M62" s="59">
        <v>0</v>
      </c>
      <c r="N62" s="48"/>
      <c r="O62" s="59">
        <v>24</v>
      </c>
      <c r="P62" s="59">
        <v>40</v>
      </c>
      <c r="Q62" s="48"/>
      <c r="R62" s="59">
        <v>59</v>
      </c>
      <c r="S62" s="59">
        <v>23</v>
      </c>
      <c r="T62" s="48">
        <v>0</v>
      </c>
      <c r="U62" s="59">
        <v>136</v>
      </c>
      <c r="V62" s="59">
        <v>101</v>
      </c>
    </row>
    <row r="63" spans="1:22">
      <c r="A63" t="s">
        <v>869</v>
      </c>
      <c r="B63" s="15" t="str">
        <f>VLOOKUP(A63,'Planning Periods'!$E$2:$N$540,10,FALSE)</f>
        <v>06/15/2019 - 06/15/2027</v>
      </c>
      <c r="C63" s="59">
        <v>2014</v>
      </c>
      <c r="D63" s="59" t="str">
        <f t="shared" si="0"/>
        <v>Angels Camp 2014</v>
      </c>
      <c r="E63" s="233" t="s">
        <v>1357</v>
      </c>
      <c r="F63" s="233" t="s">
        <v>1357</v>
      </c>
      <c r="G63" s="233" t="s">
        <v>1357</v>
      </c>
      <c r="H63" s="233" t="s">
        <v>1357</v>
      </c>
      <c r="I63" s="233">
        <v>0</v>
      </c>
      <c r="J63" s="233" t="s">
        <v>1357</v>
      </c>
      <c r="K63" s="233" t="s">
        <v>1357</v>
      </c>
      <c r="L63" s="233" t="s">
        <v>1357</v>
      </c>
      <c r="M63" s="233" t="s">
        <v>1357</v>
      </c>
      <c r="N63" s="233">
        <v>0</v>
      </c>
      <c r="O63" s="233" t="s">
        <v>1357</v>
      </c>
      <c r="P63" s="233" t="s">
        <v>1357</v>
      </c>
      <c r="Q63" s="233"/>
      <c r="R63" s="233" t="s">
        <v>1357</v>
      </c>
      <c r="S63" s="233" t="s">
        <v>1357</v>
      </c>
      <c r="T63" s="233" t="s">
        <v>1357</v>
      </c>
      <c r="U63" s="233" t="s">
        <v>1357</v>
      </c>
      <c r="V63" s="233" t="s">
        <v>1357</v>
      </c>
    </row>
    <row r="64" spans="1:22">
      <c r="A64" t="s">
        <v>869</v>
      </c>
      <c r="B64" s="15" t="str">
        <f>VLOOKUP(A64,'Planning Periods'!$E$2:$N$540,10,FALSE)</f>
        <v>06/15/2019 - 06/15/2027</v>
      </c>
      <c r="C64" s="59">
        <v>2015</v>
      </c>
      <c r="D64" s="59" t="str">
        <f t="shared" si="0"/>
        <v>Angels Camp 2015</v>
      </c>
      <c r="E64" t="s">
        <v>1357</v>
      </c>
      <c r="F64" t="s">
        <v>1357</v>
      </c>
      <c r="G64" t="s">
        <v>1357</v>
      </c>
      <c r="H64" t="s">
        <v>1357</v>
      </c>
      <c r="J64" t="s">
        <v>1357</v>
      </c>
      <c r="K64" t="s">
        <v>1357</v>
      </c>
      <c r="L64" t="s">
        <v>1357</v>
      </c>
      <c r="M64" t="s">
        <v>1357</v>
      </c>
      <c r="O64" t="s">
        <v>1357</v>
      </c>
      <c r="P64" t="s">
        <v>1357</v>
      </c>
      <c r="R64" t="s">
        <v>1357</v>
      </c>
      <c r="S64" t="s">
        <v>1357</v>
      </c>
      <c r="T64" t="s">
        <v>1357</v>
      </c>
      <c r="U64" t="s">
        <v>1357</v>
      </c>
      <c r="V64" t="s">
        <v>1357</v>
      </c>
    </row>
    <row r="65" spans="1:22">
      <c r="A65" t="s">
        <v>869</v>
      </c>
      <c r="B65" s="15" t="str">
        <f>VLOOKUP(A65,'Planning Periods'!$E$2:$N$540,10,FALSE)</f>
        <v>06/15/2019 - 06/15/2027</v>
      </c>
      <c r="C65" s="59">
        <v>2016</v>
      </c>
      <c r="D65" s="59" t="str">
        <f t="shared" si="0"/>
        <v>Angels Camp 2016</v>
      </c>
      <c r="E65" t="s">
        <v>1357</v>
      </c>
      <c r="F65" t="s">
        <v>1357</v>
      </c>
      <c r="G65" t="s">
        <v>1357</v>
      </c>
      <c r="H65" t="s">
        <v>1357</v>
      </c>
      <c r="J65" t="s">
        <v>1357</v>
      </c>
      <c r="K65" t="s">
        <v>1357</v>
      </c>
      <c r="L65" t="s">
        <v>1357</v>
      </c>
      <c r="M65" t="s">
        <v>1357</v>
      </c>
      <c r="O65" t="s">
        <v>1357</v>
      </c>
      <c r="P65" t="s">
        <v>1357</v>
      </c>
      <c r="R65" t="s">
        <v>1357</v>
      </c>
      <c r="S65" t="s">
        <v>1357</v>
      </c>
      <c r="T65" t="s">
        <v>1357</v>
      </c>
      <c r="U65" t="s">
        <v>1357</v>
      </c>
      <c r="V65" t="s">
        <v>1357</v>
      </c>
    </row>
    <row r="66" spans="1:22">
      <c r="A66" t="s">
        <v>869</v>
      </c>
      <c r="B66" s="15" t="str">
        <f>VLOOKUP(A66,'Planning Periods'!$E$2:$N$540,10,FALSE)</f>
        <v>06/15/2019 - 06/15/2027</v>
      </c>
      <c r="C66" s="59">
        <v>2017</v>
      </c>
      <c r="D66" s="59" t="str">
        <f t="shared" si="0"/>
        <v>Angels Camp 2017</v>
      </c>
      <c r="E66" t="s">
        <v>1357</v>
      </c>
      <c r="F66" t="s">
        <v>1357</v>
      </c>
      <c r="G66" t="s">
        <v>1357</v>
      </c>
      <c r="H66" t="s">
        <v>1357</v>
      </c>
      <c r="J66" t="s">
        <v>1357</v>
      </c>
      <c r="K66" t="s">
        <v>1357</v>
      </c>
      <c r="L66" t="s">
        <v>1357</v>
      </c>
      <c r="M66" t="s">
        <v>1357</v>
      </c>
      <c r="O66" t="s">
        <v>1357</v>
      </c>
      <c r="P66" t="s">
        <v>1357</v>
      </c>
      <c r="R66" t="s">
        <v>1357</v>
      </c>
      <c r="S66" t="s">
        <v>1357</v>
      </c>
      <c r="T66" t="s">
        <v>1357</v>
      </c>
      <c r="U66" t="s">
        <v>1357</v>
      </c>
      <c r="V66" t="s">
        <v>1357</v>
      </c>
    </row>
    <row r="67" spans="1:22">
      <c r="A67" t="s">
        <v>870</v>
      </c>
      <c r="B67" s="15" t="str">
        <f>VLOOKUP(A67,'Planning Periods'!$E$2:$N$540,10,FALSE)</f>
        <v>01/31/2023 - 01/31/2031</v>
      </c>
      <c r="C67" s="59">
        <v>2014</v>
      </c>
      <c r="D67" s="59" t="str">
        <f t="shared" ref="D67:D131" si="1">CONCATENATE(A67," ",C67)</f>
        <v>Antioch 2014</v>
      </c>
      <c r="E67">
        <v>349</v>
      </c>
      <c r="F67">
        <v>0</v>
      </c>
      <c r="G67">
        <v>0</v>
      </c>
      <c r="H67">
        <v>0</v>
      </c>
      <c r="J67">
        <v>205</v>
      </c>
      <c r="K67">
        <v>0</v>
      </c>
      <c r="L67">
        <v>0</v>
      </c>
      <c r="M67">
        <v>0</v>
      </c>
      <c r="O67">
        <v>214</v>
      </c>
      <c r="P67">
        <v>57</v>
      </c>
      <c r="R67">
        <v>680</v>
      </c>
      <c r="S67">
        <v>174</v>
      </c>
      <c r="T67">
        <v>0</v>
      </c>
      <c r="U67">
        <v>1448</v>
      </c>
      <c r="V67">
        <v>231</v>
      </c>
    </row>
    <row r="68" spans="1:22">
      <c r="A68" s="60" t="s">
        <v>870</v>
      </c>
      <c r="B68" s="15" t="str">
        <f>VLOOKUP(A68,'Planning Periods'!$E$2:$N$540,10,FALSE)</f>
        <v>01/31/2023 - 01/31/2031</v>
      </c>
      <c r="C68" s="59">
        <v>2015</v>
      </c>
      <c r="D68" s="59" t="str">
        <f t="shared" si="1"/>
        <v>Antioch 2015</v>
      </c>
      <c r="E68" s="59">
        <v>349</v>
      </c>
      <c r="F68" s="233">
        <v>1</v>
      </c>
      <c r="G68" s="59">
        <v>0</v>
      </c>
      <c r="H68" s="59">
        <v>1</v>
      </c>
      <c r="I68" s="48"/>
      <c r="J68" s="59">
        <v>205</v>
      </c>
      <c r="K68" s="233">
        <v>0</v>
      </c>
      <c r="L68" s="59">
        <v>0</v>
      </c>
      <c r="M68" s="59">
        <v>0</v>
      </c>
      <c r="N68" s="48"/>
      <c r="O68" s="59">
        <v>214</v>
      </c>
      <c r="P68" s="59">
        <v>19</v>
      </c>
      <c r="Q68" s="48"/>
      <c r="R68" s="59">
        <v>680</v>
      </c>
      <c r="S68" s="59">
        <v>47</v>
      </c>
      <c r="T68" s="48">
        <v>0</v>
      </c>
      <c r="U68" s="59">
        <v>1448</v>
      </c>
      <c r="V68" s="59">
        <v>67</v>
      </c>
    </row>
    <row r="69" spans="1:22">
      <c r="A69" s="60" t="s">
        <v>870</v>
      </c>
      <c r="B69" s="15" t="str">
        <f>VLOOKUP(A69,'Planning Periods'!$E$2:$N$540,10,FALSE)</f>
        <v>01/31/2023 - 01/31/2031</v>
      </c>
      <c r="C69" s="59">
        <v>2016</v>
      </c>
      <c r="D69" s="59" t="str">
        <f t="shared" si="1"/>
        <v>Antioch 2016</v>
      </c>
      <c r="E69" s="59">
        <v>349</v>
      </c>
      <c r="F69" s="233">
        <v>84</v>
      </c>
      <c r="G69" s="59">
        <v>84</v>
      </c>
      <c r="H69" s="59">
        <v>0</v>
      </c>
      <c r="I69" s="48"/>
      <c r="J69" s="59">
        <v>205</v>
      </c>
      <c r="K69" s="233">
        <v>0</v>
      </c>
      <c r="L69" s="59">
        <v>0</v>
      </c>
      <c r="M69" s="59">
        <v>0</v>
      </c>
      <c r="N69" s="48"/>
      <c r="O69" s="59">
        <v>214</v>
      </c>
      <c r="P69" s="59">
        <v>1</v>
      </c>
      <c r="Q69" s="48"/>
      <c r="R69" s="59">
        <v>680</v>
      </c>
      <c r="S69" s="59">
        <v>42</v>
      </c>
      <c r="T69" s="48">
        <v>0</v>
      </c>
      <c r="U69" s="59">
        <v>1448</v>
      </c>
      <c r="V69" s="59">
        <v>127</v>
      </c>
    </row>
    <row r="70" spans="1:22">
      <c r="A70" s="60" t="s">
        <v>870</v>
      </c>
      <c r="B70" s="15" t="str">
        <f>VLOOKUP(A70,'Planning Periods'!$E$2:$N$540,10,FALSE)</f>
        <v>01/31/2023 - 01/31/2031</v>
      </c>
      <c r="C70" s="59">
        <v>2017</v>
      </c>
      <c r="D70" s="59" t="str">
        <f t="shared" si="1"/>
        <v>Antioch 2017</v>
      </c>
      <c r="E70" s="59">
        <v>349</v>
      </c>
      <c r="F70" s="233">
        <v>2</v>
      </c>
      <c r="G70" s="59">
        <v>2</v>
      </c>
      <c r="H70" s="59">
        <v>0</v>
      </c>
      <c r="I70" s="48"/>
      <c r="J70" s="59">
        <v>205</v>
      </c>
      <c r="K70" s="233">
        <v>0</v>
      </c>
      <c r="L70" s="59">
        <v>0</v>
      </c>
      <c r="M70" s="59">
        <v>0</v>
      </c>
      <c r="N70" s="48"/>
      <c r="O70" s="59">
        <v>214</v>
      </c>
      <c r="P70" s="59">
        <v>0</v>
      </c>
      <c r="Q70" s="48"/>
      <c r="R70" s="59">
        <v>680</v>
      </c>
      <c r="S70" s="59">
        <v>41</v>
      </c>
      <c r="T70" s="48">
        <v>0</v>
      </c>
      <c r="U70" s="59">
        <v>1448</v>
      </c>
      <c r="V70" s="59">
        <v>43</v>
      </c>
    </row>
    <row r="71" spans="1:22">
      <c r="A71" s="60" t="s">
        <v>871</v>
      </c>
      <c r="B71" s="15" t="str">
        <f>VLOOKUP(A71,'Planning Periods'!$E$2:$N$540,10,FALSE)</f>
        <v>10/15/2021 - 10/15/2029</v>
      </c>
      <c r="C71" s="59">
        <v>2013</v>
      </c>
      <c r="D71" s="59" t="str">
        <f t="shared" si="1"/>
        <v>Apple Valley 2013</v>
      </c>
      <c r="E71" s="59">
        <v>764</v>
      </c>
      <c r="F71" s="233">
        <v>1</v>
      </c>
      <c r="G71" s="59">
        <v>1</v>
      </c>
      <c r="H71" s="59">
        <v>0</v>
      </c>
      <c r="I71" s="48"/>
      <c r="J71" s="59">
        <v>541</v>
      </c>
      <c r="K71" s="233">
        <v>7</v>
      </c>
      <c r="L71" s="59">
        <v>7</v>
      </c>
      <c r="M71" s="59">
        <v>0</v>
      </c>
      <c r="N71" s="48"/>
      <c r="O71" s="59">
        <v>622</v>
      </c>
      <c r="P71" s="59">
        <v>11</v>
      </c>
      <c r="Q71" s="48"/>
      <c r="R71" s="59">
        <v>1407</v>
      </c>
      <c r="S71" s="59">
        <v>113</v>
      </c>
      <c r="T71" s="48">
        <v>0</v>
      </c>
      <c r="U71" s="59">
        <v>3334</v>
      </c>
      <c r="V71" s="59">
        <v>132</v>
      </c>
    </row>
    <row r="72" spans="1:22">
      <c r="A72" s="60" t="s">
        <v>871</v>
      </c>
      <c r="B72" s="15" t="str">
        <f>VLOOKUP(A72,'Planning Periods'!$E$2:$N$540,10,FALSE)</f>
        <v>10/15/2021 - 10/15/2029</v>
      </c>
      <c r="C72" s="59">
        <v>2014</v>
      </c>
      <c r="D72" s="59" t="str">
        <f t="shared" si="1"/>
        <v>Apple Valley 2014</v>
      </c>
      <c r="E72" s="59" t="s">
        <v>1357</v>
      </c>
      <c r="F72" s="233" t="s">
        <v>1357</v>
      </c>
      <c r="G72" s="59" t="s">
        <v>1357</v>
      </c>
      <c r="H72" s="59" t="s">
        <v>1357</v>
      </c>
      <c r="I72" s="48"/>
      <c r="J72" s="59" t="s">
        <v>1357</v>
      </c>
      <c r="K72" s="233" t="s">
        <v>1357</v>
      </c>
      <c r="L72" s="59" t="s">
        <v>1357</v>
      </c>
      <c r="M72" s="59" t="s">
        <v>1357</v>
      </c>
      <c r="N72" s="48"/>
      <c r="O72" s="59" t="s">
        <v>1357</v>
      </c>
      <c r="P72" s="59" t="s">
        <v>1357</v>
      </c>
      <c r="Q72" s="48"/>
      <c r="R72" s="59" t="s">
        <v>1357</v>
      </c>
      <c r="S72" s="59" t="s">
        <v>1357</v>
      </c>
      <c r="T72" s="48" t="s">
        <v>1357</v>
      </c>
      <c r="U72" s="59" t="s">
        <v>1357</v>
      </c>
      <c r="V72" s="59" t="s">
        <v>1357</v>
      </c>
    </row>
    <row r="73" spans="1:22">
      <c r="A73" s="60" t="s">
        <v>871</v>
      </c>
      <c r="B73" s="15" t="str">
        <f>VLOOKUP(A73,'Planning Periods'!$E$2:$N$540,10,FALSE)</f>
        <v>10/15/2021 - 10/15/2029</v>
      </c>
      <c r="C73" s="59">
        <v>2015</v>
      </c>
      <c r="D73" s="59" t="str">
        <f t="shared" si="1"/>
        <v>Apple Valley 2015</v>
      </c>
      <c r="E73" s="59">
        <v>764</v>
      </c>
      <c r="F73" s="233">
        <v>0</v>
      </c>
      <c r="G73" s="59">
        <v>0</v>
      </c>
      <c r="H73" s="59">
        <v>0</v>
      </c>
      <c r="I73" s="48"/>
      <c r="J73" s="59">
        <v>541</v>
      </c>
      <c r="K73" s="233">
        <v>0</v>
      </c>
      <c r="L73" s="59">
        <v>0</v>
      </c>
      <c r="M73" s="59">
        <v>0</v>
      </c>
      <c r="N73" s="48"/>
      <c r="O73" s="59">
        <v>622</v>
      </c>
      <c r="P73" s="59">
        <v>0</v>
      </c>
      <c r="Q73" s="48"/>
      <c r="R73" s="59">
        <v>1407</v>
      </c>
      <c r="S73" s="59">
        <v>0</v>
      </c>
      <c r="T73" s="48">
        <v>0</v>
      </c>
      <c r="U73" s="59">
        <v>3334</v>
      </c>
      <c r="V73" s="59">
        <v>0</v>
      </c>
    </row>
    <row r="74" spans="1:22">
      <c r="A74" s="60" t="s">
        <v>871</v>
      </c>
      <c r="B74" s="15" t="str">
        <f>VLOOKUP(A74,'Planning Periods'!$E$2:$N$540,10,FALSE)</f>
        <v>10/15/2021 - 10/15/2029</v>
      </c>
      <c r="C74" s="59">
        <v>2016</v>
      </c>
      <c r="D74" s="59" t="str">
        <f t="shared" si="1"/>
        <v>Apple Valley 2016</v>
      </c>
      <c r="E74" s="59">
        <v>764</v>
      </c>
      <c r="F74" s="233">
        <v>0</v>
      </c>
      <c r="G74" s="59">
        <v>0</v>
      </c>
      <c r="H74" s="59">
        <v>0</v>
      </c>
      <c r="I74" s="48"/>
      <c r="J74" s="59">
        <v>541</v>
      </c>
      <c r="K74" s="233">
        <v>0</v>
      </c>
      <c r="L74" s="59">
        <v>0</v>
      </c>
      <c r="M74" s="59">
        <v>0</v>
      </c>
      <c r="N74" s="48"/>
      <c r="O74" s="59">
        <v>622</v>
      </c>
      <c r="P74" s="59">
        <v>0</v>
      </c>
      <c r="Q74" s="48"/>
      <c r="R74" s="59">
        <v>1407</v>
      </c>
      <c r="S74" s="59">
        <v>0</v>
      </c>
      <c r="T74" s="48">
        <v>0</v>
      </c>
      <c r="U74" s="59">
        <v>3334</v>
      </c>
      <c r="V74" s="59">
        <v>0</v>
      </c>
    </row>
    <row r="75" spans="1:22">
      <c r="A75" s="60" t="s">
        <v>871</v>
      </c>
      <c r="B75" s="15" t="str">
        <f>VLOOKUP(A75,'Planning Periods'!$E$2:$N$540,10,FALSE)</f>
        <v>10/15/2021 - 10/15/2029</v>
      </c>
      <c r="C75" s="59">
        <v>2017</v>
      </c>
      <c r="D75" s="59" t="str">
        <f t="shared" si="1"/>
        <v>Apple Valley 2017</v>
      </c>
      <c r="E75" s="59">
        <v>764</v>
      </c>
      <c r="F75" s="233">
        <v>0</v>
      </c>
      <c r="G75" s="59">
        <v>0</v>
      </c>
      <c r="H75" s="59">
        <v>0</v>
      </c>
      <c r="I75" s="48"/>
      <c r="J75" s="59">
        <v>541</v>
      </c>
      <c r="K75" s="233">
        <v>0</v>
      </c>
      <c r="L75" s="59">
        <v>0</v>
      </c>
      <c r="M75" s="59">
        <v>0</v>
      </c>
      <c r="N75" s="48"/>
      <c r="O75" s="59">
        <v>622</v>
      </c>
      <c r="P75" s="59">
        <v>0</v>
      </c>
      <c r="Q75" s="48"/>
      <c r="R75" s="59">
        <v>1407</v>
      </c>
      <c r="S75" s="59">
        <v>0</v>
      </c>
      <c r="T75" s="48">
        <v>0</v>
      </c>
      <c r="U75" s="59">
        <v>3334</v>
      </c>
      <c r="V75" s="59">
        <v>0</v>
      </c>
    </row>
    <row r="76" spans="1:22">
      <c r="A76" s="60" t="s">
        <v>872</v>
      </c>
      <c r="B76" s="15" t="str">
        <f>VLOOKUP(A76,'Planning Periods'!$E$2:$N$540,10,FALSE)</f>
        <v>10/15/2021 - 10/15/2029</v>
      </c>
      <c r="C76" s="59">
        <v>2013</v>
      </c>
      <c r="D76" s="59" t="str">
        <f t="shared" si="1"/>
        <v>Arcadia 2013</v>
      </c>
      <c r="E76" s="59" t="s">
        <v>1357</v>
      </c>
      <c r="F76" s="233" t="s">
        <v>1357</v>
      </c>
      <c r="G76" s="59" t="s">
        <v>1357</v>
      </c>
      <c r="H76" s="59" t="s">
        <v>1357</v>
      </c>
      <c r="I76" s="48"/>
      <c r="J76" s="59" t="s">
        <v>1357</v>
      </c>
      <c r="K76" s="233" t="s">
        <v>1357</v>
      </c>
      <c r="L76" s="59" t="s">
        <v>1357</v>
      </c>
      <c r="M76" s="59" t="s">
        <v>1357</v>
      </c>
      <c r="N76" s="48"/>
      <c r="O76" s="59" t="s">
        <v>1357</v>
      </c>
      <c r="P76" s="59" t="s">
        <v>1357</v>
      </c>
      <c r="Q76" s="48"/>
      <c r="R76" s="59" t="s">
        <v>1357</v>
      </c>
      <c r="S76" s="59" t="s">
        <v>1357</v>
      </c>
      <c r="T76" s="48" t="s">
        <v>1357</v>
      </c>
      <c r="U76" s="59" t="s">
        <v>1357</v>
      </c>
      <c r="V76" s="59" t="s">
        <v>1357</v>
      </c>
    </row>
    <row r="77" spans="1:22">
      <c r="A77" s="60" t="s">
        <v>872</v>
      </c>
      <c r="B77" s="15" t="str">
        <f>VLOOKUP(A77,'Planning Periods'!$E$2:$N$540,10,FALSE)</f>
        <v>10/15/2021 - 10/15/2029</v>
      </c>
      <c r="C77" s="59">
        <v>2013</v>
      </c>
      <c r="D77" s="59" t="str">
        <f t="shared" si="1"/>
        <v>Arcadia 2013</v>
      </c>
      <c r="E77" s="59" t="s">
        <v>1357</v>
      </c>
      <c r="F77" s="233" t="s">
        <v>1357</v>
      </c>
      <c r="G77" s="59" t="s">
        <v>1357</v>
      </c>
      <c r="H77" s="59" t="s">
        <v>1357</v>
      </c>
      <c r="I77" s="48"/>
      <c r="J77" s="59" t="s">
        <v>1357</v>
      </c>
      <c r="K77" s="233" t="s">
        <v>1357</v>
      </c>
      <c r="L77" s="59" t="s">
        <v>1357</v>
      </c>
      <c r="M77" s="59" t="s">
        <v>1357</v>
      </c>
      <c r="N77" s="48"/>
      <c r="O77" s="59" t="s">
        <v>1357</v>
      </c>
      <c r="P77" s="59" t="s">
        <v>1357</v>
      </c>
      <c r="Q77" s="48"/>
      <c r="R77" s="59" t="s">
        <v>1357</v>
      </c>
      <c r="S77" s="59" t="s">
        <v>1357</v>
      </c>
      <c r="T77" s="48" t="s">
        <v>1357</v>
      </c>
      <c r="U77" s="59" t="s">
        <v>1357</v>
      </c>
      <c r="V77" s="59" t="s">
        <v>1357</v>
      </c>
    </row>
    <row r="78" spans="1:22">
      <c r="A78" s="60" t="s">
        <v>872</v>
      </c>
      <c r="B78" s="15" t="str">
        <f>VLOOKUP(A78,'Planning Periods'!$E$2:$N$540,10,FALSE)</f>
        <v>10/15/2021 - 10/15/2029</v>
      </c>
      <c r="C78" s="59">
        <v>2014</v>
      </c>
      <c r="D78" s="59" t="str">
        <f t="shared" si="1"/>
        <v>Arcadia 2014</v>
      </c>
      <c r="E78" s="59" t="s">
        <v>1357</v>
      </c>
      <c r="F78" s="233" t="s">
        <v>1357</v>
      </c>
      <c r="G78" s="59" t="s">
        <v>1357</v>
      </c>
      <c r="H78" s="59" t="s">
        <v>1357</v>
      </c>
      <c r="I78" s="48"/>
      <c r="J78" s="59" t="s">
        <v>1357</v>
      </c>
      <c r="K78" s="233" t="s">
        <v>1357</v>
      </c>
      <c r="L78" s="59" t="s">
        <v>1357</v>
      </c>
      <c r="M78" s="59" t="s">
        <v>1357</v>
      </c>
      <c r="N78" s="48"/>
      <c r="O78" s="59" t="s">
        <v>1357</v>
      </c>
      <c r="P78" s="59" t="s">
        <v>1357</v>
      </c>
      <c r="Q78" s="48"/>
      <c r="R78" s="59" t="s">
        <v>1357</v>
      </c>
      <c r="S78" s="59" t="s">
        <v>1357</v>
      </c>
      <c r="T78" s="48" t="s">
        <v>1357</v>
      </c>
      <c r="U78" s="59" t="s">
        <v>1357</v>
      </c>
      <c r="V78" s="59" t="s">
        <v>1357</v>
      </c>
    </row>
    <row r="79" spans="1:22">
      <c r="A79" s="60" t="s">
        <v>872</v>
      </c>
      <c r="B79" s="15" t="str">
        <f>VLOOKUP(A79,'Planning Periods'!$E$2:$N$540,10,FALSE)</f>
        <v>10/15/2021 - 10/15/2029</v>
      </c>
      <c r="C79" s="59">
        <v>2015</v>
      </c>
      <c r="D79" s="59" t="str">
        <f t="shared" si="1"/>
        <v>Arcadia 2015</v>
      </c>
      <c r="E79" s="59" t="s">
        <v>1357</v>
      </c>
      <c r="F79" s="233" t="s">
        <v>1357</v>
      </c>
      <c r="G79" s="59" t="s">
        <v>1357</v>
      </c>
      <c r="H79" s="59" t="s">
        <v>1357</v>
      </c>
      <c r="I79" s="48"/>
      <c r="J79" s="59" t="s">
        <v>1357</v>
      </c>
      <c r="K79" s="233" t="s">
        <v>1357</v>
      </c>
      <c r="L79" s="59" t="s">
        <v>1357</v>
      </c>
      <c r="M79" s="59" t="s">
        <v>1357</v>
      </c>
      <c r="N79" s="48"/>
      <c r="O79" s="59" t="s">
        <v>1357</v>
      </c>
      <c r="P79" s="59" t="s">
        <v>1357</v>
      </c>
      <c r="Q79" s="48"/>
      <c r="R79" s="59" t="s">
        <v>1357</v>
      </c>
      <c r="S79" s="59" t="s">
        <v>1357</v>
      </c>
      <c r="T79" s="48" t="s">
        <v>1357</v>
      </c>
      <c r="U79" s="59" t="s">
        <v>1357</v>
      </c>
      <c r="V79" s="59" t="s">
        <v>1357</v>
      </c>
    </row>
    <row r="80" spans="1:22">
      <c r="A80" s="60" t="s">
        <v>872</v>
      </c>
      <c r="B80" s="15" t="str">
        <f>VLOOKUP(A80,'Planning Periods'!$E$2:$N$540,10,FALSE)</f>
        <v>10/15/2021 - 10/15/2029</v>
      </c>
      <c r="C80" s="59">
        <v>2016</v>
      </c>
      <c r="D80" s="59" t="str">
        <f t="shared" si="1"/>
        <v>Arcadia 2016</v>
      </c>
      <c r="E80" s="59" t="s">
        <v>1357</v>
      </c>
      <c r="F80" s="233" t="s">
        <v>1357</v>
      </c>
      <c r="G80" s="59" t="s">
        <v>1357</v>
      </c>
      <c r="H80" s="59" t="s">
        <v>1357</v>
      </c>
      <c r="I80" s="48"/>
      <c r="J80" s="59" t="s">
        <v>1357</v>
      </c>
      <c r="K80" s="233" t="s">
        <v>1357</v>
      </c>
      <c r="L80" s="59" t="s">
        <v>1357</v>
      </c>
      <c r="M80" s="59" t="s">
        <v>1357</v>
      </c>
      <c r="N80" s="48"/>
      <c r="O80" s="59" t="s">
        <v>1357</v>
      </c>
      <c r="P80" s="59" t="s">
        <v>1357</v>
      </c>
      <c r="Q80" s="48"/>
      <c r="R80" s="59" t="s">
        <v>1357</v>
      </c>
      <c r="S80" s="59" t="s">
        <v>1357</v>
      </c>
      <c r="T80" s="48" t="s">
        <v>1357</v>
      </c>
      <c r="U80" s="59" t="s">
        <v>1357</v>
      </c>
      <c r="V80" s="59" t="s">
        <v>1357</v>
      </c>
    </row>
    <row r="81" spans="1:22">
      <c r="A81" s="60" t="s">
        <v>872</v>
      </c>
      <c r="B81" s="15" t="str">
        <f>VLOOKUP(A81,'Planning Periods'!$E$2:$N$540,10,FALSE)</f>
        <v>10/15/2021 - 10/15/2029</v>
      </c>
      <c r="C81" s="59">
        <v>2017</v>
      </c>
      <c r="D81" s="59" t="str">
        <f t="shared" si="1"/>
        <v>Arcadia 2017</v>
      </c>
      <c r="E81" s="59">
        <v>276</v>
      </c>
      <c r="F81" s="233">
        <v>0</v>
      </c>
      <c r="G81" s="59">
        <v>0</v>
      </c>
      <c r="H81" s="59">
        <v>0</v>
      </c>
      <c r="I81" s="48"/>
      <c r="J81" s="59">
        <v>167</v>
      </c>
      <c r="K81" s="233">
        <v>0</v>
      </c>
      <c r="L81" s="59">
        <v>0</v>
      </c>
      <c r="M81" s="59">
        <v>0</v>
      </c>
      <c r="N81" s="48"/>
      <c r="O81" s="59">
        <v>177</v>
      </c>
      <c r="P81" s="59">
        <v>38</v>
      </c>
      <c r="Q81" s="48"/>
      <c r="R81" s="59">
        <v>434</v>
      </c>
      <c r="S81" s="59">
        <v>101</v>
      </c>
      <c r="T81" s="48">
        <v>0</v>
      </c>
      <c r="U81" s="59">
        <v>1054</v>
      </c>
      <c r="V81" s="59">
        <v>139</v>
      </c>
    </row>
    <row r="82" spans="1:22">
      <c r="A82" s="60" t="s">
        <v>873</v>
      </c>
      <c r="B82" s="15" t="str">
        <f>VLOOKUP(A82,'Planning Periods'!$E$2:$N$540,10,FALSE)</f>
        <v>08/31/2019 - 08/31/2027</v>
      </c>
      <c r="C82" s="59">
        <v>2014</v>
      </c>
      <c r="D82" s="59" t="str">
        <f t="shared" si="1"/>
        <v>Arcata 2014</v>
      </c>
      <c r="E82" s="59">
        <v>85</v>
      </c>
      <c r="F82" s="233">
        <v>26</v>
      </c>
      <c r="G82" s="59">
        <v>26</v>
      </c>
      <c r="H82" s="59">
        <v>0</v>
      </c>
      <c r="I82" s="48"/>
      <c r="J82" s="59">
        <v>56</v>
      </c>
      <c r="K82" s="233">
        <v>5</v>
      </c>
      <c r="L82" s="59">
        <v>5</v>
      </c>
      <c r="M82" s="59">
        <v>0</v>
      </c>
      <c r="N82" s="48"/>
      <c r="O82" s="59">
        <v>62</v>
      </c>
      <c r="P82" s="59">
        <v>8</v>
      </c>
      <c r="Q82" s="48"/>
      <c r="R82" s="59">
        <v>160</v>
      </c>
      <c r="S82" s="59">
        <v>7</v>
      </c>
      <c r="T82" s="48">
        <v>0</v>
      </c>
      <c r="U82" s="59">
        <v>363</v>
      </c>
      <c r="V82" s="59">
        <v>46</v>
      </c>
    </row>
    <row r="83" spans="1:22">
      <c r="A83" s="60" t="s">
        <v>873</v>
      </c>
      <c r="B83" s="15" t="str">
        <f>VLOOKUP(A83,'Planning Periods'!$E$2:$N$540,10,FALSE)</f>
        <v>08/31/2019 - 08/31/2027</v>
      </c>
      <c r="C83" s="59">
        <v>2015</v>
      </c>
      <c r="D83" s="59" t="str">
        <f t="shared" si="1"/>
        <v>Arcata 2015</v>
      </c>
      <c r="E83" s="59">
        <v>85</v>
      </c>
      <c r="F83" s="233">
        <v>17</v>
      </c>
      <c r="G83" s="59">
        <v>17</v>
      </c>
      <c r="H83" s="59">
        <v>0</v>
      </c>
      <c r="I83" s="48"/>
      <c r="J83" s="59">
        <v>56</v>
      </c>
      <c r="K83" s="233">
        <v>0</v>
      </c>
      <c r="L83" s="59">
        <v>0</v>
      </c>
      <c r="M83" s="59">
        <v>0</v>
      </c>
      <c r="N83" s="48"/>
      <c r="O83" s="59">
        <v>62</v>
      </c>
      <c r="P83" s="59">
        <v>3</v>
      </c>
      <c r="Q83" s="48"/>
      <c r="R83" s="59">
        <v>160</v>
      </c>
      <c r="S83" s="59">
        <v>2</v>
      </c>
      <c r="T83" s="48">
        <v>0</v>
      </c>
      <c r="U83" s="59">
        <v>363</v>
      </c>
      <c r="V83" s="59">
        <v>22</v>
      </c>
    </row>
    <row r="84" spans="1:22">
      <c r="A84" s="60" t="s">
        <v>873</v>
      </c>
      <c r="B84" s="15" t="str">
        <f>VLOOKUP(A84,'Planning Periods'!$E$2:$N$540,10,FALSE)</f>
        <v>08/31/2019 - 08/31/2027</v>
      </c>
      <c r="C84" s="59">
        <v>2016</v>
      </c>
      <c r="D84" s="59" t="str">
        <f t="shared" si="1"/>
        <v>Arcata 2016</v>
      </c>
      <c r="E84" s="59">
        <v>85</v>
      </c>
      <c r="F84" s="233">
        <v>0</v>
      </c>
      <c r="G84" s="59">
        <v>0</v>
      </c>
      <c r="H84" s="59">
        <v>0</v>
      </c>
      <c r="I84" s="48"/>
      <c r="J84" s="59">
        <v>56</v>
      </c>
      <c r="K84" s="233">
        <v>0</v>
      </c>
      <c r="L84" s="59">
        <v>0</v>
      </c>
      <c r="M84" s="59">
        <v>0</v>
      </c>
      <c r="N84" s="48"/>
      <c r="O84" s="59">
        <v>62</v>
      </c>
      <c r="P84" s="59">
        <v>43</v>
      </c>
      <c r="Q84" s="48"/>
      <c r="R84" s="59">
        <v>160</v>
      </c>
      <c r="S84" s="59">
        <v>7</v>
      </c>
      <c r="T84" s="48">
        <v>0</v>
      </c>
      <c r="U84" s="59">
        <v>363</v>
      </c>
      <c r="V84" s="59">
        <v>50</v>
      </c>
    </row>
    <row r="85" spans="1:22">
      <c r="A85" s="60" t="s">
        <v>873</v>
      </c>
      <c r="B85" s="15" t="str">
        <f>VLOOKUP(A85,'Planning Periods'!$E$2:$N$540,10,FALSE)</f>
        <v>08/31/2019 - 08/31/2027</v>
      </c>
      <c r="C85" s="59">
        <v>2017</v>
      </c>
      <c r="D85" s="59" t="str">
        <f t="shared" si="1"/>
        <v>Arcata 2017</v>
      </c>
      <c r="E85" s="59">
        <v>85</v>
      </c>
      <c r="F85" s="233">
        <v>0</v>
      </c>
      <c r="G85" s="59">
        <v>0</v>
      </c>
      <c r="H85" s="59">
        <v>0</v>
      </c>
      <c r="I85" s="48"/>
      <c r="J85" s="59">
        <v>56</v>
      </c>
      <c r="K85" s="233">
        <v>0</v>
      </c>
      <c r="L85" s="59">
        <v>0</v>
      </c>
      <c r="M85" s="59">
        <v>0</v>
      </c>
      <c r="N85" s="48"/>
      <c r="O85" s="59">
        <v>62</v>
      </c>
      <c r="P85" s="59">
        <v>164</v>
      </c>
      <c r="Q85" s="48"/>
      <c r="R85" s="59">
        <v>160</v>
      </c>
      <c r="S85" s="59">
        <v>5</v>
      </c>
      <c r="T85" s="48">
        <v>0</v>
      </c>
      <c r="U85" s="59">
        <v>363</v>
      </c>
      <c r="V85" s="59">
        <v>169</v>
      </c>
    </row>
    <row r="86" spans="1:22">
      <c r="A86" s="60" t="s">
        <v>874</v>
      </c>
      <c r="B86" s="15" t="str">
        <f>VLOOKUP(A86,'Planning Periods'!$E$2:$N$540,10,FALSE)</f>
        <v>01/01/2021 - 12/31/2028</v>
      </c>
      <c r="C86" s="59">
        <v>2014</v>
      </c>
      <c r="D86" s="59" t="str">
        <f t="shared" si="1"/>
        <v>Arroyo Grande 2014</v>
      </c>
      <c r="E86" s="59" t="s">
        <v>1357</v>
      </c>
      <c r="F86" s="233" t="s">
        <v>1357</v>
      </c>
      <c r="G86" s="59" t="s">
        <v>1357</v>
      </c>
      <c r="H86" s="59" t="s">
        <v>1357</v>
      </c>
      <c r="I86" s="48"/>
      <c r="J86" s="59" t="s">
        <v>1357</v>
      </c>
      <c r="K86" s="233" t="s">
        <v>1357</v>
      </c>
      <c r="L86" s="59" t="s">
        <v>1357</v>
      </c>
      <c r="M86" s="59" t="s">
        <v>1357</v>
      </c>
      <c r="N86" s="48"/>
      <c r="O86" s="59" t="s">
        <v>1357</v>
      </c>
      <c r="P86" s="59" t="s">
        <v>1357</v>
      </c>
      <c r="Q86" s="48"/>
      <c r="R86" s="59" t="s">
        <v>1357</v>
      </c>
      <c r="S86" s="59" t="s">
        <v>1357</v>
      </c>
      <c r="T86" s="48" t="s">
        <v>1357</v>
      </c>
      <c r="U86" s="59" t="s">
        <v>1357</v>
      </c>
      <c r="V86" s="59" t="s">
        <v>1357</v>
      </c>
    </row>
    <row r="87" spans="1:22">
      <c r="A87" s="60" t="s">
        <v>874</v>
      </c>
      <c r="B87" s="15" t="str">
        <f>VLOOKUP(A87,'Planning Periods'!$E$2:$N$540,10,FALSE)</f>
        <v>01/01/2021 - 12/31/2028</v>
      </c>
      <c r="C87" s="59">
        <v>2015</v>
      </c>
      <c r="D87" s="59" t="str">
        <f t="shared" si="1"/>
        <v>Arroyo Grande 2015</v>
      </c>
      <c r="E87" s="59" t="s">
        <v>1357</v>
      </c>
      <c r="F87" s="233" t="s">
        <v>1357</v>
      </c>
      <c r="G87" s="59" t="s">
        <v>1357</v>
      </c>
      <c r="H87" s="59" t="s">
        <v>1357</v>
      </c>
      <c r="I87" s="48"/>
      <c r="J87" s="59" t="s">
        <v>1357</v>
      </c>
      <c r="K87" s="233" t="s">
        <v>1357</v>
      </c>
      <c r="L87" s="59" t="s">
        <v>1357</v>
      </c>
      <c r="M87" s="59" t="s">
        <v>1357</v>
      </c>
      <c r="N87" s="48"/>
      <c r="O87" s="59" t="s">
        <v>1357</v>
      </c>
      <c r="P87" s="59" t="s">
        <v>1357</v>
      </c>
      <c r="Q87" s="48"/>
      <c r="R87" s="59" t="s">
        <v>1357</v>
      </c>
      <c r="S87" s="59" t="s">
        <v>1357</v>
      </c>
      <c r="T87" s="48" t="s">
        <v>1357</v>
      </c>
      <c r="U87" s="59" t="s">
        <v>1357</v>
      </c>
      <c r="V87" s="59" t="s">
        <v>1357</v>
      </c>
    </row>
    <row r="88" spans="1:22">
      <c r="A88" s="60" t="s">
        <v>874</v>
      </c>
      <c r="B88" s="15" t="str">
        <f>VLOOKUP(A88,'Planning Periods'!$E$2:$N$540,10,FALSE)</f>
        <v>01/01/2021 - 12/31/2028</v>
      </c>
      <c r="C88" s="59">
        <v>2016</v>
      </c>
      <c r="D88" s="59" t="str">
        <f t="shared" si="1"/>
        <v>Arroyo Grande 2016</v>
      </c>
      <c r="E88" s="59" t="s">
        <v>1357</v>
      </c>
      <c r="F88" s="233" t="s">
        <v>1357</v>
      </c>
      <c r="G88" s="59" t="s">
        <v>1357</v>
      </c>
      <c r="H88" s="59" t="s">
        <v>1357</v>
      </c>
      <c r="I88" s="48"/>
      <c r="J88" s="59" t="s">
        <v>1357</v>
      </c>
      <c r="K88" s="233" t="s">
        <v>1357</v>
      </c>
      <c r="L88" s="59" t="s">
        <v>1357</v>
      </c>
      <c r="M88" s="59" t="s">
        <v>1357</v>
      </c>
      <c r="N88" s="48"/>
      <c r="O88" s="59" t="s">
        <v>1357</v>
      </c>
      <c r="P88" s="59" t="s">
        <v>1357</v>
      </c>
      <c r="Q88" s="48"/>
      <c r="R88" s="59" t="s">
        <v>1357</v>
      </c>
      <c r="S88" s="59" t="s">
        <v>1357</v>
      </c>
      <c r="T88" s="48" t="s">
        <v>1357</v>
      </c>
      <c r="U88" s="59" t="s">
        <v>1357</v>
      </c>
      <c r="V88" s="59" t="s">
        <v>1357</v>
      </c>
    </row>
    <row r="89" spans="1:22">
      <c r="A89" s="60" t="s">
        <v>874</v>
      </c>
      <c r="B89" s="15" t="str">
        <f>VLOOKUP(A89,'Planning Periods'!$E$2:$N$540,10,FALSE)</f>
        <v>01/01/2021 - 12/31/2028</v>
      </c>
      <c r="C89" s="59">
        <v>2017</v>
      </c>
      <c r="D89" s="59" t="str">
        <f t="shared" si="1"/>
        <v>Arroyo Grande 2017</v>
      </c>
      <c r="E89" s="59">
        <v>60</v>
      </c>
      <c r="F89" s="233">
        <v>0</v>
      </c>
      <c r="G89" s="59">
        <v>0</v>
      </c>
      <c r="H89" s="59">
        <v>0</v>
      </c>
      <c r="I89" s="48"/>
      <c r="J89" s="59">
        <v>38</v>
      </c>
      <c r="K89" s="233">
        <v>4</v>
      </c>
      <c r="L89" s="59">
        <v>0</v>
      </c>
      <c r="M89" s="59">
        <v>4</v>
      </c>
      <c r="N89" s="48"/>
      <c r="O89" s="59">
        <v>43</v>
      </c>
      <c r="P89" s="59">
        <v>0</v>
      </c>
      <c r="Q89" s="48"/>
      <c r="R89" s="59">
        <v>101</v>
      </c>
      <c r="S89" s="59">
        <v>37</v>
      </c>
      <c r="T89" s="48">
        <v>4</v>
      </c>
      <c r="U89" s="59">
        <v>242</v>
      </c>
      <c r="V89" s="59">
        <v>41</v>
      </c>
    </row>
    <row r="90" spans="1:22">
      <c r="A90" s="60" t="s">
        <v>875</v>
      </c>
      <c r="B90" s="15" t="str">
        <f>VLOOKUP(A90,'Planning Periods'!$E$2:$N$540,10,FALSE)</f>
        <v>10/15/2021 - 10/15/2029</v>
      </c>
      <c r="C90" s="59">
        <v>2013</v>
      </c>
      <c r="D90" s="59" t="str">
        <f t="shared" si="1"/>
        <v>Artesia 2013</v>
      </c>
      <c r="E90" s="59">
        <v>31</v>
      </c>
      <c r="F90" s="233">
        <v>0</v>
      </c>
      <c r="G90" s="59">
        <v>0</v>
      </c>
      <c r="H90" s="59">
        <v>0</v>
      </c>
      <c r="I90" s="48"/>
      <c r="J90" s="59">
        <v>18</v>
      </c>
      <c r="K90" s="233">
        <v>0</v>
      </c>
      <c r="L90" s="59">
        <v>0</v>
      </c>
      <c r="M90" s="59">
        <v>0</v>
      </c>
      <c r="N90" s="48"/>
      <c r="O90" s="59">
        <v>20</v>
      </c>
      <c r="P90" s="59">
        <v>0</v>
      </c>
      <c r="Q90" s="48"/>
      <c r="R90" s="59">
        <v>51</v>
      </c>
      <c r="S90" s="59">
        <v>18</v>
      </c>
      <c r="T90" s="48">
        <v>0</v>
      </c>
      <c r="U90" s="59">
        <v>120</v>
      </c>
      <c r="V90" s="59">
        <v>18</v>
      </c>
    </row>
    <row r="91" spans="1:22">
      <c r="A91" s="60" t="s">
        <v>875</v>
      </c>
      <c r="B91" s="15" t="str">
        <f>VLOOKUP(A91,'Planning Periods'!$E$2:$N$540,10,FALSE)</f>
        <v>10/15/2021 - 10/15/2029</v>
      </c>
      <c r="C91" s="59">
        <v>2014</v>
      </c>
      <c r="D91" s="59" t="str">
        <f t="shared" si="1"/>
        <v>Artesia 2014</v>
      </c>
      <c r="E91" s="59">
        <v>31</v>
      </c>
      <c r="F91" s="233">
        <v>0</v>
      </c>
      <c r="G91" s="59">
        <v>0</v>
      </c>
      <c r="H91" s="59">
        <v>0</v>
      </c>
      <c r="I91" s="48"/>
      <c r="J91" s="59">
        <v>18</v>
      </c>
      <c r="K91" s="233">
        <v>0</v>
      </c>
      <c r="L91" s="59">
        <v>0</v>
      </c>
      <c r="M91" s="59">
        <v>0</v>
      </c>
      <c r="N91" s="48"/>
      <c r="O91" s="59">
        <v>20</v>
      </c>
      <c r="P91" s="59">
        <v>0</v>
      </c>
      <c r="Q91" s="48"/>
      <c r="R91" s="59">
        <v>51</v>
      </c>
      <c r="S91" s="59">
        <v>17</v>
      </c>
      <c r="T91" s="48">
        <v>0</v>
      </c>
      <c r="U91" s="59">
        <v>120</v>
      </c>
      <c r="V91" s="59">
        <v>17</v>
      </c>
    </row>
    <row r="92" spans="1:22">
      <c r="A92" s="60" t="s">
        <v>875</v>
      </c>
      <c r="B92" s="15" t="str">
        <f>VLOOKUP(A92,'Planning Periods'!$E$2:$N$540,10,FALSE)</f>
        <v>10/15/2021 - 10/15/2029</v>
      </c>
      <c r="C92" s="59">
        <v>2015</v>
      </c>
      <c r="D92" s="59" t="str">
        <f t="shared" si="1"/>
        <v>Artesia 2015</v>
      </c>
      <c r="E92" s="59">
        <v>31</v>
      </c>
      <c r="F92" s="233">
        <v>0</v>
      </c>
      <c r="G92" s="59">
        <v>0</v>
      </c>
      <c r="H92" s="59">
        <v>0</v>
      </c>
      <c r="I92" s="48"/>
      <c r="J92" s="59">
        <v>18</v>
      </c>
      <c r="K92" s="233">
        <v>0</v>
      </c>
      <c r="L92" s="59">
        <v>0</v>
      </c>
      <c r="M92" s="59">
        <v>0</v>
      </c>
      <c r="N92" s="48"/>
      <c r="O92" s="59">
        <v>20</v>
      </c>
      <c r="P92" s="59">
        <v>0</v>
      </c>
      <c r="Q92" s="48"/>
      <c r="R92" s="59">
        <v>51</v>
      </c>
      <c r="S92" s="59">
        <v>8</v>
      </c>
      <c r="T92" s="48">
        <v>0</v>
      </c>
      <c r="U92" s="59">
        <v>120</v>
      </c>
      <c r="V92" s="59">
        <v>8</v>
      </c>
    </row>
    <row r="93" spans="1:22">
      <c r="A93" s="60" t="s">
        <v>875</v>
      </c>
      <c r="B93" s="15" t="str">
        <f>VLOOKUP(A93,'Planning Periods'!$E$2:$N$540,10,FALSE)</f>
        <v>10/15/2021 - 10/15/2029</v>
      </c>
      <c r="C93" s="59">
        <v>2016</v>
      </c>
      <c r="D93" s="59" t="str">
        <f t="shared" si="1"/>
        <v>Artesia 2016</v>
      </c>
      <c r="E93" s="59">
        <v>31</v>
      </c>
      <c r="F93" s="233">
        <v>0</v>
      </c>
      <c r="G93" s="59">
        <v>0</v>
      </c>
      <c r="H93" s="59">
        <v>0</v>
      </c>
      <c r="I93" s="48"/>
      <c r="J93" s="59">
        <v>18</v>
      </c>
      <c r="K93" s="233">
        <v>0</v>
      </c>
      <c r="L93" s="59">
        <v>0</v>
      </c>
      <c r="M93" s="59">
        <v>0</v>
      </c>
      <c r="N93" s="48"/>
      <c r="O93" s="59">
        <v>20</v>
      </c>
      <c r="P93" s="59">
        <v>0</v>
      </c>
      <c r="Q93" s="48"/>
      <c r="R93" s="59">
        <v>51</v>
      </c>
      <c r="S93" s="59">
        <v>22</v>
      </c>
      <c r="T93" s="48">
        <v>0</v>
      </c>
      <c r="U93" s="59">
        <v>120</v>
      </c>
      <c r="V93" s="59">
        <v>22</v>
      </c>
    </row>
    <row r="94" spans="1:22">
      <c r="A94" s="60" t="s">
        <v>875</v>
      </c>
      <c r="B94" s="15" t="str">
        <f>VLOOKUP(A94,'Planning Periods'!$E$2:$N$540,10,FALSE)</f>
        <v>10/15/2021 - 10/15/2029</v>
      </c>
      <c r="C94" s="59">
        <v>2017</v>
      </c>
      <c r="D94" s="59" t="str">
        <f t="shared" si="1"/>
        <v>Artesia 2017</v>
      </c>
      <c r="E94" s="59">
        <v>31</v>
      </c>
      <c r="F94" s="233">
        <v>0</v>
      </c>
      <c r="G94" s="59">
        <v>0</v>
      </c>
      <c r="H94" s="59">
        <v>0</v>
      </c>
      <c r="I94" s="48"/>
      <c r="J94" s="59">
        <v>18</v>
      </c>
      <c r="K94" s="233">
        <v>0</v>
      </c>
      <c r="L94" s="59">
        <v>0</v>
      </c>
      <c r="M94" s="59">
        <v>0</v>
      </c>
      <c r="N94" s="48"/>
      <c r="O94" s="59">
        <v>20</v>
      </c>
      <c r="P94" s="59">
        <v>0</v>
      </c>
      <c r="Q94" s="48"/>
      <c r="R94" s="59">
        <v>51</v>
      </c>
      <c r="S94" s="59">
        <v>8</v>
      </c>
      <c r="T94" s="48">
        <v>0</v>
      </c>
      <c r="U94" s="59">
        <v>120</v>
      </c>
      <c r="V94" s="59">
        <v>8</v>
      </c>
    </row>
    <row r="95" spans="1:22">
      <c r="A95" s="60" t="s">
        <v>876</v>
      </c>
      <c r="B95" s="15" t="str">
        <f>VLOOKUP(A95,'Planning Periods'!$E$2:$N$540,10,FALSE)</f>
        <v>12/31/2023 - 12/31/2031</v>
      </c>
      <c r="C95" s="59">
        <v>2013</v>
      </c>
      <c r="D95" s="59" t="str">
        <f t="shared" si="1"/>
        <v>Arvin 2013</v>
      </c>
      <c r="E95" s="59" t="s">
        <v>1357</v>
      </c>
      <c r="F95" s="233" t="s">
        <v>1357</v>
      </c>
      <c r="G95" s="59" t="s">
        <v>1357</v>
      </c>
      <c r="H95" s="59" t="s">
        <v>1357</v>
      </c>
      <c r="I95" s="48"/>
      <c r="J95" s="59" t="s">
        <v>1357</v>
      </c>
      <c r="K95" s="233" t="s">
        <v>1357</v>
      </c>
      <c r="L95" s="59" t="s">
        <v>1357</v>
      </c>
      <c r="M95" s="59" t="s">
        <v>1357</v>
      </c>
      <c r="N95" s="48"/>
      <c r="O95" s="59" t="s">
        <v>1357</v>
      </c>
      <c r="P95" s="59" t="s">
        <v>1357</v>
      </c>
      <c r="Q95" s="48"/>
      <c r="R95" s="59" t="s">
        <v>1357</v>
      </c>
      <c r="S95" s="59" t="s">
        <v>1357</v>
      </c>
      <c r="T95" s="48" t="s">
        <v>1357</v>
      </c>
      <c r="U95" s="59" t="s">
        <v>1357</v>
      </c>
      <c r="V95" s="59" t="s">
        <v>1357</v>
      </c>
    </row>
    <row r="96" spans="1:22">
      <c r="A96" s="60" t="s">
        <v>876</v>
      </c>
      <c r="B96" s="15" t="str">
        <f>VLOOKUP(A96,'Planning Periods'!$E$2:$N$540,10,FALSE)</f>
        <v>12/31/2023 - 12/31/2031</v>
      </c>
      <c r="C96" s="59">
        <v>2014</v>
      </c>
      <c r="D96" s="59" t="str">
        <f t="shared" si="1"/>
        <v>Arvin 2014</v>
      </c>
      <c r="E96" s="59" t="s">
        <v>1357</v>
      </c>
      <c r="F96" s="233" t="s">
        <v>1357</v>
      </c>
      <c r="G96" s="59" t="s">
        <v>1357</v>
      </c>
      <c r="H96" s="59" t="s">
        <v>1357</v>
      </c>
      <c r="I96" s="48"/>
      <c r="J96" s="59" t="s">
        <v>1357</v>
      </c>
      <c r="K96" s="233" t="s">
        <v>1357</v>
      </c>
      <c r="L96" s="59" t="s">
        <v>1357</v>
      </c>
      <c r="M96" s="59" t="s">
        <v>1357</v>
      </c>
      <c r="N96" s="48"/>
      <c r="O96" s="59" t="s">
        <v>1357</v>
      </c>
      <c r="P96" s="59" t="s">
        <v>1357</v>
      </c>
      <c r="Q96" s="48"/>
      <c r="R96" s="59" t="s">
        <v>1357</v>
      </c>
      <c r="S96" s="59" t="s">
        <v>1357</v>
      </c>
      <c r="T96" s="48" t="s">
        <v>1357</v>
      </c>
      <c r="U96" s="59" t="s">
        <v>1357</v>
      </c>
      <c r="V96" s="59" t="s">
        <v>1357</v>
      </c>
    </row>
    <row r="97" spans="1:22">
      <c r="A97" s="60" t="s">
        <v>876</v>
      </c>
      <c r="B97" s="15" t="str">
        <f>VLOOKUP(A97,'Planning Periods'!$E$2:$N$540,10,FALSE)</f>
        <v>12/31/2023 - 12/31/2031</v>
      </c>
      <c r="C97" s="59">
        <v>2015</v>
      </c>
      <c r="D97" s="59" t="str">
        <f t="shared" si="1"/>
        <v>Arvin 2015</v>
      </c>
      <c r="E97" s="59">
        <v>398</v>
      </c>
      <c r="F97" s="233">
        <v>0</v>
      </c>
      <c r="G97" s="59">
        <v>0</v>
      </c>
      <c r="H97" s="59">
        <v>0</v>
      </c>
      <c r="I97" s="48"/>
      <c r="J97" s="59">
        <v>239</v>
      </c>
      <c r="K97" s="233">
        <v>26</v>
      </c>
      <c r="L97" s="59">
        <v>9</v>
      </c>
      <c r="M97" s="59">
        <v>17</v>
      </c>
      <c r="N97" s="48"/>
      <c r="O97" s="59">
        <v>183</v>
      </c>
      <c r="P97" s="59">
        <v>60</v>
      </c>
      <c r="Q97" s="48"/>
      <c r="R97" s="59">
        <v>349</v>
      </c>
      <c r="S97" s="59">
        <v>0</v>
      </c>
      <c r="T97" s="48">
        <v>17</v>
      </c>
      <c r="U97" s="59">
        <v>1169</v>
      </c>
      <c r="V97" s="59">
        <v>86</v>
      </c>
    </row>
    <row r="98" spans="1:22">
      <c r="A98" s="60" t="s">
        <v>876</v>
      </c>
      <c r="B98" s="15" t="str">
        <f>VLOOKUP(A98,'Planning Periods'!$E$2:$N$540,10,FALSE)</f>
        <v>12/31/2023 - 12/31/2031</v>
      </c>
      <c r="C98" s="59">
        <v>2016</v>
      </c>
      <c r="D98" s="59" t="str">
        <f t="shared" si="1"/>
        <v>Arvin 2016</v>
      </c>
      <c r="E98" s="59">
        <v>398</v>
      </c>
      <c r="F98" s="233">
        <v>0</v>
      </c>
      <c r="G98" s="59">
        <v>0</v>
      </c>
      <c r="H98" s="59">
        <v>0</v>
      </c>
      <c r="I98" s="48"/>
      <c r="J98" s="59">
        <v>239</v>
      </c>
      <c r="K98" s="233">
        <v>24</v>
      </c>
      <c r="L98" s="59">
        <v>11</v>
      </c>
      <c r="M98" s="59">
        <v>13</v>
      </c>
      <c r="N98" s="48"/>
      <c r="O98" s="59">
        <v>183</v>
      </c>
      <c r="P98" s="59">
        <v>29</v>
      </c>
      <c r="Q98" s="48"/>
      <c r="R98" s="59">
        <v>349</v>
      </c>
      <c r="S98" s="59">
        <v>0</v>
      </c>
      <c r="T98" s="48">
        <v>13</v>
      </c>
      <c r="U98" s="59">
        <v>1169</v>
      </c>
      <c r="V98" s="59">
        <v>53</v>
      </c>
    </row>
    <row r="99" spans="1:22">
      <c r="A99" s="60" t="s">
        <v>876</v>
      </c>
      <c r="B99" s="15" t="str">
        <f>VLOOKUP(A99,'Planning Periods'!$E$2:$N$540,10,FALSE)</f>
        <v>12/31/2023 - 12/31/2031</v>
      </c>
      <c r="C99" s="59">
        <v>2017</v>
      </c>
      <c r="D99" s="59" t="str">
        <f t="shared" si="1"/>
        <v>Arvin 2017</v>
      </c>
      <c r="E99" s="59">
        <v>398</v>
      </c>
      <c r="F99" s="233">
        <v>0</v>
      </c>
      <c r="G99" s="59">
        <v>0</v>
      </c>
      <c r="H99" s="59">
        <v>0</v>
      </c>
      <c r="I99" s="48"/>
      <c r="J99" s="59">
        <v>239</v>
      </c>
      <c r="K99" s="233">
        <v>6</v>
      </c>
      <c r="L99" s="59">
        <v>0</v>
      </c>
      <c r="M99" s="59">
        <v>6</v>
      </c>
      <c r="N99" s="48"/>
      <c r="O99" s="59">
        <v>183</v>
      </c>
      <c r="P99" s="59">
        <v>79</v>
      </c>
      <c r="Q99" s="48"/>
      <c r="R99" s="59">
        <v>349</v>
      </c>
      <c r="S99" s="59">
        <v>0</v>
      </c>
      <c r="T99" s="48">
        <v>6</v>
      </c>
      <c r="U99" s="59">
        <v>1169</v>
      </c>
      <c r="V99" s="59">
        <v>85</v>
      </c>
    </row>
    <row r="100" spans="1:22">
      <c r="A100" s="60" t="s">
        <v>877</v>
      </c>
      <c r="B100" s="15" t="str">
        <f>VLOOKUP(A100,'Planning Periods'!$E$2:$N$540,10,FALSE)</f>
        <v>01/01/2021 - 12/31/2028</v>
      </c>
      <c r="C100" s="59">
        <v>2014</v>
      </c>
      <c r="D100" s="59" t="str">
        <f t="shared" si="1"/>
        <v>Atascadero 2014</v>
      </c>
      <c r="E100" s="59">
        <v>98</v>
      </c>
      <c r="F100" s="233">
        <v>2</v>
      </c>
      <c r="G100" s="59">
        <v>2</v>
      </c>
      <c r="H100" s="59">
        <v>0</v>
      </c>
      <c r="I100" s="48"/>
      <c r="J100" s="59">
        <v>62</v>
      </c>
      <c r="K100" s="233">
        <v>1</v>
      </c>
      <c r="L100" s="59">
        <v>1</v>
      </c>
      <c r="M100" s="59">
        <v>0</v>
      </c>
      <c r="N100" s="48"/>
      <c r="O100" s="59">
        <v>69</v>
      </c>
      <c r="P100" s="59">
        <v>76</v>
      </c>
      <c r="Q100" s="48"/>
      <c r="R100" s="59">
        <v>164</v>
      </c>
      <c r="S100" s="59">
        <v>106</v>
      </c>
      <c r="T100" s="48">
        <v>0</v>
      </c>
      <c r="U100" s="59">
        <v>393</v>
      </c>
      <c r="V100" s="59">
        <v>185</v>
      </c>
    </row>
    <row r="101" spans="1:22">
      <c r="A101" s="60" t="s">
        <v>877</v>
      </c>
      <c r="B101" s="15" t="str">
        <f>VLOOKUP(A101,'Planning Periods'!$E$2:$N$540,10,FALSE)</f>
        <v>01/01/2021 - 12/31/2028</v>
      </c>
      <c r="C101" s="59">
        <v>2015</v>
      </c>
      <c r="D101" s="59" t="str">
        <f t="shared" si="1"/>
        <v>Atascadero 2015</v>
      </c>
      <c r="E101" s="59">
        <v>98</v>
      </c>
      <c r="F101" s="233">
        <v>1</v>
      </c>
      <c r="G101" s="59">
        <v>1</v>
      </c>
      <c r="H101" s="59">
        <v>0</v>
      </c>
      <c r="I101" s="48"/>
      <c r="J101" s="59">
        <v>62</v>
      </c>
      <c r="K101" s="233">
        <v>0</v>
      </c>
      <c r="L101" s="59">
        <v>0</v>
      </c>
      <c r="M101" s="59">
        <v>0</v>
      </c>
      <c r="N101" s="48"/>
      <c r="O101" s="59">
        <v>69</v>
      </c>
      <c r="P101" s="59">
        <v>58</v>
      </c>
      <c r="Q101" s="48"/>
      <c r="R101" s="59">
        <v>164</v>
      </c>
      <c r="S101" s="59">
        <v>29</v>
      </c>
      <c r="T101" s="48">
        <v>0</v>
      </c>
      <c r="U101" s="59">
        <v>393</v>
      </c>
      <c r="V101" s="59">
        <v>88</v>
      </c>
    </row>
    <row r="102" spans="1:22">
      <c r="A102" s="60" t="s">
        <v>877</v>
      </c>
      <c r="B102" s="15" t="str">
        <f>VLOOKUP(A102,'Planning Periods'!$E$2:$N$540,10,FALSE)</f>
        <v>01/01/2021 - 12/31/2028</v>
      </c>
      <c r="C102" s="59">
        <v>2016</v>
      </c>
      <c r="D102" s="59" t="str">
        <f t="shared" si="1"/>
        <v>Atascadero 2016</v>
      </c>
      <c r="E102" s="59">
        <v>98</v>
      </c>
      <c r="F102" s="233">
        <v>45</v>
      </c>
      <c r="G102" s="59">
        <v>45</v>
      </c>
      <c r="H102" s="59">
        <v>0</v>
      </c>
      <c r="I102" s="48"/>
      <c r="J102" s="59">
        <v>62</v>
      </c>
      <c r="K102" s="233">
        <v>25</v>
      </c>
      <c r="L102" s="59">
        <v>25</v>
      </c>
      <c r="M102" s="59">
        <v>0</v>
      </c>
      <c r="N102" s="48"/>
      <c r="O102" s="59">
        <v>69</v>
      </c>
      <c r="P102" s="59">
        <v>29</v>
      </c>
      <c r="Q102" s="48"/>
      <c r="R102" s="59">
        <v>164</v>
      </c>
      <c r="S102" s="59">
        <v>21</v>
      </c>
      <c r="T102" s="48">
        <v>0</v>
      </c>
      <c r="U102" s="59">
        <v>393</v>
      </c>
      <c r="V102" s="59">
        <v>120</v>
      </c>
    </row>
    <row r="103" spans="1:22">
      <c r="A103" s="60" t="s">
        <v>877</v>
      </c>
      <c r="B103" s="15" t="str">
        <f>VLOOKUP(A103,'Planning Periods'!$E$2:$N$540,10,FALSE)</f>
        <v>01/01/2021 - 12/31/2028</v>
      </c>
      <c r="C103" s="59">
        <v>2017</v>
      </c>
      <c r="D103" s="59" t="str">
        <f t="shared" si="1"/>
        <v>Atascadero 2017</v>
      </c>
      <c r="E103" s="59">
        <v>98</v>
      </c>
      <c r="F103" s="233">
        <v>0</v>
      </c>
      <c r="G103" s="59">
        <v>0</v>
      </c>
      <c r="H103" s="59">
        <v>0</v>
      </c>
      <c r="I103" s="48"/>
      <c r="J103" s="59">
        <v>62</v>
      </c>
      <c r="K103" s="233">
        <v>0</v>
      </c>
      <c r="L103" s="59">
        <v>0</v>
      </c>
      <c r="M103" s="59">
        <v>0</v>
      </c>
      <c r="N103" s="48"/>
      <c r="O103" s="59">
        <v>69</v>
      </c>
      <c r="P103" s="59">
        <v>1</v>
      </c>
      <c r="Q103" s="48"/>
      <c r="R103" s="59">
        <v>164</v>
      </c>
      <c r="S103" s="59">
        <v>76</v>
      </c>
      <c r="T103" s="48">
        <v>0</v>
      </c>
      <c r="U103" s="59">
        <v>393</v>
      </c>
      <c r="V103" s="59">
        <v>77</v>
      </c>
    </row>
    <row r="104" spans="1:22">
      <c r="A104" s="60" t="s">
        <v>878</v>
      </c>
      <c r="B104" s="15" t="str">
        <f>VLOOKUP(A104,'Planning Periods'!$E$2:$N$540,10,FALSE)</f>
        <v>01/31/2023 - 01/31/2031</v>
      </c>
      <c r="C104" s="59">
        <v>2014</v>
      </c>
      <c r="D104" s="59" t="str">
        <f t="shared" si="1"/>
        <v>Atherton 2014</v>
      </c>
      <c r="E104" s="59">
        <v>35</v>
      </c>
      <c r="F104" s="233">
        <v>1</v>
      </c>
      <c r="G104" s="59">
        <v>0</v>
      </c>
      <c r="H104" s="59">
        <v>1</v>
      </c>
      <c r="I104" s="48"/>
      <c r="J104" s="59">
        <v>26</v>
      </c>
      <c r="K104" s="233">
        <v>3</v>
      </c>
      <c r="L104" s="59">
        <v>0</v>
      </c>
      <c r="M104" s="59">
        <v>3</v>
      </c>
      <c r="N104" s="48"/>
      <c r="O104" s="59">
        <v>29</v>
      </c>
      <c r="P104" s="59">
        <v>0</v>
      </c>
      <c r="Q104" s="48"/>
      <c r="R104" s="59">
        <v>3</v>
      </c>
      <c r="S104" s="59">
        <v>1</v>
      </c>
      <c r="T104" s="48">
        <v>3</v>
      </c>
      <c r="U104" s="59">
        <v>93</v>
      </c>
      <c r="V104" s="59">
        <v>5</v>
      </c>
    </row>
    <row r="105" spans="1:22">
      <c r="A105" s="60" t="s">
        <v>878</v>
      </c>
      <c r="B105" s="15" t="str">
        <f>VLOOKUP(A105,'Planning Periods'!$E$2:$N$540,10,FALSE)</f>
        <v>01/31/2023 - 01/31/2031</v>
      </c>
      <c r="C105" s="59">
        <v>2015</v>
      </c>
      <c r="D105" s="59" t="str">
        <f t="shared" si="1"/>
        <v>Atherton 2015</v>
      </c>
      <c r="E105" s="59">
        <v>35</v>
      </c>
      <c r="F105" s="233">
        <v>12</v>
      </c>
      <c r="G105" s="59">
        <v>12</v>
      </c>
      <c r="H105" s="59">
        <v>0</v>
      </c>
      <c r="I105" s="48"/>
      <c r="J105" s="59">
        <v>26</v>
      </c>
      <c r="K105" s="233">
        <v>0</v>
      </c>
      <c r="L105" s="59">
        <v>0</v>
      </c>
      <c r="M105" s="59">
        <v>0</v>
      </c>
      <c r="N105" s="48"/>
      <c r="O105" s="59">
        <v>29</v>
      </c>
      <c r="P105" s="59">
        <v>0</v>
      </c>
      <c r="Q105" s="48"/>
      <c r="R105" s="59">
        <v>3</v>
      </c>
      <c r="S105" s="59">
        <v>0</v>
      </c>
      <c r="T105" s="48">
        <v>0</v>
      </c>
      <c r="U105" s="59">
        <v>93</v>
      </c>
      <c r="V105" s="59">
        <v>12</v>
      </c>
    </row>
    <row r="106" spans="1:22">
      <c r="A106" s="60" t="s">
        <v>878</v>
      </c>
      <c r="B106" s="15" t="str">
        <f>VLOOKUP(A106,'Planning Periods'!$E$2:$N$540,10,FALSE)</f>
        <v>01/31/2023 - 01/31/2031</v>
      </c>
      <c r="C106" s="59">
        <v>2016</v>
      </c>
      <c r="D106" s="59" t="str">
        <f t="shared" si="1"/>
        <v>Atherton 2016</v>
      </c>
      <c r="E106" s="59">
        <v>35</v>
      </c>
      <c r="F106" s="233">
        <v>5</v>
      </c>
      <c r="G106" s="59">
        <v>0</v>
      </c>
      <c r="H106" s="59">
        <v>5</v>
      </c>
      <c r="I106" s="48"/>
      <c r="J106" s="59">
        <v>26</v>
      </c>
      <c r="K106" s="233">
        <v>3</v>
      </c>
      <c r="L106" s="59">
        <v>0</v>
      </c>
      <c r="M106" s="59">
        <v>3</v>
      </c>
      <c r="N106" s="48"/>
      <c r="O106" s="59">
        <v>29</v>
      </c>
      <c r="P106" s="59">
        <v>2</v>
      </c>
      <c r="Q106" s="48"/>
      <c r="R106" s="59">
        <v>3</v>
      </c>
      <c r="S106" s="59">
        <v>5</v>
      </c>
      <c r="T106" s="48">
        <v>3</v>
      </c>
      <c r="U106" s="59">
        <v>93</v>
      </c>
      <c r="V106" s="59">
        <v>15</v>
      </c>
    </row>
    <row r="107" spans="1:22">
      <c r="A107" s="60" t="s">
        <v>878</v>
      </c>
      <c r="B107" s="15" t="str">
        <f>VLOOKUP(A107,'Planning Periods'!$E$2:$N$540,10,FALSE)</f>
        <v>01/31/2023 - 01/31/2031</v>
      </c>
      <c r="C107" s="59">
        <v>2017</v>
      </c>
      <c r="D107" s="59" t="str">
        <f t="shared" si="1"/>
        <v>Atherton 2017</v>
      </c>
      <c r="E107" s="59">
        <v>35</v>
      </c>
      <c r="F107" s="233">
        <v>6</v>
      </c>
      <c r="G107" s="59">
        <v>0</v>
      </c>
      <c r="H107" s="59">
        <v>6</v>
      </c>
      <c r="I107" s="48"/>
      <c r="J107" s="59">
        <v>26</v>
      </c>
      <c r="K107" s="233">
        <v>5</v>
      </c>
      <c r="L107" s="59">
        <v>0</v>
      </c>
      <c r="M107" s="59">
        <v>5</v>
      </c>
      <c r="N107" s="48"/>
      <c r="O107" s="59">
        <v>29</v>
      </c>
      <c r="P107" s="59">
        <v>0</v>
      </c>
      <c r="Q107" s="48"/>
      <c r="R107" s="59">
        <v>3</v>
      </c>
      <c r="S107" s="59">
        <v>25</v>
      </c>
      <c r="T107" s="48">
        <v>5</v>
      </c>
      <c r="U107" s="59">
        <v>93</v>
      </c>
      <c r="V107" s="59">
        <v>36</v>
      </c>
    </row>
    <row r="108" spans="1:22">
      <c r="A108" s="60" t="s">
        <v>879</v>
      </c>
      <c r="B108" s="15" t="str">
        <f>VLOOKUP(A108,'Planning Periods'!$E$2:$N$540,10,FALSE)</f>
        <v>01/31/2024 - 01/31/2032</v>
      </c>
      <c r="C108" s="59">
        <v>2014</v>
      </c>
      <c r="D108" s="59" t="str">
        <f t="shared" si="1"/>
        <v>Atwater 2014</v>
      </c>
      <c r="E108" s="59" t="s">
        <v>1357</v>
      </c>
      <c r="F108" s="233" t="s">
        <v>1357</v>
      </c>
      <c r="G108" s="59" t="s">
        <v>1357</v>
      </c>
      <c r="H108" s="59" t="s">
        <v>1357</v>
      </c>
      <c r="I108" s="48"/>
      <c r="J108" s="59" t="s">
        <v>1357</v>
      </c>
      <c r="K108" s="233" t="s">
        <v>1357</v>
      </c>
      <c r="L108" s="59" t="s">
        <v>1357</v>
      </c>
      <c r="M108" s="59" t="s">
        <v>1357</v>
      </c>
      <c r="N108" s="48"/>
      <c r="O108" s="59" t="s">
        <v>1357</v>
      </c>
      <c r="P108" s="59" t="s">
        <v>1357</v>
      </c>
      <c r="Q108" s="48"/>
      <c r="R108" s="59" t="s">
        <v>1357</v>
      </c>
      <c r="S108" s="59" t="s">
        <v>1357</v>
      </c>
      <c r="T108" s="48" t="s">
        <v>1357</v>
      </c>
      <c r="U108" s="59" t="s">
        <v>1357</v>
      </c>
      <c r="V108" s="59" t="s">
        <v>1357</v>
      </c>
    </row>
    <row r="109" spans="1:22">
      <c r="A109" s="60" t="s">
        <v>879</v>
      </c>
      <c r="B109" s="15" t="str">
        <f>VLOOKUP(A109,'Planning Periods'!$E$2:$N$540,10,FALSE)</f>
        <v>01/31/2024 - 01/31/2032</v>
      </c>
      <c r="C109" s="59">
        <v>2015</v>
      </c>
      <c r="D109" s="59" t="str">
        <f t="shared" si="1"/>
        <v>Atwater 2015</v>
      </c>
      <c r="E109" s="59" t="s">
        <v>1357</v>
      </c>
      <c r="F109" s="233" t="s">
        <v>1357</v>
      </c>
      <c r="G109" s="59" t="s">
        <v>1357</v>
      </c>
      <c r="H109" s="59" t="s">
        <v>1357</v>
      </c>
      <c r="I109" s="48"/>
      <c r="J109" s="59" t="s">
        <v>1357</v>
      </c>
      <c r="K109" s="233" t="s">
        <v>1357</v>
      </c>
      <c r="L109" s="59" t="s">
        <v>1357</v>
      </c>
      <c r="M109" s="59" t="s">
        <v>1357</v>
      </c>
      <c r="N109" s="48"/>
      <c r="O109" s="59" t="s">
        <v>1357</v>
      </c>
      <c r="P109" s="59" t="s">
        <v>1357</v>
      </c>
      <c r="Q109" s="48"/>
      <c r="R109" s="59" t="s">
        <v>1357</v>
      </c>
      <c r="S109" s="59" t="s">
        <v>1357</v>
      </c>
      <c r="T109" s="48" t="s">
        <v>1357</v>
      </c>
      <c r="U109" s="59" t="s">
        <v>1357</v>
      </c>
      <c r="V109" s="59" t="s">
        <v>1357</v>
      </c>
    </row>
    <row r="110" spans="1:22">
      <c r="A110" s="60" t="s">
        <v>879</v>
      </c>
      <c r="B110" s="15" t="str">
        <f>VLOOKUP(A110,'Planning Periods'!$E$2:$N$540,10,FALSE)</f>
        <v>01/31/2024 - 01/31/2032</v>
      </c>
      <c r="C110" s="59">
        <v>2016</v>
      </c>
      <c r="D110" s="59" t="str">
        <f t="shared" si="1"/>
        <v>Atwater 2016</v>
      </c>
      <c r="E110" s="59">
        <v>429</v>
      </c>
      <c r="F110" s="233">
        <v>0</v>
      </c>
      <c r="G110" s="59">
        <v>0</v>
      </c>
      <c r="H110" s="59">
        <v>0</v>
      </c>
      <c r="I110" s="48"/>
      <c r="J110" s="59">
        <v>307</v>
      </c>
      <c r="K110" s="233">
        <v>0</v>
      </c>
      <c r="L110" s="59">
        <v>0</v>
      </c>
      <c r="M110" s="59">
        <v>0</v>
      </c>
      <c r="N110" s="48"/>
      <c r="O110" s="59">
        <v>281</v>
      </c>
      <c r="P110" s="59">
        <v>0</v>
      </c>
      <c r="Q110" s="48"/>
      <c r="R110" s="59">
        <v>748</v>
      </c>
      <c r="S110" s="59">
        <v>235</v>
      </c>
      <c r="T110" s="48">
        <v>0</v>
      </c>
      <c r="U110" s="59">
        <v>1765</v>
      </c>
      <c r="V110" s="59">
        <v>235</v>
      </c>
    </row>
    <row r="111" spans="1:22">
      <c r="A111" s="60" t="s">
        <v>879</v>
      </c>
      <c r="B111" s="15" t="str">
        <f>VLOOKUP(A111,'Planning Periods'!$E$2:$N$540,10,FALSE)</f>
        <v>01/31/2024 - 01/31/2032</v>
      </c>
      <c r="C111" s="59">
        <v>2017</v>
      </c>
      <c r="D111" s="59" t="str">
        <f t="shared" si="1"/>
        <v>Atwater 2017</v>
      </c>
      <c r="E111" s="59">
        <v>429</v>
      </c>
      <c r="F111" s="233">
        <v>0</v>
      </c>
      <c r="G111" s="59">
        <v>0</v>
      </c>
      <c r="H111" s="59">
        <v>0</v>
      </c>
      <c r="I111" s="48"/>
      <c r="J111" s="59">
        <v>307</v>
      </c>
      <c r="K111" s="233">
        <v>0</v>
      </c>
      <c r="L111" s="59">
        <v>0</v>
      </c>
      <c r="M111" s="59">
        <v>0</v>
      </c>
      <c r="N111" s="48"/>
      <c r="O111" s="59">
        <v>281</v>
      </c>
      <c r="P111" s="59">
        <v>0</v>
      </c>
      <c r="Q111" s="48"/>
      <c r="R111" s="59">
        <v>748</v>
      </c>
      <c r="S111" s="59">
        <v>133</v>
      </c>
      <c r="T111" s="48">
        <v>0</v>
      </c>
      <c r="U111" s="59">
        <v>1765</v>
      </c>
      <c r="V111" s="59">
        <v>133</v>
      </c>
    </row>
    <row r="112" spans="1:22">
      <c r="A112" s="60" t="s">
        <v>880</v>
      </c>
      <c r="B112" s="15" t="str">
        <f>VLOOKUP(A112,'Planning Periods'!$E$2:$N$540,10,FALSE)</f>
        <v>05/15/2021 - 05/15/2029</v>
      </c>
      <c r="C112" s="59">
        <v>2013</v>
      </c>
      <c r="D112" s="59" t="str">
        <f t="shared" si="1"/>
        <v>Auburn 2013</v>
      </c>
      <c r="E112" s="59">
        <v>74</v>
      </c>
      <c r="F112" s="233">
        <v>0</v>
      </c>
      <c r="G112" s="59">
        <v>0</v>
      </c>
      <c r="H112" s="59">
        <v>0</v>
      </c>
      <c r="I112" s="48"/>
      <c r="J112" s="59">
        <v>52</v>
      </c>
      <c r="K112" s="233">
        <v>0</v>
      </c>
      <c r="L112" s="59">
        <v>0</v>
      </c>
      <c r="M112" s="59">
        <v>0</v>
      </c>
      <c r="N112" s="48"/>
      <c r="O112" s="59">
        <v>57</v>
      </c>
      <c r="P112" s="59">
        <v>2</v>
      </c>
      <c r="Q112" s="48"/>
      <c r="R112" s="59">
        <v>125</v>
      </c>
      <c r="S112" s="59">
        <v>10</v>
      </c>
      <c r="T112" s="48">
        <v>0</v>
      </c>
      <c r="U112" s="59">
        <v>308</v>
      </c>
      <c r="V112" s="59">
        <v>12</v>
      </c>
    </row>
    <row r="113" spans="1:22">
      <c r="A113" s="60" t="s">
        <v>880</v>
      </c>
      <c r="B113" s="15" t="str">
        <f>VLOOKUP(A113,'Planning Periods'!$E$2:$N$540,10,FALSE)</f>
        <v>05/15/2021 - 05/15/2029</v>
      </c>
      <c r="C113" s="59">
        <v>2014</v>
      </c>
      <c r="D113" s="59" t="str">
        <f t="shared" si="1"/>
        <v>Auburn 2014</v>
      </c>
      <c r="E113" s="59">
        <v>74</v>
      </c>
      <c r="F113" s="233">
        <v>0</v>
      </c>
      <c r="G113" s="59">
        <v>0</v>
      </c>
      <c r="H113" s="59">
        <v>0</v>
      </c>
      <c r="I113" s="48"/>
      <c r="J113" s="59">
        <v>52</v>
      </c>
      <c r="K113" s="233">
        <v>0</v>
      </c>
      <c r="L113" s="59">
        <v>0</v>
      </c>
      <c r="M113" s="59">
        <v>0</v>
      </c>
      <c r="N113" s="48"/>
      <c r="O113" s="59">
        <v>57</v>
      </c>
      <c r="P113" s="59">
        <v>0</v>
      </c>
      <c r="Q113" s="48"/>
      <c r="R113" s="59">
        <v>125</v>
      </c>
      <c r="S113" s="59">
        <v>13</v>
      </c>
      <c r="T113" s="48">
        <v>0</v>
      </c>
      <c r="U113" s="59">
        <v>308</v>
      </c>
      <c r="V113" s="59">
        <v>13</v>
      </c>
    </row>
    <row r="114" spans="1:22">
      <c r="A114" s="60" t="s">
        <v>880</v>
      </c>
      <c r="B114" s="15" t="str">
        <f>VLOOKUP(A114,'Planning Periods'!$E$2:$N$540,10,FALSE)</f>
        <v>05/15/2021 - 05/15/2029</v>
      </c>
      <c r="C114" s="59">
        <v>2015</v>
      </c>
      <c r="D114" s="59" t="str">
        <f t="shared" si="1"/>
        <v>Auburn 2015</v>
      </c>
      <c r="E114" s="59">
        <v>74</v>
      </c>
      <c r="F114" s="233">
        <v>0</v>
      </c>
      <c r="G114" s="59">
        <v>0</v>
      </c>
      <c r="H114" s="59">
        <v>0</v>
      </c>
      <c r="I114" s="48"/>
      <c r="J114" s="59">
        <v>52</v>
      </c>
      <c r="K114" s="233">
        <v>0</v>
      </c>
      <c r="L114" s="59">
        <v>0</v>
      </c>
      <c r="M114" s="59">
        <v>0</v>
      </c>
      <c r="N114" s="48"/>
      <c r="O114" s="59">
        <v>57</v>
      </c>
      <c r="P114" s="59">
        <v>0</v>
      </c>
      <c r="Q114" s="48"/>
      <c r="R114" s="59">
        <v>125</v>
      </c>
      <c r="S114" s="59">
        <v>10</v>
      </c>
      <c r="T114" s="48">
        <v>0</v>
      </c>
      <c r="U114" s="59">
        <v>308</v>
      </c>
      <c r="V114" s="59">
        <v>10</v>
      </c>
    </row>
    <row r="115" spans="1:22">
      <c r="A115" s="60" t="s">
        <v>880</v>
      </c>
      <c r="B115" s="15" t="str">
        <f>VLOOKUP(A115,'Planning Periods'!$E$2:$N$540,10,FALSE)</f>
        <v>05/15/2021 - 05/15/2029</v>
      </c>
      <c r="C115" s="59">
        <v>2016</v>
      </c>
      <c r="D115" s="59" t="str">
        <f t="shared" si="1"/>
        <v>Auburn 2016</v>
      </c>
      <c r="E115" s="59">
        <v>74</v>
      </c>
      <c r="F115" s="233">
        <v>0</v>
      </c>
      <c r="G115" s="59">
        <v>0</v>
      </c>
      <c r="H115" s="59">
        <v>0</v>
      </c>
      <c r="I115" s="48"/>
      <c r="J115" s="59">
        <v>52</v>
      </c>
      <c r="K115" s="233">
        <v>0</v>
      </c>
      <c r="L115" s="59">
        <v>0</v>
      </c>
      <c r="M115" s="59">
        <v>0</v>
      </c>
      <c r="N115" s="48"/>
      <c r="O115" s="59">
        <v>57</v>
      </c>
      <c r="P115" s="59">
        <v>9</v>
      </c>
      <c r="Q115" s="48"/>
      <c r="R115" s="59">
        <v>125</v>
      </c>
      <c r="S115" s="59">
        <v>13</v>
      </c>
      <c r="T115" s="48">
        <v>0</v>
      </c>
      <c r="U115" s="59">
        <v>308</v>
      </c>
      <c r="V115" s="59">
        <v>22</v>
      </c>
    </row>
    <row r="116" spans="1:22">
      <c r="A116" s="60" t="s">
        <v>880</v>
      </c>
      <c r="B116" s="15" t="str">
        <f>VLOOKUP(A116,'Planning Periods'!$E$2:$N$540,10,FALSE)</f>
        <v>05/15/2021 - 05/15/2029</v>
      </c>
      <c r="C116" s="59">
        <v>2017</v>
      </c>
      <c r="D116" s="59" t="str">
        <f t="shared" si="1"/>
        <v>Auburn 2017</v>
      </c>
      <c r="E116" s="59">
        <v>74</v>
      </c>
      <c r="F116" s="233">
        <v>0</v>
      </c>
      <c r="G116" s="59">
        <v>0</v>
      </c>
      <c r="H116" s="59">
        <v>0</v>
      </c>
      <c r="I116" s="48"/>
      <c r="J116" s="59">
        <v>52</v>
      </c>
      <c r="K116" s="233">
        <v>0</v>
      </c>
      <c r="L116" s="59">
        <v>0</v>
      </c>
      <c r="M116" s="59">
        <v>0</v>
      </c>
      <c r="N116" s="48"/>
      <c r="O116" s="59">
        <v>57</v>
      </c>
      <c r="P116" s="59">
        <v>22</v>
      </c>
      <c r="Q116" s="48"/>
      <c r="R116" s="59">
        <v>125</v>
      </c>
      <c r="S116" s="59">
        <v>17</v>
      </c>
      <c r="T116" s="48">
        <v>0</v>
      </c>
      <c r="U116" s="59">
        <v>308</v>
      </c>
      <c r="V116" s="59">
        <v>39</v>
      </c>
    </row>
    <row r="117" spans="1:22">
      <c r="A117" s="60" t="s">
        <v>881</v>
      </c>
      <c r="B117" s="15" t="str">
        <f>VLOOKUP(A117,'Planning Periods'!$E$2:$N$540,10,FALSE)</f>
        <v>10/15/2021 - 10/15/2029</v>
      </c>
      <c r="C117" s="59">
        <v>2013</v>
      </c>
      <c r="D117" s="59" t="str">
        <f t="shared" si="1"/>
        <v>Avalon 2013</v>
      </c>
      <c r="E117" s="59">
        <v>20</v>
      </c>
      <c r="F117" s="233">
        <v>0</v>
      </c>
      <c r="G117" s="59">
        <v>0</v>
      </c>
      <c r="H117" s="59">
        <v>0</v>
      </c>
      <c r="I117" s="48"/>
      <c r="J117" s="59">
        <v>12</v>
      </c>
      <c r="K117" s="233">
        <v>0</v>
      </c>
      <c r="L117" s="59">
        <v>0</v>
      </c>
      <c r="M117" s="59">
        <v>0</v>
      </c>
      <c r="N117" s="48"/>
      <c r="O117" s="59">
        <v>14</v>
      </c>
      <c r="P117" s="59">
        <v>0</v>
      </c>
      <c r="Q117" s="48"/>
      <c r="R117" s="59">
        <v>34</v>
      </c>
      <c r="S117" s="59">
        <v>0</v>
      </c>
      <c r="T117" s="48">
        <v>0</v>
      </c>
      <c r="U117" s="59">
        <v>80</v>
      </c>
      <c r="V117" s="59">
        <v>0</v>
      </c>
    </row>
    <row r="118" spans="1:22">
      <c r="A118" s="60" t="s">
        <v>881</v>
      </c>
      <c r="B118" s="15" t="str">
        <f>VLOOKUP(A118,'Planning Periods'!$E$2:$N$540,10,FALSE)</f>
        <v>10/15/2021 - 10/15/2029</v>
      </c>
      <c r="C118" s="59">
        <v>2014</v>
      </c>
      <c r="D118" s="59" t="str">
        <f t="shared" si="1"/>
        <v>Avalon 2014</v>
      </c>
      <c r="E118" s="59">
        <v>20</v>
      </c>
      <c r="F118" s="233">
        <v>0</v>
      </c>
      <c r="G118" s="59">
        <v>0</v>
      </c>
      <c r="H118" s="59">
        <v>0</v>
      </c>
      <c r="I118" s="48"/>
      <c r="J118" s="59">
        <v>12</v>
      </c>
      <c r="K118" s="233">
        <v>0</v>
      </c>
      <c r="L118" s="59">
        <v>0</v>
      </c>
      <c r="M118" s="59">
        <v>0</v>
      </c>
      <c r="N118" s="48"/>
      <c r="O118" s="59">
        <v>14</v>
      </c>
      <c r="P118" s="59">
        <v>0</v>
      </c>
      <c r="Q118" s="48"/>
      <c r="R118" s="59">
        <v>34</v>
      </c>
      <c r="S118" s="59">
        <v>2</v>
      </c>
      <c r="T118" s="48">
        <v>0</v>
      </c>
      <c r="U118" s="59">
        <v>80</v>
      </c>
      <c r="V118" s="59">
        <v>2</v>
      </c>
    </row>
    <row r="119" spans="1:22">
      <c r="A119" s="60" t="s">
        <v>881</v>
      </c>
      <c r="B119" s="15" t="str">
        <f>VLOOKUP(A119,'Planning Periods'!$E$2:$N$540,10,FALSE)</f>
        <v>10/15/2021 - 10/15/2029</v>
      </c>
      <c r="C119" s="59">
        <v>2015</v>
      </c>
      <c r="D119" s="59" t="str">
        <f t="shared" si="1"/>
        <v>Avalon 2015</v>
      </c>
      <c r="E119" s="59">
        <v>20</v>
      </c>
      <c r="F119" s="233">
        <v>0</v>
      </c>
      <c r="G119" s="59">
        <v>0</v>
      </c>
      <c r="H119" s="59">
        <v>0</v>
      </c>
      <c r="I119" s="48"/>
      <c r="J119" s="59">
        <v>12</v>
      </c>
      <c r="K119" s="233">
        <v>0</v>
      </c>
      <c r="L119" s="59">
        <v>0</v>
      </c>
      <c r="M119" s="59">
        <v>0</v>
      </c>
      <c r="N119" s="48"/>
      <c r="O119" s="59">
        <v>14</v>
      </c>
      <c r="P119" s="59">
        <v>0</v>
      </c>
      <c r="Q119" s="48"/>
      <c r="R119" s="59">
        <v>34</v>
      </c>
      <c r="S119" s="59">
        <v>1</v>
      </c>
      <c r="T119" s="48">
        <v>0</v>
      </c>
      <c r="U119" s="59">
        <v>80</v>
      </c>
      <c r="V119" s="59">
        <v>1</v>
      </c>
    </row>
    <row r="120" spans="1:22">
      <c r="A120" s="60" t="s">
        <v>881</v>
      </c>
      <c r="B120" s="15" t="str">
        <f>VLOOKUP(A120,'Planning Periods'!$E$2:$N$540,10,FALSE)</f>
        <v>10/15/2021 - 10/15/2029</v>
      </c>
      <c r="C120" s="59">
        <v>2016</v>
      </c>
      <c r="D120" s="59" t="str">
        <f t="shared" si="1"/>
        <v>Avalon 2016</v>
      </c>
      <c r="E120" s="59">
        <v>20</v>
      </c>
      <c r="F120" s="233">
        <v>0</v>
      </c>
      <c r="G120" s="59">
        <v>0</v>
      </c>
      <c r="H120" s="59">
        <v>0</v>
      </c>
      <c r="I120" s="48"/>
      <c r="J120" s="59">
        <v>12</v>
      </c>
      <c r="K120" s="233">
        <v>0</v>
      </c>
      <c r="L120" s="59">
        <v>0</v>
      </c>
      <c r="M120" s="59">
        <v>0</v>
      </c>
      <c r="N120" s="48"/>
      <c r="O120" s="59">
        <v>14</v>
      </c>
      <c r="P120" s="59">
        <v>0</v>
      </c>
      <c r="Q120" s="48"/>
      <c r="R120" s="59">
        <v>34</v>
      </c>
      <c r="S120" s="59">
        <v>0</v>
      </c>
      <c r="T120" s="48">
        <v>0</v>
      </c>
      <c r="U120" s="59">
        <v>80</v>
      </c>
      <c r="V120" s="59">
        <v>0</v>
      </c>
    </row>
    <row r="121" spans="1:22">
      <c r="A121" s="60" t="s">
        <v>881</v>
      </c>
      <c r="B121" s="15" t="str">
        <f>VLOOKUP(A121,'Planning Periods'!$E$2:$N$540,10,FALSE)</f>
        <v>10/15/2021 - 10/15/2029</v>
      </c>
      <c r="C121" s="59">
        <v>2017</v>
      </c>
      <c r="D121" s="59" t="str">
        <f t="shared" si="1"/>
        <v>Avalon 2017</v>
      </c>
      <c r="E121" s="59">
        <v>20</v>
      </c>
      <c r="F121" s="233">
        <v>0</v>
      </c>
      <c r="G121" s="59">
        <v>0</v>
      </c>
      <c r="H121" s="59">
        <v>0</v>
      </c>
      <c r="I121" s="48"/>
      <c r="J121" s="59">
        <v>12</v>
      </c>
      <c r="K121" s="233">
        <v>0</v>
      </c>
      <c r="L121" s="59">
        <v>0</v>
      </c>
      <c r="M121" s="59">
        <v>0</v>
      </c>
      <c r="N121" s="48"/>
      <c r="O121" s="59">
        <v>14</v>
      </c>
      <c r="P121" s="59">
        <v>0</v>
      </c>
      <c r="Q121" s="48"/>
      <c r="R121" s="59">
        <v>34</v>
      </c>
      <c r="S121" s="59">
        <v>1</v>
      </c>
      <c r="T121" s="48">
        <v>0</v>
      </c>
      <c r="U121" s="59">
        <v>80</v>
      </c>
      <c r="V121" s="59">
        <v>1</v>
      </c>
    </row>
    <row r="122" spans="1:22">
      <c r="A122" s="60" t="s">
        <v>882</v>
      </c>
      <c r="B122" s="15" t="str">
        <f>VLOOKUP(A122,'Planning Periods'!$E$2:$N$540,10,FALSE)</f>
        <v>01/31/2024 - 01/31/2032</v>
      </c>
      <c r="C122" s="59">
        <v>2014</v>
      </c>
      <c r="D122" s="59" t="str">
        <f t="shared" si="1"/>
        <v>Avenal 2014</v>
      </c>
      <c r="E122" s="59" t="s">
        <v>1357</v>
      </c>
      <c r="F122" s="233" t="s">
        <v>1357</v>
      </c>
      <c r="G122" s="59" t="s">
        <v>1357</v>
      </c>
      <c r="H122" s="59" t="s">
        <v>1357</v>
      </c>
      <c r="I122" s="48"/>
      <c r="J122" s="59" t="s">
        <v>1357</v>
      </c>
      <c r="K122" s="233" t="s">
        <v>1357</v>
      </c>
      <c r="L122" s="59" t="s">
        <v>1357</v>
      </c>
      <c r="M122" s="59" t="s">
        <v>1357</v>
      </c>
      <c r="N122" s="48"/>
      <c r="O122" s="59" t="s">
        <v>1357</v>
      </c>
      <c r="P122" s="59" t="s">
        <v>1357</v>
      </c>
      <c r="Q122" s="48"/>
      <c r="R122" s="59" t="s">
        <v>1357</v>
      </c>
      <c r="S122" s="59" t="s">
        <v>1357</v>
      </c>
      <c r="T122" s="48" t="s">
        <v>1357</v>
      </c>
      <c r="U122" s="59" t="s">
        <v>1357</v>
      </c>
      <c r="V122" s="59" t="s">
        <v>1357</v>
      </c>
    </row>
    <row r="123" spans="1:22">
      <c r="A123" s="60" t="s">
        <v>882</v>
      </c>
      <c r="B123" s="15" t="str">
        <f>VLOOKUP(A123,'Planning Periods'!$E$2:$N$540,10,FALSE)</f>
        <v>01/31/2024 - 01/31/2032</v>
      </c>
      <c r="C123" s="59">
        <v>2015</v>
      </c>
      <c r="D123" s="59" t="str">
        <f t="shared" si="1"/>
        <v>Avenal 2015</v>
      </c>
      <c r="E123" s="59" t="s">
        <v>1357</v>
      </c>
      <c r="F123" s="233" t="s">
        <v>1357</v>
      </c>
      <c r="G123" s="59" t="s">
        <v>1357</v>
      </c>
      <c r="H123" s="59" t="s">
        <v>1357</v>
      </c>
      <c r="I123" s="48"/>
      <c r="J123" s="59" t="s">
        <v>1357</v>
      </c>
      <c r="K123" s="233" t="s">
        <v>1357</v>
      </c>
      <c r="L123" s="59" t="s">
        <v>1357</v>
      </c>
      <c r="M123" s="59" t="s">
        <v>1357</v>
      </c>
      <c r="N123" s="48"/>
      <c r="O123" s="59" t="s">
        <v>1357</v>
      </c>
      <c r="P123" s="59" t="s">
        <v>1357</v>
      </c>
      <c r="Q123" s="48"/>
      <c r="R123" s="59" t="s">
        <v>1357</v>
      </c>
      <c r="S123" s="59" t="s">
        <v>1357</v>
      </c>
      <c r="T123" s="48" t="s">
        <v>1357</v>
      </c>
      <c r="U123" s="59" t="s">
        <v>1357</v>
      </c>
      <c r="V123" s="59" t="s">
        <v>1357</v>
      </c>
    </row>
    <row r="124" spans="1:22">
      <c r="A124" s="60" t="s">
        <v>882</v>
      </c>
      <c r="B124" s="15" t="str">
        <f>VLOOKUP(A124,'Planning Periods'!$E$2:$N$540,10,FALSE)</f>
        <v>01/31/2024 - 01/31/2032</v>
      </c>
      <c r="C124" s="59">
        <v>2016</v>
      </c>
      <c r="D124" s="59" t="str">
        <f t="shared" si="1"/>
        <v>Avenal 2016</v>
      </c>
      <c r="E124" s="59" t="s">
        <v>1357</v>
      </c>
      <c r="F124" s="233" t="s">
        <v>1357</v>
      </c>
      <c r="G124" s="59" t="s">
        <v>1357</v>
      </c>
      <c r="H124" s="59" t="s">
        <v>1357</v>
      </c>
      <c r="I124" s="48"/>
      <c r="J124" s="59" t="s">
        <v>1357</v>
      </c>
      <c r="K124" s="233" t="s">
        <v>1357</v>
      </c>
      <c r="L124" s="59" t="s">
        <v>1357</v>
      </c>
      <c r="M124" s="59" t="s">
        <v>1357</v>
      </c>
      <c r="N124" s="48"/>
      <c r="O124" s="59" t="s">
        <v>1357</v>
      </c>
      <c r="P124" s="59" t="s">
        <v>1357</v>
      </c>
      <c r="Q124" s="48"/>
      <c r="R124" s="59" t="s">
        <v>1357</v>
      </c>
      <c r="S124" s="59" t="s">
        <v>1357</v>
      </c>
      <c r="T124" s="48" t="s">
        <v>1357</v>
      </c>
      <c r="U124" s="59" t="s">
        <v>1357</v>
      </c>
      <c r="V124" s="59" t="s">
        <v>1357</v>
      </c>
    </row>
    <row r="125" spans="1:22">
      <c r="A125" s="60" t="s">
        <v>882</v>
      </c>
      <c r="B125" s="15" t="str">
        <f>VLOOKUP(A125,'Planning Periods'!$E$2:$N$540,10,FALSE)</f>
        <v>01/31/2024 - 01/31/2032</v>
      </c>
      <c r="C125" s="59">
        <v>2017</v>
      </c>
      <c r="D125" s="59" t="str">
        <f t="shared" si="1"/>
        <v>Avenal 2017</v>
      </c>
      <c r="E125" s="59">
        <v>72</v>
      </c>
      <c r="F125" s="233">
        <v>0</v>
      </c>
      <c r="G125" s="59">
        <v>0</v>
      </c>
      <c r="H125" s="59">
        <v>0</v>
      </c>
      <c r="I125" s="48"/>
      <c r="J125" s="59">
        <v>108</v>
      </c>
      <c r="K125" s="233">
        <v>2</v>
      </c>
      <c r="L125" s="59">
        <v>2</v>
      </c>
      <c r="M125" s="59">
        <v>0</v>
      </c>
      <c r="N125" s="48"/>
      <c r="O125" s="59">
        <v>115</v>
      </c>
      <c r="P125" s="59">
        <v>6</v>
      </c>
      <c r="Q125" s="48"/>
      <c r="R125" s="59">
        <v>115</v>
      </c>
      <c r="S125" s="59">
        <v>0</v>
      </c>
      <c r="T125" s="48">
        <v>0</v>
      </c>
      <c r="U125" s="59">
        <v>410</v>
      </c>
      <c r="V125" s="59">
        <v>8</v>
      </c>
    </row>
    <row r="126" spans="1:22">
      <c r="A126" s="60" t="s">
        <v>883</v>
      </c>
      <c r="B126" s="15" t="str">
        <f>VLOOKUP(A126,'Planning Periods'!$E$2:$N$540,10,FALSE)</f>
        <v>10/15/2021 - 10/15/2029</v>
      </c>
      <c r="C126" s="59">
        <v>2013</v>
      </c>
      <c r="D126" s="59" t="str">
        <f t="shared" si="1"/>
        <v>Azusa 2013</v>
      </c>
      <c r="E126" s="59">
        <v>198</v>
      </c>
      <c r="F126" s="233">
        <v>0</v>
      </c>
      <c r="G126" s="59">
        <v>0</v>
      </c>
      <c r="H126" s="59">
        <v>0</v>
      </c>
      <c r="I126" s="48"/>
      <c r="J126" s="59">
        <v>118</v>
      </c>
      <c r="K126" s="233">
        <v>0</v>
      </c>
      <c r="L126" s="59">
        <v>0</v>
      </c>
      <c r="M126" s="59">
        <v>0</v>
      </c>
      <c r="N126" s="48"/>
      <c r="O126" s="59">
        <v>127</v>
      </c>
      <c r="P126" s="59">
        <v>207</v>
      </c>
      <c r="Q126" s="48"/>
      <c r="R126" s="59">
        <v>336</v>
      </c>
      <c r="S126" s="59">
        <v>0</v>
      </c>
      <c r="T126" s="48">
        <v>0</v>
      </c>
      <c r="U126" s="59">
        <v>779</v>
      </c>
      <c r="V126" s="59">
        <v>207</v>
      </c>
    </row>
    <row r="127" spans="1:22">
      <c r="A127" t="s">
        <v>883</v>
      </c>
      <c r="B127" s="15" t="str">
        <f>VLOOKUP(A127,'Planning Periods'!$E$2:$N$540,10,FALSE)</f>
        <v>10/15/2021 - 10/15/2029</v>
      </c>
      <c r="C127" s="59">
        <v>2014</v>
      </c>
      <c r="D127" s="59" t="str">
        <f t="shared" si="1"/>
        <v>Azusa 2014</v>
      </c>
      <c r="E127" s="233">
        <v>198</v>
      </c>
      <c r="F127" s="233">
        <v>0</v>
      </c>
      <c r="G127" s="233">
        <v>0</v>
      </c>
      <c r="H127" s="233">
        <v>0</v>
      </c>
      <c r="I127" s="233">
        <v>0</v>
      </c>
      <c r="J127" s="233">
        <v>118</v>
      </c>
      <c r="K127" s="233">
        <v>0</v>
      </c>
      <c r="L127" s="233">
        <v>0</v>
      </c>
      <c r="M127" s="233">
        <v>0</v>
      </c>
      <c r="N127" s="233">
        <v>0</v>
      </c>
      <c r="O127" s="233">
        <v>127</v>
      </c>
      <c r="P127" s="233">
        <v>298</v>
      </c>
      <c r="Q127" s="233"/>
      <c r="R127" s="233">
        <v>336</v>
      </c>
      <c r="S127" s="233">
        <v>0</v>
      </c>
      <c r="T127" s="233">
        <v>0</v>
      </c>
      <c r="U127" s="233">
        <v>779</v>
      </c>
      <c r="V127" s="233">
        <v>298</v>
      </c>
    </row>
    <row r="128" spans="1:22">
      <c r="A128" t="s">
        <v>883</v>
      </c>
      <c r="B128" s="15" t="str">
        <f>VLOOKUP(A128,'Planning Periods'!$E$2:$N$540,10,FALSE)</f>
        <v>10/15/2021 - 10/15/2029</v>
      </c>
      <c r="C128" s="59">
        <v>2015</v>
      </c>
      <c r="D128" s="59" t="str">
        <f t="shared" si="1"/>
        <v>Azusa 2015</v>
      </c>
      <c r="E128">
        <v>198</v>
      </c>
      <c r="F128">
        <v>0</v>
      </c>
      <c r="G128">
        <v>0</v>
      </c>
      <c r="H128">
        <v>0</v>
      </c>
      <c r="J128">
        <v>118</v>
      </c>
      <c r="K128">
        <v>0</v>
      </c>
      <c r="L128">
        <v>0</v>
      </c>
      <c r="M128">
        <v>0</v>
      </c>
      <c r="O128">
        <v>127</v>
      </c>
      <c r="P128">
        <v>112</v>
      </c>
      <c r="R128">
        <v>336</v>
      </c>
      <c r="S128">
        <v>0</v>
      </c>
      <c r="T128">
        <v>0</v>
      </c>
      <c r="U128">
        <v>779</v>
      </c>
      <c r="V128">
        <v>112</v>
      </c>
    </row>
    <row r="129" spans="1:22">
      <c r="A129" t="s">
        <v>883</v>
      </c>
      <c r="B129" s="15" t="str">
        <f>VLOOKUP(A129,'Planning Periods'!$E$2:$N$540,10,FALSE)</f>
        <v>10/15/2021 - 10/15/2029</v>
      </c>
      <c r="C129" s="59">
        <v>2016</v>
      </c>
      <c r="D129" s="59" t="str">
        <f t="shared" si="1"/>
        <v>Azusa 2016</v>
      </c>
      <c r="E129">
        <v>198</v>
      </c>
      <c r="F129">
        <v>0</v>
      </c>
      <c r="G129">
        <v>0</v>
      </c>
      <c r="H129">
        <v>0</v>
      </c>
      <c r="J129">
        <v>118</v>
      </c>
      <c r="K129">
        <v>0</v>
      </c>
      <c r="L129">
        <v>0</v>
      </c>
      <c r="M129">
        <v>0</v>
      </c>
      <c r="O129">
        <v>127</v>
      </c>
      <c r="P129">
        <v>110</v>
      </c>
      <c r="R129">
        <v>336</v>
      </c>
      <c r="S129">
        <v>0</v>
      </c>
      <c r="T129">
        <v>0</v>
      </c>
      <c r="U129">
        <v>779</v>
      </c>
      <c r="V129">
        <v>110</v>
      </c>
    </row>
    <row r="130" spans="1:22">
      <c r="A130" t="s">
        <v>883</v>
      </c>
      <c r="B130" s="15" t="str">
        <f>VLOOKUP(A130,'Planning Periods'!$E$2:$N$540,10,FALSE)</f>
        <v>10/15/2021 - 10/15/2029</v>
      </c>
      <c r="C130" s="59">
        <v>2017</v>
      </c>
      <c r="D130" s="59" t="str">
        <f t="shared" si="1"/>
        <v>Azusa 2017</v>
      </c>
      <c r="E130">
        <v>198</v>
      </c>
      <c r="F130">
        <v>0</v>
      </c>
      <c r="G130">
        <v>0</v>
      </c>
      <c r="H130">
        <v>0</v>
      </c>
      <c r="J130">
        <v>118</v>
      </c>
      <c r="K130">
        <v>0</v>
      </c>
      <c r="L130">
        <v>0</v>
      </c>
      <c r="M130">
        <v>0</v>
      </c>
      <c r="O130">
        <v>127</v>
      </c>
      <c r="P130">
        <v>158</v>
      </c>
      <c r="R130">
        <v>336</v>
      </c>
      <c r="S130">
        <v>0</v>
      </c>
      <c r="T130">
        <v>0</v>
      </c>
      <c r="U130">
        <v>779</v>
      </c>
      <c r="V130">
        <v>158</v>
      </c>
    </row>
    <row r="131" spans="1:22">
      <c r="A131" s="60" t="s">
        <v>884</v>
      </c>
      <c r="B131" s="15" t="str">
        <f>VLOOKUP(A131,'Planning Periods'!$E$2:$N$540,10,FALSE)</f>
        <v>12/31/2023 - 12/31/2031</v>
      </c>
      <c r="C131" s="59">
        <v>2013</v>
      </c>
      <c r="D131" s="59" t="str">
        <f t="shared" si="1"/>
        <v>Bakersfield 2013</v>
      </c>
      <c r="E131" t="s">
        <v>1357</v>
      </c>
      <c r="F131" t="s">
        <v>1357</v>
      </c>
      <c r="G131" t="s">
        <v>1357</v>
      </c>
      <c r="H131" t="s">
        <v>1357</v>
      </c>
      <c r="J131" t="s">
        <v>1357</v>
      </c>
      <c r="K131" t="s">
        <v>1357</v>
      </c>
      <c r="L131" t="s">
        <v>1357</v>
      </c>
      <c r="M131" t="s">
        <v>1357</v>
      </c>
      <c r="O131" t="s">
        <v>1357</v>
      </c>
      <c r="P131" t="s">
        <v>1357</v>
      </c>
      <c r="R131" t="s">
        <v>1357</v>
      </c>
      <c r="S131" t="s">
        <v>1357</v>
      </c>
      <c r="T131" t="s">
        <v>1357</v>
      </c>
      <c r="U131" t="s">
        <v>1357</v>
      </c>
      <c r="V131" t="s">
        <v>1357</v>
      </c>
    </row>
    <row r="132" spans="1:22">
      <c r="A132" s="60" t="s">
        <v>884</v>
      </c>
      <c r="B132" s="15" t="str">
        <f>VLOOKUP(A132,'Planning Periods'!$E$2:$N$540,10,FALSE)</f>
        <v>12/31/2023 - 12/31/2031</v>
      </c>
      <c r="C132" s="59">
        <v>2014</v>
      </c>
      <c r="D132" s="59" t="str">
        <f t="shared" ref="D132:D203" si="2">CONCATENATE(A132," ",C132)</f>
        <v>Bakersfield 2014</v>
      </c>
      <c r="E132" t="s">
        <v>1357</v>
      </c>
      <c r="F132" t="s">
        <v>1357</v>
      </c>
      <c r="G132" t="s">
        <v>1357</v>
      </c>
      <c r="H132" t="s">
        <v>1357</v>
      </c>
      <c r="J132" t="s">
        <v>1357</v>
      </c>
      <c r="K132" t="s">
        <v>1357</v>
      </c>
      <c r="L132" t="s">
        <v>1357</v>
      </c>
      <c r="M132" t="s">
        <v>1357</v>
      </c>
      <c r="O132" t="s">
        <v>1357</v>
      </c>
      <c r="P132" t="s">
        <v>1357</v>
      </c>
      <c r="R132" t="s">
        <v>1357</v>
      </c>
      <c r="S132" t="s">
        <v>1357</v>
      </c>
      <c r="T132" t="s">
        <v>1357</v>
      </c>
      <c r="U132" t="s">
        <v>1357</v>
      </c>
      <c r="V132" t="s">
        <v>1357</v>
      </c>
    </row>
    <row r="133" spans="1:22">
      <c r="A133" s="60" t="s">
        <v>884</v>
      </c>
      <c r="B133" s="15" t="str">
        <f>VLOOKUP(A133,'Planning Periods'!$E$2:$N$540,10,FALSE)</f>
        <v>12/31/2023 - 12/31/2031</v>
      </c>
      <c r="C133" s="59">
        <v>2015</v>
      </c>
      <c r="D133" s="59" t="str">
        <f t="shared" si="2"/>
        <v>Bakersfield 2015</v>
      </c>
      <c r="E133" s="59" t="s">
        <v>1357</v>
      </c>
      <c r="F133" s="233" t="s">
        <v>1357</v>
      </c>
      <c r="G133" s="59" t="s">
        <v>1357</v>
      </c>
      <c r="H133" s="59" t="s">
        <v>1357</v>
      </c>
      <c r="I133" s="48"/>
      <c r="J133" s="59" t="s">
        <v>1357</v>
      </c>
      <c r="K133" s="233" t="s">
        <v>1357</v>
      </c>
      <c r="L133" s="59" t="s">
        <v>1357</v>
      </c>
      <c r="M133" s="59" t="s">
        <v>1357</v>
      </c>
      <c r="N133" s="48"/>
      <c r="O133" s="59" t="s">
        <v>1357</v>
      </c>
      <c r="P133" s="59" t="s">
        <v>1357</v>
      </c>
      <c r="Q133" s="48"/>
      <c r="R133" s="59" t="s">
        <v>1357</v>
      </c>
      <c r="S133" s="59" t="s">
        <v>1357</v>
      </c>
      <c r="T133" s="48" t="s">
        <v>1357</v>
      </c>
      <c r="U133" s="59" t="s">
        <v>1357</v>
      </c>
      <c r="V133" s="59" t="s">
        <v>1357</v>
      </c>
    </row>
    <row r="134" spans="1:22">
      <c r="A134" s="60" t="s">
        <v>884</v>
      </c>
      <c r="B134" s="15" t="str">
        <f>VLOOKUP(A134,'Planning Periods'!$E$2:$N$540,10,FALSE)</f>
        <v>12/31/2023 - 12/31/2031</v>
      </c>
      <c r="C134" s="59">
        <v>2016</v>
      </c>
      <c r="D134" s="59" t="str">
        <f t="shared" si="2"/>
        <v>Bakersfield 2016</v>
      </c>
      <c r="E134" s="59" t="s">
        <v>1357</v>
      </c>
      <c r="F134" s="233" t="s">
        <v>1357</v>
      </c>
      <c r="G134" s="59" t="s">
        <v>1357</v>
      </c>
      <c r="H134" s="59" t="s">
        <v>1357</v>
      </c>
      <c r="I134" s="48"/>
      <c r="J134" s="59" t="s">
        <v>1357</v>
      </c>
      <c r="K134" s="233" t="s">
        <v>1357</v>
      </c>
      <c r="L134" s="59" t="s">
        <v>1357</v>
      </c>
      <c r="M134" s="59" t="s">
        <v>1357</v>
      </c>
      <c r="N134" s="48"/>
      <c r="O134" s="59" t="s">
        <v>1357</v>
      </c>
      <c r="P134" s="59" t="s">
        <v>1357</v>
      </c>
      <c r="Q134" s="48"/>
      <c r="R134" s="59" t="s">
        <v>1357</v>
      </c>
      <c r="S134" s="59" t="s">
        <v>1357</v>
      </c>
      <c r="T134" s="48" t="s">
        <v>1357</v>
      </c>
      <c r="U134" s="59" t="s">
        <v>1357</v>
      </c>
      <c r="V134" s="59" t="s">
        <v>1357</v>
      </c>
    </row>
    <row r="135" spans="1:22">
      <c r="A135" s="60" t="s">
        <v>884</v>
      </c>
      <c r="B135" s="15" t="str">
        <f>VLOOKUP(A135,'Planning Periods'!$E$2:$N$540,10,FALSE)</f>
        <v>12/31/2023 - 12/31/2031</v>
      </c>
      <c r="C135" s="59">
        <v>2017</v>
      </c>
      <c r="D135" s="59" t="str">
        <f t="shared" si="2"/>
        <v>Bakersfield 2017</v>
      </c>
      <c r="E135" s="59">
        <v>9706</v>
      </c>
      <c r="F135" s="233">
        <v>182</v>
      </c>
      <c r="G135" s="59">
        <v>182</v>
      </c>
      <c r="H135" s="59">
        <v>0</v>
      </c>
      <c r="I135" s="48"/>
      <c r="J135" s="59">
        <v>5800</v>
      </c>
      <c r="K135" s="233">
        <v>76</v>
      </c>
      <c r="L135" s="59">
        <v>76</v>
      </c>
      <c r="M135" s="59">
        <v>0</v>
      </c>
      <c r="N135" s="48"/>
      <c r="O135" s="59">
        <v>6453</v>
      </c>
      <c r="P135" s="59">
        <v>4388</v>
      </c>
      <c r="Q135" s="48"/>
      <c r="R135" s="59">
        <v>14331</v>
      </c>
      <c r="S135" s="59">
        <v>3117</v>
      </c>
      <c r="T135" s="48">
        <v>0</v>
      </c>
      <c r="U135" s="59">
        <v>36290</v>
      </c>
      <c r="V135" s="59">
        <v>7763</v>
      </c>
    </row>
    <row r="136" spans="1:22">
      <c r="A136" s="60" t="s">
        <v>885</v>
      </c>
      <c r="B136" s="15" t="str">
        <f>VLOOKUP(A136,'Planning Periods'!$E$2:$N$540,10,FALSE)</f>
        <v>10/15/2021 - 10/15/2029</v>
      </c>
      <c r="C136" s="59">
        <v>2013</v>
      </c>
      <c r="D136" s="59" t="str">
        <f t="shared" si="2"/>
        <v>Baldwin Park 2013</v>
      </c>
      <c r="E136" s="59">
        <v>142</v>
      </c>
      <c r="F136" s="233">
        <v>0</v>
      </c>
      <c r="G136" s="59">
        <v>0</v>
      </c>
      <c r="H136" s="59">
        <v>0</v>
      </c>
      <c r="I136" s="48"/>
      <c r="J136" s="59">
        <v>83</v>
      </c>
      <c r="K136" s="233">
        <v>0</v>
      </c>
      <c r="L136" s="59">
        <v>0</v>
      </c>
      <c r="M136" s="59">
        <v>0</v>
      </c>
      <c r="N136" s="48"/>
      <c r="O136" s="59">
        <v>90</v>
      </c>
      <c r="P136" s="59">
        <v>0</v>
      </c>
      <c r="Q136" s="48"/>
      <c r="R136" s="59">
        <v>242</v>
      </c>
      <c r="S136" s="59">
        <v>0</v>
      </c>
      <c r="T136" s="48">
        <v>0</v>
      </c>
      <c r="U136" s="59">
        <v>557</v>
      </c>
      <c r="V136" s="59">
        <v>0</v>
      </c>
    </row>
    <row r="137" spans="1:22">
      <c r="A137" s="60" t="s">
        <v>885</v>
      </c>
      <c r="B137" s="15" t="str">
        <f>VLOOKUP(A137,'Planning Periods'!$E$2:$N$540,10,FALSE)</f>
        <v>10/15/2021 - 10/15/2029</v>
      </c>
      <c r="C137" s="59">
        <v>2014</v>
      </c>
      <c r="D137" s="59" t="str">
        <f t="shared" si="2"/>
        <v>Baldwin Park 2014</v>
      </c>
      <c r="E137" s="59">
        <v>142</v>
      </c>
      <c r="F137" s="233">
        <v>47</v>
      </c>
      <c r="G137" s="59">
        <v>47</v>
      </c>
      <c r="H137" s="59">
        <v>0</v>
      </c>
      <c r="I137" s="48"/>
      <c r="J137" s="59">
        <v>83</v>
      </c>
      <c r="K137" s="233">
        <v>16</v>
      </c>
      <c r="L137" s="59">
        <v>16</v>
      </c>
      <c r="M137" s="59">
        <v>0</v>
      </c>
      <c r="N137" s="48"/>
      <c r="O137" s="59">
        <v>90</v>
      </c>
      <c r="P137" s="59">
        <v>0</v>
      </c>
      <c r="Q137" s="48"/>
      <c r="R137" s="59">
        <v>242</v>
      </c>
      <c r="S137" s="59">
        <v>19</v>
      </c>
      <c r="T137" s="48">
        <v>0</v>
      </c>
      <c r="U137" s="59">
        <v>557</v>
      </c>
      <c r="V137" s="59">
        <v>82</v>
      </c>
    </row>
    <row r="138" spans="1:22">
      <c r="A138" s="60" t="s">
        <v>885</v>
      </c>
      <c r="B138" s="15" t="str">
        <f>VLOOKUP(A138,'Planning Periods'!$E$2:$N$540,10,FALSE)</f>
        <v>10/15/2021 - 10/15/2029</v>
      </c>
      <c r="C138" s="59">
        <v>2015</v>
      </c>
      <c r="D138" s="59" t="str">
        <f t="shared" si="2"/>
        <v>Baldwin Park 2015</v>
      </c>
      <c r="E138" s="59">
        <v>142</v>
      </c>
      <c r="F138" s="233">
        <v>0</v>
      </c>
      <c r="G138" s="59">
        <v>0</v>
      </c>
      <c r="H138" s="59">
        <v>0</v>
      </c>
      <c r="I138" s="48"/>
      <c r="J138" s="59">
        <v>83</v>
      </c>
      <c r="K138" s="233">
        <v>1</v>
      </c>
      <c r="L138" s="59">
        <v>1</v>
      </c>
      <c r="M138" s="59">
        <v>0</v>
      </c>
      <c r="N138" s="48"/>
      <c r="O138" s="59">
        <v>90</v>
      </c>
      <c r="P138" s="59">
        <v>0</v>
      </c>
      <c r="Q138" s="48"/>
      <c r="R138" s="59">
        <v>242</v>
      </c>
      <c r="S138" s="59">
        <v>21</v>
      </c>
      <c r="T138" s="48">
        <v>0</v>
      </c>
      <c r="U138" s="59">
        <v>557</v>
      </c>
      <c r="V138" s="59">
        <v>22</v>
      </c>
    </row>
    <row r="139" spans="1:22">
      <c r="A139" s="60" t="s">
        <v>885</v>
      </c>
      <c r="B139" s="15" t="str">
        <f>VLOOKUP(A139,'Planning Periods'!$E$2:$N$540,10,FALSE)</f>
        <v>10/15/2021 - 10/15/2029</v>
      </c>
      <c r="C139" s="59">
        <v>2016</v>
      </c>
      <c r="D139" s="59" t="str">
        <f t="shared" si="2"/>
        <v>Baldwin Park 2016</v>
      </c>
      <c r="E139" s="59">
        <v>142</v>
      </c>
      <c r="F139" s="233">
        <v>0</v>
      </c>
      <c r="G139" s="59">
        <v>0</v>
      </c>
      <c r="H139" s="59">
        <v>0</v>
      </c>
      <c r="I139" s="48"/>
      <c r="J139" s="59">
        <v>83</v>
      </c>
      <c r="K139" s="233">
        <v>0</v>
      </c>
      <c r="L139" s="59">
        <v>0</v>
      </c>
      <c r="M139" s="59">
        <v>0</v>
      </c>
      <c r="N139" s="48"/>
      <c r="O139" s="59">
        <v>90</v>
      </c>
      <c r="P139" s="59">
        <v>0</v>
      </c>
      <c r="Q139" s="48"/>
      <c r="R139" s="59">
        <v>242</v>
      </c>
      <c r="S139" s="59">
        <v>31</v>
      </c>
      <c r="T139" s="48">
        <v>0</v>
      </c>
      <c r="U139" s="59">
        <v>557</v>
      </c>
      <c r="V139" s="59">
        <v>31</v>
      </c>
    </row>
    <row r="140" spans="1:22">
      <c r="A140" s="60" t="s">
        <v>885</v>
      </c>
      <c r="B140" s="15" t="str">
        <f>VLOOKUP(A140,'Planning Periods'!$E$2:$N$540,10,FALSE)</f>
        <v>10/15/2021 - 10/15/2029</v>
      </c>
      <c r="C140" s="59">
        <v>2017</v>
      </c>
      <c r="D140" s="59" t="str">
        <f t="shared" si="2"/>
        <v>Baldwin Park 2017</v>
      </c>
      <c r="E140" s="59">
        <v>142</v>
      </c>
      <c r="F140" s="233">
        <v>0</v>
      </c>
      <c r="G140" s="59">
        <v>0</v>
      </c>
      <c r="H140" s="59">
        <v>0</v>
      </c>
      <c r="I140" s="48"/>
      <c r="J140" s="59">
        <v>83</v>
      </c>
      <c r="K140" s="233">
        <v>0</v>
      </c>
      <c r="L140" s="59">
        <v>0</v>
      </c>
      <c r="M140" s="59">
        <v>0</v>
      </c>
      <c r="N140" s="48"/>
      <c r="O140" s="59">
        <v>90</v>
      </c>
      <c r="P140" s="59">
        <v>1</v>
      </c>
      <c r="Q140" s="48"/>
      <c r="R140" s="59">
        <v>242</v>
      </c>
      <c r="S140" s="59">
        <v>56</v>
      </c>
      <c r="T140" s="48">
        <v>0</v>
      </c>
      <c r="U140" s="59">
        <v>557</v>
      </c>
      <c r="V140" s="59">
        <v>57</v>
      </c>
    </row>
    <row r="141" spans="1:22">
      <c r="A141" s="60" t="s">
        <v>886</v>
      </c>
      <c r="B141" s="15" t="str">
        <f>VLOOKUP(A141,'Planning Periods'!$E$2:$N$540,10,FALSE)</f>
        <v>10/15/2021 - 10/15/2029</v>
      </c>
      <c r="C141" s="59">
        <v>2013</v>
      </c>
      <c r="D141" s="59" t="str">
        <f t="shared" si="2"/>
        <v>Banning 2013</v>
      </c>
      <c r="E141" s="59" t="s">
        <v>1357</v>
      </c>
      <c r="F141" s="233" t="s">
        <v>1357</v>
      </c>
      <c r="G141" s="59" t="s">
        <v>1357</v>
      </c>
      <c r="H141" s="59" t="s">
        <v>1357</v>
      </c>
      <c r="I141" s="48"/>
      <c r="J141" s="59" t="s">
        <v>1357</v>
      </c>
      <c r="K141" s="233" t="s">
        <v>1357</v>
      </c>
      <c r="L141" s="59" t="s">
        <v>1357</v>
      </c>
      <c r="M141" s="59" t="s">
        <v>1357</v>
      </c>
      <c r="N141" s="48"/>
      <c r="O141" s="59" t="s">
        <v>1357</v>
      </c>
      <c r="P141" s="59" t="s">
        <v>1357</v>
      </c>
      <c r="Q141" s="48"/>
      <c r="R141" s="59" t="s">
        <v>1357</v>
      </c>
      <c r="S141" s="59" t="s">
        <v>1357</v>
      </c>
      <c r="T141" s="48" t="s">
        <v>1357</v>
      </c>
      <c r="U141" s="59" t="s">
        <v>1357</v>
      </c>
      <c r="V141" s="59" t="s">
        <v>1357</v>
      </c>
    </row>
    <row r="142" spans="1:22">
      <c r="A142" s="60" t="s">
        <v>886</v>
      </c>
      <c r="B142" s="15" t="str">
        <f>VLOOKUP(A142,'Planning Periods'!$E$2:$N$540,10,FALSE)</f>
        <v>10/15/2021 - 10/15/2029</v>
      </c>
      <c r="C142" s="59">
        <v>2014</v>
      </c>
      <c r="D142" s="59" t="str">
        <f t="shared" si="2"/>
        <v>Banning 2014</v>
      </c>
      <c r="E142" s="59">
        <v>872</v>
      </c>
      <c r="F142" s="233">
        <v>0</v>
      </c>
      <c r="G142" s="59">
        <v>0</v>
      </c>
      <c r="H142" s="59">
        <v>0</v>
      </c>
      <c r="I142" s="48"/>
      <c r="J142" s="59">
        <v>593</v>
      </c>
      <c r="K142" s="233">
        <v>0</v>
      </c>
      <c r="L142" s="59">
        <v>0</v>
      </c>
      <c r="M142" s="59">
        <v>0</v>
      </c>
      <c r="N142" s="48"/>
      <c r="O142" s="59">
        <v>685</v>
      </c>
      <c r="P142" s="59">
        <v>0</v>
      </c>
      <c r="Q142" s="48"/>
      <c r="R142" s="59">
        <v>1642</v>
      </c>
      <c r="S142" s="59">
        <v>0</v>
      </c>
      <c r="T142" s="48">
        <v>0</v>
      </c>
      <c r="U142" s="59">
        <v>3792</v>
      </c>
      <c r="V142" s="59">
        <v>0</v>
      </c>
    </row>
    <row r="143" spans="1:22">
      <c r="A143" s="60" t="s">
        <v>886</v>
      </c>
      <c r="B143" s="15" t="str">
        <f>VLOOKUP(A143,'Planning Periods'!$E$2:$N$540,10,FALSE)</f>
        <v>10/15/2021 - 10/15/2029</v>
      </c>
      <c r="C143" s="59">
        <v>2015</v>
      </c>
      <c r="D143" s="59" t="str">
        <f t="shared" si="2"/>
        <v>Banning 2015</v>
      </c>
      <c r="E143" s="59">
        <v>872</v>
      </c>
      <c r="F143" s="233">
        <v>0</v>
      </c>
      <c r="G143" s="59">
        <v>0</v>
      </c>
      <c r="H143" s="59">
        <v>0</v>
      </c>
      <c r="I143" s="48"/>
      <c r="J143" s="59">
        <v>593</v>
      </c>
      <c r="K143" s="233">
        <v>0</v>
      </c>
      <c r="L143" s="59">
        <v>0</v>
      </c>
      <c r="M143" s="59">
        <v>0</v>
      </c>
      <c r="N143" s="48"/>
      <c r="O143" s="59">
        <v>685</v>
      </c>
      <c r="P143" s="59">
        <v>0</v>
      </c>
      <c r="Q143" s="48"/>
      <c r="R143" s="59">
        <v>1642</v>
      </c>
      <c r="S143" s="59">
        <v>0</v>
      </c>
      <c r="T143" s="48">
        <v>0</v>
      </c>
      <c r="U143" s="59">
        <v>3792</v>
      </c>
      <c r="V143" s="59">
        <v>0</v>
      </c>
    </row>
    <row r="144" spans="1:22">
      <c r="A144" s="60" t="s">
        <v>886</v>
      </c>
      <c r="B144" s="15" t="str">
        <f>VLOOKUP(A144,'Planning Periods'!$E$2:$N$540,10,FALSE)</f>
        <v>10/15/2021 - 10/15/2029</v>
      </c>
      <c r="C144" s="59">
        <v>2016</v>
      </c>
      <c r="D144" s="59" t="str">
        <f t="shared" si="2"/>
        <v>Banning 2016</v>
      </c>
      <c r="E144" s="59">
        <v>872</v>
      </c>
      <c r="F144" s="233">
        <v>0</v>
      </c>
      <c r="G144" s="59">
        <v>0</v>
      </c>
      <c r="H144" s="59">
        <v>0</v>
      </c>
      <c r="I144" s="48"/>
      <c r="J144" s="59">
        <v>593</v>
      </c>
      <c r="K144" s="233">
        <v>0</v>
      </c>
      <c r="L144" s="59">
        <v>0</v>
      </c>
      <c r="M144" s="59">
        <v>0</v>
      </c>
      <c r="N144" s="48"/>
      <c r="O144" s="59">
        <v>685</v>
      </c>
      <c r="P144" s="59">
        <v>0</v>
      </c>
      <c r="Q144" s="48"/>
      <c r="R144" s="59">
        <v>1642</v>
      </c>
      <c r="S144" s="59">
        <v>0</v>
      </c>
      <c r="T144" s="48">
        <v>0</v>
      </c>
      <c r="U144" s="59">
        <v>3792</v>
      </c>
      <c r="V144" s="59">
        <v>0</v>
      </c>
    </row>
    <row r="145" spans="1:22">
      <c r="A145" s="60" t="s">
        <v>886</v>
      </c>
      <c r="B145" s="15" t="str">
        <f>VLOOKUP(A145,'Planning Periods'!$E$2:$N$540,10,FALSE)</f>
        <v>10/15/2021 - 10/15/2029</v>
      </c>
      <c r="C145" s="59">
        <v>2017</v>
      </c>
      <c r="D145" s="59" t="str">
        <f t="shared" si="2"/>
        <v>Banning 2017</v>
      </c>
      <c r="E145" s="59">
        <v>872</v>
      </c>
      <c r="F145" s="233">
        <v>0</v>
      </c>
      <c r="G145" s="59">
        <v>0</v>
      </c>
      <c r="H145" s="59">
        <v>0</v>
      </c>
      <c r="I145" s="48"/>
      <c r="J145" s="59">
        <v>593</v>
      </c>
      <c r="K145" s="233">
        <v>0</v>
      </c>
      <c r="L145" s="59">
        <v>0</v>
      </c>
      <c r="M145" s="59">
        <v>0</v>
      </c>
      <c r="N145" s="48"/>
      <c r="O145" s="59">
        <v>685</v>
      </c>
      <c r="P145" s="59">
        <v>0</v>
      </c>
      <c r="Q145" s="48"/>
      <c r="R145" s="59">
        <v>1642</v>
      </c>
      <c r="S145" s="59">
        <v>0</v>
      </c>
      <c r="T145" s="48">
        <v>0</v>
      </c>
      <c r="U145" s="59">
        <v>3792</v>
      </c>
      <c r="V145" s="59">
        <v>0</v>
      </c>
    </row>
    <row r="146" spans="1:22">
      <c r="A146" s="60" t="s">
        <v>887</v>
      </c>
      <c r="B146" s="15" t="str">
        <f>VLOOKUP(A146,'Planning Periods'!$E$2:$N$540,10,FALSE)</f>
        <v>10/15/2021 - 10/15/2029</v>
      </c>
      <c r="C146" s="59">
        <v>2013</v>
      </c>
      <c r="D146" s="59" t="str">
        <f t="shared" si="2"/>
        <v>Barstow 2013</v>
      </c>
      <c r="E146" s="59" t="s">
        <v>1357</v>
      </c>
      <c r="F146" s="233" t="s">
        <v>1357</v>
      </c>
      <c r="G146" s="59" t="s">
        <v>1357</v>
      </c>
      <c r="H146" s="59" t="s">
        <v>1357</v>
      </c>
      <c r="I146" s="48"/>
      <c r="J146" s="59" t="s">
        <v>1357</v>
      </c>
      <c r="K146" s="233" t="s">
        <v>1357</v>
      </c>
      <c r="L146" s="59" t="s">
        <v>1357</v>
      </c>
      <c r="M146" s="59" t="s">
        <v>1357</v>
      </c>
      <c r="N146" s="48"/>
      <c r="O146" s="59" t="s">
        <v>1357</v>
      </c>
      <c r="P146" s="59" t="s">
        <v>1357</v>
      </c>
      <c r="Q146" s="48"/>
      <c r="R146" s="59" t="s">
        <v>1357</v>
      </c>
      <c r="S146" s="59" t="s">
        <v>1357</v>
      </c>
      <c r="T146" s="48" t="s">
        <v>1357</v>
      </c>
      <c r="U146" s="59" t="s">
        <v>1357</v>
      </c>
      <c r="V146" s="59" t="s">
        <v>1357</v>
      </c>
    </row>
    <row r="147" spans="1:22">
      <c r="A147" s="60" t="s">
        <v>887</v>
      </c>
      <c r="B147" s="15" t="str">
        <f>VLOOKUP(A147,'Planning Periods'!$E$2:$N$540,10,FALSE)</f>
        <v>10/15/2021 - 10/15/2029</v>
      </c>
      <c r="C147" s="59">
        <v>2014</v>
      </c>
      <c r="D147" s="59" t="str">
        <f t="shared" si="2"/>
        <v>Barstow 2014</v>
      </c>
      <c r="E147" s="59" t="s">
        <v>1357</v>
      </c>
      <c r="F147" s="233" t="s">
        <v>1357</v>
      </c>
      <c r="G147" s="59" t="s">
        <v>1357</v>
      </c>
      <c r="H147" s="59" t="s">
        <v>1357</v>
      </c>
      <c r="I147" s="48"/>
      <c r="J147" s="59" t="s">
        <v>1357</v>
      </c>
      <c r="K147" s="233" t="s">
        <v>1357</v>
      </c>
      <c r="L147" s="59" t="s">
        <v>1357</v>
      </c>
      <c r="M147" s="59" t="s">
        <v>1357</v>
      </c>
      <c r="N147" s="48"/>
      <c r="O147" s="59" t="s">
        <v>1357</v>
      </c>
      <c r="P147" s="59" t="s">
        <v>1357</v>
      </c>
      <c r="Q147" s="48"/>
      <c r="R147" s="59" t="s">
        <v>1357</v>
      </c>
      <c r="S147" s="59" t="s">
        <v>1357</v>
      </c>
      <c r="T147" s="48" t="s">
        <v>1357</v>
      </c>
      <c r="U147" s="59" t="s">
        <v>1357</v>
      </c>
      <c r="V147" s="59" t="s">
        <v>1357</v>
      </c>
    </row>
    <row r="148" spans="1:22">
      <c r="A148" s="60" t="s">
        <v>887</v>
      </c>
      <c r="B148" s="15" t="str">
        <f>VLOOKUP(A148,'Planning Periods'!$E$2:$N$540,10,FALSE)</f>
        <v>10/15/2021 - 10/15/2029</v>
      </c>
      <c r="C148" s="59">
        <v>2015</v>
      </c>
      <c r="D148" s="59" t="str">
        <f t="shared" si="2"/>
        <v>Barstow 2015</v>
      </c>
      <c r="E148" s="59" t="s">
        <v>1357</v>
      </c>
      <c r="F148" s="233" t="s">
        <v>1357</v>
      </c>
      <c r="G148" s="59" t="s">
        <v>1357</v>
      </c>
      <c r="H148" s="59" t="s">
        <v>1357</v>
      </c>
      <c r="I148" s="48"/>
      <c r="J148" s="59" t="s">
        <v>1357</v>
      </c>
      <c r="K148" s="233" t="s">
        <v>1357</v>
      </c>
      <c r="L148" s="59" t="s">
        <v>1357</v>
      </c>
      <c r="M148" s="59" t="s">
        <v>1357</v>
      </c>
      <c r="N148" s="48"/>
      <c r="O148" s="59" t="s">
        <v>1357</v>
      </c>
      <c r="P148" s="59" t="s">
        <v>1357</v>
      </c>
      <c r="Q148" s="48"/>
      <c r="R148" s="59" t="s">
        <v>1357</v>
      </c>
      <c r="S148" s="59" t="s">
        <v>1357</v>
      </c>
      <c r="T148" s="48" t="s">
        <v>1357</v>
      </c>
      <c r="U148" s="59" t="s">
        <v>1357</v>
      </c>
      <c r="V148" s="59" t="s">
        <v>1357</v>
      </c>
    </row>
    <row r="149" spans="1:22">
      <c r="A149" s="60" t="s">
        <v>887</v>
      </c>
      <c r="B149" s="15" t="str">
        <f>VLOOKUP(A149,'Planning Periods'!$E$2:$N$540,10,FALSE)</f>
        <v>10/15/2021 - 10/15/2029</v>
      </c>
      <c r="C149" s="59">
        <v>2016</v>
      </c>
      <c r="D149" s="59" t="str">
        <f t="shared" si="2"/>
        <v>Barstow 2016</v>
      </c>
      <c r="E149" s="59">
        <v>188</v>
      </c>
      <c r="F149" s="233">
        <v>0</v>
      </c>
      <c r="G149" s="59">
        <v>0</v>
      </c>
      <c r="H149" s="59">
        <v>0</v>
      </c>
      <c r="I149" s="48"/>
      <c r="J149" s="59">
        <v>138</v>
      </c>
      <c r="K149" s="233">
        <v>0</v>
      </c>
      <c r="L149" s="59">
        <v>0</v>
      </c>
      <c r="M149" s="59">
        <v>0</v>
      </c>
      <c r="N149" s="48"/>
      <c r="O149" s="59">
        <v>154</v>
      </c>
      <c r="P149" s="59">
        <v>0</v>
      </c>
      <c r="Q149" s="48"/>
      <c r="R149" s="59">
        <v>363</v>
      </c>
      <c r="S149" s="59">
        <v>0</v>
      </c>
      <c r="T149" s="48">
        <v>0</v>
      </c>
      <c r="U149" s="59">
        <v>843</v>
      </c>
      <c r="V149" s="59">
        <v>0</v>
      </c>
    </row>
    <row r="150" spans="1:22">
      <c r="A150" s="60" t="s">
        <v>887</v>
      </c>
      <c r="B150" s="15" t="str">
        <f>VLOOKUP(A150,'Planning Periods'!$E$2:$N$540,10,FALSE)</f>
        <v>10/15/2021 - 10/15/2029</v>
      </c>
      <c r="C150" s="59">
        <v>2017</v>
      </c>
      <c r="D150" s="59" t="str">
        <f t="shared" si="2"/>
        <v>Barstow 2017</v>
      </c>
      <c r="E150" s="59">
        <v>188</v>
      </c>
      <c r="F150" s="233">
        <v>0</v>
      </c>
      <c r="G150" s="59">
        <v>0</v>
      </c>
      <c r="H150" s="59">
        <v>0</v>
      </c>
      <c r="I150" s="48"/>
      <c r="J150" s="59">
        <v>138</v>
      </c>
      <c r="K150" s="233">
        <v>0</v>
      </c>
      <c r="L150" s="59">
        <v>0</v>
      </c>
      <c r="M150" s="59">
        <v>0</v>
      </c>
      <c r="N150" s="48"/>
      <c r="O150" s="59">
        <v>154</v>
      </c>
      <c r="P150" s="59">
        <v>2</v>
      </c>
      <c r="Q150" s="48"/>
      <c r="R150" s="59">
        <v>363</v>
      </c>
      <c r="S150" s="59">
        <v>1</v>
      </c>
      <c r="T150" s="48">
        <v>0</v>
      </c>
      <c r="U150" s="59">
        <v>843</v>
      </c>
      <c r="V150" s="59">
        <v>3</v>
      </c>
    </row>
    <row r="151" spans="1:22">
      <c r="A151" s="60" t="s">
        <v>888</v>
      </c>
      <c r="B151" s="15" t="str">
        <f>VLOOKUP(A151,'Planning Periods'!$E$2:$N$540,10,FALSE)</f>
        <v>10/15/2021 - 10/15/2029</v>
      </c>
      <c r="C151" s="59">
        <v>2013</v>
      </c>
      <c r="D151" s="59" t="str">
        <f t="shared" si="2"/>
        <v>Beaumont 2013</v>
      </c>
      <c r="E151" s="59" t="s">
        <v>1357</v>
      </c>
      <c r="F151" s="233" t="s">
        <v>1357</v>
      </c>
      <c r="G151" s="59" t="s">
        <v>1357</v>
      </c>
      <c r="H151" s="59" t="s">
        <v>1357</v>
      </c>
      <c r="I151" s="48"/>
      <c r="J151" s="59" t="s">
        <v>1357</v>
      </c>
      <c r="K151" s="233" t="s">
        <v>1357</v>
      </c>
      <c r="L151" s="59" t="s">
        <v>1357</v>
      </c>
      <c r="M151" s="59" t="s">
        <v>1357</v>
      </c>
      <c r="N151" s="48"/>
      <c r="O151" s="59" t="s">
        <v>1357</v>
      </c>
      <c r="P151" s="59" t="s">
        <v>1357</v>
      </c>
      <c r="Q151" s="48"/>
      <c r="R151" s="59" t="s">
        <v>1357</v>
      </c>
      <c r="S151" s="59" t="s">
        <v>1357</v>
      </c>
      <c r="T151" s="48" t="s">
        <v>1357</v>
      </c>
      <c r="U151" s="59" t="s">
        <v>1357</v>
      </c>
      <c r="V151" s="59" t="s">
        <v>1357</v>
      </c>
    </row>
    <row r="152" spans="1:22">
      <c r="A152" s="60" t="s">
        <v>888</v>
      </c>
      <c r="B152" s="15" t="str">
        <f>VLOOKUP(A152,'Planning Periods'!$E$2:$N$540,10,FALSE)</f>
        <v>10/15/2021 - 10/15/2029</v>
      </c>
      <c r="C152" s="59">
        <v>2014</v>
      </c>
      <c r="D152" s="59" t="str">
        <f t="shared" si="2"/>
        <v>Beaumont 2014</v>
      </c>
      <c r="E152" s="59" t="s">
        <v>1357</v>
      </c>
      <c r="F152" s="233" t="s">
        <v>1357</v>
      </c>
      <c r="G152" s="59" t="s">
        <v>1357</v>
      </c>
      <c r="H152" s="59" t="s">
        <v>1357</v>
      </c>
      <c r="I152" s="48"/>
      <c r="J152" s="59" t="s">
        <v>1357</v>
      </c>
      <c r="K152" s="233" t="s">
        <v>1357</v>
      </c>
      <c r="L152" s="59" t="s">
        <v>1357</v>
      </c>
      <c r="M152" s="59" t="s">
        <v>1357</v>
      </c>
      <c r="N152" s="48"/>
      <c r="O152" s="59" t="s">
        <v>1357</v>
      </c>
      <c r="P152" s="59" t="s">
        <v>1357</v>
      </c>
      <c r="Q152" s="48"/>
      <c r="R152" s="59" t="s">
        <v>1357</v>
      </c>
      <c r="S152" s="59" t="s">
        <v>1357</v>
      </c>
      <c r="T152" s="48" t="s">
        <v>1357</v>
      </c>
      <c r="U152" s="59" t="s">
        <v>1357</v>
      </c>
      <c r="V152" s="59" t="s">
        <v>1357</v>
      </c>
    </row>
    <row r="153" spans="1:22">
      <c r="A153" s="60" t="s">
        <v>888</v>
      </c>
      <c r="B153" s="15" t="str">
        <f>VLOOKUP(A153,'Planning Periods'!$E$2:$N$540,10,FALSE)</f>
        <v>10/15/2021 - 10/15/2029</v>
      </c>
      <c r="C153" s="59">
        <v>2015</v>
      </c>
      <c r="D153" s="59" t="str">
        <f t="shared" si="2"/>
        <v>Beaumont 2015</v>
      </c>
      <c r="E153" s="59" t="s">
        <v>1357</v>
      </c>
      <c r="F153" s="233" t="s">
        <v>1357</v>
      </c>
      <c r="G153" s="59" t="s">
        <v>1357</v>
      </c>
      <c r="H153" s="59" t="s">
        <v>1357</v>
      </c>
      <c r="I153" s="48"/>
      <c r="J153" s="59" t="s">
        <v>1357</v>
      </c>
      <c r="K153" s="233" t="s">
        <v>1357</v>
      </c>
      <c r="L153" s="59" t="s">
        <v>1357</v>
      </c>
      <c r="M153" s="59" t="s">
        <v>1357</v>
      </c>
      <c r="N153" s="48"/>
      <c r="O153" s="59" t="s">
        <v>1357</v>
      </c>
      <c r="P153" s="59" t="s">
        <v>1357</v>
      </c>
      <c r="Q153" s="48"/>
      <c r="R153" s="59" t="s">
        <v>1357</v>
      </c>
      <c r="S153" s="59" t="s">
        <v>1357</v>
      </c>
      <c r="T153" s="48" t="s">
        <v>1357</v>
      </c>
      <c r="U153" s="59" t="s">
        <v>1357</v>
      </c>
      <c r="V153" s="59" t="s">
        <v>1357</v>
      </c>
    </row>
    <row r="154" spans="1:22">
      <c r="A154" s="60" t="s">
        <v>888</v>
      </c>
      <c r="B154" s="15" t="str">
        <f>VLOOKUP(A154,'Planning Periods'!$E$2:$N$540,10,FALSE)</f>
        <v>10/15/2021 - 10/15/2029</v>
      </c>
      <c r="C154" s="59">
        <v>2016</v>
      </c>
      <c r="D154" s="59" t="str">
        <f t="shared" si="2"/>
        <v>Beaumont 2016</v>
      </c>
      <c r="E154" s="59" t="s">
        <v>1357</v>
      </c>
      <c r="F154" s="233" t="s">
        <v>1357</v>
      </c>
      <c r="G154" s="59" t="s">
        <v>1357</v>
      </c>
      <c r="H154" s="59" t="s">
        <v>1357</v>
      </c>
      <c r="I154" s="48"/>
      <c r="J154" s="59" t="s">
        <v>1357</v>
      </c>
      <c r="K154" s="233" t="s">
        <v>1357</v>
      </c>
      <c r="L154" s="59" t="s">
        <v>1357</v>
      </c>
      <c r="M154" s="59" t="s">
        <v>1357</v>
      </c>
      <c r="N154" s="48"/>
      <c r="O154" s="59" t="s">
        <v>1357</v>
      </c>
      <c r="P154" s="59" t="s">
        <v>1357</v>
      </c>
      <c r="Q154" s="48"/>
      <c r="R154" s="59" t="s">
        <v>1357</v>
      </c>
      <c r="S154" s="59" t="s">
        <v>1357</v>
      </c>
      <c r="T154" s="48" t="s">
        <v>1357</v>
      </c>
      <c r="U154" s="59" t="s">
        <v>1357</v>
      </c>
      <c r="V154" s="59" t="s">
        <v>1357</v>
      </c>
    </row>
    <row r="155" spans="1:22">
      <c r="A155" s="60" t="s">
        <v>888</v>
      </c>
      <c r="B155" s="15" t="str">
        <f>VLOOKUP(A155,'Planning Periods'!$E$2:$N$540,10,FALSE)</f>
        <v>10/15/2021 - 10/15/2029</v>
      </c>
      <c r="C155" s="59">
        <v>2017</v>
      </c>
      <c r="D155" s="59" t="str">
        <f t="shared" si="2"/>
        <v>Beaumont 2017</v>
      </c>
      <c r="E155" s="59">
        <v>1267</v>
      </c>
      <c r="F155" s="233">
        <v>0</v>
      </c>
      <c r="G155" s="59">
        <v>0</v>
      </c>
      <c r="H155" s="59">
        <v>0</v>
      </c>
      <c r="I155" s="48"/>
      <c r="J155" s="59">
        <v>854</v>
      </c>
      <c r="K155" s="233">
        <v>0</v>
      </c>
      <c r="L155" s="59">
        <v>0</v>
      </c>
      <c r="M155" s="59">
        <v>0</v>
      </c>
      <c r="N155" s="48"/>
      <c r="O155" s="59">
        <v>969</v>
      </c>
      <c r="P155" s="59">
        <v>323</v>
      </c>
      <c r="Q155" s="48"/>
      <c r="R155" s="59">
        <v>2160</v>
      </c>
      <c r="S155" s="59">
        <v>423</v>
      </c>
      <c r="T155" s="48">
        <v>0</v>
      </c>
      <c r="U155" s="59">
        <v>5250</v>
      </c>
      <c r="V155" s="59">
        <v>746</v>
      </c>
    </row>
    <row r="156" spans="1:22">
      <c r="A156" s="60" t="s">
        <v>889</v>
      </c>
      <c r="B156" s="15" t="str">
        <f>VLOOKUP(A156,'Planning Periods'!$E$2:$N$540,10,FALSE)</f>
        <v>10/15/2021 - 10/15/2029</v>
      </c>
      <c r="C156" s="59">
        <v>2013</v>
      </c>
      <c r="D156" s="59" t="str">
        <f t="shared" si="2"/>
        <v>Bell 2013</v>
      </c>
      <c r="E156" s="59">
        <v>11</v>
      </c>
      <c r="F156" s="233">
        <v>0</v>
      </c>
      <c r="G156" s="59">
        <v>0</v>
      </c>
      <c r="H156" s="59">
        <v>0</v>
      </c>
      <c r="I156" s="48"/>
      <c r="J156" s="59">
        <v>7</v>
      </c>
      <c r="K156" s="233">
        <v>0</v>
      </c>
      <c r="L156" s="59">
        <v>0</v>
      </c>
      <c r="M156" s="59">
        <v>0</v>
      </c>
      <c r="N156" s="48"/>
      <c r="O156" s="59">
        <v>8</v>
      </c>
      <c r="P156" s="59">
        <v>0</v>
      </c>
      <c r="Q156" s="48"/>
      <c r="R156" s="59">
        <v>21</v>
      </c>
      <c r="S156" s="59">
        <v>0</v>
      </c>
      <c r="T156" s="48">
        <v>0</v>
      </c>
      <c r="U156" s="59">
        <v>47</v>
      </c>
      <c r="V156" s="59">
        <v>0</v>
      </c>
    </row>
    <row r="157" spans="1:22">
      <c r="A157" s="60" t="s">
        <v>889</v>
      </c>
      <c r="B157" s="15" t="str">
        <f>VLOOKUP(A157,'Planning Periods'!$E$2:$N$540,10,FALSE)</f>
        <v>10/15/2021 - 10/15/2029</v>
      </c>
      <c r="C157" s="59">
        <v>2014</v>
      </c>
      <c r="D157" s="59" t="str">
        <f t="shared" si="2"/>
        <v>Bell 2014</v>
      </c>
      <c r="E157" s="59">
        <v>11</v>
      </c>
      <c r="F157" s="233">
        <v>0</v>
      </c>
      <c r="G157" s="59">
        <v>0</v>
      </c>
      <c r="H157" s="59">
        <v>0</v>
      </c>
      <c r="I157" s="48"/>
      <c r="J157" s="59">
        <v>7</v>
      </c>
      <c r="K157" s="233">
        <v>0</v>
      </c>
      <c r="L157" s="59">
        <v>0</v>
      </c>
      <c r="M157" s="59">
        <v>0</v>
      </c>
      <c r="N157" s="48"/>
      <c r="O157" s="59">
        <v>8</v>
      </c>
      <c r="P157" s="59">
        <v>0</v>
      </c>
      <c r="Q157" s="48"/>
      <c r="R157" s="59">
        <v>21</v>
      </c>
      <c r="S157" s="59">
        <v>0</v>
      </c>
      <c r="T157" s="48">
        <v>0</v>
      </c>
      <c r="U157" s="59">
        <v>47</v>
      </c>
      <c r="V157" s="59">
        <v>0</v>
      </c>
    </row>
    <row r="158" spans="1:22">
      <c r="A158" s="60" t="s">
        <v>889</v>
      </c>
      <c r="B158" s="15" t="str">
        <f>VLOOKUP(A158,'Planning Periods'!$E$2:$N$540,10,FALSE)</f>
        <v>10/15/2021 - 10/15/2029</v>
      </c>
      <c r="C158" s="59">
        <v>2015</v>
      </c>
      <c r="D158" s="59" t="str">
        <f t="shared" si="2"/>
        <v>Bell 2015</v>
      </c>
      <c r="E158" s="59">
        <v>11</v>
      </c>
      <c r="F158" s="233">
        <v>0</v>
      </c>
      <c r="G158" s="59">
        <v>0</v>
      </c>
      <c r="H158" s="59">
        <v>0</v>
      </c>
      <c r="I158" s="48"/>
      <c r="J158" s="59">
        <v>7</v>
      </c>
      <c r="K158" s="233">
        <v>0</v>
      </c>
      <c r="L158" s="59">
        <v>0</v>
      </c>
      <c r="M158" s="59">
        <v>0</v>
      </c>
      <c r="N158" s="48"/>
      <c r="O158" s="59">
        <v>8</v>
      </c>
      <c r="P158" s="59">
        <v>3</v>
      </c>
      <c r="Q158" s="48"/>
      <c r="R158" s="59">
        <v>21</v>
      </c>
      <c r="S158" s="59">
        <v>0</v>
      </c>
      <c r="T158" s="48">
        <v>0</v>
      </c>
      <c r="U158" s="59">
        <v>47</v>
      </c>
      <c r="V158" s="59">
        <v>3</v>
      </c>
    </row>
    <row r="159" spans="1:22">
      <c r="A159" s="60" t="s">
        <v>889</v>
      </c>
      <c r="B159" s="15" t="str">
        <f>VLOOKUP(A159,'Planning Periods'!$E$2:$N$540,10,FALSE)</f>
        <v>10/15/2021 - 10/15/2029</v>
      </c>
      <c r="C159" s="59">
        <v>2016</v>
      </c>
      <c r="D159" s="59" t="str">
        <f t="shared" si="2"/>
        <v>Bell 2016</v>
      </c>
      <c r="E159" s="59">
        <v>11</v>
      </c>
      <c r="F159" s="233">
        <v>0</v>
      </c>
      <c r="G159" s="59">
        <v>0</v>
      </c>
      <c r="H159" s="59">
        <v>0</v>
      </c>
      <c r="I159" s="48"/>
      <c r="J159" s="59">
        <v>7</v>
      </c>
      <c r="K159" s="233">
        <v>0</v>
      </c>
      <c r="L159" s="59">
        <v>0</v>
      </c>
      <c r="M159" s="59">
        <v>0</v>
      </c>
      <c r="N159" s="48"/>
      <c r="O159" s="59">
        <v>8</v>
      </c>
      <c r="P159" s="59">
        <v>0</v>
      </c>
      <c r="Q159" s="48"/>
      <c r="R159" s="59">
        <v>21</v>
      </c>
      <c r="S159" s="59">
        <v>10</v>
      </c>
      <c r="T159" s="48">
        <v>0</v>
      </c>
      <c r="U159" s="59">
        <v>47</v>
      </c>
      <c r="V159" s="59">
        <v>10</v>
      </c>
    </row>
    <row r="160" spans="1:22">
      <c r="A160" s="60" t="s">
        <v>889</v>
      </c>
      <c r="B160" s="15" t="str">
        <f>VLOOKUP(A160,'Planning Periods'!$E$2:$N$540,10,FALSE)</f>
        <v>10/15/2021 - 10/15/2029</v>
      </c>
      <c r="C160" s="59">
        <v>2017</v>
      </c>
      <c r="D160" s="59" t="str">
        <f t="shared" si="2"/>
        <v>Bell 2017</v>
      </c>
      <c r="E160" s="59">
        <v>11</v>
      </c>
      <c r="F160" s="233">
        <v>65</v>
      </c>
      <c r="G160" s="59">
        <v>65</v>
      </c>
      <c r="H160" s="59">
        <v>0</v>
      </c>
      <c r="I160" s="48"/>
      <c r="J160" s="59">
        <v>7</v>
      </c>
      <c r="K160" s="233">
        <v>0</v>
      </c>
      <c r="L160" s="59">
        <v>0</v>
      </c>
      <c r="M160" s="59">
        <v>0</v>
      </c>
      <c r="N160" s="48"/>
      <c r="O160" s="59">
        <v>8</v>
      </c>
      <c r="P160" s="59">
        <v>0</v>
      </c>
      <c r="Q160" s="48"/>
      <c r="R160" s="59">
        <v>21</v>
      </c>
      <c r="S160" s="59">
        <v>62</v>
      </c>
      <c r="T160" s="48">
        <v>0</v>
      </c>
      <c r="U160" s="59">
        <v>47</v>
      </c>
      <c r="V160" s="59">
        <v>127</v>
      </c>
    </row>
    <row r="161" spans="1:22">
      <c r="A161" s="60" t="s">
        <v>890</v>
      </c>
      <c r="B161" s="15" t="str">
        <f>VLOOKUP(A161,'Planning Periods'!$E$2:$N$540,10,FALSE)</f>
        <v>10/15/2021 - 10/15/2029</v>
      </c>
      <c r="C161" s="59">
        <v>2013</v>
      </c>
      <c r="D161" s="59" t="str">
        <f t="shared" si="2"/>
        <v>Bell Gardens 2013</v>
      </c>
      <c r="E161" s="59">
        <v>11</v>
      </c>
      <c r="F161" s="233">
        <v>0</v>
      </c>
      <c r="G161" s="59">
        <v>0</v>
      </c>
      <c r="H161" s="59">
        <v>0</v>
      </c>
      <c r="I161" s="48"/>
      <c r="J161" s="59">
        <v>7</v>
      </c>
      <c r="K161" s="233">
        <v>0</v>
      </c>
      <c r="L161" s="59">
        <v>0</v>
      </c>
      <c r="M161" s="59">
        <v>0</v>
      </c>
      <c r="N161" s="48"/>
      <c r="O161" s="59">
        <v>8</v>
      </c>
      <c r="P161" s="59">
        <v>2</v>
      </c>
      <c r="Q161" s="48"/>
      <c r="R161" s="59">
        <v>20</v>
      </c>
      <c r="S161" s="59">
        <v>0</v>
      </c>
      <c r="T161" s="48">
        <v>0</v>
      </c>
      <c r="U161" s="59">
        <v>46</v>
      </c>
      <c r="V161" s="59">
        <v>2</v>
      </c>
    </row>
    <row r="162" spans="1:22">
      <c r="A162" s="60" t="s">
        <v>890</v>
      </c>
      <c r="B162" s="15" t="str">
        <f>VLOOKUP(A162,'Planning Periods'!$E$2:$N$540,10,FALSE)</f>
        <v>10/15/2021 - 10/15/2029</v>
      </c>
      <c r="C162" s="59">
        <v>2014</v>
      </c>
      <c r="D162" s="59" t="str">
        <f t="shared" si="2"/>
        <v>Bell Gardens 2014</v>
      </c>
      <c r="E162" s="59">
        <v>11</v>
      </c>
      <c r="F162" s="233">
        <v>0</v>
      </c>
      <c r="G162" s="59">
        <v>0</v>
      </c>
      <c r="H162" s="59">
        <v>0</v>
      </c>
      <c r="I162" s="48"/>
      <c r="J162" s="59">
        <v>7</v>
      </c>
      <c r="K162" s="233">
        <v>0</v>
      </c>
      <c r="L162" s="59">
        <v>0</v>
      </c>
      <c r="M162" s="59">
        <v>0</v>
      </c>
      <c r="N162" s="48"/>
      <c r="O162" s="59">
        <v>8</v>
      </c>
      <c r="P162" s="59">
        <v>4</v>
      </c>
      <c r="Q162" s="48"/>
      <c r="R162" s="59">
        <v>20</v>
      </c>
      <c r="S162" s="59">
        <v>2</v>
      </c>
      <c r="T162" s="48">
        <v>0</v>
      </c>
      <c r="U162" s="59">
        <v>46</v>
      </c>
      <c r="V162" s="59">
        <v>6</v>
      </c>
    </row>
    <row r="163" spans="1:22">
      <c r="A163" s="60" t="s">
        <v>890</v>
      </c>
      <c r="B163" s="15" t="str">
        <f>VLOOKUP(A163,'Planning Periods'!$E$2:$N$540,10,FALSE)</f>
        <v>10/15/2021 - 10/15/2029</v>
      </c>
      <c r="C163" s="59">
        <v>2015</v>
      </c>
      <c r="D163" s="59" t="str">
        <f t="shared" si="2"/>
        <v>Bell Gardens 2015</v>
      </c>
      <c r="E163" s="59">
        <v>11</v>
      </c>
      <c r="F163" s="233">
        <v>0</v>
      </c>
      <c r="G163" s="59">
        <v>0</v>
      </c>
      <c r="H163" s="59">
        <v>0</v>
      </c>
      <c r="I163" s="48"/>
      <c r="J163" s="59">
        <v>7</v>
      </c>
      <c r="K163" s="233">
        <v>0</v>
      </c>
      <c r="L163" s="59">
        <v>0</v>
      </c>
      <c r="M163" s="59">
        <v>0</v>
      </c>
      <c r="N163" s="48"/>
      <c r="O163" s="59">
        <v>8</v>
      </c>
      <c r="P163" s="59">
        <v>1</v>
      </c>
      <c r="Q163" s="48"/>
      <c r="R163" s="59">
        <v>20</v>
      </c>
      <c r="S163" s="59">
        <v>3</v>
      </c>
      <c r="T163" s="48">
        <v>0</v>
      </c>
      <c r="U163" s="59">
        <v>46</v>
      </c>
      <c r="V163" s="59">
        <v>4</v>
      </c>
    </row>
    <row r="164" spans="1:22">
      <c r="A164" s="60" t="s">
        <v>890</v>
      </c>
      <c r="B164" s="15" t="str">
        <f>VLOOKUP(A164,'Planning Periods'!$E$2:$N$540,10,FALSE)</f>
        <v>10/15/2021 - 10/15/2029</v>
      </c>
      <c r="C164" s="59">
        <v>2016</v>
      </c>
      <c r="D164" s="59" t="str">
        <f t="shared" si="2"/>
        <v>Bell Gardens 2016</v>
      </c>
      <c r="E164" s="59">
        <v>11</v>
      </c>
      <c r="F164" s="233">
        <v>0</v>
      </c>
      <c r="G164" s="59">
        <v>0</v>
      </c>
      <c r="H164" s="59">
        <v>0</v>
      </c>
      <c r="I164" s="48"/>
      <c r="J164" s="59">
        <v>7</v>
      </c>
      <c r="K164" s="233">
        <v>0</v>
      </c>
      <c r="L164" s="59">
        <v>0</v>
      </c>
      <c r="M164" s="59">
        <v>0</v>
      </c>
      <c r="N164" s="48"/>
      <c r="O164" s="59">
        <v>8</v>
      </c>
      <c r="P164" s="59">
        <v>0</v>
      </c>
      <c r="Q164" s="48"/>
      <c r="R164" s="59">
        <v>20</v>
      </c>
      <c r="S164" s="59">
        <v>5</v>
      </c>
      <c r="T164" s="48">
        <v>0</v>
      </c>
      <c r="U164" s="59">
        <v>46</v>
      </c>
      <c r="V164" s="59">
        <v>5</v>
      </c>
    </row>
    <row r="165" spans="1:22">
      <c r="A165" s="60" t="s">
        <v>890</v>
      </c>
      <c r="B165" s="15" t="str">
        <f>VLOOKUP(A165,'Planning Periods'!$E$2:$N$540,10,FALSE)</f>
        <v>10/15/2021 - 10/15/2029</v>
      </c>
      <c r="C165" s="59">
        <v>2017</v>
      </c>
      <c r="D165" s="59" t="str">
        <f t="shared" si="2"/>
        <v>Bell Gardens 2017</v>
      </c>
      <c r="E165" s="59">
        <v>11</v>
      </c>
      <c r="F165" s="233">
        <v>0</v>
      </c>
      <c r="G165" s="59">
        <v>0</v>
      </c>
      <c r="H165" s="59">
        <v>0</v>
      </c>
      <c r="I165" s="48"/>
      <c r="J165" s="59">
        <v>7</v>
      </c>
      <c r="K165" s="233">
        <v>0</v>
      </c>
      <c r="L165" s="59">
        <v>0</v>
      </c>
      <c r="M165" s="59">
        <v>0</v>
      </c>
      <c r="N165" s="48"/>
      <c r="O165" s="59">
        <v>8</v>
      </c>
      <c r="P165" s="59">
        <v>5</v>
      </c>
      <c r="Q165" s="48"/>
      <c r="R165" s="59">
        <v>20</v>
      </c>
      <c r="S165" s="59">
        <v>7</v>
      </c>
      <c r="T165" s="48">
        <v>0</v>
      </c>
      <c r="U165" s="59">
        <v>46</v>
      </c>
      <c r="V165" s="59">
        <v>12</v>
      </c>
    </row>
    <row r="166" spans="1:22">
      <c r="A166" s="60" t="s">
        <v>891</v>
      </c>
      <c r="B166" s="15"/>
      <c r="C166" s="59">
        <v>2013</v>
      </c>
      <c r="D166" s="59" t="str">
        <f t="shared" si="2"/>
        <v>Bellflower 2013</v>
      </c>
      <c r="E166" s="59">
        <v>1</v>
      </c>
      <c r="F166" s="233">
        <v>1</v>
      </c>
      <c r="G166" s="59">
        <v>1</v>
      </c>
      <c r="H166" s="59">
        <v>0</v>
      </c>
      <c r="I166" s="48"/>
      <c r="J166" s="59">
        <v>1</v>
      </c>
      <c r="K166" s="233">
        <v>10</v>
      </c>
      <c r="L166" s="59">
        <v>10</v>
      </c>
      <c r="M166" s="59">
        <v>0</v>
      </c>
      <c r="N166" s="48"/>
      <c r="O166" s="59">
        <v>0</v>
      </c>
      <c r="P166" s="59">
        <v>0</v>
      </c>
      <c r="Q166" s="48"/>
      <c r="R166" s="59">
        <v>0</v>
      </c>
      <c r="S166" s="59">
        <v>53</v>
      </c>
      <c r="T166" s="48">
        <v>0</v>
      </c>
      <c r="U166" s="59">
        <v>2</v>
      </c>
      <c r="V166" s="59">
        <v>64</v>
      </c>
    </row>
    <row r="167" spans="1:22">
      <c r="A167" s="60" t="s">
        <v>891</v>
      </c>
      <c r="B167" s="15" t="str">
        <f>VLOOKUP(A167,'Planning Periods'!$E$2:$N$540,10,FALSE)</f>
        <v>10/15/2021 - 10/15/2029</v>
      </c>
      <c r="C167" s="59">
        <v>2014</v>
      </c>
      <c r="D167" s="59" t="str">
        <f t="shared" si="2"/>
        <v>Bellflower 2014</v>
      </c>
      <c r="E167" s="59">
        <v>1</v>
      </c>
      <c r="F167" s="233">
        <v>0</v>
      </c>
      <c r="G167" s="59">
        <v>0</v>
      </c>
      <c r="H167" s="59">
        <v>0</v>
      </c>
      <c r="I167" s="48"/>
      <c r="J167" s="59">
        <v>1</v>
      </c>
      <c r="K167" s="233">
        <v>0</v>
      </c>
      <c r="L167" s="59">
        <v>0</v>
      </c>
      <c r="M167" s="59">
        <v>0</v>
      </c>
      <c r="N167" s="48"/>
      <c r="O167" s="59">
        <v>0</v>
      </c>
      <c r="P167" s="59">
        <v>0</v>
      </c>
      <c r="Q167" s="48"/>
      <c r="R167" s="59">
        <v>0</v>
      </c>
      <c r="S167" s="59">
        <v>67</v>
      </c>
      <c r="T167" s="48">
        <v>0</v>
      </c>
      <c r="U167" s="59">
        <v>2</v>
      </c>
      <c r="V167" s="59">
        <v>67</v>
      </c>
    </row>
    <row r="168" spans="1:22">
      <c r="A168" s="60" t="s">
        <v>891</v>
      </c>
      <c r="B168" s="15" t="str">
        <f>VLOOKUP(A168,'Planning Periods'!$E$2:$N$540,10,FALSE)</f>
        <v>10/15/2021 - 10/15/2029</v>
      </c>
      <c r="C168" s="59">
        <v>2015</v>
      </c>
      <c r="D168" s="59" t="str">
        <f t="shared" si="2"/>
        <v>Bellflower 2015</v>
      </c>
      <c r="E168" s="59">
        <v>1</v>
      </c>
      <c r="F168" s="233">
        <v>0</v>
      </c>
      <c r="G168" s="59">
        <v>0</v>
      </c>
      <c r="H168" s="59">
        <v>0</v>
      </c>
      <c r="I168" s="48"/>
      <c r="J168" s="59">
        <v>1</v>
      </c>
      <c r="K168" s="233">
        <v>0</v>
      </c>
      <c r="L168" s="59">
        <v>0</v>
      </c>
      <c r="M168" s="59">
        <v>0</v>
      </c>
      <c r="N168" s="48"/>
      <c r="O168" s="59">
        <v>0</v>
      </c>
      <c r="P168" s="59">
        <v>0</v>
      </c>
      <c r="Q168" s="48"/>
      <c r="R168" s="59">
        <v>0</v>
      </c>
      <c r="S168" s="59">
        <v>3</v>
      </c>
      <c r="T168" s="48">
        <v>0</v>
      </c>
      <c r="U168" s="59">
        <v>2</v>
      </c>
      <c r="V168" s="59">
        <v>3</v>
      </c>
    </row>
    <row r="169" spans="1:22">
      <c r="A169" s="60" t="s">
        <v>891</v>
      </c>
      <c r="B169" s="15" t="str">
        <f>VLOOKUP(A169,'Planning Periods'!$E$2:$N$540,10,FALSE)</f>
        <v>10/15/2021 - 10/15/2029</v>
      </c>
      <c r="C169" s="59">
        <v>2016</v>
      </c>
      <c r="D169" s="59" t="str">
        <f t="shared" si="2"/>
        <v>Bellflower 2016</v>
      </c>
      <c r="E169" s="59">
        <v>1</v>
      </c>
      <c r="F169" s="233">
        <v>0</v>
      </c>
      <c r="G169" s="59">
        <v>0</v>
      </c>
      <c r="H169" s="59">
        <v>0</v>
      </c>
      <c r="I169" s="48"/>
      <c r="J169" s="59">
        <v>1</v>
      </c>
      <c r="K169" s="233">
        <v>6</v>
      </c>
      <c r="L169" s="59">
        <v>6</v>
      </c>
      <c r="M169" s="59">
        <v>0</v>
      </c>
      <c r="N169" s="48"/>
      <c r="O169" s="59">
        <v>0</v>
      </c>
      <c r="P169" s="59">
        <v>6</v>
      </c>
      <c r="Q169" s="48"/>
      <c r="R169" s="59">
        <v>0</v>
      </c>
      <c r="S169" s="59">
        <v>108</v>
      </c>
      <c r="T169" s="48">
        <v>0</v>
      </c>
      <c r="U169" s="59">
        <v>2</v>
      </c>
      <c r="V169" s="59">
        <v>120</v>
      </c>
    </row>
    <row r="170" spans="1:22">
      <c r="A170" s="60" t="s">
        <v>891</v>
      </c>
      <c r="B170" s="15" t="str">
        <f>VLOOKUP(A170,'Planning Periods'!$E$2:$N$540,10,FALSE)</f>
        <v>10/15/2021 - 10/15/2029</v>
      </c>
      <c r="C170" s="59">
        <v>2017</v>
      </c>
      <c r="D170" s="59" t="str">
        <f t="shared" si="2"/>
        <v>Bellflower 2017</v>
      </c>
      <c r="E170" s="59">
        <v>1</v>
      </c>
      <c r="F170" s="233">
        <v>0</v>
      </c>
      <c r="G170" s="59">
        <v>0</v>
      </c>
      <c r="H170" s="59">
        <v>0</v>
      </c>
      <c r="I170" s="48"/>
      <c r="J170" s="59">
        <v>1</v>
      </c>
      <c r="K170" s="233">
        <v>0</v>
      </c>
      <c r="L170" s="59">
        <v>0</v>
      </c>
      <c r="M170" s="59">
        <v>0</v>
      </c>
      <c r="N170" s="48"/>
      <c r="O170" s="59">
        <v>0</v>
      </c>
      <c r="P170" s="59">
        <v>0</v>
      </c>
      <c r="Q170" s="48"/>
      <c r="R170" s="59">
        <v>0</v>
      </c>
      <c r="S170" s="59">
        <v>64</v>
      </c>
      <c r="T170" s="48">
        <v>0</v>
      </c>
      <c r="U170" s="59">
        <v>2</v>
      </c>
      <c r="V170" s="59">
        <v>64</v>
      </c>
    </row>
    <row r="171" spans="1:22">
      <c r="A171" s="60" t="s">
        <v>892</v>
      </c>
      <c r="B171" s="15" t="str">
        <f>VLOOKUP(A171,'Planning Periods'!$E$2:$N$540,10,FALSE)</f>
        <v>01/31/2023 - 01/31/2031</v>
      </c>
      <c r="C171" s="59">
        <v>2014</v>
      </c>
      <c r="D171" s="59" t="str">
        <f t="shared" si="2"/>
        <v>Belmont 2014</v>
      </c>
      <c r="E171" s="59">
        <v>116</v>
      </c>
      <c r="F171" s="233">
        <v>0</v>
      </c>
      <c r="G171" s="59">
        <v>0</v>
      </c>
      <c r="H171" s="59">
        <v>0</v>
      </c>
      <c r="I171" s="48"/>
      <c r="J171" s="59">
        <v>63</v>
      </c>
      <c r="K171" s="233">
        <v>0</v>
      </c>
      <c r="L171" s="59">
        <v>0</v>
      </c>
      <c r="M171" s="59">
        <v>0</v>
      </c>
      <c r="N171" s="48"/>
      <c r="O171" s="59">
        <v>67</v>
      </c>
      <c r="P171" s="59">
        <v>0</v>
      </c>
      <c r="Q171" s="48"/>
      <c r="R171" s="59">
        <v>222</v>
      </c>
      <c r="S171" s="59">
        <v>18</v>
      </c>
      <c r="T171" s="48">
        <v>0</v>
      </c>
      <c r="U171" s="59">
        <v>468</v>
      </c>
      <c r="V171" s="59">
        <v>18</v>
      </c>
    </row>
    <row r="172" spans="1:22">
      <c r="A172" s="60" t="s">
        <v>892</v>
      </c>
      <c r="B172" s="15" t="str">
        <f>VLOOKUP(A172,'Planning Periods'!$E$2:$N$540,10,FALSE)</f>
        <v>01/31/2023 - 01/31/2031</v>
      </c>
      <c r="C172" s="59">
        <v>2015</v>
      </c>
      <c r="D172" s="59" t="str">
        <f t="shared" si="2"/>
        <v>Belmont 2015</v>
      </c>
      <c r="E172" s="59">
        <v>116</v>
      </c>
      <c r="F172" s="233">
        <v>0</v>
      </c>
      <c r="G172" s="59">
        <v>0</v>
      </c>
      <c r="H172" s="59">
        <v>0</v>
      </c>
      <c r="I172" s="48"/>
      <c r="J172" s="59">
        <v>63</v>
      </c>
      <c r="K172" s="233">
        <v>0</v>
      </c>
      <c r="L172" s="59">
        <v>0</v>
      </c>
      <c r="M172" s="59">
        <v>0</v>
      </c>
      <c r="N172" s="48"/>
      <c r="O172" s="59">
        <v>67</v>
      </c>
      <c r="P172" s="59">
        <v>0</v>
      </c>
      <c r="Q172" s="48"/>
      <c r="R172" s="59">
        <v>222</v>
      </c>
      <c r="S172" s="59">
        <v>7</v>
      </c>
      <c r="T172" s="48">
        <v>0</v>
      </c>
      <c r="U172" s="59">
        <v>468</v>
      </c>
      <c r="V172" s="59">
        <v>7</v>
      </c>
    </row>
    <row r="173" spans="1:22">
      <c r="A173" s="60" t="s">
        <v>892</v>
      </c>
      <c r="B173" s="15" t="str">
        <f>VLOOKUP(A173,'Planning Periods'!$E$2:$N$540,10,FALSE)</f>
        <v>01/31/2023 - 01/31/2031</v>
      </c>
      <c r="C173" s="59">
        <v>2016</v>
      </c>
      <c r="D173" s="59" t="str">
        <f t="shared" si="2"/>
        <v>Belmont 2016</v>
      </c>
      <c r="E173" s="59">
        <v>116</v>
      </c>
      <c r="F173" s="233">
        <v>0</v>
      </c>
      <c r="G173" s="59">
        <v>0</v>
      </c>
      <c r="H173" s="59">
        <v>0</v>
      </c>
      <c r="I173" s="48"/>
      <c r="J173" s="59">
        <v>63</v>
      </c>
      <c r="K173" s="233">
        <v>0</v>
      </c>
      <c r="L173" s="59">
        <v>0</v>
      </c>
      <c r="M173" s="59">
        <v>0</v>
      </c>
      <c r="N173" s="48"/>
      <c r="O173" s="59">
        <v>67</v>
      </c>
      <c r="P173" s="59">
        <v>0</v>
      </c>
      <c r="Q173" s="48"/>
      <c r="R173" s="59">
        <v>222</v>
      </c>
      <c r="S173" s="59">
        <v>7</v>
      </c>
      <c r="T173" s="48">
        <v>0</v>
      </c>
      <c r="U173" s="59">
        <v>468</v>
      </c>
      <c r="V173" s="59">
        <v>7</v>
      </c>
    </row>
    <row r="174" spans="1:22">
      <c r="A174" s="60" t="s">
        <v>892</v>
      </c>
      <c r="B174" s="15" t="str">
        <f>VLOOKUP(A174,'Planning Periods'!$E$2:$N$540,10,FALSE)</f>
        <v>01/31/2023 - 01/31/2031</v>
      </c>
      <c r="C174" s="59">
        <v>2017</v>
      </c>
      <c r="D174" s="59" t="str">
        <f t="shared" si="2"/>
        <v>Belmont 2017</v>
      </c>
      <c r="E174" s="59">
        <v>116</v>
      </c>
      <c r="F174" s="233">
        <v>0</v>
      </c>
      <c r="G174" s="59">
        <v>0</v>
      </c>
      <c r="H174" s="59">
        <v>0</v>
      </c>
      <c r="I174" s="48"/>
      <c r="J174" s="59">
        <v>63</v>
      </c>
      <c r="K174" s="233">
        <v>0</v>
      </c>
      <c r="L174" s="59">
        <v>0</v>
      </c>
      <c r="M174" s="59">
        <v>0</v>
      </c>
      <c r="N174" s="48"/>
      <c r="O174" s="59">
        <v>67</v>
      </c>
      <c r="P174" s="59">
        <v>4</v>
      </c>
      <c r="Q174" s="48"/>
      <c r="R174" s="59">
        <v>222</v>
      </c>
      <c r="S174" s="59">
        <v>109</v>
      </c>
      <c r="T174" s="48">
        <v>0</v>
      </c>
      <c r="U174" s="59">
        <v>468</v>
      </c>
      <c r="V174" s="59">
        <v>113</v>
      </c>
    </row>
    <row r="175" spans="1:22">
      <c r="A175" s="60" t="s">
        <v>893</v>
      </c>
      <c r="B175" s="15" t="str">
        <f>VLOOKUP(A175,'Planning Periods'!$E$2:$N$540,10,FALSE)</f>
        <v>01/31/2023 - 01/31/2031</v>
      </c>
      <c r="C175" s="59">
        <v>2014</v>
      </c>
      <c r="D175" s="59" t="str">
        <f t="shared" si="2"/>
        <v>Belvedere 2014</v>
      </c>
      <c r="E175" s="59" t="s">
        <v>1357</v>
      </c>
      <c r="F175" s="233" t="s">
        <v>1357</v>
      </c>
      <c r="G175" s="59" t="s">
        <v>1357</v>
      </c>
      <c r="H175" s="59" t="s">
        <v>1357</v>
      </c>
      <c r="I175" s="48"/>
      <c r="J175" s="59" t="s">
        <v>1357</v>
      </c>
      <c r="K175" s="233" t="s">
        <v>1357</v>
      </c>
      <c r="L175" s="59" t="s">
        <v>1357</v>
      </c>
      <c r="M175" s="59" t="s">
        <v>1357</v>
      </c>
      <c r="N175" s="48"/>
      <c r="O175" s="59" t="s">
        <v>1357</v>
      </c>
      <c r="P175" s="59" t="s">
        <v>1357</v>
      </c>
      <c r="Q175" s="48"/>
      <c r="R175" s="59" t="s">
        <v>1357</v>
      </c>
      <c r="S175" s="59" t="s">
        <v>1357</v>
      </c>
      <c r="T175" s="48" t="s">
        <v>1357</v>
      </c>
      <c r="U175" s="59" t="s">
        <v>1357</v>
      </c>
      <c r="V175" s="59" t="s">
        <v>1357</v>
      </c>
    </row>
    <row r="176" spans="1:22">
      <c r="A176" s="60" t="s">
        <v>893</v>
      </c>
      <c r="B176" s="15" t="str">
        <f>VLOOKUP(A176,'Planning Periods'!$E$2:$N$540,10,FALSE)</f>
        <v>01/31/2023 - 01/31/2031</v>
      </c>
      <c r="C176" s="59">
        <v>2015</v>
      </c>
      <c r="D176" s="59" t="str">
        <f t="shared" si="2"/>
        <v>Belvedere 2015</v>
      </c>
      <c r="E176" s="59">
        <v>4</v>
      </c>
      <c r="F176" s="233">
        <v>0</v>
      </c>
      <c r="G176" s="59">
        <v>0</v>
      </c>
      <c r="H176" s="59">
        <v>0</v>
      </c>
      <c r="I176" s="48"/>
      <c r="J176" s="59">
        <v>3</v>
      </c>
      <c r="K176" s="233">
        <v>0</v>
      </c>
      <c r="L176" s="59">
        <v>0</v>
      </c>
      <c r="M176" s="59">
        <v>0</v>
      </c>
      <c r="N176" s="48"/>
      <c r="O176" s="59">
        <v>4</v>
      </c>
      <c r="P176" s="59">
        <v>0</v>
      </c>
      <c r="Q176" s="48"/>
      <c r="R176" s="59">
        <v>5</v>
      </c>
      <c r="S176" s="59">
        <v>0</v>
      </c>
      <c r="T176" s="48">
        <v>0</v>
      </c>
      <c r="U176" s="59">
        <v>16</v>
      </c>
      <c r="V176" s="59">
        <v>0</v>
      </c>
    </row>
    <row r="177" spans="1:22">
      <c r="A177" s="60" t="s">
        <v>893</v>
      </c>
      <c r="B177" s="15" t="str">
        <f>VLOOKUP(A177,'Planning Periods'!$E$2:$N$540,10,FALSE)</f>
        <v>01/31/2023 - 01/31/2031</v>
      </c>
      <c r="C177" s="59">
        <v>2016</v>
      </c>
      <c r="D177" s="59" t="str">
        <f t="shared" si="2"/>
        <v>Belvedere 2016</v>
      </c>
      <c r="E177" s="59">
        <v>4</v>
      </c>
      <c r="F177" s="233">
        <v>0</v>
      </c>
      <c r="G177" s="59">
        <v>0</v>
      </c>
      <c r="H177" s="59">
        <v>0</v>
      </c>
      <c r="I177" s="48"/>
      <c r="J177" s="59">
        <v>3</v>
      </c>
      <c r="K177" s="233">
        <v>0</v>
      </c>
      <c r="L177" s="59">
        <v>0</v>
      </c>
      <c r="M177" s="59">
        <v>0</v>
      </c>
      <c r="N177" s="48"/>
      <c r="O177" s="59">
        <v>4</v>
      </c>
      <c r="P177" s="59">
        <v>0</v>
      </c>
      <c r="Q177" s="48"/>
      <c r="R177" s="59">
        <v>5</v>
      </c>
      <c r="S177" s="59">
        <v>0</v>
      </c>
      <c r="T177" s="48">
        <v>0</v>
      </c>
      <c r="U177" s="59">
        <v>16</v>
      </c>
      <c r="V177" s="59">
        <v>0</v>
      </c>
    </row>
    <row r="178" spans="1:22">
      <c r="A178" s="60" t="s">
        <v>893</v>
      </c>
      <c r="B178" s="15" t="str">
        <f>VLOOKUP(A178,'Planning Periods'!$E$2:$N$540,10,FALSE)</f>
        <v>01/31/2023 - 01/31/2031</v>
      </c>
      <c r="C178" s="59">
        <v>2017</v>
      </c>
      <c r="D178" s="59" t="str">
        <f t="shared" si="2"/>
        <v>Belvedere 2017</v>
      </c>
      <c r="E178" s="59">
        <v>4</v>
      </c>
      <c r="F178" s="233">
        <v>0</v>
      </c>
      <c r="G178" s="59">
        <v>0</v>
      </c>
      <c r="H178" s="59">
        <v>0</v>
      </c>
      <c r="I178" s="48"/>
      <c r="J178" s="59">
        <v>3</v>
      </c>
      <c r="K178" s="233">
        <v>0</v>
      </c>
      <c r="L178" s="59">
        <v>0</v>
      </c>
      <c r="M178" s="59">
        <v>0</v>
      </c>
      <c r="N178" s="48"/>
      <c r="O178" s="59">
        <v>4</v>
      </c>
      <c r="P178" s="59">
        <v>2</v>
      </c>
      <c r="Q178" s="48"/>
      <c r="R178" s="59">
        <v>5</v>
      </c>
      <c r="S178" s="59">
        <v>0</v>
      </c>
      <c r="T178" s="48">
        <v>0</v>
      </c>
      <c r="U178" s="59">
        <v>16</v>
      </c>
      <c r="V178" s="59">
        <v>2</v>
      </c>
    </row>
    <row r="179" spans="1:22">
      <c r="A179" s="60" t="s">
        <v>894</v>
      </c>
      <c r="B179" s="15" t="str">
        <f>VLOOKUP(A179,'Planning Periods'!$E$2:$N$540,10,FALSE)</f>
        <v>01/31/2023 - 01/31/2031</v>
      </c>
      <c r="C179" s="59">
        <v>2014</v>
      </c>
      <c r="D179" s="59" t="str">
        <f t="shared" si="2"/>
        <v>Benicia 2014</v>
      </c>
      <c r="E179" s="59">
        <v>94</v>
      </c>
      <c r="F179" s="233">
        <v>0</v>
      </c>
      <c r="G179" s="59">
        <v>0</v>
      </c>
      <c r="H179" s="59">
        <v>0</v>
      </c>
      <c r="I179" s="48"/>
      <c r="J179" s="59">
        <v>54</v>
      </c>
      <c r="K179" s="233">
        <v>0</v>
      </c>
      <c r="L179" s="59">
        <v>0</v>
      </c>
      <c r="M179" s="59">
        <v>0</v>
      </c>
      <c r="N179" s="48"/>
      <c r="O179" s="59">
        <v>56</v>
      </c>
      <c r="P179" s="59">
        <v>0</v>
      </c>
      <c r="Q179" s="48"/>
      <c r="R179" s="59">
        <v>123</v>
      </c>
      <c r="S179" s="59">
        <v>4</v>
      </c>
      <c r="T179" s="48">
        <v>0</v>
      </c>
      <c r="U179" s="59">
        <v>327</v>
      </c>
      <c r="V179" s="59">
        <v>4</v>
      </c>
    </row>
    <row r="180" spans="1:22">
      <c r="A180" s="60" t="s">
        <v>894</v>
      </c>
      <c r="B180" s="15" t="str">
        <f>VLOOKUP(A180,'Planning Periods'!$E$2:$N$540,10,FALSE)</f>
        <v>01/31/2023 - 01/31/2031</v>
      </c>
      <c r="C180" s="59">
        <v>2015</v>
      </c>
      <c r="D180" s="59" t="str">
        <f t="shared" si="2"/>
        <v>Benicia 2015</v>
      </c>
      <c r="E180" s="59">
        <v>94</v>
      </c>
      <c r="F180" s="233">
        <v>0</v>
      </c>
      <c r="G180" s="59">
        <v>0</v>
      </c>
      <c r="H180" s="59">
        <v>0</v>
      </c>
      <c r="I180" s="48"/>
      <c r="J180" s="59">
        <v>54</v>
      </c>
      <c r="K180" s="233">
        <v>1</v>
      </c>
      <c r="L180" s="59">
        <v>1</v>
      </c>
      <c r="M180" s="59">
        <v>0</v>
      </c>
      <c r="N180" s="48"/>
      <c r="O180" s="59">
        <v>56</v>
      </c>
      <c r="P180" s="59">
        <v>0</v>
      </c>
      <c r="Q180" s="48"/>
      <c r="R180" s="59">
        <v>123</v>
      </c>
      <c r="S180" s="59">
        <v>2</v>
      </c>
      <c r="T180" s="48">
        <v>0</v>
      </c>
      <c r="U180" s="59">
        <v>327</v>
      </c>
      <c r="V180" s="59">
        <v>3</v>
      </c>
    </row>
    <row r="181" spans="1:22">
      <c r="A181" s="60" t="s">
        <v>894</v>
      </c>
      <c r="B181" s="15" t="str">
        <f>VLOOKUP(A181,'Planning Periods'!$E$2:$N$540,10,FALSE)</f>
        <v>01/31/2023 - 01/31/2031</v>
      </c>
      <c r="C181" s="59">
        <v>2016</v>
      </c>
      <c r="D181" s="59" t="str">
        <f t="shared" si="2"/>
        <v>Benicia 2016</v>
      </c>
      <c r="E181" s="59">
        <v>94</v>
      </c>
      <c r="F181" s="233">
        <v>0</v>
      </c>
      <c r="G181" s="59">
        <v>0</v>
      </c>
      <c r="H181" s="59">
        <v>0</v>
      </c>
      <c r="I181" s="48"/>
      <c r="J181" s="59">
        <v>54</v>
      </c>
      <c r="K181" s="233">
        <v>2</v>
      </c>
      <c r="L181" s="59">
        <v>2</v>
      </c>
      <c r="M181" s="59">
        <v>0</v>
      </c>
      <c r="N181" s="48"/>
      <c r="O181" s="59">
        <v>56</v>
      </c>
      <c r="P181" s="59">
        <v>0</v>
      </c>
      <c r="Q181" s="48"/>
      <c r="R181" s="59">
        <v>123</v>
      </c>
      <c r="S181" s="59">
        <v>1</v>
      </c>
      <c r="T181" s="48">
        <v>0</v>
      </c>
      <c r="U181" s="59">
        <v>327</v>
      </c>
      <c r="V181" s="59">
        <v>3</v>
      </c>
    </row>
    <row r="182" spans="1:22">
      <c r="A182" s="60" t="s">
        <v>894</v>
      </c>
      <c r="B182" s="15" t="str">
        <f>VLOOKUP(A182,'Planning Periods'!$E$2:$N$540,10,FALSE)</f>
        <v>01/31/2023 - 01/31/2031</v>
      </c>
      <c r="C182" s="59">
        <v>2017</v>
      </c>
      <c r="D182" s="59" t="str">
        <f t="shared" si="2"/>
        <v>Benicia 2017</v>
      </c>
      <c r="E182" s="59">
        <v>94</v>
      </c>
      <c r="F182" s="233">
        <v>1</v>
      </c>
      <c r="G182" s="59">
        <v>1</v>
      </c>
      <c r="H182" s="59">
        <v>0</v>
      </c>
      <c r="I182" s="48"/>
      <c r="J182" s="59">
        <v>54</v>
      </c>
      <c r="K182" s="233">
        <v>0</v>
      </c>
      <c r="L182" s="59">
        <v>0</v>
      </c>
      <c r="M182" s="59">
        <v>0</v>
      </c>
      <c r="N182" s="48"/>
      <c r="O182" s="59">
        <v>56</v>
      </c>
      <c r="P182" s="59">
        <v>0</v>
      </c>
      <c r="Q182" s="48"/>
      <c r="R182" s="59">
        <v>123</v>
      </c>
      <c r="S182" s="59">
        <v>8</v>
      </c>
      <c r="T182" s="48">
        <v>0</v>
      </c>
      <c r="U182" s="59">
        <v>327</v>
      </c>
      <c r="V182" s="59">
        <v>9</v>
      </c>
    </row>
    <row r="183" spans="1:22">
      <c r="A183" s="60" t="s">
        <v>895</v>
      </c>
      <c r="B183" s="15" t="str">
        <f>VLOOKUP(A183,'Planning Periods'!$E$2:$N$540,10,FALSE)</f>
        <v>01/31/2023 - 01/31/2031</v>
      </c>
      <c r="C183" s="59">
        <v>2014</v>
      </c>
      <c r="D183" s="59" t="str">
        <f t="shared" si="2"/>
        <v>Berkeley 2014</v>
      </c>
      <c r="E183" s="59" t="s">
        <v>1357</v>
      </c>
      <c r="F183" s="233" t="s">
        <v>1357</v>
      </c>
      <c r="G183" s="59" t="s">
        <v>1357</v>
      </c>
      <c r="H183" s="59" t="s">
        <v>1357</v>
      </c>
      <c r="I183" s="48"/>
      <c r="J183" s="59" t="s">
        <v>1357</v>
      </c>
      <c r="K183" s="233" t="s">
        <v>1357</v>
      </c>
      <c r="L183" s="59" t="s">
        <v>1357</v>
      </c>
      <c r="M183" s="59" t="s">
        <v>1357</v>
      </c>
      <c r="N183" s="48"/>
      <c r="O183" s="59" t="s">
        <v>1357</v>
      </c>
      <c r="P183" s="59" t="s">
        <v>1357</v>
      </c>
      <c r="Q183" s="48"/>
      <c r="R183" s="59" t="s">
        <v>1357</v>
      </c>
      <c r="S183" s="59" t="s">
        <v>1357</v>
      </c>
      <c r="T183" s="48" t="s">
        <v>1357</v>
      </c>
      <c r="U183" s="59" t="s">
        <v>1357</v>
      </c>
      <c r="V183" s="59" t="s">
        <v>1357</v>
      </c>
    </row>
    <row r="184" spans="1:22">
      <c r="A184" s="60" t="s">
        <v>895</v>
      </c>
      <c r="B184" s="15" t="str">
        <f>VLOOKUP(A184,'Planning Periods'!$E$2:$N$540,10,FALSE)</f>
        <v>01/31/2023 - 01/31/2031</v>
      </c>
      <c r="C184" s="59">
        <v>2015</v>
      </c>
      <c r="D184" s="59" t="str">
        <f t="shared" si="2"/>
        <v>Berkeley 2015</v>
      </c>
      <c r="E184" s="59">
        <v>532</v>
      </c>
      <c r="F184" s="233">
        <v>59</v>
      </c>
      <c r="G184" s="59">
        <v>59</v>
      </c>
      <c r="H184" s="59">
        <v>0</v>
      </c>
      <c r="I184" s="48"/>
      <c r="J184" s="59">
        <v>442</v>
      </c>
      <c r="K184" s="233">
        <v>17</v>
      </c>
      <c r="L184" s="59">
        <v>17</v>
      </c>
      <c r="M184" s="59">
        <v>0</v>
      </c>
      <c r="N184" s="48"/>
      <c r="O184" s="59">
        <v>584</v>
      </c>
      <c r="P184" s="59">
        <v>132</v>
      </c>
      <c r="Q184" s="48"/>
      <c r="R184" s="59">
        <v>1401</v>
      </c>
      <c r="S184" s="59">
        <v>326</v>
      </c>
      <c r="T184" s="48">
        <v>0</v>
      </c>
      <c r="U184" s="59">
        <v>2959</v>
      </c>
      <c r="V184" s="59">
        <v>534</v>
      </c>
    </row>
    <row r="185" spans="1:22">
      <c r="A185" s="60" t="s">
        <v>895</v>
      </c>
      <c r="B185" s="15" t="str">
        <f>VLOOKUP(A185,'Planning Periods'!$E$2:$N$540,10,FALSE)</f>
        <v>01/31/2023 - 01/31/2031</v>
      </c>
      <c r="C185" s="59">
        <v>2016</v>
      </c>
      <c r="D185" s="59" t="str">
        <f t="shared" si="2"/>
        <v>Berkeley 2016</v>
      </c>
      <c r="E185" s="59">
        <v>532</v>
      </c>
      <c r="F185" s="233">
        <v>16</v>
      </c>
      <c r="G185" s="59">
        <v>16</v>
      </c>
      <c r="H185" s="59">
        <v>0</v>
      </c>
      <c r="I185" s="48"/>
      <c r="J185" s="59">
        <v>442</v>
      </c>
      <c r="K185" s="233">
        <v>0</v>
      </c>
      <c r="L185" s="59">
        <v>0</v>
      </c>
      <c r="M185" s="59">
        <v>0</v>
      </c>
      <c r="N185" s="48"/>
      <c r="O185" s="59">
        <v>584</v>
      </c>
      <c r="P185" s="59">
        <v>0</v>
      </c>
      <c r="Q185" s="48"/>
      <c r="R185" s="59">
        <v>1401</v>
      </c>
      <c r="S185" s="59">
        <v>212</v>
      </c>
      <c r="T185" s="48">
        <v>0</v>
      </c>
      <c r="U185" s="59">
        <v>2959</v>
      </c>
      <c r="V185" s="59">
        <v>228</v>
      </c>
    </row>
    <row r="186" spans="1:22">
      <c r="A186" s="60" t="s">
        <v>895</v>
      </c>
      <c r="B186" s="15" t="str">
        <f>VLOOKUP(A186,'Planning Periods'!$E$2:$N$540,10,FALSE)</f>
        <v>01/31/2023 - 01/31/2031</v>
      </c>
      <c r="C186" s="59">
        <v>2017</v>
      </c>
      <c r="D186" s="59" t="str">
        <f t="shared" si="2"/>
        <v>Berkeley 2017</v>
      </c>
      <c r="E186" s="59">
        <v>532</v>
      </c>
      <c r="F186" s="233">
        <v>10</v>
      </c>
      <c r="G186" s="59">
        <v>10</v>
      </c>
      <c r="H186" s="59">
        <v>0</v>
      </c>
      <c r="I186" s="48"/>
      <c r="J186" s="59">
        <v>442</v>
      </c>
      <c r="K186" s="233">
        <v>0</v>
      </c>
      <c r="L186" s="59">
        <v>0</v>
      </c>
      <c r="M186" s="59">
        <v>0</v>
      </c>
      <c r="N186" s="48"/>
      <c r="O186" s="59">
        <v>584</v>
      </c>
      <c r="P186" s="59">
        <v>0</v>
      </c>
      <c r="Q186" s="48"/>
      <c r="R186" s="59">
        <v>1401</v>
      </c>
      <c r="S186" s="59">
        <v>262</v>
      </c>
      <c r="T186" s="48">
        <v>0</v>
      </c>
      <c r="U186" s="59">
        <v>2959</v>
      </c>
      <c r="V186" s="59">
        <v>272</v>
      </c>
    </row>
    <row r="187" spans="1:22">
      <c r="A187" s="60" t="s">
        <v>896</v>
      </c>
      <c r="B187" s="15"/>
      <c r="C187" s="59">
        <v>2013</v>
      </c>
      <c r="D187" s="59" t="str">
        <f t="shared" si="2"/>
        <v>Beverly Hills 2013</v>
      </c>
      <c r="E187" s="59">
        <v>1</v>
      </c>
      <c r="F187" s="233">
        <v>2</v>
      </c>
      <c r="G187" s="59">
        <v>0</v>
      </c>
      <c r="H187" s="59">
        <v>2</v>
      </c>
      <c r="I187" s="48"/>
      <c r="J187" s="59">
        <v>1</v>
      </c>
      <c r="K187" s="233">
        <v>0</v>
      </c>
      <c r="L187" s="59">
        <v>0</v>
      </c>
      <c r="M187" s="59">
        <v>0</v>
      </c>
      <c r="N187" s="48"/>
      <c r="O187" s="59">
        <v>1</v>
      </c>
      <c r="P187" s="59">
        <v>0</v>
      </c>
      <c r="Q187" s="48"/>
      <c r="R187" s="59">
        <v>0</v>
      </c>
      <c r="S187" s="59">
        <v>4</v>
      </c>
      <c r="T187" s="48">
        <v>0</v>
      </c>
      <c r="U187" s="59">
        <v>3</v>
      </c>
      <c r="V187" s="59">
        <v>6</v>
      </c>
    </row>
    <row r="188" spans="1:22">
      <c r="A188" s="60" t="s">
        <v>896</v>
      </c>
      <c r="B188" s="15" t="str">
        <f>VLOOKUP(A188,'Planning Periods'!$E$2:$N$540,10,FALSE)</f>
        <v>10/15/2021 - 10/15/2029</v>
      </c>
      <c r="C188" s="59">
        <v>2014</v>
      </c>
      <c r="D188" s="59" t="str">
        <f t="shared" si="2"/>
        <v>Beverly Hills 2014</v>
      </c>
      <c r="E188" s="59">
        <v>1</v>
      </c>
      <c r="F188" s="233">
        <v>2</v>
      </c>
      <c r="G188" s="59">
        <v>0</v>
      </c>
      <c r="H188" s="59">
        <v>2</v>
      </c>
      <c r="I188" s="48"/>
      <c r="J188" s="59">
        <v>1</v>
      </c>
      <c r="K188" s="233">
        <v>3</v>
      </c>
      <c r="L188" s="59">
        <v>3</v>
      </c>
      <c r="M188" s="59">
        <v>0</v>
      </c>
      <c r="N188" s="48"/>
      <c r="O188" s="59">
        <v>1</v>
      </c>
      <c r="P188" s="59">
        <v>0</v>
      </c>
      <c r="Q188" s="48"/>
      <c r="R188" s="59">
        <v>0</v>
      </c>
      <c r="S188" s="59">
        <v>38</v>
      </c>
      <c r="T188" s="48">
        <v>0</v>
      </c>
      <c r="U188" s="59">
        <v>3</v>
      </c>
      <c r="V188" s="59">
        <v>43</v>
      </c>
    </row>
    <row r="189" spans="1:22">
      <c r="A189" s="60" t="s">
        <v>896</v>
      </c>
      <c r="B189" s="15" t="str">
        <f>VLOOKUP(A189,'Planning Periods'!$E$2:$N$540,10,FALSE)</f>
        <v>10/15/2021 - 10/15/2029</v>
      </c>
      <c r="C189" s="59">
        <v>2015</v>
      </c>
      <c r="D189" s="59" t="str">
        <f t="shared" si="2"/>
        <v>Beverly Hills 2015</v>
      </c>
      <c r="E189" s="59">
        <v>1</v>
      </c>
      <c r="F189" s="233">
        <v>2</v>
      </c>
      <c r="G189" s="59">
        <v>2</v>
      </c>
      <c r="H189" s="59">
        <v>0</v>
      </c>
      <c r="I189" s="48"/>
      <c r="J189" s="59">
        <v>1</v>
      </c>
      <c r="K189" s="233">
        <v>0</v>
      </c>
      <c r="L189" s="59">
        <v>0</v>
      </c>
      <c r="M189" s="59">
        <v>0</v>
      </c>
      <c r="N189" s="48"/>
      <c r="O189" s="59">
        <v>1</v>
      </c>
      <c r="P189" s="59">
        <v>0</v>
      </c>
      <c r="Q189" s="48"/>
      <c r="R189" s="59">
        <v>0</v>
      </c>
      <c r="S189" s="59">
        <v>21</v>
      </c>
      <c r="T189" s="48">
        <v>0</v>
      </c>
      <c r="U189" s="59">
        <v>3</v>
      </c>
      <c r="V189" s="59">
        <v>23</v>
      </c>
    </row>
    <row r="190" spans="1:22">
      <c r="A190" s="60" t="s">
        <v>896</v>
      </c>
      <c r="B190" s="15" t="str">
        <f>VLOOKUP(A190,'Planning Periods'!$E$2:$N$540,10,FALSE)</f>
        <v>10/15/2021 - 10/15/2029</v>
      </c>
      <c r="C190" s="59">
        <v>2016</v>
      </c>
      <c r="D190" s="59" t="str">
        <f t="shared" si="2"/>
        <v>Beverly Hills 2016</v>
      </c>
      <c r="E190" s="59">
        <v>1</v>
      </c>
      <c r="F190" s="233">
        <v>0</v>
      </c>
      <c r="G190" s="59">
        <v>0</v>
      </c>
      <c r="H190" s="59">
        <v>0</v>
      </c>
      <c r="I190" s="48"/>
      <c r="J190" s="59">
        <v>1</v>
      </c>
      <c r="K190" s="233">
        <v>0</v>
      </c>
      <c r="L190" s="59">
        <v>0</v>
      </c>
      <c r="M190" s="59">
        <v>0</v>
      </c>
      <c r="N190" s="48"/>
      <c r="O190" s="59">
        <v>1</v>
      </c>
      <c r="P190" s="59">
        <v>2</v>
      </c>
      <c r="Q190" s="48"/>
      <c r="R190" s="59">
        <v>0</v>
      </c>
      <c r="S190" s="59">
        <v>16</v>
      </c>
      <c r="T190" s="48">
        <v>0</v>
      </c>
      <c r="U190" s="59">
        <v>3</v>
      </c>
      <c r="V190" s="59">
        <v>18</v>
      </c>
    </row>
    <row r="191" spans="1:22">
      <c r="A191" s="60" t="s">
        <v>896</v>
      </c>
      <c r="B191" s="15" t="str">
        <f>VLOOKUP(A191,'Planning Periods'!$E$2:$N$540,10,FALSE)</f>
        <v>10/15/2021 - 10/15/2029</v>
      </c>
      <c r="C191" s="59">
        <v>2017</v>
      </c>
      <c r="D191" s="59" t="str">
        <f t="shared" si="2"/>
        <v>Beverly Hills 2017</v>
      </c>
      <c r="E191" s="59">
        <v>1</v>
      </c>
      <c r="F191" s="233">
        <v>0</v>
      </c>
      <c r="G191" s="59">
        <v>0</v>
      </c>
      <c r="H191" s="59">
        <v>0</v>
      </c>
      <c r="I191" s="48"/>
      <c r="J191" s="59">
        <v>1</v>
      </c>
      <c r="K191" s="233">
        <v>0</v>
      </c>
      <c r="L191" s="59">
        <v>0</v>
      </c>
      <c r="M191" s="59">
        <v>0</v>
      </c>
      <c r="N191" s="48"/>
      <c r="O191" s="59">
        <v>1</v>
      </c>
      <c r="P191" s="59">
        <v>0</v>
      </c>
      <c r="Q191" s="48"/>
      <c r="R191" s="59">
        <v>0</v>
      </c>
      <c r="S191" s="59">
        <v>16</v>
      </c>
      <c r="T191" s="48">
        <v>0</v>
      </c>
      <c r="U191" s="59">
        <v>3</v>
      </c>
      <c r="V191" s="59">
        <v>16</v>
      </c>
    </row>
    <row r="192" spans="1:22">
      <c r="A192" s="60" t="s">
        <v>897</v>
      </c>
      <c r="B192" s="15" t="str">
        <f>VLOOKUP(A192,'Planning Periods'!$E$2:$N$540,10,FALSE)</f>
        <v>10/15/2021 - 10/15/2029</v>
      </c>
      <c r="C192" s="59">
        <v>2013</v>
      </c>
      <c r="D192" s="59" t="str">
        <f t="shared" si="2"/>
        <v>Big Bear Lake 2013</v>
      </c>
      <c r="E192" s="59" t="s">
        <v>1357</v>
      </c>
      <c r="F192" s="233" t="s">
        <v>1357</v>
      </c>
      <c r="G192" s="59" t="s">
        <v>1357</v>
      </c>
      <c r="H192" s="59" t="s">
        <v>1357</v>
      </c>
      <c r="I192" s="48"/>
      <c r="J192" s="59" t="s">
        <v>1357</v>
      </c>
      <c r="K192" s="233" t="s">
        <v>1357</v>
      </c>
      <c r="L192" s="59" t="s">
        <v>1357</v>
      </c>
      <c r="M192" s="59" t="s">
        <v>1357</v>
      </c>
      <c r="N192" s="48"/>
      <c r="O192" s="59" t="s">
        <v>1357</v>
      </c>
      <c r="P192" s="59" t="s">
        <v>1357</v>
      </c>
      <c r="Q192" s="48"/>
      <c r="R192" s="59" t="s">
        <v>1357</v>
      </c>
      <c r="S192" s="59" t="s">
        <v>1357</v>
      </c>
      <c r="T192" s="48" t="s">
        <v>1357</v>
      </c>
      <c r="U192" s="59" t="s">
        <v>1357</v>
      </c>
      <c r="V192" s="59" t="s">
        <v>1357</v>
      </c>
    </row>
    <row r="193" spans="1:22">
      <c r="A193" s="60" t="s">
        <v>897</v>
      </c>
      <c r="B193" s="15" t="str">
        <f>VLOOKUP(A193,'Planning Periods'!$E$2:$N$540,10,FALSE)</f>
        <v>10/15/2021 - 10/15/2029</v>
      </c>
      <c r="C193" s="59">
        <v>2014</v>
      </c>
      <c r="D193" s="59" t="str">
        <f t="shared" si="2"/>
        <v>Big Bear Lake 2014</v>
      </c>
      <c r="E193" s="59" t="s">
        <v>1357</v>
      </c>
      <c r="F193" s="233" t="s">
        <v>1357</v>
      </c>
      <c r="G193" s="59" t="s">
        <v>1357</v>
      </c>
      <c r="H193" s="59" t="s">
        <v>1357</v>
      </c>
      <c r="I193" s="48"/>
      <c r="J193" s="59" t="s">
        <v>1357</v>
      </c>
      <c r="K193" s="233" t="s">
        <v>1357</v>
      </c>
      <c r="L193" s="59" t="s">
        <v>1357</v>
      </c>
      <c r="M193" s="59" t="s">
        <v>1357</v>
      </c>
      <c r="N193" s="48"/>
      <c r="O193" s="59" t="s">
        <v>1357</v>
      </c>
      <c r="P193" s="59" t="s">
        <v>1357</v>
      </c>
      <c r="Q193" s="48"/>
      <c r="R193" s="59" t="s">
        <v>1357</v>
      </c>
      <c r="S193" s="59" t="s">
        <v>1357</v>
      </c>
      <c r="T193" s="48" t="s">
        <v>1357</v>
      </c>
      <c r="U193" s="59" t="s">
        <v>1357</v>
      </c>
      <c r="V193" s="59" t="s">
        <v>1357</v>
      </c>
    </row>
    <row r="194" spans="1:22">
      <c r="A194" s="60" t="s">
        <v>897</v>
      </c>
      <c r="B194" s="15" t="str">
        <f>VLOOKUP(A194,'Planning Periods'!$E$2:$N$540,10,FALSE)</f>
        <v>10/15/2021 - 10/15/2029</v>
      </c>
      <c r="C194" s="59">
        <v>2015</v>
      </c>
      <c r="D194" s="59" t="str">
        <f t="shared" si="2"/>
        <v>Big Bear Lake 2015</v>
      </c>
      <c r="E194" s="59" t="s">
        <v>1357</v>
      </c>
      <c r="F194" s="233" t="s">
        <v>1357</v>
      </c>
      <c r="G194" s="59" t="s">
        <v>1357</v>
      </c>
      <c r="H194" s="59" t="s">
        <v>1357</v>
      </c>
      <c r="I194" s="48"/>
      <c r="J194" s="59" t="s">
        <v>1357</v>
      </c>
      <c r="K194" s="233" t="s">
        <v>1357</v>
      </c>
      <c r="L194" s="59" t="s">
        <v>1357</v>
      </c>
      <c r="M194" s="59" t="s">
        <v>1357</v>
      </c>
      <c r="N194" s="48"/>
      <c r="O194" s="59" t="s">
        <v>1357</v>
      </c>
      <c r="P194" s="59" t="s">
        <v>1357</v>
      </c>
      <c r="Q194" s="48"/>
      <c r="R194" s="59" t="s">
        <v>1357</v>
      </c>
      <c r="S194" s="59" t="s">
        <v>1357</v>
      </c>
      <c r="T194" s="48" t="s">
        <v>1357</v>
      </c>
      <c r="U194" s="59" t="s">
        <v>1357</v>
      </c>
      <c r="V194" s="59" t="s">
        <v>1357</v>
      </c>
    </row>
    <row r="195" spans="1:22">
      <c r="A195" s="60" t="s">
        <v>897</v>
      </c>
      <c r="B195" s="15" t="str">
        <f>VLOOKUP(A195,'Planning Periods'!$E$2:$N$540,10,FALSE)</f>
        <v>10/15/2021 - 10/15/2029</v>
      </c>
      <c r="C195" s="59">
        <v>2016</v>
      </c>
      <c r="D195" s="59" t="str">
        <f t="shared" si="2"/>
        <v>Big Bear Lake 2016</v>
      </c>
      <c r="E195" s="59" t="s">
        <v>1357</v>
      </c>
      <c r="F195" s="233" t="s">
        <v>1357</v>
      </c>
      <c r="G195" s="59" t="s">
        <v>1357</v>
      </c>
      <c r="H195" s="59" t="s">
        <v>1357</v>
      </c>
      <c r="I195" s="48"/>
      <c r="J195" s="59" t="s">
        <v>1357</v>
      </c>
      <c r="K195" s="233" t="s">
        <v>1357</v>
      </c>
      <c r="L195" s="59" t="s">
        <v>1357</v>
      </c>
      <c r="M195" s="59" t="s">
        <v>1357</v>
      </c>
      <c r="N195" s="48"/>
      <c r="O195" s="59" t="s">
        <v>1357</v>
      </c>
      <c r="P195" s="59" t="s">
        <v>1357</v>
      </c>
      <c r="Q195" s="48"/>
      <c r="R195" s="59" t="s">
        <v>1357</v>
      </c>
      <c r="S195" s="59" t="s">
        <v>1357</v>
      </c>
      <c r="T195" s="48" t="s">
        <v>1357</v>
      </c>
      <c r="U195" s="59" t="s">
        <v>1357</v>
      </c>
      <c r="V195" s="59" t="s">
        <v>1357</v>
      </c>
    </row>
    <row r="196" spans="1:22">
      <c r="A196" s="60" t="s">
        <v>897</v>
      </c>
      <c r="B196" s="15" t="str">
        <f>VLOOKUP(A196,'Planning Periods'!$E$2:$N$540,10,FALSE)</f>
        <v>10/15/2021 - 10/15/2029</v>
      </c>
      <c r="C196" s="59">
        <v>2017</v>
      </c>
      <c r="D196" s="59" t="str">
        <f t="shared" si="2"/>
        <v>Big Bear Lake 2017</v>
      </c>
      <c r="E196" s="59">
        <v>1</v>
      </c>
      <c r="F196" s="233">
        <v>0</v>
      </c>
      <c r="G196" s="59">
        <v>0</v>
      </c>
      <c r="H196" s="59">
        <v>0</v>
      </c>
      <c r="I196" s="48"/>
      <c r="J196" s="59">
        <v>1</v>
      </c>
      <c r="K196" s="233">
        <v>0</v>
      </c>
      <c r="L196" s="59">
        <v>0</v>
      </c>
      <c r="M196" s="59">
        <v>0</v>
      </c>
      <c r="N196" s="48"/>
      <c r="O196" s="59">
        <v>0</v>
      </c>
      <c r="P196" s="59">
        <v>4</v>
      </c>
      <c r="Q196" s="48"/>
      <c r="R196" s="59">
        <v>0</v>
      </c>
      <c r="S196" s="59">
        <v>23</v>
      </c>
      <c r="T196" s="48">
        <v>0</v>
      </c>
      <c r="U196" s="59">
        <v>2</v>
      </c>
      <c r="V196" s="59">
        <v>27</v>
      </c>
    </row>
    <row r="197" spans="1:22">
      <c r="A197" s="60" t="s">
        <v>1412</v>
      </c>
      <c r="B197" s="15" t="str">
        <f>VLOOKUP(A197,'Planning Periods'!$E$2:$N$540,10,FALSE)</f>
        <v>06/15/2022 - 06/15/2030</v>
      </c>
      <c r="C197" s="59">
        <v>2014</v>
      </c>
      <c r="D197" s="59" t="str">
        <f t="shared" si="2"/>
        <v>Biggs 2014</v>
      </c>
      <c r="E197" s="59">
        <v>48</v>
      </c>
      <c r="F197" s="233">
        <v>0</v>
      </c>
      <c r="G197" s="59">
        <v>0</v>
      </c>
      <c r="H197" s="59">
        <v>0</v>
      </c>
      <c r="I197" s="48"/>
      <c r="J197" s="59">
        <v>30</v>
      </c>
      <c r="K197" s="233">
        <v>0</v>
      </c>
      <c r="L197" s="59">
        <v>0</v>
      </c>
      <c r="M197" s="59">
        <v>0</v>
      </c>
      <c r="N197" s="48"/>
      <c r="O197" s="59">
        <v>24</v>
      </c>
      <c r="P197" s="59">
        <v>0</v>
      </c>
      <c r="Q197" s="48"/>
      <c r="R197" s="59">
        <v>82</v>
      </c>
      <c r="S197" s="59">
        <v>0</v>
      </c>
      <c r="T197" s="48">
        <v>0</v>
      </c>
      <c r="U197" s="59">
        <v>184</v>
      </c>
      <c r="V197" s="59">
        <v>0</v>
      </c>
    </row>
    <row r="198" spans="1:22">
      <c r="A198" s="60" t="s">
        <v>1412</v>
      </c>
      <c r="B198" s="15" t="str">
        <f>VLOOKUP(A198,'Planning Periods'!$E$2:$N$540,10,FALSE)</f>
        <v>06/15/2022 - 06/15/2030</v>
      </c>
      <c r="C198" s="59">
        <v>2015</v>
      </c>
      <c r="D198" s="59" t="str">
        <f t="shared" si="2"/>
        <v>Biggs 2015</v>
      </c>
      <c r="E198" s="59">
        <v>48</v>
      </c>
      <c r="F198" s="233">
        <v>26</v>
      </c>
      <c r="G198" s="59">
        <v>26</v>
      </c>
      <c r="H198" s="59">
        <v>0</v>
      </c>
      <c r="I198" s="48"/>
      <c r="J198" s="59">
        <v>30</v>
      </c>
      <c r="K198" s="233">
        <v>30</v>
      </c>
      <c r="L198" s="59">
        <v>30</v>
      </c>
      <c r="M198" s="59">
        <v>0</v>
      </c>
      <c r="N198" s="48"/>
      <c r="O198" s="59">
        <v>24</v>
      </c>
      <c r="P198" s="59">
        <v>0</v>
      </c>
      <c r="Q198" s="48"/>
      <c r="R198" s="59">
        <v>82</v>
      </c>
      <c r="S198" s="59">
        <v>0</v>
      </c>
      <c r="T198" s="48">
        <v>0</v>
      </c>
      <c r="U198" s="59">
        <v>184</v>
      </c>
      <c r="V198" s="59">
        <v>56</v>
      </c>
    </row>
    <row r="199" spans="1:22">
      <c r="A199" s="60" t="s">
        <v>1412</v>
      </c>
      <c r="B199" s="15" t="str">
        <f>VLOOKUP(A199,'Planning Periods'!$E$2:$N$540,10,FALSE)</f>
        <v>06/15/2022 - 06/15/2030</v>
      </c>
      <c r="C199" s="59">
        <v>2016</v>
      </c>
      <c r="D199" s="59" t="str">
        <f t="shared" si="2"/>
        <v>Biggs 2016</v>
      </c>
      <c r="E199" s="59" t="s">
        <v>1357</v>
      </c>
      <c r="F199" s="233" t="s">
        <v>1357</v>
      </c>
      <c r="G199" s="59" t="s">
        <v>1357</v>
      </c>
      <c r="H199" s="59" t="s">
        <v>1357</v>
      </c>
      <c r="I199" s="48"/>
      <c r="J199" s="59" t="s">
        <v>1357</v>
      </c>
      <c r="K199" s="233" t="s">
        <v>1357</v>
      </c>
      <c r="L199" s="59" t="s">
        <v>1357</v>
      </c>
      <c r="M199" s="59" t="s">
        <v>1357</v>
      </c>
      <c r="N199" s="48"/>
      <c r="O199" s="59" t="s">
        <v>1357</v>
      </c>
      <c r="P199" s="59" t="s">
        <v>1357</v>
      </c>
      <c r="Q199" s="48"/>
      <c r="R199" s="59" t="s">
        <v>1357</v>
      </c>
      <c r="S199" s="59" t="s">
        <v>1357</v>
      </c>
      <c r="T199" s="48" t="s">
        <v>1357</v>
      </c>
      <c r="U199" s="59" t="s">
        <v>1357</v>
      </c>
      <c r="V199" s="59" t="s">
        <v>1357</v>
      </c>
    </row>
    <row r="200" spans="1:22">
      <c r="A200" s="60" t="s">
        <v>1412</v>
      </c>
      <c r="B200" s="15" t="str">
        <f>VLOOKUP(A200,'Planning Periods'!$E$2:$N$540,10,FALSE)</f>
        <v>06/15/2022 - 06/15/2030</v>
      </c>
      <c r="C200" s="59">
        <v>2017</v>
      </c>
      <c r="D200" s="59" t="str">
        <f t="shared" si="2"/>
        <v>Biggs 2017</v>
      </c>
      <c r="E200" s="59">
        <v>48</v>
      </c>
      <c r="F200" s="233">
        <v>0</v>
      </c>
      <c r="G200" s="59">
        <v>0</v>
      </c>
      <c r="H200" s="59">
        <v>0</v>
      </c>
      <c r="I200" s="48"/>
      <c r="J200" s="59">
        <v>30</v>
      </c>
      <c r="K200" s="233">
        <v>0</v>
      </c>
      <c r="L200" s="59">
        <v>0</v>
      </c>
      <c r="M200" s="59">
        <v>0</v>
      </c>
      <c r="N200" s="48"/>
      <c r="O200" s="59">
        <v>24</v>
      </c>
      <c r="P200" s="59">
        <v>1</v>
      </c>
      <c r="Q200" s="48"/>
      <c r="R200" s="59">
        <v>82</v>
      </c>
      <c r="S200" s="59">
        <v>0</v>
      </c>
      <c r="T200" s="48">
        <v>0</v>
      </c>
      <c r="U200" s="59">
        <v>184</v>
      </c>
      <c r="V200" s="59">
        <v>1</v>
      </c>
    </row>
    <row r="201" spans="1:22">
      <c r="A201" s="60" t="s">
        <v>898</v>
      </c>
      <c r="B201" s="15" t="str">
        <f>VLOOKUP(A201,'Planning Periods'!$E$2:$N$540,10,FALSE)</f>
        <v>04/30/2021 - 04/30/2029</v>
      </c>
      <c r="C201" s="59">
        <v>2014</v>
      </c>
      <c r="D201" s="59" t="str">
        <f t="shared" si="2"/>
        <v>Bishop 2014</v>
      </c>
      <c r="E201" s="59">
        <v>15</v>
      </c>
      <c r="F201" s="233">
        <v>0</v>
      </c>
      <c r="G201" s="59">
        <v>0</v>
      </c>
      <c r="H201" s="59">
        <v>0</v>
      </c>
      <c r="I201" s="48"/>
      <c r="J201" s="59">
        <v>10</v>
      </c>
      <c r="K201" s="233">
        <v>0</v>
      </c>
      <c r="L201" s="59">
        <v>0</v>
      </c>
      <c r="M201" s="59">
        <v>0</v>
      </c>
      <c r="N201" s="48"/>
      <c r="O201" s="59">
        <v>12</v>
      </c>
      <c r="P201" s="59">
        <v>0</v>
      </c>
      <c r="Q201" s="48"/>
      <c r="R201" s="59">
        <v>28</v>
      </c>
      <c r="S201" s="59">
        <v>0</v>
      </c>
      <c r="T201" s="48">
        <v>0</v>
      </c>
      <c r="U201" s="59">
        <v>65</v>
      </c>
      <c r="V201" s="59">
        <v>0</v>
      </c>
    </row>
    <row r="202" spans="1:22">
      <c r="A202" s="60" t="s">
        <v>898</v>
      </c>
      <c r="B202" s="15" t="str">
        <f>VLOOKUP(A202,'Planning Periods'!$E$2:$N$540,10,FALSE)</f>
        <v>04/30/2021 - 04/30/2029</v>
      </c>
      <c r="C202" s="59">
        <v>2015</v>
      </c>
      <c r="D202" s="59" t="str">
        <f t="shared" si="2"/>
        <v>Bishop 2015</v>
      </c>
      <c r="E202" s="59">
        <v>15</v>
      </c>
      <c r="F202" s="233">
        <v>0</v>
      </c>
      <c r="G202" s="59">
        <v>0</v>
      </c>
      <c r="H202" s="59">
        <v>0</v>
      </c>
      <c r="I202" s="48"/>
      <c r="J202" s="59">
        <v>10</v>
      </c>
      <c r="K202" s="233">
        <v>1</v>
      </c>
      <c r="L202" s="59">
        <v>1</v>
      </c>
      <c r="M202" s="59">
        <v>0</v>
      </c>
      <c r="N202" s="48"/>
      <c r="O202" s="59">
        <v>12</v>
      </c>
      <c r="P202" s="59">
        <v>2</v>
      </c>
      <c r="Q202" s="48"/>
      <c r="R202" s="59">
        <v>28</v>
      </c>
      <c r="S202" s="59">
        <v>0</v>
      </c>
      <c r="T202" s="48">
        <v>0</v>
      </c>
      <c r="U202" s="59">
        <v>65</v>
      </c>
      <c r="V202" s="59">
        <v>3</v>
      </c>
    </row>
    <row r="203" spans="1:22">
      <c r="A203" s="60" t="s">
        <v>898</v>
      </c>
      <c r="B203" s="15" t="str">
        <f>VLOOKUP(A203,'Planning Periods'!$E$2:$N$540,10,FALSE)</f>
        <v>04/30/2021 - 04/30/2029</v>
      </c>
      <c r="C203" s="59">
        <v>2016</v>
      </c>
      <c r="D203" s="59" t="str">
        <f t="shared" si="2"/>
        <v>Bishop 2016</v>
      </c>
      <c r="E203" s="59">
        <v>15</v>
      </c>
      <c r="F203" s="233">
        <v>0</v>
      </c>
      <c r="G203" s="59">
        <v>0</v>
      </c>
      <c r="H203" s="59">
        <v>0</v>
      </c>
      <c r="I203" s="48"/>
      <c r="J203" s="59">
        <v>10</v>
      </c>
      <c r="K203" s="233">
        <v>0</v>
      </c>
      <c r="L203" s="59">
        <v>0</v>
      </c>
      <c r="M203" s="59">
        <v>0</v>
      </c>
      <c r="N203" s="48"/>
      <c r="O203" s="59">
        <v>12</v>
      </c>
      <c r="P203" s="59">
        <v>6</v>
      </c>
      <c r="Q203" s="48"/>
      <c r="R203" s="59">
        <v>28</v>
      </c>
      <c r="S203" s="59">
        <v>0</v>
      </c>
      <c r="T203" s="48">
        <v>0</v>
      </c>
      <c r="U203" s="59">
        <v>65</v>
      </c>
      <c r="V203" s="59">
        <v>6</v>
      </c>
    </row>
    <row r="204" spans="1:22">
      <c r="A204" s="60" t="s">
        <v>898</v>
      </c>
      <c r="B204" s="15" t="str">
        <f>VLOOKUP(A204,'Planning Periods'!$E$2:$N$540,10,FALSE)</f>
        <v>04/30/2021 - 04/30/2029</v>
      </c>
      <c r="C204" s="59">
        <v>2017</v>
      </c>
      <c r="D204" s="59" t="str">
        <f t="shared" ref="D204:D275" si="3">CONCATENATE(A204," ",C204)</f>
        <v>Bishop 2017</v>
      </c>
      <c r="E204" s="59">
        <v>15</v>
      </c>
      <c r="F204" s="233">
        <v>0</v>
      </c>
      <c r="G204" s="59">
        <v>0</v>
      </c>
      <c r="H204" s="59">
        <v>0</v>
      </c>
      <c r="I204" s="48"/>
      <c r="J204" s="59">
        <v>10</v>
      </c>
      <c r="K204" s="233">
        <v>0</v>
      </c>
      <c r="L204" s="59">
        <v>0</v>
      </c>
      <c r="M204" s="59">
        <v>0</v>
      </c>
      <c r="N204" s="48"/>
      <c r="O204" s="59">
        <v>12</v>
      </c>
      <c r="P204" s="59">
        <v>0</v>
      </c>
      <c r="Q204" s="48"/>
      <c r="R204" s="59">
        <v>28</v>
      </c>
      <c r="S204" s="59">
        <v>0</v>
      </c>
      <c r="T204" s="48">
        <v>0</v>
      </c>
      <c r="U204" s="59">
        <v>65</v>
      </c>
      <c r="V204" s="59">
        <v>0</v>
      </c>
    </row>
    <row r="205" spans="1:22">
      <c r="A205" t="s">
        <v>899</v>
      </c>
      <c r="B205" s="15" t="str">
        <f>VLOOKUP(A205,'Planning Periods'!$E$2:$N$540,10,FALSE)</f>
        <v>08/31/2019 - 08/31/2027</v>
      </c>
      <c r="C205" s="59">
        <v>2014</v>
      </c>
      <c r="D205" s="59" t="str">
        <f t="shared" si="3"/>
        <v>Blue Lake 2014</v>
      </c>
      <c r="E205" s="233" t="s">
        <v>1357</v>
      </c>
      <c r="F205" s="233" t="s">
        <v>1357</v>
      </c>
      <c r="G205" s="233" t="s">
        <v>1357</v>
      </c>
      <c r="H205" s="233" t="s">
        <v>1357</v>
      </c>
      <c r="I205" s="233">
        <v>0</v>
      </c>
      <c r="J205" s="233" t="s">
        <v>1357</v>
      </c>
      <c r="K205" s="233" t="s">
        <v>1357</v>
      </c>
      <c r="L205" s="233" t="s">
        <v>1357</v>
      </c>
      <c r="M205" s="233" t="s">
        <v>1357</v>
      </c>
      <c r="N205" s="233">
        <v>0</v>
      </c>
      <c r="O205" s="233" t="s">
        <v>1357</v>
      </c>
      <c r="P205" s="233" t="s">
        <v>1357</v>
      </c>
      <c r="Q205" s="233"/>
      <c r="R205" s="233" t="s">
        <v>1357</v>
      </c>
      <c r="S205" s="233" t="s">
        <v>1357</v>
      </c>
      <c r="T205" s="233" t="s">
        <v>1357</v>
      </c>
      <c r="U205" s="233" t="s">
        <v>1357</v>
      </c>
      <c r="V205" s="233" t="s">
        <v>1357</v>
      </c>
    </row>
    <row r="206" spans="1:22">
      <c r="A206" t="s">
        <v>899</v>
      </c>
      <c r="B206" s="15" t="str">
        <f>VLOOKUP(A206,'Planning Periods'!$E$2:$N$540,10,FALSE)</f>
        <v>08/31/2019 - 08/31/2027</v>
      </c>
      <c r="C206" s="59">
        <v>2015</v>
      </c>
      <c r="D206" s="59" t="str">
        <f t="shared" si="3"/>
        <v>Blue Lake 2015</v>
      </c>
      <c r="E206" t="s">
        <v>1357</v>
      </c>
      <c r="F206" t="s">
        <v>1357</v>
      </c>
      <c r="G206" t="s">
        <v>1357</v>
      </c>
      <c r="H206" t="s">
        <v>1357</v>
      </c>
      <c r="J206" t="s">
        <v>1357</v>
      </c>
      <c r="K206" t="s">
        <v>1357</v>
      </c>
      <c r="L206" t="s">
        <v>1357</v>
      </c>
      <c r="M206" t="s">
        <v>1357</v>
      </c>
      <c r="O206" t="s">
        <v>1357</v>
      </c>
      <c r="P206" t="s">
        <v>1357</v>
      </c>
      <c r="R206" t="s">
        <v>1357</v>
      </c>
      <c r="S206" t="s">
        <v>1357</v>
      </c>
      <c r="T206" t="s">
        <v>1357</v>
      </c>
      <c r="U206" t="s">
        <v>1357</v>
      </c>
      <c r="V206" t="s">
        <v>1357</v>
      </c>
    </row>
    <row r="207" spans="1:22">
      <c r="A207" t="s">
        <v>899</v>
      </c>
      <c r="B207" s="15" t="str">
        <f>VLOOKUP(A207,'Planning Periods'!$E$2:$N$540,10,FALSE)</f>
        <v>08/31/2019 - 08/31/2027</v>
      </c>
      <c r="C207" s="59">
        <v>2016</v>
      </c>
      <c r="D207" s="59" t="str">
        <f t="shared" si="3"/>
        <v>Blue Lake 2016</v>
      </c>
      <c r="E207" t="s">
        <v>1357</v>
      </c>
      <c r="F207" t="s">
        <v>1357</v>
      </c>
      <c r="G207" t="s">
        <v>1357</v>
      </c>
      <c r="H207" t="s">
        <v>1357</v>
      </c>
      <c r="J207" t="s">
        <v>1357</v>
      </c>
      <c r="K207" t="s">
        <v>1357</v>
      </c>
      <c r="L207" t="s">
        <v>1357</v>
      </c>
      <c r="M207" t="s">
        <v>1357</v>
      </c>
      <c r="O207" t="s">
        <v>1357</v>
      </c>
      <c r="P207" t="s">
        <v>1357</v>
      </c>
      <c r="R207" t="s">
        <v>1357</v>
      </c>
      <c r="S207" t="s">
        <v>1357</v>
      </c>
      <c r="T207" t="s">
        <v>1357</v>
      </c>
      <c r="U207" t="s">
        <v>1357</v>
      </c>
      <c r="V207" t="s">
        <v>1357</v>
      </c>
    </row>
    <row r="208" spans="1:22">
      <c r="A208" t="s">
        <v>899</v>
      </c>
      <c r="B208" s="15" t="str">
        <f>VLOOKUP(A208,'Planning Periods'!$E$2:$N$540,10,FALSE)</f>
        <v>08/31/2019 - 08/31/2027</v>
      </c>
      <c r="C208" s="59">
        <v>2017</v>
      </c>
      <c r="D208" s="59" t="str">
        <f t="shared" si="3"/>
        <v>Blue Lake 2017</v>
      </c>
      <c r="E208" t="s">
        <v>1357</v>
      </c>
      <c r="F208" t="s">
        <v>1357</v>
      </c>
      <c r="G208" t="s">
        <v>1357</v>
      </c>
      <c r="H208" t="s">
        <v>1357</v>
      </c>
      <c r="J208" t="s">
        <v>1357</v>
      </c>
      <c r="K208" t="s">
        <v>1357</v>
      </c>
      <c r="L208" t="s">
        <v>1357</v>
      </c>
      <c r="M208" t="s">
        <v>1357</v>
      </c>
      <c r="O208" t="s">
        <v>1357</v>
      </c>
      <c r="P208" t="s">
        <v>1357</v>
      </c>
      <c r="R208" t="s">
        <v>1357</v>
      </c>
      <c r="S208" t="s">
        <v>1357</v>
      </c>
      <c r="T208" t="s">
        <v>1357</v>
      </c>
      <c r="U208" t="s">
        <v>1357</v>
      </c>
      <c r="V208" t="s">
        <v>1357</v>
      </c>
    </row>
    <row r="209" spans="1:22">
      <c r="A209" s="60" t="s">
        <v>900</v>
      </c>
      <c r="B209" s="15"/>
      <c r="C209" s="59">
        <v>2013</v>
      </c>
      <c r="D209" s="59" t="str">
        <f t="shared" si="3"/>
        <v>Blythe 2013</v>
      </c>
      <c r="E209" t="s">
        <v>1357</v>
      </c>
      <c r="F209" t="s">
        <v>1357</v>
      </c>
      <c r="G209" t="s">
        <v>1357</v>
      </c>
      <c r="H209" t="s">
        <v>1357</v>
      </c>
      <c r="J209" t="s">
        <v>1357</v>
      </c>
      <c r="K209" t="s">
        <v>1357</v>
      </c>
      <c r="L209" t="s">
        <v>1357</v>
      </c>
      <c r="M209" t="s">
        <v>1357</v>
      </c>
      <c r="O209" t="s">
        <v>1357</v>
      </c>
      <c r="P209" t="s">
        <v>1357</v>
      </c>
      <c r="R209" t="s">
        <v>1357</v>
      </c>
      <c r="S209" t="s">
        <v>1357</v>
      </c>
      <c r="T209" t="s">
        <v>1357</v>
      </c>
      <c r="U209" t="s">
        <v>1357</v>
      </c>
      <c r="V209" t="s">
        <v>1357</v>
      </c>
    </row>
    <row r="210" spans="1:22">
      <c r="A210" t="s">
        <v>900</v>
      </c>
      <c r="B210" s="15" t="str">
        <f>VLOOKUP(A210,'Planning Periods'!$E$2:$N$540,10,FALSE)</f>
        <v>10/15/2021 - 10/15/2029</v>
      </c>
      <c r="C210" s="59">
        <v>2014</v>
      </c>
      <c r="D210" s="59" t="str">
        <f t="shared" si="3"/>
        <v>Blythe 2014</v>
      </c>
      <c r="E210" s="233" t="s">
        <v>1357</v>
      </c>
      <c r="F210" s="233" t="s">
        <v>1357</v>
      </c>
      <c r="G210" s="233" t="s">
        <v>1357</v>
      </c>
      <c r="H210" s="233" t="s">
        <v>1357</v>
      </c>
      <c r="I210" s="233">
        <v>0</v>
      </c>
      <c r="J210" s="233" t="s">
        <v>1357</v>
      </c>
      <c r="K210" s="233" t="s">
        <v>1357</v>
      </c>
      <c r="L210" s="233" t="s">
        <v>1357</v>
      </c>
      <c r="M210" s="233" t="s">
        <v>1357</v>
      </c>
      <c r="N210" s="233">
        <v>0</v>
      </c>
      <c r="O210" s="233" t="s">
        <v>1357</v>
      </c>
      <c r="P210" s="233" t="s">
        <v>1357</v>
      </c>
      <c r="Q210" s="233"/>
      <c r="R210" s="233" t="s">
        <v>1357</v>
      </c>
      <c r="S210" s="233" t="s">
        <v>1357</v>
      </c>
      <c r="T210" s="233" t="s">
        <v>1357</v>
      </c>
      <c r="U210" s="233" t="s">
        <v>1357</v>
      </c>
      <c r="V210" s="233" t="s">
        <v>1357</v>
      </c>
    </row>
    <row r="211" spans="1:22">
      <c r="A211" t="s">
        <v>900</v>
      </c>
      <c r="B211" s="15" t="str">
        <f>VLOOKUP(A211,'Planning Periods'!$E$2:$N$540,10,FALSE)</f>
        <v>10/15/2021 - 10/15/2029</v>
      </c>
      <c r="C211" s="59">
        <v>2015</v>
      </c>
      <c r="D211" s="59" t="str">
        <f t="shared" si="3"/>
        <v>Blythe 2015</v>
      </c>
      <c r="E211" t="s">
        <v>1357</v>
      </c>
      <c r="F211" t="s">
        <v>1357</v>
      </c>
      <c r="G211" t="s">
        <v>1357</v>
      </c>
      <c r="H211" t="s">
        <v>1357</v>
      </c>
      <c r="J211" t="s">
        <v>1357</v>
      </c>
      <c r="K211" t="s">
        <v>1357</v>
      </c>
      <c r="L211" t="s">
        <v>1357</v>
      </c>
      <c r="M211" t="s">
        <v>1357</v>
      </c>
      <c r="O211" t="s">
        <v>1357</v>
      </c>
      <c r="P211" t="s">
        <v>1357</v>
      </c>
      <c r="R211" t="s">
        <v>1357</v>
      </c>
      <c r="S211" t="s">
        <v>1357</v>
      </c>
      <c r="T211" t="s">
        <v>1357</v>
      </c>
      <c r="U211" t="s">
        <v>1357</v>
      </c>
      <c r="V211" t="s">
        <v>1357</v>
      </c>
    </row>
    <row r="212" spans="1:22">
      <c r="A212" t="s">
        <v>900</v>
      </c>
      <c r="B212" s="15" t="str">
        <f>VLOOKUP(A212,'Planning Periods'!$E$2:$N$540,10,FALSE)</f>
        <v>10/15/2021 - 10/15/2029</v>
      </c>
      <c r="C212" s="59">
        <v>2016</v>
      </c>
      <c r="D212" s="59" t="str">
        <f t="shared" si="3"/>
        <v>Blythe 2016</v>
      </c>
      <c r="E212" t="s">
        <v>1357</v>
      </c>
      <c r="F212" t="s">
        <v>1357</v>
      </c>
      <c r="G212" t="s">
        <v>1357</v>
      </c>
      <c r="H212" t="s">
        <v>1357</v>
      </c>
      <c r="J212" t="s">
        <v>1357</v>
      </c>
      <c r="K212" t="s">
        <v>1357</v>
      </c>
      <c r="L212" t="s">
        <v>1357</v>
      </c>
      <c r="M212" t="s">
        <v>1357</v>
      </c>
      <c r="O212" t="s">
        <v>1357</v>
      </c>
      <c r="P212" t="s">
        <v>1357</v>
      </c>
      <c r="R212" t="s">
        <v>1357</v>
      </c>
      <c r="S212" t="s">
        <v>1357</v>
      </c>
      <c r="T212" t="s">
        <v>1357</v>
      </c>
      <c r="U212" t="s">
        <v>1357</v>
      </c>
      <c r="V212" t="s">
        <v>1357</v>
      </c>
    </row>
    <row r="213" spans="1:22">
      <c r="A213" t="s">
        <v>900</v>
      </c>
      <c r="B213" s="15" t="str">
        <f>VLOOKUP(A213,'Planning Periods'!$E$2:$N$540,10,FALSE)</f>
        <v>10/15/2021 - 10/15/2029</v>
      </c>
      <c r="C213" s="59">
        <v>2017</v>
      </c>
      <c r="D213" s="59" t="str">
        <f t="shared" si="3"/>
        <v>Blythe 2017</v>
      </c>
      <c r="E213" t="s">
        <v>1357</v>
      </c>
      <c r="F213" t="s">
        <v>1357</v>
      </c>
      <c r="G213" t="s">
        <v>1357</v>
      </c>
      <c r="H213" t="s">
        <v>1357</v>
      </c>
      <c r="J213" t="s">
        <v>1357</v>
      </c>
      <c r="K213" t="s">
        <v>1357</v>
      </c>
      <c r="L213" t="s">
        <v>1357</v>
      </c>
      <c r="M213" t="s">
        <v>1357</v>
      </c>
      <c r="O213" t="s">
        <v>1357</v>
      </c>
      <c r="P213" t="s">
        <v>1357</v>
      </c>
      <c r="R213" t="s">
        <v>1357</v>
      </c>
      <c r="S213" t="s">
        <v>1357</v>
      </c>
      <c r="T213" t="s">
        <v>1357</v>
      </c>
      <c r="U213" t="s">
        <v>1357</v>
      </c>
      <c r="V213" t="s">
        <v>1357</v>
      </c>
    </row>
    <row r="214" spans="1:22">
      <c r="A214" t="s">
        <v>901</v>
      </c>
      <c r="B214" s="15"/>
      <c r="C214" s="59">
        <v>2013</v>
      </c>
      <c r="D214" s="59" t="str">
        <f t="shared" si="3"/>
        <v>Bradbury 2013</v>
      </c>
      <c r="E214" t="s">
        <v>1357</v>
      </c>
      <c r="F214" t="s">
        <v>1357</v>
      </c>
      <c r="G214" t="s">
        <v>1357</v>
      </c>
      <c r="H214" t="s">
        <v>1357</v>
      </c>
      <c r="J214" t="s">
        <v>1357</v>
      </c>
      <c r="K214" t="s">
        <v>1357</v>
      </c>
      <c r="L214" t="s">
        <v>1357</v>
      </c>
      <c r="M214" t="s">
        <v>1357</v>
      </c>
      <c r="O214" t="s">
        <v>1357</v>
      </c>
      <c r="P214" t="s">
        <v>1357</v>
      </c>
      <c r="R214" t="s">
        <v>1357</v>
      </c>
      <c r="S214" t="s">
        <v>1357</v>
      </c>
      <c r="T214" t="s">
        <v>1357</v>
      </c>
      <c r="U214" t="s">
        <v>1357</v>
      </c>
      <c r="V214" t="s">
        <v>1357</v>
      </c>
    </row>
    <row r="215" spans="1:22">
      <c r="A215" t="s">
        <v>901</v>
      </c>
      <c r="B215" s="15" t="str">
        <f>VLOOKUP(A215,'Planning Periods'!$E$2:$N$540,10,FALSE)</f>
        <v>10/15/2021 - 10/15/2029</v>
      </c>
      <c r="C215" s="59">
        <v>2014</v>
      </c>
      <c r="D215" s="59" t="str">
        <f t="shared" si="3"/>
        <v>Bradbury 2014</v>
      </c>
      <c r="E215" s="233" t="s">
        <v>1357</v>
      </c>
      <c r="F215" s="233" t="s">
        <v>1357</v>
      </c>
      <c r="G215" s="233" t="s">
        <v>1357</v>
      </c>
      <c r="H215" s="233" t="s">
        <v>1357</v>
      </c>
      <c r="I215" s="233">
        <v>0</v>
      </c>
      <c r="J215" s="233" t="s">
        <v>1357</v>
      </c>
      <c r="K215" s="233" t="s">
        <v>1357</v>
      </c>
      <c r="L215" s="233" t="s">
        <v>1357</v>
      </c>
      <c r="M215" s="233" t="s">
        <v>1357</v>
      </c>
      <c r="N215" s="233">
        <v>0</v>
      </c>
      <c r="O215" s="233" t="s">
        <v>1357</v>
      </c>
      <c r="P215" s="233" t="s">
        <v>1357</v>
      </c>
      <c r="Q215" s="233"/>
      <c r="R215" s="233" t="s">
        <v>1357</v>
      </c>
      <c r="S215" s="233" t="s">
        <v>1357</v>
      </c>
      <c r="T215" s="233" t="s">
        <v>1357</v>
      </c>
      <c r="U215" s="233" t="s">
        <v>1357</v>
      </c>
      <c r="V215" s="233" t="s">
        <v>1357</v>
      </c>
    </row>
    <row r="216" spans="1:22">
      <c r="A216" t="s">
        <v>901</v>
      </c>
      <c r="B216" s="15" t="str">
        <f>VLOOKUP(A216,'Planning Periods'!$E$2:$N$540,10,FALSE)</f>
        <v>10/15/2021 - 10/15/2029</v>
      </c>
      <c r="C216" s="59">
        <v>2015</v>
      </c>
      <c r="D216" s="59" t="str">
        <f t="shared" si="3"/>
        <v>Bradbury 2015</v>
      </c>
      <c r="E216" t="s">
        <v>1357</v>
      </c>
      <c r="F216" t="s">
        <v>1357</v>
      </c>
      <c r="G216" t="s">
        <v>1357</v>
      </c>
      <c r="H216" t="s">
        <v>1357</v>
      </c>
      <c r="J216" t="s">
        <v>1357</v>
      </c>
      <c r="K216" t="s">
        <v>1357</v>
      </c>
      <c r="L216" t="s">
        <v>1357</v>
      </c>
      <c r="M216" t="s">
        <v>1357</v>
      </c>
      <c r="O216" t="s">
        <v>1357</v>
      </c>
      <c r="P216" t="s">
        <v>1357</v>
      </c>
      <c r="R216" t="s">
        <v>1357</v>
      </c>
      <c r="S216" t="s">
        <v>1357</v>
      </c>
      <c r="T216" t="s">
        <v>1357</v>
      </c>
      <c r="U216" t="s">
        <v>1357</v>
      </c>
      <c r="V216" t="s">
        <v>1357</v>
      </c>
    </row>
    <row r="217" spans="1:22">
      <c r="A217" t="s">
        <v>901</v>
      </c>
      <c r="B217" s="15" t="str">
        <f>VLOOKUP(A217,'Planning Periods'!$E$2:$N$540,10,FALSE)</f>
        <v>10/15/2021 - 10/15/2029</v>
      </c>
      <c r="C217" s="59">
        <v>2016</v>
      </c>
      <c r="D217" s="59" t="str">
        <f t="shared" si="3"/>
        <v>Bradbury 2016</v>
      </c>
      <c r="E217" t="s">
        <v>1357</v>
      </c>
      <c r="F217" t="s">
        <v>1357</v>
      </c>
      <c r="G217" t="s">
        <v>1357</v>
      </c>
      <c r="H217" t="s">
        <v>1357</v>
      </c>
      <c r="J217" t="s">
        <v>1357</v>
      </c>
      <c r="K217" t="s">
        <v>1357</v>
      </c>
      <c r="L217" t="s">
        <v>1357</v>
      </c>
      <c r="M217" t="s">
        <v>1357</v>
      </c>
      <c r="O217" t="s">
        <v>1357</v>
      </c>
      <c r="P217" t="s">
        <v>1357</v>
      </c>
      <c r="R217" t="s">
        <v>1357</v>
      </c>
      <c r="S217" t="s">
        <v>1357</v>
      </c>
      <c r="T217" t="s">
        <v>1357</v>
      </c>
      <c r="U217" t="s">
        <v>1357</v>
      </c>
      <c r="V217" t="s">
        <v>1357</v>
      </c>
    </row>
    <row r="218" spans="1:22">
      <c r="A218" t="s">
        <v>901</v>
      </c>
      <c r="B218" s="15" t="str">
        <f>VLOOKUP(A218,'Planning Periods'!$E$2:$N$540,10,FALSE)</f>
        <v>10/15/2021 - 10/15/2029</v>
      </c>
      <c r="C218" s="59">
        <v>2017</v>
      </c>
      <c r="D218" s="59" t="str">
        <f t="shared" si="3"/>
        <v>Bradbury 2017</v>
      </c>
      <c r="E218" t="s">
        <v>1357</v>
      </c>
      <c r="F218" t="s">
        <v>1357</v>
      </c>
      <c r="G218" t="s">
        <v>1357</v>
      </c>
      <c r="H218" t="s">
        <v>1357</v>
      </c>
      <c r="J218" t="s">
        <v>1357</v>
      </c>
      <c r="K218" t="s">
        <v>1357</v>
      </c>
      <c r="L218" t="s">
        <v>1357</v>
      </c>
      <c r="M218" t="s">
        <v>1357</v>
      </c>
      <c r="O218" t="s">
        <v>1357</v>
      </c>
      <c r="P218" t="s">
        <v>1357</v>
      </c>
      <c r="R218" t="s">
        <v>1357</v>
      </c>
      <c r="S218" t="s">
        <v>1357</v>
      </c>
      <c r="T218" t="s">
        <v>1357</v>
      </c>
      <c r="U218" t="s">
        <v>1357</v>
      </c>
      <c r="V218" t="s">
        <v>1357</v>
      </c>
    </row>
    <row r="219" spans="1:22">
      <c r="A219" s="60" t="s">
        <v>902</v>
      </c>
      <c r="B219" s="15"/>
      <c r="C219" s="59">
        <v>2013</v>
      </c>
      <c r="D219" s="59" t="str">
        <f t="shared" si="3"/>
        <v>Brawley 2013</v>
      </c>
      <c r="E219" t="s">
        <v>1357</v>
      </c>
      <c r="F219" t="s">
        <v>1357</v>
      </c>
      <c r="G219" t="s">
        <v>1357</v>
      </c>
      <c r="H219" t="s">
        <v>1357</v>
      </c>
      <c r="J219" t="s">
        <v>1357</v>
      </c>
      <c r="K219" t="s">
        <v>1357</v>
      </c>
      <c r="L219" t="s">
        <v>1357</v>
      </c>
      <c r="M219" t="s">
        <v>1357</v>
      </c>
      <c r="O219" t="s">
        <v>1357</v>
      </c>
      <c r="P219" t="s">
        <v>1357</v>
      </c>
      <c r="R219" t="s">
        <v>1357</v>
      </c>
      <c r="S219" t="s">
        <v>1357</v>
      </c>
      <c r="T219" t="s">
        <v>1357</v>
      </c>
      <c r="U219" t="s">
        <v>1357</v>
      </c>
      <c r="V219" t="s">
        <v>1357</v>
      </c>
    </row>
    <row r="220" spans="1:22">
      <c r="A220" s="60" t="s">
        <v>902</v>
      </c>
      <c r="B220" s="15" t="str">
        <f>VLOOKUP(A220,'Planning Periods'!$E$2:$N$540,10,FALSE)</f>
        <v>10/15/2021 - 10/15/2029</v>
      </c>
      <c r="C220" s="59">
        <v>2014</v>
      </c>
      <c r="D220" s="59" t="str">
        <f t="shared" si="3"/>
        <v>Brawley 2014</v>
      </c>
      <c r="E220" s="59">
        <v>756</v>
      </c>
      <c r="F220" s="233">
        <v>8</v>
      </c>
      <c r="G220" s="59">
        <v>8</v>
      </c>
      <c r="H220" s="59">
        <v>0</v>
      </c>
      <c r="I220" s="48"/>
      <c r="J220" s="59">
        <v>511</v>
      </c>
      <c r="K220" s="233">
        <v>5</v>
      </c>
      <c r="L220" s="59">
        <v>5</v>
      </c>
      <c r="M220" s="59">
        <v>0</v>
      </c>
      <c r="N220" s="48"/>
      <c r="O220" s="59">
        <v>494</v>
      </c>
      <c r="P220" s="59">
        <v>0</v>
      </c>
      <c r="Q220" s="48"/>
      <c r="R220" s="59">
        <v>1326</v>
      </c>
      <c r="S220" s="59">
        <v>6</v>
      </c>
      <c r="T220" s="48">
        <v>0</v>
      </c>
      <c r="U220" s="59">
        <v>3087</v>
      </c>
      <c r="V220" s="59">
        <v>19</v>
      </c>
    </row>
    <row r="221" spans="1:22">
      <c r="A221" s="60" t="s">
        <v>902</v>
      </c>
      <c r="B221" s="15" t="str">
        <f>VLOOKUP(A221,'Planning Periods'!$E$2:$N$540,10,FALSE)</f>
        <v>10/15/2021 - 10/15/2029</v>
      </c>
      <c r="C221" s="59">
        <v>2015</v>
      </c>
      <c r="D221" s="59" t="str">
        <f t="shared" si="3"/>
        <v>Brawley 2015</v>
      </c>
      <c r="E221" s="59">
        <v>756</v>
      </c>
      <c r="F221" s="233">
        <v>20</v>
      </c>
      <c r="G221" s="59">
        <v>20</v>
      </c>
      <c r="H221" s="59">
        <v>0</v>
      </c>
      <c r="I221" s="48"/>
      <c r="J221" s="59">
        <v>511</v>
      </c>
      <c r="K221" s="233">
        <v>27</v>
      </c>
      <c r="L221" s="59">
        <v>27</v>
      </c>
      <c r="M221" s="59">
        <v>0</v>
      </c>
      <c r="N221" s="48"/>
      <c r="O221" s="59">
        <v>494</v>
      </c>
      <c r="P221" s="59">
        <v>0</v>
      </c>
      <c r="Q221" s="48"/>
      <c r="R221" s="59">
        <v>1326</v>
      </c>
      <c r="S221" s="59">
        <v>0</v>
      </c>
      <c r="T221" s="48">
        <v>0</v>
      </c>
      <c r="U221" s="59">
        <v>3087</v>
      </c>
      <c r="V221" s="59">
        <v>47</v>
      </c>
    </row>
    <row r="222" spans="1:22">
      <c r="A222" s="60" t="s">
        <v>902</v>
      </c>
      <c r="B222" s="15" t="str">
        <f>VLOOKUP(A222,'Planning Periods'!$E$2:$N$540,10,FALSE)</f>
        <v>10/15/2021 - 10/15/2029</v>
      </c>
      <c r="C222" s="59">
        <v>2016</v>
      </c>
      <c r="D222" s="59" t="str">
        <f t="shared" si="3"/>
        <v>Brawley 2016</v>
      </c>
      <c r="E222" s="59">
        <v>756</v>
      </c>
      <c r="F222" s="233">
        <v>5</v>
      </c>
      <c r="G222" s="59">
        <v>5</v>
      </c>
      <c r="H222" s="59">
        <v>0</v>
      </c>
      <c r="I222" s="48"/>
      <c r="J222" s="59">
        <v>511</v>
      </c>
      <c r="K222" s="233">
        <v>7</v>
      </c>
      <c r="L222" s="59">
        <v>7</v>
      </c>
      <c r="M222" s="59">
        <v>0</v>
      </c>
      <c r="N222" s="48"/>
      <c r="O222" s="59">
        <v>494</v>
      </c>
      <c r="P222" s="59">
        <v>54</v>
      </c>
      <c r="Q222" s="48"/>
      <c r="R222" s="59">
        <v>1326</v>
      </c>
      <c r="S222" s="59">
        <v>0</v>
      </c>
      <c r="T222" s="48">
        <v>0</v>
      </c>
      <c r="U222" s="59">
        <v>3087</v>
      </c>
      <c r="V222" s="59">
        <v>66</v>
      </c>
    </row>
    <row r="223" spans="1:22">
      <c r="A223" s="60" t="s">
        <v>902</v>
      </c>
      <c r="B223" s="15" t="str">
        <f>VLOOKUP(A223,'Planning Periods'!$E$2:$N$540,10,FALSE)</f>
        <v>10/15/2021 - 10/15/2029</v>
      </c>
      <c r="C223" s="59">
        <v>2017</v>
      </c>
      <c r="D223" s="59" t="str">
        <f t="shared" si="3"/>
        <v>Brawley 2017</v>
      </c>
      <c r="E223" s="59">
        <v>756</v>
      </c>
      <c r="F223" s="233">
        <v>6</v>
      </c>
      <c r="G223" s="59">
        <v>4</v>
      </c>
      <c r="H223" s="59">
        <v>2</v>
      </c>
      <c r="I223" s="48"/>
      <c r="J223" s="59">
        <v>511</v>
      </c>
      <c r="K223" s="233">
        <v>14</v>
      </c>
      <c r="L223" s="59">
        <v>12</v>
      </c>
      <c r="M223" s="59">
        <v>2</v>
      </c>
      <c r="N223" s="48"/>
      <c r="O223" s="59">
        <v>494</v>
      </c>
      <c r="P223" s="59">
        <v>40</v>
      </c>
      <c r="Q223" s="48"/>
      <c r="R223" s="59">
        <v>1326</v>
      </c>
      <c r="S223" s="59">
        <v>3</v>
      </c>
      <c r="T223" s="48">
        <v>2</v>
      </c>
      <c r="U223" s="59">
        <v>3087</v>
      </c>
      <c r="V223" s="59">
        <v>63</v>
      </c>
    </row>
    <row r="224" spans="1:22">
      <c r="A224" s="60" t="s">
        <v>903</v>
      </c>
      <c r="B224" s="15"/>
      <c r="C224" s="59">
        <v>2013</v>
      </c>
      <c r="D224" s="59" t="str">
        <f t="shared" si="3"/>
        <v>Brea 2013</v>
      </c>
      <c r="E224" s="59" t="s">
        <v>1357</v>
      </c>
      <c r="F224" s="233" t="s">
        <v>1357</v>
      </c>
      <c r="G224" s="59" t="s">
        <v>1357</v>
      </c>
      <c r="H224" s="59" t="s">
        <v>1357</v>
      </c>
      <c r="I224" s="48"/>
      <c r="J224" s="59" t="s">
        <v>1357</v>
      </c>
      <c r="K224" s="233" t="s">
        <v>1357</v>
      </c>
      <c r="L224" s="59" t="s">
        <v>1357</v>
      </c>
      <c r="M224" s="59" t="s">
        <v>1357</v>
      </c>
      <c r="N224" s="48"/>
      <c r="O224" s="59" t="s">
        <v>1357</v>
      </c>
      <c r="P224" s="59" t="s">
        <v>1357</v>
      </c>
      <c r="Q224" s="48"/>
      <c r="R224" s="59" t="s">
        <v>1357</v>
      </c>
      <c r="S224" s="59" t="s">
        <v>1357</v>
      </c>
      <c r="T224" s="48" t="s">
        <v>1357</v>
      </c>
      <c r="U224" s="59" t="s">
        <v>1357</v>
      </c>
      <c r="V224" s="59" t="s">
        <v>1357</v>
      </c>
    </row>
    <row r="225" spans="1:22">
      <c r="A225" s="60" t="s">
        <v>903</v>
      </c>
      <c r="B225" s="15" t="str">
        <f>VLOOKUP(A225,'Planning Periods'!$E$2:$N$540,10,FALSE)</f>
        <v>10/15/2021 - 10/15/2029</v>
      </c>
      <c r="C225" s="59">
        <v>2014</v>
      </c>
      <c r="D225" s="59" t="str">
        <f t="shared" si="3"/>
        <v>Brea 2014</v>
      </c>
      <c r="E225" s="59">
        <v>426</v>
      </c>
      <c r="F225" s="233">
        <v>0</v>
      </c>
      <c r="G225" s="59">
        <v>0</v>
      </c>
      <c r="H225" s="59">
        <v>0</v>
      </c>
      <c r="I225" s="48"/>
      <c r="J225" s="59">
        <v>305</v>
      </c>
      <c r="K225" s="233">
        <v>0</v>
      </c>
      <c r="L225" s="59">
        <v>0</v>
      </c>
      <c r="M225" s="59">
        <v>0</v>
      </c>
      <c r="N225" s="48"/>
      <c r="O225" s="59">
        <v>335</v>
      </c>
      <c r="P225" s="59">
        <v>0</v>
      </c>
      <c r="Q225" s="48"/>
      <c r="R225" s="59">
        <v>785</v>
      </c>
      <c r="S225" s="59">
        <v>321</v>
      </c>
      <c r="T225" s="48">
        <v>0</v>
      </c>
      <c r="U225" s="59">
        <v>1851</v>
      </c>
      <c r="V225" s="59">
        <v>321</v>
      </c>
    </row>
    <row r="226" spans="1:22">
      <c r="A226" s="60" t="s">
        <v>903</v>
      </c>
      <c r="B226" s="15" t="str">
        <f>VLOOKUP(A226,'Planning Periods'!$E$2:$N$540,10,FALSE)</f>
        <v>10/15/2021 - 10/15/2029</v>
      </c>
      <c r="C226" s="59">
        <v>2015</v>
      </c>
      <c r="D226" s="59" t="str">
        <f t="shared" si="3"/>
        <v>Brea 2015</v>
      </c>
      <c r="E226" s="59">
        <v>426</v>
      </c>
      <c r="F226" s="233">
        <v>0</v>
      </c>
      <c r="G226" s="59">
        <v>0</v>
      </c>
      <c r="H226" s="59">
        <v>0</v>
      </c>
      <c r="I226" s="48"/>
      <c r="J226" s="59">
        <v>305</v>
      </c>
      <c r="K226" s="233">
        <v>0</v>
      </c>
      <c r="L226" s="59">
        <v>0</v>
      </c>
      <c r="M226" s="59">
        <v>0</v>
      </c>
      <c r="N226" s="48"/>
      <c r="O226" s="59">
        <v>335</v>
      </c>
      <c r="P226" s="59">
        <v>0</v>
      </c>
      <c r="Q226" s="48"/>
      <c r="R226" s="59">
        <v>785</v>
      </c>
      <c r="S226" s="59">
        <v>461</v>
      </c>
      <c r="T226" s="48">
        <v>0</v>
      </c>
      <c r="U226" s="59">
        <v>1851</v>
      </c>
      <c r="V226" s="59">
        <v>461</v>
      </c>
    </row>
    <row r="227" spans="1:22">
      <c r="A227" s="60" t="s">
        <v>903</v>
      </c>
      <c r="B227" s="15" t="str">
        <f>VLOOKUP(A227,'Planning Periods'!$E$2:$N$540,10,FALSE)</f>
        <v>10/15/2021 - 10/15/2029</v>
      </c>
      <c r="C227" s="59">
        <v>2016</v>
      </c>
      <c r="D227" s="59" t="str">
        <f t="shared" si="3"/>
        <v>Brea 2016</v>
      </c>
      <c r="E227" s="59">
        <v>426</v>
      </c>
      <c r="F227" s="233">
        <v>0</v>
      </c>
      <c r="G227" s="59">
        <v>0</v>
      </c>
      <c r="H227" s="59">
        <v>0</v>
      </c>
      <c r="I227" s="48"/>
      <c r="J227" s="59">
        <v>305</v>
      </c>
      <c r="K227" s="233">
        <v>0</v>
      </c>
      <c r="L227" s="59">
        <v>0</v>
      </c>
      <c r="M227" s="59">
        <v>0</v>
      </c>
      <c r="N227" s="48"/>
      <c r="O227" s="59">
        <v>335</v>
      </c>
      <c r="P227" s="59">
        <v>0</v>
      </c>
      <c r="Q227" s="48"/>
      <c r="R227" s="59">
        <v>785</v>
      </c>
      <c r="S227" s="59">
        <v>194</v>
      </c>
      <c r="T227" s="48">
        <v>0</v>
      </c>
      <c r="U227" s="59">
        <v>1851</v>
      </c>
      <c r="V227" s="59">
        <v>194</v>
      </c>
    </row>
    <row r="228" spans="1:22">
      <c r="A228" s="60" t="s">
        <v>903</v>
      </c>
      <c r="B228" s="15" t="str">
        <f>VLOOKUP(A228,'Planning Periods'!$E$2:$N$540,10,FALSE)</f>
        <v>10/15/2021 - 10/15/2029</v>
      </c>
      <c r="C228" s="59">
        <v>2017</v>
      </c>
      <c r="D228" s="59" t="str">
        <f t="shared" si="3"/>
        <v>Brea 2017</v>
      </c>
      <c r="E228" s="59">
        <v>426</v>
      </c>
      <c r="F228" s="233">
        <v>0</v>
      </c>
      <c r="G228" s="59">
        <v>0</v>
      </c>
      <c r="H228" s="59">
        <v>0</v>
      </c>
      <c r="I228" s="48"/>
      <c r="J228" s="59">
        <v>305</v>
      </c>
      <c r="K228" s="233">
        <v>0</v>
      </c>
      <c r="L228" s="59">
        <v>0</v>
      </c>
      <c r="M228" s="59">
        <v>0</v>
      </c>
      <c r="N228" s="48"/>
      <c r="O228" s="59">
        <v>335</v>
      </c>
      <c r="P228" s="59">
        <v>21</v>
      </c>
      <c r="Q228" s="48"/>
      <c r="R228" s="59">
        <v>785</v>
      </c>
      <c r="S228" s="59">
        <v>435</v>
      </c>
      <c r="T228" s="48">
        <v>0</v>
      </c>
      <c r="U228" s="59">
        <v>1851</v>
      </c>
      <c r="V228" s="59">
        <v>456</v>
      </c>
    </row>
    <row r="229" spans="1:22">
      <c r="A229" s="60" t="s">
        <v>904</v>
      </c>
      <c r="B229" s="15" t="str">
        <f>VLOOKUP(A229,'Planning Periods'!$E$2:$N$540,10,FALSE)</f>
        <v>01/31/2023 - 01/31/2031</v>
      </c>
      <c r="C229" s="59">
        <v>2014</v>
      </c>
      <c r="D229" s="59" t="str">
        <f t="shared" si="3"/>
        <v>Brentwood 2014</v>
      </c>
      <c r="E229" s="59">
        <v>234</v>
      </c>
      <c r="F229" s="233">
        <v>1</v>
      </c>
      <c r="G229" s="59">
        <v>1</v>
      </c>
      <c r="H229" s="59">
        <v>0</v>
      </c>
      <c r="I229" s="48"/>
      <c r="J229" s="59">
        <v>124</v>
      </c>
      <c r="K229" s="233">
        <v>2</v>
      </c>
      <c r="L229" s="59">
        <v>2</v>
      </c>
      <c r="M229" s="59">
        <v>0</v>
      </c>
      <c r="N229" s="48"/>
      <c r="O229" s="59">
        <v>123</v>
      </c>
      <c r="P229" s="59">
        <v>5</v>
      </c>
      <c r="Q229" s="48"/>
      <c r="R229" s="59">
        <v>279</v>
      </c>
      <c r="S229" s="59">
        <v>415</v>
      </c>
      <c r="T229" s="48">
        <v>0</v>
      </c>
      <c r="U229" s="59">
        <v>760</v>
      </c>
      <c r="V229" s="59">
        <v>423</v>
      </c>
    </row>
    <row r="230" spans="1:22">
      <c r="A230" s="60" t="s">
        <v>904</v>
      </c>
      <c r="B230" s="15" t="str">
        <f>VLOOKUP(A230,'Planning Periods'!$E$2:$N$540,10,FALSE)</f>
        <v>01/31/2023 - 01/31/2031</v>
      </c>
      <c r="C230" s="59">
        <v>2015</v>
      </c>
      <c r="D230" s="59" t="str">
        <f t="shared" si="3"/>
        <v>Brentwood 2015</v>
      </c>
      <c r="E230" s="59">
        <v>234</v>
      </c>
      <c r="F230" s="233">
        <v>0</v>
      </c>
      <c r="G230" s="59">
        <v>0</v>
      </c>
      <c r="H230" s="59">
        <v>0</v>
      </c>
      <c r="I230" s="48"/>
      <c r="J230" s="59">
        <v>124</v>
      </c>
      <c r="K230" s="233">
        <v>5</v>
      </c>
      <c r="L230" s="59">
        <v>5</v>
      </c>
      <c r="M230" s="59">
        <v>0</v>
      </c>
      <c r="N230" s="48"/>
      <c r="O230" s="59">
        <v>123</v>
      </c>
      <c r="P230" s="59">
        <v>0</v>
      </c>
      <c r="Q230" s="48"/>
      <c r="R230" s="59">
        <v>279</v>
      </c>
      <c r="S230" s="59">
        <v>449</v>
      </c>
      <c r="T230" s="48">
        <v>0</v>
      </c>
      <c r="U230" s="59">
        <v>760</v>
      </c>
      <c r="V230" s="59">
        <v>454</v>
      </c>
    </row>
    <row r="231" spans="1:22">
      <c r="A231" s="60" t="s">
        <v>904</v>
      </c>
      <c r="B231" s="15" t="str">
        <f>VLOOKUP(A231,'Planning Periods'!$E$2:$N$540,10,FALSE)</f>
        <v>01/31/2023 - 01/31/2031</v>
      </c>
      <c r="C231" s="59">
        <v>2016</v>
      </c>
      <c r="D231" s="59" t="str">
        <f t="shared" si="3"/>
        <v>Brentwood 2016</v>
      </c>
      <c r="E231" s="59">
        <v>234</v>
      </c>
      <c r="F231" s="233">
        <v>0</v>
      </c>
      <c r="G231" s="59">
        <v>0</v>
      </c>
      <c r="H231" s="59">
        <v>0</v>
      </c>
      <c r="I231" s="48"/>
      <c r="J231" s="59">
        <v>124</v>
      </c>
      <c r="K231" s="233">
        <v>3</v>
      </c>
      <c r="L231" s="59">
        <v>3</v>
      </c>
      <c r="M231" s="59">
        <v>0</v>
      </c>
      <c r="N231" s="48"/>
      <c r="O231" s="59">
        <v>123</v>
      </c>
      <c r="P231" s="59">
        <v>0</v>
      </c>
      <c r="Q231" s="48"/>
      <c r="R231" s="59">
        <v>279</v>
      </c>
      <c r="S231" s="59">
        <v>540</v>
      </c>
      <c r="T231" s="48">
        <v>0</v>
      </c>
      <c r="U231" s="59">
        <v>760</v>
      </c>
      <c r="V231" s="59">
        <v>543</v>
      </c>
    </row>
    <row r="232" spans="1:22">
      <c r="A232" s="60" t="s">
        <v>904</v>
      </c>
      <c r="B232" s="15" t="str">
        <f>VLOOKUP(A232,'Planning Periods'!$E$2:$N$540,10,FALSE)</f>
        <v>01/31/2023 - 01/31/2031</v>
      </c>
      <c r="C232" s="59">
        <v>2017</v>
      </c>
      <c r="D232" s="59" t="str">
        <f t="shared" si="3"/>
        <v>Brentwood 2017</v>
      </c>
      <c r="E232" s="59">
        <v>234</v>
      </c>
      <c r="F232" s="233">
        <v>2</v>
      </c>
      <c r="G232" s="59">
        <v>2</v>
      </c>
      <c r="H232" s="59">
        <v>0</v>
      </c>
      <c r="I232" s="48"/>
      <c r="J232" s="59">
        <v>124</v>
      </c>
      <c r="K232" s="233">
        <v>0</v>
      </c>
      <c r="L232" s="59">
        <v>0</v>
      </c>
      <c r="M232" s="59">
        <v>0</v>
      </c>
      <c r="N232" s="48"/>
      <c r="O232" s="59">
        <v>123</v>
      </c>
      <c r="P232" s="59">
        <v>1</v>
      </c>
      <c r="Q232" s="48"/>
      <c r="R232" s="59">
        <v>279</v>
      </c>
      <c r="S232" s="59">
        <v>503</v>
      </c>
      <c r="T232" s="48">
        <v>0</v>
      </c>
      <c r="U232" s="59">
        <v>760</v>
      </c>
      <c r="V232" s="59">
        <v>506</v>
      </c>
    </row>
    <row r="233" spans="1:22">
      <c r="A233" s="60" t="s">
        <v>905</v>
      </c>
      <c r="B233" s="15" t="str">
        <f>VLOOKUP(A233,'Planning Periods'!$E$2:$N$540,10,FALSE)</f>
        <v>01/31/2023 - 01/31/2031</v>
      </c>
      <c r="C233" s="59">
        <v>2014</v>
      </c>
      <c r="D233" s="59" t="str">
        <f t="shared" si="3"/>
        <v>Brisbane 2014</v>
      </c>
      <c r="E233" s="59">
        <v>25</v>
      </c>
      <c r="F233" s="233">
        <v>0</v>
      </c>
      <c r="G233" s="59">
        <v>0</v>
      </c>
      <c r="H233" s="59">
        <v>0</v>
      </c>
      <c r="I233" s="48"/>
      <c r="J233" s="59">
        <v>13</v>
      </c>
      <c r="K233" s="233">
        <v>0</v>
      </c>
      <c r="L233" s="59">
        <v>0</v>
      </c>
      <c r="M233" s="59">
        <v>0</v>
      </c>
      <c r="N233" s="48"/>
      <c r="O233" s="59">
        <v>15</v>
      </c>
      <c r="P233" s="59">
        <v>1</v>
      </c>
      <c r="Q233" s="48"/>
      <c r="R233" s="59">
        <v>30</v>
      </c>
      <c r="S233" s="59">
        <v>38</v>
      </c>
      <c r="T233" s="48">
        <v>0</v>
      </c>
      <c r="U233" s="59">
        <v>83</v>
      </c>
      <c r="V233" s="59">
        <v>39</v>
      </c>
    </row>
    <row r="234" spans="1:22">
      <c r="A234" s="60" t="s">
        <v>905</v>
      </c>
      <c r="B234" s="15" t="str">
        <f>VLOOKUP(A234,'Planning Periods'!$E$2:$N$540,10,FALSE)</f>
        <v>01/31/2023 - 01/31/2031</v>
      </c>
      <c r="C234" s="59">
        <v>2015</v>
      </c>
      <c r="D234" s="59" t="str">
        <f t="shared" si="3"/>
        <v>Brisbane 2015</v>
      </c>
      <c r="E234" s="59">
        <v>25</v>
      </c>
      <c r="F234" s="233">
        <v>0</v>
      </c>
      <c r="G234" s="59">
        <v>0</v>
      </c>
      <c r="H234" s="59">
        <v>0</v>
      </c>
      <c r="I234" s="48"/>
      <c r="J234" s="59">
        <v>13</v>
      </c>
      <c r="K234" s="233">
        <v>0</v>
      </c>
      <c r="L234" s="59">
        <v>0</v>
      </c>
      <c r="M234" s="59">
        <v>0</v>
      </c>
      <c r="N234" s="48"/>
      <c r="O234" s="59">
        <v>15</v>
      </c>
      <c r="P234" s="59">
        <v>1</v>
      </c>
      <c r="Q234" s="48"/>
      <c r="R234" s="59">
        <v>30</v>
      </c>
      <c r="S234" s="59">
        <v>2</v>
      </c>
      <c r="T234" s="48">
        <v>0</v>
      </c>
      <c r="U234" s="59">
        <v>83</v>
      </c>
      <c r="V234" s="59">
        <v>3</v>
      </c>
    </row>
    <row r="235" spans="1:22">
      <c r="A235" s="60" t="s">
        <v>905</v>
      </c>
      <c r="B235" s="15" t="str">
        <f>VLOOKUP(A235,'Planning Periods'!$E$2:$N$540,10,FALSE)</f>
        <v>01/31/2023 - 01/31/2031</v>
      </c>
      <c r="C235" s="59">
        <v>2016</v>
      </c>
      <c r="D235" s="59" t="str">
        <f t="shared" si="3"/>
        <v>Brisbane 2016</v>
      </c>
      <c r="E235" s="59">
        <v>25</v>
      </c>
      <c r="F235" s="233">
        <v>0</v>
      </c>
      <c r="G235" s="59">
        <v>0</v>
      </c>
      <c r="H235" s="59">
        <v>0</v>
      </c>
      <c r="I235" s="48"/>
      <c r="J235" s="59">
        <v>13</v>
      </c>
      <c r="K235" s="233">
        <v>0</v>
      </c>
      <c r="L235" s="59">
        <v>0</v>
      </c>
      <c r="M235" s="59">
        <v>0</v>
      </c>
      <c r="N235" s="48"/>
      <c r="O235" s="59">
        <v>15</v>
      </c>
      <c r="P235" s="59">
        <v>3</v>
      </c>
      <c r="Q235" s="48"/>
      <c r="R235" s="59">
        <v>30</v>
      </c>
      <c r="S235" s="59">
        <v>4</v>
      </c>
      <c r="T235" s="48">
        <v>0</v>
      </c>
      <c r="U235" s="59">
        <v>83</v>
      </c>
      <c r="V235" s="59">
        <v>7</v>
      </c>
    </row>
    <row r="236" spans="1:22">
      <c r="A236" s="60" t="s">
        <v>905</v>
      </c>
      <c r="B236" s="15" t="str">
        <f>VLOOKUP(A236,'Planning Periods'!$E$2:$N$540,10,FALSE)</f>
        <v>01/31/2023 - 01/31/2031</v>
      </c>
      <c r="C236" s="59">
        <v>2017</v>
      </c>
      <c r="D236" s="59" t="str">
        <f t="shared" si="3"/>
        <v>Brisbane 2017</v>
      </c>
      <c r="E236" s="59">
        <v>25</v>
      </c>
      <c r="F236" s="233">
        <v>0</v>
      </c>
      <c r="G236" s="59">
        <v>0</v>
      </c>
      <c r="H236" s="59">
        <v>0</v>
      </c>
      <c r="I236" s="48"/>
      <c r="J236" s="59">
        <v>13</v>
      </c>
      <c r="K236" s="233">
        <v>0</v>
      </c>
      <c r="L236" s="59">
        <v>0</v>
      </c>
      <c r="M236" s="59">
        <v>0</v>
      </c>
      <c r="N236" s="48"/>
      <c r="O236" s="59">
        <v>15</v>
      </c>
      <c r="P236" s="59">
        <v>3</v>
      </c>
      <c r="Q236" s="48"/>
      <c r="R236" s="59">
        <v>30</v>
      </c>
      <c r="S236" s="59">
        <v>4</v>
      </c>
      <c r="T236" s="48">
        <v>0</v>
      </c>
      <c r="U236" s="59">
        <v>83</v>
      </c>
      <c r="V236" s="59">
        <v>7</v>
      </c>
    </row>
    <row r="237" spans="1:22">
      <c r="A237" s="60" t="s">
        <v>906</v>
      </c>
      <c r="B237" s="15" t="str">
        <f>VLOOKUP(A237,'Planning Periods'!$E$2:$N$540,10,FALSE)</f>
        <v>02/15/2023 - 02/15/2031</v>
      </c>
      <c r="C237" s="59">
        <v>2014</v>
      </c>
      <c r="D237" s="59" t="str">
        <f t="shared" si="3"/>
        <v>Buellton 2014</v>
      </c>
      <c r="E237" s="59">
        <v>66</v>
      </c>
      <c r="F237" s="233">
        <v>0</v>
      </c>
      <c r="G237" s="59">
        <v>0</v>
      </c>
      <c r="H237" s="59">
        <v>0</v>
      </c>
      <c r="I237" s="48"/>
      <c r="J237" s="59">
        <v>44</v>
      </c>
      <c r="K237" s="233">
        <v>0</v>
      </c>
      <c r="L237" s="59">
        <v>0</v>
      </c>
      <c r="M237" s="59">
        <v>0</v>
      </c>
      <c r="N237" s="48"/>
      <c r="O237" s="59">
        <v>41</v>
      </c>
      <c r="P237" s="59">
        <v>0</v>
      </c>
      <c r="Q237" s="48"/>
      <c r="R237" s="59">
        <v>124</v>
      </c>
      <c r="S237" s="59">
        <v>0</v>
      </c>
      <c r="T237" s="48">
        <v>0</v>
      </c>
      <c r="U237" s="59">
        <v>275</v>
      </c>
      <c r="V237" s="59">
        <v>0</v>
      </c>
    </row>
    <row r="238" spans="1:22">
      <c r="A238" s="60" t="s">
        <v>906</v>
      </c>
      <c r="B238" s="15" t="str">
        <f>VLOOKUP(A238,'Planning Periods'!$E$2:$N$540,10,FALSE)</f>
        <v>02/15/2023 - 02/15/2031</v>
      </c>
      <c r="C238" s="59">
        <v>2015</v>
      </c>
      <c r="D238" s="59" t="str">
        <f t="shared" si="3"/>
        <v>Buellton 2015</v>
      </c>
      <c r="E238" s="59">
        <v>66</v>
      </c>
      <c r="F238" s="233">
        <v>5</v>
      </c>
      <c r="G238" s="59">
        <v>5</v>
      </c>
      <c r="H238" s="59">
        <v>0</v>
      </c>
      <c r="I238" s="48"/>
      <c r="J238" s="59">
        <v>44</v>
      </c>
      <c r="K238" s="233">
        <v>4</v>
      </c>
      <c r="L238" s="59">
        <v>4</v>
      </c>
      <c r="M238" s="59">
        <v>0</v>
      </c>
      <c r="N238" s="48"/>
      <c r="O238" s="59">
        <v>41</v>
      </c>
      <c r="P238" s="59">
        <v>60</v>
      </c>
      <c r="Q238" s="48"/>
      <c r="R238" s="59">
        <v>124</v>
      </c>
      <c r="S238" s="59">
        <v>0</v>
      </c>
      <c r="T238" s="48">
        <v>0</v>
      </c>
      <c r="U238" s="59">
        <v>275</v>
      </c>
      <c r="V238" s="59">
        <v>69</v>
      </c>
    </row>
    <row r="239" spans="1:22">
      <c r="A239" s="60" t="s">
        <v>906</v>
      </c>
      <c r="B239" s="15" t="str">
        <f>VLOOKUP(A239,'Planning Periods'!$E$2:$N$540,10,FALSE)</f>
        <v>02/15/2023 - 02/15/2031</v>
      </c>
      <c r="C239" s="59">
        <v>2016</v>
      </c>
      <c r="D239" s="59" t="str">
        <f t="shared" si="3"/>
        <v>Buellton 2016</v>
      </c>
      <c r="E239" s="59">
        <v>66</v>
      </c>
      <c r="F239" s="233">
        <v>0</v>
      </c>
      <c r="G239" s="59">
        <v>0</v>
      </c>
      <c r="H239" s="59">
        <v>0</v>
      </c>
      <c r="I239" s="48"/>
      <c r="J239" s="59">
        <v>44</v>
      </c>
      <c r="K239" s="233">
        <v>0</v>
      </c>
      <c r="L239" s="59">
        <v>0</v>
      </c>
      <c r="M239" s="59">
        <v>0</v>
      </c>
      <c r="N239" s="48"/>
      <c r="O239" s="59">
        <v>41</v>
      </c>
      <c r="P239" s="59">
        <v>0</v>
      </c>
      <c r="Q239" s="48"/>
      <c r="R239" s="59">
        <v>124</v>
      </c>
      <c r="S239" s="59">
        <v>51</v>
      </c>
      <c r="T239" s="48">
        <v>0</v>
      </c>
      <c r="U239" s="59">
        <v>275</v>
      </c>
      <c r="V239" s="59">
        <v>51</v>
      </c>
    </row>
    <row r="240" spans="1:22">
      <c r="A240" s="60" t="s">
        <v>906</v>
      </c>
      <c r="B240" s="15" t="str">
        <f>VLOOKUP(A240,'Planning Periods'!$E$2:$N$540,10,FALSE)</f>
        <v>02/15/2023 - 02/15/2031</v>
      </c>
      <c r="C240" s="59">
        <v>2017</v>
      </c>
      <c r="D240" s="59" t="str">
        <f t="shared" si="3"/>
        <v>Buellton 2017</v>
      </c>
      <c r="E240" s="59">
        <v>66</v>
      </c>
      <c r="F240" s="233">
        <v>0</v>
      </c>
      <c r="G240" s="59">
        <v>0</v>
      </c>
      <c r="H240" s="59">
        <v>0</v>
      </c>
      <c r="I240" s="48"/>
      <c r="J240" s="59">
        <v>44</v>
      </c>
      <c r="K240" s="233">
        <v>0</v>
      </c>
      <c r="L240" s="59">
        <v>0</v>
      </c>
      <c r="M240" s="59">
        <v>0</v>
      </c>
      <c r="N240" s="48"/>
      <c r="O240" s="59">
        <v>41</v>
      </c>
      <c r="P240" s="59">
        <v>1</v>
      </c>
      <c r="Q240" s="48"/>
      <c r="R240" s="59">
        <v>124</v>
      </c>
      <c r="S240" s="59">
        <v>38</v>
      </c>
      <c r="T240" s="48">
        <v>0</v>
      </c>
      <c r="U240" s="59">
        <v>275</v>
      </c>
      <c r="V240" s="59">
        <v>39</v>
      </c>
    </row>
    <row r="241" spans="1:22">
      <c r="A241" s="60" t="s">
        <v>907</v>
      </c>
      <c r="B241" s="15"/>
      <c r="C241" s="59">
        <v>2013</v>
      </c>
      <c r="D241" s="59" t="str">
        <f t="shared" si="3"/>
        <v>Buena Park 2013</v>
      </c>
      <c r="E241" s="59">
        <v>76</v>
      </c>
      <c r="F241" s="233">
        <v>46</v>
      </c>
      <c r="G241" s="59">
        <v>46</v>
      </c>
      <c r="H241" s="59">
        <v>0</v>
      </c>
      <c r="I241" s="48"/>
      <c r="J241" s="59">
        <v>53</v>
      </c>
      <c r="K241" s="233">
        <v>24</v>
      </c>
      <c r="L241" s="59">
        <v>24</v>
      </c>
      <c r="M241" s="59">
        <v>0</v>
      </c>
      <c r="N241" s="48"/>
      <c r="O241" s="59">
        <v>62</v>
      </c>
      <c r="P241" s="59">
        <v>0</v>
      </c>
      <c r="Q241" s="48"/>
      <c r="R241" s="59">
        <v>148</v>
      </c>
      <c r="S241" s="59">
        <v>0</v>
      </c>
      <c r="T241" s="48">
        <v>0</v>
      </c>
      <c r="U241" s="59">
        <v>339</v>
      </c>
      <c r="V241" s="59">
        <v>70</v>
      </c>
    </row>
    <row r="242" spans="1:22">
      <c r="A242" s="60" t="s">
        <v>907</v>
      </c>
      <c r="B242" s="15" t="str">
        <f>VLOOKUP(A242,'Planning Periods'!$E$2:$N$540,10,FALSE)</f>
        <v>10/15/2021 - 10/15/2029</v>
      </c>
      <c r="C242" s="59">
        <v>2014</v>
      </c>
      <c r="D242" s="59" t="str">
        <f t="shared" si="3"/>
        <v>Buena Park 2014</v>
      </c>
      <c r="E242" s="59">
        <v>76</v>
      </c>
      <c r="F242" s="233">
        <v>21</v>
      </c>
      <c r="G242" s="59">
        <v>21</v>
      </c>
      <c r="H242" s="59">
        <v>0</v>
      </c>
      <c r="I242" s="48"/>
      <c r="J242" s="59">
        <v>53</v>
      </c>
      <c r="K242" s="233">
        <v>49</v>
      </c>
      <c r="L242" s="59">
        <v>49</v>
      </c>
      <c r="M242" s="59">
        <v>0</v>
      </c>
      <c r="N242" s="48"/>
      <c r="O242" s="59">
        <v>62</v>
      </c>
      <c r="P242" s="59">
        <v>0</v>
      </c>
      <c r="Q242" s="48"/>
      <c r="R242" s="59">
        <v>148</v>
      </c>
      <c r="S242" s="59">
        <v>0</v>
      </c>
      <c r="T242" s="48">
        <v>0</v>
      </c>
      <c r="U242" s="59">
        <v>339</v>
      </c>
      <c r="V242" s="59">
        <v>70</v>
      </c>
    </row>
    <row r="243" spans="1:22">
      <c r="A243" s="60" t="s">
        <v>907</v>
      </c>
      <c r="B243" s="15" t="str">
        <f>VLOOKUP(A243,'Planning Periods'!$E$2:$N$540,10,FALSE)</f>
        <v>10/15/2021 - 10/15/2029</v>
      </c>
      <c r="C243" s="59">
        <v>2015</v>
      </c>
      <c r="D243" s="59" t="str">
        <f t="shared" si="3"/>
        <v>Buena Park 2015</v>
      </c>
      <c r="E243" s="59">
        <v>76</v>
      </c>
      <c r="F243" s="233">
        <v>0</v>
      </c>
      <c r="G243" s="59">
        <v>0</v>
      </c>
      <c r="H243" s="59">
        <v>0</v>
      </c>
      <c r="I243" s="48"/>
      <c r="J243" s="59">
        <v>53</v>
      </c>
      <c r="K243" s="233">
        <v>0</v>
      </c>
      <c r="L243" s="59">
        <v>0</v>
      </c>
      <c r="M243" s="59">
        <v>0</v>
      </c>
      <c r="N243" s="48"/>
      <c r="O243" s="59">
        <v>62</v>
      </c>
      <c r="P243" s="59">
        <v>72</v>
      </c>
      <c r="Q243" s="48"/>
      <c r="R243" s="59">
        <v>148</v>
      </c>
      <c r="S243" s="59">
        <v>65</v>
      </c>
      <c r="T243" s="48">
        <v>0</v>
      </c>
      <c r="U243" s="59">
        <v>339</v>
      </c>
      <c r="V243" s="59">
        <v>137</v>
      </c>
    </row>
    <row r="244" spans="1:22">
      <c r="A244" s="60" t="s">
        <v>907</v>
      </c>
      <c r="B244" s="15" t="str">
        <f>VLOOKUP(A244,'Planning Periods'!$E$2:$N$540,10,FALSE)</f>
        <v>10/15/2021 - 10/15/2029</v>
      </c>
      <c r="C244" s="59">
        <v>2016</v>
      </c>
      <c r="D244" s="59" t="str">
        <f t="shared" si="3"/>
        <v>Buena Park 2016</v>
      </c>
      <c r="E244" s="59">
        <v>76</v>
      </c>
      <c r="F244" s="233">
        <v>0</v>
      </c>
      <c r="G244" s="59">
        <v>0</v>
      </c>
      <c r="H244" s="59">
        <v>0</v>
      </c>
      <c r="I244" s="48"/>
      <c r="J244" s="59">
        <v>53</v>
      </c>
      <c r="K244" s="233">
        <v>0</v>
      </c>
      <c r="L244" s="59">
        <v>0</v>
      </c>
      <c r="M244" s="59">
        <v>0</v>
      </c>
      <c r="N244" s="48"/>
      <c r="O244" s="59">
        <v>62</v>
      </c>
      <c r="P244" s="59">
        <v>26</v>
      </c>
      <c r="Q244" s="48"/>
      <c r="R244" s="59">
        <v>148</v>
      </c>
      <c r="S244" s="59">
        <v>116</v>
      </c>
      <c r="T244" s="48">
        <v>0</v>
      </c>
      <c r="U244" s="59">
        <v>339</v>
      </c>
      <c r="V244" s="59">
        <v>142</v>
      </c>
    </row>
    <row r="245" spans="1:22">
      <c r="A245" s="60" t="s">
        <v>907</v>
      </c>
      <c r="B245" s="15" t="str">
        <f>VLOOKUP(A245,'Planning Periods'!$E$2:$N$540,10,FALSE)</f>
        <v>10/15/2021 - 10/15/2029</v>
      </c>
      <c r="C245" s="59">
        <v>2017</v>
      </c>
      <c r="D245" s="59" t="str">
        <f t="shared" si="3"/>
        <v>Buena Park 2017</v>
      </c>
      <c r="E245" s="59">
        <v>76</v>
      </c>
      <c r="F245" s="233">
        <v>0</v>
      </c>
      <c r="G245" s="59">
        <v>0</v>
      </c>
      <c r="H245" s="59">
        <v>0</v>
      </c>
      <c r="I245" s="48"/>
      <c r="J245" s="59">
        <v>53</v>
      </c>
      <c r="K245" s="233">
        <v>0</v>
      </c>
      <c r="L245" s="59">
        <v>0</v>
      </c>
      <c r="M245" s="59">
        <v>0</v>
      </c>
      <c r="N245" s="48"/>
      <c r="O245" s="59">
        <v>62</v>
      </c>
      <c r="P245" s="59">
        <v>83</v>
      </c>
      <c r="Q245" s="48"/>
      <c r="R245" s="59">
        <v>148</v>
      </c>
      <c r="S245" s="59">
        <v>0</v>
      </c>
      <c r="T245" s="48">
        <v>0</v>
      </c>
      <c r="U245" s="59">
        <v>339</v>
      </c>
      <c r="V245" s="59">
        <v>83</v>
      </c>
    </row>
    <row r="246" spans="1:22">
      <c r="A246" s="60" t="s">
        <v>908</v>
      </c>
      <c r="B246" s="15"/>
      <c r="C246" s="59">
        <v>2013</v>
      </c>
      <c r="D246" s="59" t="str">
        <f t="shared" si="3"/>
        <v>Burbank 2013</v>
      </c>
      <c r="E246" s="59" t="s">
        <v>1357</v>
      </c>
      <c r="F246" s="233" t="s">
        <v>1357</v>
      </c>
      <c r="G246" s="59" t="s">
        <v>1357</v>
      </c>
      <c r="H246" s="59" t="s">
        <v>1357</v>
      </c>
      <c r="I246" s="48"/>
      <c r="J246" s="59" t="s">
        <v>1357</v>
      </c>
      <c r="K246" s="233" t="s">
        <v>1357</v>
      </c>
      <c r="L246" s="59" t="s">
        <v>1357</v>
      </c>
      <c r="M246" s="59" t="s">
        <v>1357</v>
      </c>
      <c r="N246" s="48"/>
      <c r="O246" s="59" t="s">
        <v>1357</v>
      </c>
      <c r="P246" s="59" t="s">
        <v>1357</v>
      </c>
      <c r="Q246" s="48"/>
      <c r="R246" s="59" t="s">
        <v>1357</v>
      </c>
      <c r="S246" s="59" t="s">
        <v>1357</v>
      </c>
      <c r="T246" s="48" t="s">
        <v>1357</v>
      </c>
      <c r="U246" s="59" t="s">
        <v>1357</v>
      </c>
      <c r="V246" s="59" t="s">
        <v>1357</v>
      </c>
    </row>
    <row r="247" spans="1:22">
      <c r="A247" s="60" t="s">
        <v>908</v>
      </c>
      <c r="B247" s="15" t="str">
        <f>VLOOKUP(A247,'Planning Periods'!$E$2:$N$540,10,FALSE)</f>
        <v>10/15/2021 - 10/15/2029</v>
      </c>
      <c r="C247" s="59">
        <v>2014</v>
      </c>
      <c r="D247" s="59" t="str">
        <f t="shared" si="3"/>
        <v>Burbank 2014</v>
      </c>
      <c r="E247" s="59">
        <v>694</v>
      </c>
      <c r="F247" s="233">
        <v>0</v>
      </c>
      <c r="G247" s="59">
        <v>0</v>
      </c>
      <c r="H247" s="59">
        <v>0</v>
      </c>
      <c r="I247" s="48"/>
      <c r="J247" s="59">
        <v>413</v>
      </c>
      <c r="K247" s="233">
        <v>0</v>
      </c>
      <c r="L247" s="59">
        <v>0</v>
      </c>
      <c r="M247" s="59">
        <v>0</v>
      </c>
      <c r="N247" s="48"/>
      <c r="O247" s="59">
        <v>443</v>
      </c>
      <c r="P247" s="59">
        <v>0</v>
      </c>
      <c r="Q247" s="48"/>
      <c r="R247" s="59">
        <v>1134</v>
      </c>
      <c r="S247" s="59">
        <v>19</v>
      </c>
      <c r="T247" s="48">
        <v>0</v>
      </c>
      <c r="U247" s="59">
        <v>2684</v>
      </c>
      <c r="V247" s="59">
        <v>19</v>
      </c>
    </row>
    <row r="248" spans="1:22">
      <c r="A248" s="60" t="s">
        <v>908</v>
      </c>
      <c r="B248" s="15" t="str">
        <f>VLOOKUP(A248,'Planning Periods'!$E$2:$N$540,10,FALSE)</f>
        <v>10/15/2021 - 10/15/2029</v>
      </c>
      <c r="C248" s="59">
        <v>2015</v>
      </c>
      <c r="D248" s="59" t="str">
        <f t="shared" si="3"/>
        <v>Burbank 2015</v>
      </c>
      <c r="E248" s="59">
        <v>694</v>
      </c>
      <c r="F248" s="233">
        <v>11</v>
      </c>
      <c r="G248" s="59">
        <v>11</v>
      </c>
      <c r="H248" s="59">
        <v>0</v>
      </c>
      <c r="I248" s="48"/>
      <c r="J248" s="59">
        <v>413</v>
      </c>
      <c r="K248" s="233">
        <v>0</v>
      </c>
      <c r="L248" s="59">
        <v>0</v>
      </c>
      <c r="M248" s="59">
        <v>0</v>
      </c>
      <c r="N248" s="48"/>
      <c r="O248" s="59">
        <v>443</v>
      </c>
      <c r="P248" s="59">
        <v>0</v>
      </c>
      <c r="Q248" s="48"/>
      <c r="R248" s="59">
        <v>1134</v>
      </c>
      <c r="S248" s="59">
        <v>14</v>
      </c>
      <c r="T248" s="48">
        <v>0</v>
      </c>
      <c r="U248" s="59">
        <v>2684</v>
      </c>
      <c r="V248" s="59">
        <v>25</v>
      </c>
    </row>
    <row r="249" spans="1:22">
      <c r="A249" s="60" t="s">
        <v>908</v>
      </c>
      <c r="B249" s="15" t="str">
        <f>VLOOKUP(A249,'Planning Periods'!$E$2:$N$540,10,FALSE)</f>
        <v>10/15/2021 - 10/15/2029</v>
      </c>
      <c r="C249" s="59">
        <v>2016</v>
      </c>
      <c r="D249" s="59" t="str">
        <f t="shared" si="3"/>
        <v>Burbank 2016</v>
      </c>
      <c r="E249" s="59">
        <v>694</v>
      </c>
      <c r="F249" s="233">
        <v>0</v>
      </c>
      <c r="G249" s="59">
        <v>0</v>
      </c>
      <c r="H249" s="59">
        <v>0</v>
      </c>
      <c r="I249" s="48"/>
      <c r="J249" s="59">
        <v>413</v>
      </c>
      <c r="K249" s="233">
        <v>0</v>
      </c>
      <c r="L249" s="59">
        <v>0</v>
      </c>
      <c r="M249" s="59">
        <v>0</v>
      </c>
      <c r="N249" s="48"/>
      <c r="O249" s="59">
        <v>443</v>
      </c>
      <c r="P249" s="59">
        <v>0</v>
      </c>
      <c r="Q249" s="48"/>
      <c r="R249" s="59">
        <v>1134</v>
      </c>
      <c r="S249" s="59">
        <v>275</v>
      </c>
      <c r="T249" s="48">
        <v>0</v>
      </c>
      <c r="U249" s="59">
        <v>2684</v>
      </c>
      <c r="V249" s="59">
        <v>275</v>
      </c>
    </row>
    <row r="250" spans="1:22">
      <c r="A250" s="60" t="s">
        <v>908</v>
      </c>
      <c r="B250" s="15" t="str">
        <f>VLOOKUP(A250,'Planning Periods'!$E$2:$N$540,10,FALSE)</f>
        <v>10/15/2021 - 10/15/2029</v>
      </c>
      <c r="C250" s="59">
        <v>2017</v>
      </c>
      <c r="D250" s="59" t="str">
        <f t="shared" si="3"/>
        <v>Burbank 2017</v>
      </c>
      <c r="E250" s="59">
        <v>694</v>
      </c>
      <c r="F250" s="233">
        <v>0</v>
      </c>
      <c r="G250" s="59">
        <v>0</v>
      </c>
      <c r="H250" s="59">
        <v>0</v>
      </c>
      <c r="I250" s="48"/>
      <c r="J250" s="59">
        <v>413</v>
      </c>
      <c r="K250" s="233">
        <v>0</v>
      </c>
      <c r="L250" s="59">
        <v>0</v>
      </c>
      <c r="M250" s="59">
        <v>0</v>
      </c>
      <c r="N250" s="48"/>
      <c r="O250" s="59">
        <v>443</v>
      </c>
      <c r="P250" s="59">
        <v>0</v>
      </c>
      <c r="Q250" s="48"/>
      <c r="R250" s="59">
        <v>1134</v>
      </c>
      <c r="S250" s="59">
        <v>17</v>
      </c>
      <c r="T250" s="48">
        <v>0</v>
      </c>
      <c r="U250" s="59">
        <v>2684</v>
      </c>
      <c r="V250" s="59">
        <v>17</v>
      </c>
    </row>
    <row r="251" spans="1:22">
      <c r="A251" s="60" t="s">
        <v>909</v>
      </c>
      <c r="B251" s="15" t="str">
        <f>VLOOKUP(A251,'Planning Periods'!$E$2:$N$540,10,FALSE)</f>
        <v>01/31/2023 - 01/31/2031</v>
      </c>
      <c r="C251" s="59">
        <v>2014</v>
      </c>
      <c r="D251" s="59" t="str">
        <f t="shared" si="3"/>
        <v>Burlingame 2014</v>
      </c>
      <c r="E251" s="59">
        <v>276</v>
      </c>
      <c r="F251" s="233">
        <v>0</v>
      </c>
      <c r="G251" s="59">
        <v>0</v>
      </c>
      <c r="H251" s="59">
        <v>0</v>
      </c>
      <c r="I251" s="48"/>
      <c r="J251" s="59">
        <v>144</v>
      </c>
      <c r="K251" s="233">
        <v>0</v>
      </c>
      <c r="L251" s="59">
        <v>0</v>
      </c>
      <c r="M251" s="59">
        <v>0</v>
      </c>
      <c r="N251" s="48"/>
      <c r="O251" s="59">
        <v>155</v>
      </c>
      <c r="P251" s="59">
        <v>3</v>
      </c>
      <c r="Q251" s="48"/>
      <c r="R251" s="59">
        <v>288</v>
      </c>
      <c r="S251" s="59">
        <v>0</v>
      </c>
      <c r="T251" s="48">
        <v>0</v>
      </c>
      <c r="U251" s="59">
        <v>863</v>
      </c>
      <c r="V251" s="59">
        <v>3</v>
      </c>
    </row>
    <row r="252" spans="1:22">
      <c r="A252" s="60" t="s">
        <v>909</v>
      </c>
      <c r="B252" s="15" t="str">
        <f>VLOOKUP(A252,'Planning Periods'!$E$2:$N$540,10,FALSE)</f>
        <v>01/31/2023 - 01/31/2031</v>
      </c>
      <c r="C252" s="59">
        <v>2015</v>
      </c>
      <c r="D252" s="59" t="str">
        <f t="shared" si="3"/>
        <v>Burlingame 2015</v>
      </c>
      <c r="E252" s="59">
        <v>276</v>
      </c>
      <c r="F252" s="233">
        <v>0</v>
      </c>
      <c r="G252" s="59">
        <v>0</v>
      </c>
      <c r="H252" s="59">
        <v>0</v>
      </c>
      <c r="I252" s="48"/>
      <c r="J252" s="59">
        <v>144</v>
      </c>
      <c r="K252" s="233">
        <v>0</v>
      </c>
      <c r="L252" s="59">
        <v>0</v>
      </c>
      <c r="M252" s="59">
        <v>0</v>
      </c>
      <c r="N252" s="48"/>
      <c r="O252" s="59">
        <v>155</v>
      </c>
      <c r="P252" s="59">
        <v>0</v>
      </c>
      <c r="Q252" s="48"/>
      <c r="R252" s="59">
        <v>288</v>
      </c>
      <c r="S252" s="59">
        <v>5</v>
      </c>
      <c r="T252" s="48">
        <v>0</v>
      </c>
      <c r="U252" s="59">
        <v>863</v>
      </c>
      <c r="V252" s="59">
        <v>5</v>
      </c>
    </row>
    <row r="253" spans="1:22">
      <c r="A253" s="60" t="s">
        <v>909</v>
      </c>
      <c r="B253" s="15" t="str">
        <f>VLOOKUP(A253,'Planning Periods'!$E$2:$N$540,10,FALSE)</f>
        <v>01/31/2023 - 01/31/2031</v>
      </c>
      <c r="C253" s="59">
        <v>2016</v>
      </c>
      <c r="D253" s="59" t="str">
        <f t="shared" si="3"/>
        <v>Burlingame 2016</v>
      </c>
      <c r="E253" s="59">
        <v>276</v>
      </c>
      <c r="F253" s="233">
        <v>0</v>
      </c>
      <c r="G253" s="59">
        <v>0</v>
      </c>
      <c r="H253" s="59">
        <v>0</v>
      </c>
      <c r="I253" s="48"/>
      <c r="J253" s="59">
        <v>144</v>
      </c>
      <c r="K253" s="233">
        <v>0</v>
      </c>
      <c r="L253" s="59">
        <v>0</v>
      </c>
      <c r="M253" s="59">
        <v>0</v>
      </c>
      <c r="N253" s="48"/>
      <c r="O253" s="59">
        <v>155</v>
      </c>
      <c r="P253" s="59">
        <v>0</v>
      </c>
      <c r="Q253" s="48"/>
      <c r="R253" s="59">
        <v>288</v>
      </c>
      <c r="S253" s="59">
        <v>133</v>
      </c>
      <c r="T253" s="48">
        <v>0</v>
      </c>
      <c r="U253" s="59">
        <v>863</v>
      </c>
      <c r="V253" s="59">
        <v>133</v>
      </c>
    </row>
    <row r="254" spans="1:22">
      <c r="A254" s="60" t="s">
        <v>909</v>
      </c>
      <c r="B254" s="15" t="str">
        <f>VLOOKUP(A254,'Planning Periods'!$E$2:$N$540,10,FALSE)</f>
        <v>01/31/2023 - 01/31/2031</v>
      </c>
      <c r="C254" s="59">
        <v>2017</v>
      </c>
      <c r="D254" s="59" t="str">
        <f t="shared" si="3"/>
        <v>Burlingame 2017</v>
      </c>
      <c r="E254" s="59">
        <v>276</v>
      </c>
      <c r="F254" s="233">
        <v>0</v>
      </c>
      <c r="G254" s="59">
        <v>0</v>
      </c>
      <c r="H254" s="59">
        <v>0</v>
      </c>
      <c r="I254" s="48"/>
      <c r="J254" s="59">
        <v>144</v>
      </c>
      <c r="K254" s="233">
        <v>0</v>
      </c>
      <c r="L254" s="59">
        <v>0</v>
      </c>
      <c r="M254" s="59">
        <v>0</v>
      </c>
      <c r="N254" s="48"/>
      <c r="O254" s="59">
        <v>155</v>
      </c>
      <c r="P254" s="59">
        <v>0</v>
      </c>
      <c r="Q254" s="48"/>
      <c r="R254" s="59">
        <v>288</v>
      </c>
      <c r="S254" s="59">
        <v>13</v>
      </c>
      <c r="T254" s="48">
        <v>0</v>
      </c>
      <c r="U254" s="59">
        <v>863</v>
      </c>
      <c r="V254" s="59">
        <v>13</v>
      </c>
    </row>
    <row r="255" spans="1:22">
      <c r="A255" s="60" t="s">
        <v>910</v>
      </c>
      <c r="B255" s="15" t="str">
        <f>VLOOKUP(A255,'Planning Periods'!$E$2:$N$540,10,FALSE)</f>
        <v>06/15/2022 - 06/15/2030</v>
      </c>
      <c r="C255" s="59">
        <v>2014</v>
      </c>
      <c r="D255" s="59" t="str">
        <f t="shared" si="3"/>
        <v>Butte County - Unincorporated 2014</v>
      </c>
      <c r="E255" s="59" t="s">
        <v>1357</v>
      </c>
      <c r="F255" s="233" t="s">
        <v>1357</v>
      </c>
      <c r="G255" s="59" t="s">
        <v>1357</v>
      </c>
      <c r="H255" s="59" t="s">
        <v>1357</v>
      </c>
      <c r="I255" s="48"/>
      <c r="J255" s="59" t="s">
        <v>1357</v>
      </c>
      <c r="K255" s="233" t="s">
        <v>1357</v>
      </c>
      <c r="L255" s="59" t="s">
        <v>1357</v>
      </c>
      <c r="M255" s="59" t="s">
        <v>1357</v>
      </c>
      <c r="N255" s="48"/>
      <c r="O255" s="59" t="s">
        <v>1357</v>
      </c>
      <c r="P255" s="59" t="s">
        <v>1357</v>
      </c>
      <c r="Q255" s="48"/>
      <c r="R255" s="59" t="s">
        <v>1357</v>
      </c>
      <c r="S255" s="59" t="s">
        <v>1357</v>
      </c>
      <c r="T255" s="48" t="s">
        <v>1357</v>
      </c>
      <c r="U255" s="59" t="s">
        <v>1357</v>
      </c>
      <c r="V255" s="59" t="s">
        <v>1357</v>
      </c>
    </row>
    <row r="256" spans="1:22">
      <c r="A256" s="60" t="s">
        <v>910</v>
      </c>
      <c r="B256" s="15" t="str">
        <f>VLOOKUP(A256,'Planning Periods'!$E$2:$N$540,10,FALSE)</f>
        <v>06/15/2022 - 06/15/2030</v>
      </c>
      <c r="C256" s="59">
        <v>2015</v>
      </c>
      <c r="D256" s="59" t="str">
        <f t="shared" si="3"/>
        <v>Butte County - Unincorporated 2015</v>
      </c>
      <c r="E256" s="59" t="s">
        <v>1357</v>
      </c>
      <c r="F256" s="233" t="s">
        <v>1357</v>
      </c>
      <c r="G256" s="59" t="s">
        <v>1357</v>
      </c>
      <c r="H256" s="59" t="s">
        <v>1357</v>
      </c>
      <c r="I256" s="48"/>
      <c r="J256" s="59" t="s">
        <v>1357</v>
      </c>
      <c r="K256" s="233" t="s">
        <v>1357</v>
      </c>
      <c r="L256" s="59" t="s">
        <v>1357</v>
      </c>
      <c r="M256" s="59" t="s">
        <v>1357</v>
      </c>
      <c r="N256" s="48"/>
      <c r="O256" s="59" t="s">
        <v>1357</v>
      </c>
      <c r="P256" s="59" t="s">
        <v>1357</v>
      </c>
      <c r="Q256" s="48"/>
      <c r="R256" s="59" t="s">
        <v>1357</v>
      </c>
      <c r="S256" s="59" t="s">
        <v>1357</v>
      </c>
      <c r="T256" s="48" t="s">
        <v>1357</v>
      </c>
      <c r="U256" s="59" t="s">
        <v>1357</v>
      </c>
      <c r="V256" s="59" t="s">
        <v>1357</v>
      </c>
    </row>
    <row r="257" spans="1:22">
      <c r="A257" s="60" t="s">
        <v>910</v>
      </c>
      <c r="B257" s="15" t="str">
        <f>VLOOKUP(A257,'Planning Periods'!$E$2:$N$540,10,FALSE)</f>
        <v>06/15/2022 - 06/15/2030</v>
      </c>
      <c r="C257" s="59">
        <v>2016</v>
      </c>
      <c r="D257" s="59" t="str">
        <f t="shared" si="3"/>
        <v>Butte County - Unincorporated 2016</v>
      </c>
      <c r="E257" s="59">
        <v>682</v>
      </c>
      <c r="F257" s="233">
        <v>0</v>
      </c>
      <c r="G257" s="59">
        <v>0</v>
      </c>
      <c r="H257" s="59">
        <v>0</v>
      </c>
      <c r="I257" s="48"/>
      <c r="J257" s="59">
        <v>545</v>
      </c>
      <c r="K257" s="233">
        <v>0</v>
      </c>
      <c r="L257" s="59">
        <v>0</v>
      </c>
      <c r="M257" s="59">
        <v>0</v>
      </c>
      <c r="N257" s="48"/>
      <c r="O257" s="59">
        <v>480</v>
      </c>
      <c r="P257" s="59">
        <v>8</v>
      </c>
      <c r="Q257" s="48"/>
      <c r="R257" s="59">
        <v>1267</v>
      </c>
      <c r="S257" s="59">
        <v>90</v>
      </c>
      <c r="T257" s="48">
        <v>0</v>
      </c>
      <c r="U257" s="59">
        <v>2974</v>
      </c>
      <c r="V257" s="59">
        <v>98</v>
      </c>
    </row>
    <row r="258" spans="1:22">
      <c r="A258" s="60" t="s">
        <v>910</v>
      </c>
      <c r="B258" s="15" t="str">
        <f>VLOOKUP(A258,'Planning Periods'!$E$2:$N$540,10,FALSE)</f>
        <v>06/15/2022 - 06/15/2030</v>
      </c>
      <c r="C258" s="59">
        <v>2017</v>
      </c>
      <c r="D258" s="59" t="str">
        <f t="shared" si="3"/>
        <v>Butte County - Unincorporated 2017</v>
      </c>
      <c r="E258" s="59">
        <v>682</v>
      </c>
      <c r="F258" s="233">
        <v>0</v>
      </c>
      <c r="G258" s="59">
        <v>0</v>
      </c>
      <c r="H258" s="59">
        <v>0</v>
      </c>
      <c r="I258" s="48"/>
      <c r="J258" s="59">
        <v>545</v>
      </c>
      <c r="K258" s="233">
        <v>8</v>
      </c>
      <c r="L258" s="59">
        <v>8</v>
      </c>
      <c r="M258" s="59">
        <v>0</v>
      </c>
      <c r="N258" s="48"/>
      <c r="O258" s="59">
        <v>480</v>
      </c>
      <c r="P258" s="59">
        <v>25</v>
      </c>
      <c r="Q258" s="48"/>
      <c r="R258" s="59">
        <v>1267</v>
      </c>
      <c r="S258" s="59">
        <v>117</v>
      </c>
      <c r="T258" s="48">
        <v>0</v>
      </c>
      <c r="U258" s="59">
        <v>2974</v>
      </c>
      <c r="V258" s="59">
        <v>150</v>
      </c>
    </row>
    <row r="259" spans="1:22">
      <c r="A259" s="60" t="s">
        <v>911</v>
      </c>
      <c r="B259" s="15"/>
      <c r="C259" s="59">
        <v>2013</v>
      </c>
      <c r="D259" s="59" t="str">
        <f t="shared" si="3"/>
        <v>Calabasas 2013</v>
      </c>
      <c r="E259" s="59">
        <v>88</v>
      </c>
      <c r="F259" s="233">
        <v>0</v>
      </c>
      <c r="G259" s="59">
        <v>0</v>
      </c>
      <c r="H259" s="59">
        <v>0</v>
      </c>
      <c r="I259" s="48"/>
      <c r="J259" s="59">
        <v>54</v>
      </c>
      <c r="K259" s="233">
        <v>0</v>
      </c>
      <c r="L259" s="59">
        <v>0</v>
      </c>
      <c r="M259" s="59">
        <v>0</v>
      </c>
      <c r="N259" s="48"/>
      <c r="O259" s="59">
        <v>57</v>
      </c>
      <c r="P259" s="59">
        <v>0</v>
      </c>
      <c r="Q259" s="48"/>
      <c r="R259" s="59">
        <v>131</v>
      </c>
      <c r="S259" s="59">
        <v>2</v>
      </c>
      <c r="T259" s="48">
        <v>0</v>
      </c>
      <c r="U259" s="59">
        <v>330</v>
      </c>
      <c r="V259" s="59">
        <v>2</v>
      </c>
    </row>
    <row r="260" spans="1:22">
      <c r="A260" s="60" t="s">
        <v>911</v>
      </c>
      <c r="B260" s="15" t="str">
        <f>VLOOKUP(A260,'Planning Periods'!$E$2:$N$540,10,FALSE)</f>
        <v>10/15/2021 - 10/15/2029</v>
      </c>
      <c r="C260" s="59">
        <v>2014</v>
      </c>
      <c r="D260" s="59" t="str">
        <f t="shared" si="3"/>
        <v>Calabasas 2014</v>
      </c>
      <c r="E260" s="59">
        <v>88</v>
      </c>
      <c r="F260" s="233">
        <v>0</v>
      </c>
      <c r="G260" s="59">
        <v>0</v>
      </c>
      <c r="H260" s="59">
        <v>0</v>
      </c>
      <c r="I260" s="48"/>
      <c r="J260" s="59">
        <v>54</v>
      </c>
      <c r="K260" s="233">
        <v>0</v>
      </c>
      <c r="L260" s="59">
        <v>0</v>
      </c>
      <c r="M260" s="59">
        <v>0</v>
      </c>
      <c r="N260" s="48"/>
      <c r="O260" s="59">
        <v>57</v>
      </c>
      <c r="P260" s="59">
        <v>0</v>
      </c>
      <c r="Q260" s="48"/>
      <c r="R260" s="59">
        <v>131</v>
      </c>
      <c r="S260" s="59">
        <v>15</v>
      </c>
      <c r="T260" s="48">
        <v>0</v>
      </c>
      <c r="U260" s="59">
        <v>330</v>
      </c>
      <c r="V260" s="59">
        <v>15</v>
      </c>
    </row>
    <row r="261" spans="1:22">
      <c r="A261" s="60" t="s">
        <v>911</v>
      </c>
      <c r="B261" s="15" t="str">
        <f>VLOOKUP(A261,'Planning Periods'!$E$2:$N$540,10,FALSE)</f>
        <v>10/15/2021 - 10/15/2029</v>
      </c>
      <c r="C261" s="59">
        <v>2015</v>
      </c>
      <c r="D261" s="59" t="str">
        <f t="shared" si="3"/>
        <v>Calabasas 2015</v>
      </c>
      <c r="E261" s="59">
        <v>88</v>
      </c>
      <c r="F261" s="233">
        <v>8</v>
      </c>
      <c r="G261" s="59">
        <v>8</v>
      </c>
      <c r="H261" s="59">
        <v>0</v>
      </c>
      <c r="I261" s="48"/>
      <c r="J261" s="59">
        <v>54</v>
      </c>
      <c r="K261" s="233">
        <v>0</v>
      </c>
      <c r="L261" s="59">
        <v>0</v>
      </c>
      <c r="M261" s="59">
        <v>0</v>
      </c>
      <c r="N261" s="48"/>
      <c r="O261" s="59">
        <v>57</v>
      </c>
      <c r="P261" s="59">
        <v>1</v>
      </c>
      <c r="Q261" s="48"/>
      <c r="R261" s="59">
        <v>131</v>
      </c>
      <c r="S261" s="59">
        <v>15</v>
      </c>
      <c r="T261" s="48">
        <v>0</v>
      </c>
      <c r="U261" s="59">
        <v>330</v>
      </c>
      <c r="V261" s="59">
        <v>24</v>
      </c>
    </row>
    <row r="262" spans="1:22">
      <c r="A262" s="60" t="s">
        <v>911</v>
      </c>
      <c r="B262" s="15" t="str">
        <f>VLOOKUP(A262,'Planning Periods'!$E$2:$N$540,10,FALSE)</f>
        <v>10/15/2021 - 10/15/2029</v>
      </c>
      <c r="C262" s="59">
        <v>2016</v>
      </c>
      <c r="D262" s="59" t="str">
        <f t="shared" si="3"/>
        <v>Calabasas 2016</v>
      </c>
      <c r="E262" s="59">
        <v>88</v>
      </c>
      <c r="F262" s="233">
        <v>0</v>
      </c>
      <c r="G262" s="59">
        <v>0</v>
      </c>
      <c r="H262" s="59">
        <v>0</v>
      </c>
      <c r="I262" s="48"/>
      <c r="J262" s="59">
        <v>54</v>
      </c>
      <c r="K262" s="233">
        <v>0</v>
      </c>
      <c r="L262" s="59">
        <v>0</v>
      </c>
      <c r="M262" s="59">
        <v>0</v>
      </c>
      <c r="N262" s="48"/>
      <c r="O262" s="59">
        <v>57</v>
      </c>
      <c r="P262" s="59">
        <v>2</v>
      </c>
      <c r="Q262" s="48"/>
      <c r="R262" s="59">
        <v>131</v>
      </c>
      <c r="S262" s="59">
        <v>43</v>
      </c>
      <c r="T262" s="48">
        <v>0</v>
      </c>
      <c r="U262" s="59">
        <v>330</v>
      </c>
      <c r="V262" s="59">
        <v>45</v>
      </c>
    </row>
    <row r="263" spans="1:22">
      <c r="A263" s="60" t="s">
        <v>911</v>
      </c>
      <c r="B263" s="15" t="str">
        <f>VLOOKUP(A263,'Planning Periods'!$E$2:$N$540,10,FALSE)</f>
        <v>10/15/2021 - 10/15/2029</v>
      </c>
      <c r="C263" s="59">
        <v>2017</v>
      </c>
      <c r="D263" s="59" t="str">
        <f t="shared" si="3"/>
        <v>Calabasas 2017</v>
      </c>
      <c r="E263" s="59">
        <v>88</v>
      </c>
      <c r="F263" s="233">
        <v>0</v>
      </c>
      <c r="G263" s="59">
        <v>0</v>
      </c>
      <c r="H263" s="59">
        <v>0</v>
      </c>
      <c r="I263" s="48"/>
      <c r="J263" s="59">
        <v>54</v>
      </c>
      <c r="K263" s="233">
        <v>0</v>
      </c>
      <c r="L263" s="59">
        <v>0</v>
      </c>
      <c r="M263" s="59">
        <v>0</v>
      </c>
      <c r="N263" s="48"/>
      <c r="O263" s="59">
        <v>57</v>
      </c>
      <c r="P263" s="59">
        <v>4</v>
      </c>
      <c r="Q263" s="48"/>
      <c r="R263" s="59">
        <v>131</v>
      </c>
      <c r="S263" s="59">
        <v>18</v>
      </c>
      <c r="T263" s="48">
        <v>0</v>
      </c>
      <c r="U263" s="59">
        <v>330</v>
      </c>
      <c r="V263" s="59">
        <v>22</v>
      </c>
    </row>
    <row r="264" spans="1:22">
      <c r="A264" s="60" t="s">
        <v>912</v>
      </c>
      <c r="B264" s="15" t="str">
        <f>VLOOKUP(A264,'Planning Periods'!$E$2:$N$540,10,FALSE)</f>
        <v>06/15/2019 - 06/15/2027</v>
      </c>
      <c r="C264" s="59">
        <v>2014</v>
      </c>
      <c r="D264" s="59" t="str">
        <f t="shared" si="3"/>
        <v>Calaveras County - Unincorporated 2014</v>
      </c>
      <c r="E264" s="59">
        <v>241</v>
      </c>
      <c r="F264" s="233">
        <v>6</v>
      </c>
      <c r="G264" s="59">
        <v>0</v>
      </c>
      <c r="H264" s="59">
        <v>6</v>
      </c>
      <c r="I264" s="48"/>
      <c r="J264" s="59">
        <v>175</v>
      </c>
      <c r="K264" s="233">
        <v>13</v>
      </c>
      <c r="L264" s="59">
        <v>0</v>
      </c>
      <c r="M264" s="59">
        <v>13</v>
      </c>
      <c r="N264" s="48"/>
      <c r="O264" s="59">
        <v>192</v>
      </c>
      <c r="P264" s="59">
        <v>17</v>
      </c>
      <c r="Q264" s="48"/>
      <c r="R264" s="59">
        <v>471</v>
      </c>
      <c r="S264" s="59">
        <v>38</v>
      </c>
      <c r="T264" s="48">
        <v>13</v>
      </c>
      <c r="U264" s="59">
        <v>1079</v>
      </c>
      <c r="V264" s="59">
        <v>74</v>
      </c>
    </row>
    <row r="265" spans="1:22">
      <c r="A265" s="60" t="s">
        <v>912</v>
      </c>
      <c r="B265" s="15" t="str">
        <f>VLOOKUP(A265,'Planning Periods'!$E$2:$N$540,10,FALSE)</f>
        <v>06/15/2019 - 06/15/2027</v>
      </c>
      <c r="C265" s="59">
        <v>2015</v>
      </c>
      <c r="D265" s="59" t="str">
        <f t="shared" si="3"/>
        <v>Calaveras County - Unincorporated 2015</v>
      </c>
      <c r="E265" s="59">
        <v>241</v>
      </c>
      <c r="F265" s="233">
        <v>8</v>
      </c>
      <c r="G265" s="59">
        <v>0</v>
      </c>
      <c r="H265" s="59">
        <v>8</v>
      </c>
      <c r="I265" s="48"/>
      <c r="J265" s="59">
        <v>175</v>
      </c>
      <c r="K265" s="233">
        <v>15</v>
      </c>
      <c r="L265" s="59">
        <v>0</v>
      </c>
      <c r="M265" s="59">
        <v>15</v>
      </c>
      <c r="N265" s="48"/>
      <c r="O265" s="59">
        <v>192</v>
      </c>
      <c r="P265" s="59">
        <v>45</v>
      </c>
      <c r="Q265" s="48"/>
      <c r="R265" s="59">
        <v>471</v>
      </c>
      <c r="S265" s="59">
        <v>49</v>
      </c>
      <c r="T265" s="48">
        <v>15</v>
      </c>
      <c r="U265" s="59">
        <v>1079</v>
      </c>
      <c r="V265" s="59">
        <v>117</v>
      </c>
    </row>
    <row r="266" spans="1:22">
      <c r="A266" s="60" t="s">
        <v>912</v>
      </c>
      <c r="B266" s="15" t="str">
        <f>VLOOKUP(A266,'Planning Periods'!$E$2:$N$540,10,FALSE)</f>
        <v>06/15/2019 - 06/15/2027</v>
      </c>
      <c r="C266" s="59">
        <v>2016</v>
      </c>
      <c r="D266" s="59" t="str">
        <f t="shared" si="3"/>
        <v>Calaveras County - Unincorporated 2016</v>
      </c>
      <c r="E266" s="59">
        <v>241</v>
      </c>
      <c r="F266" s="233">
        <v>60</v>
      </c>
      <c r="G266" s="59">
        <v>0</v>
      </c>
      <c r="H266" s="59">
        <v>60</v>
      </c>
      <c r="I266" s="48"/>
      <c r="J266" s="59">
        <v>175</v>
      </c>
      <c r="K266" s="233">
        <v>36</v>
      </c>
      <c r="L266" s="59">
        <v>0</v>
      </c>
      <c r="M266" s="59">
        <v>36</v>
      </c>
      <c r="N266" s="48"/>
      <c r="O266" s="59">
        <v>192</v>
      </c>
      <c r="P266" s="59">
        <v>104</v>
      </c>
      <c r="Q266" s="48"/>
      <c r="R266" s="59">
        <v>471</v>
      </c>
      <c r="S266" s="59">
        <v>48</v>
      </c>
      <c r="T266" s="48">
        <v>36</v>
      </c>
      <c r="U266" s="59">
        <v>1079</v>
      </c>
      <c r="V266" s="59">
        <v>248</v>
      </c>
    </row>
    <row r="267" spans="1:22">
      <c r="A267" s="60" t="s">
        <v>912</v>
      </c>
      <c r="B267" s="15" t="str">
        <f>VLOOKUP(A267,'Planning Periods'!$E$2:$N$540,10,FALSE)</f>
        <v>06/15/2019 - 06/15/2027</v>
      </c>
      <c r="C267" s="59">
        <v>2017</v>
      </c>
      <c r="D267" s="59" t="str">
        <f t="shared" si="3"/>
        <v>Calaveras County - Unincorporated 2017</v>
      </c>
      <c r="E267" s="59">
        <v>241</v>
      </c>
      <c r="F267" s="233">
        <v>25</v>
      </c>
      <c r="G267" s="59">
        <v>0</v>
      </c>
      <c r="H267" s="59">
        <v>25</v>
      </c>
      <c r="I267" s="48"/>
      <c r="J267" s="59">
        <v>175</v>
      </c>
      <c r="K267" s="233">
        <v>27</v>
      </c>
      <c r="L267" s="59">
        <v>0</v>
      </c>
      <c r="M267" s="59">
        <v>27</v>
      </c>
      <c r="N267" s="48"/>
      <c r="O267" s="59">
        <v>192</v>
      </c>
      <c r="P267" s="59">
        <v>29</v>
      </c>
      <c r="Q267" s="48"/>
      <c r="R267" s="59">
        <v>471</v>
      </c>
      <c r="S267" s="59">
        <v>77</v>
      </c>
      <c r="T267" s="48">
        <v>27</v>
      </c>
      <c r="U267" s="59">
        <v>1079</v>
      </c>
      <c r="V267" s="59">
        <v>158</v>
      </c>
    </row>
    <row r="268" spans="1:22">
      <c r="A268" s="60" t="s">
        <v>913</v>
      </c>
      <c r="B268" s="15"/>
      <c r="C268" s="59">
        <v>2013</v>
      </c>
      <c r="D268" s="59" t="str">
        <f t="shared" si="3"/>
        <v>Calexico 2013</v>
      </c>
      <c r="E268" s="59" t="s">
        <v>1357</v>
      </c>
      <c r="F268" s="233" t="s">
        <v>1357</v>
      </c>
      <c r="G268" s="59" t="s">
        <v>1357</v>
      </c>
      <c r="H268" s="59" t="s">
        <v>1357</v>
      </c>
      <c r="I268" s="48"/>
      <c r="J268" s="59" t="s">
        <v>1357</v>
      </c>
      <c r="K268" s="233" t="s">
        <v>1357</v>
      </c>
      <c r="L268" s="59" t="s">
        <v>1357</v>
      </c>
      <c r="M268" s="59" t="s">
        <v>1357</v>
      </c>
      <c r="N268" s="48"/>
      <c r="O268" s="59" t="s">
        <v>1357</v>
      </c>
      <c r="P268" s="59" t="s">
        <v>1357</v>
      </c>
      <c r="Q268" s="48"/>
      <c r="R268" s="59" t="s">
        <v>1357</v>
      </c>
      <c r="S268" s="59" t="s">
        <v>1357</v>
      </c>
      <c r="T268" s="48" t="s">
        <v>1357</v>
      </c>
      <c r="U268" s="59" t="s">
        <v>1357</v>
      </c>
      <c r="V268" s="59" t="s">
        <v>1357</v>
      </c>
    </row>
    <row r="269" spans="1:22">
      <c r="A269" s="60" t="s">
        <v>913</v>
      </c>
      <c r="B269" s="15" t="str">
        <f>VLOOKUP(A269,'Planning Periods'!$E$2:$N$540,10,FALSE)</f>
        <v>10/15/2021 - 10/15/2029</v>
      </c>
      <c r="C269" s="59">
        <v>2014</v>
      </c>
      <c r="D269" s="59" t="str">
        <f t="shared" si="3"/>
        <v>Calexico 2014</v>
      </c>
      <c r="E269" s="59">
        <v>817</v>
      </c>
      <c r="F269" s="233">
        <v>66</v>
      </c>
      <c r="G269" s="59">
        <v>23</v>
      </c>
      <c r="H269" s="59">
        <v>43</v>
      </c>
      <c r="I269" s="48"/>
      <c r="J269" s="59">
        <v>489</v>
      </c>
      <c r="K269" s="233">
        <v>10</v>
      </c>
      <c r="L269" s="59">
        <v>0</v>
      </c>
      <c r="M269" s="59">
        <v>10</v>
      </c>
      <c r="N269" s="48"/>
      <c r="O269" s="59">
        <v>490</v>
      </c>
      <c r="P269" s="59">
        <v>42</v>
      </c>
      <c r="Q269" s="48"/>
      <c r="R269" s="59">
        <v>1428</v>
      </c>
      <c r="S269" s="59">
        <v>0</v>
      </c>
      <c r="T269" s="48">
        <v>10</v>
      </c>
      <c r="U269" s="59">
        <v>3224</v>
      </c>
      <c r="V269" s="59">
        <v>118</v>
      </c>
    </row>
    <row r="270" spans="1:22">
      <c r="A270" s="60" t="s">
        <v>913</v>
      </c>
      <c r="B270" s="15" t="str">
        <f>VLOOKUP(A270,'Planning Periods'!$E$2:$N$540,10,FALSE)</f>
        <v>10/15/2021 - 10/15/2029</v>
      </c>
      <c r="C270" s="59">
        <v>2015</v>
      </c>
      <c r="D270" s="59" t="str">
        <f t="shared" si="3"/>
        <v>Calexico 2015</v>
      </c>
      <c r="E270" s="59">
        <v>817</v>
      </c>
      <c r="F270" s="233">
        <v>0</v>
      </c>
      <c r="G270" s="59">
        <v>0</v>
      </c>
      <c r="H270" s="59">
        <v>0</v>
      </c>
      <c r="I270" s="48"/>
      <c r="J270" s="59">
        <v>489</v>
      </c>
      <c r="K270" s="233">
        <v>0</v>
      </c>
      <c r="L270" s="59">
        <v>0</v>
      </c>
      <c r="M270" s="59">
        <v>0</v>
      </c>
      <c r="N270" s="48"/>
      <c r="O270" s="59">
        <v>490</v>
      </c>
      <c r="P270" s="59">
        <v>10</v>
      </c>
      <c r="Q270" s="48"/>
      <c r="R270" s="59">
        <v>1428</v>
      </c>
      <c r="S270" s="59">
        <v>0</v>
      </c>
      <c r="T270" s="48">
        <v>0</v>
      </c>
      <c r="U270" s="59">
        <v>3224</v>
      </c>
      <c r="V270" s="59">
        <v>10</v>
      </c>
    </row>
    <row r="271" spans="1:22">
      <c r="A271" s="60" t="s">
        <v>913</v>
      </c>
      <c r="B271" s="15" t="str">
        <f>VLOOKUP(A271,'Planning Periods'!$E$2:$N$540,10,FALSE)</f>
        <v>10/15/2021 - 10/15/2029</v>
      </c>
      <c r="C271" s="59">
        <v>2016</v>
      </c>
      <c r="D271" s="59" t="str">
        <f t="shared" si="3"/>
        <v>Calexico 2016</v>
      </c>
      <c r="E271" s="59">
        <v>817</v>
      </c>
      <c r="F271" s="233">
        <v>0</v>
      </c>
      <c r="G271" s="59">
        <v>0</v>
      </c>
      <c r="H271" s="59">
        <v>0</v>
      </c>
      <c r="I271" s="48"/>
      <c r="J271" s="59">
        <v>489</v>
      </c>
      <c r="K271" s="233">
        <v>0</v>
      </c>
      <c r="L271" s="59">
        <v>0</v>
      </c>
      <c r="M271" s="59">
        <v>0</v>
      </c>
      <c r="N271" s="48"/>
      <c r="O271" s="59">
        <v>490</v>
      </c>
      <c r="P271" s="59">
        <v>2</v>
      </c>
      <c r="Q271" s="48"/>
      <c r="R271" s="59">
        <v>1428</v>
      </c>
      <c r="S271" s="59">
        <v>0</v>
      </c>
      <c r="T271" s="48">
        <v>0</v>
      </c>
      <c r="U271" s="59">
        <v>3224</v>
      </c>
      <c r="V271" s="59">
        <v>2</v>
      </c>
    </row>
    <row r="272" spans="1:22">
      <c r="A272" s="60" t="s">
        <v>913</v>
      </c>
      <c r="B272" s="15" t="str">
        <f>VLOOKUP(A272,'Planning Periods'!$E$2:$N$540,10,FALSE)</f>
        <v>10/15/2021 - 10/15/2029</v>
      </c>
      <c r="C272" s="59">
        <v>2017</v>
      </c>
      <c r="D272" s="59" t="str">
        <f t="shared" si="3"/>
        <v>Calexico 2017</v>
      </c>
      <c r="E272" s="59">
        <v>817</v>
      </c>
      <c r="F272" s="233">
        <v>0</v>
      </c>
      <c r="G272" s="59">
        <v>0</v>
      </c>
      <c r="H272" s="59">
        <v>0</v>
      </c>
      <c r="I272" s="48"/>
      <c r="J272" s="59">
        <v>489</v>
      </c>
      <c r="K272" s="233">
        <v>0</v>
      </c>
      <c r="L272" s="59">
        <v>0</v>
      </c>
      <c r="M272" s="59">
        <v>0</v>
      </c>
      <c r="N272" s="48"/>
      <c r="O272" s="59">
        <v>490</v>
      </c>
      <c r="P272" s="59">
        <v>10</v>
      </c>
      <c r="Q272" s="48"/>
      <c r="R272" s="59">
        <v>1428</v>
      </c>
      <c r="S272" s="59">
        <v>0</v>
      </c>
      <c r="T272" s="48">
        <v>0</v>
      </c>
      <c r="U272" s="59">
        <v>3224</v>
      </c>
      <c r="V272" s="59">
        <v>10</v>
      </c>
    </row>
    <row r="273" spans="1:22">
      <c r="A273" t="s">
        <v>914</v>
      </c>
      <c r="B273" s="15" t="str">
        <f>VLOOKUP(A273,'Planning Periods'!$E$2:$N$540,10,FALSE)</f>
        <v>12/31/2023 - 12/31/2031</v>
      </c>
      <c r="C273" s="59">
        <v>2013</v>
      </c>
      <c r="D273" s="59" t="str">
        <f t="shared" si="3"/>
        <v>California City 2013</v>
      </c>
      <c r="E273" s="59" t="s">
        <v>1357</v>
      </c>
      <c r="F273" s="233" t="s">
        <v>1357</v>
      </c>
      <c r="G273" s="59" t="s">
        <v>1357</v>
      </c>
      <c r="H273" s="59" t="s">
        <v>1357</v>
      </c>
      <c r="I273" s="48"/>
      <c r="J273" s="59" t="s">
        <v>1357</v>
      </c>
      <c r="K273" s="233" t="s">
        <v>1357</v>
      </c>
      <c r="L273" s="59" t="s">
        <v>1357</v>
      </c>
      <c r="M273" s="59" t="s">
        <v>1357</v>
      </c>
      <c r="N273" s="48"/>
      <c r="O273" s="59" t="s">
        <v>1357</v>
      </c>
      <c r="P273" s="59" t="s">
        <v>1357</v>
      </c>
      <c r="Q273" s="48"/>
      <c r="R273" s="59" t="s">
        <v>1357</v>
      </c>
      <c r="S273" s="59" t="s">
        <v>1357</v>
      </c>
      <c r="T273" s="48" t="s">
        <v>1357</v>
      </c>
      <c r="U273" s="59" t="s">
        <v>1357</v>
      </c>
      <c r="V273" s="59" t="s">
        <v>1357</v>
      </c>
    </row>
    <row r="274" spans="1:22">
      <c r="A274" t="s">
        <v>914</v>
      </c>
      <c r="B274" s="15" t="str">
        <f>VLOOKUP(A274,'Planning Periods'!$E$2:$N$540,10,FALSE)</f>
        <v>12/31/2023 - 12/31/2031</v>
      </c>
      <c r="C274" s="59">
        <v>2014</v>
      </c>
      <c r="D274" s="59" t="str">
        <f t="shared" si="3"/>
        <v>California City 2014</v>
      </c>
      <c r="E274" s="233" t="s">
        <v>1357</v>
      </c>
      <c r="F274" s="233" t="s">
        <v>1357</v>
      </c>
      <c r="G274" s="233" t="s">
        <v>1357</v>
      </c>
      <c r="H274" s="233" t="s">
        <v>1357</v>
      </c>
      <c r="I274" s="233">
        <v>0</v>
      </c>
      <c r="J274" s="233" t="s">
        <v>1357</v>
      </c>
      <c r="K274" s="233" t="s">
        <v>1357</v>
      </c>
      <c r="L274" s="233" t="s">
        <v>1357</v>
      </c>
      <c r="M274" s="233" t="s">
        <v>1357</v>
      </c>
      <c r="N274" s="233">
        <v>0</v>
      </c>
      <c r="O274" s="233" t="s">
        <v>1357</v>
      </c>
      <c r="P274" s="233" t="s">
        <v>1357</v>
      </c>
      <c r="Q274" s="233"/>
      <c r="R274" s="233" t="s">
        <v>1357</v>
      </c>
      <c r="S274" s="233" t="s">
        <v>1357</v>
      </c>
      <c r="T274" s="233" t="s">
        <v>1357</v>
      </c>
      <c r="U274" s="233" t="s">
        <v>1357</v>
      </c>
      <c r="V274" s="233" t="s">
        <v>1357</v>
      </c>
    </row>
    <row r="275" spans="1:22">
      <c r="A275" t="s">
        <v>914</v>
      </c>
      <c r="B275" s="15" t="str">
        <f>VLOOKUP(A275,'Planning Periods'!$E$2:$N$540,10,FALSE)</f>
        <v>12/31/2023 - 12/31/2031</v>
      </c>
      <c r="C275" s="59">
        <v>2015</v>
      </c>
      <c r="D275" s="59" t="str">
        <f t="shared" si="3"/>
        <v>California City 2015</v>
      </c>
      <c r="E275" t="s">
        <v>1357</v>
      </c>
      <c r="F275" t="s">
        <v>1357</v>
      </c>
      <c r="G275" t="s">
        <v>1357</v>
      </c>
      <c r="H275" t="s">
        <v>1357</v>
      </c>
      <c r="J275" t="s">
        <v>1357</v>
      </c>
      <c r="K275" t="s">
        <v>1357</v>
      </c>
      <c r="L275" t="s">
        <v>1357</v>
      </c>
      <c r="M275" t="s">
        <v>1357</v>
      </c>
      <c r="O275" t="s">
        <v>1357</v>
      </c>
      <c r="P275" t="s">
        <v>1357</v>
      </c>
      <c r="R275" t="s">
        <v>1357</v>
      </c>
      <c r="S275" t="s">
        <v>1357</v>
      </c>
      <c r="T275" t="s">
        <v>1357</v>
      </c>
      <c r="U275" t="s">
        <v>1357</v>
      </c>
      <c r="V275" t="s">
        <v>1357</v>
      </c>
    </row>
    <row r="276" spans="1:22">
      <c r="A276" t="s">
        <v>914</v>
      </c>
      <c r="B276" s="15" t="str">
        <f>VLOOKUP(A276,'Planning Periods'!$E$2:$N$540,10,FALSE)</f>
        <v>12/31/2023 - 12/31/2031</v>
      </c>
      <c r="C276" s="59">
        <v>2016</v>
      </c>
      <c r="D276" s="59" t="str">
        <f t="shared" ref="D276:D343" si="4">CONCATENATE(A276," ",C276)</f>
        <v>California City 2016</v>
      </c>
      <c r="E276" t="s">
        <v>1357</v>
      </c>
      <c r="F276" t="s">
        <v>1357</v>
      </c>
      <c r="G276" t="s">
        <v>1357</v>
      </c>
      <c r="H276" t="s">
        <v>1357</v>
      </c>
      <c r="J276" t="s">
        <v>1357</v>
      </c>
      <c r="K276" t="s">
        <v>1357</v>
      </c>
      <c r="L276" t="s">
        <v>1357</v>
      </c>
      <c r="M276" t="s">
        <v>1357</v>
      </c>
      <c r="O276" t="s">
        <v>1357</v>
      </c>
      <c r="P276" t="s">
        <v>1357</v>
      </c>
      <c r="R276" t="s">
        <v>1357</v>
      </c>
      <c r="S276" t="s">
        <v>1357</v>
      </c>
      <c r="T276" t="s">
        <v>1357</v>
      </c>
      <c r="U276" t="s">
        <v>1357</v>
      </c>
      <c r="V276" t="s">
        <v>1357</v>
      </c>
    </row>
    <row r="277" spans="1:22">
      <c r="A277" t="s">
        <v>914</v>
      </c>
      <c r="B277" s="15" t="str">
        <f>VLOOKUP(A277,'Planning Periods'!$E$2:$N$540,10,FALSE)</f>
        <v>12/31/2023 - 12/31/2031</v>
      </c>
      <c r="C277" s="59">
        <v>2017</v>
      </c>
      <c r="D277" s="59" t="str">
        <f t="shared" si="4"/>
        <v>California City 2017</v>
      </c>
      <c r="E277" t="s">
        <v>1357</v>
      </c>
      <c r="F277" t="s">
        <v>1357</v>
      </c>
      <c r="G277" t="s">
        <v>1357</v>
      </c>
      <c r="H277" t="s">
        <v>1357</v>
      </c>
      <c r="J277" t="s">
        <v>1357</v>
      </c>
      <c r="K277" t="s">
        <v>1357</v>
      </c>
      <c r="L277" t="s">
        <v>1357</v>
      </c>
      <c r="M277" t="s">
        <v>1357</v>
      </c>
      <c r="O277" t="s">
        <v>1357</v>
      </c>
      <c r="P277" t="s">
        <v>1357</v>
      </c>
      <c r="R277" t="s">
        <v>1357</v>
      </c>
      <c r="S277" t="s">
        <v>1357</v>
      </c>
      <c r="T277" t="s">
        <v>1357</v>
      </c>
      <c r="U277" t="s">
        <v>1357</v>
      </c>
      <c r="V277" t="s">
        <v>1357</v>
      </c>
    </row>
    <row r="278" spans="1:22">
      <c r="A278" s="60" t="s">
        <v>915</v>
      </c>
      <c r="B278" s="15"/>
      <c r="C278" s="59">
        <v>2013</v>
      </c>
      <c r="D278" s="59" t="str">
        <f t="shared" si="4"/>
        <v>Calimesa 2013</v>
      </c>
      <c r="E278" t="s">
        <v>1357</v>
      </c>
      <c r="F278" t="s">
        <v>1357</v>
      </c>
      <c r="G278" t="s">
        <v>1357</v>
      </c>
      <c r="H278" t="s">
        <v>1357</v>
      </c>
      <c r="J278" t="s">
        <v>1357</v>
      </c>
      <c r="K278" t="s">
        <v>1357</v>
      </c>
      <c r="L278" t="s">
        <v>1357</v>
      </c>
      <c r="M278" t="s">
        <v>1357</v>
      </c>
      <c r="O278" t="s">
        <v>1357</v>
      </c>
      <c r="P278" t="s">
        <v>1357</v>
      </c>
      <c r="R278" t="s">
        <v>1357</v>
      </c>
      <c r="S278" t="s">
        <v>1357</v>
      </c>
      <c r="T278" t="s">
        <v>1357</v>
      </c>
      <c r="U278" t="s">
        <v>1357</v>
      </c>
      <c r="V278" t="s">
        <v>1357</v>
      </c>
    </row>
    <row r="279" spans="1:22">
      <c r="A279" s="60" t="s">
        <v>915</v>
      </c>
      <c r="B279" s="15" t="str">
        <f>VLOOKUP(A279,'Planning Periods'!$E$2:$N$540,10,FALSE)</f>
        <v>10/15/2021 - 10/15/2029</v>
      </c>
      <c r="C279" s="59">
        <v>2014</v>
      </c>
      <c r="D279" s="59" t="str">
        <f t="shared" si="4"/>
        <v>Calimesa 2014</v>
      </c>
      <c r="E279" s="59">
        <v>543</v>
      </c>
      <c r="F279" s="233">
        <v>0</v>
      </c>
      <c r="G279" s="59">
        <v>0</v>
      </c>
      <c r="H279" s="59">
        <v>0</v>
      </c>
      <c r="I279" s="48"/>
      <c r="J279" s="59">
        <v>383</v>
      </c>
      <c r="K279" s="233">
        <v>0</v>
      </c>
      <c r="L279" s="59">
        <v>0</v>
      </c>
      <c r="M279" s="59">
        <v>0</v>
      </c>
      <c r="N279" s="48"/>
      <c r="O279" s="59">
        <v>433</v>
      </c>
      <c r="P279" s="59">
        <v>0</v>
      </c>
      <c r="Q279" s="48"/>
      <c r="R279" s="59">
        <v>982</v>
      </c>
      <c r="S279" s="59">
        <v>37</v>
      </c>
      <c r="T279" s="48">
        <v>0</v>
      </c>
      <c r="U279" s="59">
        <v>2341</v>
      </c>
      <c r="V279" s="59">
        <v>37</v>
      </c>
    </row>
    <row r="280" spans="1:22">
      <c r="A280" s="60" t="s">
        <v>915</v>
      </c>
      <c r="B280" s="15" t="str">
        <f>VLOOKUP(A280,'Planning Periods'!$E$2:$N$540,10,FALSE)</f>
        <v>10/15/2021 - 10/15/2029</v>
      </c>
      <c r="C280" s="59">
        <v>2015</v>
      </c>
      <c r="D280" s="59" t="str">
        <f t="shared" si="4"/>
        <v>Calimesa 2015</v>
      </c>
      <c r="E280" s="59">
        <v>543</v>
      </c>
      <c r="F280" s="233">
        <v>0</v>
      </c>
      <c r="G280" s="59">
        <v>0</v>
      </c>
      <c r="H280" s="59">
        <v>0</v>
      </c>
      <c r="I280" s="48"/>
      <c r="J280" s="59">
        <v>383</v>
      </c>
      <c r="K280" s="233">
        <v>0</v>
      </c>
      <c r="L280" s="59">
        <v>0</v>
      </c>
      <c r="M280" s="59">
        <v>0</v>
      </c>
      <c r="N280" s="48"/>
      <c r="O280" s="59">
        <v>433</v>
      </c>
      <c r="P280" s="59">
        <v>0</v>
      </c>
      <c r="Q280" s="48"/>
      <c r="R280" s="59">
        <v>982</v>
      </c>
      <c r="S280" s="59">
        <v>77</v>
      </c>
      <c r="T280" s="48">
        <v>0</v>
      </c>
      <c r="U280" s="59">
        <v>2341</v>
      </c>
      <c r="V280" s="59">
        <v>77</v>
      </c>
    </row>
    <row r="281" spans="1:22">
      <c r="A281" s="60" t="s">
        <v>915</v>
      </c>
      <c r="B281" s="15" t="str">
        <f>VLOOKUP(A281,'Planning Periods'!$E$2:$N$540,10,FALSE)</f>
        <v>10/15/2021 - 10/15/2029</v>
      </c>
      <c r="C281" s="59">
        <v>2016</v>
      </c>
      <c r="D281" s="59" t="str">
        <f t="shared" si="4"/>
        <v>Calimesa 2016</v>
      </c>
      <c r="E281" s="59">
        <v>543</v>
      </c>
      <c r="F281" s="233">
        <v>0</v>
      </c>
      <c r="G281" s="59">
        <v>0</v>
      </c>
      <c r="H281" s="59">
        <v>0</v>
      </c>
      <c r="I281" s="48"/>
      <c r="J281" s="59">
        <v>383</v>
      </c>
      <c r="K281" s="233">
        <v>0</v>
      </c>
      <c r="L281" s="59">
        <v>0</v>
      </c>
      <c r="M281" s="59">
        <v>0</v>
      </c>
      <c r="N281" s="48"/>
      <c r="O281" s="59">
        <v>433</v>
      </c>
      <c r="P281" s="59">
        <v>0</v>
      </c>
      <c r="Q281" s="48"/>
      <c r="R281" s="59">
        <v>982</v>
      </c>
      <c r="S281" s="59">
        <v>116</v>
      </c>
      <c r="T281" s="48">
        <v>0</v>
      </c>
      <c r="U281" s="59">
        <v>2341</v>
      </c>
      <c r="V281" s="59">
        <v>116</v>
      </c>
    </row>
    <row r="282" spans="1:22">
      <c r="A282" s="60" t="s">
        <v>915</v>
      </c>
      <c r="B282" s="15" t="str">
        <f>VLOOKUP(A282,'Planning Periods'!$E$2:$N$540,10,FALSE)</f>
        <v>10/15/2021 - 10/15/2029</v>
      </c>
      <c r="C282" s="59">
        <v>2017</v>
      </c>
      <c r="D282" s="59" t="str">
        <f t="shared" si="4"/>
        <v>Calimesa 2017</v>
      </c>
      <c r="E282" s="59">
        <v>543</v>
      </c>
      <c r="F282" s="233">
        <v>0</v>
      </c>
      <c r="G282" s="59">
        <v>0</v>
      </c>
      <c r="H282" s="59">
        <v>0</v>
      </c>
      <c r="I282" s="48"/>
      <c r="J282" s="59">
        <v>383</v>
      </c>
      <c r="K282" s="233">
        <v>0</v>
      </c>
      <c r="L282" s="59">
        <v>0</v>
      </c>
      <c r="M282" s="59">
        <v>0</v>
      </c>
      <c r="N282" s="48"/>
      <c r="O282" s="59">
        <v>433</v>
      </c>
      <c r="P282" s="59">
        <v>0</v>
      </c>
      <c r="Q282" s="48"/>
      <c r="R282" s="59">
        <v>982</v>
      </c>
      <c r="S282" s="59">
        <v>43</v>
      </c>
      <c r="T282" s="48">
        <v>0</v>
      </c>
      <c r="U282" s="59">
        <v>2341</v>
      </c>
      <c r="V282" s="59">
        <v>43</v>
      </c>
    </row>
    <row r="283" spans="1:22">
      <c r="A283" s="60" t="s">
        <v>916</v>
      </c>
      <c r="B283" s="15"/>
      <c r="C283" s="59">
        <v>2013</v>
      </c>
      <c r="D283" s="59" t="str">
        <f t="shared" si="4"/>
        <v>Calipatria 2013</v>
      </c>
      <c r="E283" s="59" t="s">
        <v>1357</v>
      </c>
      <c r="F283" s="233" t="s">
        <v>1357</v>
      </c>
      <c r="G283" s="59" t="s">
        <v>1357</v>
      </c>
      <c r="H283" s="59" t="s">
        <v>1357</v>
      </c>
      <c r="I283" s="48"/>
      <c r="J283" s="59" t="s">
        <v>1357</v>
      </c>
      <c r="K283" s="233" t="s">
        <v>1357</v>
      </c>
      <c r="L283" s="59" t="s">
        <v>1357</v>
      </c>
      <c r="M283" s="59" t="s">
        <v>1357</v>
      </c>
      <c r="N283" s="48"/>
      <c r="O283" s="59" t="s">
        <v>1357</v>
      </c>
      <c r="P283" s="59" t="s">
        <v>1357</v>
      </c>
      <c r="Q283" s="48"/>
      <c r="R283" s="59" t="s">
        <v>1357</v>
      </c>
      <c r="S283" s="59" t="s">
        <v>1357</v>
      </c>
      <c r="T283" s="48" t="s">
        <v>1357</v>
      </c>
      <c r="U283" s="59" t="s">
        <v>1357</v>
      </c>
      <c r="V283" s="59" t="s">
        <v>1357</v>
      </c>
    </row>
    <row r="284" spans="1:22">
      <c r="A284" s="60" t="s">
        <v>916</v>
      </c>
      <c r="B284" s="15" t="str">
        <f>VLOOKUP(A284,'Planning Periods'!$E$2:$N$540,10,FALSE)</f>
        <v>10/15/2021 - 10/15/2029</v>
      </c>
      <c r="C284" s="59">
        <v>2014</v>
      </c>
      <c r="D284" s="59" t="str">
        <f t="shared" si="4"/>
        <v>Calipatria 2014</v>
      </c>
      <c r="E284" s="59" t="s">
        <v>1357</v>
      </c>
      <c r="F284" s="233" t="s">
        <v>1357</v>
      </c>
      <c r="G284" s="59" t="s">
        <v>1357</v>
      </c>
      <c r="H284" s="59" t="s">
        <v>1357</v>
      </c>
      <c r="I284" s="48"/>
      <c r="J284" s="59" t="s">
        <v>1357</v>
      </c>
      <c r="K284" s="233" t="s">
        <v>1357</v>
      </c>
      <c r="L284" s="59" t="s">
        <v>1357</v>
      </c>
      <c r="M284" s="59" t="s">
        <v>1357</v>
      </c>
      <c r="N284" s="48"/>
      <c r="O284" s="59" t="s">
        <v>1357</v>
      </c>
      <c r="P284" s="59" t="s">
        <v>1357</v>
      </c>
      <c r="Q284" s="48"/>
      <c r="R284" s="59" t="s">
        <v>1357</v>
      </c>
      <c r="S284" s="59" t="s">
        <v>1357</v>
      </c>
      <c r="T284" s="48" t="s">
        <v>1357</v>
      </c>
      <c r="U284" s="59" t="s">
        <v>1357</v>
      </c>
      <c r="V284" s="59" t="s">
        <v>1357</v>
      </c>
    </row>
    <row r="285" spans="1:22">
      <c r="A285" s="60" t="s">
        <v>916</v>
      </c>
      <c r="B285" s="15" t="str">
        <f>VLOOKUP(A285,'Planning Periods'!$E$2:$N$540,10,FALSE)</f>
        <v>10/15/2021 - 10/15/2029</v>
      </c>
      <c r="C285" s="59">
        <v>2015</v>
      </c>
      <c r="D285" s="59" t="str">
        <f t="shared" si="4"/>
        <v>Calipatria 2015</v>
      </c>
      <c r="E285" s="59" t="s">
        <v>1357</v>
      </c>
      <c r="F285" s="233" t="s">
        <v>1357</v>
      </c>
      <c r="G285" s="59" t="s">
        <v>1357</v>
      </c>
      <c r="H285" s="59" t="s">
        <v>1357</v>
      </c>
      <c r="I285" s="48"/>
      <c r="J285" s="59" t="s">
        <v>1357</v>
      </c>
      <c r="K285" s="233" t="s">
        <v>1357</v>
      </c>
      <c r="L285" s="59" t="s">
        <v>1357</v>
      </c>
      <c r="M285" s="59" t="s">
        <v>1357</v>
      </c>
      <c r="N285" s="48"/>
      <c r="O285" s="59" t="s">
        <v>1357</v>
      </c>
      <c r="P285" s="59" t="s">
        <v>1357</v>
      </c>
      <c r="Q285" s="48"/>
      <c r="R285" s="59" t="s">
        <v>1357</v>
      </c>
      <c r="S285" s="59" t="s">
        <v>1357</v>
      </c>
      <c r="T285" s="48" t="s">
        <v>1357</v>
      </c>
      <c r="U285" s="59" t="s">
        <v>1357</v>
      </c>
      <c r="V285" s="59" t="s">
        <v>1357</v>
      </c>
    </row>
    <row r="286" spans="1:22">
      <c r="A286" s="60" t="s">
        <v>916</v>
      </c>
      <c r="B286" s="15" t="str">
        <f>VLOOKUP(A286,'Planning Periods'!$E$2:$N$540,10,FALSE)</f>
        <v>10/15/2021 - 10/15/2029</v>
      </c>
      <c r="C286" s="59">
        <v>2016</v>
      </c>
      <c r="D286" s="59" t="str">
        <f t="shared" si="4"/>
        <v>Calipatria 2016</v>
      </c>
      <c r="E286" s="59" t="s">
        <v>1357</v>
      </c>
      <c r="F286" s="233" t="s">
        <v>1357</v>
      </c>
      <c r="G286" s="59" t="s">
        <v>1357</v>
      </c>
      <c r="H286" s="59" t="s">
        <v>1357</v>
      </c>
      <c r="I286" s="48"/>
      <c r="J286" s="59" t="s">
        <v>1357</v>
      </c>
      <c r="K286" s="233" t="s">
        <v>1357</v>
      </c>
      <c r="L286" s="59" t="s">
        <v>1357</v>
      </c>
      <c r="M286" s="59" t="s">
        <v>1357</v>
      </c>
      <c r="N286" s="48"/>
      <c r="O286" s="59" t="s">
        <v>1357</v>
      </c>
      <c r="P286" s="59" t="s">
        <v>1357</v>
      </c>
      <c r="Q286" s="48"/>
      <c r="R286" s="59" t="s">
        <v>1357</v>
      </c>
      <c r="S286" s="59" t="s">
        <v>1357</v>
      </c>
      <c r="T286" s="48" t="s">
        <v>1357</v>
      </c>
      <c r="U286" s="59" t="s">
        <v>1357</v>
      </c>
      <c r="V286" s="59" t="s">
        <v>1357</v>
      </c>
    </row>
    <row r="287" spans="1:22">
      <c r="A287" s="60" t="s">
        <v>916</v>
      </c>
      <c r="B287" s="15" t="str">
        <f>VLOOKUP(A287,'Planning Periods'!$E$2:$N$540,10,FALSE)</f>
        <v>10/15/2021 - 10/15/2029</v>
      </c>
      <c r="C287" s="59">
        <v>2017</v>
      </c>
      <c r="D287" s="59" t="str">
        <f t="shared" si="4"/>
        <v>Calipatria 2017</v>
      </c>
      <c r="E287" s="59">
        <v>37</v>
      </c>
      <c r="F287" s="233">
        <v>0</v>
      </c>
      <c r="G287" s="59">
        <v>0</v>
      </c>
      <c r="H287" s="59">
        <v>0</v>
      </c>
      <c r="I287" s="48"/>
      <c r="J287" s="59">
        <v>22</v>
      </c>
      <c r="K287" s="233">
        <v>0</v>
      </c>
      <c r="L287" s="59">
        <v>0</v>
      </c>
      <c r="M287" s="59">
        <v>0</v>
      </c>
      <c r="N287" s="48"/>
      <c r="O287" s="59">
        <v>22</v>
      </c>
      <c r="P287" s="59">
        <v>0</v>
      </c>
      <c r="Q287" s="48"/>
      <c r="R287" s="59">
        <v>63</v>
      </c>
      <c r="S287" s="59">
        <v>0</v>
      </c>
      <c r="T287" s="48">
        <v>0</v>
      </c>
      <c r="U287" s="59">
        <v>144</v>
      </c>
      <c r="V287" s="59">
        <v>0</v>
      </c>
    </row>
    <row r="288" spans="1:22">
      <c r="A288" s="60" t="s">
        <v>917</v>
      </c>
      <c r="B288" s="15" t="str">
        <f>VLOOKUP(A288,'Planning Periods'!$E$2:$N$540,10,FALSE)</f>
        <v>01/31/2023 - 01/31/2031</v>
      </c>
      <c r="C288" s="59">
        <v>2014</v>
      </c>
      <c r="D288" s="59" t="str">
        <f t="shared" si="4"/>
        <v>Calistoga 2014</v>
      </c>
      <c r="E288" s="59" t="s">
        <v>1357</v>
      </c>
      <c r="F288" s="233" t="s">
        <v>1357</v>
      </c>
      <c r="G288" s="59" t="s">
        <v>1357</v>
      </c>
      <c r="H288" s="59" t="s">
        <v>1357</v>
      </c>
      <c r="I288" s="48"/>
      <c r="J288" s="59" t="s">
        <v>1357</v>
      </c>
      <c r="K288" s="233" t="s">
        <v>1357</v>
      </c>
      <c r="L288" s="59" t="s">
        <v>1357</v>
      </c>
      <c r="M288" s="59" t="s">
        <v>1357</v>
      </c>
      <c r="N288" s="48"/>
      <c r="O288" s="59" t="s">
        <v>1357</v>
      </c>
      <c r="P288" s="59" t="s">
        <v>1357</v>
      </c>
      <c r="Q288" s="48"/>
      <c r="R288" s="59" t="s">
        <v>1357</v>
      </c>
      <c r="S288" s="59" t="s">
        <v>1357</v>
      </c>
      <c r="T288" s="48" t="s">
        <v>1357</v>
      </c>
      <c r="U288" s="59" t="s">
        <v>1357</v>
      </c>
      <c r="V288" s="59" t="s">
        <v>1357</v>
      </c>
    </row>
    <row r="289" spans="1:22">
      <c r="A289" s="60" t="s">
        <v>917</v>
      </c>
      <c r="B289" s="15" t="str">
        <f>VLOOKUP(A289,'Planning Periods'!$E$2:$N$540,10,FALSE)</f>
        <v>01/31/2023 - 01/31/2031</v>
      </c>
      <c r="C289" s="59">
        <v>2015</v>
      </c>
      <c r="D289" s="59" t="str">
        <f t="shared" si="4"/>
        <v>Calistoga 2015</v>
      </c>
      <c r="E289" s="59">
        <v>6</v>
      </c>
      <c r="F289" s="233">
        <v>0</v>
      </c>
      <c r="G289" s="59">
        <v>0</v>
      </c>
      <c r="H289" s="59">
        <v>0</v>
      </c>
      <c r="I289" s="48"/>
      <c r="J289" s="59">
        <v>2</v>
      </c>
      <c r="K289" s="233">
        <v>0</v>
      </c>
      <c r="L289" s="59">
        <v>0</v>
      </c>
      <c r="M289" s="59">
        <v>0</v>
      </c>
      <c r="N289" s="48"/>
      <c r="O289" s="59">
        <v>4</v>
      </c>
      <c r="P289" s="59">
        <v>0</v>
      </c>
      <c r="Q289" s="48"/>
      <c r="R289" s="59">
        <v>15</v>
      </c>
      <c r="S289" s="59">
        <v>4</v>
      </c>
      <c r="T289" s="48">
        <v>0</v>
      </c>
      <c r="U289" s="59">
        <v>27</v>
      </c>
      <c r="V289" s="59">
        <v>4</v>
      </c>
    </row>
    <row r="290" spans="1:22">
      <c r="A290" s="60" t="s">
        <v>917</v>
      </c>
      <c r="B290" s="15" t="str">
        <f>VLOOKUP(A290,'Planning Periods'!$E$2:$N$540,10,FALSE)</f>
        <v>01/31/2023 - 01/31/2031</v>
      </c>
      <c r="C290" s="59">
        <v>2016</v>
      </c>
      <c r="D290" s="59" t="str">
        <f t="shared" si="4"/>
        <v>Calistoga 2016</v>
      </c>
      <c r="E290" s="59">
        <v>6</v>
      </c>
      <c r="F290" s="233">
        <v>0</v>
      </c>
      <c r="G290" s="59">
        <v>0</v>
      </c>
      <c r="H290" s="59">
        <v>0</v>
      </c>
      <c r="I290" s="48"/>
      <c r="J290" s="59">
        <v>2</v>
      </c>
      <c r="K290" s="233">
        <v>0</v>
      </c>
      <c r="L290" s="59">
        <v>0</v>
      </c>
      <c r="M290" s="59">
        <v>0</v>
      </c>
      <c r="N290" s="48"/>
      <c r="O290" s="59">
        <v>4</v>
      </c>
      <c r="P290" s="59">
        <v>0</v>
      </c>
      <c r="Q290" s="48"/>
      <c r="R290" s="59">
        <v>15</v>
      </c>
      <c r="S290" s="59">
        <v>4</v>
      </c>
      <c r="T290" s="48">
        <v>0</v>
      </c>
      <c r="U290" s="59">
        <v>27</v>
      </c>
      <c r="V290" s="59">
        <v>4</v>
      </c>
    </row>
    <row r="291" spans="1:22">
      <c r="A291" s="60" t="s">
        <v>917</v>
      </c>
      <c r="B291" s="15" t="str">
        <f>VLOOKUP(A291,'Planning Periods'!$E$2:$N$540,10,FALSE)</f>
        <v>01/31/2023 - 01/31/2031</v>
      </c>
      <c r="C291" s="59">
        <v>2017</v>
      </c>
      <c r="D291" s="59" t="str">
        <f t="shared" si="4"/>
        <v>Calistoga 2017</v>
      </c>
      <c r="E291" s="59">
        <v>6</v>
      </c>
      <c r="F291" s="233">
        <v>23</v>
      </c>
      <c r="G291" s="59">
        <v>23</v>
      </c>
      <c r="H291" s="59">
        <v>0</v>
      </c>
      <c r="I291" s="48"/>
      <c r="J291" s="59">
        <v>2</v>
      </c>
      <c r="K291" s="233">
        <v>7</v>
      </c>
      <c r="L291" s="59">
        <v>6</v>
      </c>
      <c r="M291" s="59">
        <v>1</v>
      </c>
      <c r="N291" s="48"/>
      <c r="O291" s="59">
        <v>4</v>
      </c>
      <c r="P291" s="59">
        <v>3</v>
      </c>
      <c r="Q291" s="48"/>
      <c r="R291" s="59">
        <v>15</v>
      </c>
      <c r="S291" s="59">
        <v>22</v>
      </c>
      <c r="T291" s="48">
        <v>1</v>
      </c>
      <c r="U291" s="59">
        <v>27</v>
      </c>
      <c r="V291" s="59">
        <v>55</v>
      </c>
    </row>
    <row r="292" spans="1:22">
      <c r="A292" s="60" t="s">
        <v>918</v>
      </c>
      <c r="B292" s="15"/>
      <c r="C292" s="59">
        <v>2013</v>
      </c>
      <c r="D292" s="59" t="str">
        <f t="shared" si="4"/>
        <v>Camarillo 2013</v>
      </c>
      <c r="E292" s="59" t="s">
        <v>1357</v>
      </c>
      <c r="F292" s="233" t="s">
        <v>1357</v>
      </c>
      <c r="G292" s="59" t="s">
        <v>1357</v>
      </c>
      <c r="H292" s="59" t="s">
        <v>1357</v>
      </c>
      <c r="I292" s="48"/>
      <c r="J292" s="59" t="s">
        <v>1357</v>
      </c>
      <c r="K292" s="233" t="s">
        <v>1357</v>
      </c>
      <c r="L292" s="59" t="s">
        <v>1357</v>
      </c>
      <c r="M292" s="59" t="s">
        <v>1357</v>
      </c>
      <c r="N292" s="48"/>
      <c r="O292" s="59" t="s">
        <v>1357</v>
      </c>
      <c r="P292" s="59" t="s">
        <v>1357</v>
      </c>
      <c r="Q292" s="48"/>
      <c r="R292" s="59" t="s">
        <v>1357</v>
      </c>
      <c r="S292" s="59" t="s">
        <v>1357</v>
      </c>
      <c r="T292" s="48" t="s">
        <v>1357</v>
      </c>
      <c r="U292" s="59" t="s">
        <v>1357</v>
      </c>
      <c r="V292" s="59" t="s">
        <v>1357</v>
      </c>
    </row>
    <row r="293" spans="1:22">
      <c r="A293" s="60" t="s">
        <v>918</v>
      </c>
      <c r="B293" s="15" t="str">
        <f>VLOOKUP(A293,'Planning Periods'!$E$2:$N$540,10,FALSE)</f>
        <v>10/15/2021 - 10/15/2029</v>
      </c>
      <c r="C293" s="59">
        <v>2014</v>
      </c>
      <c r="D293" s="59" t="str">
        <f t="shared" si="4"/>
        <v>Camarillo 2014</v>
      </c>
      <c r="E293" s="59">
        <v>539</v>
      </c>
      <c r="F293" s="233">
        <v>20</v>
      </c>
      <c r="G293" s="59">
        <v>20</v>
      </c>
      <c r="H293" s="59">
        <v>0</v>
      </c>
      <c r="I293" s="48"/>
      <c r="J293" s="59">
        <v>366</v>
      </c>
      <c r="K293" s="233">
        <v>21</v>
      </c>
      <c r="L293" s="59">
        <v>21</v>
      </c>
      <c r="M293" s="59">
        <v>0</v>
      </c>
      <c r="N293" s="48"/>
      <c r="O293" s="59">
        <v>411</v>
      </c>
      <c r="P293" s="59">
        <v>155</v>
      </c>
      <c r="Q293" s="48"/>
      <c r="R293" s="59">
        <v>908</v>
      </c>
      <c r="S293" s="59">
        <v>102</v>
      </c>
      <c r="T293" s="48">
        <v>0</v>
      </c>
      <c r="U293" s="59">
        <v>2224</v>
      </c>
      <c r="V293" s="59">
        <v>298</v>
      </c>
    </row>
    <row r="294" spans="1:22">
      <c r="A294" s="60" t="s">
        <v>918</v>
      </c>
      <c r="B294" s="15" t="str">
        <f>VLOOKUP(A294,'Planning Periods'!$E$2:$N$540,10,FALSE)</f>
        <v>10/15/2021 - 10/15/2029</v>
      </c>
      <c r="C294" s="59">
        <v>2015</v>
      </c>
      <c r="D294" s="59" t="str">
        <f t="shared" si="4"/>
        <v>Camarillo 2015</v>
      </c>
      <c r="E294" s="59">
        <v>539</v>
      </c>
      <c r="F294" s="233">
        <v>0</v>
      </c>
      <c r="G294" s="59">
        <v>0</v>
      </c>
      <c r="H294" s="59">
        <v>0</v>
      </c>
      <c r="I294" s="48"/>
      <c r="J294" s="59">
        <v>366</v>
      </c>
      <c r="K294" s="233">
        <v>0</v>
      </c>
      <c r="L294" s="59">
        <v>0</v>
      </c>
      <c r="M294" s="59">
        <v>0</v>
      </c>
      <c r="N294" s="48"/>
      <c r="O294" s="59">
        <v>411</v>
      </c>
      <c r="P294" s="59">
        <v>2</v>
      </c>
      <c r="Q294" s="48"/>
      <c r="R294" s="59">
        <v>908</v>
      </c>
      <c r="S294" s="59">
        <v>94</v>
      </c>
      <c r="T294" s="48">
        <v>0</v>
      </c>
      <c r="U294" s="59">
        <v>2224</v>
      </c>
      <c r="V294" s="59">
        <v>96</v>
      </c>
    </row>
    <row r="295" spans="1:22">
      <c r="A295" s="60" t="s">
        <v>918</v>
      </c>
      <c r="B295" s="15" t="str">
        <f>VLOOKUP(A295,'Planning Periods'!$E$2:$N$540,10,FALSE)</f>
        <v>10/15/2021 - 10/15/2029</v>
      </c>
      <c r="C295" s="59">
        <v>2016</v>
      </c>
      <c r="D295" s="59" t="str">
        <f t="shared" si="4"/>
        <v>Camarillo 2016</v>
      </c>
      <c r="E295" s="59">
        <v>539</v>
      </c>
      <c r="F295" s="233">
        <v>34</v>
      </c>
      <c r="G295" s="59">
        <v>34</v>
      </c>
      <c r="H295" s="59">
        <v>0</v>
      </c>
      <c r="I295" s="48"/>
      <c r="J295" s="59">
        <v>366</v>
      </c>
      <c r="K295" s="233">
        <v>30</v>
      </c>
      <c r="L295" s="59">
        <v>30</v>
      </c>
      <c r="M295" s="59">
        <v>0</v>
      </c>
      <c r="N295" s="48"/>
      <c r="O295" s="59">
        <v>411</v>
      </c>
      <c r="P295" s="59">
        <v>52</v>
      </c>
      <c r="Q295" s="48"/>
      <c r="R295" s="59">
        <v>908</v>
      </c>
      <c r="S295" s="59">
        <v>121</v>
      </c>
      <c r="T295" s="48">
        <v>0</v>
      </c>
      <c r="U295" s="59">
        <v>2224</v>
      </c>
      <c r="V295" s="59">
        <v>237</v>
      </c>
    </row>
    <row r="296" spans="1:22">
      <c r="A296" s="60" t="s">
        <v>918</v>
      </c>
      <c r="B296" s="15" t="str">
        <f>VLOOKUP(A296,'Planning Periods'!$E$2:$N$540,10,FALSE)</f>
        <v>10/15/2021 - 10/15/2029</v>
      </c>
      <c r="C296" s="59">
        <v>2017</v>
      </c>
      <c r="D296" s="59" t="str">
        <f t="shared" si="4"/>
        <v>Camarillo 2017</v>
      </c>
      <c r="E296" s="59">
        <v>539</v>
      </c>
      <c r="F296" s="233">
        <v>72</v>
      </c>
      <c r="G296" s="59">
        <v>72</v>
      </c>
      <c r="H296" s="59">
        <v>0</v>
      </c>
      <c r="I296" s="48"/>
      <c r="J296" s="59">
        <v>366</v>
      </c>
      <c r="K296" s="233">
        <v>54</v>
      </c>
      <c r="L296" s="59">
        <v>54</v>
      </c>
      <c r="M296" s="59">
        <v>0</v>
      </c>
      <c r="N296" s="48"/>
      <c r="O296" s="59">
        <v>411</v>
      </c>
      <c r="P296" s="59">
        <v>407</v>
      </c>
      <c r="Q296" s="48"/>
      <c r="R296" s="59">
        <v>908</v>
      </c>
      <c r="S296" s="59">
        <v>200</v>
      </c>
      <c r="T296" s="48">
        <v>0</v>
      </c>
      <c r="U296" s="59">
        <v>2224</v>
      </c>
      <c r="V296" s="59">
        <v>733</v>
      </c>
    </row>
    <row r="297" spans="1:22">
      <c r="A297" s="60" t="s">
        <v>919</v>
      </c>
      <c r="B297" s="15" t="str">
        <f>VLOOKUP(A297,'Planning Periods'!$E$2:$N$540,10,FALSE)</f>
        <v>01/31/2023 - 01/31/2031</v>
      </c>
      <c r="C297" s="59">
        <v>2014</v>
      </c>
      <c r="D297" s="59" t="str">
        <f t="shared" si="4"/>
        <v>Campbell 2014</v>
      </c>
      <c r="E297" s="59" t="s">
        <v>1357</v>
      </c>
      <c r="F297" s="233" t="s">
        <v>1357</v>
      </c>
      <c r="G297" s="59" t="s">
        <v>1357</v>
      </c>
      <c r="H297" s="59" t="s">
        <v>1357</v>
      </c>
      <c r="I297" s="48"/>
      <c r="J297" s="59" t="s">
        <v>1357</v>
      </c>
      <c r="K297" s="233" t="s">
        <v>1357</v>
      </c>
      <c r="L297" s="59" t="s">
        <v>1357</v>
      </c>
      <c r="M297" s="59" t="s">
        <v>1357</v>
      </c>
      <c r="N297" s="48"/>
      <c r="O297" s="59" t="s">
        <v>1357</v>
      </c>
      <c r="P297" s="59" t="s">
        <v>1357</v>
      </c>
      <c r="Q297" s="48"/>
      <c r="R297" s="59" t="s">
        <v>1357</v>
      </c>
      <c r="S297" s="59" t="s">
        <v>1357</v>
      </c>
      <c r="T297" s="48" t="s">
        <v>1357</v>
      </c>
      <c r="U297" s="59" t="s">
        <v>1357</v>
      </c>
      <c r="V297" s="59" t="s">
        <v>1357</v>
      </c>
    </row>
    <row r="298" spans="1:22">
      <c r="A298" s="60" t="s">
        <v>919</v>
      </c>
      <c r="B298" s="15" t="str">
        <f>VLOOKUP(A298,'Planning Periods'!$E$2:$N$540,10,FALSE)</f>
        <v>01/31/2023 - 01/31/2031</v>
      </c>
      <c r="C298" s="59">
        <v>2015</v>
      </c>
      <c r="D298" s="59" t="str">
        <f t="shared" si="4"/>
        <v>Campbell 2015</v>
      </c>
      <c r="E298" s="59">
        <v>253</v>
      </c>
      <c r="F298" s="233">
        <v>0</v>
      </c>
      <c r="G298" s="59">
        <v>0</v>
      </c>
      <c r="H298" s="59">
        <v>0</v>
      </c>
      <c r="I298" s="48"/>
      <c r="J298" s="59">
        <v>138</v>
      </c>
      <c r="K298" s="233">
        <v>0</v>
      </c>
      <c r="L298" s="59">
        <v>0</v>
      </c>
      <c r="M298" s="59">
        <v>0</v>
      </c>
      <c r="N298" s="48"/>
      <c r="O298" s="59">
        <v>151</v>
      </c>
      <c r="P298" s="59">
        <v>0</v>
      </c>
      <c r="Q298" s="48"/>
      <c r="R298" s="59">
        <v>391</v>
      </c>
      <c r="S298" s="59">
        <v>52</v>
      </c>
      <c r="T298" s="48">
        <v>0</v>
      </c>
      <c r="U298" s="59">
        <v>933</v>
      </c>
      <c r="V298" s="59">
        <v>52</v>
      </c>
    </row>
    <row r="299" spans="1:22">
      <c r="A299" s="60" t="s">
        <v>919</v>
      </c>
      <c r="B299" s="15" t="str">
        <f>VLOOKUP(A299,'Planning Periods'!$E$2:$N$540,10,FALSE)</f>
        <v>01/31/2023 - 01/31/2031</v>
      </c>
      <c r="C299" s="59">
        <v>2016</v>
      </c>
      <c r="D299" s="59" t="str">
        <f t="shared" si="4"/>
        <v>Campbell 2016</v>
      </c>
      <c r="E299" s="59">
        <v>253</v>
      </c>
      <c r="F299" s="233">
        <v>9</v>
      </c>
      <c r="G299" s="59">
        <v>9</v>
      </c>
      <c r="H299" s="59">
        <v>0</v>
      </c>
      <c r="I299" s="48"/>
      <c r="J299" s="59">
        <v>138</v>
      </c>
      <c r="K299" s="233">
        <v>1</v>
      </c>
      <c r="L299" s="59">
        <v>1</v>
      </c>
      <c r="M299" s="59">
        <v>0</v>
      </c>
      <c r="N299" s="48"/>
      <c r="O299" s="59">
        <v>151</v>
      </c>
      <c r="P299" s="59">
        <v>9</v>
      </c>
      <c r="Q299" s="48"/>
      <c r="R299" s="59">
        <v>391</v>
      </c>
      <c r="S299" s="59">
        <v>214</v>
      </c>
      <c r="T299" s="48">
        <v>0</v>
      </c>
      <c r="U299" s="59">
        <v>933</v>
      </c>
      <c r="V299" s="59">
        <v>233</v>
      </c>
    </row>
    <row r="300" spans="1:22">
      <c r="A300" s="60" t="s">
        <v>919</v>
      </c>
      <c r="B300" s="15" t="str">
        <f>VLOOKUP(A300,'Planning Periods'!$E$2:$N$540,10,FALSE)</f>
        <v>01/31/2023 - 01/31/2031</v>
      </c>
      <c r="C300" s="59">
        <v>2017</v>
      </c>
      <c r="D300" s="59" t="str">
        <f t="shared" si="4"/>
        <v>Campbell 2017</v>
      </c>
      <c r="E300" s="59">
        <v>253</v>
      </c>
      <c r="F300" s="233">
        <v>0</v>
      </c>
      <c r="G300" s="59">
        <v>0</v>
      </c>
      <c r="H300" s="59">
        <v>0</v>
      </c>
      <c r="I300" s="48"/>
      <c r="J300" s="59">
        <v>138</v>
      </c>
      <c r="K300" s="233">
        <v>1</v>
      </c>
      <c r="L300" s="59">
        <v>1</v>
      </c>
      <c r="M300" s="59">
        <v>0</v>
      </c>
      <c r="N300" s="48"/>
      <c r="O300" s="59">
        <v>151</v>
      </c>
      <c r="P300" s="59">
        <v>4</v>
      </c>
      <c r="Q300" s="48"/>
      <c r="R300" s="59">
        <v>391</v>
      </c>
      <c r="S300" s="59">
        <v>59</v>
      </c>
      <c r="T300" s="48">
        <v>0</v>
      </c>
      <c r="U300" s="59">
        <v>933</v>
      </c>
      <c r="V300" s="59">
        <v>64</v>
      </c>
    </row>
    <row r="301" spans="1:22">
      <c r="A301" t="s">
        <v>920</v>
      </c>
      <c r="B301" s="15"/>
      <c r="C301" s="59">
        <v>2013</v>
      </c>
      <c r="D301" s="59" t="str">
        <f t="shared" si="4"/>
        <v>Canyon Lake 2013</v>
      </c>
      <c r="E301" s="59" t="s">
        <v>1357</v>
      </c>
      <c r="F301" s="233" t="s">
        <v>1357</v>
      </c>
      <c r="G301" s="59" t="s">
        <v>1357</v>
      </c>
      <c r="H301" s="59" t="s">
        <v>1357</v>
      </c>
      <c r="I301" s="48"/>
      <c r="J301" s="59" t="s">
        <v>1357</v>
      </c>
      <c r="K301" s="233" t="s">
        <v>1357</v>
      </c>
      <c r="L301" s="59" t="s">
        <v>1357</v>
      </c>
      <c r="M301" s="59" t="s">
        <v>1357</v>
      </c>
      <c r="N301" s="48"/>
      <c r="O301" s="59" t="s">
        <v>1357</v>
      </c>
      <c r="P301" s="59" t="s">
        <v>1357</v>
      </c>
      <c r="Q301" s="48"/>
      <c r="R301" s="59" t="s">
        <v>1357</v>
      </c>
      <c r="S301" s="59" t="s">
        <v>1357</v>
      </c>
      <c r="T301" s="48" t="s">
        <v>1357</v>
      </c>
      <c r="U301" s="59" t="s">
        <v>1357</v>
      </c>
      <c r="V301" s="59" t="s">
        <v>1357</v>
      </c>
    </row>
    <row r="302" spans="1:22">
      <c r="A302" t="s">
        <v>920</v>
      </c>
      <c r="B302" s="15" t="str">
        <f>VLOOKUP(A302,'Planning Periods'!$E$2:$N$540,10,FALSE)</f>
        <v>10/15/2021 - 10/15/2029</v>
      </c>
      <c r="C302" s="59">
        <v>2014</v>
      </c>
      <c r="D302" s="59" t="str">
        <f t="shared" si="4"/>
        <v>Canyon Lake 2014</v>
      </c>
      <c r="E302" s="233" t="s">
        <v>1357</v>
      </c>
      <c r="F302" s="233" t="s">
        <v>1357</v>
      </c>
      <c r="G302" s="233" t="s">
        <v>1357</v>
      </c>
      <c r="H302" s="233" t="s">
        <v>1357</v>
      </c>
      <c r="I302" s="233">
        <v>0</v>
      </c>
      <c r="J302" s="233" t="s">
        <v>1357</v>
      </c>
      <c r="K302" s="233" t="s">
        <v>1357</v>
      </c>
      <c r="L302" s="233" t="s">
        <v>1357</v>
      </c>
      <c r="M302" s="233" t="s">
        <v>1357</v>
      </c>
      <c r="N302" s="233">
        <v>0</v>
      </c>
      <c r="O302" s="233" t="s">
        <v>1357</v>
      </c>
      <c r="P302" s="233" t="s">
        <v>1357</v>
      </c>
      <c r="Q302" s="233"/>
      <c r="R302" s="233" t="s">
        <v>1357</v>
      </c>
      <c r="S302" s="233" t="s">
        <v>1357</v>
      </c>
      <c r="T302" s="233" t="s">
        <v>1357</v>
      </c>
      <c r="U302" s="233" t="s">
        <v>1357</v>
      </c>
      <c r="V302" s="233" t="s">
        <v>1357</v>
      </c>
    </row>
    <row r="303" spans="1:22">
      <c r="A303" t="s">
        <v>920</v>
      </c>
      <c r="B303" s="15" t="str">
        <f>VLOOKUP(A303,'Planning Periods'!$E$2:$N$540,10,FALSE)</f>
        <v>10/15/2021 - 10/15/2029</v>
      </c>
      <c r="C303" s="59">
        <v>2015</v>
      </c>
      <c r="D303" s="59" t="str">
        <f t="shared" si="4"/>
        <v>Canyon Lake 2015</v>
      </c>
      <c r="E303" t="s">
        <v>1357</v>
      </c>
      <c r="F303" t="s">
        <v>1357</v>
      </c>
      <c r="G303" t="s">
        <v>1357</v>
      </c>
      <c r="H303" t="s">
        <v>1357</v>
      </c>
      <c r="J303" t="s">
        <v>1357</v>
      </c>
      <c r="K303" t="s">
        <v>1357</v>
      </c>
      <c r="L303" t="s">
        <v>1357</v>
      </c>
      <c r="M303" t="s">
        <v>1357</v>
      </c>
      <c r="O303" t="s">
        <v>1357</v>
      </c>
      <c r="P303" t="s">
        <v>1357</v>
      </c>
      <c r="R303" t="s">
        <v>1357</v>
      </c>
      <c r="S303" t="s">
        <v>1357</v>
      </c>
      <c r="T303" t="s">
        <v>1357</v>
      </c>
      <c r="U303" t="s">
        <v>1357</v>
      </c>
      <c r="V303" t="s">
        <v>1357</v>
      </c>
    </row>
    <row r="304" spans="1:22">
      <c r="A304" t="s">
        <v>920</v>
      </c>
      <c r="B304" s="15" t="str">
        <f>VLOOKUP(A304,'Planning Periods'!$E$2:$N$540,10,FALSE)</f>
        <v>10/15/2021 - 10/15/2029</v>
      </c>
      <c r="C304" s="59">
        <v>2016</v>
      </c>
      <c r="D304" s="59" t="str">
        <f t="shared" si="4"/>
        <v>Canyon Lake 2016</v>
      </c>
      <c r="E304" t="s">
        <v>1357</v>
      </c>
      <c r="F304" t="s">
        <v>1357</v>
      </c>
      <c r="G304" t="s">
        <v>1357</v>
      </c>
      <c r="H304" t="s">
        <v>1357</v>
      </c>
      <c r="J304" t="s">
        <v>1357</v>
      </c>
      <c r="K304" t="s">
        <v>1357</v>
      </c>
      <c r="L304" t="s">
        <v>1357</v>
      </c>
      <c r="M304" t="s">
        <v>1357</v>
      </c>
      <c r="O304" t="s">
        <v>1357</v>
      </c>
      <c r="P304" t="s">
        <v>1357</v>
      </c>
      <c r="R304" t="s">
        <v>1357</v>
      </c>
      <c r="S304" t="s">
        <v>1357</v>
      </c>
      <c r="T304" t="s">
        <v>1357</v>
      </c>
      <c r="U304" t="s">
        <v>1357</v>
      </c>
      <c r="V304" t="s">
        <v>1357</v>
      </c>
    </row>
    <row r="305" spans="1:22">
      <c r="A305" t="s">
        <v>920</v>
      </c>
      <c r="B305" s="15" t="str">
        <f>VLOOKUP(A305,'Planning Periods'!$E$2:$N$540,10,FALSE)</f>
        <v>10/15/2021 - 10/15/2029</v>
      </c>
      <c r="C305" s="59">
        <v>2017</v>
      </c>
      <c r="D305" s="59" t="str">
        <f t="shared" si="4"/>
        <v>Canyon Lake 2017</v>
      </c>
      <c r="E305" t="s">
        <v>1357</v>
      </c>
      <c r="F305" t="s">
        <v>1357</v>
      </c>
      <c r="G305" t="s">
        <v>1357</v>
      </c>
      <c r="H305" t="s">
        <v>1357</v>
      </c>
      <c r="J305" t="s">
        <v>1357</v>
      </c>
      <c r="K305" t="s">
        <v>1357</v>
      </c>
      <c r="L305" t="s">
        <v>1357</v>
      </c>
      <c r="M305" t="s">
        <v>1357</v>
      </c>
      <c r="O305" t="s">
        <v>1357</v>
      </c>
      <c r="P305" t="s">
        <v>1357</v>
      </c>
      <c r="R305" t="s">
        <v>1357</v>
      </c>
      <c r="S305" t="s">
        <v>1357</v>
      </c>
      <c r="T305" t="s">
        <v>1357</v>
      </c>
      <c r="U305" t="s">
        <v>1357</v>
      </c>
      <c r="V305" t="s">
        <v>1357</v>
      </c>
    </row>
    <row r="306" spans="1:22">
      <c r="A306" s="60" t="s">
        <v>921</v>
      </c>
      <c r="B306" s="15" t="str">
        <f>VLOOKUP(A306,'Planning Periods'!$E$2:$N$540,10,FALSE)</f>
        <v>12/15/2023 - 12/15/2031</v>
      </c>
      <c r="C306" s="59">
        <v>2014</v>
      </c>
      <c r="D306" s="59" t="str">
        <f t="shared" si="4"/>
        <v>Capitola 2014</v>
      </c>
      <c r="E306" t="s">
        <v>1357</v>
      </c>
      <c r="F306" t="s">
        <v>1357</v>
      </c>
      <c r="G306" t="s">
        <v>1357</v>
      </c>
      <c r="H306" t="s">
        <v>1357</v>
      </c>
      <c r="J306" t="s">
        <v>1357</v>
      </c>
      <c r="K306" t="s">
        <v>1357</v>
      </c>
      <c r="L306" t="s">
        <v>1357</v>
      </c>
      <c r="M306" t="s">
        <v>1357</v>
      </c>
      <c r="O306" t="s">
        <v>1357</v>
      </c>
      <c r="P306" t="s">
        <v>1357</v>
      </c>
      <c r="R306" t="s">
        <v>1357</v>
      </c>
      <c r="S306" t="s">
        <v>1357</v>
      </c>
      <c r="T306" t="s">
        <v>1357</v>
      </c>
      <c r="U306" t="s">
        <v>1357</v>
      </c>
      <c r="V306" t="s">
        <v>1357</v>
      </c>
    </row>
    <row r="307" spans="1:22">
      <c r="A307" s="60" t="s">
        <v>921</v>
      </c>
      <c r="B307" s="15" t="str">
        <f>VLOOKUP(A307,'Planning Periods'!$E$2:$N$540,10,FALSE)</f>
        <v>12/15/2023 - 12/15/2031</v>
      </c>
      <c r="C307" s="59">
        <v>2015</v>
      </c>
      <c r="D307" s="59" t="str">
        <f t="shared" si="4"/>
        <v>Capitola 2015</v>
      </c>
      <c r="E307" s="59">
        <v>34</v>
      </c>
      <c r="F307" s="233">
        <v>0</v>
      </c>
      <c r="G307" s="59">
        <v>0</v>
      </c>
      <c r="H307" s="59">
        <v>0</v>
      </c>
      <c r="I307" s="48"/>
      <c r="J307" s="59">
        <v>23</v>
      </c>
      <c r="K307" s="233">
        <v>0</v>
      </c>
      <c r="L307" s="59">
        <v>0</v>
      </c>
      <c r="M307" s="59">
        <v>0</v>
      </c>
      <c r="N307" s="48"/>
      <c r="O307" s="59">
        <v>26</v>
      </c>
      <c r="P307" s="59">
        <v>0</v>
      </c>
      <c r="Q307" s="48"/>
      <c r="R307" s="59">
        <v>60</v>
      </c>
      <c r="S307" s="59">
        <v>2</v>
      </c>
      <c r="T307" s="48">
        <v>0</v>
      </c>
      <c r="U307" s="59">
        <v>143</v>
      </c>
      <c r="V307" s="59">
        <v>2</v>
      </c>
    </row>
    <row r="308" spans="1:22">
      <c r="A308" s="60" t="s">
        <v>921</v>
      </c>
      <c r="B308" s="15" t="str">
        <f>VLOOKUP(A308,'Planning Periods'!$E$2:$N$540,10,FALSE)</f>
        <v>12/15/2023 - 12/15/2031</v>
      </c>
      <c r="C308" s="59">
        <v>2016</v>
      </c>
      <c r="D308" s="59" t="str">
        <f t="shared" si="4"/>
        <v>Capitola 2016</v>
      </c>
      <c r="E308" s="59">
        <v>34</v>
      </c>
      <c r="F308" s="233">
        <v>0</v>
      </c>
      <c r="G308" s="59">
        <v>0</v>
      </c>
      <c r="H308" s="59">
        <v>0</v>
      </c>
      <c r="I308" s="48"/>
      <c r="J308" s="59">
        <v>23</v>
      </c>
      <c r="K308" s="233">
        <v>0</v>
      </c>
      <c r="L308" s="59">
        <v>0</v>
      </c>
      <c r="M308" s="59">
        <v>0</v>
      </c>
      <c r="N308" s="48"/>
      <c r="O308" s="59">
        <v>26</v>
      </c>
      <c r="P308" s="59">
        <v>0</v>
      </c>
      <c r="Q308" s="48"/>
      <c r="R308" s="59">
        <v>60</v>
      </c>
      <c r="S308" s="59">
        <v>1</v>
      </c>
      <c r="T308" s="48">
        <v>0</v>
      </c>
      <c r="U308" s="59">
        <v>143</v>
      </c>
      <c r="V308" s="59">
        <v>1</v>
      </c>
    </row>
    <row r="309" spans="1:22">
      <c r="A309" s="60" t="s">
        <v>921</v>
      </c>
      <c r="B309" s="15" t="str">
        <f>VLOOKUP(A309,'Planning Periods'!$E$2:$N$540,10,FALSE)</f>
        <v>12/15/2023 - 12/15/2031</v>
      </c>
      <c r="C309" s="59">
        <v>2017</v>
      </c>
      <c r="D309" s="59" t="str">
        <f t="shared" si="4"/>
        <v>Capitola 2017</v>
      </c>
      <c r="E309" s="59">
        <v>34</v>
      </c>
      <c r="F309" s="233">
        <v>0</v>
      </c>
      <c r="G309" s="59">
        <v>0</v>
      </c>
      <c r="H309" s="59">
        <v>0</v>
      </c>
      <c r="I309" s="48"/>
      <c r="J309" s="59">
        <v>23</v>
      </c>
      <c r="K309" s="233">
        <v>0</v>
      </c>
      <c r="L309" s="59">
        <v>0</v>
      </c>
      <c r="M309" s="59">
        <v>0</v>
      </c>
      <c r="N309" s="48"/>
      <c r="O309" s="59">
        <v>26</v>
      </c>
      <c r="P309" s="59">
        <v>1</v>
      </c>
      <c r="Q309" s="48"/>
      <c r="R309" s="59">
        <v>60</v>
      </c>
      <c r="S309" s="59">
        <v>20</v>
      </c>
      <c r="T309" s="48">
        <v>0</v>
      </c>
      <c r="U309" s="59">
        <v>143</v>
      </c>
      <c r="V309" s="59">
        <v>21</v>
      </c>
    </row>
    <row r="310" spans="1:22">
      <c r="A310" s="60" t="s">
        <v>922</v>
      </c>
      <c r="B310" s="15" t="str">
        <f>VLOOKUP(A310,'Planning Periods'!$E$2:$N$540,10,FALSE)</f>
        <v>04/30/2021 - 04/30/2029</v>
      </c>
      <c r="C310" s="59">
        <v>2013</v>
      </c>
      <c r="D310" s="59" t="str">
        <f t="shared" si="4"/>
        <v>Carlsbad 2013</v>
      </c>
      <c r="E310" s="59">
        <v>912</v>
      </c>
      <c r="F310" s="233">
        <v>35</v>
      </c>
      <c r="G310" s="59">
        <v>35</v>
      </c>
      <c r="H310" s="59">
        <v>0</v>
      </c>
      <c r="I310" s="48"/>
      <c r="J310" s="59">
        <v>693</v>
      </c>
      <c r="K310" s="233">
        <v>29</v>
      </c>
      <c r="L310" s="59">
        <v>28</v>
      </c>
      <c r="M310" s="59">
        <v>1</v>
      </c>
      <c r="N310" s="48"/>
      <c r="O310" s="59">
        <v>1062</v>
      </c>
      <c r="P310" s="59">
        <v>104</v>
      </c>
      <c r="Q310" s="48"/>
      <c r="R310" s="59">
        <v>2332</v>
      </c>
      <c r="S310" s="59">
        <v>1136</v>
      </c>
      <c r="T310" s="48">
        <v>1</v>
      </c>
      <c r="U310" s="59">
        <v>4999</v>
      </c>
      <c r="V310" s="59">
        <v>1304</v>
      </c>
    </row>
    <row r="311" spans="1:22">
      <c r="A311" s="60" t="s">
        <v>922</v>
      </c>
      <c r="B311" s="15" t="str">
        <f>VLOOKUP(A311,'Planning Periods'!$E$2:$N$540,10,FALSE)</f>
        <v>04/30/2021 - 04/30/2029</v>
      </c>
      <c r="C311" s="59">
        <v>2014</v>
      </c>
      <c r="D311" s="59" t="str">
        <f t="shared" si="4"/>
        <v>Carlsbad 2014</v>
      </c>
      <c r="E311" s="59">
        <v>912</v>
      </c>
      <c r="F311" s="233">
        <v>0</v>
      </c>
      <c r="G311" s="59">
        <v>0</v>
      </c>
      <c r="H311" s="59">
        <v>0</v>
      </c>
      <c r="I311" s="48"/>
      <c r="J311" s="59">
        <v>693</v>
      </c>
      <c r="K311" s="233">
        <v>7</v>
      </c>
      <c r="L311" s="59">
        <v>7</v>
      </c>
      <c r="M311" s="59">
        <v>0</v>
      </c>
      <c r="N311" s="48"/>
      <c r="O311" s="59">
        <v>1062</v>
      </c>
      <c r="P311" s="59">
        <v>13</v>
      </c>
      <c r="Q311" s="48"/>
      <c r="R311" s="59">
        <v>2332</v>
      </c>
      <c r="S311" s="59">
        <v>235</v>
      </c>
      <c r="T311" s="48">
        <v>0</v>
      </c>
      <c r="U311" s="59">
        <v>4999</v>
      </c>
      <c r="V311" s="59">
        <v>255</v>
      </c>
    </row>
    <row r="312" spans="1:22">
      <c r="A312" s="60" t="s">
        <v>922</v>
      </c>
      <c r="B312" s="15" t="str">
        <f>VLOOKUP(A312,'Planning Periods'!$E$2:$N$540,10,FALSE)</f>
        <v>04/30/2021 - 04/30/2029</v>
      </c>
      <c r="C312" s="59">
        <v>2015</v>
      </c>
      <c r="D312" s="59" t="str">
        <f t="shared" si="4"/>
        <v>Carlsbad 2015</v>
      </c>
      <c r="E312" s="59">
        <v>912</v>
      </c>
      <c r="F312" s="233">
        <v>0</v>
      </c>
      <c r="G312" s="59">
        <v>0</v>
      </c>
      <c r="H312" s="59">
        <v>0</v>
      </c>
      <c r="I312" s="48"/>
      <c r="J312" s="59">
        <v>693</v>
      </c>
      <c r="K312" s="233">
        <v>9</v>
      </c>
      <c r="L312" s="59">
        <v>9</v>
      </c>
      <c r="M312" s="59">
        <v>0</v>
      </c>
      <c r="N312" s="48"/>
      <c r="O312" s="59">
        <v>1062</v>
      </c>
      <c r="P312" s="59">
        <v>20</v>
      </c>
      <c r="Q312" s="48"/>
      <c r="R312" s="59">
        <v>2332</v>
      </c>
      <c r="S312" s="59">
        <v>200</v>
      </c>
      <c r="T312" s="48">
        <v>0</v>
      </c>
      <c r="U312" s="59">
        <v>4999</v>
      </c>
      <c r="V312" s="59">
        <v>229</v>
      </c>
    </row>
    <row r="313" spans="1:22">
      <c r="A313" s="60" t="s">
        <v>922</v>
      </c>
      <c r="B313" s="15" t="str">
        <f>VLOOKUP(A313,'Planning Periods'!$E$2:$N$540,10,FALSE)</f>
        <v>04/30/2021 - 04/30/2029</v>
      </c>
      <c r="C313" s="59">
        <v>2016</v>
      </c>
      <c r="D313" s="59" t="str">
        <f t="shared" si="4"/>
        <v>Carlsbad 2016</v>
      </c>
      <c r="E313" s="59">
        <v>912</v>
      </c>
      <c r="F313" s="233">
        <v>7</v>
      </c>
      <c r="G313" s="59">
        <v>7</v>
      </c>
      <c r="H313" s="59">
        <v>0</v>
      </c>
      <c r="I313" s="48"/>
      <c r="J313" s="59">
        <v>693</v>
      </c>
      <c r="K313" s="233">
        <v>163</v>
      </c>
      <c r="L313" s="59">
        <v>163</v>
      </c>
      <c r="M313" s="59">
        <v>0</v>
      </c>
      <c r="N313" s="48"/>
      <c r="O313" s="59">
        <v>1062</v>
      </c>
      <c r="P313" s="59">
        <v>74</v>
      </c>
      <c r="Q313" s="48"/>
      <c r="R313" s="59">
        <v>2332</v>
      </c>
      <c r="S313" s="59">
        <v>439</v>
      </c>
      <c r="T313" s="48">
        <v>0</v>
      </c>
      <c r="U313" s="59">
        <v>4999</v>
      </c>
      <c r="V313" s="59">
        <v>683</v>
      </c>
    </row>
    <row r="314" spans="1:22">
      <c r="A314" s="60" t="s">
        <v>922</v>
      </c>
      <c r="B314" s="15" t="str">
        <f>VLOOKUP(A314,'Planning Periods'!$E$2:$N$540,10,FALSE)</f>
        <v>04/30/2021 - 04/30/2029</v>
      </c>
      <c r="C314" s="59">
        <v>2017</v>
      </c>
      <c r="D314" s="59" t="str">
        <f t="shared" si="4"/>
        <v>Carlsbad 2017</v>
      </c>
      <c r="E314" s="59">
        <v>912</v>
      </c>
      <c r="F314" s="233">
        <v>0</v>
      </c>
      <c r="G314" s="59">
        <v>0</v>
      </c>
      <c r="H314" s="59">
        <v>0</v>
      </c>
      <c r="I314" s="48"/>
      <c r="J314" s="59">
        <v>693</v>
      </c>
      <c r="K314" s="233">
        <v>10</v>
      </c>
      <c r="L314" s="59">
        <v>8</v>
      </c>
      <c r="M314" s="59">
        <v>2</v>
      </c>
      <c r="N314" s="48"/>
      <c r="O314" s="59">
        <v>1062</v>
      </c>
      <c r="P314" s="59">
        <v>18</v>
      </c>
      <c r="Q314" s="48"/>
      <c r="R314" s="59">
        <v>2332</v>
      </c>
      <c r="S314" s="59">
        <v>624</v>
      </c>
      <c r="T314" s="48">
        <v>2</v>
      </c>
      <c r="U314" s="59">
        <v>4999</v>
      </c>
      <c r="V314" s="59">
        <v>652</v>
      </c>
    </row>
    <row r="315" spans="1:22">
      <c r="A315" t="s">
        <v>1487</v>
      </c>
      <c r="B315" s="15" t="str">
        <f>VLOOKUP(A315,'Planning Periods'!$E$2:$N$540,10,FALSE)</f>
        <v>12/15/2023 - 12/15/2031</v>
      </c>
      <c r="C315" s="59">
        <v>2014</v>
      </c>
      <c r="D315" s="59" t="str">
        <f t="shared" si="4"/>
        <v>Carmel-by-the-Sea 2014</v>
      </c>
      <c r="E315" s="233" t="s">
        <v>1357</v>
      </c>
      <c r="F315" s="233" t="s">
        <v>1357</v>
      </c>
      <c r="G315" s="233" t="s">
        <v>1357</v>
      </c>
      <c r="H315" s="233" t="s">
        <v>1357</v>
      </c>
      <c r="I315" s="233">
        <v>0</v>
      </c>
      <c r="J315" s="233" t="s">
        <v>1357</v>
      </c>
      <c r="K315" s="233" t="s">
        <v>1357</v>
      </c>
      <c r="L315" s="233" t="s">
        <v>1357</v>
      </c>
      <c r="M315" s="233" t="s">
        <v>1357</v>
      </c>
      <c r="N315" s="233">
        <v>0</v>
      </c>
      <c r="O315" s="233" t="s">
        <v>1357</v>
      </c>
      <c r="P315" s="233" t="s">
        <v>1357</v>
      </c>
      <c r="Q315" s="233"/>
      <c r="R315" s="233" t="s">
        <v>1357</v>
      </c>
      <c r="S315" s="233" t="s">
        <v>1357</v>
      </c>
      <c r="T315" s="233" t="s">
        <v>1357</v>
      </c>
      <c r="U315" s="233" t="s">
        <v>1357</v>
      </c>
      <c r="V315" s="233" t="s">
        <v>1357</v>
      </c>
    </row>
    <row r="316" spans="1:22">
      <c r="A316" t="s">
        <v>1487</v>
      </c>
      <c r="B316" s="15" t="str">
        <f>VLOOKUP(A316,'Planning Periods'!$E$2:$N$540,10,FALSE)</f>
        <v>12/15/2023 - 12/15/2031</v>
      </c>
      <c r="C316" s="59">
        <v>2015</v>
      </c>
      <c r="D316" s="59" t="str">
        <f t="shared" si="4"/>
        <v>Carmel-by-the-Sea 2015</v>
      </c>
      <c r="E316" t="s">
        <v>1357</v>
      </c>
      <c r="F316" t="s">
        <v>1357</v>
      </c>
      <c r="G316" t="s">
        <v>1357</v>
      </c>
      <c r="H316" t="s">
        <v>1357</v>
      </c>
      <c r="J316" t="s">
        <v>1357</v>
      </c>
      <c r="K316" t="s">
        <v>1357</v>
      </c>
      <c r="L316" t="s">
        <v>1357</v>
      </c>
      <c r="M316" t="s">
        <v>1357</v>
      </c>
      <c r="O316" t="s">
        <v>1357</v>
      </c>
      <c r="P316" t="s">
        <v>1357</v>
      </c>
      <c r="R316" t="s">
        <v>1357</v>
      </c>
      <c r="S316" t="s">
        <v>1357</v>
      </c>
      <c r="T316" t="s">
        <v>1357</v>
      </c>
      <c r="U316" t="s">
        <v>1357</v>
      </c>
      <c r="V316" t="s">
        <v>1357</v>
      </c>
    </row>
    <row r="317" spans="1:22">
      <c r="A317" t="s">
        <v>1487</v>
      </c>
      <c r="B317" s="15" t="str">
        <f>VLOOKUP(A317,'Planning Periods'!$E$2:$N$540,10,FALSE)</f>
        <v>12/15/2023 - 12/15/2031</v>
      </c>
      <c r="C317" s="59">
        <v>2016</v>
      </c>
      <c r="D317" s="59" t="str">
        <f t="shared" si="4"/>
        <v>Carmel-by-the-Sea 2016</v>
      </c>
      <c r="E317" t="s">
        <v>1357</v>
      </c>
      <c r="F317" t="s">
        <v>1357</v>
      </c>
      <c r="G317" t="s">
        <v>1357</v>
      </c>
      <c r="H317" t="s">
        <v>1357</v>
      </c>
      <c r="J317" t="s">
        <v>1357</v>
      </c>
      <c r="K317" t="s">
        <v>1357</v>
      </c>
      <c r="L317" t="s">
        <v>1357</v>
      </c>
      <c r="M317" t="s">
        <v>1357</v>
      </c>
      <c r="O317" t="s">
        <v>1357</v>
      </c>
      <c r="P317" t="s">
        <v>1357</v>
      </c>
      <c r="R317" t="s">
        <v>1357</v>
      </c>
      <c r="S317" t="s">
        <v>1357</v>
      </c>
      <c r="T317" t="s">
        <v>1357</v>
      </c>
      <c r="U317" t="s">
        <v>1357</v>
      </c>
      <c r="V317" t="s">
        <v>1357</v>
      </c>
    </row>
    <row r="318" spans="1:22">
      <c r="A318" t="s">
        <v>1487</v>
      </c>
      <c r="B318" s="15" t="str">
        <f>VLOOKUP(A318,'Planning Periods'!$E$2:$N$540,10,FALSE)</f>
        <v>12/15/2023 - 12/15/2031</v>
      </c>
      <c r="C318" s="59">
        <v>2017</v>
      </c>
      <c r="D318" s="59" t="str">
        <f t="shared" si="4"/>
        <v>Carmel-by-the-Sea 2017</v>
      </c>
      <c r="E318" t="s">
        <v>1357</v>
      </c>
      <c r="F318" t="s">
        <v>1357</v>
      </c>
      <c r="G318" t="s">
        <v>1357</v>
      </c>
      <c r="H318" t="s">
        <v>1357</v>
      </c>
      <c r="J318" t="s">
        <v>1357</v>
      </c>
      <c r="K318" t="s">
        <v>1357</v>
      </c>
      <c r="L318" t="s">
        <v>1357</v>
      </c>
      <c r="M318" t="s">
        <v>1357</v>
      </c>
      <c r="O318" t="s">
        <v>1357</v>
      </c>
      <c r="P318" t="s">
        <v>1357</v>
      </c>
      <c r="R318" t="s">
        <v>1357</v>
      </c>
      <c r="S318" t="s">
        <v>1357</v>
      </c>
      <c r="T318" t="s">
        <v>1357</v>
      </c>
      <c r="U318" t="s">
        <v>1357</v>
      </c>
      <c r="V318" t="s">
        <v>1357</v>
      </c>
    </row>
    <row r="319" spans="1:22">
      <c r="A319" s="60" t="s">
        <v>924</v>
      </c>
      <c r="B319" s="15" t="str">
        <f>VLOOKUP(A319,'Planning Periods'!$E$2:$N$540,10,FALSE)</f>
        <v>02/15/2023 - 02/15/2031</v>
      </c>
      <c r="C319" s="59">
        <v>2014</v>
      </c>
      <c r="D319" s="59" t="str">
        <f t="shared" si="4"/>
        <v>Carpinteria 2014</v>
      </c>
      <c r="E319" s="59">
        <v>39</v>
      </c>
      <c r="F319" s="233">
        <v>33</v>
      </c>
      <c r="G319" s="59">
        <v>33</v>
      </c>
      <c r="H319" s="59">
        <v>0</v>
      </c>
      <c r="I319" s="48"/>
      <c r="J319" s="59">
        <v>26</v>
      </c>
      <c r="K319" s="233">
        <v>9</v>
      </c>
      <c r="L319" s="59">
        <v>9</v>
      </c>
      <c r="M319" s="59">
        <v>0</v>
      </c>
      <c r="N319" s="48"/>
      <c r="O319" s="59">
        <v>34</v>
      </c>
      <c r="P319" s="59">
        <v>0</v>
      </c>
      <c r="Q319" s="48"/>
      <c r="R319" s="59">
        <v>64</v>
      </c>
      <c r="S319" s="59">
        <v>46</v>
      </c>
      <c r="T319" s="48">
        <v>0</v>
      </c>
      <c r="U319" s="59">
        <v>163</v>
      </c>
      <c r="V319" s="59">
        <v>88</v>
      </c>
    </row>
    <row r="320" spans="1:22">
      <c r="A320" s="60" t="s">
        <v>924</v>
      </c>
      <c r="B320" s="15" t="str">
        <f>VLOOKUP(A320,'Planning Periods'!$E$2:$N$540,10,FALSE)</f>
        <v>02/15/2023 - 02/15/2031</v>
      </c>
      <c r="C320" s="59">
        <v>2015</v>
      </c>
      <c r="D320" s="59" t="str">
        <f t="shared" si="4"/>
        <v>Carpinteria 2015</v>
      </c>
      <c r="E320" s="59">
        <v>39</v>
      </c>
      <c r="F320" s="233">
        <v>0</v>
      </c>
      <c r="G320" s="59">
        <v>0</v>
      </c>
      <c r="H320" s="59">
        <v>0</v>
      </c>
      <c r="I320" s="48"/>
      <c r="J320" s="59">
        <v>26</v>
      </c>
      <c r="K320" s="233">
        <v>0</v>
      </c>
      <c r="L320" s="59">
        <v>0</v>
      </c>
      <c r="M320" s="59">
        <v>0</v>
      </c>
      <c r="N320" s="48"/>
      <c r="O320" s="59">
        <v>34</v>
      </c>
      <c r="P320" s="59">
        <v>0</v>
      </c>
      <c r="Q320" s="48"/>
      <c r="R320" s="59">
        <v>64</v>
      </c>
      <c r="S320" s="59">
        <v>5</v>
      </c>
      <c r="T320" s="48">
        <v>0</v>
      </c>
      <c r="U320" s="59">
        <v>163</v>
      </c>
      <c r="V320" s="59">
        <v>5</v>
      </c>
    </row>
    <row r="321" spans="1:22">
      <c r="A321" s="60" t="s">
        <v>924</v>
      </c>
      <c r="B321" s="15" t="str">
        <f>VLOOKUP(A321,'Planning Periods'!$E$2:$N$540,10,FALSE)</f>
        <v>02/15/2023 - 02/15/2031</v>
      </c>
      <c r="C321" s="59">
        <v>2016</v>
      </c>
      <c r="D321" s="59" t="str">
        <f t="shared" si="4"/>
        <v>Carpinteria 2016</v>
      </c>
      <c r="E321" s="59">
        <v>39</v>
      </c>
      <c r="F321" s="233">
        <v>0</v>
      </c>
      <c r="G321" s="59">
        <v>0</v>
      </c>
      <c r="H321" s="59">
        <v>0</v>
      </c>
      <c r="I321" s="48"/>
      <c r="J321" s="59">
        <v>26</v>
      </c>
      <c r="K321" s="233">
        <v>0</v>
      </c>
      <c r="L321" s="59">
        <v>0</v>
      </c>
      <c r="M321" s="59">
        <v>0</v>
      </c>
      <c r="N321" s="48"/>
      <c r="O321" s="59">
        <v>34</v>
      </c>
      <c r="P321" s="59">
        <v>0</v>
      </c>
      <c r="Q321" s="48"/>
      <c r="R321" s="59">
        <v>64</v>
      </c>
      <c r="S321" s="59">
        <v>4</v>
      </c>
      <c r="T321" s="48">
        <v>0</v>
      </c>
      <c r="U321" s="59">
        <v>163</v>
      </c>
      <c r="V321" s="59">
        <v>4</v>
      </c>
    </row>
    <row r="322" spans="1:22">
      <c r="A322" s="60" t="s">
        <v>924</v>
      </c>
      <c r="B322" s="15" t="str">
        <f>VLOOKUP(A322,'Planning Periods'!$E$2:$N$540,10,FALSE)</f>
        <v>02/15/2023 - 02/15/2031</v>
      </c>
      <c r="C322" s="59">
        <v>2017</v>
      </c>
      <c r="D322" s="59" t="str">
        <f t="shared" si="4"/>
        <v>Carpinteria 2017</v>
      </c>
      <c r="E322" s="59">
        <v>39</v>
      </c>
      <c r="F322" s="233">
        <v>0</v>
      </c>
      <c r="G322" s="59">
        <v>0</v>
      </c>
      <c r="H322" s="59">
        <v>0</v>
      </c>
      <c r="I322" s="48"/>
      <c r="J322" s="59">
        <v>26</v>
      </c>
      <c r="K322" s="233">
        <v>3</v>
      </c>
      <c r="L322" s="59">
        <v>3</v>
      </c>
      <c r="M322" s="59">
        <v>0</v>
      </c>
      <c r="N322" s="48"/>
      <c r="O322" s="59">
        <v>34</v>
      </c>
      <c r="P322" s="59">
        <v>0</v>
      </c>
      <c r="Q322" s="48"/>
      <c r="R322" s="59">
        <v>64</v>
      </c>
      <c r="S322" s="59">
        <v>0</v>
      </c>
      <c r="T322" s="48">
        <v>0</v>
      </c>
      <c r="U322" s="59">
        <v>163</v>
      </c>
      <c r="V322" s="59">
        <v>3</v>
      </c>
    </row>
    <row r="323" spans="1:22">
      <c r="A323" s="60" t="s">
        <v>925</v>
      </c>
      <c r="B323" s="15"/>
      <c r="C323" s="59">
        <v>2013</v>
      </c>
      <c r="D323" s="59" t="str">
        <f t="shared" si="4"/>
        <v>Carson 2013</v>
      </c>
      <c r="E323" s="59" t="s">
        <v>1357</v>
      </c>
      <c r="F323" s="233" t="s">
        <v>1357</v>
      </c>
      <c r="G323" s="59" t="s">
        <v>1357</v>
      </c>
      <c r="H323" s="59" t="s">
        <v>1357</v>
      </c>
      <c r="I323" s="48"/>
      <c r="J323" s="59" t="s">
        <v>1357</v>
      </c>
      <c r="K323" s="233" t="s">
        <v>1357</v>
      </c>
      <c r="L323" s="59" t="s">
        <v>1357</v>
      </c>
      <c r="M323" s="59" t="s">
        <v>1357</v>
      </c>
      <c r="N323" s="48"/>
      <c r="O323" s="59" t="s">
        <v>1357</v>
      </c>
      <c r="P323" s="59" t="s">
        <v>1357</v>
      </c>
      <c r="Q323" s="48"/>
      <c r="R323" s="59" t="s">
        <v>1357</v>
      </c>
      <c r="S323" s="59" t="s">
        <v>1357</v>
      </c>
      <c r="T323" s="48" t="s">
        <v>1357</v>
      </c>
      <c r="U323" s="59" t="s">
        <v>1357</v>
      </c>
      <c r="V323" s="59" t="s">
        <v>1357</v>
      </c>
    </row>
    <row r="324" spans="1:22">
      <c r="A324" s="60" t="s">
        <v>925</v>
      </c>
      <c r="B324" s="15" t="str">
        <f>VLOOKUP(A324,'Planning Periods'!$E$2:$N$540,10,FALSE)</f>
        <v>10/15/2021 - 10/15/2029</v>
      </c>
      <c r="C324" s="59">
        <v>2014</v>
      </c>
      <c r="D324" s="59" t="str">
        <f t="shared" si="4"/>
        <v>Carson 2014</v>
      </c>
      <c r="E324" s="59" t="s">
        <v>1357</v>
      </c>
      <c r="F324" s="233" t="s">
        <v>1357</v>
      </c>
      <c r="G324" s="59" t="s">
        <v>1357</v>
      </c>
      <c r="H324" s="59" t="s">
        <v>1357</v>
      </c>
      <c r="I324" s="48"/>
      <c r="J324" s="59" t="s">
        <v>1357</v>
      </c>
      <c r="K324" s="233" t="s">
        <v>1357</v>
      </c>
      <c r="L324" s="59" t="s">
        <v>1357</v>
      </c>
      <c r="M324" s="59" t="s">
        <v>1357</v>
      </c>
      <c r="N324" s="48"/>
      <c r="O324" s="59" t="s">
        <v>1357</v>
      </c>
      <c r="P324" s="59" t="s">
        <v>1357</v>
      </c>
      <c r="Q324" s="48"/>
      <c r="R324" s="59" t="s">
        <v>1357</v>
      </c>
      <c r="S324" s="59" t="s">
        <v>1357</v>
      </c>
      <c r="T324" s="48" t="s">
        <v>1357</v>
      </c>
      <c r="U324" s="59" t="s">
        <v>1357</v>
      </c>
      <c r="V324" s="59" t="s">
        <v>1357</v>
      </c>
    </row>
    <row r="325" spans="1:22">
      <c r="A325" s="60" t="s">
        <v>925</v>
      </c>
      <c r="B325" s="15" t="str">
        <f>VLOOKUP(A325,'Planning Periods'!$E$2:$N$540,10,FALSE)</f>
        <v>10/15/2021 - 10/15/2029</v>
      </c>
      <c r="C325" s="59">
        <v>2015</v>
      </c>
      <c r="D325" s="59" t="str">
        <f t="shared" si="4"/>
        <v>Carson 2015</v>
      </c>
      <c r="E325" s="59">
        <v>447</v>
      </c>
      <c r="F325" s="233">
        <v>0</v>
      </c>
      <c r="G325" s="59">
        <v>0</v>
      </c>
      <c r="H325" s="59">
        <v>0</v>
      </c>
      <c r="I325" s="48"/>
      <c r="J325" s="59">
        <v>263</v>
      </c>
      <c r="K325" s="233">
        <v>0</v>
      </c>
      <c r="L325" s="59">
        <v>0</v>
      </c>
      <c r="M325" s="59">
        <v>0</v>
      </c>
      <c r="N325" s="48"/>
      <c r="O325" s="59">
        <v>280</v>
      </c>
      <c r="P325" s="59">
        <v>11</v>
      </c>
      <c r="Q325" s="48"/>
      <c r="R325" s="59">
        <v>708</v>
      </c>
      <c r="S325" s="59">
        <v>83</v>
      </c>
      <c r="T325" s="48">
        <v>0</v>
      </c>
      <c r="U325" s="59">
        <v>1698</v>
      </c>
      <c r="V325" s="59">
        <v>94</v>
      </c>
    </row>
    <row r="326" spans="1:22">
      <c r="A326" s="60" t="s">
        <v>925</v>
      </c>
      <c r="B326" s="15" t="str">
        <f>VLOOKUP(A326,'Planning Periods'!$E$2:$N$540,10,FALSE)</f>
        <v>10/15/2021 - 10/15/2029</v>
      </c>
      <c r="C326" s="59">
        <v>2016</v>
      </c>
      <c r="D326" s="59" t="str">
        <f t="shared" si="4"/>
        <v>Carson 2016</v>
      </c>
      <c r="E326" s="59">
        <v>447</v>
      </c>
      <c r="F326" s="233">
        <v>0</v>
      </c>
      <c r="G326" s="59">
        <v>0</v>
      </c>
      <c r="H326" s="59">
        <v>0</v>
      </c>
      <c r="I326" s="48"/>
      <c r="J326" s="59">
        <v>263</v>
      </c>
      <c r="K326" s="233">
        <v>0</v>
      </c>
      <c r="L326" s="59">
        <v>0</v>
      </c>
      <c r="M326" s="59">
        <v>0</v>
      </c>
      <c r="N326" s="48"/>
      <c r="O326" s="59">
        <v>280</v>
      </c>
      <c r="P326" s="59">
        <v>35</v>
      </c>
      <c r="Q326" s="48"/>
      <c r="R326" s="59">
        <v>708</v>
      </c>
      <c r="S326" s="59">
        <v>0</v>
      </c>
      <c r="T326" s="48">
        <v>0</v>
      </c>
      <c r="U326" s="59">
        <v>1698</v>
      </c>
      <c r="V326" s="59">
        <v>35</v>
      </c>
    </row>
    <row r="327" spans="1:22">
      <c r="A327" s="60" t="s">
        <v>925</v>
      </c>
      <c r="B327" s="15" t="str">
        <f>VLOOKUP(A327,'Planning Periods'!$E$2:$N$540,10,FALSE)</f>
        <v>10/15/2021 - 10/15/2029</v>
      </c>
      <c r="C327" s="59">
        <v>2017</v>
      </c>
      <c r="D327" s="59" t="str">
        <f t="shared" si="4"/>
        <v>Carson 2017</v>
      </c>
      <c r="E327" s="59">
        <v>447</v>
      </c>
      <c r="F327" s="233">
        <v>39</v>
      </c>
      <c r="G327" s="59">
        <v>39</v>
      </c>
      <c r="H327" s="59">
        <v>0</v>
      </c>
      <c r="I327" s="48"/>
      <c r="J327" s="59">
        <v>263</v>
      </c>
      <c r="K327" s="233">
        <v>56</v>
      </c>
      <c r="L327" s="59">
        <v>56</v>
      </c>
      <c r="M327" s="59">
        <v>0</v>
      </c>
      <c r="N327" s="48"/>
      <c r="O327" s="59">
        <v>280</v>
      </c>
      <c r="P327" s="59">
        <v>84</v>
      </c>
      <c r="Q327" s="48"/>
      <c r="R327" s="59">
        <v>708</v>
      </c>
      <c r="S327" s="59">
        <v>0</v>
      </c>
      <c r="T327" s="48">
        <v>0</v>
      </c>
      <c r="U327" s="59">
        <v>1698</v>
      </c>
      <c r="V327" s="59">
        <v>179</v>
      </c>
    </row>
    <row r="328" spans="1:22">
      <c r="A328" s="60" t="s">
        <v>926</v>
      </c>
      <c r="B328" s="15"/>
      <c r="C328" s="59">
        <v>2013</v>
      </c>
      <c r="D328" s="59" t="str">
        <f t="shared" si="4"/>
        <v>Cathedral 2013</v>
      </c>
      <c r="E328" s="59" t="s">
        <v>1357</v>
      </c>
      <c r="F328" s="233" t="s">
        <v>1357</v>
      </c>
      <c r="G328" s="59" t="s">
        <v>1357</v>
      </c>
      <c r="H328" s="59" t="s">
        <v>1357</v>
      </c>
      <c r="I328" s="48"/>
      <c r="J328" s="59" t="s">
        <v>1357</v>
      </c>
      <c r="K328" s="233" t="s">
        <v>1357</v>
      </c>
      <c r="L328" s="59" t="s">
        <v>1357</v>
      </c>
      <c r="M328" s="59" t="s">
        <v>1357</v>
      </c>
      <c r="N328" s="48"/>
      <c r="O328" s="59" t="s">
        <v>1357</v>
      </c>
      <c r="P328" s="59" t="s">
        <v>1357</v>
      </c>
      <c r="Q328" s="48"/>
      <c r="R328" s="59" t="s">
        <v>1357</v>
      </c>
      <c r="S328" s="59" t="s">
        <v>1357</v>
      </c>
      <c r="T328" s="48" t="s">
        <v>1357</v>
      </c>
      <c r="U328" s="59" t="s">
        <v>1357</v>
      </c>
      <c r="V328" s="59" t="s">
        <v>1357</v>
      </c>
    </row>
    <row r="329" spans="1:22">
      <c r="A329" s="60" t="s">
        <v>926</v>
      </c>
      <c r="B329" s="15" t="str">
        <f>VLOOKUP(A329,'Planning Periods'!$E$2:$N$540,10,FALSE)</f>
        <v>10/15/2021 - 10/15/2029</v>
      </c>
      <c r="C329" s="59">
        <v>2014</v>
      </c>
      <c r="D329" s="59" t="str">
        <f t="shared" si="4"/>
        <v>Cathedral 2014</v>
      </c>
      <c r="E329" s="59">
        <v>141</v>
      </c>
      <c r="F329" s="233">
        <v>0</v>
      </c>
      <c r="G329" s="59">
        <v>0</v>
      </c>
      <c r="H329" s="59">
        <v>0</v>
      </c>
      <c r="I329" s="48"/>
      <c r="J329" s="59">
        <v>95</v>
      </c>
      <c r="K329" s="233">
        <v>0</v>
      </c>
      <c r="L329" s="59">
        <v>0</v>
      </c>
      <c r="M329" s="59">
        <v>0</v>
      </c>
      <c r="N329" s="48"/>
      <c r="O329" s="59">
        <v>110</v>
      </c>
      <c r="P329" s="59">
        <v>32</v>
      </c>
      <c r="Q329" s="48"/>
      <c r="R329" s="59">
        <v>254</v>
      </c>
      <c r="S329" s="59">
        <v>0</v>
      </c>
      <c r="T329" s="48">
        <v>0</v>
      </c>
      <c r="U329" s="59">
        <v>600</v>
      </c>
      <c r="V329" s="59">
        <v>32</v>
      </c>
    </row>
    <row r="330" spans="1:22">
      <c r="A330" s="60" t="s">
        <v>926</v>
      </c>
      <c r="B330" s="15" t="str">
        <f>VLOOKUP(A330,'Planning Periods'!$E$2:$N$540,10,FALSE)</f>
        <v>10/15/2021 - 10/15/2029</v>
      </c>
      <c r="C330" s="59">
        <v>2015</v>
      </c>
      <c r="D330" s="59" t="str">
        <f t="shared" si="4"/>
        <v>Cathedral 2015</v>
      </c>
      <c r="E330" s="59">
        <v>141</v>
      </c>
      <c r="F330" s="233">
        <v>0</v>
      </c>
      <c r="G330" s="59">
        <v>0</v>
      </c>
      <c r="H330" s="59">
        <v>0</v>
      </c>
      <c r="I330" s="48"/>
      <c r="J330" s="59">
        <v>95</v>
      </c>
      <c r="K330" s="233">
        <v>0</v>
      </c>
      <c r="L330" s="59">
        <v>0</v>
      </c>
      <c r="M330" s="59">
        <v>0</v>
      </c>
      <c r="N330" s="48"/>
      <c r="O330" s="59">
        <v>110</v>
      </c>
      <c r="P330" s="59">
        <v>21</v>
      </c>
      <c r="Q330" s="48"/>
      <c r="R330" s="59">
        <v>254</v>
      </c>
      <c r="S330" s="59">
        <v>3</v>
      </c>
      <c r="T330" s="48">
        <v>0</v>
      </c>
      <c r="U330" s="59">
        <v>600</v>
      </c>
      <c r="V330" s="59">
        <v>24</v>
      </c>
    </row>
    <row r="331" spans="1:22">
      <c r="A331" s="60" t="s">
        <v>926</v>
      </c>
      <c r="B331" s="15" t="str">
        <f>VLOOKUP(A331,'Planning Periods'!$E$2:$N$540,10,FALSE)</f>
        <v>10/15/2021 - 10/15/2029</v>
      </c>
      <c r="C331" s="59">
        <v>2016</v>
      </c>
      <c r="D331" s="59" t="str">
        <f t="shared" si="4"/>
        <v>Cathedral 2016</v>
      </c>
      <c r="E331" s="59">
        <v>141</v>
      </c>
      <c r="F331" s="233">
        <v>0</v>
      </c>
      <c r="G331" s="59">
        <v>0</v>
      </c>
      <c r="H331" s="59">
        <v>0</v>
      </c>
      <c r="I331" s="48"/>
      <c r="J331" s="59">
        <v>95</v>
      </c>
      <c r="K331" s="233">
        <v>0</v>
      </c>
      <c r="L331" s="59">
        <v>0</v>
      </c>
      <c r="M331" s="59">
        <v>0</v>
      </c>
      <c r="N331" s="48"/>
      <c r="O331" s="59">
        <v>110</v>
      </c>
      <c r="P331" s="59">
        <v>0</v>
      </c>
      <c r="Q331" s="48"/>
      <c r="R331" s="59">
        <v>254</v>
      </c>
      <c r="S331" s="59">
        <v>0</v>
      </c>
      <c r="T331" s="48">
        <v>0</v>
      </c>
      <c r="U331" s="59">
        <v>600</v>
      </c>
      <c r="V331" s="59">
        <v>0</v>
      </c>
    </row>
    <row r="332" spans="1:22">
      <c r="A332" s="60" t="s">
        <v>926</v>
      </c>
      <c r="B332" s="15" t="str">
        <f>VLOOKUP(A332,'Planning Periods'!$E$2:$N$540,10,FALSE)</f>
        <v>10/15/2021 - 10/15/2029</v>
      </c>
      <c r="C332" s="59">
        <v>2017</v>
      </c>
      <c r="D332" s="59" t="str">
        <f t="shared" si="4"/>
        <v>Cathedral 2017</v>
      </c>
      <c r="E332" s="59">
        <v>141</v>
      </c>
      <c r="F332" s="233">
        <v>0</v>
      </c>
      <c r="G332" s="59">
        <v>0</v>
      </c>
      <c r="H332" s="59">
        <v>0</v>
      </c>
      <c r="I332" s="48"/>
      <c r="J332" s="59">
        <v>95</v>
      </c>
      <c r="K332" s="233">
        <v>0</v>
      </c>
      <c r="L332" s="59">
        <v>0</v>
      </c>
      <c r="M332" s="59">
        <v>0</v>
      </c>
      <c r="N332" s="48"/>
      <c r="O332" s="59">
        <v>110</v>
      </c>
      <c r="P332" s="59">
        <v>69</v>
      </c>
      <c r="Q332" s="48"/>
      <c r="R332" s="59">
        <v>254</v>
      </c>
      <c r="S332" s="59">
        <v>0</v>
      </c>
      <c r="T332" s="48">
        <v>0</v>
      </c>
      <c r="U332" s="59">
        <v>600</v>
      </c>
      <c r="V332" s="59">
        <v>69</v>
      </c>
    </row>
    <row r="333" spans="1:22">
      <c r="A333" s="60" t="s">
        <v>927</v>
      </c>
      <c r="B333" s="15" t="str">
        <f>VLOOKUP(A333,'Planning Periods'!$E$2:$N$540,10,FALSE)</f>
        <v>12/31/2023 - 12/31/2031</v>
      </c>
      <c r="C333" s="59">
        <v>2014</v>
      </c>
      <c r="D333" s="59" t="str">
        <f t="shared" si="4"/>
        <v>Ceres 2014</v>
      </c>
      <c r="E333" s="59" t="s">
        <v>1357</v>
      </c>
      <c r="F333" s="233" t="s">
        <v>1357</v>
      </c>
      <c r="G333" s="59" t="s">
        <v>1357</v>
      </c>
      <c r="H333" s="59" t="s">
        <v>1357</v>
      </c>
      <c r="I333" s="48"/>
      <c r="J333" s="59" t="s">
        <v>1357</v>
      </c>
      <c r="K333" s="233" t="s">
        <v>1357</v>
      </c>
      <c r="L333" s="59" t="s">
        <v>1357</v>
      </c>
      <c r="M333" s="59" t="s">
        <v>1357</v>
      </c>
      <c r="N333" s="48"/>
      <c r="O333" s="59" t="s">
        <v>1357</v>
      </c>
      <c r="P333" s="59" t="s">
        <v>1357</v>
      </c>
      <c r="Q333" s="48"/>
      <c r="R333" s="59" t="s">
        <v>1357</v>
      </c>
      <c r="S333" s="59" t="s">
        <v>1357</v>
      </c>
      <c r="T333" s="48" t="s">
        <v>1357</v>
      </c>
      <c r="U333" s="59" t="s">
        <v>1357</v>
      </c>
      <c r="V333" s="59" t="s">
        <v>1357</v>
      </c>
    </row>
    <row r="334" spans="1:22">
      <c r="A334" s="60" t="s">
        <v>927</v>
      </c>
      <c r="B334" s="15" t="str">
        <f>VLOOKUP(A334,'Planning Periods'!$E$2:$N$540,10,FALSE)</f>
        <v>12/31/2023 - 12/31/2031</v>
      </c>
      <c r="C334" s="59">
        <v>2015</v>
      </c>
      <c r="D334" s="59" t="str">
        <f t="shared" si="4"/>
        <v>Ceres 2015</v>
      </c>
      <c r="E334" s="59" t="s">
        <v>1357</v>
      </c>
      <c r="F334" s="233" t="s">
        <v>1357</v>
      </c>
      <c r="G334" s="59" t="s">
        <v>1357</v>
      </c>
      <c r="H334" s="59" t="s">
        <v>1357</v>
      </c>
      <c r="I334" s="48"/>
      <c r="J334" s="59" t="s">
        <v>1357</v>
      </c>
      <c r="K334" s="233" t="s">
        <v>1357</v>
      </c>
      <c r="L334" s="59" t="s">
        <v>1357</v>
      </c>
      <c r="M334" s="59" t="s">
        <v>1357</v>
      </c>
      <c r="N334" s="48"/>
      <c r="O334" s="59" t="s">
        <v>1357</v>
      </c>
      <c r="P334" s="59" t="s">
        <v>1357</v>
      </c>
      <c r="Q334" s="48"/>
      <c r="R334" s="59" t="s">
        <v>1357</v>
      </c>
      <c r="S334" s="59" t="s">
        <v>1357</v>
      </c>
      <c r="T334" s="48" t="s">
        <v>1357</v>
      </c>
      <c r="U334" s="59" t="s">
        <v>1357</v>
      </c>
      <c r="V334" s="59" t="s">
        <v>1357</v>
      </c>
    </row>
    <row r="335" spans="1:22">
      <c r="A335" s="60" t="s">
        <v>927</v>
      </c>
      <c r="B335" s="15" t="str">
        <f>VLOOKUP(A335,'Planning Periods'!$E$2:$N$540,10,FALSE)</f>
        <v>12/31/2023 - 12/31/2031</v>
      </c>
      <c r="C335" s="59">
        <v>2016</v>
      </c>
      <c r="D335" s="59" t="str">
        <f t="shared" si="4"/>
        <v>Ceres 2016</v>
      </c>
      <c r="E335" s="59">
        <v>622</v>
      </c>
      <c r="F335" s="233">
        <v>0</v>
      </c>
      <c r="G335" s="59">
        <v>0</v>
      </c>
      <c r="H335" s="59">
        <v>0</v>
      </c>
      <c r="I335" s="48"/>
      <c r="J335" s="59">
        <v>399</v>
      </c>
      <c r="K335" s="233">
        <v>0</v>
      </c>
      <c r="L335" s="59">
        <v>0</v>
      </c>
      <c r="M335" s="59">
        <v>0</v>
      </c>
      <c r="N335" s="48"/>
      <c r="O335" s="59">
        <v>446</v>
      </c>
      <c r="P335" s="59">
        <v>0</v>
      </c>
      <c r="Q335" s="48"/>
      <c r="R335" s="59">
        <v>1104</v>
      </c>
      <c r="S335" s="59">
        <v>0</v>
      </c>
      <c r="T335" s="48">
        <v>0</v>
      </c>
      <c r="U335" s="59">
        <v>2571</v>
      </c>
      <c r="V335" s="59">
        <v>0</v>
      </c>
    </row>
    <row r="336" spans="1:22">
      <c r="A336" s="60" t="s">
        <v>927</v>
      </c>
      <c r="B336" s="15" t="str">
        <f>VLOOKUP(A336,'Planning Periods'!$E$2:$N$540,10,FALSE)</f>
        <v>12/31/2023 - 12/31/2031</v>
      </c>
      <c r="C336" s="59">
        <v>2017</v>
      </c>
      <c r="D336" s="59" t="str">
        <f t="shared" si="4"/>
        <v>Ceres 2017</v>
      </c>
      <c r="E336" s="59">
        <v>622</v>
      </c>
      <c r="F336" s="233">
        <v>0</v>
      </c>
      <c r="G336" s="59">
        <v>0</v>
      </c>
      <c r="H336" s="59">
        <v>0</v>
      </c>
      <c r="I336" s="48"/>
      <c r="J336" s="59">
        <v>399</v>
      </c>
      <c r="K336" s="233">
        <v>0</v>
      </c>
      <c r="L336" s="59">
        <v>0</v>
      </c>
      <c r="M336" s="59">
        <v>0</v>
      </c>
      <c r="N336" s="48"/>
      <c r="O336" s="59">
        <v>446</v>
      </c>
      <c r="P336" s="59">
        <v>5</v>
      </c>
      <c r="Q336" s="48"/>
      <c r="R336" s="59">
        <v>1104</v>
      </c>
      <c r="S336" s="59">
        <v>0</v>
      </c>
      <c r="T336" s="48">
        <v>0</v>
      </c>
      <c r="U336" s="59">
        <v>2571</v>
      </c>
      <c r="V336" s="59">
        <v>5</v>
      </c>
    </row>
    <row r="337" spans="1:22">
      <c r="A337" s="60" t="s">
        <v>928</v>
      </c>
      <c r="B337" s="15"/>
      <c r="C337" s="59">
        <v>2013</v>
      </c>
      <c r="D337" s="59" t="str">
        <f t="shared" si="4"/>
        <v>Cerritos 2013</v>
      </c>
      <c r="E337" s="59">
        <v>23</v>
      </c>
      <c r="F337" s="233">
        <v>0</v>
      </c>
      <c r="G337" s="59">
        <v>0</v>
      </c>
      <c r="H337" s="59">
        <v>0</v>
      </c>
      <c r="I337" s="48"/>
      <c r="J337" s="59">
        <v>14</v>
      </c>
      <c r="K337" s="233">
        <v>0</v>
      </c>
      <c r="L337" s="59">
        <v>0</v>
      </c>
      <c r="M337" s="59">
        <v>0</v>
      </c>
      <c r="N337" s="48"/>
      <c r="O337" s="59">
        <v>14</v>
      </c>
      <c r="P337" s="59">
        <v>0</v>
      </c>
      <c r="Q337" s="48"/>
      <c r="R337" s="59">
        <v>35</v>
      </c>
      <c r="S337" s="59">
        <v>0</v>
      </c>
      <c r="T337" s="48">
        <v>0</v>
      </c>
      <c r="U337" s="59">
        <v>86</v>
      </c>
      <c r="V337" s="59">
        <v>0</v>
      </c>
    </row>
    <row r="338" spans="1:22">
      <c r="A338" s="60" t="s">
        <v>928</v>
      </c>
      <c r="B338" s="15" t="str">
        <f>VLOOKUP(A338,'Planning Periods'!$E$2:$N$540,10,FALSE)</f>
        <v>10/15/2021 - 10/15/2029</v>
      </c>
      <c r="C338" s="59">
        <v>2014</v>
      </c>
      <c r="D338" s="59" t="str">
        <f t="shared" si="4"/>
        <v>Cerritos 2014</v>
      </c>
      <c r="E338" s="59">
        <v>23</v>
      </c>
      <c r="F338" s="233">
        <v>0</v>
      </c>
      <c r="G338" s="59">
        <v>0</v>
      </c>
      <c r="H338" s="59">
        <v>0</v>
      </c>
      <c r="I338" s="48"/>
      <c r="J338" s="59">
        <v>14</v>
      </c>
      <c r="K338" s="233">
        <v>0</v>
      </c>
      <c r="L338" s="59">
        <v>0</v>
      </c>
      <c r="M338" s="59">
        <v>0</v>
      </c>
      <c r="N338" s="48"/>
      <c r="O338" s="59">
        <v>14</v>
      </c>
      <c r="P338" s="59">
        <v>0</v>
      </c>
      <c r="Q338" s="48"/>
      <c r="R338" s="59">
        <v>35</v>
      </c>
      <c r="S338" s="59">
        <v>223</v>
      </c>
      <c r="T338" s="48">
        <v>0</v>
      </c>
      <c r="U338" s="59">
        <v>86</v>
      </c>
      <c r="V338" s="59">
        <v>223</v>
      </c>
    </row>
    <row r="339" spans="1:22">
      <c r="A339" s="60" t="s">
        <v>928</v>
      </c>
      <c r="B339" s="15" t="str">
        <f>VLOOKUP(A339,'Planning Periods'!$E$2:$N$540,10,FALSE)</f>
        <v>10/15/2021 - 10/15/2029</v>
      </c>
      <c r="C339" s="59">
        <v>2015</v>
      </c>
      <c r="D339" s="59" t="str">
        <f t="shared" si="4"/>
        <v>Cerritos 2015</v>
      </c>
      <c r="E339" s="59">
        <v>23</v>
      </c>
      <c r="F339" s="233">
        <v>0</v>
      </c>
      <c r="G339" s="59">
        <v>0</v>
      </c>
      <c r="H339" s="59">
        <v>0</v>
      </c>
      <c r="I339" s="48"/>
      <c r="J339" s="59">
        <v>14</v>
      </c>
      <c r="K339" s="233">
        <v>0</v>
      </c>
      <c r="L339" s="59">
        <v>0</v>
      </c>
      <c r="M339" s="59">
        <v>0</v>
      </c>
      <c r="N339" s="48"/>
      <c r="O339" s="59">
        <v>14</v>
      </c>
      <c r="P339" s="59">
        <v>0</v>
      </c>
      <c r="Q339" s="48"/>
      <c r="R339" s="59">
        <v>35</v>
      </c>
      <c r="S339" s="59">
        <v>0</v>
      </c>
      <c r="T339" s="48">
        <v>0</v>
      </c>
      <c r="U339" s="59">
        <v>86</v>
      </c>
      <c r="V339" s="59">
        <v>0</v>
      </c>
    </row>
    <row r="340" spans="1:22">
      <c r="A340" s="60" t="s">
        <v>928</v>
      </c>
      <c r="B340" s="15" t="str">
        <f>VLOOKUP(A340,'Planning Periods'!$E$2:$N$540,10,FALSE)</f>
        <v>10/15/2021 - 10/15/2029</v>
      </c>
      <c r="C340" s="59">
        <v>2016</v>
      </c>
      <c r="D340" s="59" t="str">
        <f t="shared" si="4"/>
        <v>Cerritos 2016</v>
      </c>
      <c r="E340" s="59">
        <v>23</v>
      </c>
      <c r="F340" s="233">
        <v>0</v>
      </c>
      <c r="G340" s="59">
        <v>0</v>
      </c>
      <c r="H340" s="59">
        <v>0</v>
      </c>
      <c r="I340" s="48"/>
      <c r="J340" s="59">
        <v>14</v>
      </c>
      <c r="K340" s="233">
        <v>0</v>
      </c>
      <c r="L340" s="59">
        <v>0</v>
      </c>
      <c r="M340" s="59">
        <v>0</v>
      </c>
      <c r="N340" s="48"/>
      <c r="O340" s="59">
        <v>14</v>
      </c>
      <c r="P340" s="59">
        <v>0</v>
      </c>
      <c r="Q340" s="48"/>
      <c r="R340" s="59">
        <v>35</v>
      </c>
      <c r="S340" s="59">
        <v>132</v>
      </c>
      <c r="T340" s="48">
        <v>0</v>
      </c>
      <c r="U340" s="59">
        <v>86</v>
      </c>
      <c r="V340" s="59">
        <v>132</v>
      </c>
    </row>
    <row r="341" spans="1:22">
      <c r="A341" s="60" t="s">
        <v>928</v>
      </c>
      <c r="B341" s="15" t="str">
        <f>VLOOKUP(A341,'Planning Periods'!$E$2:$N$540,10,FALSE)</f>
        <v>10/15/2021 - 10/15/2029</v>
      </c>
      <c r="C341" s="59">
        <v>2017</v>
      </c>
      <c r="D341" s="59" t="str">
        <f t="shared" si="4"/>
        <v>Cerritos 2017</v>
      </c>
      <c r="E341" s="59">
        <v>23</v>
      </c>
      <c r="F341" s="233">
        <v>0</v>
      </c>
      <c r="G341" s="59">
        <v>0</v>
      </c>
      <c r="H341" s="59">
        <v>0</v>
      </c>
      <c r="I341" s="48"/>
      <c r="J341" s="59">
        <v>14</v>
      </c>
      <c r="K341" s="233">
        <v>0</v>
      </c>
      <c r="L341" s="59">
        <v>0</v>
      </c>
      <c r="M341" s="59">
        <v>0</v>
      </c>
      <c r="N341" s="48"/>
      <c r="O341" s="59">
        <v>14</v>
      </c>
      <c r="P341" s="59">
        <v>0</v>
      </c>
      <c r="Q341" s="48"/>
      <c r="R341" s="59">
        <v>35</v>
      </c>
      <c r="S341" s="59">
        <v>0</v>
      </c>
      <c r="T341" s="48">
        <v>0</v>
      </c>
      <c r="U341" s="59">
        <v>86</v>
      </c>
      <c r="V341" s="59">
        <v>0</v>
      </c>
    </row>
    <row r="342" spans="1:22">
      <c r="A342" s="60" t="s">
        <v>929</v>
      </c>
      <c r="B342" s="15" t="str">
        <f>VLOOKUP(A342,'Planning Periods'!$E$2:$N$540,10,FALSE)</f>
        <v>06/15/2022 - 06/15/2030</v>
      </c>
      <c r="C342" s="59">
        <v>2014</v>
      </c>
      <c r="D342" s="59" t="str">
        <f t="shared" si="4"/>
        <v>Chico 2014</v>
      </c>
      <c r="E342" s="59" t="s">
        <v>1357</v>
      </c>
      <c r="F342" s="233" t="s">
        <v>1357</v>
      </c>
      <c r="G342" s="59" t="s">
        <v>1357</v>
      </c>
      <c r="H342" s="59" t="s">
        <v>1357</v>
      </c>
      <c r="I342" s="48"/>
      <c r="J342" s="59" t="s">
        <v>1357</v>
      </c>
      <c r="K342" s="233" t="s">
        <v>1357</v>
      </c>
      <c r="L342" s="59" t="s">
        <v>1357</v>
      </c>
      <c r="M342" s="59" t="s">
        <v>1357</v>
      </c>
      <c r="N342" s="48"/>
      <c r="O342" s="59" t="s">
        <v>1357</v>
      </c>
      <c r="P342" s="59" t="s">
        <v>1357</v>
      </c>
      <c r="Q342" s="48"/>
      <c r="R342" s="59" t="s">
        <v>1357</v>
      </c>
      <c r="S342" s="59" t="s">
        <v>1357</v>
      </c>
      <c r="T342" s="48" t="s">
        <v>1357</v>
      </c>
      <c r="U342" s="59" t="s">
        <v>1357</v>
      </c>
      <c r="V342" s="59" t="s">
        <v>1357</v>
      </c>
    </row>
    <row r="343" spans="1:22">
      <c r="A343" s="60" t="s">
        <v>929</v>
      </c>
      <c r="B343" s="15" t="str">
        <f>VLOOKUP(A343,'Planning Periods'!$E$2:$N$540,10,FALSE)</f>
        <v>06/15/2022 - 06/15/2030</v>
      </c>
      <c r="C343" s="59">
        <v>2015</v>
      </c>
      <c r="D343" s="59" t="str">
        <f t="shared" si="4"/>
        <v>Chico 2015</v>
      </c>
      <c r="E343" s="59">
        <v>974</v>
      </c>
      <c r="F343" s="233">
        <v>0</v>
      </c>
      <c r="G343" s="59">
        <v>0</v>
      </c>
      <c r="H343" s="59">
        <v>0</v>
      </c>
      <c r="I343" s="48"/>
      <c r="J343" s="59">
        <v>643</v>
      </c>
      <c r="K343" s="233">
        <v>2</v>
      </c>
      <c r="L343" s="59">
        <v>2</v>
      </c>
      <c r="M343" s="59">
        <v>0</v>
      </c>
      <c r="N343" s="48"/>
      <c r="O343" s="59">
        <v>708</v>
      </c>
      <c r="P343" s="59">
        <v>0</v>
      </c>
      <c r="Q343" s="48"/>
      <c r="R343" s="59">
        <v>1638</v>
      </c>
      <c r="S343" s="59">
        <v>522</v>
      </c>
      <c r="T343" s="48">
        <v>0</v>
      </c>
      <c r="U343" s="59">
        <v>3963</v>
      </c>
      <c r="V343" s="59">
        <v>524</v>
      </c>
    </row>
    <row r="344" spans="1:22">
      <c r="A344" s="60" t="s">
        <v>929</v>
      </c>
      <c r="B344" s="15" t="str">
        <f>VLOOKUP(A344,'Planning Periods'!$E$2:$N$540,10,FALSE)</f>
        <v>06/15/2022 - 06/15/2030</v>
      </c>
      <c r="C344" s="59">
        <v>2016</v>
      </c>
      <c r="D344" s="59" t="str">
        <f t="shared" ref="D344:D408" si="5">CONCATENATE(A344," ",C344)</f>
        <v>Chico 2016</v>
      </c>
      <c r="E344" s="59">
        <v>974</v>
      </c>
      <c r="F344" s="233">
        <v>15</v>
      </c>
      <c r="G344" s="59">
        <v>15</v>
      </c>
      <c r="H344" s="59">
        <v>0</v>
      </c>
      <c r="I344" s="48"/>
      <c r="J344" s="59">
        <v>643</v>
      </c>
      <c r="K344" s="233">
        <v>1</v>
      </c>
      <c r="L344" s="59">
        <v>1</v>
      </c>
      <c r="M344" s="59">
        <v>0</v>
      </c>
      <c r="N344" s="48"/>
      <c r="O344" s="59">
        <v>708</v>
      </c>
      <c r="P344" s="59">
        <v>64</v>
      </c>
      <c r="Q344" s="48"/>
      <c r="R344" s="59">
        <v>1638</v>
      </c>
      <c r="S344" s="59">
        <v>435</v>
      </c>
      <c r="T344" s="48">
        <v>0</v>
      </c>
      <c r="U344" s="59">
        <v>3963</v>
      </c>
      <c r="V344" s="59">
        <v>515</v>
      </c>
    </row>
    <row r="345" spans="1:22">
      <c r="A345" s="60" t="s">
        <v>929</v>
      </c>
      <c r="B345" s="15" t="str">
        <f>VLOOKUP(A345,'Planning Periods'!$E$2:$N$540,10,FALSE)</f>
        <v>06/15/2022 - 06/15/2030</v>
      </c>
      <c r="C345" s="59">
        <v>2017</v>
      </c>
      <c r="D345" s="59" t="str">
        <f t="shared" si="5"/>
        <v>Chico 2017</v>
      </c>
      <c r="E345" s="59">
        <v>974</v>
      </c>
      <c r="F345" s="233">
        <v>0</v>
      </c>
      <c r="G345" s="59">
        <v>0</v>
      </c>
      <c r="H345" s="59">
        <v>0</v>
      </c>
      <c r="I345" s="48"/>
      <c r="J345" s="59">
        <v>643</v>
      </c>
      <c r="K345" s="233">
        <v>2</v>
      </c>
      <c r="L345" s="59">
        <v>2</v>
      </c>
      <c r="M345" s="59">
        <v>0</v>
      </c>
      <c r="N345" s="48"/>
      <c r="O345" s="59">
        <v>708</v>
      </c>
      <c r="P345" s="59">
        <v>260</v>
      </c>
      <c r="Q345" s="48"/>
      <c r="R345" s="59">
        <v>1638</v>
      </c>
      <c r="S345" s="59">
        <v>376</v>
      </c>
      <c r="T345" s="48">
        <v>0</v>
      </c>
      <c r="U345" s="59">
        <v>3963</v>
      </c>
      <c r="V345" s="59">
        <v>638</v>
      </c>
    </row>
    <row r="346" spans="1:22">
      <c r="A346" s="60" t="s">
        <v>930</v>
      </c>
      <c r="B346" s="15"/>
      <c r="C346" s="59">
        <v>2013</v>
      </c>
      <c r="D346" s="59" t="str">
        <f t="shared" si="5"/>
        <v>Chino 2013</v>
      </c>
      <c r="E346" s="59">
        <v>707</v>
      </c>
      <c r="F346" s="233">
        <v>133</v>
      </c>
      <c r="G346" s="59">
        <v>133</v>
      </c>
      <c r="H346" s="59">
        <v>0</v>
      </c>
      <c r="I346" s="48"/>
      <c r="J346" s="59">
        <v>478</v>
      </c>
      <c r="K346" s="233">
        <v>0</v>
      </c>
      <c r="L346" s="59">
        <v>0</v>
      </c>
      <c r="M346" s="59">
        <v>0</v>
      </c>
      <c r="N346" s="48"/>
      <c r="O346" s="59">
        <v>533</v>
      </c>
      <c r="P346" s="59">
        <v>5</v>
      </c>
      <c r="Q346" s="48"/>
      <c r="R346" s="59">
        <v>1176</v>
      </c>
      <c r="S346" s="59">
        <v>980</v>
      </c>
      <c r="T346" s="48">
        <v>0</v>
      </c>
      <c r="U346" s="59">
        <v>2894</v>
      </c>
      <c r="V346" s="59">
        <v>1118</v>
      </c>
    </row>
    <row r="347" spans="1:22">
      <c r="A347" s="60" t="s">
        <v>930</v>
      </c>
      <c r="B347" s="15" t="str">
        <f>VLOOKUP(A347,'Planning Periods'!$E$2:$N$540,10,FALSE)</f>
        <v>10/15/2021 - 10/15/2029</v>
      </c>
      <c r="C347" s="59">
        <v>2014</v>
      </c>
      <c r="D347" s="59" t="str">
        <f t="shared" si="5"/>
        <v>Chino 2014</v>
      </c>
      <c r="E347" s="59">
        <v>707</v>
      </c>
      <c r="F347" s="233">
        <v>0</v>
      </c>
      <c r="G347" s="59">
        <v>0</v>
      </c>
      <c r="H347" s="59">
        <v>0</v>
      </c>
      <c r="I347" s="48"/>
      <c r="J347" s="59">
        <v>478</v>
      </c>
      <c r="K347" s="233">
        <v>0</v>
      </c>
      <c r="L347" s="59">
        <v>0</v>
      </c>
      <c r="M347" s="59">
        <v>0</v>
      </c>
      <c r="N347" s="48"/>
      <c r="O347" s="59">
        <v>533</v>
      </c>
      <c r="P347" s="59">
        <v>0</v>
      </c>
      <c r="Q347" s="48"/>
      <c r="R347" s="59">
        <v>1176</v>
      </c>
      <c r="S347" s="59">
        <v>342</v>
      </c>
      <c r="T347" s="48">
        <v>0</v>
      </c>
      <c r="U347" s="59">
        <v>2894</v>
      </c>
      <c r="V347" s="59">
        <v>342</v>
      </c>
    </row>
    <row r="348" spans="1:22">
      <c r="A348" s="60" t="s">
        <v>930</v>
      </c>
      <c r="B348" s="15" t="str">
        <f>VLOOKUP(A348,'Planning Periods'!$E$2:$N$540,10,FALSE)</f>
        <v>10/15/2021 - 10/15/2029</v>
      </c>
      <c r="C348" s="59">
        <v>2015</v>
      </c>
      <c r="D348" s="59" t="str">
        <f t="shared" si="5"/>
        <v>Chino 2015</v>
      </c>
      <c r="E348" s="59">
        <v>707</v>
      </c>
      <c r="F348" s="233">
        <v>135</v>
      </c>
      <c r="G348" s="59">
        <v>135</v>
      </c>
      <c r="H348" s="59">
        <v>0</v>
      </c>
      <c r="I348" s="48"/>
      <c r="J348" s="59">
        <v>478</v>
      </c>
      <c r="K348" s="233">
        <v>0</v>
      </c>
      <c r="L348" s="59">
        <v>0</v>
      </c>
      <c r="M348" s="59">
        <v>0</v>
      </c>
      <c r="N348" s="48"/>
      <c r="O348" s="59">
        <v>533</v>
      </c>
      <c r="P348" s="59">
        <v>0</v>
      </c>
      <c r="Q348" s="48"/>
      <c r="R348" s="59">
        <v>1176</v>
      </c>
      <c r="S348" s="59">
        <v>342</v>
      </c>
      <c r="T348" s="48">
        <v>0</v>
      </c>
      <c r="U348" s="59">
        <v>2894</v>
      </c>
      <c r="V348" s="59">
        <v>477</v>
      </c>
    </row>
    <row r="349" spans="1:22">
      <c r="A349" s="60" t="s">
        <v>930</v>
      </c>
      <c r="B349" s="15" t="str">
        <f>VLOOKUP(A349,'Planning Periods'!$E$2:$N$540,10,FALSE)</f>
        <v>10/15/2021 - 10/15/2029</v>
      </c>
      <c r="C349" s="59">
        <v>2016</v>
      </c>
      <c r="D349" s="59" t="str">
        <f t="shared" si="5"/>
        <v>Chino 2016</v>
      </c>
      <c r="E349" s="59">
        <v>707</v>
      </c>
      <c r="F349" s="233">
        <v>0</v>
      </c>
      <c r="G349" s="59">
        <v>0</v>
      </c>
      <c r="H349" s="59">
        <v>0</v>
      </c>
      <c r="I349" s="48"/>
      <c r="J349" s="59">
        <v>478</v>
      </c>
      <c r="K349" s="233">
        <v>203</v>
      </c>
      <c r="L349" s="59">
        <v>203</v>
      </c>
      <c r="M349" s="59">
        <v>0</v>
      </c>
      <c r="N349" s="48"/>
      <c r="O349" s="59">
        <v>533</v>
      </c>
      <c r="P349" s="59">
        <v>0</v>
      </c>
      <c r="Q349" s="48"/>
      <c r="R349" s="59">
        <v>1176</v>
      </c>
      <c r="S349" s="59">
        <v>370</v>
      </c>
      <c r="T349" s="48">
        <v>0</v>
      </c>
      <c r="U349" s="59">
        <v>2894</v>
      </c>
      <c r="V349" s="59">
        <v>573</v>
      </c>
    </row>
    <row r="350" spans="1:22">
      <c r="A350" s="60" t="s">
        <v>930</v>
      </c>
      <c r="B350" s="15" t="str">
        <f>VLOOKUP(A350,'Planning Periods'!$E$2:$N$540,10,FALSE)</f>
        <v>10/15/2021 - 10/15/2029</v>
      </c>
      <c r="C350" s="59">
        <v>2017</v>
      </c>
      <c r="D350" s="59" t="str">
        <f t="shared" si="5"/>
        <v>Chino 2017</v>
      </c>
      <c r="E350" s="59">
        <v>707</v>
      </c>
      <c r="F350" s="233">
        <v>0</v>
      </c>
      <c r="G350" s="59">
        <v>0</v>
      </c>
      <c r="H350" s="59">
        <v>0</v>
      </c>
      <c r="I350" s="48"/>
      <c r="J350" s="59">
        <v>478</v>
      </c>
      <c r="K350" s="233">
        <v>0</v>
      </c>
      <c r="L350" s="59">
        <v>0</v>
      </c>
      <c r="M350" s="59">
        <v>0</v>
      </c>
      <c r="N350" s="48"/>
      <c r="O350" s="59">
        <v>533</v>
      </c>
      <c r="P350" s="59">
        <v>0</v>
      </c>
      <c r="Q350" s="48"/>
      <c r="R350" s="59">
        <v>1176</v>
      </c>
      <c r="S350" s="59">
        <v>630</v>
      </c>
      <c r="T350" s="48">
        <v>0</v>
      </c>
      <c r="U350" s="59">
        <v>2894</v>
      </c>
      <c r="V350" s="59">
        <v>630</v>
      </c>
    </row>
    <row r="351" spans="1:22">
      <c r="A351" s="60" t="s">
        <v>931</v>
      </c>
      <c r="B351" s="15"/>
      <c r="C351" s="59">
        <v>2013</v>
      </c>
      <c r="D351" s="59" t="str">
        <f t="shared" si="5"/>
        <v>Chino Hills 2013</v>
      </c>
      <c r="E351" s="59" t="s">
        <v>1357</v>
      </c>
      <c r="F351" s="233" t="s">
        <v>1357</v>
      </c>
      <c r="G351" s="59" t="s">
        <v>1357</v>
      </c>
      <c r="H351" s="59" t="s">
        <v>1357</v>
      </c>
      <c r="I351" s="48"/>
      <c r="J351" s="59" t="s">
        <v>1357</v>
      </c>
      <c r="K351" s="233" t="s">
        <v>1357</v>
      </c>
      <c r="L351" s="59" t="s">
        <v>1357</v>
      </c>
      <c r="M351" s="59" t="s">
        <v>1357</v>
      </c>
      <c r="N351" s="48"/>
      <c r="O351" s="59" t="s">
        <v>1357</v>
      </c>
      <c r="P351" s="59" t="s">
        <v>1357</v>
      </c>
      <c r="Q351" s="48"/>
      <c r="R351" s="59" t="s">
        <v>1357</v>
      </c>
      <c r="S351" s="59" t="s">
        <v>1357</v>
      </c>
      <c r="T351" s="48" t="s">
        <v>1357</v>
      </c>
      <c r="U351" s="59" t="s">
        <v>1357</v>
      </c>
      <c r="V351" s="59" t="s">
        <v>1357</v>
      </c>
    </row>
    <row r="352" spans="1:22">
      <c r="A352" s="60" t="s">
        <v>931</v>
      </c>
      <c r="B352" s="15" t="str">
        <f>VLOOKUP(A352,'Planning Periods'!$E$2:$N$540,10,FALSE)</f>
        <v>10/15/2021 - 10/15/2029</v>
      </c>
      <c r="C352" s="59">
        <v>2014</v>
      </c>
      <c r="D352" s="59" t="str">
        <f t="shared" si="5"/>
        <v>Chino Hills 2014</v>
      </c>
      <c r="E352" s="59">
        <v>217</v>
      </c>
      <c r="F352" s="233">
        <v>0</v>
      </c>
      <c r="G352" s="59">
        <v>0</v>
      </c>
      <c r="H352" s="59">
        <v>0</v>
      </c>
      <c r="I352" s="48"/>
      <c r="J352" s="59">
        <v>148</v>
      </c>
      <c r="K352" s="233">
        <v>0</v>
      </c>
      <c r="L352" s="59">
        <v>0</v>
      </c>
      <c r="M352" s="59">
        <v>0</v>
      </c>
      <c r="N352" s="48"/>
      <c r="O352" s="59">
        <v>164</v>
      </c>
      <c r="P352" s="59">
        <v>286</v>
      </c>
      <c r="Q352" s="48"/>
      <c r="R352" s="59">
        <v>333</v>
      </c>
      <c r="S352" s="59">
        <v>41</v>
      </c>
      <c r="T352" s="48">
        <v>0</v>
      </c>
      <c r="U352" s="59">
        <v>862</v>
      </c>
      <c r="V352" s="59">
        <v>327</v>
      </c>
    </row>
    <row r="353" spans="1:22">
      <c r="A353" s="60" t="s">
        <v>931</v>
      </c>
      <c r="B353" s="15" t="str">
        <f>VLOOKUP(A353,'Planning Periods'!$E$2:$N$540,10,FALSE)</f>
        <v>10/15/2021 - 10/15/2029</v>
      </c>
      <c r="C353" s="59">
        <v>2015</v>
      </c>
      <c r="D353" s="59" t="str">
        <f t="shared" si="5"/>
        <v>Chino Hills 2015</v>
      </c>
      <c r="E353" s="59">
        <v>217</v>
      </c>
      <c r="F353" s="233">
        <v>0</v>
      </c>
      <c r="G353" s="59">
        <v>0</v>
      </c>
      <c r="H353" s="59">
        <v>0</v>
      </c>
      <c r="I353" s="48"/>
      <c r="J353" s="59">
        <v>148</v>
      </c>
      <c r="K353" s="233">
        <v>0</v>
      </c>
      <c r="L353" s="59">
        <v>0</v>
      </c>
      <c r="M353" s="59">
        <v>0</v>
      </c>
      <c r="N353" s="48"/>
      <c r="O353" s="59">
        <v>164</v>
      </c>
      <c r="P353" s="59">
        <v>11</v>
      </c>
      <c r="Q353" s="48"/>
      <c r="R353" s="59">
        <v>333</v>
      </c>
      <c r="S353" s="59">
        <v>94</v>
      </c>
      <c r="T353" s="48">
        <v>0</v>
      </c>
      <c r="U353" s="59">
        <v>862</v>
      </c>
      <c r="V353" s="59">
        <v>105</v>
      </c>
    </row>
    <row r="354" spans="1:22">
      <c r="A354" s="60" t="s">
        <v>931</v>
      </c>
      <c r="B354" s="15" t="str">
        <f>VLOOKUP(A354,'Planning Periods'!$E$2:$N$540,10,FALSE)</f>
        <v>10/15/2021 - 10/15/2029</v>
      </c>
      <c r="C354" s="59">
        <v>2016</v>
      </c>
      <c r="D354" s="59" t="str">
        <f t="shared" si="5"/>
        <v>Chino Hills 2016</v>
      </c>
      <c r="E354" s="59">
        <v>217</v>
      </c>
      <c r="F354" s="233">
        <v>0</v>
      </c>
      <c r="G354" s="59">
        <v>0</v>
      </c>
      <c r="H354" s="59">
        <v>0</v>
      </c>
      <c r="I354" s="48"/>
      <c r="J354" s="59">
        <v>148</v>
      </c>
      <c r="K354" s="233">
        <v>0</v>
      </c>
      <c r="L354" s="59">
        <v>0</v>
      </c>
      <c r="M354" s="59">
        <v>0</v>
      </c>
      <c r="N354" s="48"/>
      <c r="O354" s="59">
        <v>164</v>
      </c>
      <c r="P354" s="59">
        <v>357</v>
      </c>
      <c r="Q354" s="48"/>
      <c r="R354" s="59">
        <v>333</v>
      </c>
      <c r="S354" s="59">
        <v>91</v>
      </c>
      <c r="T354" s="48">
        <v>0</v>
      </c>
      <c r="U354" s="59">
        <v>862</v>
      </c>
      <c r="V354" s="59">
        <v>448</v>
      </c>
    </row>
    <row r="355" spans="1:22">
      <c r="A355" s="60" t="s">
        <v>931</v>
      </c>
      <c r="B355" s="15" t="str">
        <f>VLOOKUP(A355,'Planning Periods'!$E$2:$N$540,10,FALSE)</f>
        <v>10/15/2021 - 10/15/2029</v>
      </c>
      <c r="C355" s="59">
        <v>2017</v>
      </c>
      <c r="D355" s="59" t="str">
        <f t="shared" si="5"/>
        <v>Chino Hills 2017</v>
      </c>
      <c r="E355" s="59">
        <v>217</v>
      </c>
      <c r="F355" s="233">
        <v>0</v>
      </c>
      <c r="G355" s="59">
        <v>0</v>
      </c>
      <c r="H355" s="59">
        <v>0</v>
      </c>
      <c r="I355" s="48"/>
      <c r="J355" s="59">
        <v>148</v>
      </c>
      <c r="K355" s="233">
        <v>0</v>
      </c>
      <c r="L355" s="59">
        <v>0</v>
      </c>
      <c r="M355" s="59">
        <v>0</v>
      </c>
      <c r="N355" s="48"/>
      <c r="O355" s="59">
        <v>164</v>
      </c>
      <c r="P355" s="59">
        <v>668</v>
      </c>
      <c r="Q355" s="48"/>
      <c r="R355" s="59">
        <v>333</v>
      </c>
      <c r="S355" s="59">
        <v>362</v>
      </c>
      <c r="T355" s="48">
        <v>0</v>
      </c>
      <c r="U355" s="59">
        <v>862</v>
      </c>
      <c r="V355" s="59">
        <v>1030</v>
      </c>
    </row>
    <row r="356" spans="1:22">
      <c r="A356" t="s">
        <v>932</v>
      </c>
      <c r="B356" s="15" t="str">
        <f>VLOOKUP(A356,'Planning Periods'!$E$2:$N$540,10,FALSE)</f>
        <v>01/31/2024 - 01/31/2032</v>
      </c>
      <c r="C356" s="59">
        <v>2014</v>
      </c>
      <c r="D356" s="59" t="str">
        <f t="shared" si="5"/>
        <v>Chowchilla 2014</v>
      </c>
      <c r="E356" s="233" t="s">
        <v>1357</v>
      </c>
      <c r="F356" s="233" t="s">
        <v>1357</v>
      </c>
      <c r="G356" s="233" t="s">
        <v>1357</v>
      </c>
      <c r="H356" s="233" t="s">
        <v>1357</v>
      </c>
      <c r="I356" s="233">
        <v>0</v>
      </c>
      <c r="J356" s="233" t="s">
        <v>1357</v>
      </c>
      <c r="K356" s="233" t="s">
        <v>1357</v>
      </c>
      <c r="L356" s="233" t="s">
        <v>1357</v>
      </c>
      <c r="M356" s="233" t="s">
        <v>1357</v>
      </c>
      <c r="N356" s="233">
        <v>0</v>
      </c>
      <c r="O356" s="233" t="s">
        <v>1357</v>
      </c>
      <c r="P356" s="233" t="s">
        <v>1357</v>
      </c>
      <c r="Q356" s="233"/>
      <c r="R356" s="233" t="s">
        <v>1357</v>
      </c>
      <c r="S356" s="233" t="s">
        <v>1357</v>
      </c>
      <c r="T356" s="233" t="s">
        <v>1357</v>
      </c>
      <c r="U356" s="233" t="s">
        <v>1357</v>
      </c>
      <c r="V356" s="233" t="s">
        <v>1357</v>
      </c>
    </row>
    <row r="357" spans="1:22">
      <c r="A357" t="s">
        <v>932</v>
      </c>
      <c r="B357" s="15" t="str">
        <f>VLOOKUP(A357,'Planning Periods'!$E$2:$N$540,10,FALSE)</f>
        <v>01/31/2024 - 01/31/2032</v>
      </c>
      <c r="C357" s="59">
        <v>2015</v>
      </c>
      <c r="D357" s="59" t="str">
        <f t="shared" si="5"/>
        <v>Chowchilla 2015</v>
      </c>
      <c r="E357" t="s">
        <v>1357</v>
      </c>
      <c r="F357" t="s">
        <v>1357</v>
      </c>
      <c r="G357" t="s">
        <v>1357</v>
      </c>
      <c r="H357" t="s">
        <v>1357</v>
      </c>
      <c r="J357" t="s">
        <v>1357</v>
      </c>
      <c r="K357" t="s">
        <v>1357</v>
      </c>
      <c r="L357" t="s">
        <v>1357</v>
      </c>
      <c r="M357" t="s">
        <v>1357</v>
      </c>
      <c r="O357" t="s">
        <v>1357</v>
      </c>
      <c r="P357" t="s">
        <v>1357</v>
      </c>
      <c r="R357" t="s">
        <v>1357</v>
      </c>
      <c r="S357" t="s">
        <v>1357</v>
      </c>
      <c r="T357" t="s">
        <v>1357</v>
      </c>
      <c r="U357" t="s">
        <v>1357</v>
      </c>
      <c r="V357" t="s">
        <v>1357</v>
      </c>
    </row>
    <row r="358" spans="1:22">
      <c r="A358" t="s">
        <v>932</v>
      </c>
      <c r="B358" s="15" t="str">
        <f>VLOOKUP(A358,'Planning Periods'!$E$2:$N$540,10,FALSE)</f>
        <v>01/31/2024 - 01/31/2032</v>
      </c>
      <c r="C358" s="59">
        <v>2016</v>
      </c>
      <c r="D358" s="59" t="str">
        <f t="shared" si="5"/>
        <v>Chowchilla 2016</v>
      </c>
      <c r="E358" t="s">
        <v>1357</v>
      </c>
      <c r="F358" t="s">
        <v>1357</v>
      </c>
      <c r="G358" t="s">
        <v>1357</v>
      </c>
      <c r="H358" t="s">
        <v>1357</v>
      </c>
      <c r="J358" t="s">
        <v>1357</v>
      </c>
      <c r="K358" t="s">
        <v>1357</v>
      </c>
      <c r="L358" t="s">
        <v>1357</v>
      </c>
      <c r="M358" t="s">
        <v>1357</v>
      </c>
      <c r="O358" t="s">
        <v>1357</v>
      </c>
      <c r="P358" t="s">
        <v>1357</v>
      </c>
      <c r="R358" t="s">
        <v>1357</v>
      </c>
      <c r="S358" t="s">
        <v>1357</v>
      </c>
      <c r="T358" t="s">
        <v>1357</v>
      </c>
      <c r="U358" t="s">
        <v>1357</v>
      </c>
      <c r="V358" t="s">
        <v>1357</v>
      </c>
    </row>
    <row r="359" spans="1:22">
      <c r="A359" t="s">
        <v>932</v>
      </c>
      <c r="B359" s="15" t="str">
        <f>VLOOKUP(A359,'Planning Periods'!$E$2:$N$540,10,FALSE)</f>
        <v>01/31/2024 - 01/31/2032</v>
      </c>
      <c r="C359" s="59">
        <v>2017</v>
      </c>
      <c r="D359" s="59" t="str">
        <f t="shared" si="5"/>
        <v>Chowchilla 2017</v>
      </c>
      <c r="E359" t="s">
        <v>1357</v>
      </c>
      <c r="F359" t="s">
        <v>1357</v>
      </c>
      <c r="G359" t="s">
        <v>1357</v>
      </c>
      <c r="H359" t="s">
        <v>1357</v>
      </c>
      <c r="J359" t="s">
        <v>1357</v>
      </c>
      <c r="K359" t="s">
        <v>1357</v>
      </c>
      <c r="L359" t="s">
        <v>1357</v>
      </c>
      <c r="M359" t="s">
        <v>1357</v>
      </c>
      <c r="O359" t="s">
        <v>1357</v>
      </c>
      <c r="P359" t="s">
        <v>1357</v>
      </c>
      <c r="R359" t="s">
        <v>1357</v>
      </c>
      <c r="S359" t="s">
        <v>1357</v>
      </c>
      <c r="T359" t="s">
        <v>1357</v>
      </c>
      <c r="U359" t="s">
        <v>1357</v>
      </c>
      <c r="V359" t="s">
        <v>1357</v>
      </c>
    </row>
    <row r="360" spans="1:22">
      <c r="A360" s="60" t="s">
        <v>933</v>
      </c>
      <c r="B360" s="15" t="str">
        <f>VLOOKUP(A360,'Planning Periods'!$E$2:$N$540,10,FALSE)</f>
        <v>04/30/2021 - 04/30/2029</v>
      </c>
      <c r="C360" s="59">
        <v>2013</v>
      </c>
      <c r="D360" s="59" t="str">
        <f t="shared" si="5"/>
        <v>Chula Vista 2013</v>
      </c>
      <c r="E360" s="59">
        <v>3209</v>
      </c>
      <c r="F360" s="233">
        <v>69</v>
      </c>
      <c r="G360" s="59">
        <v>69</v>
      </c>
      <c r="H360" s="59">
        <v>0</v>
      </c>
      <c r="I360" s="48"/>
      <c r="J360" s="59">
        <v>2439</v>
      </c>
      <c r="K360" s="233">
        <v>371</v>
      </c>
      <c r="L360" s="59">
        <v>371</v>
      </c>
      <c r="M360" s="59">
        <v>0</v>
      </c>
      <c r="N360" s="48"/>
      <c r="O360" s="59">
        <v>2257</v>
      </c>
      <c r="P360" s="59">
        <v>302</v>
      </c>
      <c r="Q360" s="48"/>
      <c r="R360" s="59">
        <v>4956</v>
      </c>
      <c r="S360" s="59">
        <v>2300</v>
      </c>
      <c r="T360" s="48">
        <v>0</v>
      </c>
      <c r="U360" s="59">
        <v>12861</v>
      </c>
      <c r="V360" s="59">
        <v>3042</v>
      </c>
    </row>
    <row r="361" spans="1:22">
      <c r="A361" s="60" t="s">
        <v>933</v>
      </c>
      <c r="B361" s="15" t="str">
        <f>VLOOKUP(A361,'Planning Periods'!$E$2:$N$540,10,FALSE)</f>
        <v>04/30/2021 - 04/30/2029</v>
      </c>
      <c r="C361" s="59">
        <v>2014</v>
      </c>
      <c r="D361" s="59" t="str">
        <f t="shared" si="5"/>
        <v>Chula Vista 2014</v>
      </c>
      <c r="E361" s="59">
        <v>3209</v>
      </c>
      <c r="F361" s="233">
        <v>24</v>
      </c>
      <c r="G361" s="59">
        <v>24</v>
      </c>
      <c r="H361" s="59">
        <v>0</v>
      </c>
      <c r="I361" s="48"/>
      <c r="J361" s="59">
        <v>2439</v>
      </c>
      <c r="K361" s="233">
        <v>8</v>
      </c>
      <c r="L361" s="59">
        <v>8</v>
      </c>
      <c r="M361" s="59">
        <v>0</v>
      </c>
      <c r="N361" s="48"/>
      <c r="O361" s="59">
        <v>2257</v>
      </c>
      <c r="P361" s="59">
        <v>11</v>
      </c>
      <c r="Q361" s="48"/>
      <c r="R361" s="59">
        <v>4956</v>
      </c>
      <c r="S361" s="59">
        <v>956</v>
      </c>
      <c r="T361" s="48">
        <v>0</v>
      </c>
      <c r="U361" s="59">
        <v>12861</v>
      </c>
      <c r="V361" s="59">
        <v>999</v>
      </c>
    </row>
    <row r="362" spans="1:22">
      <c r="A362" s="60" t="s">
        <v>933</v>
      </c>
      <c r="B362" s="15" t="str">
        <f>VLOOKUP(A362,'Planning Periods'!$E$2:$N$540,10,FALSE)</f>
        <v>04/30/2021 - 04/30/2029</v>
      </c>
      <c r="C362" s="59">
        <v>2015</v>
      </c>
      <c r="D362" s="59" t="str">
        <f t="shared" si="5"/>
        <v>Chula Vista 2015</v>
      </c>
      <c r="E362" s="59">
        <v>3209</v>
      </c>
      <c r="F362" s="233">
        <v>0</v>
      </c>
      <c r="G362" s="59">
        <v>0</v>
      </c>
      <c r="H362" s="59">
        <v>0</v>
      </c>
      <c r="I362" s="48"/>
      <c r="J362" s="59">
        <v>2439</v>
      </c>
      <c r="K362" s="233">
        <v>0</v>
      </c>
      <c r="L362" s="59">
        <v>0</v>
      </c>
      <c r="M362" s="59">
        <v>0</v>
      </c>
      <c r="N362" s="48"/>
      <c r="O362" s="59">
        <v>2257</v>
      </c>
      <c r="P362" s="59">
        <v>0</v>
      </c>
      <c r="Q362" s="48"/>
      <c r="R362" s="59">
        <v>4956</v>
      </c>
      <c r="S362" s="59">
        <v>689</v>
      </c>
      <c r="T362" s="48">
        <v>0</v>
      </c>
      <c r="U362" s="59">
        <v>12861</v>
      </c>
      <c r="V362" s="59">
        <v>689</v>
      </c>
    </row>
    <row r="363" spans="1:22">
      <c r="A363" s="60" t="s">
        <v>933</v>
      </c>
      <c r="B363" s="15" t="str">
        <f>VLOOKUP(A363,'Planning Periods'!$E$2:$N$540,10,FALSE)</f>
        <v>04/30/2021 - 04/30/2029</v>
      </c>
      <c r="C363" s="59">
        <v>2016</v>
      </c>
      <c r="D363" s="59" t="str">
        <f t="shared" si="5"/>
        <v>Chula Vista 2016</v>
      </c>
      <c r="E363" s="59">
        <v>3209</v>
      </c>
      <c r="F363" s="233">
        <v>22</v>
      </c>
      <c r="G363" s="59">
        <v>22</v>
      </c>
      <c r="H363" s="59">
        <v>0</v>
      </c>
      <c r="I363" s="48"/>
      <c r="J363" s="59">
        <v>2439</v>
      </c>
      <c r="K363" s="233">
        <v>186</v>
      </c>
      <c r="L363" s="59">
        <v>186</v>
      </c>
      <c r="M363" s="59">
        <v>0</v>
      </c>
      <c r="N363" s="48"/>
      <c r="O363" s="59">
        <v>2257</v>
      </c>
      <c r="P363" s="59">
        <v>2</v>
      </c>
      <c r="Q363" s="48"/>
      <c r="R363" s="59">
        <v>4956</v>
      </c>
      <c r="S363" s="59">
        <v>849</v>
      </c>
      <c r="T363" s="48">
        <v>0</v>
      </c>
      <c r="U363" s="59">
        <v>12861</v>
      </c>
      <c r="V363" s="59">
        <v>1059</v>
      </c>
    </row>
    <row r="364" spans="1:22">
      <c r="A364" s="60" t="s">
        <v>933</v>
      </c>
      <c r="B364" s="15" t="str">
        <f>VLOOKUP(A364,'Planning Periods'!$E$2:$N$540,10,FALSE)</f>
        <v>04/30/2021 - 04/30/2029</v>
      </c>
      <c r="C364" s="59">
        <v>2017</v>
      </c>
      <c r="D364" s="59" t="str">
        <f t="shared" si="5"/>
        <v>Chula Vista 2017</v>
      </c>
      <c r="E364" s="59">
        <v>3209</v>
      </c>
      <c r="F364" s="233">
        <v>0</v>
      </c>
      <c r="G364" s="59">
        <v>0</v>
      </c>
      <c r="H364" s="59">
        <v>0</v>
      </c>
      <c r="I364" s="48"/>
      <c r="J364" s="59">
        <v>2439</v>
      </c>
      <c r="K364" s="233">
        <v>0</v>
      </c>
      <c r="L364" s="59">
        <v>0</v>
      </c>
      <c r="M364" s="59">
        <v>0</v>
      </c>
      <c r="N364" s="48"/>
      <c r="O364" s="59">
        <v>2257</v>
      </c>
      <c r="P364" s="59">
        <v>13</v>
      </c>
      <c r="Q364" s="48"/>
      <c r="R364" s="59">
        <v>4956</v>
      </c>
      <c r="S364" s="59">
        <v>1043</v>
      </c>
      <c r="T364" s="48">
        <v>0</v>
      </c>
      <c r="U364" s="59">
        <v>12861</v>
      </c>
      <c r="V364" s="59">
        <v>1056</v>
      </c>
    </row>
    <row r="365" spans="1:22">
      <c r="A365" s="60" t="s">
        <v>934</v>
      </c>
      <c r="B365" s="15" t="str">
        <f>VLOOKUP(A365,'Planning Periods'!$E$2:$N$540,10,FALSE)</f>
        <v>05/15/2021 - 05/15/2029</v>
      </c>
      <c r="C365" s="59">
        <v>2013</v>
      </c>
      <c r="D365" s="59" t="str">
        <f t="shared" si="5"/>
        <v>Citrus Heights 2013</v>
      </c>
      <c r="E365" s="59">
        <v>146</v>
      </c>
      <c r="F365" s="233">
        <v>0</v>
      </c>
      <c r="G365" s="59">
        <v>0</v>
      </c>
      <c r="H365" s="59">
        <v>0</v>
      </c>
      <c r="I365" s="48"/>
      <c r="J365" s="59">
        <v>102</v>
      </c>
      <c r="K365" s="233">
        <v>1</v>
      </c>
      <c r="L365" s="59">
        <v>0</v>
      </c>
      <c r="M365" s="59">
        <v>1</v>
      </c>
      <c r="N365" s="48"/>
      <c r="O365" s="59">
        <v>130</v>
      </c>
      <c r="P365" s="59">
        <v>0</v>
      </c>
      <c r="Q365" s="48"/>
      <c r="R365" s="59">
        <v>318</v>
      </c>
      <c r="S365" s="59">
        <v>1</v>
      </c>
      <c r="T365" s="48">
        <v>1</v>
      </c>
      <c r="U365" s="59">
        <v>696</v>
      </c>
      <c r="V365" s="59">
        <v>2</v>
      </c>
    </row>
    <row r="366" spans="1:22">
      <c r="A366" s="60" t="s">
        <v>934</v>
      </c>
      <c r="B366" s="15" t="str">
        <f>VLOOKUP(A366,'Planning Periods'!$E$2:$N$540,10,FALSE)</f>
        <v>05/15/2021 - 05/15/2029</v>
      </c>
      <c r="C366" s="59">
        <v>2014</v>
      </c>
      <c r="D366" s="59" t="str">
        <f t="shared" si="5"/>
        <v>Citrus Heights 2014</v>
      </c>
      <c r="E366" s="59">
        <v>146</v>
      </c>
      <c r="F366" s="233">
        <v>0</v>
      </c>
      <c r="G366" s="59">
        <v>0</v>
      </c>
      <c r="H366" s="59">
        <v>0</v>
      </c>
      <c r="I366" s="48"/>
      <c r="J366" s="59">
        <v>102</v>
      </c>
      <c r="K366" s="233">
        <v>2</v>
      </c>
      <c r="L366" s="59">
        <v>2</v>
      </c>
      <c r="M366" s="59">
        <v>0</v>
      </c>
      <c r="N366" s="48"/>
      <c r="O366" s="59">
        <v>130</v>
      </c>
      <c r="P366" s="59">
        <v>0</v>
      </c>
      <c r="Q366" s="48"/>
      <c r="R366" s="59">
        <v>318</v>
      </c>
      <c r="S366" s="59">
        <v>5</v>
      </c>
      <c r="T366" s="48">
        <v>0</v>
      </c>
      <c r="U366" s="59">
        <v>696</v>
      </c>
      <c r="V366" s="59">
        <v>7</v>
      </c>
    </row>
    <row r="367" spans="1:22">
      <c r="A367" s="60" t="s">
        <v>934</v>
      </c>
      <c r="B367" s="15" t="str">
        <f>VLOOKUP(A367,'Planning Periods'!$E$2:$N$540,10,FALSE)</f>
        <v>05/15/2021 - 05/15/2029</v>
      </c>
      <c r="C367" s="59">
        <v>2015</v>
      </c>
      <c r="D367" s="59" t="str">
        <f t="shared" si="5"/>
        <v>Citrus Heights 2015</v>
      </c>
      <c r="E367" s="59">
        <v>146</v>
      </c>
      <c r="F367" s="233">
        <v>0</v>
      </c>
      <c r="G367" s="59">
        <v>0</v>
      </c>
      <c r="H367" s="59">
        <v>0</v>
      </c>
      <c r="I367" s="48"/>
      <c r="J367" s="59">
        <v>102</v>
      </c>
      <c r="K367" s="233">
        <v>1</v>
      </c>
      <c r="L367" s="59">
        <v>1</v>
      </c>
      <c r="M367" s="59">
        <v>0</v>
      </c>
      <c r="N367" s="48"/>
      <c r="O367" s="59">
        <v>130</v>
      </c>
      <c r="P367" s="59">
        <v>0</v>
      </c>
      <c r="Q367" s="48"/>
      <c r="R367" s="59">
        <v>318</v>
      </c>
      <c r="S367" s="59">
        <v>43</v>
      </c>
      <c r="T367" s="48">
        <v>0</v>
      </c>
      <c r="U367" s="59">
        <v>696</v>
      </c>
      <c r="V367" s="59">
        <v>44</v>
      </c>
    </row>
    <row r="368" spans="1:22">
      <c r="A368" s="60" t="s">
        <v>934</v>
      </c>
      <c r="B368" s="15" t="str">
        <f>VLOOKUP(A368,'Planning Periods'!$E$2:$N$540,10,FALSE)</f>
        <v>05/15/2021 - 05/15/2029</v>
      </c>
      <c r="C368" s="59">
        <v>2016</v>
      </c>
      <c r="D368" s="59" t="str">
        <f t="shared" si="5"/>
        <v>Citrus Heights 2016</v>
      </c>
      <c r="E368" s="59">
        <v>146</v>
      </c>
      <c r="F368" s="233">
        <v>0</v>
      </c>
      <c r="G368" s="59">
        <v>0</v>
      </c>
      <c r="H368" s="59">
        <v>0</v>
      </c>
      <c r="I368" s="48"/>
      <c r="J368" s="59">
        <v>102</v>
      </c>
      <c r="K368" s="233">
        <v>0</v>
      </c>
      <c r="L368" s="59">
        <v>0</v>
      </c>
      <c r="M368" s="59">
        <v>0</v>
      </c>
      <c r="N368" s="48"/>
      <c r="O368" s="59">
        <v>130</v>
      </c>
      <c r="P368" s="59">
        <v>24</v>
      </c>
      <c r="Q368" s="48"/>
      <c r="R368" s="59">
        <v>318</v>
      </c>
      <c r="S368" s="59">
        <v>0</v>
      </c>
      <c r="T368" s="48">
        <v>0</v>
      </c>
      <c r="U368" s="59">
        <v>696</v>
      </c>
      <c r="V368" s="59">
        <v>24</v>
      </c>
    </row>
    <row r="369" spans="1:22">
      <c r="A369" s="60" t="s">
        <v>934</v>
      </c>
      <c r="B369" s="15" t="str">
        <f>VLOOKUP(A369,'Planning Periods'!$E$2:$N$540,10,FALSE)</f>
        <v>05/15/2021 - 05/15/2029</v>
      </c>
      <c r="C369" s="59">
        <v>2017</v>
      </c>
      <c r="D369" s="59" t="str">
        <f t="shared" si="5"/>
        <v>Citrus Heights 2017</v>
      </c>
      <c r="E369" s="59">
        <v>146</v>
      </c>
      <c r="F369" s="233">
        <v>1</v>
      </c>
      <c r="G369" s="59">
        <v>0</v>
      </c>
      <c r="H369" s="59">
        <v>1</v>
      </c>
      <c r="I369" s="48"/>
      <c r="J369" s="59">
        <v>102</v>
      </c>
      <c r="K369" s="233">
        <v>0</v>
      </c>
      <c r="L369" s="59">
        <v>0</v>
      </c>
      <c r="M369" s="59">
        <v>0</v>
      </c>
      <c r="N369" s="48"/>
      <c r="O369" s="59">
        <v>130</v>
      </c>
      <c r="P369" s="59">
        <v>0</v>
      </c>
      <c r="Q369" s="48"/>
      <c r="R369" s="59">
        <v>318</v>
      </c>
      <c r="S369" s="59">
        <v>12</v>
      </c>
      <c r="T369" s="48">
        <v>0</v>
      </c>
      <c r="U369" s="59">
        <v>696</v>
      </c>
      <c r="V369" s="59">
        <v>13</v>
      </c>
    </row>
    <row r="370" spans="1:22">
      <c r="A370" s="60" t="s">
        <v>935</v>
      </c>
      <c r="B370" s="15"/>
      <c r="C370" s="59">
        <v>2013</v>
      </c>
      <c r="D370" s="59" t="str">
        <f t="shared" si="5"/>
        <v>Claremont 2013</v>
      </c>
      <c r="E370" s="59" t="s">
        <v>1357</v>
      </c>
      <c r="F370" s="233" t="s">
        <v>1357</v>
      </c>
      <c r="G370" s="59" t="s">
        <v>1357</v>
      </c>
      <c r="H370" s="59" t="s">
        <v>1357</v>
      </c>
      <c r="I370" s="48"/>
      <c r="J370" s="59" t="s">
        <v>1357</v>
      </c>
      <c r="K370" s="233" t="s">
        <v>1357</v>
      </c>
      <c r="L370" s="59" t="s">
        <v>1357</v>
      </c>
      <c r="M370" s="59" t="s">
        <v>1357</v>
      </c>
      <c r="N370" s="48"/>
      <c r="O370" s="59" t="s">
        <v>1357</v>
      </c>
      <c r="P370" s="59" t="s">
        <v>1357</v>
      </c>
      <c r="Q370" s="48"/>
      <c r="R370" s="59" t="s">
        <v>1357</v>
      </c>
      <c r="S370" s="59" t="s">
        <v>1357</v>
      </c>
      <c r="T370" s="48" t="s">
        <v>1357</v>
      </c>
      <c r="U370" s="59" t="s">
        <v>1357</v>
      </c>
      <c r="V370" s="59" t="s">
        <v>1357</v>
      </c>
    </row>
    <row r="371" spans="1:22">
      <c r="A371" s="60" t="s">
        <v>935</v>
      </c>
      <c r="B371" s="15" t="str">
        <f>VLOOKUP(A371,'Planning Periods'!$E$2:$N$540,10,FALSE)</f>
        <v>10/15/2021 - 10/15/2029</v>
      </c>
      <c r="C371" s="59">
        <v>2014</v>
      </c>
      <c r="D371" s="59" t="str">
        <f t="shared" si="5"/>
        <v>Claremont 2014</v>
      </c>
      <c r="E371" s="59" t="s">
        <v>1357</v>
      </c>
      <c r="F371" s="233" t="s">
        <v>1357</v>
      </c>
      <c r="G371" s="59" t="s">
        <v>1357</v>
      </c>
      <c r="H371" s="59" t="s">
        <v>1357</v>
      </c>
      <c r="I371" s="48"/>
      <c r="J371" s="59" t="s">
        <v>1357</v>
      </c>
      <c r="K371" s="233" t="s">
        <v>1357</v>
      </c>
      <c r="L371" s="59" t="s">
        <v>1357</v>
      </c>
      <c r="M371" s="59" t="s">
        <v>1357</v>
      </c>
      <c r="N371" s="48"/>
      <c r="O371" s="59" t="s">
        <v>1357</v>
      </c>
      <c r="P371" s="59" t="s">
        <v>1357</v>
      </c>
      <c r="Q371" s="48"/>
      <c r="R371" s="59" t="s">
        <v>1357</v>
      </c>
      <c r="S371" s="59" t="s">
        <v>1357</v>
      </c>
      <c r="T371" s="48" t="s">
        <v>1357</v>
      </c>
      <c r="U371" s="59" t="s">
        <v>1357</v>
      </c>
      <c r="V371" s="59" t="s">
        <v>1357</v>
      </c>
    </row>
    <row r="372" spans="1:22">
      <c r="A372" s="60" t="s">
        <v>935</v>
      </c>
      <c r="B372" s="15" t="str">
        <f>VLOOKUP(A372,'Planning Periods'!$E$2:$N$540,10,FALSE)</f>
        <v>10/15/2021 - 10/15/2029</v>
      </c>
      <c r="C372" s="59">
        <v>2015</v>
      </c>
      <c r="D372" s="59" t="str">
        <f t="shared" si="5"/>
        <v>Claremont 2015</v>
      </c>
      <c r="E372" s="59" t="s">
        <v>1357</v>
      </c>
      <c r="F372" s="233" t="s">
        <v>1357</v>
      </c>
      <c r="G372" s="59" t="s">
        <v>1357</v>
      </c>
      <c r="H372" s="59" t="s">
        <v>1357</v>
      </c>
      <c r="I372" s="48"/>
      <c r="J372" s="59" t="s">
        <v>1357</v>
      </c>
      <c r="K372" s="233" t="s">
        <v>1357</v>
      </c>
      <c r="L372" s="59" t="s">
        <v>1357</v>
      </c>
      <c r="M372" s="59" t="s">
        <v>1357</v>
      </c>
      <c r="N372" s="48"/>
      <c r="O372" s="59" t="s">
        <v>1357</v>
      </c>
      <c r="P372" s="59" t="s">
        <v>1357</v>
      </c>
      <c r="Q372" s="48"/>
      <c r="R372" s="59" t="s">
        <v>1357</v>
      </c>
      <c r="S372" s="59" t="s">
        <v>1357</v>
      </c>
      <c r="T372" s="48" t="s">
        <v>1357</v>
      </c>
      <c r="U372" s="59" t="s">
        <v>1357</v>
      </c>
      <c r="V372" s="59" t="s">
        <v>1357</v>
      </c>
    </row>
    <row r="373" spans="1:22">
      <c r="A373" s="60" t="s">
        <v>935</v>
      </c>
      <c r="B373" s="15" t="str">
        <f>VLOOKUP(A373,'Planning Periods'!$E$2:$N$540,10,FALSE)</f>
        <v>10/15/2021 - 10/15/2029</v>
      </c>
      <c r="C373" s="59">
        <v>2016</v>
      </c>
      <c r="D373" s="59" t="str">
        <f t="shared" si="5"/>
        <v>Claremont 2016</v>
      </c>
      <c r="E373" s="59" t="s">
        <v>1357</v>
      </c>
      <c r="F373" s="233" t="s">
        <v>1357</v>
      </c>
      <c r="G373" s="59" t="s">
        <v>1357</v>
      </c>
      <c r="H373" s="59" t="s">
        <v>1357</v>
      </c>
      <c r="I373" s="48"/>
      <c r="J373" s="59" t="s">
        <v>1357</v>
      </c>
      <c r="K373" s="233" t="s">
        <v>1357</v>
      </c>
      <c r="L373" s="59" t="s">
        <v>1357</v>
      </c>
      <c r="M373" s="59" t="s">
        <v>1357</v>
      </c>
      <c r="N373" s="48"/>
      <c r="O373" s="59" t="s">
        <v>1357</v>
      </c>
      <c r="P373" s="59" t="s">
        <v>1357</v>
      </c>
      <c r="Q373" s="48"/>
      <c r="R373" s="59" t="s">
        <v>1357</v>
      </c>
      <c r="S373" s="59" t="s">
        <v>1357</v>
      </c>
      <c r="T373" s="48" t="s">
        <v>1357</v>
      </c>
      <c r="U373" s="59" t="s">
        <v>1357</v>
      </c>
      <c r="V373" s="59" t="s">
        <v>1357</v>
      </c>
    </row>
    <row r="374" spans="1:22">
      <c r="A374" s="60" t="s">
        <v>935</v>
      </c>
      <c r="B374" s="15" t="str">
        <f>VLOOKUP(A374,'Planning Periods'!$E$2:$N$540,10,FALSE)</f>
        <v>10/15/2021 - 10/15/2029</v>
      </c>
      <c r="C374" s="59">
        <v>2017</v>
      </c>
      <c r="D374" s="59" t="str">
        <f t="shared" si="5"/>
        <v>Claremont 2017</v>
      </c>
      <c r="E374" s="59">
        <v>98</v>
      </c>
      <c r="F374" s="233">
        <v>0</v>
      </c>
      <c r="G374" s="59">
        <v>0</v>
      </c>
      <c r="H374" s="59">
        <v>0</v>
      </c>
      <c r="I374" s="48"/>
      <c r="J374" s="59">
        <v>59</v>
      </c>
      <c r="K374" s="233">
        <v>0</v>
      </c>
      <c r="L374" s="59">
        <v>0</v>
      </c>
      <c r="M374" s="59">
        <v>0</v>
      </c>
      <c r="N374" s="48"/>
      <c r="O374" s="59">
        <v>64</v>
      </c>
      <c r="P374" s="59">
        <v>16</v>
      </c>
      <c r="Q374" s="48"/>
      <c r="R374" s="59">
        <v>152</v>
      </c>
      <c r="S374" s="59">
        <v>316</v>
      </c>
      <c r="T374" s="48">
        <v>0</v>
      </c>
      <c r="U374" s="59">
        <v>373</v>
      </c>
      <c r="V374" s="59">
        <v>332</v>
      </c>
    </row>
    <row r="375" spans="1:22">
      <c r="A375" s="60" t="s">
        <v>936</v>
      </c>
      <c r="B375" s="15" t="str">
        <f>VLOOKUP(A375,'Planning Periods'!$E$2:$N$540,10,FALSE)</f>
        <v>01/31/2023 - 01/31/2031</v>
      </c>
      <c r="C375" s="59">
        <v>2014</v>
      </c>
      <c r="D375" s="59" t="str">
        <f t="shared" si="5"/>
        <v>Clayton 2014</v>
      </c>
      <c r="E375" s="59" t="s">
        <v>1357</v>
      </c>
      <c r="F375" s="233" t="s">
        <v>1357</v>
      </c>
      <c r="G375" s="59" t="s">
        <v>1357</v>
      </c>
      <c r="H375" s="59" t="s">
        <v>1357</v>
      </c>
      <c r="I375" s="48"/>
      <c r="J375" s="59" t="s">
        <v>1357</v>
      </c>
      <c r="K375" s="233" t="s">
        <v>1357</v>
      </c>
      <c r="L375" s="59" t="s">
        <v>1357</v>
      </c>
      <c r="M375" s="59" t="s">
        <v>1357</v>
      </c>
      <c r="N375" s="48"/>
      <c r="O375" s="59" t="s">
        <v>1357</v>
      </c>
      <c r="P375" s="59" t="s">
        <v>1357</v>
      </c>
      <c r="Q375" s="48"/>
      <c r="R375" s="59" t="s">
        <v>1357</v>
      </c>
      <c r="S375" s="59" t="s">
        <v>1357</v>
      </c>
      <c r="T375" s="48" t="s">
        <v>1357</v>
      </c>
      <c r="U375" s="59" t="s">
        <v>1357</v>
      </c>
      <c r="V375" s="59" t="s">
        <v>1357</v>
      </c>
    </row>
    <row r="376" spans="1:22">
      <c r="A376" s="60" t="s">
        <v>936</v>
      </c>
      <c r="B376" s="15" t="str">
        <f>VLOOKUP(A376,'Planning Periods'!$E$2:$N$540,10,FALSE)</f>
        <v>01/31/2023 - 01/31/2031</v>
      </c>
      <c r="C376" s="59">
        <v>2015</v>
      </c>
      <c r="D376" s="59" t="str">
        <f t="shared" si="5"/>
        <v>Clayton 2015</v>
      </c>
      <c r="E376" s="59">
        <v>51</v>
      </c>
      <c r="F376" s="233">
        <v>0</v>
      </c>
      <c r="G376" s="59">
        <v>0</v>
      </c>
      <c r="H376" s="59">
        <v>0</v>
      </c>
      <c r="I376" s="48"/>
      <c r="J376" s="59">
        <v>25</v>
      </c>
      <c r="K376" s="233">
        <v>0</v>
      </c>
      <c r="L376" s="59">
        <v>0</v>
      </c>
      <c r="M376" s="59">
        <v>0</v>
      </c>
      <c r="N376" s="48"/>
      <c r="O376" s="59">
        <v>31</v>
      </c>
      <c r="P376" s="59">
        <v>0</v>
      </c>
      <c r="Q376" s="48"/>
      <c r="R376" s="59">
        <v>34</v>
      </c>
      <c r="S376" s="59">
        <v>0</v>
      </c>
      <c r="T376" s="48">
        <v>0</v>
      </c>
      <c r="U376" s="59">
        <v>141</v>
      </c>
      <c r="V376" s="59">
        <v>0</v>
      </c>
    </row>
    <row r="377" spans="1:22">
      <c r="A377" s="60" t="s">
        <v>936</v>
      </c>
      <c r="B377" s="15" t="str">
        <f>VLOOKUP(A377,'Planning Periods'!$E$2:$N$540,10,FALSE)</f>
        <v>01/31/2023 - 01/31/2031</v>
      </c>
      <c r="C377" s="59">
        <v>2016</v>
      </c>
      <c r="D377" s="59" t="str">
        <f t="shared" si="5"/>
        <v>Clayton 2016</v>
      </c>
      <c r="E377" s="59">
        <v>51</v>
      </c>
      <c r="F377" s="233">
        <v>0</v>
      </c>
      <c r="G377" s="59">
        <v>0</v>
      </c>
      <c r="H377" s="59">
        <v>0</v>
      </c>
      <c r="I377" s="48"/>
      <c r="J377" s="59">
        <v>25</v>
      </c>
      <c r="K377" s="233">
        <v>1</v>
      </c>
      <c r="L377" s="59">
        <v>0</v>
      </c>
      <c r="M377" s="59">
        <v>1</v>
      </c>
      <c r="N377" s="48"/>
      <c r="O377" s="59">
        <v>31</v>
      </c>
      <c r="P377" s="59">
        <v>0</v>
      </c>
      <c r="Q377" s="48"/>
      <c r="R377" s="59">
        <v>34</v>
      </c>
      <c r="S377" s="59">
        <v>0</v>
      </c>
      <c r="T377" s="48">
        <v>1</v>
      </c>
      <c r="U377" s="59">
        <v>141</v>
      </c>
      <c r="V377" s="59">
        <v>1</v>
      </c>
    </row>
    <row r="378" spans="1:22">
      <c r="A378" s="60" t="s">
        <v>936</v>
      </c>
      <c r="B378" s="15" t="str">
        <f>VLOOKUP(A378,'Planning Periods'!$E$2:$N$540,10,FALSE)</f>
        <v>01/31/2023 - 01/31/2031</v>
      </c>
      <c r="C378" s="59">
        <v>2017</v>
      </c>
      <c r="D378" s="59" t="str">
        <f t="shared" si="5"/>
        <v>Clayton 2017</v>
      </c>
      <c r="E378" s="59">
        <v>51</v>
      </c>
      <c r="F378" s="233">
        <v>0</v>
      </c>
      <c r="G378" s="59">
        <v>0</v>
      </c>
      <c r="H378" s="59">
        <v>0</v>
      </c>
      <c r="I378" s="48"/>
      <c r="J378" s="59">
        <v>25</v>
      </c>
      <c r="K378" s="233">
        <v>1</v>
      </c>
      <c r="L378" s="59">
        <v>0</v>
      </c>
      <c r="M378" s="59">
        <v>1</v>
      </c>
      <c r="N378" s="48"/>
      <c r="O378" s="59">
        <v>31</v>
      </c>
      <c r="P378" s="59">
        <v>0</v>
      </c>
      <c r="Q378" s="48"/>
      <c r="R378" s="59">
        <v>34</v>
      </c>
      <c r="S378" s="59">
        <v>8</v>
      </c>
      <c r="T378" s="48">
        <v>1</v>
      </c>
      <c r="U378" s="59">
        <v>141</v>
      </c>
      <c r="V378" s="59">
        <v>9</v>
      </c>
    </row>
    <row r="379" spans="1:22">
      <c r="A379" s="60" t="s">
        <v>937</v>
      </c>
      <c r="B379" s="15" t="str">
        <f>VLOOKUP(A379,'Planning Periods'!$E$2:$N$540,10,FALSE)</f>
        <v>08/15/2019 - 08/15/2027</v>
      </c>
      <c r="C379" s="59">
        <v>2014</v>
      </c>
      <c r="D379" s="59" t="str">
        <f t="shared" si="5"/>
        <v>Clearlake 2014</v>
      </c>
      <c r="E379" s="59" t="s">
        <v>1357</v>
      </c>
      <c r="F379" s="233" t="s">
        <v>1357</v>
      </c>
      <c r="G379" s="59" t="s">
        <v>1357</v>
      </c>
      <c r="H379" s="59" t="s">
        <v>1357</v>
      </c>
      <c r="I379" s="48"/>
      <c r="J379" s="59" t="s">
        <v>1357</v>
      </c>
      <c r="K379" s="233" t="s">
        <v>1357</v>
      </c>
      <c r="L379" s="59" t="s">
        <v>1357</v>
      </c>
      <c r="M379" s="59" t="s">
        <v>1357</v>
      </c>
      <c r="N379" s="48"/>
      <c r="O379" s="59" t="s">
        <v>1357</v>
      </c>
      <c r="P379" s="59" t="s">
        <v>1357</v>
      </c>
      <c r="Q379" s="48"/>
      <c r="R379" s="59" t="s">
        <v>1357</v>
      </c>
      <c r="S379" s="59" t="s">
        <v>1357</v>
      </c>
      <c r="T379" s="48" t="s">
        <v>1357</v>
      </c>
      <c r="U379" s="59" t="s">
        <v>1357</v>
      </c>
      <c r="V379" s="59" t="s">
        <v>1357</v>
      </c>
    </row>
    <row r="380" spans="1:22">
      <c r="A380" s="60" t="s">
        <v>937</v>
      </c>
      <c r="B380" s="15" t="str">
        <f>VLOOKUP(A380,'Planning Periods'!$E$2:$N$540,10,FALSE)</f>
        <v>08/15/2019 - 08/15/2027</v>
      </c>
      <c r="C380" s="59">
        <v>2015</v>
      </c>
      <c r="D380" s="59" t="str">
        <f t="shared" si="5"/>
        <v>Clearlake 2015</v>
      </c>
      <c r="E380" s="59">
        <v>108</v>
      </c>
      <c r="F380" s="233">
        <v>1</v>
      </c>
      <c r="G380" s="59">
        <v>1</v>
      </c>
      <c r="H380" s="59">
        <v>0</v>
      </c>
      <c r="I380" s="48"/>
      <c r="J380" s="59">
        <v>67</v>
      </c>
      <c r="K380" s="233">
        <v>0</v>
      </c>
      <c r="L380" s="59">
        <v>0</v>
      </c>
      <c r="M380" s="59">
        <v>0</v>
      </c>
      <c r="N380" s="48"/>
      <c r="O380" s="59">
        <v>87</v>
      </c>
      <c r="P380" s="59">
        <v>0</v>
      </c>
      <c r="Q380" s="48"/>
      <c r="R380" s="59">
        <v>205</v>
      </c>
      <c r="S380" s="59">
        <v>1</v>
      </c>
      <c r="T380" s="48">
        <v>0</v>
      </c>
      <c r="U380" s="59">
        <v>467</v>
      </c>
      <c r="V380" s="59">
        <v>2</v>
      </c>
    </row>
    <row r="381" spans="1:22">
      <c r="A381" s="60" t="s">
        <v>937</v>
      </c>
      <c r="B381" s="15" t="str">
        <f>VLOOKUP(A381,'Planning Periods'!$E$2:$N$540,10,FALSE)</f>
        <v>08/15/2019 - 08/15/2027</v>
      </c>
      <c r="C381" s="59">
        <v>2016</v>
      </c>
      <c r="D381" s="59" t="str">
        <f t="shared" si="5"/>
        <v>Clearlake 2016</v>
      </c>
      <c r="E381" s="59">
        <v>108</v>
      </c>
      <c r="F381" s="233">
        <v>0</v>
      </c>
      <c r="G381" s="59">
        <v>0</v>
      </c>
      <c r="H381" s="59">
        <v>0</v>
      </c>
      <c r="I381" s="48"/>
      <c r="J381" s="59">
        <v>67</v>
      </c>
      <c r="K381" s="233">
        <v>0</v>
      </c>
      <c r="L381" s="59">
        <v>0</v>
      </c>
      <c r="M381" s="59">
        <v>0</v>
      </c>
      <c r="N381" s="48"/>
      <c r="O381" s="59">
        <v>87</v>
      </c>
      <c r="P381" s="59">
        <v>1</v>
      </c>
      <c r="Q381" s="48"/>
      <c r="R381" s="59">
        <v>205</v>
      </c>
      <c r="S381" s="59">
        <v>0</v>
      </c>
      <c r="T381" s="48">
        <v>0</v>
      </c>
      <c r="U381" s="59">
        <v>467</v>
      </c>
      <c r="V381" s="59">
        <v>1</v>
      </c>
    </row>
    <row r="382" spans="1:22">
      <c r="A382" s="60" t="s">
        <v>937</v>
      </c>
      <c r="B382" s="15" t="str">
        <f>VLOOKUP(A382,'Planning Periods'!$E$2:$N$540,10,FALSE)</f>
        <v>08/15/2019 - 08/15/2027</v>
      </c>
      <c r="C382" s="59">
        <v>2017</v>
      </c>
      <c r="D382" s="59" t="str">
        <f t="shared" si="5"/>
        <v>Clearlake 2017</v>
      </c>
      <c r="E382" s="59">
        <v>108</v>
      </c>
      <c r="F382" s="233">
        <v>1</v>
      </c>
      <c r="G382" s="59">
        <v>0</v>
      </c>
      <c r="H382" s="59">
        <v>1</v>
      </c>
      <c r="I382" s="48"/>
      <c r="J382" s="59">
        <v>67</v>
      </c>
      <c r="K382" s="233">
        <v>1</v>
      </c>
      <c r="L382" s="59">
        <v>0</v>
      </c>
      <c r="M382" s="59">
        <v>1</v>
      </c>
      <c r="N382" s="48"/>
      <c r="O382" s="59">
        <v>87</v>
      </c>
      <c r="P382" s="59">
        <v>0</v>
      </c>
      <c r="Q382" s="48"/>
      <c r="R382" s="59">
        <v>205</v>
      </c>
      <c r="S382" s="59">
        <v>0</v>
      </c>
      <c r="T382" s="48">
        <v>1</v>
      </c>
      <c r="U382" s="59">
        <v>467</v>
      </c>
      <c r="V382" s="59">
        <v>2</v>
      </c>
    </row>
    <row r="383" spans="1:22">
      <c r="A383" s="60" t="s">
        <v>938</v>
      </c>
      <c r="B383" s="15" t="str">
        <f>VLOOKUP(A383,'Planning Periods'!$E$2:$N$540,10,FALSE)</f>
        <v>01/31/2023 - 01/31/2031</v>
      </c>
      <c r="C383" s="59">
        <v>2014</v>
      </c>
      <c r="D383" s="59" t="str">
        <f t="shared" si="5"/>
        <v>Cloverdale 2014</v>
      </c>
      <c r="E383" s="59">
        <v>39</v>
      </c>
      <c r="F383" s="233">
        <v>0</v>
      </c>
      <c r="G383" s="59">
        <v>0</v>
      </c>
      <c r="H383" s="59">
        <v>0</v>
      </c>
      <c r="I383" s="48"/>
      <c r="J383" s="59">
        <v>29</v>
      </c>
      <c r="K383" s="233">
        <v>0</v>
      </c>
      <c r="L383" s="59">
        <v>0</v>
      </c>
      <c r="M383" s="59">
        <v>0</v>
      </c>
      <c r="N383" s="48"/>
      <c r="O383" s="59">
        <v>31</v>
      </c>
      <c r="P383" s="59">
        <v>0</v>
      </c>
      <c r="Q383" s="48"/>
      <c r="R383" s="59">
        <v>112</v>
      </c>
      <c r="S383" s="59">
        <v>0</v>
      </c>
      <c r="T383" s="48">
        <v>0</v>
      </c>
      <c r="U383" s="59">
        <v>211</v>
      </c>
      <c r="V383" s="59">
        <v>0</v>
      </c>
    </row>
    <row r="384" spans="1:22">
      <c r="A384" s="60" t="s">
        <v>938</v>
      </c>
      <c r="B384" s="15" t="str">
        <f>VLOOKUP(A384,'Planning Periods'!$E$2:$N$540,10,FALSE)</f>
        <v>01/31/2023 - 01/31/2031</v>
      </c>
      <c r="C384" s="59">
        <v>2015</v>
      </c>
      <c r="D384" s="59" t="str">
        <f t="shared" si="5"/>
        <v>Cloverdale 2015</v>
      </c>
      <c r="E384" s="59">
        <v>39</v>
      </c>
      <c r="F384" s="233">
        <v>25</v>
      </c>
      <c r="G384" s="59">
        <v>25</v>
      </c>
      <c r="H384" s="59">
        <v>0</v>
      </c>
      <c r="I384" s="48"/>
      <c r="J384" s="59">
        <v>29</v>
      </c>
      <c r="K384" s="233">
        <v>7</v>
      </c>
      <c r="L384" s="59">
        <v>7</v>
      </c>
      <c r="M384" s="59">
        <v>0</v>
      </c>
      <c r="N384" s="48"/>
      <c r="O384" s="59">
        <v>31</v>
      </c>
      <c r="P384" s="59">
        <v>0</v>
      </c>
      <c r="Q384" s="48"/>
      <c r="R384" s="59">
        <v>112</v>
      </c>
      <c r="S384" s="59">
        <v>0</v>
      </c>
      <c r="T384" s="48">
        <v>0</v>
      </c>
      <c r="U384" s="59">
        <v>211</v>
      </c>
      <c r="V384" s="59">
        <v>32</v>
      </c>
    </row>
    <row r="385" spans="1:22">
      <c r="A385" s="60" t="s">
        <v>938</v>
      </c>
      <c r="B385" s="15" t="str">
        <f>VLOOKUP(A385,'Planning Periods'!$E$2:$N$540,10,FALSE)</f>
        <v>01/31/2023 - 01/31/2031</v>
      </c>
      <c r="C385" s="59">
        <v>2016</v>
      </c>
      <c r="D385" s="59" t="str">
        <f t="shared" si="5"/>
        <v>Cloverdale 2016</v>
      </c>
      <c r="E385" s="59">
        <v>39</v>
      </c>
      <c r="F385" s="233">
        <v>0</v>
      </c>
      <c r="G385" s="59">
        <v>0</v>
      </c>
      <c r="H385" s="59">
        <v>0</v>
      </c>
      <c r="I385" s="48"/>
      <c r="J385" s="59">
        <v>29</v>
      </c>
      <c r="K385" s="233">
        <v>0</v>
      </c>
      <c r="L385" s="59">
        <v>0</v>
      </c>
      <c r="M385" s="59">
        <v>0</v>
      </c>
      <c r="N385" s="48"/>
      <c r="O385" s="59">
        <v>31</v>
      </c>
      <c r="P385" s="59">
        <v>2</v>
      </c>
      <c r="Q385" s="48"/>
      <c r="R385" s="59">
        <v>112</v>
      </c>
      <c r="S385" s="59">
        <v>13</v>
      </c>
      <c r="T385" s="48">
        <v>0</v>
      </c>
      <c r="U385" s="59">
        <v>211</v>
      </c>
      <c r="V385" s="59">
        <v>15</v>
      </c>
    </row>
    <row r="386" spans="1:22">
      <c r="A386" s="60" t="s">
        <v>938</v>
      </c>
      <c r="B386" s="15" t="str">
        <f>VLOOKUP(A386,'Planning Periods'!$E$2:$N$540,10,FALSE)</f>
        <v>01/31/2023 - 01/31/2031</v>
      </c>
      <c r="C386" s="59">
        <v>2017</v>
      </c>
      <c r="D386" s="59" t="str">
        <f t="shared" si="5"/>
        <v>Cloverdale 2017</v>
      </c>
      <c r="E386" s="59">
        <v>39</v>
      </c>
      <c r="F386" s="233">
        <v>0</v>
      </c>
      <c r="G386" s="59">
        <v>0</v>
      </c>
      <c r="H386" s="59">
        <v>0</v>
      </c>
      <c r="I386" s="48"/>
      <c r="J386" s="59">
        <v>29</v>
      </c>
      <c r="K386" s="233">
        <v>0</v>
      </c>
      <c r="L386" s="59">
        <v>0</v>
      </c>
      <c r="M386" s="59">
        <v>0</v>
      </c>
      <c r="N386" s="48"/>
      <c r="O386" s="59">
        <v>31</v>
      </c>
      <c r="P386" s="59">
        <v>3</v>
      </c>
      <c r="Q386" s="48"/>
      <c r="R386" s="59">
        <v>112</v>
      </c>
      <c r="S386" s="59">
        <v>22</v>
      </c>
      <c r="T386" s="48">
        <v>0</v>
      </c>
      <c r="U386" s="59">
        <v>211</v>
      </c>
      <c r="V386" s="59">
        <v>25</v>
      </c>
    </row>
    <row r="387" spans="1:22">
      <c r="A387" s="60" t="s">
        <v>939</v>
      </c>
      <c r="B387" s="15" t="str">
        <f>VLOOKUP(A387,'Planning Periods'!$E$2:$N$540,10,FALSE)</f>
        <v>12/31/2023 - 12/31/2031</v>
      </c>
      <c r="C387" s="59">
        <v>2013</v>
      </c>
      <c r="D387" s="59" t="str">
        <f t="shared" si="5"/>
        <v>Clovis 2013</v>
      </c>
      <c r="E387" s="59" t="s">
        <v>1357</v>
      </c>
      <c r="F387" s="233" t="s">
        <v>1357</v>
      </c>
      <c r="G387" s="59" t="s">
        <v>1357</v>
      </c>
      <c r="H387" s="59" t="s">
        <v>1357</v>
      </c>
      <c r="I387" s="48"/>
      <c r="J387" s="59" t="s">
        <v>1357</v>
      </c>
      <c r="K387" s="233" t="s">
        <v>1357</v>
      </c>
      <c r="L387" s="59" t="s">
        <v>1357</v>
      </c>
      <c r="M387" s="59" t="s">
        <v>1357</v>
      </c>
      <c r="N387" s="48"/>
      <c r="O387" s="59" t="s">
        <v>1357</v>
      </c>
      <c r="P387" s="59" t="s">
        <v>1357</v>
      </c>
      <c r="Q387" s="48"/>
      <c r="R387" s="59" t="s">
        <v>1357</v>
      </c>
      <c r="S387" s="59" t="s">
        <v>1357</v>
      </c>
      <c r="T387" s="48" t="s">
        <v>1357</v>
      </c>
      <c r="U387" s="59" t="s">
        <v>1357</v>
      </c>
      <c r="V387" s="59" t="s">
        <v>1357</v>
      </c>
    </row>
    <row r="388" spans="1:22">
      <c r="A388" s="60" t="s">
        <v>939</v>
      </c>
      <c r="B388" s="15" t="str">
        <f>VLOOKUP(A388,'Planning Periods'!$E$2:$N$540,10,FALSE)</f>
        <v>12/31/2023 - 12/31/2031</v>
      </c>
      <c r="C388" s="59">
        <v>2014</v>
      </c>
      <c r="D388" s="59" t="str">
        <f>CONCATENATE(A388," ",C388)</f>
        <v>Clovis 2014</v>
      </c>
      <c r="E388" s="59" t="s">
        <v>1357</v>
      </c>
      <c r="F388" s="233" t="s">
        <v>1357</v>
      </c>
      <c r="G388" s="59" t="s">
        <v>1357</v>
      </c>
      <c r="H388" s="59" t="s">
        <v>1357</v>
      </c>
      <c r="I388" s="48"/>
      <c r="J388" s="59" t="s">
        <v>1357</v>
      </c>
      <c r="K388" s="233" t="s">
        <v>1357</v>
      </c>
      <c r="L388" s="59" t="s">
        <v>1357</v>
      </c>
      <c r="M388" s="59" t="s">
        <v>1357</v>
      </c>
      <c r="N388" s="48"/>
      <c r="O388" s="59" t="s">
        <v>1357</v>
      </c>
      <c r="P388" s="59" t="s">
        <v>1357</v>
      </c>
      <c r="Q388" s="48"/>
      <c r="R388" s="59" t="s">
        <v>1357</v>
      </c>
      <c r="S388" s="59" t="s">
        <v>1357</v>
      </c>
      <c r="T388" s="48" t="s">
        <v>1357</v>
      </c>
      <c r="U388" s="59" t="s">
        <v>1357</v>
      </c>
      <c r="V388" s="59" t="s">
        <v>1357</v>
      </c>
    </row>
    <row r="389" spans="1:22">
      <c r="A389" s="60" t="s">
        <v>939</v>
      </c>
      <c r="B389" s="15" t="str">
        <f>VLOOKUP(A389,'Planning Periods'!$E$2:$N$540,10,FALSE)</f>
        <v>12/31/2023 - 12/31/2031</v>
      </c>
      <c r="C389" s="59">
        <v>2015</v>
      </c>
      <c r="D389" s="59" t="str">
        <f t="shared" si="5"/>
        <v>Clovis 2015</v>
      </c>
      <c r="E389" s="59">
        <v>2321</v>
      </c>
      <c r="F389" s="233">
        <v>0</v>
      </c>
      <c r="G389" s="59">
        <v>0</v>
      </c>
      <c r="H389" s="59">
        <v>0</v>
      </c>
      <c r="I389" s="48"/>
      <c r="J389" s="59">
        <v>1145</v>
      </c>
      <c r="K389" s="233">
        <v>0</v>
      </c>
      <c r="L389" s="59">
        <v>0</v>
      </c>
      <c r="M389" s="59">
        <v>0</v>
      </c>
      <c r="N389" s="48"/>
      <c r="O389" s="59">
        <v>1018</v>
      </c>
      <c r="P389" s="59">
        <v>456</v>
      </c>
      <c r="Q389" s="48"/>
      <c r="R389" s="59">
        <v>1844</v>
      </c>
      <c r="S389" s="59">
        <v>1296</v>
      </c>
      <c r="T389" s="48">
        <v>0</v>
      </c>
      <c r="U389" s="59">
        <v>6328</v>
      </c>
      <c r="V389" s="59">
        <v>1752</v>
      </c>
    </row>
    <row r="390" spans="1:22">
      <c r="A390" s="60" t="s">
        <v>939</v>
      </c>
      <c r="B390" s="15" t="str">
        <f>VLOOKUP(A390,'Planning Periods'!$E$2:$N$540,10,FALSE)</f>
        <v>12/31/2023 - 12/31/2031</v>
      </c>
      <c r="C390" s="59">
        <v>2016</v>
      </c>
      <c r="D390" s="59" t="str">
        <f t="shared" si="5"/>
        <v>Clovis 2016</v>
      </c>
      <c r="E390" s="59">
        <v>2321</v>
      </c>
      <c r="F390" s="233">
        <v>0</v>
      </c>
      <c r="G390" s="59">
        <v>0</v>
      </c>
      <c r="H390" s="59">
        <v>0</v>
      </c>
      <c r="I390" s="48"/>
      <c r="J390" s="59">
        <v>1145</v>
      </c>
      <c r="K390" s="233">
        <v>5</v>
      </c>
      <c r="L390" s="59">
        <v>5</v>
      </c>
      <c r="M390" s="59">
        <v>0</v>
      </c>
      <c r="N390" s="48"/>
      <c r="O390" s="59">
        <v>1018</v>
      </c>
      <c r="P390" s="59">
        <v>395</v>
      </c>
      <c r="Q390" s="48"/>
      <c r="R390" s="59">
        <v>1844</v>
      </c>
      <c r="S390" s="59">
        <v>689</v>
      </c>
      <c r="T390" s="48">
        <v>0</v>
      </c>
      <c r="U390" s="59">
        <v>6328</v>
      </c>
      <c r="V390" s="59">
        <v>1089</v>
      </c>
    </row>
    <row r="391" spans="1:22">
      <c r="A391" s="60" t="s">
        <v>939</v>
      </c>
      <c r="B391" s="15" t="str">
        <f>VLOOKUP(A391,'Planning Periods'!$E$2:$N$540,10,FALSE)</f>
        <v>12/31/2023 - 12/31/2031</v>
      </c>
      <c r="C391" s="59">
        <v>2017</v>
      </c>
      <c r="D391" s="59" t="str">
        <f t="shared" si="5"/>
        <v>Clovis 2017</v>
      </c>
      <c r="E391" s="59">
        <v>2321</v>
      </c>
      <c r="F391" s="233">
        <v>0</v>
      </c>
      <c r="G391" s="59">
        <v>0</v>
      </c>
      <c r="H391" s="59">
        <v>0</v>
      </c>
      <c r="I391" s="48"/>
      <c r="J391" s="59">
        <v>1145</v>
      </c>
      <c r="K391" s="233">
        <v>20</v>
      </c>
      <c r="L391" s="59">
        <v>20</v>
      </c>
      <c r="M391" s="59">
        <v>0</v>
      </c>
      <c r="N391" s="48"/>
      <c r="O391" s="59">
        <v>1018</v>
      </c>
      <c r="P391" s="59">
        <v>480</v>
      </c>
      <c r="Q391" s="48"/>
      <c r="R391" s="59">
        <v>1844</v>
      </c>
      <c r="S391" s="59">
        <v>542</v>
      </c>
      <c r="T391" s="48">
        <v>0</v>
      </c>
      <c r="U391" s="59">
        <v>6328</v>
      </c>
      <c r="V391" s="59">
        <v>1042</v>
      </c>
    </row>
    <row r="392" spans="1:22">
      <c r="A392" s="60" t="s">
        <v>940</v>
      </c>
      <c r="B392" s="15"/>
      <c r="C392" s="59">
        <v>2013</v>
      </c>
      <c r="D392" s="59" t="str">
        <f t="shared" si="5"/>
        <v>Coachella 2013</v>
      </c>
      <c r="E392" s="59" t="s">
        <v>1357</v>
      </c>
      <c r="F392" s="233" t="s">
        <v>1357</v>
      </c>
      <c r="G392" s="59" t="s">
        <v>1357</v>
      </c>
      <c r="H392" s="59" t="s">
        <v>1357</v>
      </c>
      <c r="I392" s="48"/>
      <c r="J392" s="59" t="s">
        <v>1357</v>
      </c>
      <c r="K392" s="233" t="s">
        <v>1357</v>
      </c>
      <c r="L392" s="59" t="s">
        <v>1357</v>
      </c>
      <c r="M392" s="59" t="s">
        <v>1357</v>
      </c>
      <c r="N392" s="48"/>
      <c r="O392" s="59" t="s">
        <v>1357</v>
      </c>
      <c r="P392" s="59" t="s">
        <v>1357</v>
      </c>
      <c r="Q392" s="48"/>
      <c r="R392" s="59" t="s">
        <v>1357</v>
      </c>
      <c r="S392" s="59" t="s">
        <v>1357</v>
      </c>
      <c r="T392" s="48" t="s">
        <v>1357</v>
      </c>
      <c r="U392" s="59" t="s">
        <v>1357</v>
      </c>
      <c r="V392" s="59" t="s">
        <v>1357</v>
      </c>
    </row>
    <row r="393" spans="1:22">
      <c r="A393" s="60" t="s">
        <v>940</v>
      </c>
      <c r="B393" s="15" t="str">
        <f>VLOOKUP(A393,'Planning Periods'!$E$2:$N$540,10,FALSE)</f>
        <v>10/15/2021 - 10/15/2029</v>
      </c>
      <c r="C393" s="59">
        <v>2014</v>
      </c>
      <c r="D393" s="59" t="str">
        <f t="shared" si="5"/>
        <v>Coachella 2014</v>
      </c>
      <c r="E393" s="59">
        <v>1555</v>
      </c>
      <c r="F393" s="233">
        <v>52</v>
      </c>
      <c r="G393" s="59">
        <v>52</v>
      </c>
      <c r="H393" s="59">
        <v>0</v>
      </c>
      <c r="I393" s="48"/>
      <c r="J393" s="59">
        <v>1059</v>
      </c>
      <c r="K393" s="233">
        <v>32</v>
      </c>
      <c r="L393" s="59">
        <v>32</v>
      </c>
      <c r="M393" s="59">
        <v>0</v>
      </c>
      <c r="N393" s="48"/>
      <c r="O393" s="59">
        <v>1212</v>
      </c>
      <c r="P393" s="59">
        <v>0</v>
      </c>
      <c r="Q393" s="48"/>
      <c r="R393" s="59">
        <v>2945</v>
      </c>
      <c r="S393" s="59">
        <v>64</v>
      </c>
      <c r="T393" s="48">
        <v>0</v>
      </c>
      <c r="U393" s="59">
        <v>6771</v>
      </c>
      <c r="V393" s="59">
        <v>148</v>
      </c>
    </row>
    <row r="394" spans="1:22">
      <c r="A394" s="60" t="s">
        <v>940</v>
      </c>
      <c r="B394" s="15" t="str">
        <f>VLOOKUP(A394,'Planning Periods'!$E$2:$N$540,10,FALSE)</f>
        <v>10/15/2021 - 10/15/2029</v>
      </c>
      <c r="C394" s="59">
        <v>2015</v>
      </c>
      <c r="D394" s="59" t="str">
        <f t="shared" si="5"/>
        <v>Coachella 2015</v>
      </c>
      <c r="E394" s="59">
        <v>1555</v>
      </c>
      <c r="F394" s="233">
        <v>0</v>
      </c>
      <c r="G394" s="59">
        <v>0</v>
      </c>
      <c r="H394" s="59">
        <v>0</v>
      </c>
      <c r="I394" s="48"/>
      <c r="J394" s="59">
        <v>1059</v>
      </c>
      <c r="K394" s="233">
        <v>0</v>
      </c>
      <c r="L394" s="59">
        <v>0</v>
      </c>
      <c r="M394" s="59">
        <v>0</v>
      </c>
      <c r="N394" s="48"/>
      <c r="O394" s="59">
        <v>1212</v>
      </c>
      <c r="P394" s="59">
        <v>0</v>
      </c>
      <c r="Q394" s="48"/>
      <c r="R394" s="59">
        <v>2945</v>
      </c>
      <c r="S394" s="59">
        <v>24</v>
      </c>
      <c r="T394" s="48">
        <v>0</v>
      </c>
      <c r="U394" s="59">
        <v>6771</v>
      </c>
      <c r="V394" s="59">
        <v>24</v>
      </c>
    </row>
    <row r="395" spans="1:22">
      <c r="A395" s="60" t="s">
        <v>940</v>
      </c>
      <c r="B395" s="15" t="str">
        <f>VLOOKUP(A395,'Planning Periods'!$E$2:$N$540,10,FALSE)</f>
        <v>10/15/2021 - 10/15/2029</v>
      </c>
      <c r="C395" s="59">
        <v>2016</v>
      </c>
      <c r="D395" s="59" t="str">
        <f t="shared" si="5"/>
        <v>Coachella 2016</v>
      </c>
      <c r="E395" s="59">
        <v>1555</v>
      </c>
      <c r="F395" s="233">
        <v>0</v>
      </c>
      <c r="G395" s="59">
        <v>0</v>
      </c>
      <c r="H395" s="59">
        <v>0</v>
      </c>
      <c r="I395" s="48"/>
      <c r="J395" s="59">
        <v>1059</v>
      </c>
      <c r="K395" s="233">
        <v>0</v>
      </c>
      <c r="L395" s="59">
        <v>0</v>
      </c>
      <c r="M395" s="59">
        <v>0</v>
      </c>
      <c r="N395" s="48"/>
      <c r="O395" s="59">
        <v>1212</v>
      </c>
      <c r="P395" s="59">
        <v>0</v>
      </c>
      <c r="Q395" s="48"/>
      <c r="R395" s="59">
        <v>2945</v>
      </c>
      <c r="S395" s="59">
        <v>0</v>
      </c>
      <c r="T395" s="48">
        <v>0</v>
      </c>
      <c r="U395" s="59">
        <v>6771</v>
      </c>
      <c r="V395" s="59">
        <v>0</v>
      </c>
    </row>
    <row r="396" spans="1:22">
      <c r="A396" s="60" t="s">
        <v>940</v>
      </c>
      <c r="B396" s="15" t="str">
        <f>VLOOKUP(A396,'Planning Periods'!$E$2:$N$540,10,FALSE)</f>
        <v>10/15/2021 - 10/15/2029</v>
      </c>
      <c r="C396" s="59">
        <v>2017</v>
      </c>
      <c r="D396" s="59" t="str">
        <f t="shared" si="5"/>
        <v>Coachella 2017</v>
      </c>
      <c r="E396" s="59">
        <v>1555</v>
      </c>
      <c r="F396" s="233">
        <v>26</v>
      </c>
      <c r="G396" s="59">
        <v>26</v>
      </c>
      <c r="H396" s="59">
        <v>0</v>
      </c>
      <c r="I396" s="48"/>
      <c r="J396" s="59">
        <v>1059</v>
      </c>
      <c r="K396" s="233">
        <v>19</v>
      </c>
      <c r="L396" s="59">
        <v>19</v>
      </c>
      <c r="M396" s="59">
        <v>0</v>
      </c>
      <c r="N396" s="48"/>
      <c r="O396" s="59">
        <v>1212</v>
      </c>
      <c r="P396" s="59">
        <v>0</v>
      </c>
      <c r="Q396" s="48"/>
      <c r="R396" s="59">
        <v>2945</v>
      </c>
      <c r="S396" s="59">
        <v>0</v>
      </c>
      <c r="T396" s="48">
        <v>0</v>
      </c>
      <c r="U396" s="59">
        <v>6771</v>
      </c>
      <c r="V396" s="59">
        <v>45</v>
      </c>
    </row>
    <row r="397" spans="1:22">
      <c r="A397" s="60" t="s">
        <v>941</v>
      </c>
      <c r="B397" s="15" t="str">
        <f>VLOOKUP(A397,'Planning Periods'!$E$2:$N$540,10,FALSE)</f>
        <v>12/31/2023 - 12/31/2031</v>
      </c>
      <c r="C397" s="59">
        <v>2013</v>
      </c>
      <c r="D397" s="59" t="str">
        <f t="shared" si="5"/>
        <v>Coalinga 2013</v>
      </c>
      <c r="E397" s="59" t="s">
        <v>1357</v>
      </c>
      <c r="F397" s="233" t="s">
        <v>1357</v>
      </c>
      <c r="G397" s="59" t="s">
        <v>1357</v>
      </c>
      <c r="H397" s="59" t="s">
        <v>1357</v>
      </c>
      <c r="I397" s="48"/>
      <c r="J397" s="59" t="s">
        <v>1357</v>
      </c>
      <c r="K397" s="233" t="s">
        <v>1357</v>
      </c>
      <c r="L397" s="59" t="s">
        <v>1357</v>
      </c>
      <c r="M397" s="59" t="s">
        <v>1357</v>
      </c>
      <c r="N397" s="48"/>
      <c r="O397" s="59" t="s">
        <v>1357</v>
      </c>
      <c r="P397" s="59" t="s">
        <v>1357</v>
      </c>
      <c r="Q397" s="48"/>
      <c r="R397" s="59" t="s">
        <v>1357</v>
      </c>
      <c r="S397" s="59" t="s">
        <v>1357</v>
      </c>
      <c r="T397" s="48" t="s">
        <v>1357</v>
      </c>
      <c r="U397" s="59" t="s">
        <v>1357</v>
      </c>
      <c r="V397" s="59" t="s">
        <v>1357</v>
      </c>
    </row>
    <row r="398" spans="1:22">
      <c r="A398" s="60" t="s">
        <v>941</v>
      </c>
      <c r="B398" s="15" t="str">
        <f>VLOOKUP(A398,'Planning Periods'!$E$2:$N$540,10,FALSE)</f>
        <v>12/31/2023 - 12/31/2031</v>
      </c>
      <c r="C398" s="59">
        <v>2014</v>
      </c>
      <c r="D398" s="59" t="str">
        <f t="shared" si="5"/>
        <v>Coalinga 2014</v>
      </c>
      <c r="E398" s="59" t="s">
        <v>1357</v>
      </c>
      <c r="F398" s="233" t="s">
        <v>1357</v>
      </c>
      <c r="G398" s="59" t="s">
        <v>1357</v>
      </c>
      <c r="H398" s="59" t="s">
        <v>1357</v>
      </c>
      <c r="I398" s="48"/>
      <c r="J398" s="59" t="s">
        <v>1357</v>
      </c>
      <c r="K398" s="233" t="s">
        <v>1357</v>
      </c>
      <c r="L398" s="59" t="s">
        <v>1357</v>
      </c>
      <c r="M398" s="59" t="s">
        <v>1357</v>
      </c>
      <c r="N398" s="48"/>
      <c r="O398" s="59" t="s">
        <v>1357</v>
      </c>
      <c r="P398" s="59" t="s">
        <v>1357</v>
      </c>
      <c r="Q398" s="48"/>
      <c r="R398" s="59" t="s">
        <v>1357</v>
      </c>
      <c r="S398" s="59" t="s">
        <v>1357</v>
      </c>
      <c r="T398" s="48" t="s">
        <v>1357</v>
      </c>
      <c r="U398" s="59" t="s">
        <v>1357</v>
      </c>
      <c r="V398" s="59" t="s">
        <v>1357</v>
      </c>
    </row>
    <row r="399" spans="1:22">
      <c r="A399" s="60" t="s">
        <v>941</v>
      </c>
      <c r="B399" s="15" t="str">
        <f>VLOOKUP(A399,'Planning Periods'!$E$2:$N$540,10,FALSE)</f>
        <v>12/31/2023 - 12/31/2031</v>
      </c>
      <c r="C399" s="59">
        <v>2015</v>
      </c>
      <c r="D399" s="59" t="str">
        <f t="shared" si="5"/>
        <v>Coalinga 2015</v>
      </c>
      <c r="E399" s="59">
        <v>150</v>
      </c>
      <c r="F399" s="233">
        <v>36</v>
      </c>
      <c r="G399" s="59">
        <v>36</v>
      </c>
      <c r="H399" s="59">
        <v>0</v>
      </c>
      <c r="I399" s="48"/>
      <c r="J399" s="59">
        <v>115</v>
      </c>
      <c r="K399" s="233">
        <v>32</v>
      </c>
      <c r="L399" s="59">
        <v>32</v>
      </c>
      <c r="M399" s="59">
        <v>0</v>
      </c>
      <c r="N399" s="48"/>
      <c r="O399" s="59">
        <v>123</v>
      </c>
      <c r="P399" s="59">
        <v>24</v>
      </c>
      <c r="Q399" s="48"/>
      <c r="R399" s="59">
        <v>201</v>
      </c>
      <c r="S399" s="59">
        <v>15</v>
      </c>
      <c r="T399" s="48">
        <v>0</v>
      </c>
      <c r="U399" s="59">
        <v>589</v>
      </c>
      <c r="V399" s="59">
        <v>107</v>
      </c>
    </row>
    <row r="400" spans="1:22">
      <c r="A400" s="60" t="s">
        <v>941</v>
      </c>
      <c r="B400" s="15" t="str">
        <f>VLOOKUP(A400,'Planning Periods'!$E$2:$N$540,10,FALSE)</f>
        <v>12/31/2023 - 12/31/2031</v>
      </c>
      <c r="C400" s="59">
        <v>2016</v>
      </c>
      <c r="D400" s="59" t="str">
        <f t="shared" si="5"/>
        <v>Coalinga 2016</v>
      </c>
      <c r="E400" s="59">
        <v>150</v>
      </c>
      <c r="F400" s="233">
        <v>0</v>
      </c>
      <c r="G400" s="59">
        <v>0</v>
      </c>
      <c r="H400" s="59">
        <v>0</v>
      </c>
      <c r="I400" s="48"/>
      <c r="J400" s="59">
        <v>115</v>
      </c>
      <c r="K400" s="233">
        <v>0</v>
      </c>
      <c r="L400" s="59">
        <v>0</v>
      </c>
      <c r="M400" s="59">
        <v>0</v>
      </c>
      <c r="N400" s="48"/>
      <c r="O400" s="59">
        <v>123</v>
      </c>
      <c r="P400" s="59">
        <v>0</v>
      </c>
      <c r="Q400" s="48"/>
      <c r="R400" s="59">
        <v>201</v>
      </c>
      <c r="S400" s="59">
        <v>0</v>
      </c>
      <c r="T400" s="48">
        <v>0</v>
      </c>
      <c r="U400" s="59">
        <v>589</v>
      </c>
      <c r="V400" s="59">
        <v>0</v>
      </c>
    </row>
    <row r="401" spans="1:22">
      <c r="A401" s="60" t="s">
        <v>941</v>
      </c>
      <c r="B401" s="15" t="str">
        <f>VLOOKUP(A401,'Planning Periods'!$E$2:$N$540,10,FALSE)</f>
        <v>12/31/2023 - 12/31/2031</v>
      </c>
      <c r="C401" s="59">
        <v>2017</v>
      </c>
      <c r="D401" s="59" t="str">
        <f t="shared" si="5"/>
        <v>Coalinga 2017</v>
      </c>
      <c r="E401" s="59">
        <v>150</v>
      </c>
      <c r="F401" s="233">
        <v>0</v>
      </c>
      <c r="G401" s="59">
        <v>0</v>
      </c>
      <c r="H401" s="59">
        <v>0</v>
      </c>
      <c r="I401" s="48"/>
      <c r="J401" s="59">
        <v>115</v>
      </c>
      <c r="K401" s="233">
        <v>0</v>
      </c>
      <c r="L401" s="59">
        <v>0</v>
      </c>
      <c r="M401" s="59">
        <v>0</v>
      </c>
      <c r="N401" s="48"/>
      <c r="O401" s="59">
        <v>123</v>
      </c>
      <c r="P401" s="59">
        <v>3</v>
      </c>
      <c r="Q401" s="48"/>
      <c r="R401" s="59">
        <v>201</v>
      </c>
      <c r="S401" s="59">
        <v>39</v>
      </c>
      <c r="T401" s="48">
        <v>0</v>
      </c>
      <c r="U401" s="59">
        <v>589</v>
      </c>
      <c r="V401" s="59">
        <v>42</v>
      </c>
    </row>
    <row r="402" spans="1:22">
      <c r="A402" s="60" t="s">
        <v>942</v>
      </c>
      <c r="B402" s="15" t="str">
        <f>VLOOKUP(A402,'Planning Periods'!$E$2:$N$540,10,FALSE)</f>
        <v>05/15/2021 - 05/15/2029</v>
      </c>
      <c r="C402" s="59">
        <v>2013</v>
      </c>
      <c r="D402" s="59" t="str">
        <f t="shared" si="5"/>
        <v>Colfax 2013</v>
      </c>
      <c r="E402" s="59">
        <v>11</v>
      </c>
      <c r="F402" s="233">
        <v>0</v>
      </c>
      <c r="G402" s="59">
        <v>0</v>
      </c>
      <c r="H402" s="59">
        <v>0</v>
      </c>
      <c r="I402" s="48"/>
      <c r="J402" s="59">
        <v>10</v>
      </c>
      <c r="K402" s="233">
        <v>0</v>
      </c>
      <c r="L402" s="59">
        <v>0</v>
      </c>
      <c r="M402" s="59">
        <v>0</v>
      </c>
      <c r="N402" s="48"/>
      <c r="O402" s="59">
        <v>12</v>
      </c>
      <c r="P402" s="59">
        <v>0</v>
      </c>
      <c r="Q402" s="48"/>
      <c r="R402" s="59">
        <v>36</v>
      </c>
      <c r="S402" s="59">
        <v>0</v>
      </c>
      <c r="T402" s="48">
        <v>0</v>
      </c>
      <c r="U402" s="59">
        <v>69</v>
      </c>
      <c r="V402" s="59">
        <v>0</v>
      </c>
    </row>
    <row r="403" spans="1:22">
      <c r="A403" s="60" t="s">
        <v>942</v>
      </c>
      <c r="B403" s="15" t="str">
        <f>VLOOKUP(A403,'Planning Periods'!$E$2:$N$540,10,FALSE)</f>
        <v>05/15/2021 - 05/15/2029</v>
      </c>
      <c r="C403" s="59">
        <v>2014</v>
      </c>
      <c r="D403" s="59" t="str">
        <f t="shared" si="5"/>
        <v>Colfax 2014</v>
      </c>
      <c r="E403" s="59" t="s">
        <v>1357</v>
      </c>
      <c r="F403" s="233" t="s">
        <v>1357</v>
      </c>
      <c r="G403" s="59" t="s">
        <v>1357</v>
      </c>
      <c r="H403" s="59" t="s">
        <v>1357</v>
      </c>
      <c r="I403" s="48"/>
      <c r="J403" s="59" t="s">
        <v>1357</v>
      </c>
      <c r="K403" s="233" t="s">
        <v>1357</v>
      </c>
      <c r="L403" s="59" t="s">
        <v>1357</v>
      </c>
      <c r="M403" s="59" t="s">
        <v>1357</v>
      </c>
      <c r="N403" s="48"/>
      <c r="O403" s="59" t="s">
        <v>1357</v>
      </c>
      <c r="P403" s="59" t="s">
        <v>1357</v>
      </c>
      <c r="Q403" s="48"/>
      <c r="R403" s="59" t="s">
        <v>1357</v>
      </c>
      <c r="S403" s="59" t="s">
        <v>1357</v>
      </c>
      <c r="T403" s="48" t="s">
        <v>1357</v>
      </c>
      <c r="U403" s="59" t="s">
        <v>1357</v>
      </c>
      <c r="V403" s="59" t="s">
        <v>1357</v>
      </c>
    </row>
    <row r="404" spans="1:22">
      <c r="A404" s="60" t="s">
        <v>942</v>
      </c>
      <c r="B404" s="15" t="str">
        <f>VLOOKUP(A404,'Planning Periods'!$E$2:$N$540,10,FALSE)</f>
        <v>05/15/2021 - 05/15/2029</v>
      </c>
      <c r="C404" s="59">
        <v>2015</v>
      </c>
      <c r="D404" s="59" t="str">
        <f t="shared" si="5"/>
        <v>Colfax 2015</v>
      </c>
      <c r="E404" s="59" t="s">
        <v>1357</v>
      </c>
      <c r="F404" s="233" t="s">
        <v>1357</v>
      </c>
      <c r="G404" s="59" t="s">
        <v>1357</v>
      </c>
      <c r="H404" s="59" t="s">
        <v>1357</v>
      </c>
      <c r="I404" s="48"/>
      <c r="J404" s="59" t="s">
        <v>1357</v>
      </c>
      <c r="K404" s="233" t="s">
        <v>1357</v>
      </c>
      <c r="L404" s="59" t="s">
        <v>1357</v>
      </c>
      <c r="M404" s="59" t="s">
        <v>1357</v>
      </c>
      <c r="N404" s="48"/>
      <c r="O404" s="59" t="s">
        <v>1357</v>
      </c>
      <c r="P404" s="59" t="s">
        <v>1357</v>
      </c>
      <c r="Q404" s="48"/>
      <c r="R404" s="59" t="s">
        <v>1357</v>
      </c>
      <c r="S404" s="59" t="s">
        <v>1357</v>
      </c>
      <c r="T404" s="48" t="s">
        <v>1357</v>
      </c>
      <c r="U404" s="59" t="s">
        <v>1357</v>
      </c>
      <c r="V404" s="59" t="s">
        <v>1357</v>
      </c>
    </row>
    <row r="405" spans="1:22">
      <c r="A405" s="60" t="s">
        <v>942</v>
      </c>
      <c r="B405" s="15" t="str">
        <f>VLOOKUP(A405,'Planning Periods'!$E$2:$N$540,10,FALSE)</f>
        <v>05/15/2021 - 05/15/2029</v>
      </c>
      <c r="C405" s="59">
        <v>2016</v>
      </c>
      <c r="D405" s="59" t="str">
        <f t="shared" si="5"/>
        <v>Colfax 2016</v>
      </c>
      <c r="E405" s="59" t="s">
        <v>1357</v>
      </c>
      <c r="F405" s="233" t="s">
        <v>1357</v>
      </c>
      <c r="G405" s="59" t="s">
        <v>1357</v>
      </c>
      <c r="H405" s="59" t="s">
        <v>1357</v>
      </c>
      <c r="I405" s="48"/>
      <c r="J405" s="59" t="s">
        <v>1357</v>
      </c>
      <c r="K405" s="233" t="s">
        <v>1357</v>
      </c>
      <c r="L405" s="59" t="s">
        <v>1357</v>
      </c>
      <c r="M405" s="59" t="s">
        <v>1357</v>
      </c>
      <c r="N405" s="48"/>
      <c r="O405" s="59" t="s">
        <v>1357</v>
      </c>
      <c r="P405" s="59" t="s">
        <v>1357</v>
      </c>
      <c r="Q405" s="48"/>
      <c r="R405" s="59" t="s">
        <v>1357</v>
      </c>
      <c r="S405" s="59" t="s">
        <v>1357</v>
      </c>
      <c r="T405" s="48" t="s">
        <v>1357</v>
      </c>
      <c r="U405" s="59" t="s">
        <v>1357</v>
      </c>
      <c r="V405" s="59" t="s">
        <v>1357</v>
      </c>
    </row>
    <row r="406" spans="1:22">
      <c r="A406" s="60" t="s">
        <v>942</v>
      </c>
      <c r="B406" s="15" t="str">
        <f>VLOOKUP(A406,'Planning Periods'!$E$2:$N$540,10,FALSE)</f>
        <v>05/15/2021 - 05/15/2029</v>
      </c>
      <c r="C406" s="59">
        <v>2017</v>
      </c>
      <c r="D406" s="59" t="str">
        <f t="shared" si="5"/>
        <v>Colfax 2017</v>
      </c>
      <c r="E406" s="59">
        <v>11</v>
      </c>
      <c r="F406" s="233">
        <v>0</v>
      </c>
      <c r="G406" s="59">
        <v>0</v>
      </c>
      <c r="H406" s="59">
        <v>0</v>
      </c>
      <c r="I406" s="48"/>
      <c r="J406" s="59">
        <v>10</v>
      </c>
      <c r="K406" s="233">
        <v>0</v>
      </c>
      <c r="L406" s="59">
        <v>0</v>
      </c>
      <c r="M406" s="59">
        <v>0</v>
      </c>
      <c r="N406" s="48"/>
      <c r="O406" s="59">
        <v>12</v>
      </c>
      <c r="P406" s="59">
        <v>0</v>
      </c>
      <c r="Q406" s="48"/>
      <c r="R406" s="59">
        <v>36</v>
      </c>
      <c r="S406" s="59">
        <v>0</v>
      </c>
      <c r="T406" s="48">
        <v>0</v>
      </c>
      <c r="U406" s="59">
        <v>69</v>
      </c>
      <c r="V406" s="59">
        <v>0</v>
      </c>
    </row>
    <row r="407" spans="1:22">
      <c r="A407" s="60" t="s">
        <v>1429</v>
      </c>
      <c r="B407" s="15" t="str">
        <f>VLOOKUP(A407,'Planning Periods'!$E$2:$N$540,10,FALSE)</f>
        <v>01/31/2023 - 01/31/2031</v>
      </c>
      <c r="C407" s="59">
        <v>2014</v>
      </c>
      <c r="D407" s="59" t="str">
        <f t="shared" si="5"/>
        <v>Colma 2014</v>
      </c>
      <c r="E407" s="59">
        <v>20</v>
      </c>
      <c r="F407" s="233">
        <v>0</v>
      </c>
      <c r="G407" s="59">
        <v>0</v>
      </c>
      <c r="H407" s="59">
        <v>0</v>
      </c>
      <c r="I407" s="48"/>
      <c r="J407" s="59">
        <v>8</v>
      </c>
      <c r="K407" s="233">
        <v>0</v>
      </c>
      <c r="L407" s="59">
        <v>0</v>
      </c>
      <c r="M407" s="59">
        <v>0</v>
      </c>
      <c r="N407" s="48"/>
      <c r="O407" s="59">
        <v>9</v>
      </c>
      <c r="P407" s="59">
        <v>0</v>
      </c>
      <c r="Q407" s="48"/>
      <c r="R407" s="59">
        <v>22</v>
      </c>
      <c r="S407" s="59">
        <v>0</v>
      </c>
      <c r="T407" s="48">
        <v>0</v>
      </c>
      <c r="U407" s="59">
        <v>59</v>
      </c>
      <c r="V407" s="59">
        <v>0</v>
      </c>
    </row>
    <row r="408" spans="1:22">
      <c r="A408" s="60" t="s">
        <v>1429</v>
      </c>
      <c r="B408" s="15" t="str">
        <f>VLOOKUP(A408,'Planning Periods'!$E$2:$N$540,10,FALSE)</f>
        <v>01/31/2023 - 01/31/2031</v>
      </c>
      <c r="C408" s="59">
        <v>2015</v>
      </c>
      <c r="D408" s="59" t="str">
        <f t="shared" si="5"/>
        <v>Colma 2015</v>
      </c>
      <c r="E408" s="59">
        <v>20</v>
      </c>
      <c r="F408" s="233">
        <v>0</v>
      </c>
      <c r="G408" s="59">
        <v>0</v>
      </c>
      <c r="H408" s="59">
        <v>0</v>
      </c>
      <c r="I408" s="48"/>
      <c r="J408" s="59">
        <v>8</v>
      </c>
      <c r="K408" s="233">
        <v>0</v>
      </c>
      <c r="L408" s="59">
        <v>0</v>
      </c>
      <c r="M408" s="59">
        <v>0</v>
      </c>
      <c r="N408" s="48"/>
      <c r="O408" s="59">
        <v>9</v>
      </c>
      <c r="P408" s="59">
        <v>0</v>
      </c>
      <c r="Q408" s="48"/>
      <c r="R408" s="59">
        <v>22</v>
      </c>
      <c r="S408" s="59">
        <v>0</v>
      </c>
      <c r="T408" s="48">
        <v>0</v>
      </c>
      <c r="U408" s="59">
        <v>59</v>
      </c>
      <c r="V408" s="59">
        <v>0</v>
      </c>
    </row>
    <row r="409" spans="1:22">
      <c r="A409" s="60" t="s">
        <v>1429</v>
      </c>
      <c r="B409" s="15" t="str">
        <f>VLOOKUP(A409,'Planning Periods'!$E$2:$N$540,10,FALSE)</f>
        <v>01/31/2023 - 01/31/2031</v>
      </c>
      <c r="C409" s="59">
        <v>2016</v>
      </c>
      <c r="D409" s="59" t="str">
        <f t="shared" ref="D409:D475" si="6">CONCATENATE(A409," ",C409)</f>
        <v>Colma 2016</v>
      </c>
      <c r="E409" s="59">
        <v>20</v>
      </c>
      <c r="F409" s="233">
        <v>0</v>
      </c>
      <c r="G409" s="59">
        <v>0</v>
      </c>
      <c r="H409" s="59">
        <v>0</v>
      </c>
      <c r="I409" s="48"/>
      <c r="J409" s="59">
        <v>8</v>
      </c>
      <c r="K409" s="233">
        <v>0</v>
      </c>
      <c r="L409" s="59">
        <v>0</v>
      </c>
      <c r="M409" s="59">
        <v>0</v>
      </c>
      <c r="N409" s="48"/>
      <c r="O409" s="59">
        <v>9</v>
      </c>
      <c r="P409" s="59">
        <v>0</v>
      </c>
      <c r="Q409" s="48"/>
      <c r="R409" s="59">
        <v>22</v>
      </c>
      <c r="S409" s="59">
        <v>0</v>
      </c>
      <c r="T409" s="48">
        <v>0</v>
      </c>
      <c r="U409" s="59">
        <v>59</v>
      </c>
      <c r="V409" s="59">
        <v>0</v>
      </c>
    </row>
    <row r="410" spans="1:22">
      <c r="A410" s="60" t="s">
        <v>1429</v>
      </c>
      <c r="B410" s="15" t="str">
        <f>VLOOKUP(A410,'Planning Periods'!$E$2:$N$540,10,FALSE)</f>
        <v>01/31/2023 - 01/31/2031</v>
      </c>
      <c r="C410" s="59">
        <v>2017</v>
      </c>
      <c r="D410" s="59" t="str">
        <f t="shared" si="6"/>
        <v>Colma 2017</v>
      </c>
      <c r="E410" s="59">
        <v>20</v>
      </c>
      <c r="F410" s="233">
        <v>0</v>
      </c>
      <c r="G410" s="59">
        <v>0</v>
      </c>
      <c r="H410" s="59">
        <v>0</v>
      </c>
      <c r="I410" s="48"/>
      <c r="J410" s="59">
        <v>8</v>
      </c>
      <c r="K410" s="233">
        <v>0</v>
      </c>
      <c r="L410" s="59">
        <v>0</v>
      </c>
      <c r="M410" s="59">
        <v>0</v>
      </c>
      <c r="N410" s="48"/>
      <c r="O410" s="59">
        <v>9</v>
      </c>
      <c r="P410" s="59">
        <v>0</v>
      </c>
      <c r="Q410" s="48"/>
      <c r="R410" s="59">
        <v>22</v>
      </c>
      <c r="S410" s="59">
        <v>6</v>
      </c>
      <c r="T410" s="48">
        <v>0</v>
      </c>
      <c r="U410" s="59">
        <v>59</v>
      </c>
      <c r="V410" s="59">
        <v>6</v>
      </c>
    </row>
    <row r="411" spans="1:22">
      <c r="A411" s="60" t="s">
        <v>943</v>
      </c>
      <c r="B411" s="15"/>
      <c r="C411" s="59">
        <v>2013</v>
      </c>
      <c r="D411" s="59" t="str">
        <f t="shared" si="6"/>
        <v>Colton 2013</v>
      </c>
      <c r="E411" s="59" t="s">
        <v>1357</v>
      </c>
      <c r="F411" s="233" t="s">
        <v>1357</v>
      </c>
      <c r="G411" s="59" t="s">
        <v>1357</v>
      </c>
      <c r="H411" s="59" t="s">
        <v>1357</v>
      </c>
      <c r="I411" s="48"/>
      <c r="J411" s="59" t="s">
        <v>1357</v>
      </c>
      <c r="K411" s="233" t="s">
        <v>1357</v>
      </c>
      <c r="L411" s="59" t="s">
        <v>1357</v>
      </c>
      <c r="M411" s="59" t="s">
        <v>1357</v>
      </c>
      <c r="N411" s="48"/>
      <c r="O411" s="59" t="s">
        <v>1357</v>
      </c>
      <c r="P411" s="59" t="s">
        <v>1357</v>
      </c>
      <c r="Q411" s="48"/>
      <c r="R411" s="59" t="s">
        <v>1357</v>
      </c>
      <c r="S411" s="59" t="s">
        <v>1357</v>
      </c>
      <c r="T411" s="48" t="s">
        <v>1357</v>
      </c>
      <c r="U411" s="59" t="s">
        <v>1357</v>
      </c>
      <c r="V411" s="59" t="s">
        <v>1357</v>
      </c>
    </row>
    <row r="412" spans="1:22">
      <c r="A412" s="60" t="s">
        <v>943</v>
      </c>
      <c r="B412" s="15" t="str">
        <f>VLOOKUP(A412,'Planning Periods'!$E$2:$N$540,10,FALSE)</f>
        <v>10/15/2021 - 10/15/2029</v>
      </c>
      <c r="C412" s="59">
        <v>2014</v>
      </c>
      <c r="D412" s="59" t="str">
        <f t="shared" si="6"/>
        <v>Colton 2014</v>
      </c>
      <c r="E412" s="59">
        <v>443</v>
      </c>
      <c r="F412" s="233">
        <v>0</v>
      </c>
      <c r="G412" s="59">
        <v>0</v>
      </c>
      <c r="H412" s="59">
        <v>0</v>
      </c>
      <c r="I412" s="48"/>
      <c r="J412" s="59">
        <v>302</v>
      </c>
      <c r="K412" s="233">
        <v>0</v>
      </c>
      <c r="L412" s="59">
        <v>0</v>
      </c>
      <c r="M412" s="59">
        <v>0</v>
      </c>
      <c r="N412" s="48"/>
      <c r="O412" s="59">
        <v>347</v>
      </c>
      <c r="P412" s="59">
        <v>5</v>
      </c>
      <c r="Q412" s="48"/>
      <c r="R412" s="59">
        <v>831</v>
      </c>
      <c r="S412" s="59">
        <v>23</v>
      </c>
      <c r="T412" s="48">
        <v>0</v>
      </c>
      <c r="U412" s="59">
        <v>1923</v>
      </c>
      <c r="V412" s="59">
        <v>28</v>
      </c>
    </row>
    <row r="413" spans="1:22">
      <c r="A413" s="60" t="s">
        <v>943</v>
      </c>
      <c r="B413" s="15" t="str">
        <f>VLOOKUP(A413,'Planning Periods'!$E$2:$N$540,10,FALSE)</f>
        <v>10/15/2021 - 10/15/2029</v>
      </c>
      <c r="C413" s="59">
        <v>2015</v>
      </c>
      <c r="D413" s="59" t="str">
        <f t="shared" si="6"/>
        <v>Colton 2015</v>
      </c>
      <c r="E413" s="59">
        <v>443</v>
      </c>
      <c r="F413" s="233">
        <v>0</v>
      </c>
      <c r="G413" s="59">
        <v>0</v>
      </c>
      <c r="H413" s="59">
        <v>0</v>
      </c>
      <c r="I413" s="48"/>
      <c r="J413" s="59">
        <v>302</v>
      </c>
      <c r="K413" s="233">
        <v>0</v>
      </c>
      <c r="L413" s="59">
        <v>0</v>
      </c>
      <c r="M413" s="59">
        <v>0</v>
      </c>
      <c r="N413" s="48"/>
      <c r="O413" s="59">
        <v>347</v>
      </c>
      <c r="P413" s="59">
        <v>3</v>
      </c>
      <c r="Q413" s="48"/>
      <c r="R413" s="59">
        <v>831</v>
      </c>
      <c r="S413" s="59">
        <v>13</v>
      </c>
      <c r="T413" s="48">
        <v>0</v>
      </c>
      <c r="U413" s="59">
        <v>1923</v>
      </c>
      <c r="V413" s="59">
        <v>16</v>
      </c>
    </row>
    <row r="414" spans="1:22">
      <c r="A414" s="60" t="s">
        <v>943</v>
      </c>
      <c r="B414" s="15" t="str">
        <f>VLOOKUP(A414,'Planning Periods'!$E$2:$N$540,10,FALSE)</f>
        <v>10/15/2021 - 10/15/2029</v>
      </c>
      <c r="C414" s="59">
        <v>2016</v>
      </c>
      <c r="D414" s="59" t="str">
        <f t="shared" si="6"/>
        <v>Colton 2016</v>
      </c>
      <c r="E414" s="59">
        <v>443</v>
      </c>
      <c r="F414" s="233">
        <v>0</v>
      </c>
      <c r="G414" s="59">
        <v>0</v>
      </c>
      <c r="H414" s="59">
        <v>0</v>
      </c>
      <c r="I414" s="48"/>
      <c r="J414" s="59">
        <v>302</v>
      </c>
      <c r="K414" s="233">
        <v>0</v>
      </c>
      <c r="L414" s="59">
        <v>0</v>
      </c>
      <c r="M414" s="59">
        <v>0</v>
      </c>
      <c r="N414" s="48"/>
      <c r="O414" s="59">
        <v>347</v>
      </c>
      <c r="P414" s="59">
        <v>3</v>
      </c>
      <c r="Q414" s="48"/>
      <c r="R414" s="59">
        <v>831</v>
      </c>
      <c r="S414" s="59">
        <v>6</v>
      </c>
      <c r="T414" s="48">
        <v>0</v>
      </c>
      <c r="U414" s="59">
        <v>1923</v>
      </c>
      <c r="V414" s="59">
        <v>9</v>
      </c>
    </row>
    <row r="415" spans="1:22">
      <c r="A415" s="60" t="s">
        <v>943</v>
      </c>
      <c r="B415" s="15" t="str">
        <f>VLOOKUP(A415,'Planning Periods'!$E$2:$N$540,10,FALSE)</f>
        <v>10/15/2021 - 10/15/2029</v>
      </c>
      <c r="C415" s="59">
        <v>2017</v>
      </c>
      <c r="D415" s="59" t="str">
        <f t="shared" si="6"/>
        <v>Colton 2017</v>
      </c>
      <c r="E415" s="59">
        <v>443</v>
      </c>
      <c r="F415" s="233">
        <v>0</v>
      </c>
      <c r="G415" s="59">
        <v>0</v>
      </c>
      <c r="H415" s="59">
        <v>0</v>
      </c>
      <c r="I415" s="48"/>
      <c r="J415" s="59">
        <v>302</v>
      </c>
      <c r="K415" s="233">
        <v>0</v>
      </c>
      <c r="L415" s="59">
        <v>0</v>
      </c>
      <c r="M415" s="59">
        <v>0</v>
      </c>
      <c r="N415" s="48"/>
      <c r="O415" s="59">
        <v>347</v>
      </c>
      <c r="P415" s="59">
        <v>2</v>
      </c>
      <c r="Q415" s="48"/>
      <c r="R415" s="59">
        <v>831</v>
      </c>
      <c r="S415" s="59">
        <v>16</v>
      </c>
      <c r="T415" s="48">
        <v>0</v>
      </c>
      <c r="U415" s="59">
        <v>1923</v>
      </c>
      <c r="V415" s="59">
        <v>18</v>
      </c>
    </row>
    <row r="416" spans="1:22">
      <c r="A416" t="s">
        <v>944</v>
      </c>
      <c r="B416" s="15" t="str">
        <f>VLOOKUP(A416,'Planning Periods'!$E$2:$N$540,10,FALSE)</f>
        <v>01/01/2021 - 12/31/2028</v>
      </c>
      <c r="C416" s="59">
        <v>2014</v>
      </c>
      <c r="D416" s="59" t="str">
        <f t="shared" si="6"/>
        <v>Colusa 2014</v>
      </c>
      <c r="E416" s="233" t="s">
        <v>1357</v>
      </c>
      <c r="F416" s="233" t="s">
        <v>1357</v>
      </c>
      <c r="G416" s="233" t="s">
        <v>1357</v>
      </c>
      <c r="H416" s="233" t="s">
        <v>1357</v>
      </c>
      <c r="I416" s="233">
        <v>0</v>
      </c>
      <c r="J416" s="233" t="s">
        <v>1357</v>
      </c>
      <c r="K416" s="233" t="s">
        <v>1357</v>
      </c>
      <c r="L416" s="233" t="s">
        <v>1357</v>
      </c>
      <c r="M416" s="233" t="s">
        <v>1357</v>
      </c>
      <c r="N416" s="233">
        <v>0</v>
      </c>
      <c r="O416" s="233" t="s">
        <v>1357</v>
      </c>
      <c r="P416" s="233" t="s">
        <v>1357</v>
      </c>
      <c r="Q416" s="233"/>
      <c r="R416" s="233" t="s">
        <v>1357</v>
      </c>
      <c r="S416" s="233" t="s">
        <v>1357</v>
      </c>
      <c r="T416" s="233" t="s">
        <v>1357</v>
      </c>
      <c r="U416" s="233" t="s">
        <v>1357</v>
      </c>
      <c r="V416" s="233" t="s">
        <v>1357</v>
      </c>
    </row>
    <row r="417" spans="1:22">
      <c r="A417" t="s">
        <v>944</v>
      </c>
      <c r="B417" s="15" t="str">
        <f>VLOOKUP(A417,'Planning Periods'!$E$2:$N$540,10,FALSE)</f>
        <v>01/01/2021 - 12/31/2028</v>
      </c>
      <c r="C417" s="59">
        <v>2015</v>
      </c>
      <c r="D417" s="59" t="str">
        <f t="shared" si="6"/>
        <v>Colusa 2015</v>
      </c>
      <c r="E417" t="s">
        <v>1357</v>
      </c>
      <c r="F417" t="s">
        <v>1357</v>
      </c>
      <c r="G417" t="s">
        <v>1357</v>
      </c>
      <c r="H417" t="s">
        <v>1357</v>
      </c>
      <c r="J417" t="s">
        <v>1357</v>
      </c>
      <c r="K417" t="s">
        <v>1357</v>
      </c>
      <c r="L417" t="s">
        <v>1357</v>
      </c>
      <c r="M417" t="s">
        <v>1357</v>
      </c>
      <c r="O417" t="s">
        <v>1357</v>
      </c>
      <c r="P417" t="s">
        <v>1357</v>
      </c>
      <c r="R417" t="s">
        <v>1357</v>
      </c>
      <c r="S417" t="s">
        <v>1357</v>
      </c>
      <c r="T417" t="s">
        <v>1357</v>
      </c>
      <c r="U417" t="s">
        <v>1357</v>
      </c>
      <c r="V417" t="s">
        <v>1357</v>
      </c>
    </row>
    <row r="418" spans="1:22">
      <c r="A418" t="s">
        <v>944</v>
      </c>
      <c r="B418" s="15" t="str">
        <f>VLOOKUP(A418,'Planning Periods'!$E$2:$N$540,10,FALSE)</f>
        <v>01/01/2021 - 12/31/2028</v>
      </c>
      <c r="C418" s="59">
        <v>2016</v>
      </c>
      <c r="D418" s="59" t="str">
        <f t="shared" si="6"/>
        <v>Colusa 2016</v>
      </c>
      <c r="E418" t="s">
        <v>1357</v>
      </c>
      <c r="F418" t="s">
        <v>1357</v>
      </c>
      <c r="G418" t="s">
        <v>1357</v>
      </c>
      <c r="H418" t="s">
        <v>1357</v>
      </c>
      <c r="J418" t="s">
        <v>1357</v>
      </c>
      <c r="K418" t="s">
        <v>1357</v>
      </c>
      <c r="L418" t="s">
        <v>1357</v>
      </c>
      <c r="M418" t="s">
        <v>1357</v>
      </c>
      <c r="O418" t="s">
        <v>1357</v>
      </c>
      <c r="P418" t="s">
        <v>1357</v>
      </c>
      <c r="R418" t="s">
        <v>1357</v>
      </c>
      <c r="S418" t="s">
        <v>1357</v>
      </c>
      <c r="T418" t="s">
        <v>1357</v>
      </c>
      <c r="U418" t="s">
        <v>1357</v>
      </c>
      <c r="V418" t="s">
        <v>1357</v>
      </c>
    </row>
    <row r="419" spans="1:22">
      <c r="A419" t="s">
        <v>944</v>
      </c>
      <c r="B419" s="15" t="str">
        <f>VLOOKUP(A419,'Planning Periods'!$E$2:$N$540,10,FALSE)</f>
        <v>01/01/2021 - 12/31/2028</v>
      </c>
      <c r="C419" s="59">
        <v>2017</v>
      </c>
      <c r="D419" s="59" t="str">
        <f t="shared" si="6"/>
        <v>Colusa 2017</v>
      </c>
      <c r="E419" t="s">
        <v>1357</v>
      </c>
      <c r="F419" t="s">
        <v>1357</v>
      </c>
      <c r="G419" t="s">
        <v>1357</v>
      </c>
      <c r="H419" t="s">
        <v>1357</v>
      </c>
      <c r="J419" t="s">
        <v>1357</v>
      </c>
      <c r="K419" t="s">
        <v>1357</v>
      </c>
      <c r="L419" t="s">
        <v>1357</v>
      </c>
      <c r="M419" t="s">
        <v>1357</v>
      </c>
      <c r="O419" t="s">
        <v>1357</v>
      </c>
      <c r="P419" t="s">
        <v>1357</v>
      </c>
      <c r="R419" t="s">
        <v>1357</v>
      </c>
      <c r="S419" t="s">
        <v>1357</v>
      </c>
      <c r="T419" t="s">
        <v>1357</v>
      </c>
      <c r="U419" t="s">
        <v>1357</v>
      </c>
      <c r="V419" t="s">
        <v>1357</v>
      </c>
    </row>
    <row r="420" spans="1:22">
      <c r="A420" s="60" t="s">
        <v>945</v>
      </c>
      <c r="B420" s="15" t="str">
        <f>VLOOKUP(A420,'Planning Periods'!$E$2:$N$540,10,FALSE)</f>
        <v>01/01/2021 - 12/31/2028</v>
      </c>
      <c r="C420" s="59">
        <v>2014</v>
      </c>
      <c r="D420" s="59" t="str">
        <f t="shared" si="6"/>
        <v>Colusa County - Unincorporated 2014</v>
      </c>
      <c r="E420" s="59">
        <v>107</v>
      </c>
      <c r="F420" s="233">
        <v>2</v>
      </c>
      <c r="G420" s="59">
        <v>0</v>
      </c>
      <c r="H420" s="59">
        <v>2</v>
      </c>
      <c r="I420" s="48"/>
      <c r="J420" s="59">
        <v>91</v>
      </c>
      <c r="K420" s="233">
        <v>1</v>
      </c>
      <c r="L420" s="59">
        <v>0</v>
      </c>
      <c r="M420" s="59">
        <v>1</v>
      </c>
      <c r="N420" s="48"/>
      <c r="O420" s="59">
        <v>91</v>
      </c>
      <c r="P420" s="59">
        <v>32</v>
      </c>
      <c r="Q420" s="48"/>
      <c r="R420" s="59">
        <v>210</v>
      </c>
      <c r="S420" s="59">
        <v>25</v>
      </c>
      <c r="T420" s="48">
        <v>1</v>
      </c>
      <c r="U420" s="59">
        <v>499</v>
      </c>
      <c r="V420" s="59">
        <v>60</v>
      </c>
    </row>
    <row r="421" spans="1:22">
      <c r="A421" s="60" t="s">
        <v>945</v>
      </c>
      <c r="B421" s="15" t="str">
        <f>VLOOKUP(A421,'Planning Periods'!$E$2:$N$540,10,FALSE)</f>
        <v>01/01/2021 - 12/31/2028</v>
      </c>
      <c r="C421" s="59">
        <v>2015</v>
      </c>
      <c r="D421" s="59" t="str">
        <f t="shared" si="6"/>
        <v>Colusa County - Unincorporated 2015</v>
      </c>
      <c r="E421" s="59">
        <v>107</v>
      </c>
      <c r="F421" s="233">
        <v>1</v>
      </c>
      <c r="G421" s="59">
        <v>1</v>
      </c>
      <c r="H421" s="59">
        <v>0</v>
      </c>
      <c r="I421" s="48"/>
      <c r="J421" s="59">
        <v>91</v>
      </c>
      <c r="K421" s="233">
        <v>1</v>
      </c>
      <c r="L421" s="59">
        <v>0</v>
      </c>
      <c r="M421" s="59">
        <v>1</v>
      </c>
      <c r="N421" s="48"/>
      <c r="O421" s="59">
        <v>91</v>
      </c>
      <c r="P421" s="59">
        <v>30</v>
      </c>
      <c r="Q421" s="48"/>
      <c r="R421" s="59">
        <v>210</v>
      </c>
      <c r="S421" s="59">
        <v>13</v>
      </c>
      <c r="T421" s="48">
        <v>1</v>
      </c>
      <c r="U421" s="59">
        <v>499</v>
      </c>
      <c r="V421" s="59">
        <v>45</v>
      </c>
    </row>
    <row r="422" spans="1:22">
      <c r="A422" s="60" t="s">
        <v>945</v>
      </c>
      <c r="B422" s="15" t="str">
        <f>VLOOKUP(A422,'Planning Periods'!$E$2:$N$540,10,FALSE)</f>
        <v>01/01/2021 - 12/31/2028</v>
      </c>
      <c r="C422" s="59">
        <v>2016</v>
      </c>
      <c r="D422" s="59" t="str">
        <f t="shared" si="6"/>
        <v>Colusa County - Unincorporated 2016</v>
      </c>
      <c r="E422" s="59">
        <v>107</v>
      </c>
      <c r="F422" s="233">
        <v>0</v>
      </c>
      <c r="G422" s="59">
        <v>0</v>
      </c>
      <c r="H422" s="59">
        <v>0</v>
      </c>
      <c r="I422" s="48"/>
      <c r="J422" s="59">
        <v>91</v>
      </c>
      <c r="K422" s="233">
        <v>2</v>
      </c>
      <c r="L422" s="59">
        <v>0</v>
      </c>
      <c r="M422" s="59">
        <v>2</v>
      </c>
      <c r="N422" s="48"/>
      <c r="O422" s="59">
        <v>91</v>
      </c>
      <c r="P422" s="59">
        <v>7</v>
      </c>
      <c r="Q422" s="48"/>
      <c r="R422" s="59">
        <v>210</v>
      </c>
      <c r="S422" s="59">
        <v>2</v>
      </c>
      <c r="T422" s="48">
        <v>2</v>
      </c>
      <c r="U422" s="59">
        <v>499</v>
      </c>
      <c r="V422" s="59">
        <v>11</v>
      </c>
    </row>
    <row r="423" spans="1:22">
      <c r="A423" s="60" t="s">
        <v>945</v>
      </c>
      <c r="B423" s="15" t="str">
        <f>VLOOKUP(A423,'Planning Periods'!$E$2:$N$540,10,FALSE)</f>
        <v>01/01/2021 - 12/31/2028</v>
      </c>
      <c r="C423" s="59">
        <v>2017</v>
      </c>
      <c r="D423" s="59" t="str">
        <f t="shared" si="6"/>
        <v>Colusa County - Unincorporated 2017</v>
      </c>
      <c r="E423" s="59">
        <v>107</v>
      </c>
      <c r="F423" s="233">
        <v>2</v>
      </c>
      <c r="G423" s="59">
        <v>0</v>
      </c>
      <c r="H423" s="59">
        <v>2</v>
      </c>
      <c r="I423" s="48"/>
      <c r="J423" s="59">
        <v>91</v>
      </c>
      <c r="K423" s="233">
        <v>1</v>
      </c>
      <c r="L423" s="59">
        <v>0</v>
      </c>
      <c r="M423" s="59">
        <v>1</v>
      </c>
      <c r="N423" s="48"/>
      <c r="O423" s="59">
        <v>91</v>
      </c>
      <c r="P423" s="59">
        <v>0</v>
      </c>
      <c r="Q423" s="48"/>
      <c r="R423" s="59">
        <v>210</v>
      </c>
      <c r="S423" s="59">
        <v>6</v>
      </c>
      <c r="T423" s="48">
        <v>1</v>
      </c>
      <c r="U423" s="59">
        <v>499</v>
      </c>
      <c r="V423" s="59">
        <v>9</v>
      </c>
    </row>
    <row r="424" spans="1:22">
      <c r="A424" t="s">
        <v>745</v>
      </c>
      <c r="B424" s="15"/>
      <c r="C424" s="59">
        <v>2013</v>
      </c>
      <c r="D424" s="59" t="str">
        <f t="shared" si="6"/>
        <v>Commerce 2013</v>
      </c>
      <c r="E424" s="59" t="s">
        <v>1357</v>
      </c>
      <c r="F424" s="233" t="s">
        <v>1357</v>
      </c>
      <c r="G424" s="59" t="s">
        <v>1357</v>
      </c>
      <c r="H424" s="59" t="s">
        <v>1357</v>
      </c>
      <c r="I424" s="48"/>
      <c r="J424" s="59" t="s">
        <v>1357</v>
      </c>
      <c r="K424" s="233" t="s">
        <v>1357</v>
      </c>
      <c r="L424" s="59" t="s">
        <v>1357</v>
      </c>
      <c r="M424" s="59" t="s">
        <v>1357</v>
      </c>
      <c r="N424" s="48"/>
      <c r="O424" s="59" t="s">
        <v>1357</v>
      </c>
      <c r="P424" s="59" t="s">
        <v>1357</v>
      </c>
      <c r="Q424" s="48"/>
      <c r="R424" s="59" t="s">
        <v>1357</v>
      </c>
      <c r="S424" s="59" t="s">
        <v>1357</v>
      </c>
      <c r="T424" s="48" t="s">
        <v>1357</v>
      </c>
      <c r="U424" s="59" t="s">
        <v>1357</v>
      </c>
      <c r="V424" s="59" t="s">
        <v>1357</v>
      </c>
    </row>
    <row r="425" spans="1:22">
      <c r="A425" t="s">
        <v>745</v>
      </c>
      <c r="B425" s="15" t="str">
        <f>VLOOKUP(A425,'Planning Periods'!$E$2:$N$540,10,FALSE)</f>
        <v>10/15/2021 - 10/15/2029</v>
      </c>
      <c r="C425" s="59">
        <v>2014</v>
      </c>
      <c r="D425" s="59" t="str">
        <f t="shared" si="6"/>
        <v>Commerce 2014</v>
      </c>
      <c r="E425" s="233" t="s">
        <v>1357</v>
      </c>
      <c r="F425" s="233" t="s">
        <v>1357</v>
      </c>
      <c r="G425" s="233" t="s">
        <v>1357</v>
      </c>
      <c r="H425" s="233" t="s">
        <v>1357</v>
      </c>
      <c r="I425" s="233">
        <v>0</v>
      </c>
      <c r="J425" s="233" t="s">
        <v>1357</v>
      </c>
      <c r="K425" s="233" t="s">
        <v>1357</v>
      </c>
      <c r="L425" s="233" t="s">
        <v>1357</v>
      </c>
      <c r="M425" s="233" t="s">
        <v>1357</v>
      </c>
      <c r="N425" s="233">
        <v>0</v>
      </c>
      <c r="O425" s="233" t="s">
        <v>1357</v>
      </c>
      <c r="P425" s="233" t="s">
        <v>1357</v>
      </c>
      <c r="Q425" s="233"/>
      <c r="R425" s="233" t="s">
        <v>1357</v>
      </c>
      <c r="S425" s="233" t="s">
        <v>1357</v>
      </c>
      <c r="T425" s="233" t="s">
        <v>1357</v>
      </c>
      <c r="U425" s="233" t="s">
        <v>1357</v>
      </c>
      <c r="V425" s="233" t="s">
        <v>1357</v>
      </c>
    </row>
    <row r="426" spans="1:22">
      <c r="A426" t="s">
        <v>745</v>
      </c>
      <c r="B426" s="15" t="str">
        <f>VLOOKUP(A426,'Planning Periods'!$E$2:$N$540,10,FALSE)</f>
        <v>10/15/2021 - 10/15/2029</v>
      </c>
      <c r="C426" s="59">
        <v>2015</v>
      </c>
      <c r="D426" s="59" t="str">
        <f t="shared" si="6"/>
        <v>Commerce 2015</v>
      </c>
      <c r="E426" t="s">
        <v>1357</v>
      </c>
      <c r="F426" t="s">
        <v>1357</v>
      </c>
      <c r="G426" t="s">
        <v>1357</v>
      </c>
      <c r="H426" t="s">
        <v>1357</v>
      </c>
      <c r="J426" t="s">
        <v>1357</v>
      </c>
      <c r="K426" t="s">
        <v>1357</v>
      </c>
      <c r="L426" t="s">
        <v>1357</v>
      </c>
      <c r="M426" t="s">
        <v>1357</v>
      </c>
      <c r="O426" t="s">
        <v>1357</v>
      </c>
      <c r="P426" t="s">
        <v>1357</v>
      </c>
      <c r="R426" t="s">
        <v>1357</v>
      </c>
      <c r="S426" t="s">
        <v>1357</v>
      </c>
      <c r="T426" t="s">
        <v>1357</v>
      </c>
      <c r="U426" t="s">
        <v>1357</v>
      </c>
      <c r="V426" t="s">
        <v>1357</v>
      </c>
    </row>
    <row r="427" spans="1:22">
      <c r="A427" t="s">
        <v>745</v>
      </c>
      <c r="B427" s="15" t="str">
        <f>VLOOKUP(A427,'Planning Periods'!$E$2:$N$540,10,FALSE)</f>
        <v>10/15/2021 - 10/15/2029</v>
      </c>
      <c r="C427" s="59">
        <v>2016</v>
      </c>
      <c r="D427" s="59" t="str">
        <f t="shared" si="6"/>
        <v>Commerce 2016</v>
      </c>
      <c r="E427" t="s">
        <v>1357</v>
      </c>
      <c r="F427" t="s">
        <v>1357</v>
      </c>
      <c r="G427" t="s">
        <v>1357</v>
      </c>
      <c r="H427" t="s">
        <v>1357</v>
      </c>
      <c r="J427" t="s">
        <v>1357</v>
      </c>
      <c r="K427" t="s">
        <v>1357</v>
      </c>
      <c r="L427" t="s">
        <v>1357</v>
      </c>
      <c r="M427" t="s">
        <v>1357</v>
      </c>
      <c r="O427" t="s">
        <v>1357</v>
      </c>
      <c r="P427" t="s">
        <v>1357</v>
      </c>
      <c r="R427" t="s">
        <v>1357</v>
      </c>
      <c r="S427" t="s">
        <v>1357</v>
      </c>
      <c r="T427" t="s">
        <v>1357</v>
      </c>
      <c r="U427" t="s">
        <v>1357</v>
      </c>
      <c r="V427" t="s">
        <v>1357</v>
      </c>
    </row>
    <row r="428" spans="1:22">
      <c r="A428" t="s">
        <v>745</v>
      </c>
      <c r="B428" s="15" t="str">
        <f>VLOOKUP(A428,'Planning Periods'!$E$2:$N$540,10,FALSE)</f>
        <v>10/15/2021 - 10/15/2029</v>
      </c>
      <c r="C428" s="59">
        <v>2017</v>
      </c>
      <c r="D428" s="59" t="str">
        <f t="shared" si="6"/>
        <v>Commerce 2017</v>
      </c>
      <c r="E428" t="s">
        <v>1357</v>
      </c>
      <c r="F428" t="s">
        <v>1357</v>
      </c>
      <c r="G428" t="s">
        <v>1357</v>
      </c>
      <c r="H428" t="s">
        <v>1357</v>
      </c>
      <c r="J428" t="s">
        <v>1357</v>
      </c>
      <c r="K428" t="s">
        <v>1357</v>
      </c>
      <c r="L428" t="s">
        <v>1357</v>
      </c>
      <c r="M428" t="s">
        <v>1357</v>
      </c>
      <c r="O428" t="s">
        <v>1357</v>
      </c>
      <c r="P428" t="s">
        <v>1357</v>
      </c>
      <c r="R428" t="s">
        <v>1357</v>
      </c>
      <c r="S428" t="s">
        <v>1357</v>
      </c>
      <c r="T428" t="s">
        <v>1357</v>
      </c>
      <c r="U428" t="s">
        <v>1357</v>
      </c>
      <c r="V428" t="s">
        <v>1357</v>
      </c>
    </row>
    <row r="429" spans="1:22">
      <c r="A429" t="s">
        <v>946</v>
      </c>
      <c r="B429" s="15"/>
      <c r="C429" s="59">
        <v>2013</v>
      </c>
      <c r="D429" s="59" t="str">
        <f t="shared" si="6"/>
        <v>Compton 2013</v>
      </c>
      <c r="E429" t="s">
        <v>1357</v>
      </c>
      <c r="F429" t="s">
        <v>1357</v>
      </c>
      <c r="G429" t="s">
        <v>1357</v>
      </c>
      <c r="H429" t="s">
        <v>1357</v>
      </c>
      <c r="J429" t="s">
        <v>1357</v>
      </c>
      <c r="K429" t="s">
        <v>1357</v>
      </c>
      <c r="L429" t="s">
        <v>1357</v>
      </c>
      <c r="M429" t="s">
        <v>1357</v>
      </c>
      <c r="O429" t="s">
        <v>1357</v>
      </c>
      <c r="P429" t="s">
        <v>1357</v>
      </c>
      <c r="R429" t="s">
        <v>1357</v>
      </c>
      <c r="S429" t="s">
        <v>1357</v>
      </c>
      <c r="T429" t="s">
        <v>1357</v>
      </c>
      <c r="U429" t="s">
        <v>1357</v>
      </c>
      <c r="V429" t="s">
        <v>1357</v>
      </c>
    </row>
    <row r="430" spans="1:22">
      <c r="A430" t="s">
        <v>946</v>
      </c>
      <c r="B430" s="15" t="str">
        <f>VLOOKUP(A430,'Planning Periods'!$E$2:$N$540,10,FALSE)</f>
        <v>10/15/2021 - 10/15/2029</v>
      </c>
      <c r="C430" s="59">
        <v>2014</v>
      </c>
      <c r="D430" s="59" t="str">
        <f t="shared" si="6"/>
        <v>Compton 2014</v>
      </c>
      <c r="E430" s="233" t="s">
        <v>1357</v>
      </c>
      <c r="F430" s="233" t="s">
        <v>1357</v>
      </c>
      <c r="G430" s="233" t="s">
        <v>1357</v>
      </c>
      <c r="H430" s="233" t="s">
        <v>1357</v>
      </c>
      <c r="I430" s="233">
        <v>0</v>
      </c>
      <c r="J430" s="233" t="s">
        <v>1357</v>
      </c>
      <c r="K430" s="233" t="s">
        <v>1357</v>
      </c>
      <c r="L430" s="233" t="s">
        <v>1357</v>
      </c>
      <c r="M430" s="233" t="s">
        <v>1357</v>
      </c>
      <c r="N430" s="233">
        <v>0</v>
      </c>
      <c r="O430" s="233" t="s">
        <v>1357</v>
      </c>
      <c r="P430" s="233" t="s">
        <v>1357</v>
      </c>
      <c r="Q430" s="233"/>
      <c r="R430" s="233" t="s">
        <v>1357</v>
      </c>
      <c r="S430" s="233" t="s">
        <v>1357</v>
      </c>
      <c r="T430" s="233" t="s">
        <v>1357</v>
      </c>
      <c r="U430" s="233" t="s">
        <v>1357</v>
      </c>
      <c r="V430" s="233" t="s">
        <v>1357</v>
      </c>
    </row>
    <row r="431" spans="1:22">
      <c r="A431" t="s">
        <v>946</v>
      </c>
      <c r="B431" s="15" t="str">
        <f>VLOOKUP(A431,'Planning Periods'!$E$2:$N$540,10,FALSE)</f>
        <v>10/15/2021 - 10/15/2029</v>
      </c>
      <c r="C431" s="59">
        <v>2015</v>
      </c>
      <c r="D431" s="59" t="str">
        <f t="shared" si="6"/>
        <v>Compton 2015</v>
      </c>
      <c r="E431" t="s">
        <v>1357</v>
      </c>
      <c r="F431" t="s">
        <v>1357</v>
      </c>
      <c r="G431" t="s">
        <v>1357</v>
      </c>
      <c r="H431" t="s">
        <v>1357</v>
      </c>
      <c r="J431" t="s">
        <v>1357</v>
      </c>
      <c r="K431" t="s">
        <v>1357</v>
      </c>
      <c r="L431" t="s">
        <v>1357</v>
      </c>
      <c r="M431" t="s">
        <v>1357</v>
      </c>
      <c r="O431" t="s">
        <v>1357</v>
      </c>
      <c r="P431" t="s">
        <v>1357</v>
      </c>
      <c r="R431" t="s">
        <v>1357</v>
      </c>
      <c r="S431" t="s">
        <v>1357</v>
      </c>
      <c r="T431" t="s">
        <v>1357</v>
      </c>
      <c r="U431" t="s">
        <v>1357</v>
      </c>
      <c r="V431" t="s">
        <v>1357</v>
      </c>
    </row>
    <row r="432" spans="1:22">
      <c r="A432" t="s">
        <v>946</v>
      </c>
      <c r="B432" s="15" t="str">
        <f>VLOOKUP(A432,'Planning Periods'!$E$2:$N$540,10,FALSE)</f>
        <v>10/15/2021 - 10/15/2029</v>
      </c>
      <c r="C432" s="59">
        <v>2016</v>
      </c>
      <c r="D432" s="59" t="str">
        <f t="shared" si="6"/>
        <v>Compton 2016</v>
      </c>
      <c r="E432" t="s">
        <v>1357</v>
      </c>
      <c r="F432" t="s">
        <v>1357</v>
      </c>
      <c r="G432" t="s">
        <v>1357</v>
      </c>
      <c r="H432" t="s">
        <v>1357</v>
      </c>
      <c r="J432" t="s">
        <v>1357</v>
      </c>
      <c r="K432" t="s">
        <v>1357</v>
      </c>
      <c r="L432" t="s">
        <v>1357</v>
      </c>
      <c r="M432" t="s">
        <v>1357</v>
      </c>
      <c r="O432" t="s">
        <v>1357</v>
      </c>
      <c r="P432" t="s">
        <v>1357</v>
      </c>
      <c r="R432" t="s">
        <v>1357</v>
      </c>
      <c r="S432" t="s">
        <v>1357</v>
      </c>
      <c r="T432" t="s">
        <v>1357</v>
      </c>
      <c r="U432" t="s">
        <v>1357</v>
      </c>
      <c r="V432" t="s">
        <v>1357</v>
      </c>
    </row>
    <row r="433" spans="1:22">
      <c r="A433" t="s">
        <v>946</v>
      </c>
      <c r="B433" s="15" t="str">
        <f>VLOOKUP(A433,'Planning Periods'!$E$2:$N$540,10,FALSE)</f>
        <v>10/15/2021 - 10/15/2029</v>
      </c>
      <c r="C433" s="59">
        <v>2017</v>
      </c>
      <c r="D433" s="59" t="str">
        <f t="shared" si="6"/>
        <v>Compton 2017</v>
      </c>
      <c r="E433" t="s">
        <v>1357</v>
      </c>
      <c r="F433" t="s">
        <v>1357</v>
      </c>
      <c r="G433" t="s">
        <v>1357</v>
      </c>
      <c r="H433" t="s">
        <v>1357</v>
      </c>
      <c r="J433" t="s">
        <v>1357</v>
      </c>
      <c r="K433" t="s">
        <v>1357</v>
      </c>
      <c r="L433" t="s">
        <v>1357</v>
      </c>
      <c r="M433" t="s">
        <v>1357</v>
      </c>
      <c r="O433" t="s">
        <v>1357</v>
      </c>
      <c r="P433" t="s">
        <v>1357</v>
      </c>
      <c r="R433" t="s">
        <v>1357</v>
      </c>
      <c r="S433" t="s">
        <v>1357</v>
      </c>
      <c r="T433" t="s">
        <v>1357</v>
      </c>
      <c r="U433" t="s">
        <v>1357</v>
      </c>
      <c r="V433" t="s">
        <v>1357</v>
      </c>
    </row>
    <row r="434" spans="1:22">
      <c r="A434" s="60" t="s">
        <v>947</v>
      </c>
      <c r="B434" s="15" t="str">
        <f>VLOOKUP(A434,'Planning Periods'!$E$2:$N$540,10,FALSE)</f>
        <v>01/31/2023 - 01/31/2031</v>
      </c>
      <c r="C434" s="59">
        <v>2014</v>
      </c>
      <c r="D434" s="59" t="str">
        <f t="shared" si="6"/>
        <v>Concord 2014</v>
      </c>
      <c r="E434" s="59">
        <v>798</v>
      </c>
      <c r="F434" s="233">
        <v>0</v>
      </c>
      <c r="G434" s="59">
        <v>0</v>
      </c>
      <c r="H434" s="59">
        <v>0</v>
      </c>
      <c r="I434" s="48"/>
      <c r="J434" s="59">
        <v>444</v>
      </c>
      <c r="K434" s="233">
        <v>0</v>
      </c>
      <c r="L434" s="59">
        <v>0</v>
      </c>
      <c r="M434" s="59">
        <v>0</v>
      </c>
      <c r="N434" s="48"/>
      <c r="O434" s="59">
        <v>559</v>
      </c>
      <c r="P434" s="59">
        <v>0</v>
      </c>
      <c r="Q434" s="48"/>
      <c r="R434" s="59">
        <v>1677</v>
      </c>
      <c r="S434" s="59">
        <v>15</v>
      </c>
      <c r="T434" s="48">
        <v>0</v>
      </c>
      <c r="U434" s="59">
        <v>3478</v>
      </c>
      <c r="V434" s="59">
        <v>15</v>
      </c>
    </row>
    <row r="435" spans="1:22">
      <c r="A435" s="60" t="s">
        <v>947</v>
      </c>
      <c r="B435" s="15" t="str">
        <f>VLOOKUP(A435,'Planning Periods'!$E$2:$N$540,10,FALSE)</f>
        <v>01/31/2023 - 01/31/2031</v>
      </c>
      <c r="C435" s="59">
        <v>2015</v>
      </c>
      <c r="D435" s="59" t="str">
        <f t="shared" si="6"/>
        <v>Concord 2015</v>
      </c>
      <c r="E435" s="59">
        <v>798</v>
      </c>
      <c r="F435" s="233">
        <v>0</v>
      </c>
      <c r="G435" s="59">
        <v>0</v>
      </c>
      <c r="H435" s="59">
        <v>0</v>
      </c>
      <c r="I435" s="48"/>
      <c r="J435" s="59">
        <v>444</v>
      </c>
      <c r="K435" s="233">
        <v>0</v>
      </c>
      <c r="L435" s="59">
        <v>0</v>
      </c>
      <c r="M435" s="59">
        <v>0</v>
      </c>
      <c r="N435" s="48"/>
      <c r="O435" s="59">
        <v>559</v>
      </c>
      <c r="P435" s="59">
        <v>4</v>
      </c>
      <c r="Q435" s="48"/>
      <c r="R435" s="59">
        <v>1677</v>
      </c>
      <c r="S435" s="59">
        <v>33</v>
      </c>
      <c r="T435" s="48">
        <v>0</v>
      </c>
      <c r="U435" s="59">
        <v>3478</v>
      </c>
      <c r="V435" s="59">
        <v>37</v>
      </c>
    </row>
    <row r="436" spans="1:22">
      <c r="A436" s="60" t="s">
        <v>947</v>
      </c>
      <c r="B436" s="15" t="str">
        <f>VLOOKUP(A436,'Planning Periods'!$E$2:$N$540,10,FALSE)</f>
        <v>01/31/2023 - 01/31/2031</v>
      </c>
      <c r="C436" s="59">
        <v>2016</v>
      </c>
      <c r="D436" s="59" t="str">
        <f t="shared" si="6"/>
        <v>Concord 2016</v>
      </c>
      <c r="E436" s="59">
        <v>798</v>
      </c>
      <c r="F436" s="233">
        <v>19</v>
      </c>
      <c r="G436" s="59">
        <v>19</v>
      </c>
      <c r="H436" s="59">
        <v>0</v>
      </c>
      <c r="I436" s="48"/>
      <c r="J436" s="59">
        <v>444</v>
      </c>
      <c r="K436" s="233">
        <v>3</v>
      </c>
      <c r="L436" s="59">
        <v>3</v>
      </c>
      <c r="M436" s="59">
        <v>0</v>
      </c>
      <c r="N436" s="48"/>
      <c r="O436" s="59">
        <v>559</v>
      </c>
      <c r="P436" s="59">
        <v>0</v>
      </c>
      <c r="Q436" s="48"/>
      <c r="R436" s="59">
        <v>1677</v>
      </c>
      <c r="S436" s="59">
        <v>55</v>
      </c>
      <c r="T436" s="48">
        <v>0</v>
      </c>
      <c r="U436" s="59">
        <v>3478</v>
      </c>
      <c r="V436" s="59">
        <v>77</v>
      </c>
    </row>
    <row r="437" spans="1:22">
      <c r="A437" s="60" t="s">
        <v>947</v>
      </c>
      <c r="B437" s="15" t="str">
        <f>VLOOKUP(A437,'Planning Periods'!$E$2:$N$540,10,FALSE)</f>
        <v>01/31/2023 - 01/31/2031</v>
      </c>
      <c r="C437" s="59">
        <v>2017</v>
      </c>
      <c r="D437" s="59" t="str">
        <f t="shared" si="6"/>
        <v>Concord 2017</v>
      </c>
      <c r="E437" s="59">
        <v>798</v>
      </c>
      <c r="F437" s="233">
        <v>0</v>
      </c>
      <c r="G437" s="59">
        <v>0</v>
      </c>
      <c r="H437" s="59">
        <v>0</v>
      </c>
      <c r="I437" s="48"/>
      <c r="J437" s="59">
        <v>444</v>
      </c>
      <c r="K437" s="233">
        <v>0</v>
      </c>
      <c r="L437" s="59">
        <v>0</v>
      </c>
      <c r="M437" s="59">
        <v>0</v>
      </c>
      <c r="N437" s="48"/>
      <c r="O437" s="59">
        <v>559</v>
      </c>
      <c r="P437" s="59">
        <v>0</v>
      </c>
      <c r="Q437" s="48"/>
      <c r="R437" s="59">
        <v>1677</v>
      </c>
      <c r="S437" s="59">
        <v>53</v>
      </c>
      <c r="T437" s="48">
        <v>0</v>
      </c>
      <c r="U437" s="59">
        <v>3478</v>
      </c>
      <c r="V437" s="59">
        <v>53</v>
      </c>
    </row>
    <row r="438" spans="1:22">
      <c r="A438" s="60" t="s">
        <v>948</v>
      </c>
      <c r="B438" s="15" t="str">
        <f>VLOOKUP(A438,'Planning Periods'!$E$2:$N$540,10,FALSE)</f>
        <v>01/31/2023 - 01/31/2031</v>
      </c>
      <c r="C438" s="59">
        <v>2014</v>
      </c>
      <c r="D438" s="59" t="str">
        <f t="shared" si="6"/>
        <v>Contra Costa County - Unincorporated 2014</v>
      </c>
      <c r="E438" s="59" t="s">
        <v>1357</v>
      </c>
      <c r="F438" s="233" t="s">
        <v>1357</v>
      </c>
      <c r="G438" s="59" t="s">
        <v>1357</v>
      </c>
      <c r="H438" s="59" t="s">
        <v>1357</v>
      </c>
      <c r="I438" s="48"/>
      <c r="J438" s="59" t="s">
        <v>1357</v>
      </c>
      <c r="K438" s="233" t="s">
        <v>1357</v>
      </c>
      <c r="L438" s="59" t="s">
        <v>1357</v>
      </c>
      <c r="M438" s="59" t="s">
        <v>1357</v>
      </c>
      <c r="N438" s="48"/>
      <c r="O438" s="59" t="s">
        <v>1357</v>
      </c>
      <c r="P438" s="59" t="s">
        <v>1357</v>
      </c>
      <c r="Q438" s="48"/>
      <c r="R438" s="59" t="s">
        <v>1357</v>
      </c>
      <c r="S438" s="59" t="s">
        <v>1357</v>
      </c>
      <c r="T438" s="48" t="s">
        <v>1357</v>
      </c>
      <c r="U438" s="59" t="s">
        <v>1357</v>
      </c>
      <c r="V438" s="59" t="s">
        <v>1357</v>
      </c>
    </row>
    <row r="439" spans="1:22">
      <c r="A439" s="60" t="s">
        <v>948</v>
      </c>
      <c r="B439" s="15" t="str">
        <f>VLOOKUP(A439,'Planning Periods'!$E$2:$N$540,10,FALSE)</f>
        <v>01/31/2023 - 01/31/2031</v>
      </c>
      <c r="C439" s="59">
        <v>2015</v>
      </c>
      <c r="D439" s="59" t="str">
        <f t="shared" si="6"/>
        <v>Contra Costa County - Unincorporated 2015</v>
      </c>
      <c r="E439" s="59">
        <v>374</v>
      </c>
      <c r="F439" s="233">
        <v>0</v>
      </c>
      <c r="G439" s="59">
        <v>0</v>
      </c>
      <c r="H439" s="59">
        <v>0</v>
      </c>
      <c r="I439" s="48"/>
      <c r="J439" s="59">
        <v>218</v>
      </c>
      <c r="K439" s="233">
        <v>8</v>
      </c>
      <c r="L439" s="59">
        <v>0</v>
      </c>
      <c r="M439" s="59">
        <v>8</v>
      </c>
      <c r="N439" s="48"/>
      <c r="O439" s="59">
        <v>243</v>
      </c>
      <c r="P439" s="59">
        <v>65</v>
      </c>
      <c r="Q439" s="48"/>
      <c r="R439" s="59">
        <v>532</v>
      </c>
      <c r="S439" s="59">
        <v>276</v>
      </c>
      <c r="T439" s="48">
        <v>8</v>
      </c>
      <c r="U439" s="59">
        <v>1367</v>
      </c>
      <c r="V439" s="59">
        <v>349</v>
      </c>
    </row>
    <row r="440" spans="1:22">
      <c r="A440" s="60" t="s">
        <v>948</v>
      </c>
      <c r="B440" s="15" t="str">
        <f>VLOOKUP(A440,'Planning Periods'!$E$2:$N$540,10,FALSE)</f>
        <v>01/31/2023 - 01/31/2031</v>
      </c>
      <c r="C440" s="59">
        <v>2016</v>
      </c>
      <c r="D440" s="59" t="str">
        <f t="shared" si="6"/>
        <v>Contra Costa County - Unincorporated 2016</v>
      </c>
      <c r="E440" s="59">
        <v>374</v>
      </c>
      <c r="F440" s="233">
        <v>0</v>
      </c>
      <c r="G440" s="59">
        <v>0</v>
      </c>
      <c r="H440" s="59">
        <v>0</v>
      </c>
      <c r="I440" s="48"/>
      <c r="J440" s="59">
        <v>218</v>
      </c>
      <c r="K440" s="233">
        <v>0</v>
      </c>
      <c r="L440" s="59">
        <v>0</v>
      </c>
      <c r="M440" s="59">
        <v>0</v>
      </c>
      <c r="N440" s="48"/>
      <c r="O440" s="59">
        <v>243</v>
      </c>
      <c r="P440" s="59">
        <v>28</v>
      </c>
      <c r="Q440" s="48"/>
      <c r="R440" s="59">
        <v>532</v>
      </c>
      <c r="S440" s="59">
        <v>201</v>
      </c>
      <c r="T440" s="48">
        <v>0</v>
      </c>
      <c r="U440" s="59">
        <v>1367</v>
      </c>
      <c r="V440" s="59">
        <v>229</v>
      </c>
    </row>
    <row r="441" spans="1:22">
      <c r="A441" s="60" t="s">
        <v>948</v>
      </c>
      <c r="B441" s="15" t="str">
        <f>VLOOKUP(A441,'Planning Periods'!$E$2:$N$540,10,FALSE)</f>
        <v>01/31/2023 - 01/31/2031</v>
      </c>
      <c r="C441" s="59">
        <v>2017</v>
      </c>
      <c r="D441" s="59" t="str">
        <f t="shared" si="6"/>
        <v>Contra Costa County - Unincorporated 2017</v>
      </c>
      <c r="E441" s="59">
        <v>374</v>
      </c>
      <c r="F441" s="233">
        <v>0</v>
      </c>
      <c r="G441" s="59">
        <v>0</v>
      </c>
      <c r="H441" s="59">
        <v>0</v>
      </c>
      <c r="I441" s="48"/>
      <c r="J441" s="59">
        <v>218</v>
      </c>
      <c r="K441" s="233">
        <v>3</v>
      </c>
      <c r="L441" s="59">
        <v>3</v>
      </c>
      <c r="M441" s="59">
        <v>0</v>
      </c>
      <c r="N441" s="48"/>
      <c r="O441" s="59">
        <v>243</v>
      </c>
      <c r="P441" s="59">
        <v>31</v>
      </c>
      <c r="Q441" s="48"/>
      <c r="R441" s="59">
        <v>532</v>
      </c>
      <c r="S441" s="59">
        <v>244</v>
      </c>
      <c r="T441" s="48">
        <v>0</v>
      </c>
      <c r="U441" s="59">
        <v>1367</v>
      </c>
      <c r="V441" s="59">
        <v>278</v>
      </c>
    </row>
    <row r="442" spans="1:22">
      <c r="A442" t="s">
        <v>949</v>
      </c>
      <c r="B442" s="15" t="str">
        <f>VLOOKUP(A442,'Planning Periods'!$E$2:$N$540,10,FALSE)</f>
        <v>01/31/2024 - 01/31/2032</v>
      </c>
      <c r="C442" s="59">
        <v>2014</v>
      </c>
      <c r="D442" s="59" t="str">
        <f t="shared" si="6"/>
        <v>Corcoran 2014</v>
      </c>
      <c r="E442" s="233" t="s">
        <v>1357</v>
      </c>
      <c r="F442" s="233" t="s">
        <v>1357</v>
      </c>
      <c r="G442" s="233" t="s">
        <v>1357</v>
      </c>
      <c r="H442" s="233" t="s">
        <v>1357</v>
      </c>
      <c r="I442" s="233">
        <v>0</v>
      </c>
      <c r="J442" s="233" t="s">
        <v>1357</v>
      </c>
      <c r="K442" s="233" t="s">
        <v>1357</v>
      </c>
      <c r="L442" s="233" t="s">
        <v>1357</v>
      </c>
      <c r="M442" s="233" t="s">
        <v>1357</v>
      </c>
      <c r="N442" s="233">
        <v>0</v>
      </c>
      <c r="O442" s="233" t="s">
        <v>1357</v>
      </c>
      <c r="P442" s="233" t="s">
        <v>1357</v>
      </c>
      <c r="Q442" s="233"/>
      <c r="R442" s="233" t="s">
        <v>1357</v>
      </c>
      <c r="S442" s="233" t="s">
        <v>1357</v>
      </c>
      <c r="T442" s="233" t="s">
        <v>1357</v>
      </c>
      <c r="U442" s="233" t="s">
        <v>1357</v>
      </c>
      <c r="V442" s="233" t="s">
        <v>1357</v>
      </c>
    </row>
    <row r="443" spans="1:22">
      <c r="A443" t="s">
        <v>949</v>
      </c>
      <c r="B443" s="15" t="str">
        <f>VLOOKUP(A443,'Planning Periods'!$E$2:$N$540,10,FALSE)</f>
        <v>01/31/2024 - 01/31/2032</v>
      </c>
      <c r="C443" s="59">
        <v>2015</v>
      </c>
      <c r="D443" s="59" t="str">
        <f t="shared" si="6"/>
        <v>Corcoran 2015</v>
      </c>
      <c r="E443" t="s">
        <v>1357</v>
      </c>
      <c r="F443" t="s">
        <v>1357</v>
      </c>
      <c r="G443" t="s">
        <v>1357</v>
      </c>
      <c r="H443" t="s">
        <v>1357</v>
      </c>
      <c r="J443" t="s">
        <v>1357</v>
      </c>
      <c r="K443" t="s">
        <v>1357</v>
      </c>
      <c r="L443" t="s">
        <v>1357</v>
      </c>
      <c r="M443" t="s">
        <v>1357</v>
      </c>
      <c r="O443" t="s">
        <v>1357</v>
      </c>
      <c r="P443" t="s">
        <v>1357</v>
      </c>
      <c r="R443" t="s">
        <v>1357</v>
      </c>
      <c r="S443" t="s">
        <v>1357</v>
      </c>
      <c r="T443" t="s">
        <v>1357</v>
      </c>
      <c r="U443" t="s">
        <v>1357</v>
      </c>
      <c r="V443" t="s">
        <v>1357</v>
      </c>
    </row>
    <row r="444" spans="1:22">
      <c r="A444" t="s">
        <v>949</v>
      </c>
      <c r="B444" s="15" t="str">
        <f>VLOOKUP(A444,'Planning Periods'!$E$2:$N$540,10,FALSE)</f>
        <v>01/31/2024 - 01/31/2032</v>
      </c>
      <c r="C444" s="59">
        <v>2016</v>
      </c>
      <c r="D444" s="59" t="str">
        <f t="shared" si="6"/>
        <v>Corcoran 2016</v>
      </c>
      <c r="E444" t="s">
        <v>1357</v>
      </c>
      <c r="F444" t="s">
        <v>1357</v>
      </c>
      <c r="G444" t="s">
        <v>1357</v>
      </c>
      <c r="H444" t="s">
        <v>1357</v>
      </c>
      <c r="J444" t="s">
        <v>1357</v>
      </c>
      <c r="K444" t="s">
        <v>1357</v>
      </c>
      <c r="L444" t="s">
        <v>1357</v>
      </c>
      <c r="M444" t="s">
        <v>1357</v>
      </c>
      <c r="O444" t="s">
        <v>1357</v>
      </c>
      <c r="P444" t="s">
        <v>1357</v>
      </c>
      <c r="R444" t="s">
        <v>1357</v>
      </c>
      <c r="S444" t="s">
        <v>1357</v>
      </c>
      <c r="T444" t="s">
        <v>1357</v>
      </c>
      <c r="U444" t="s">
        <v>1357</v>
      </c>
      <c r="V444" t="s">
        <v>1357</v>
      </c>
    </row>
    <row r="445" spans="1:22">
      <c r="A445" t="s">
        <v>949</v>
      </c>
      <c r="B445" s="15" t="str">
        <f>VLOOKUP(A445,'Planning Periods'!$E$2:$N$540,10,FALSE)</f>
        <v>01/31/2024 - 01/31/2032</v>
      </c>
      <c r="C445" s="59">
        <v>2017</v>
      </c>
      <c r="D445" s="59" t="str">
        <f t="shared" si="6"/>
        <v>Corcoran 2017</v>
      </c>
      <c r="E445" t="s">
        <v>1357</v>
      </c>
      <c r="F445" t="s">
        <v>1357</v>
      </c>
      <c r="G445" t="s">
        <v>1357</v>
      </c>
      <c r="H445" t="s">
        <v>1357</v>
      </c>
      <c r="J445" t="s">
        <v>1357</v>
      </c>
      <c r="K445" t="s">
        <v>1357</v>
      </c>
      <c r="L445" t="s">
        <v>1357</v>
      </c>
      <c r="M445" t="s">
        <v>1357</v>
      </c>
      <c r="O445" t="s">
        <v>1357</v>
      </c>
      <c r="P445" t="s">
        <v>1357</v>
      </c>
      <c r="R445" t="s">
        <v>1357</v>
      </c>
      <c r="S445" t="s">
        <v>1357</v>
      </c>
      <c r="T445" t="s">
        <v>1357</v>
      </c>
      <c r="U445" t="s">
        <v>1357</v>
      </c>
      <c r="V445" t="s">
        <v>1357</v>
      </c>
    </row>
    <row r="446" spans="1:22">
      <c r="A446" t="s">
        <v>950</v>
      </c>
      <c r="B446" s="15" t="str">
        <f>VLOOKUP(A446,'Planning Periods'!$E$2:$N$540,10,FALSE)</f>
        <v>06/30/2024 - 06/30/2029</v>
      </c>
      <c r="C446" s="59">
        <v>2014</v>
      </c>
      <c r="D446" s="59" t="str">
        <f t="shared" si="6"/>
        <v>Corning 2014</v>
      </c>
      <c r="E446" s="233" t="s">
        <v>1357</v>
      </c>
      <c r="F446" s="233" t="s">
        <v>1357</v>
      </c>
      <c r="G446" s="233" t="s">
        <v>1357</v>
      </c>
      <c r="H446" s="233" t="s">
        <v>1357</v>
      </c>
      <c r="I446" s="233">
        <v>0</v>
      </c>
      <c r="J446" s="233" t="s">
        <v>1357</v>
      </c>
      <c r="K446" s="233" t="s">
        <v>1357</v>
      </c>
      <c r="L446" s="233" t="s">
        <v>1357</v>
      </c>
      <c r="M446" s="233" t="s">
        <v>1357</v>
      </c>
      <c r="N446" s="233">
        <v>0</v>
      </c>
      <c r="O446" s="233" t="s">
        <v>1357</v>
      </c>
      <c r="P446" s="233" t="s">
        <v>1357</v>
      </c>
      <c r="Q446" s="233"/>
      <c r="R446" s="233" t="s">
        <v>1357</v>
      </c>
      <c r="S446" s="233" t="s">
        <v>1357</v>
      </c>
      <c r="T446" s="233" t="s">
        <v>1357</v>
      </c>
      <c r="U446" s="233" t="s">
        <v>1357</v>
      </c>
      <c r="V446" s="233" t="s">
        <v>1357</v>
      </c>
    </row>
    <row r="447" spans="1:22">
      <c r="A447" t="s">
        <v>950</v>
      </c>
      <c r="B447" s="15" t="str">
        <f>VLOOKUP(A447,'Planning Periods'!$E$2:$N$540,10,FALSE)</f>
        <v>06/30/2024 - 06/30/2029</v>
      </c>
      <c r="C447" s="59">
        <v>2015</v>
      </c>
      <c r="D447" s="59" t="str">
        <f t="shared" si="6"/>
        <v>Corning 2015</v>
      </c>
      <c r="E447" t="s">
        <v>1357</v>
      </c>
      <c r="F447" t="s">
        <v>1357</v>
      </c>
      <c r="G447" t="s">
        <v>1357</v>
      </c>
      <c r="H447" t="s">
        <v>1357</v>
      </c>
      <c r="J447" t="s">
        <v>1357</v>
      </c>
      <c r="K447" t="s">
        <v>1357</v>
      </c>
      <c r="L447" t="s">
        <v>1357</v>
      </c>
      <c r="M447" t="s">
        <v>1357</v>
      </c>
      <c r="O447" t="s">
        <v>1357</v>
      </c>
      <c r="P447" t="s">
        <v>1357</v>
      </c>
      <c r="R447" t="s">
        <v>1357</v>
      </c>
      <c r="S447" t="s">
        <v>1357</v>
      </c>
      <c r="T447" t="s">
        <v>1357</v>
      </c>
      <c r="U447" t="s">
        <v>1357</v>
      </c>
      <c r="V447" t="s">
        <v>1357</v>
      </c>
    </row>
    <row r="448" spans="1:22">
      <c r="A448" t="s">
        <v>950</v>
      </c>
      <c r="B448" s="15" t="str">
        <f>VLOOKUP(A448,'Planning Periods'!$E$2:$N$540,10,FALSE)</f>
        <v>06/30/2024 - 06/30/2029</v>
      </c>
      <c r="C448" s="59">
        <v>2016</v>
      </c>
      <c r="D448" s="59" t="str">
        <f t="shared" si="6"/>
        <v>Corning 2016</v>
      </c>
      <c r="E448" t="s">
        <v>1357</v>
      </c>
      <c r="F448" t="s">
        <v>1357</v>
      </c>
      <c r="G448" t="s">
        <v>1357</v>
      </c>
      <c r="H448" t="s">
        <v>1357</v>
      </c>
      <c r="J448" t="s">
        <v>1357</v>
      </c>
      <c r="K448" t="s">
        <v>1357</v>
      </c>
      <c r="L448" t="s">
        <v>1357</v>
      </c>
      <c r="M448" t="s">
        <v>1357</v>
      </c>
      <c r="O448" t="s">
        <v>1357</v>
      </c>
      <c r="P448" t="s">
        <v>1357</v>
      </c>
      <c r="R448" t="s">
        <v>1357</v>
      </c>
      <c r="S448" t="s">
        <v>1357</v>
      </c>
      <c r="T448" t="s">
        <v>1357</v>
      </c>
      <c r="U448" t="s">
        <v>1357</v>
      </c>
      <c r="V448" t="s">
        <v>1357</v>
      </c>
    </row>
    <row r="449" spans="1:22">
      <c r="A449" t="s">
        <v>950</v>
      </c>
      <c r="B449" s="15" t="str">
        <f>VLOOKUP(A449,'Planning Periods'!$E$2:$N$540,10,FALSE)</f>
        <v>06/30/2024 - 06/30/2029</v>
      </c>
      <c r="C449" s="59">
        <v>2017</v>
      </c>
      <c r="D449" s="59" t="str">
        <f t="shared" si="6"/>
        <v>Corning 2017</v>
      </c>
      <c r="E449" t="s">
        <v>1357</v>
      </c>
      <c r="F449" t="s">
        <v>1357</v>
      </c>
      <c r="G449" t="s">
        <v>1357</v>
      </c>
      <c r="H449" t="s">
        <v>1357</v>
      </c>
      <c r="J449" t="s">
        <v>1357</v>
      </c>
      <c r="K449" t="s">
        <v>1357</v>
      </c>
      <c r="L449" t="s">
        <v>1357</v>
      </c>
      <c r="M449" t="s">
        <v>1357</v>
      </c>
      <c r="O449" t="s">
        <v>1357</v>
      </c>
      <c r="P449" t="s">
        <v>1357</v>
      </c>
      <c r="R449" t="s">
        <v>1357</v>
      </c>
      <c r="S449" t="s">
        <v>1357</v>
      </c>
      <c r="T449" t="s">
        <v>1357</v>
      </c>
      <c r="U449" t="s">
        <v>1357</v>
      </c>
      <c r="V449" t="s">
        <v>1357</v>
      </c>
    </row>
    <row r="450" spans="1:22">
      <c r="A450" s="60" t="s">
        <v>951</v>
      </c>
      <c r="B450" s="15"/>
      <c r="C450" s="59">
        <v>2013</v>
      </c>
      <c r="D450" s="59" t="str">
        <f t="shared" si="6"/>
        <v>Corona 2013</v>
      </c>
      <c r="E450" t="s">
        <v>1357</v>
      </c>
      <c r="F450" t="s">
        <v>1357</v>
      </c>
      <c r="G450" t="s">
        <v>1357</v>
      </c>
      <c r="H450" t="s">
        <v>1357</v>
      </c>
      <c r="J450" t="s">
        <v>1357</v>
      </c>
      <c r="K450" t="s">
        <v>1357</v>
      </c>
      <c r="L450" t="s">
        <v>1357</v>
      </c>
      <c r="M450" t="s">
        <v>1357</v>
      </c>
      <c r="O450" t="s">
        <v>1357</v>
      </c>
      <c r="P450" t="s">
        <v>1357</v>
      </c>
      <c r="R450" t="s">
        <v>1357</v>
      </c>
      <c r="S450" t="s">
        <v>1357</v>
      </c>
      <c r="T450" t="s">
        <v>1357</v>
      </c>
      <c r="U450" t="s">
        <v>1357</v>
      </c>
      <c r="V450" t="s">
        <v>1357</v>
      </c>
    </row>
    <row r="451" spans="1:22">
      <c r="A451" s="60" t="s">
        <v>951</v>
      </c>
      <c r="B451" s="15" t="str">
        <f>VLOOKUP(A451,'Planning Periods'!$E$2:$N$540,10,FALSE)</f>
        <v>10/15/2021 - 10/15/2029</v>
      </c>
      <c r="C451" s="59">
        <v>2014</v>
      </c>
      <c r="D451" s="59" t="str">
        <f t="shared" si="6"/>
        <v>Corona 2014</v>
      </c>
      <c r="E451" s="59">
        <v>192</v>
      </c>
      <c r="F451" s="233">
        <v>53</v>
      </c>
      <c r="G451" s="59">
        <v>53</v>
      </c>
      <c r="H451" s="59">
        <v>0</v>
      </c>
      <c r="I451" s="48"/>
      <c r="J451" s="59">
        <v>128</v>
      </c>
      <c r="K451" s="233">
        <v>18</v>
      </c>
      <c r="L451" s="59">
        <v>18</v>
      </c>
      <c r="M451" s="59">
        <v>0</v>
      </c>
      <c r="N451" s="48"/>
      <c r="O451" s="59">
        <v>142</v>
      </c>
      <c r="P451" s="59">
        <v>3</v>
      </c>
      <c r="Q451" s="48"/>
      <c r="R451" s="59">
        <v>308</v>
      </c>
      <c r="S451" s="59">
        <v>622</v>
      </c>
      <c r="T451" s="48">
        <v>0</v>
      </c>
      <c r="U451" s="59">
        <v>770</v>
      </c>
      <c r="V451" s="59">
        <v>696</v>
      </c>
    </row>
    <row r="452" spans="1:22">
      <c r="A452" s="60" t="s">
        <v>951</v>
      </c>
      <c r="B452" s="15" t="str">
        <f>VLOOKUP(A452,'Planning Periods'!$E$2:$N$540,10,FALSE)</f>
        <v>10/15/2021 - 10/15/2029</v>
      </c>
      <c r="C452" s="59">
        <v>2015</v>
      </c>
      <c r="D452" s="59" t="str">
        <f t="shared" si="6"/>
        <v>Corona 2015</v>
      </c>
      <c r="E452" s="59">
        <v>192</v>
      </c>
      <c r="F452" s="233">
        <v>0</v>
      </c>
      <c r="G452" s="59">
        <v>0</v>
      </c>
      <c r="H452" s="59">
        <v>0</v>
      </c>
      <c r="I452" s="48"/>
      <c r="J452" s="59">
        <v>128</v>
      </c>
      <c r="K452" s="233">
        <v>0</v>
      </c>
      <c r="L452" s="59">
        <v>0</v>
      </c>
      <c r="M452" s="59">
        <v>0</v>
      </c>
      <c r="N452" s="48"/>
      <c r="O452" s="59">
        <v>142</v>
      </c>
      <c r="P452" s="59">
        <v>2</v>
      </c>
      <c r="Q452" s="48"/>
      <c r="R452" s="59">
        <v>308</v>
      </c>
      <c r="S452" s="59">
        <v>559</v>
      </c>
      <c r="T452" s="48">
        <v>0</v>
      </c>
      <c r="U452" s="59">
        <v>770</v>
      </c>
      <c r="V452" s="59">
        <v>561</v>
      </c>
    </row>
    <row r="453" spans="1:22">
      <c r="A453" s="60" t="s">
        <v>951</v>
      </c>
      <c r="B453" s="15" t="str">
        <f>VLOOKUP(A453,'Planning Periods'!$E$2:$N$540,10,FALSE)</f>
        <v>10/15/2021 - 10/15/2029</v>
      </c>
      <c r="C453" s="59">
        <v>2016</v>
      </c>
      <c r="D453" s="59" t="str">
        <f t="shared" si="6"/>
        <v>Corona 2016</v>
      </c>
      <c r="E453" s="59">
        <v>192</v>
      </c>
      <c r="F453" s="233">
        <v>0</v>
      </c>
      <c r="G453" s="59">
        <v>0</v>
      </c>
      <c r="H453" s="59">
        <v>0</v>
      </c>
      <c r="I453" s="48"/>
      <c r="J453" s="59">
        <v>128</v>
      </c>
      <c r="K453" s="233">
        <v>0</v>
      </c>
      <c r="L453" s="59">
        <v>0</v>
      </c>
      <c r="M453" s="59">
        <v>0</v>
      </c>
      <c r="N453" s="48"/>
      <c r="O453" s="59">
        <v>142</v>
      </c>
      <c r="P453" s="59">
        <v>57</v>
      </c>
      <c r="Q453" s="48"/>
      <c r="R453" s="59">
        <v>308</v>
      </c>
      <c r="S453" s="59">
        <v>8</v>
      </c>
      <c r="T453" s="48">
        <v>0</v>
      </c>
      <c r="U453" s="59">
        <v>770</v>
      </c>
      <c r="V453" s="59">
        <v>65</v>
      </c>
    </row>
    <row r="454" spans="1:22">
      <c r="A454" s="60" t="s">
        <v>951</v>
      </c>
      <c r="B454" s="15" t="str">
        <f>VLOOKUP(A454,'Planning Periods'!$E$2:$N$540,10,FALSE)</f>
        <v>10/15/2021 - 10/15/2029</v>
      </c>
      <c r="C454" s="59">
        <v>2017</v>
      </c>
      <c r="D454" s="59" t="str">
        <f t="shared" si="6"/>
        <v>Corona 2017</v>
      </c>
      <c r="E454" s="59">
        <v>192</v>
      </c>
      <c r="F454" s="233">
        <v>0</v>
      </c>
      <c r="G454" s="59">
        <v>0</v>
      </c>
      <c r="H454" s="59">
        <v>0</v>
      </c>
      <c r="I454" s="48"/>
      <c r="J454" s="59">
        <v>128</v>
      </c>
      <c r="K454" s="233">
        <v>0</v>
      </c>
      <c r="L454" s="59">
        <v>0</v>
      </c>
      <c r="M454" s="59">
        <v>0</v>
      </c>
      <c r="N454" s="48"/>
      <c r="O454" s="59">
        <v>142</v>
      </c>
      <c r="P454" s="59">
        <v>4</v>
      </c>
      <c r="Q454" s="48"/>
      <c r="R454" s="59">
        <v>308</v>
      </c>
      <c r="S454" s="59">
        <v>207</v>
      </c>
      <c r="T454" s="48">
        <v>0</v>
      </c>
      <c r="U454" s="59">
        <v>770</v>
      </c>
      <c r="V454" s="59">
        <v>211</v>
      </c>
    </row>
    <row r="455" spans="1:22">
      <c r="A455" s="60" t="s">
        <v>952</v>
      </c>
      <c r="B455" s="15" t="str">
        <f>VLOOKUP(A455,'Planning Periods'!$E$2:$N$540,10,FALSE)</f>
        <v>04/30/2021 - 04/30/2029</v>
      </c>
      <c r="C455" s="59">
        <v>2013</v>
      </c>
      <c r="D455" s="59" t="str">
        <f t="shared" si="6"/>
        <v>Coronado 2013</v>
      </c>
      <c r="E455" s="59">
        <v>13</v>
      </c>
      <c r="F455" s="233">
        <v>12</v>
      </c>
      <c r="G455" s="59">
        <v>12</v>
      </c>
      <c r="H455" s="59">
        <v>0</v>
      </c>
      <c r="I455" s="48"/>
      <c r="J455" s="59">
        <v>9</v>
      </c>
      <c r="K455" s="233">
        <v>0</v>
      </c>
      <c r="L455" s="59">
        <v>0</v>
      </c>
      <c r="M455" s="59">
        <v>0</v>
      </c>
      <c r="N455" s="48"/>
      <c r="O455" s="59">
        <v>9</v>
      </c>
      <c r="P455" s="59">
        <v>0</v>
      </c>
      <c r="Q455" s="48"/>
      <c r="R455" s="59">
        <v>19</v>
      </c>
      <c r="S455" s="59">
        <v>113</v>
      </c>
      <c r="T455" s="48">
        <v>0</v>
      </c>
      <c r="U455" s="59">
        <v>50</v>
      </c>
      <c r="V455" s="59">
        <v>125</v>
      </c>
    </row>
    <row r="456" spans="1:22">
      <c r="A456" s="60" t="s">
        <v>952</v>
      </c>
      <c r="B456" s="15" t="str">
        <f>VLOOKUP(A456,'Planning Periods'!$E$2:$N$540,10,FALSE)</f>
        <v>04/30/2021 - 04/30/2029</v>
      </c>
      <c r="C456" s="59">
        <v>2014</v>
      </c>
      <c r="D456" s="59" t="str">
        <f t="shared" si="6"/>
        <v>Coronado 2014</v>
      </c>
      <c r="E456" s="59">
        <v>13</v>
      </c>
      <c r="F456" s="233">
        <v>0</v>
      </c>
      <c r="G456" s="59">
        <v>0</v>
      </c>
      <c r="H456" s="59">
        <v>0</v>
      </c>
      <c r="I456" s="48"/>
      <c r="J456" s="59">
        <v>9</v>
      </c>
      <c r="K456" s="233">
        <v>0</v>
      </c>
      <c r="L456" s="59">
        <v>0</v>
      </c>
      <c r="M456" s="59">
        <v>0</v>
      </c>
      <c r="N456" s="48"/>
      <c r="O456" s="59">
        <v>9</v>
      </c>
      <c r="P456" s="59">
        <v>0</v>
      </c>
      <c r="Q456" s="48"/>
      <c r="R456" s="59">
        <v>19</v>
      </c>
      <c r="S456" s="59">
        <v>37</v>
      </c>
      <c r="T456" s="48">
        <v>0</v>
      </c>
      <c r="U456" s="59">
        <v>50</v>
      </c>
      <c r="V456" s="59">
        <v>37</v>
      </c>
    </row>
    <row r="457" spans="1:22">
      <c r="A457" s="60" t="s">
        <v>952</v>
      </c>
      <c r="B457" s="15" t="str">
        <f>VLOOKUP(A457,'Planning Periods'!$E$2:$N$540,10,FALSE)</f>
        <v>04/30/2021 - 04/30/2029</v>
      </c>
      <c r="C457" s="59">
        <v>2015</v>
      </c>
      <c r="D457" s="59" t="str">
        <f t="shared" si="6"/>
        <v>Coronado 2015</v>
      </c>
      <c r="E457" s="59">
        <v>13</v>
      </c>
      <c r="F457" s="233">
        <v>0</v>
      </c>
      <c r="G457" s="59">
        <v>0</v>
      </c>
      <c r="H457" s="59">
        <v>0</v>
      </c>
      <c r="I457" s="48"/>
      <c r="J457" s="59">
        <v>9</v>
      </c>
      <c r="K457" s="233">
        <v>0</v>
      </c>
      <c r="L457" s="59">
        <v>0</v>
      </c>
      <c r="M457" s="59">
        <v>0</v>
      </c>
      <c r="N457" s="48"/>
      <c r="O457" s="59">
        <v>9</v>
      </c>
      <c r="P457" s="59">
        <v>0</v>
      </c>
      <c r="Q457" s="48"/>
      <c r="R457" s="59">
        <v>19</v>
      </c>
      <c r="S457" s="59">
        <v>53</v>
      </c>
      <c r="T457" s="48">
        <v>0</v>
      </c>
      <c r="U457" s="59">
        <v>50</v>
      </c>
      <c r="V457" s="59">
        <v>53</v>
      </c>
    </row>
    <row r="458" spans="1:22">
      <c r="A458" s="60" t="s">
        <v>952</v>
      </c>
      <c r="B458" s="15" t="str">
        <f>VLOOKUP(A458,'Planning Periods'!$E$2:$N$540,10,FALSE)</f>
        <v>04/30/2021 - 04/30/2029</v>
      </c>
      <c r="C458" s="59">
        <v>2016</v>
      </c>
      <c r="D458" s="59" t="str">
        <f t="shared" si="6"/>
        <v>Coronado 2016</v>
      </c>
      <c r="E458" s="59">
        <v>13</v>
      </c>
      <c r="F458" s="233">
        <v>0</v>
      </c>
      <c r="G458" s="59">
        <v>0</v>
      </c>
      <c r="H458" s="59">
        <v>0</v>
      </c>
      <c r="I458" s="48"/>
      <c r="J458" s="59">
        <v>9</v>
      </c>
      <c r="K458" s="233">
        <v>0</v>
      </c>
      <c r="L458" s="59">
        <v>0</v>
      </c>
      <c r="M458" s="59">
        <v>0</v>
      </c>
      <c r="N458" s="48"/>
      <c r="O458" s="59">
        <v>9</v>
      </c>
      <c r="P458" s="59">
        <v>0</v>
      </c>
      <c r="Q458" s="48"/>
      <c r="R458" s="59">
        <v>19</v>
      </c>
      <c r="S458" s="59">
        <v>63</v>
      </c>
      <c r="T458" s="48">
        <v>0</v>
      </c>
      <c r="U458" s="59">
        <v>50</v>
      </c>
      <c r="V458" s="59">
        <v>63</v>
      </c>
    </row>
    <row r="459" spans="1:22">
      <c r="A459" s="60" t="s">
        <v>952</v>
      </c>
      <c r="B459" s="15" t="str">
        <f>VLOOKUP(A459,'Planning Periods'!$E$2:$N$540,10,FALSE)</f>
        <v>04/30/2021 - 04/30/2029</v>
      </c>
      <c r="C459" s="59">
        <v>2017</v>
      </c>
      <c r="D459" s="59" t="str">
        <f t="shared" si="6"/>
        <v>Coronado 2017</v>
      </c>
      <c r="E459" s="59">
        <v>13</v>
      </c>
      <c r="F459" s="233">
        <v>0</v>
      </c>
      <c r="G459" s="59">
        <v>0</v>
      </c>
      <c r="H459" s="59">
        <v>0</v>
      </c>
      <c r="I459" s="48"/>
      <c r="J459" s="59">
        <v>9</v>
      </c>
      <c r="K459" s="233">
        <v>0</v>
      </c>
      <c r="L459" s="59">
        <v>0</v>
      </c>
      <c r="M459" s="59">
        <v>0</v>
      </c>
      <c r="N459" s="48"/>
      <c r="O459" s="59">
        <v>9</v>
      </c>
      <c r="P459" s="59">
        <v>0</v>
      </c>
      <c r="Q459" s="48"/>
      <c r="R459" s="59">
        <v>19</v>
      </c>
      <c r="S459" s="59">
        <v>36</v>
      </c>
      <c r="T459" s="48">
        <v>0</v>
      </c>
      <c r="U459" s="59">
        <v>50</v>
      </c>
      <c r="V459" s="59">
        <v>36</v>
      </c>
    </row>
    <row r="460" spans="1:22">
      <c r="A460" s="60" t="s">
        <v>953</v>
      </c>
      <c r="B460" s="15" t="str">
        <f>VLOOKUP(A460,'Planning Periods'!$E$2:$N$540,10,FALSE)</f>
        <v>01/31/2023 - 01/31/2031</v>
      </c>
      <c r="C460" s="59">
        <v>2014</v>
      </c>
      <c r="D460" s="59" t="str">
        <f t="shared" si="6"/>
        <v>Corte Madera 2014</v>
      </c>
      <c r="E460" s="59" t="s">
        <v>1357</v>
      </c>
      <c r="F460" s="233" t="s">
        <v>1357</v>
      </c>
      <c r="G460" s="59" t="s">
        <v>1357</v>
      </c>
      <c r="H460" s="59" t="s">
        <v>1357</v>
      </c>
      <c r="I460" s="48"/>
      <c r="J460" s="59" t="s">
        <v>1357</v>
      </c>
      <c r="K460" s="233" t="s">
        <v>1357</v>
      </c>
      <c r="L460" s="59" t="s">
        <v>1357</v>
      </c>
      <c r="M460" s="59" t="s">
        <v>1357</v>
      </c>
      <c r="N460" s="48"/>
      <c r="O460" s="59" t="s">
        <v>1357</v>
      </c>
      <c r="P460" s="59" t="s">
        <v>1357</v>
      </c>
      <c r="Q460" s="48"/>
      <c r="R460" s="59" t="s">
        <v>1357</v>
      </c>
      <c r="S460" s="59" t="s">
        <v>1357</v>
      </c>
      <c r="T460" s="48" t="s">
        <v>1357</v>
      </c>
      <c r="U460" s="59" t="s">
        <v>1357</v>
      </c>
      <c r="V460" s="59" t="s">
        <v>1357</v>
      </c>
    </row>
    <row r="461" spans="1:22">
      <c r="A461" s="60" t="s">
        <v>953</v>
      </c>
      <c r="B461" s="15" t="str">
        <f>VLOOKUP(A461,'Planning Periods'!$E$2:$N$540,10,FALSE)</f>
        <v>01/31/2023 - 01/31/2031</v>
      </c>
      <c r="C461" s="59">
        <v>2015</v>
      </c>
      <c r="D461" s="59" t="str">
        <f t="shared" si="6"/>
        <v>Corte Madera 2015</v>
      </c>
      <c r="E461" s="59">
        <v>22</v>
      </c>
      <c r="F461" s="233">
        <v>5</v>
      </c>
      <c r="G461" s="59">
        <v>4</v>
      </c>
      <c r="H461" s="59">
        <v>1</v>
      </c>
      <c r="I461" s="48"/>
      <c r="J461" s="59">
        <v>13</v>
      </c>
      <c r="K461" s="233">
        <v>12</v>
      </c>
      <c r="L461" s="59">
        <v>12</v>
      </c>
      <c r="M461" s="59">
        <v>0</v>
      </c>
      <c r="N461" s="48"/>
      <c r="O461" s="59">
        <v>13</v>
      </c>
      <c r="P461" s="59">
        <v>2</v>
      </c>
      <c r="Q461" s="48"/>
      <c r="R461" s="59">
        <v>24</v>
      </c>
      <c r="S461" s="59">
        <v>164</v>
      </c>
      <c r="T461" s="48">
        <v>0</v>
      </c>
      <c r="U461" s="59">
        <v>72</v>
      </c>
      <c r="V461" s="59">
        <v>183</v>
      </c>
    </row>
    <row r="462" spans="1:22">
      <c r="A462" s="60" t="s">
        <v>953</v>
      </c>
      <c r="B462" s="15" t="str">
        <f>VLOOKUP(A462,'Planning Periods'!$E$2:$N$540,10,FALSE)</f>
        <v>01/31/2023 - 01/31/2031</v>
      </c>
      <c r="C462" s="59">
        <v>2016</v>
      </c>
      <c r="D462" s="59" t="str">
        <f t="shared" si="6"/>
        <v>Corte Madera 2016</v>
      </c>
      <c r="E462" s="59">
        <v>22</v>
      </c>
      <c r="F462" s="233">
        <v>2</v>
      </c>
      <c r="G462" s="59">
        <v>1</v>
      </c>
      <c r="H462" s="59">
        <v>1</v>
      </c>
      <c r="I462" s="48"/>
      <c r="J462" s="59">
        <v>13</v>
      </c>
      <c r="K462" s="233">
        <v>1</v>
      </c>
      <c r="L462" s="59">
        <v>1</v>
      </c>
      <c r="M462" s="59">
        <v>0</v>
      </c>
      <c r="N462" s="48"/>
      <c r="O462" s="59">
        <v>13</v>
      </c>
      <c r="P462" s="59">
        <v>1</v>
      </c>
      <c r="Q462" s="48"/>
      <c r="R462" s="59">
        <v>24</v>
      </c>
      <c r="S462" s="59">
        <v>13</v>
      </c>
      <c r="T462" s="48">
        <v>0</v>
      </c>
      <c r="U462" s="59">
        <v>72</v>
      </c>
      <c r="V462" s="59">
        <v>17</v>
      </c>
    </row>
    <row r="463" spans="1:22">
      <c r="A463" s="60" t="s">
        <v>953</v>
      </c>
      <c r="B463" s="15" t="str">
        <f>VLOOKUP(A463,'Planning Periods'!$E$2:$N$540,10,FALSE)</f>
        <v>01/31/2023 - 01/31/2031</v>
      </c>
      <c r="C463" s="59">
        <v>2017</v>
      </c>
      <c r="D463" s="59" t="str">
        <f t="shared" si="6"/>
        <v>Corte Madera 2017</v>
      </c>
      <c r="E463" s="59">
        <v>22</v>
      </c>
      <c r="F463" s="233">
        <v>1</v>
      </c>
      <c r="G463" s="59">
        <v>0</v>
      </c>
      <c r="H463" s="59">
        <v>1</v>
      </c>
      <c r="I463" s="48"/>
      <c r="J463" s="59">
        <v>13</v>
      </c>
      <c r="K463" s="233">
        <v>0</v>
      </c>
      <c r="L463" s="59">
        <v>0</v>
      </c>
      <c r="M463" s="59">
        <v>0</v>
      </c>
      <c r="N463" s="48"/>
      <c r="O463" s="59">
        <v>13</v>
      </c>
      <c r="P463" s="59">
        <v>2</v>
      </c>
      <c r="Q463" s="48"/>
      <c r="R463" s="59">
        <v>24</v>
      </c>
      <c r="S463" s="59">
        <v>2</v>
      </c>
      <c r="T463" s="48">
        <v>0</v>
      </c>
      <c r="U463" s="59">
        <v>72</v>
      </c>
      <c r="V463" s="59">
        <v>5</v>
      </c>
    </row>
    <row r="464" spans="1:22">
      <c r="A464" s="60" t="s">
        <v>954</v>
      </c>
      <c r="B464" s="15"/>
      <c r="C464" s="59">
        <v>2013</v>
      </c>
      <c r="D464" s="59" t="str">
        <f t="shared" si="6"/>
        <v>Costa Mesa 2013</v>
      </c>
      <c r="E464" s="59" t="s">
        <v>1357</v>
      </c>
      <c r="F464" s="233" t="s">
        <v>1357</v>
      </c>
      <c r="G464" s="59" t="s">
        <v>1357</v>
      </c>
      <c r="H464" s="59" t="s">
        <v>1357</v>
      </c>
      <c r="I464" s="48"/>
      <c r="J464" s="59" t="s">
        <v>1357</v>
      </c>
      <c r="K464" s="233" t="s">
        <v>1357</v>
      </c>
      <c r="L464" s="59" t="s">
        <v>1357</v>
      </c>
      <c r="M464" s="59" t="s">
        <v>1357</v>
      </c>
      <c r="N464" s="48"/>
      <c r="O464" s="59" t="s">
        <v>1357</v>
      </c>
      <c r="P464" s="59" t="s">
        <v>1357</v>
      </c>
      <c r="Q464" s="48"/>
      <c r="R464" s="59" t="s">
        <v>1357</v>
      </c>
      <c r="S464" s="59" t="s">
        <v>1357</v>
      </c>
      <c r="T464" s="48" t="s">
        <v>1357</v>
      </c>
      <c r="U464" s="59" t="s">
        <v>1357</v>
      </c>
      <c r="V464" s="59" t="s">
        <v>1357</v>
      </c>
    </row>
    <row r="465" spans="1:22">
      <c r="A465" s="60" t="s">
        <v>954</v>
      </c>
      <c r="B465" s="15" t="str">
        <f>VLOOKUP(A465,'Planning Periods'!$E$2:$N$540,10,FALSE)</f>
        <v>10/15/2021 - 10/15/2029</v>
      </c>
      <c r="C465" s="59">
        <v>2014</v>
      </c>
      <c r="D465" s="59" t="str">
        <f t="shared" si="6"/>
        <v>Costa Mesa 2014</v>
      </c>
      <c r="E465" s="59">
        <v>1</v>
      </c>
      <c r="F465" s="233">
        <v>0</v>
      </c>
      <c r="G465" s="59">
        <v>0</v>
      </c>
      <c r="H465" s="59">
        <v>0</v>
      </c>
      <c r="I465" s="48"/>
      <c r="J465" s="59">
        <v>1</v>
      </c>
      <c r="K465" s="233">
        <v>0</v>
      </c>
      <c r="L465" s="59">
        <v>0</v>
      </c>
      <c r="M465" s="59">
        <v>0</v>
      </c>
      <c r="N465" s="48"/>
      <c r="O465" s="59">
        <v>0</v>
      </c>
      <c r="P465" s="59">
        <v>50</v>
      </c>
      <c r="Q465" s="48"/>
      <c r="R465" s="59">
        <v>0</v>
      </c>
      <c r="S465" s="59">
        <v>50</v>
      </c>
      <c r="T465" s="48">
        <v>0</v>
      </c>
      <c r="U465" s="59">
        <v>2</v>
      </c>
      <c r="V465" s="59">
        <v>100</v>
      </c>
    </row>
    <row r="466" spans="1:22">
      <c r="A466" s="60" t="s">
        <v>954</v>
      </c>
      <c r="B466" s="15" t="str">
        <f>VLOOKUP(A466,'Planning Periods'!$E$2:$N$540,10,FALSE)</f>
        <v>10/15/2021 - 10/15/2029</v>
      </c>
      <c r="C466" s="59">
        <v>2015</v>
      </c>
      <c r="D466" s="59" t="str">
        <f t="shared" si="6"/>
        <v>Costa Mesa 2015</v>
      </c>
      <c r="E466" s="59">
        <v>1</v>
      </c>
      <c r="F466" s="233">
        <v>0</v>
      </c>
      <c r="G466" s="59">
        <v>0</v>
      </c>
      <c r="H466" s="59">
        <v>0</v>
      </c>
      <c r="I466" s="48"/>
      <c r="J466" s="59">
        <v>1</v>
      </c>
      <c r="K466" s="233">
        <v>0</v>
      </c>
      <c r="L466" s="59">
        <v>0</v>
      </c>
      <c r="M466" s="59">
        <v>0</v>
      </c>
      <c r="N466" s="48"/>
      <c r="O466" s="59">
        <v>0</v>
      </c>
      <c r="P466" s="59">
        <v>0</v>
      </c>
      <c r="Q466" s="48"/>
      <c r="R466" s="59">
        <v>0</v>
      </c>
      <c r="S466" s="59">
        <v>93</v>
      </c>
      <c r="T466" s="48">
        <v>0</v>
      </c>
      <c r="U466" s="59">
        <v>2</v>
      </c>
      <c r="V466" s="59">
        <v>93</v>
      </c>
    </row>
    <row r="467" spans="1:22">
      <c r="A467" s="60" t="s">
        <v>954</v>
      </c>
      <c r="B467" s="15" t="str">
        <f>VLOOKUP(A467,'Planning Periods'!$E$2:$N$540,10,FALSE)</f>
        <v>10/15/2021 - 10/15/2029</v>
      </c>
      <c r="C467" s="59">
        <v>2016</v>
      </c>
      <c r="D467" s="59" t="str">
        <f t="shared" si="6"/>
        <v>Costa Mesa 2016</v>
      </c>
      <c r="E467" s="59">
        <v>1</v>
      </c>
      <c r="F467" s="233">
        <v>0</v>
      </c>
      <c r="G467" s="59">
        <v>0</v>
      </c>
      <c r="H467" s="59">
        <v>0</v>
      </c>
      <c r="I467" s="48"/>
      <c r="J467" s="59">
        <v>1</v>
      </c>
      <c r="K467" s="233">
        <v>0</v>
      </c>
      <c r="L467" s="59">
        <v>0</v>
      </c>
      <c r="M467" s="59">
        <v>0</v>
      </c>
      <c r="N467" s="48"/>
      <c r="O467" s="59">
        <v>0</v>
      </c>
      <c r="P467" s="59">
        <v>0</v>
      </c>
      <c r="Q467" s="48"/>
      <c r="R467" s="59">
        <v>0</v>
      </c>
      <c r="S467" s="59">
        <v>115</v>
      </c>
      <c r="T467" s="48">
        <v>0</v>
      </c>
      <c r="U467" s="59">
        <v>2</v>
      </c>
      <c r="V467" s="59">
        <v>115</v>
      </c>
    </row>
    <row r="468" spans="1:22">
      <c r="A468" s="60" t="s">
        <v>954</v>
      </c>
      <c r="B468" s="15" t="str">
        <f>VLOOKUP(A468,'Planning Periods'!$E$2:$N$540,10,FALSE)</f>
        <v>10/15/2021 - 10/15/2029</v>
      </c>
      <c r="C468" s="59">
        <v>2017</v>
      </c>
      <c r="D468" s="59" t="str">
        <f t="shared" si="6"/>
        <v>Costa Mesa 2017</v>
      </c>
      <c r="E468" s="59">
        <v>1</v>
      </c>
      <c r="F468" s="233">
        <v>0</v>
      </c>
      <c r="G468" s="59">
        <v>0</v>
      </c>
      <c r="H468" s="59">
        <v>0</v>
      </c>
      <c r="I468" s="48"/>
      <c r="J468" s="59">
        <v>1</v>
      </c>
      <c r="K468" s="233">
        <v>0</v>
      </c>
      <c r="L468" s="59">
        <v>0</v>
      </c>
      <c r="M468" s="59">
        <v>0</v>
      </c>
      <c r="N468" s="48"/>
      <c r="O468" s="59">
        <v>0</v>
      </c>
      <c r="P468" s="59">
        <v>0</v>
      </c>
      <c r="Q468" s="48"/>
      <c r="R468" s="59">
        <v>0</v>
      </c>
      <c r="S468" s="59">
        <v>260</v>
      </c>
      <c r="T468" s="48">
        <v>0</v>
      </c>
      <c r="U468" s="59">
        <v>2</v>
      </c>
      <c r="V468" s="59">
        <v>260</v>
      </c>
    </row>
    <row r="469" spans="1:22">
      <c r="A469" s="60" t="s">
        <v>955</v>
      </c>
      <c r="B469" s="15" t="str">
        <f>VLOOKUP(A469,'Planning Periods'!$E$2:$N$540,10,FALSE)</f>
        <v>01/31/2023 - 01/31/2031</v>
      </c>
      <c r="C469" s="59">
        <v>2014</v>
      </c>
      <c r="D469" s="59" t="str">
        <f t="shared" si="6"/>
        <v>Cotati 2014</v>
      </c>
      <c r="E469" s="59" t="s">
        <v>1357</v>
      </c>
      <c r="F469" s="233" t="s">
        <v>1357</v>
      </c>
      <c r="G469" s="59" t="s">
        <v>1357</v>
      </c>
      <c r="H469" s="59" t="s">
        <v>1357</v>
      </c>
      <c r="I469" s="48"/>
      <c r="J469" s="59" t="s">
        <v>1357</v>
      </c>
      <c r="K469" s="233" t="s">
        <v>1357</v>
      </c>
      <c r="L469" s="59" t="s">
        <v>1357</v>
      </c>
      <c r="M469" s="59" t="s">
        <v>1357</v>
      </c>
      <c r="N469" s="48"/>
      <c r="O469" s="59" t="s">
        <v>1357</v>
      </c>
      <c r="P469" s="59" t="s">
        <v>1357</v>
      </c>
      <c r="Q469" s="48"/>
      <c r="R469" s="59" t="s">
        <v>1357</v>
      </c>
      <c r="S469" s="59" t="s">
        <v>1357</v>
      </c>
      <c r="T469" s="48" t="s">
        <v>1357</v>
      </c>
      <c r="U469" s="59" t="s">
        <v>1357</v>
      </c>
      <c r="V469" s="59" t="s">
        <v>1357</v>
      </c>
    </row>
    <row r="470" spans="1:22">
      <c r="A470" s="60" t="s">
        <v>955</v>
      </c>
      <c r="B470" s="15" t="str">
        <f>VLOOKUP(A470,'Planning Periods'!$E$2:$N$540,10,FALSE)</f>
        <v>01/31/2023 - 01/31/2031</v>
      </c>
      <c r="C470" s="59">
        <v>2015</v>
      </c>
      <c r="D470" s="59" t="str">
        <f t="shared" si="6"/>
        <v>Cotati 2015</v>
      </c>
      <c r="E470" s="59" t="s">
        <v>1357</v>
      </c>
      <c r="F470" s="233" t="s">
        <v>1357</v>
      </c>
      <c r="G470" s="59" t="s">
        <v>1357</v>
      </c>
      <c r="H470" s="59" t="s">
        <v>1357</v>
      </c>
      <c r="I470" s="48"/>
      <c r="J470" s="59" t="s">
        <v>1357</v>
      </c>
      <c r="K470" s="233" t="s">
        <v>1357</v>
      </c>
      <c r="L470" s="59" t="s">
        <v>1357</v>
      </c>
      <c r="M470" s="59" t="s">
        <v>1357</v>
      </c>
      <c r="N470" s="48"/>
      <c r="O470" s="59" t="s">
        <v>1357</v>
      </c>
      <c r="P470" s="59" t="s">
        <v>1357</v>
      </c>
      <c r="Q470" s="48"/>
      <c r="R470" s="59" t="s">
        <v>1357</v>
      </c>
      <c r="S470" s="59" t="s">
        <v>1357</v>
      </c>
      <c r="T470" s="48" t="s">
        <v>1357</v>
      </c>
      <c r="U470" s="59" t="s">
        <v>1357</v>
      </c>
      <c r="V470" s="59" t="s">
        <v>1357</v>
      </c>
    </row>
    <row r="471" spans="1:22">
      <c r="A471" s="60" t="s">
        <v>955</v>
      </c>
      <c r="B471" s="15" t="str">
        <f>VLOOKUP(A471,'Planning Periods'!$E$2:$N$540,10,FALSE)</f>
        <v>01/31/2023 - 01/31/2031</v>
      </c>
      <c r="C471" s="59">
        <v>2016</v>
      </c>
      <c r="D471" s="59" t="str">
        <f t="shared" si="6"/>
        <v>Cotati 2016</v>
      </c>
      <c r="E471" s="59">
        <v>35</v>
      </c>
      <c r="F471" s="233">
        <v>1</v>
      </c>
      <c r="G471" s="59">
        <v>1</v>
      </c>
      <c r="H471" s="59">
        <v>0</v>
      </c>
      <c r="I471" s="48"/>
      <c r="J471" s="59">
        <v>18</v>
      </c>
      <c r="K471" s="233">
        <v>3</v>
      </c>
      <c r="L471" s="59">
        <v>3</v>
      </c>
      <c r="M471" s="59">
        <v>0</v>
      </c>
      <c r="N471" s="48"/>
      <c r="O471" s="59">
        <v>18</v>
      </c>
      <c r="P471" s="59">
        <v>0</v>
      </c>
      <c r="Q471" s="48"/>
      <c r="R471" s="59">
        <v>66</v>
      </c>
      <c r="S471" s="59">
        <v>16</v>
      </c>
      <c r="T471" s="48">
        <v>0</v>
      </c>
      <c r="U471" s="59">
        <v>137</v>
      </c>
      <c r="V471" s="59">
        <v>20</v>
      </c>
    </row>
    <row r="472" spans="1:22">
      <c r="A472" s="60" t="s">
        <v>955</v>
      </c>
      <c r="B472" s="15" t="str">
        <f>VLOOKUP(A472,'Planning Periods'!$E$2:$N$540,10,FALSE)</f>
        <v>01/31/2023 - 01/31/2031</v>
      </c>
      <c r="C472" s="59">
        <v>2017</v>
      </c>
      <c r="D472" s="59" t="str">
        <f t="shared" si="6"/>
        <v>Cotati 2017</v>
      </c>
      <c r="E472" s="59">
        <v>35</v>
      </c>
      <c r="F472" s="233">
        <v>3</v>
      </c>
      <c r="G472" s="59">
        <v>3</v>
      </c>
      <c r="H472" s="59">
        <v>0</v>
      </c>
      <c r="I472" s="48"/>
      <c r="J472" s="59">
        <v>18</v>
      </c>
      <c r="K472" s="233">
        <v>10</v>
      </c>
      <c r="L472" s="59">
        <v>0</v>
      </c>
      <c r="M472" s="59">
        <v>10</v>
      </c>
      <c r="N472" s="48"/>
      <c r="O472" s="59">
        <v>18</v>
      </c>
      <c r="P472" s="59">
        <v>11</v>
      </c>
      <c r="Q472" s="48"/>
      <c r="R472" s="59">
        <v>66</v>
      </c>
      <c r="S472" s="59">
        <v>22</v>
      </c>
      <c r="T472" s="48">
        <v>10</v>
      </c>
      <c r="U472" s="59">
        <v>137</v>
      </c>
      <c r="V472" s="59">
        <v>46</v>
      </c>
    </row>
    <row r="473" spans="1:22">
      <c r="A473" t="s">
        <v>956</v>
      </c>
      <c r="B473" s="15"/>
      <c r="C473" s="59">
        <v>2013</v>
      </c>
      <c r="D473" s="59" t="str">
        <f t="shared" si="6"/>
        <v>Covina 2013</v>
      </c>
      <c r="E473" s="59" t="s">
        <v>1357</v>
      </c>
      <c r="F473" s="233" t="s">
        <v>1357</v>
      </c>
      <c r="G473" s="59" t="s">
        <v>1357</v>
      </c>
      <c r="H473" s="59" t="s">
        <v>1357</v>
      </c>
      <c r="I473" s="48"/>
      <c r="J473" s="59" t="s">
        <v>1357</v>
      </c>
      <c r="K473" s="233" t="s">
        <v>1357</v>
      </c>
      <c r="L473" s="59" t="s">
        <v>1357</v>
      </c>
      <c r="M473" s="59" t="s">
        <v>1357</v>
      </c>
      <c r="N473" s="48"/>
      <c r="O473" s="59" t="s">
        <v>1357</v>
      </c>
      <c r="P473" s="59" t="s">
        <v>1357</v>
      </c>
      <c r="Q473" s="48"/>
      <c r="R473" s="59" t="s">
        <v>1357</v>
      </c>
      <c r="S473" s="59" t="s">
        <v>1357</v>
      </c>
      <c r="T473" s="48" t="s">
        <v>1357</v>
      </c>
      <c r="U473" s="59" t="s">
        <v>1357</v>
      </c>
      <c r="V473" s="59" t="s">
        <v>1357</v>
      </c>
    </row>
    <row r="474" spans="1:22">
      <c r="A474" t="s">
        <v>956</v>
      </c>
      <c r="B474" s="15" t="str">
        <f>VLOOKUP(A474,'Planning Periods'!$E$2:$N$540,10,FALSE)</f>
        <v>10/15/2021 - 10/15/2029</v>
      </c>
      <c r="C474" s="59">
        <v>2014</v>
      </c>
      <c r="D474" s="59" t="str">
        <f t="shared" si="6"/>
        <v>Covina 2014</v>
      </c>
      <c r="E474" s="233" t="s">
        <v>1357</v>
      </c>
      <c r="F474" s="233" t="s">
        <v>1357</v>
      </c>
      <c r="G474" s="233" t="s">
        <v>1357</v>
      </c>
      <c r="H474" s="233" t="s">
        <v>1357</v>
      </c>
      <c r="I474" s="233">
        <v>0</v>
      </c>
      <c r="J474" s="233" t="s">
        <v>1357</v>
      </c>
      <c r="K474" s="233" t="s">
        <v>1357</v>
      </c>
      <c r="L474" s="233" t="s">
        <v>1357</v>
      </c>
      <c r="M474" s="233" t="s">
        <v>1357</v>
      </c>
      <c r="N474" s="233">
        <v>0</v>
      </c>
      <c r="O474" s="233" t="s">
        <v>1357</v>
      </c>
      <c r="P474" s="233" t="s">
        <v>1357</v>
      </c>
      <c r="Q474" s="233"/>
      <c r="R474" s="233" t="s">
        <v>1357</v>
      </c>
      <c r="S474" s="233" t="s">
        <v>1357</v>
      </c>
      <c r="T474" s="233" t="s">
        <v>1357</v>
      </c>
      <c r="U474" s="233" t="s">
        <v>1357</v>
      </c>
      <c r="V474" s="233" t="s">
        <v>1357</v>
      </c>
    </row>
    <row r="475" spans="1:22">
      <c r="A475" t="s">
        <v>956</v>
      </c>
      <c r="B475" s="15" t="str">
        <f>VLOOKUP(A475,'Planning Periods'!$E$2:$N$540,10,FALSE)</f>
        <v>10/15/2021 - 10/15/2029</v>
      </c>
      <c r="C475" s="59">
        <v>2015</v>
      </c>
      <c r="D475" s="59" t="str">
        <f t="shared" si="6"/>
        <v>Covina 2015</v>
      </c>
      <c r="E475" t="s">
        <v>1357</v>
      </c>
      <c r="F475" t="s">
        <v>1357</v>
      </c>
      <c r="G475" t="s">
        <v>1357</v>
      </c>
      <c r="H475" t="s">
        <v>1357</v>
      </c>
      <c r="J475" t="s">
        <v>1357</v>
      </c>
      <c r="K475" t="s">
        <v>1357</v>
      </c>
      <c r="L475" t="s">
        <v>1357</v>
      </c>
      <c r="M475" t="s">
        <v>1357</v>
      </c>
      <c r="O475" t="s">
        <v>1357</v>
      </c>
      <c r="P475" t="s">
        <v>1357</v>
      </c>
      <c r="R475" t="s">
        <v>1357</v>
      </c>
      <c r="S475" t="s">
        <v>1357</v>
      </c>
      <c r="T475" t="s">
        <v>1357</v>
      </c>
      <c r="U475" t="s">
        <v>1357</v>
      </c>
      <c r="V475" t="s">
        <v>1357</v>
      </c>
    </row>
    <row r="476" spans="1:22">
      <c r="A476" t="s">
        <v>956</v>
      </c>
      <c r="B476" s="15" t="str">
        <f>VLOOKUP(A476,'Planning Periods'!$E$2:$N$540,10,FALSE)</f>
        <v>10/15/2021 - 10/15/2029</v>
      </c>
      <c r="C476" s="59">
        <v>2016</v>
      </c>
      <c r="D476" s="59" t="str">
        <f t="shared" ref="D476:D542" si="7">CONCATENATE(A476," ",C476)</f>
        <v>Covina 2016</v>
      </c>
      <c r="E476" t="s">
        <v>1357</v>
      </c>
      <c r="F476" t="s">
        <v>1357</v>
      </c>
      <c r="G476" t="s">
        <v>1357</v>
      </c>
      <c r="H476" t="s">
        <v>1357</v>
      </c>
      <c r="J476" t="s">
        <v>1357</v>
      </c>
      <c r="K476" t="s">
        <v>1357</v>
      </c>
      <c r="L476" t="s">
        <v>1357</v>
      </c>
      <c r="M476" t="s">
        <v>1357</v>
      </c>
      <c r="O476" t="s">
        <v>1357</v>
      </c>
      <c r="P476" t="s">
        <v>1357</v>
      </c>
      <c r="R476" t="s">
        <v>1357</v>
      </c>
      <c r="S476" t="s">
        <v>1357</v>
      </c>
      <c r="T476" t="s">
        <v>1357</v>
      </c>
      <c r="U476" t="s">
        <v>1357</v>
      </c>
      <c r="V476" t="s">
        <v>1357</v>
      </c>
    </row>
    <row r="477" spans="1:22">
      <c r="A477" t="s">
        <v>956</v>
      </c>
      <c r="B477" s="15" t="str">
        <f>VLOOKUP(A477,'Planning Periods'!$E$2:$N$540,10,FALSE)</f>
        <v>10/15/2021 - 10/15/2029</v>
      </c>
      <c r="C477" s="59">
        <v>2017</v>
      </c>
      <c r="D477" s="59" t="str">
        <f t="shared" si="7"/>
        <v>Covina 2017</v>
      </c>
      <c r="E477" t="s">
        <v>1357</v>
      </c>
      <c r="F477" t="s">
        <v>1357</v>
      </c>
      <c r="G477" t="s">
        <v>1357</v>
      </c>
      <c r="H477" t="s">
        <v>1357</v>
      </c>
      <c r="J477" t="s">
        <v>1357</v>
      </c>
      <c r="K477" t="s">
        <v>1357</v>
      </c>
      <c r="L477" t="s">
        <v>1357</v>
      </c>
      <c r="M477" t="s">
        <v>1357</v>
      </c>
      <c r="O477" t="s">
        <v>1357</v>
      </c>
      <c r="P477" t="s">
        <v>1357</v>
      </c>
      <c r="R477" t="s">
        <v>1357</v>
      </c>
      <c r="S477" t="s">
        <v>1357</v>
      </c>
      <c r="T477" t="s">
        <v>1357</v>
      </c>
      <c r="U477" t="s">
        <v>1357</v>
      </c>
      <c r="V477" t="s">
        <v>1357</v>
      </c>
    </row>
    <row r="478" spans="1:22">
      <c r="A478" t="s">
        <v>957</v>
      </c>
      <c r="B478" s="15" t="str">
        <f>VLOOKUP(A478,'Planning Periods'!$E$2:$N$540,10,FALSE)</f>
        <v>09/15/2022 - 09/15/2030</v>
      </c>
      <c r="C478" s="59">
        <v>2014</v>
      </c>
      <c r="D478" s="59" t="str">
        <f t="shared" si="7"/>
        <v>Crescent City 2014</v>
      </c>
      <c r="E478" s="233" t="s">
        <v>1357</v>
      </c>
      <c r="F478" s="233" t="s">
        <v>1357</v>
      </c>
      <c r="G478" s="233" t="s">
        <v>1357</v>
      </c>
      <c r="H478" s="233" t="s">
        <v>1357</v>
      </c>
      <c r="I478" s="233">
        <v>0</v>
      </c>
      <c r="J478" s="233" t="s">
        <v>1357</v>
      </c>
      <c r="K478" s="233" t="s">
        <v>1357</v>
      </c>
      <c r="L478" s="233" t="s">
        <v>1357</v>
      </c>
      <c r="M478" s="233" t="s">
        <v>1357</v>
      </c>
      <c r="N478" s="233">
        <v>0</v>
      </c>
      <c r="O478" s="233" t="s">
        <v>1357</v>
      </c>
      <c r="P478" s="233" t="s">
        <v>1357</v>
      </c>
      <c r="Q478" s="233"/>
      <c r="R478" s="233" t="s">
        <v>1357</v>
      </c>
      <c r="S478" s="233" t="s">
        <v>1357</v>
      </c>
      <c r="T478" s="233" t="s">
        <v>1357</v>
      </c>
      <c r="U478" s="233" t="s">
        <v>1357</v>
      </c>
      <c r="V478" s="233" t="s">
        <v>1357</v>
      </c>
    </row>
    <row r="479" spans="1:22">
      <c r="A479" t="s">
        <v>957</v>
      </c>
      <c r="B479" s="15" t="str">
        <f>VLOOKUP(A479,'Planning Periods'!$E$2:$N$540,10,FALSE)</f>
        <v>09/15/2022 - 09/15/2030</v>
      </c>
      <c r="C479" s="59">
        <v>2015</v>
      </c>
      <c r="D479" s="59" t="str">
        <f t="shared" si="7"/>
        <v>Crescent City 2015</v>
      </c>
      <c r="E479" t="s">
        <v>1357</v>
      </c>
      <c r="F479" t="s">
        <v>1357</v>
      </c>
      <c r="G479" t="s">
        <v>1357</v>
      </c>
      <c r="H479" t="s">
        <v>1357</v>
      </c>
      <c r="J479" t="s">
        <v>1357</v>
      </c>
      <c r="K479" t="s">
        <v>1357</v>
      </c>
      <c r="L479" t="s">
        <v>1357</v>
      </c>
      <c r="M479" t="s">
        <v>1357</v>
      </c>
      <c r="O479" t="s">
        <v>1357</v>
      </c>
      <c r="P479" t="s">
        <v>1357</v>
      </c>
      <c r="R479" t="s">
        <v>1357</v>
      </c>
      <c r="S479" t="s">
        <v>1357</v>
      </c>
      <c r="T479" t="s">
        <v>1357</v>
      </c>
      <c r="U479" t="s">
        <v>1357</v>
      </c>
      <c r="V479" t="s">
        <v>1357</v>
      </c>
    </row>
    <row r="480" spans="1:22">
      <c r="A480" t="s">
        <v>957</v>
      </c>
      <c r="B480" s="15" t="str">
        <f>VLOOKUP(A480,'Planning Periods'!$E$2:$N$540,10,FALSE)</f>
        <v>09/15/2022 - 09/15/2030</v>
      </c>
      <c r="C480" s="59">
        <v>2016</v>
      </c>
      <c r="D480" s="59" t="str">
        <f t="shared" si="7"/>
        <v>Crescent City 2016</v>
      </c>
      <c r="E480" t="s">
        <v>1357</v>
      </c>
      <c r="F480" t="s">
        <v>1357</v>
      </c>
      <c r="G480" t="s">
        <v>1357</v>
      </c>
      <c r="H480" t="s">
        <v>1357</v>
      </c>
      <c r="J480" t="s">
        <v>1357</v>
      </c>
      <c r="K480" t="s">
        <v>1357</v>
      </c>
      <c r="L480" t="s">
        <v>1357</v>
      </c>
      <c r="M480" t="s">
        <v>1357</v>
      </c>
      <c r="O480" t="s">
        <v>1357</v>
      </c>
      <c r="P480" t="s">
        <v>1357</v>
      </c>
      <c r="R480" t="s">
        <v>1357</v>
      </c>
      <c r="S480" t="s">
        <v>1357</v>
      </c>
      <c r="T480" t="s">
        <v>1357</v>
      </c>
      <c r="U480" t="s">
        <v>1357</v>
      </c>
      <c r="V480" t="s">
        <v>1357</v>
      </c>
    </row>
    <row r="481" spans="1:22">
      <c r="A481" t="s">
        <v>957</v>
      </c>
      <c r="B481" s="15" t="str">
        <f>VLOOKUP(A481,'Planning Periods'!$E$2:$N$540,10,FALSE)</f>
        <v>09/15/2022 - 09/15/2030</v>
      </c>
      <c r="C481" s="59">
        <v>2017</v>
      </c>
      <c r="D481" s="59" t="str">
        <f t="shared" si="7"/>
        <v>Crescent City 2017</v>
      </c>
      <c r="E481" t="s">
        <v>1357</v>
      </c>
      <c r="F481" t="s">
        <v>1357</v>
      </c>
      <c r="G481" t="s">
        <v>1357</v>
      </c>
      <c r="H481" t="s">
        <v>1357</v>
      </c>
      <c r="J481" t="s">
        <v>1357</v>
      </c>
      <c r="K481" t="s">
        <v>1357</v>
      </c>
      <c r="L481" t="s">
        <v>1357</v>
      </c>
      <c r="M481" t="s">
        <v>1357</v>
      </c>
      <c r="O481" t="s">
        <v>1357</v>
      </c>
      <c r="P481" t="s">
        <v>1357</v>
      </c>
      <c r="R481" t="s">
        <v>1357</v>
      </c>
      <c r="S481" t="s">
        <v>1357</v>
      </c>
      <c r="T481" t="s">
        <v>1357</v>
      </c>
      <c r="U481" t="s">
        <v>1357</v>
      </c>
      <c r="V481" t="s">
        <v>1357</v>
      </c>
    </row>
    <row r="482" spans="1:22">
      <c r="A482" s="60" t="s">
        <v>958</v>
      </c>
      <c r="B482" s="15"/>
      <c r="C482" s="59">
        <v>2013</v>
      </c>
      <c r="D482" s="59" t="str">
        <f t="shared" si="7"/>
        <v>Cudahy 2013</v>
      </c>
      <c r="E482" t="s">
        <v>1357</v>
      </c>
      <c r="F482" t="s">
        <v>1357</v>
      </c>
      <c r="G482" t="s">
        <v>1357</v>
      </c>
      <c r="H482" t="s">
        <v>1357</v>
      </c>
      <c r="J482" t="s">
        <v>1357</v>
      </c>
      <c r="K482" t="s">
        <v>1357</v>
      </c>
      <c r="L482" t="s">
        <v>1357</v>
      </c>
      <c r="M482" t="s">
        <v>1357</v>
      </c>
      <c r="O482" t="s">
        <v>1357</v>
      </c>
      <c r="P482" t="s">
        <v>1357</v>
      </c>
      <c r="R482" t="s">
        <v>1357</v>
      </c>
      <c r="S482" t="s">
        <v>1357</v>
      </c>
      <c r="T482" t="s">
        <v>1357</v>
      </c>
      <c r="U482" t="s">
        <v>1357</v>
      </c>
      <c r="V482" t="s">
        <v>1357</v>
      </c>
    </row>
    <row r="483" spans="1:22">
      <c r="A483" s="60" t="s">
        <v>958</v>
      </c>
      <c r="B483" s="15" t="str">
        <f>VLOOKUP(A483,'Planning Periods'!$E$2:$N$540,10,FALSE)</f>
        <v>10/15/2021 - 10/15/2029</v>
      </c>
      <c r="C483" s="59">
        <v>2014</v>
      </c>
      <c r="D483" s="59" t="str">
        <f t="shared" si="7"/>
        <v>Cudahy 2014</v>
      </c>
      <c r="E483" s="59">
        <v>94</v>
      </c>
      <c r="F483" s="233">
        <v>0</v>
      </c>
      <c r="G483" s="59">
        <v>0</v>
      </c>
      <c r="H483" s="59">
        <v>0</v>
      </c>
      <c r="I483" s="48"/>
      <c r="J483" s="59">
        <v>60</v>
      </c>
      <c r="K483" s="233">
        <v>0</v>
      </c>
      <c r="L483" s="59">
        <v>0</v>
      </c>
      <c r="M483" s="59">
        <v>0</v>
      </c>
      <c r="N483" s="48"/>
      <c r="O483" s="59">
        <v>67</v>
      </c>
      <c r="P483" s="59">
        <v>0</v>
      </c>
      <c r="Q483" s="48"/>
      <c r="R483" s="59">
        <v>180</v>
      </c>
      <c r="S483" s="59">
        <v>0</v>
      </c>
      <c r="T483" s="48">
        <v>0</v>
      </c>
      <c r="U483" s="59">
        <v>401</v>
      </c>
      <c r="V483" s="59">
        <v>0</v>
      </c>
    </row>
    <row r="484" spans="1:22">
      <c r="A484" s="60" t="s">
        <v>958</v>
      </c>
      <c r="B484" s="15" t="str">
        <f>VLOOKUP(A484,'Planning Periods'!$E$2:$N$540,10,FALSE)</f>
        <v>10/15/2021 - 10/15/2029</v>
      </c>
      <c r="C484" s="59">
        <v>2015</v>
      </c>
      <c r="D484" s="59" t="str">
        <f t="shared" si="7"/>
        <v>Cudahy 2015</v>
      </c>
      <c r="E484" s="59" t="s">
        <v>1357</v>
      </c>
      <c r="F484" s="233" t="s">
        <v>1357</v>
      </c>
      <c r="G484" s="59" t="s">
        <v>1357</v>
      </c>
      <c r="H484" s="59" t="s">
        <v>1357</v>
      </c>
      <c r="I484" s="48"/>
      <c r="J484" s="59" t="s">
        <v>1357</v>
      </c>
      <c r="K484" s="233" t="s">
        <v>1357</v>
      </c>
      <c r="L484" s="59" t="s">
        <v>1357</v>
      </c>
      <c r="M484" s="59" t="s">
        <v>1357</v>
      </c>
      <c r="N484" s="48"/>
      <c r="O484" s="59" t="s">
        <v>1357</v>
      </c>
      <c r="P484" s="59" t="s">
        <v>1357</v>
      </c>
      <c r="Q484" s="48"/>
      <c r="R484" s="59" t="s">
        <v>1357</v>
      </c>
      <c r="S484" s="59" t="s">
        <v>1357</v>
      </c>
      <c r="T484" s="48" t="s">
        <v>1357</v>
      </c>
      <c r="U484" s="59" t="s">
        <v>1357</v>
      </c>
      <c r="V484" s="59" t="s">
        <v>1357</v>
      </c>
    </row>
    <row r="485" spans="1:22">
      <c r="A485" s="60" t="s">
        <v>958</v>
      </c>
      <c r="B485" s="15" t="str">
        <f>VLOOKUP(A485,'Planning Periods'!$E$2:$N$540,10,FALSE)</f>
        <v>10/15/2021 - 10/15/2029</v>
      </c>
      <c r="C485" s="59">
        <v>2016</v>
      </c>
      <c r="D485" s="59" t="str">
        <f t="shared" si="7"/>
        <v>Cudahy 2016</v>
      </c>
      <c r="E485" s="59">
        <v>94</v>
      </c>
      <c r="F485" s="233">
        <v>0</v>
      </c>
      <c r="G485" s="59">
        <v>0</v>
      </c>
      <c r="H485" s="59">
        <v>0</v>
      </c>
      <c r="I485" s="48"/>
      <c r="J485" s="59">
        <v>60</v>
      </c>
      <c r="K485" s="233">
        <v>0</v>
      </c>
      <c r="L485" s="59">
        <v>0</v>
      </c>
      <c r="M485" s="59">
        <v>0</v>
      </c>
      <c r="N485" s="48"/>
      <c r="O485" s="59">
        <v>67</v>
      </c>
      <c r="P485" s="59">
        <v>0</v>
      </c>
      <c r="Q485" s="48"/>
      <c r="R485" s="59">
        <v>180</v>
      </c>
      <c r="S485" s="59">
        <v>0</v>
      </c>
      <c r="T485" s="48">
        <v>0</v>
      </c>
      <c r="U485" s="59">
        <v>401</v>
      </c>
      <c r="V485" s="59">
        <v>0</v>
      </c>
    </row>
    <row r="486" spans="1:22">
      <c r="A486" s="60" t="s">
        <v>958</v>
      </c>
      <c r="B486" s="15" t="str">
        <f>VLOOKUP(A486,'Planning Periods'!$E$2:$N$540,10,FALSE)</f>
        <v>10/15/2021 - 10/15/2029</v>
      </c>
      <c r="C486" s="59">
        <v>2017</v>
      </c>
      <c r="D486" s="59" t="str">
        <f t="shared" si="7"/>
        <v>Cudahy 2017</v>
      </c>
      <c r="E486" s="59" t="s">
        <v>1357</v>
      </c>
      <c r="F486" s="233" t="s">
        <v>1357</v>
      </c>
      <c r="G486" s="59" t="s">
        <v>1357</v>
      </c>
      <c r="H486" s="59" t="s">
        <v>1357</v>
      </c>
      <c r="I486" s="48"/>
      <c r="J486" s="59" t="s">
        <v>1357</v>
      </c>
      <c r="K486" s="233" t="s">
        <v>1357</v>
      </c>
      <c r="L486" s="59" t="s">
        <v>1357</v>
      </c>
      <c r="M486" s="59" t="s">
        <v>1357</v>
      </c>
      <c r="N486" s="48"/>
      <c r="O486" s="59" t="s">
        <v>1357</v>
      </c>
      <c r="P486" s="59" t="s">
        <v>1357</v>
      </c>
      <c r="Q486" s="48"/>
      <c r="R486" s="59" t="s">
        <v>1357</v>
      </c>
      <c r="S486" s="59" t="s">
        <v>1357</v>
      </c>
      <c r="T486" s="48" t="s">
        <v>1357</v>
      </c>
      <c r="U486" s="59" t="s">
        <v>1357</v>
      </c>
      <c r="V486" s="59" t="s">
        <v>1357</v>
      </c>
    </row>
    <row r="487" spans="1:22">
      <c r="A487" s="60" t="s">
        <v>959</v>
      </c>
      <c r="B487" s="15"/>
      <c r="C487" s="59">
        <v>2013</v>
      </c>
      <c r="D487" s="59" t="str">
        <f t="shared" si="7"/>
        <v>Culver City 2013</v>
      </c>
      <c r="E487" s="59" t="s">
        <v>1357</v>
      </c>
      <c r="F487" s="233" t="s">
        <v>1357</v>
      </c>
      <c r="G487" s="59" t="s">
        <v>1357</v>
      </c>
      <c r="H487" s="59" t="s">
        <v>1357</v>
      </c>
      <c r="I487" s="48"/>
      <c r="J487" s="59" t="s">
        <v>1357</v>
      </c>
      <c r="K487" s="233" t="s">
        <v>1357</v>
      </c>
      <c r="L487" s="59" t="s">
        <v>1357</v>
      </c>
      <c r="M487" s="59" t="s">
        <v>1357</v>
      </c>
      <c r="N487" s="48"/>
      <c r="O487" s="59" t="s">
        <v>1357</v>
      </c>
      <c r="P487" s="59" t="s">
        <v>1357</v>
      </c>
      <c r="Q487" s="48"/>
      <c r="R487" s="59" t="s">
        <v>1357</v>
      </c>
      <c r="S487" s="59" t="s">
        <v>1357</v>
      </c>
      <c r="T487" s="48" t="s">
        <v>1357</v>
      </c>
      <c r="U487" s="59" t="s">
        <v>1357</v>
      </c>
      <c r="V487" s="59" t="s">
        <v>1357</v>
      </c>
    </row>
    <row r="488" spans="1:22">
      <c r="A488" s="60" t="s">
        <v>959</v>
      </c>
      <c r="B488" s="15" t="str">
        <f>VLOOKUP(A488,'Planning Periods'!$E$2:$N$540,10,FALSE)</f>
        <v>10/15/2021 - 10/15/2029</v>
      </c>
      <c r="C488" s="59">
        <v>2014</v>
      </c>
      <c r="D488" s="59" t="str">
        <f t="shared" si="7"/>
        <v>Culver City 2014</v>
      </c>
      <c r="E488" s="59" t="s">
        <v>1357</v>
      </c>
      <c r="F488" s="233" t="s">
        <v>1357</v>
      </c>
      <c r="G488" s="59" t="s">
        <v>1357</v>
      </c>
      <c r="H488" s="59" t="s">
        <v>1357</v>
      </c>
      <c r="I488" s="48"/>
      <c r="J488" s="59" t="s">
        <v>1357</v>
      </c>
      <c r="K488" s="233" t="s">
        <v>1357</v>
      </c>
      <c r="L488" s="59" t="s">
        <v>1357</v>
      </c>
      <c r="M488" s="59" t="s">
        <v>1357</v>
      </c>
      <c r="N488" s="48"/>
      <c r="O488" s="59" t="s">
        <v>1357</v>
      </c>
      <c r="P488" s="59" t="s">
        <v>1357</v>
      </c>
      <c r="Q488" s="48"/>
      <c r="R488" s="59" t="s">
        <v>1357</v>
      </c>
      <c r="S488" s="59" t="s">
        <v>1357</v>
      </c>
      <c r="T488" s="48" t="s">
        <v>1357</v>
      </c>
      <c r="U488" s="59" t="s">
        <v>1357</v>
      </c>
      <c r="V488" s="59" t="s">
        <v>1357</v>
      </c>
    </row>
    <row r="489" spans="1:22">
      <c r="A489" s="60" t="s">
        <v>959</v>
      </c>
      <c r="B489" s="15" t="str">
        <f>VLOOKUP(A489,'Planning Periods'!$E$2:$N$540,10,FALSE)</f>
        <v>10/15/2021 - 10/15/2029</v>
      </c>
      <c r="C489" s="59">
        <v>2015</v>
      </c>
      <c r="D489" s="59" t="str">
        <f t="shared" si="7"/>
        <v>Culver City 2015</v>
      </c>
      <c r="E489" s="59" t="s">
        <v>1357</v>
      </c>
      <c r="F489" s="233" t="s">
        <v>1357</v>
      </c>
      <c r="G489" s="59" t="s">
        <v>1357</v>
      </c>
      <c r="H489" s="59" t="s">
        <v>1357</v>
      </c>
      <c r="I489" s="48"/>
      <c r="J489" s="59" t="s">
        <v>1357</v>
      </c>
      <c r="K489" s="233" t="s">
        <v>1357</v>
      </c>
      <c r="L489" s="59" t="s">
        <v>1357</v>
      </c>
      <c r="M489" s="59" t="s">
        <v>1357</v>
      </c>
      <c r="N489" s="48"/>
      <c r="O489" s="59" t="s">
        <v>1357</v>
      </c>
      <c r="P489" s="59" t="s">
        <v>1357</v>
      </c>
      <c r="Q489" s="48"/>
      <c r="R489" s="59" t="s">
        <v>1357</v>
      </c>
      <c r="S489" s="59" t="s">
        <v>1357</v>
      </c>
      <c r="T489" s="48" t="s">
        <v>1357</v>
      </c>
      <c r="U489" s="59" t="s">
        <v>1357</v>
      </c>
      <c r="V489" s="59" t="s">
        <v>1357</v>
      </c>
    </row>
    <row r="490" spans="1:22">
      <c r="A490" s="60" t="s">
        <v>959</v>
      </c>
      <c r="B490" s="15" t="str">
        <f>VLOOKUP(A490,'Planning Periods'!$E$2:$N$540,10,FALSE)</f>
        <v>10/15/2021 - 10/15/2029</v>
      </c>
      <c r="C490" s="59">
        <v>2016</v>
      </c>
      <c r="D490" s="59" t="str">
        <f t="shared" si="7"/>
        <v>Culver City 2016</v>
      </c>
      <c r="E490" s="59" t="s">
        <v>1357</v>
      </c>
      <c r="F490" s="233" t="s">
        <v>1357</v>
      </c>
      <c r="G490" s="59" t="s">
        <v>1357</v>
      </c>
      <c r="H490" s="59" t="s">
        <v>1357</v>
      </c>
      <c r="I490" s="48"/>
      <c r="J490" s="59" t="s">
        <v>1357</v>
      </c>
      <c r="K490" s="233" t="s">
        <v>1357</v>
      </c>
      <c r="L490" s="59" t="s">
        <v>1357</v>
      </c>
      <c r="M490" s="59" t="s">
        <v>1357</v>
      </c>
      <c r="N490" s="48"/>
      <c r="O490" s="59" t="s">
        <v>1357</v>
      </c>
      <c r="P490" s="59" t="s">
        <v>1357</v>
      </c>
      <c r="Q490" s="48"/>
      <c r="R490" s="59" t="s">
        <v>1357</v>
      </c>
      <c r="S490" s="59" t="s">
        <v>1357</v>
      </c>
      <c r="T490" s="48" t="s">
        <v>1357</v>
      </c>
      <c r="U490" s="59" t="s">
        <v>1357</v>
      </c>
      <c r="V490" s="59" t="s">
        <v>1357</v>
      </c>
    </row>
    <row r="491" spans="1:22">
      <c r="A491" s="60" t="s">
        <v>959</v>
      </c>
      <c r="B491" s="15" t="str">
        <f>VLOOKUP(A491,'Planning Periods'!$E$2:$N$540,10,FALSE)</f>
        <v>10/15/2021 - 10/15/2029</v>
      </c>
      <c r="C491" s="59">
        <v>2017</v>
      </c>
      <c r="D491" s="59" t="str">
        <f t="shared" si="7"/>
        <v>Culver City 2017</v>
      </c>
      <c r="E491" s="59">
        <v>48</v>
      </c>
      <c r="F491" s="233">
        <v>6</v>
      </c>
      <c r="G491" s="59">
        <v>6</v>
      </c>
      <c r="H491" s="59">
        <v>0</v>
      </c>
      <c r="I491" s="48"/>
      <c r="J491" s="59">
        <v>29</v>
      </c>
      <c r="K491" s="233">
        <v>0</v>
      </c>
      <c r="L491" s="59">
        <v>0</v>
      </c>
      <c r="M491" s="59">
        <v>0</v>
      </c>
      <c r="N491" s="48"/>
      <c r="O491" s="59">
        <v>31</v>
      </c>
      <c r="P491" s="59">
        <v>0</v>
      </c>
      <c r="Q491" s="48"/>
      <c r="R491" s="59">
        <v>77</v>
      </c>
      <c r="S491" s="59">
        <v>83</v>
      </c>
      <c r="T491" s="48">
        <v>0</v>
      </c>
      <c r="U491" s="59">
        <v>185</v>
      </c>
      <c r="V491" s="59">
        <v>89</v>
      </c>
    </row>
    <row r="492" spans="1:22">
      <c r="A492" s="60" t="s">
        <v>960</v>
      </c>
      <c r="B492" s="15" t="str">
        <f>VLOOKUP(A492,'Planning Periods'!$E$2:$N$540,10,FALSE)</f>
        <v>01/31/2023 - 01/31/2031</v>
      </c>
      <c r="C492" s="59">
        <v>2014</v>
      </c>
      <c r="D492" s="59" t="str">
        <f t="shared" si="7"/>
        <v>Cupertino 2014</v>
      </c>
      <c r="E492" s="59" t="s">
        <v>1357</v>
      </c>
      <c r="F492" s="233" t="s">
        <v>1357</v>
      </c>
      <c r="G492" s="59" t="s">
        <v>1357</v>
      </c>
      <c r="H492" s="59" t="s">
        <v>1357</v>
      </c>
      <c r="I492" s="48"/>
      <c r="J492" s="59" t="s">
        <v>1357</v>
      </c>
      <c r="K492" s="233" t="s">
        <v>1357</v>
      </c>
      <c r="L492" s="59" t="s">
        <v>1357</v>
      </c>
      <c r="M492" s="59" t="s">
        <v>1357</v>
      </c>
      <c r="N492" s="48"/>
      <c r="O492" s="59" t="s">
        <v>1357</v>
      </c>
      <c r="P492" s="59" t="s">
        <v>1357</v>
      </c>
      <c r="Q492" s="48"/>
      <c r="R492" s="59" t="s">
        <v>1357</v>
      </c>
      <c r="S492" s="59" t="s">
        <v>1357</v>
      </c>
      <c r="T492" s="48" t="s">
        <v>1357</v>
      </c>
      <c r="U492" s="59" t="s">
        <v>1357</v>
      </c>
      <c r="V492" s="59" t="s">
        <v>1357</v>
      </c>
    </row>
    <row r="493" spans="1:22">
      <c r="A493" s="60" t="s">
        <v>960</v>
      </c>
      <c r="B493" s="15" t="str">
        <f>VLOOKUP(A493,'Planning Periods'!$E$2:$N$540,10,FALSE)</f>
        <v>01/31/2023 - 01/31/2031</v>
      </c>
      <c r="C493" s="59">
        <v>2015</v>
      </c>
      <c r="D493" s="59" t="str">
        <f t="shared" si="7"/>
        <v>Cupertino 2015</v>
      </c>
      <c r="E493" s="59" t="s">
        <v>1357</v>
      </c>
      <c r="F493" s="233" t="s">
        <v>1357</v>
      </c>
      <c r="G493" s="59" t="s">
        <v>1357</v>
      </c>
      <c r="H493" s="59" t="s">
        <v>1357</v>
      </c>
      <c r="I493" s="48"/>
      <c r="J493" s="59" t="s">
        <v>1357</v>
      </c>
      <c r="K493" s="233" t="s">
        <v>1357</v>
      </c>
      <c r="L493" s="59" t="s">
        <v>1357</v>
      </c>
      <c r="M493" s="59" t="s">
        <v>1357</v>
      </c>
      <c r="N493" s="48"/>
      <c r="O493" s="59" t="s">
        <v>1357</v>
      </c>
      <c r="P493" s="59" t="s">
        <v>1357</v>
      </c>
      <c r="Q493" s="48"/>
      <c r="R493" s="59" t="s">
        <v>1357</v>
      </c>
      <c r="S493" s="59" t="s">
        <v>1357</v>
      </c>
      <c r="T493" s="48" t="s">
        <v>1357</v>
      </c>
      <c r="U493" s="59" t="s">
        <v>1357</v>
      </c>
      <c r="V493" s="59" t="s">
        <v>1357</v>
      </c>
    </row>
    <row r="494" spans="1:22">
      <c r="A494" s="60" t="s">
        <v>960</v>
      </c>
      <c r="B494" s="15" t="str">
        <f>VLOOKUP(A494,'Planning Periods'!$E$2:$N$540,10,FALSE)</f>
        <v>01/31/2023 - 01/31/2031</v>
      </c>
      <c r="C494" s="59">
        <v>2016</v>
      </c>
      <c r="D494" s="59" t="str">
        <f t="shared" si="7"/>
        <v>Cupertino 2016</v>
      </c>
      <c r="E494" s="59" t="s">
        <v>1357</v>
      </c>
      <c r="F494" s="233" t="s">
        <v>1357</v>
      </c>
      <c r="G494" s="59" t="s">
        <v>1357</v>
      </c>
      <c r="H494" s="59" t="s">
        <v>1357</v>
      </c>
      <c r="I494" s="48"/>
      <c r="J494" s="59" t="s">
        <v>1357</v>
      </c>
      <c r="K494" s="233" t="s">
        <v>1357</v>
      </c>
      <c r="L494" s="59" t="s">
        <v>1357</v>
      </c>
      <c r="M494" s="59" t="s">
        <v>1357</v>
      </c>
      <c r="N494" s="48"/>
      <c r="O494" s="59" t="s">
        <v>1357</v>
      </c>
      <c r="P494" s="59" t="s">
        <v>1357</v>
      </c>
      <c r="Q494" s="48"/>
      <c r="R494" s="59" t="s">
        <v>1357</v>
      </c>
      <c r="S494" s="59" t="s">
        <v>1357</v>
      </c>
      <c r="T494" s="48" t="s">
        <v>1357</v>
      </c>
      <c r="U494" s="59" t="s">
        <v>1357</v>
      </c>
      <c r="V494" s="59" t="s">
        <v>1357</v>
      </c>
    </row>
    <row r="495" spans="1:22">
      <c r="A495" s="60" t="s">
        <v>960</v>
      </c>
      <c r="B495" s="15" t="str">
        <f>VLOOKUP(A495,'Planning Periods'!$E$2:$N$540,10,FALSE)</f>
        <v>01/31/2023 - 01/31/2031</v>
      </c>
      <c r="C495" s="59">
        <v>2017</v>
      </c>
      <c r="D495" s="59" t="str">
        <f t="shared" si="7"/>
        <v>Cupertino 2017</v>
      </c>
      <c r="E495" s="59" t="s">
        <v>1357</v>
      </c>
      <c r="F495" s="233" t="s">
        <v>1357</v>
      </c>
      <c r="G495" s="59" t="s">
        <v>1357</v>
      </c>
      <c r="H495" s="59" t="s">
        <v>1357</v>
      </c>
      <c r="I495" s="48"/>
      <c r="J495" s="59" t="s">
        <v>1357</v>
      </c>
      <c r="K495" s="233" t="s">
        <v>1357</v>
      </c>
      <c r="L495" s="59" t="s">
        <v>1357</v>
      </c>
      <c r="M495" s="59" t="s">
        <v>1357</v>
      </c>
      <c r="N495" s="48"/>
      <c r="O495" s="59" t="s">
        <v>1357</v>
      </c>
      <c r="P495" s="59" t="s">
        <v>1357</v>
      </c>
      <c r="Q495" s="48"/>
      <c r="R495" s="59" t="s">
        <v>1357</v>
      </c>
      <c r="S495" s="59" t="s">
        <v>1357</v>
      </c>
      <c r="T495" s="48" t="s">
        <v>1357</v>
      </c>
      <c r="U495" s="59" t="s">
        <v>1357</v>
      </c>
      <c r="V495" s="59" t="s">
        <v>1357</v>
      </c>
    </row>
    <row r="496" spans="1:22">
      <c r="A496" s="60" t="s">
        <v>961</v>
      </c>
      <c r="B496" s="15"/>
      <c r="C496" s="59">
        <v>2013</v>
      </c>
      <c r="D496" s="59" t="str">
        <f t="shared" si="7"/>
        <v>Cypress 2013</v>
      </c>
      <c r="E496" s="59" t="s">
        <v>1357</v>
      </c>
      <c r="F496" s="233" t="s">
        <v>1357</v>
      </c>
      <c r="G496" s="59" t="s">
        <v>1357</v>
      </c>
      <c r="H496" s="59" t="s">
        <v>1357</v>
      </c>
      <c r="I496" s="48"/>
      <c r="J496" s="59" t="s">
        <v>1357</v>
      </c>
      <c r="K496" s="233" t="s">
        <v>1357</v>
      </c>
      <c r="L496" s="59" t="s">
        <v>1357</v>
      </c>
      <c r="M496" s="59" t="s">
        <v>1357</v>
      </c>
      <c r="N496" s="48"/>
      <c r="O496" s="59" t="s">
        <v>1357</v>
      </c>
      <c r="P496" s="59" t="s">
        <v>1357</v>
      </c>
      <c r="Q496" s="48"/>
      <c r="R496" s="59" t="s">
        <v>1357</v>
      </c>
      <c r="S496" s="59" t="s">
        <v>1357</v>
      </c>
      <c r="T496" s="48" t="s">
        <v>1357</v>
      </c>
      <c r="U496" s="59" t="s">
        <v>1357</v>
      </c>
      <c r="V496" s="59" t="s">
        <v>1357</v>
      </c>
    </row>
    <row r="497" spans="1:22">
      <c r="A497" s="60" t="s">
        <v>961</v>
      </c>
      <c r="B497" s="15" t="str">
        <f>VLOOKUP(A497,'Planning Periods'!$E$2:$N$540,10,FALSE)</f>
        <v>10/15/2021 - 10/15/2029</v>
      </c>
      <c r="C497" s="59">
        <v>2014</v>
      </c>
      <c r="D497" s="59" t="str">
        <f t="shared" si="7"/>
        <v>Cypress 2014</v>
      </c>
      <c r="E497" s="59">
        <v>71</v>
      </c>
      <c r="F497" s="233">
        <v>0</v>
      </c>
      <c r="G497" s="59">
        <v>0</v>
      </c>
      <c r="H497" s="59">
        <v>0</v>
      </c>
      <c r="I497" s="48"/>
      <c r="J497" s="59">
        <v>50</v>
      </c>
      <c r="K497" s="233">
        <v>0</v>
      </c>
      <c r="L497" s="59">
        <v>0</v>
      </c>
      <c r="M497" s="59">
        <v>0</v>
      </c>
      <c r="N497" s="48"/>
      <c r="O497" s="59">
        <v>56</v>
      </c>
      <c r="P497" s="59">
        <v>0</v>
      </c>
      <c r="Q497" s="48"/>
      <c r="R497" s="59">
        <v>131</v>
      </c>
      <c r="S497" s="59">
        <v>39</v>
      </c>
      <c r="T497" s="48">
        <v>0</v>
      </c>
      <c r="U497" s="59">
        <v>308</v>
      </c>
      <c r="V497" s="59">
        <v>39</v>
      </c>
    </row>
    <row r="498" spans="1:22">
      <c r="A498" s="60" t="s">
        <v>961</v>
      </c>
      <c r="B498" s="15" t="str">
        <f>VLOOKUP(A498,'Planning Periods'!$E$2:$N$540,10,FALSE)</f>
        <v>10/15/2021 - 10/15/2029</v>
      </c>
      <c r="C498" s="59">
        <v>2015</v>
      </c>
      <c r="D498" s="59" t="str">
        <f t="shared" si="7"/>
        <v>Cypress 2015</v>
      </c>
      <c r="E498" s="59">
        <v>71</v>
      </c>
      <c r="F498" s="233">
        <v>5</v>
      </c>
      <c r="G498" s="59">
        <v>5</v>
      </c>
      <c r="H498" s="59">
        <v>0</v>
      </c>
      <c r="I498" s="48"/>
      <c r="J498" s="59">
        <v>50</v>
      </c>
      <c r="K498" s="233">
        <v>3</v>
      </c>
      <c r="L498" s="59">
        <v>3</v>
      </c>
      <c r="M498" s="59">
        <v>0</v>
      </c>
      <c r="N498" s="48"/>
      <c r="O498" s="59">
        <v>56</v>
      </c>
      <c r="P498" s="59">
        <v>2</v>
      </c>
      <c r="Q498" s="48"/>
      <c r="R498" s="59">
        <v>131</v>
      </c>
      <c r="S498" s="59">
        <v>5</v>
      </c>
      <c r="T498" s="48">
        <v>0</v>
      </c>
      <c r="U498" s="59">
        <v>308</v>
      </c>
      <c r="V498" s="59">
        <v>15</v>
      </c>
    </row>
    <row r="499" spans="1:22">
      <c r="A499" s="60" t="s">
        <v>961</v>
      </c>
      <c r="B499" s="15" t="str">
        <f>VLOOKUP(A499,'Planning Periods'!$E$2:$N$540,10,FALSE)</f>
        <v>10/15/2021 - 10/15/2029</v>
      </c>
      <c r="C499" s="59">
        <v>2016</v>
      </c>
      <c r="D499" s="59" t="str">
        <f t="shared" si="7"/>
        <v>Cypress 2016</v>
      </c>
      <c r="E499" s="59">
        <v>71</v>
      </c>
      <c r="F499" s="233">
        <v>0</v>
      </c>
      <c r="G499" s="59">
        <v>0</v>
      </c>
      <c r="H499" s="59">
        <v>0</v>
      </c>
      <c r="I499" s="48"/>
      <c r="J499" s="59">
        <v>50</v>
      </c>
      <c r="K499" s="233">
        <v>3</v>
      </c>
      <c r="L499" s="59">
        <v>3</v>
      </c>
      <c r="M499" s="59">
        <v>0</v>
      </c>
      <c r="N499" s="48"/>
      <c r="O499" s="59">
        <v>56</v>
      </c>
      <c r="P499" s="59">
        <v>4</v>
      </c>
      <c r="Q499" s="48"/>
      <c r="R499" s="59">
        <v>131</v>
      </c>
      <c r="S499" s="59">
        <v>132</v>
      </c>
      <c r="T499" s="48">
        <v>0</v>
      </c>
      <c r="U499" s="59">
        <v>308</v>
      </c>
      <c r="V499" s="59">
        <v>139</v>
      </c>
    </row>
    <row r="500" spans="1:22">
      <c r="A500" s="60" t="s">
        <v>961</v>
      </c>
      <c r="B500" s="15" t="str">
        <f>VLOOKUP(A500,'Planning Periods'!$E$2:$N$540,10,FALSE)</f>
        <v>10/15/2021 - 10/15/2029</v>
      </c>
      <c r="C500" s="59">
        <v>2017</v>
      </c>
      <c r="D500" s="59" t="str">
        <f t="shared" si="7"/>
        <v>Cypress 2017</v>
      </c>
      <c r="E500" s="59">
        <v>71</v>
      </c>
      <c r="F500" s="233">
        <v>4</v>
      </c>
      <c r="G500" s="59">
        <v>4</v>
      </c>
      <c r="H500" s="59">
        <v>0</v>
      </c>
      <c r="I500" s="48"/>
      <c r="J500" s="59">
        <v>50</v>
      </c>
      <c r="K500" s="233">
        <v>2</v>
      </c>
      <c r="L500" s="59">
        <v>2</v>
      </c>
      <c r="M500" s="59">
        <v>0</v>
      </c>
      <c r="N500" s="48"/>
      <c r="O500" s="59">
        <v>56</v>
      </c>
      <c r="P500" s="59">
        <v>0</v>
      </c>
      <c r="Q500" s="48"/>
      <c r="R500" s="59">
        <v>131</v>
      </c>
      <c r="S500" s="59">
        <v>144</v>
      </c>
      <c r="T500" s="48">
        <v>0</v>
      </c>
      <c r="U500" s="59">
        <v>308</v>
      </c>
      <c r="V500" s="59">
        <v>150</v>
      </c>
    </row>
    <row r="501" spans="1:22">
      <c r="A501" s="60" t="s">
        <v>962</v>
      </c>
      <c r="B501" s="15" t="str">
        <f>VLOOKUP(A501,'Planning Periods'!$E$2:$N$540,10,FALSE)</f>
        <v>01/31/2023 - 01/31/2031</v>
      </c>
      <c r="C501" s="59">
        <v>2014</v>
      </c>
      <c r="D501" s="59" t="str">
        <f t="shared" si="7"/>
        <v>Daly City 2014</v>
      </c>
      <c r="E501" s="59">
        <v>400</v>
      </c>
      <c r="F501" s="233">
        <v>0</v>
      </c>
      <c r="G501" s="59">
        <v>0</v>
      </c>
      <c r="H501" s="59">
        <v>0</v>
      </c>
      <c r="I501" s="48"/>
      <c r="J501" s="59">
        <v>188</v>
      </c>
      <c r="K501" s="233">
        <v>0</v>
      </c>
      <c r="L501" s="59">
        <v>0</v>
      </c>
      <c r="M501" s="59">
        <v>0</v>
      </c>
      <c r="N501" s="48"/>
      <c r="O501" s="59">
        <v>221</v>
      </c>
      <c r="P501" s="59">
        <v>10</v>
      </c>
      <c r="Q501" s="48"/>
      <c r="R501" s="59">
        <v>541</v>
      </c>
      <c r="S501" s="59">
        <v>10</v>
      </c>
      <c r="T501" s="48">
        <v>0</v>
      </c>
      <c r="U501" s="59">
        <v>1350</v>
      </c>
      <c r="V501" s="59">
        <v>20</v>
      </c>
    </row>
    <row r="502" spans="1:22">
      <c r="A502" s="60" t="s">
        <v>962</v>
      </c>
      <c r="B502" s="15" t="str">
        <f>VLOOKUP(A502,'Planning Periods'!$E$2:$N$540,10,FALSE)</f>
        <v>01/31/2023 - 01/31/2031</v>
      </c>
      <c r="C502" s="59">
        <v>2015</v>
      </c>
      <c r="D502" s="59" t="str">
        <f t="shared" si="7"/>
        <v>Daly City 2015</v>
      </c>
      <c r="E502" s="59">
        <v>400</v>
      </c>
      <c r="F502" s="233">
        <v>38</v>
      </c>
      <c r="G502" s="59">
        <v>38</v>
      </c>
      <c r="H502" s="59">
        <v>0</v>
      </c>
      <c r="I502" s="48"/>
      <c r="J502" s="59">
        <v>188</v>
      </c>
      <c r="K502" s="233">
        <v>15</v>
      </c>
      <c r="L502" s="59">
        <v>15</v>
      </c>
      <c r="M502" s="59">
        <v>0</v>
      </c>
      <c r="N502" s="48"/>
      <c r="O502" s="59">
        <v>221</v>
      </c>
      <c r="P502" s="59">
        <v>14</v>
      </c>
      <c r="Q502" s="48"/>
      <c r="R502" s="59">
        <v>541</v>
      </c>
      <c r="S502" s="59">
        <v>89</v>
      </c>
      <c r="T502" s="48">
        <v>0</v>
      </c>
      <c r="U502" s="59">
        <v>1350</v>
      </c>
      <c r="V502" s="59">
        <v>156</v>
      </c>
    </row>
    <row r="503" spans="1:22">
      <c r="A503" s="60" t="s">
        <v>962</v>
      </c>
      <c r="B503" s="15" t="str">
        <f>VLOOKUP(A503,'Planning Periods'!$E$2:$N$540,10,FALSE)</f>
        <v>01/31/2023 - 01/31/2031</v>
      </c>
      <c r="C503" s="59">
        <v>2016</v>
      </c>
      <c r="D503" s="59" t="str">
        <f t="shared" si="7"/>
        <v>Daly City 2016</v>
      </c>
      <c r="E503" s="59">
        <v>400</v>
      </c>
      <c r="F503" s="233">
        <v>0</v>
      </c>
      <c r="G503" s="59">
        <v>0</v>
      </c>
      <c r="H503" s="59">
        <v>0</v>
      </c>
      <c r="I503" s="48"/>
      <c r="J503" s="59">
        <v>188</v>
      </c>
      <c r="K503" s="233">
        <v>7</v>
      </c>
      <c r="L503" s="59">
        <v>7</v>
      </c>
      <c r="M503" s="59">
        <v>0</v>
      </c>
      <c r="N503" s="48"/>
      <c r="O503" s="59">
        <v>221</v>
      </c>
      <c r="P503" s="59">
        <v>17</v>
      </c>
      <c r="Q503" s="48"/>
      <c r="R503" s="59">
        <v>541</v>
      </c>
      <c r="S503" s="59">
        <v>140</v>
      </c>
      <c r="T503" s="48">
        <v>0</v>
      </c>
      <c r="U503" s="59">
        <v>1350</v>
      </c>
      <c r="V503" s="59">
        <v>164</v>
      </c>
    </row>
    <row r="504" spans="1:22">
      <c r="A504" s="60" t="s">
        <v>962</v>
      </c>
      <c r="B504" s="15" t="str">
        <f>VLOOKUP(A504,'Planning Periods'!$E$2:$N$540,10,FALSE)</f>
        <v>01/31/2023 - 01/31/2031</v>
      </c>
      <c r="C504" s="59">
        <v>2017</v>
      </c>
      <c r="D504" s="59" t="str">
        <f t="shared" si="7"/>
        <v>Daly City 2017</v>
      </c>
      <c r="E504" s="59">
        <v>400</v>
      </c>
      <c r="F504" s="233">
        <v>21</v>
      </c>
      <c r="G504" s="59">
        <v>21</v>
      </c>
      <c r="H504" s="59">
        <v>0</v>
      </c>
      <c r="I504" s="48"/>
      <c r="J504" s="59">
        <v>188</v>
      </c>
      <c r="K504" s="233">
        <v>200</v>
      </c>
      <c r="L504" s="59">
        <v>183</v>
      </c>
      <c r="M504" s="59">
        <v>17</v>
      </c>
      <c r="N504" s="48"/>
      <c r="O504" s="59">
        <v>221</v>
      </c>
      <c r="P504" s="59">
        <v>18</v>
      </c>
      <c r="Q504" s="48"/>
      <c r="R504" s="59">
        <v>541</v>
      </c>
      <c r="S504" s="59">
        <v>17</v>
      </c>
      <c r="T504" s="48">
        <v>17</v>
      </c>
      <c r="U504" s="59">
        <v>1350</v>
      </c>
      <c r="V504" s="59">
        <v>256</v>
      </c>
    </row>
    <row r="505" spans="1:22">
      <c r="A505" s="60" t="s">
        <v>963</v>
      </c>
      <c r="B505" s="15"/>
      <c r="C505" s="59">
        <v>2013</v>
      </c>
      <c r="D505" s="59" t="str">
        <f t="shared" si="7"/>
        <v>Dana Point 2013</v>
      </c>
      <c r="E505" s="59" t="s">
        <v>1357</v>
      </c>
      <c r="F505" s="233" t="s">
        <v>1357</v>
      </c>
      <c r="G505" s="59" t="s">
        <v>1357</v>
      </c>
      <c r="H505" s="59" t="s">
        <v>1357</v>
      </c>
      <c r="I505" s="48"/>
      <c r="J505" s="59" t="s">
        <v>1357</v>
      </c>
      <c r="K505" s="233" t="s">
        <v>1357</v>
      </c>
      <c r="L505" s="59" t="s">
        <v>1357</v>
      </c>
      <c r="M505" s="59" t="s">
        <v>1357</v>
      </c>
      <c r="N505" s="48"/>
      <c r="O505" s="59" t="s">
        <v>1357</v>
      </c>
      <c r="P505" s="59" t="s">
        <v>1357</v>
      </c>
      <c r="Q505" s="48"/>
      <c r="R505" s="59" t="s">
        <v>1357</v>
      </c>
      <c r="S505" s="59" t="s">
        <v>1357</v>
      </c>
      <c r="T505" s="48" t="s">
        <v>1357</v>
      </c>
      <c r="U505" s="59" t="s">
        <v>1357</v>
      </c>
      <c r="V505" s="59" t="s">
        <v>1357</v>
      </c>
    </row>
    <row r="506" spans="1:22">
      <c r="A506" s="60" t="s">
        <v>963</v>
      </c>
      <c r="B506" s="15" t="str">
        <f>VLOOKUP(A506,'Planning Periods'!$E$2:$N$540,10,FALSE)</f>
        <v>10/15/2021 - 10/15/2029</v>
      </c>
      <c r="C506" s="59">
        <v>2014</v>
      </c>
      <c r="D506" s="59" t="str">
        <f t="shared" si="7"/>
        <v>Dana Point 2014</v>
      </c>
      <c r="E506" s="59">
        <v>76</v>
      </c>
      <c r="F506" s="233">
        <v>0</v>
      </c>
      <c r="G506" s="59">
        <v>0</v>
      </c>
      <c r="H506" s="59">
        <v>0</v>
      </c>
      <c r="I506" s="48"/>
      <c r="J506" s="59">
        <v>53</v>
      </c>
      <c r="K506" s="233">
        <v>0</v>
      </c>
      <c r="L506" s="59">
        <v>0</v>
      </c>
      <c r="M506" s="59">
        <v>0</v>
      </c>
      <c r="N506" s="48"/>
      <c r="O506" s="59">
        <v>61</v>
      </c>
      <c r="P506" s="59">
        <v>3</v>
      </c>
      <c r="Q506" s="48"/>
      <c r="R506" s="59">
        <v>137</v>
      </c>
      <c r="S506" s="59">
        <v>12</v>
      </c>
      <c r="T506" s="48">
        <v>0</v>
      </c>
      <c r="U506" s="59">
        <v>327</v>
      </c>
      <c r="V506" s="59">
        <v>15</v>
      </c>
    </row>
    <row r="507" spans="1:22">
      <c r="A507" s="60" t="s">
        <v>963</v>
      </c>
      <c r="B507" s="15" t="str">
        <f>VLOOKUP(A507,'Planning Periods'!$E$2:$N$540,10,FALSE)</f>
        <v>10/15/2021 - 10/15/2029</v>
      </c>
      <c r="C507" s="59">
        <v>2015</v>
      </c>
      <c r="D507" s="59" t="str">
        <f t="shared" si="7"/>
        <v>Dana Point 2015</v>
      </c>
      <c r="E507" s="59">
        <v>76</v>
      </c>
      <c r="F507" s="233">
        <v>0</v>
      </c>
      <c r="G507" s="59">
        <v>0</v>
      </c>
      <c r="H507" s="59">
        <v>0</v>
      </c>
      <c r="I507" s="48"/>
      <c r="J507" s="59">
        <v>53</v>
      </c>
      <c r="K507" s="233">
        <v>0</v>
      </c>
      <c r="L507" s="59">
        <v>0</v>
      </c>
      <c r="M507" s="59">
        <v>0</v>
      </c>
      <c r="N507" s="48"/>
      <c r="O507" s="59">
        <v>61</v>
      </c>
      <c r="P507" s="59">
        <v>2</v>
      </c>
      <c r="Q507" s="48"/>
      <c r="R507" s="59">
        <v>137</v>
      </c>
      <c r="S507" s="59">
        <v>36</v>
      </c>
      <c r="T507" s="48">
        <v>0</v>
      </c>
      <c r="U507" s="59">
        <v>327</v>
      </c>
      <c r="V507" s="59">
        <v>38</v>
      </c>
    </row>
    <row r="508" spans="1:22">
      <c r="A508" s="60" t="s">
        <v>963</v>
      </c>
      <c r="B508" s="15" t="str">
        <f>VLOOKUP(A508,'Planning Periods'!$E$2:$N$540,10,FALSE)</f>
        <v>10/15/2021 - 10/15/2029</v>
      </c>
      <c r="C508" s="59">
        <v>2016</v>
      </c>
      <c r="D508" s="59" t="str">
        <f t="shared" si="7"/>
        <v>Dana Point 2016</v>
      </c>
      <c r="E508" s="59">
        <v>76</v>
      </c>
      <c r="F508" s="233">
        <v>0</v>
      </c>
      <c r="G508" s="59">
        <v>0</v>
      </c>
      <c r="H508" s="59">
        <v>0</v>
      </c>
      <c r="I508" s="48"/>
      <c r="J508" s="59">
        <v>53</v>
      </c>
      <c r="K508" s="233">
        <v>0</v>
      </c>
      <c r="L508" s="59">
        <v>0</v>
      </c>
      <c r="M508" s="59">
        <v>0</v>
      </c>
      <c r="N508" s="48"/>
      <c r="O508" s="59">
        <v>61</v>
      </c>
      <c r="P508" s="59">
        <v>4</v>
      </c>
      <c r="Q508" s="48"/>
      <c r="R508" s="59">
        <v>137</v>
      </c>
      <c r="S508" s="59">
        <v>34</v>
      </c>
      <c r="T508" s="48">
        <v>0</v>
      </c>
      <c r="U508" s="59">
        <v>327</v>
      </c>
      <c r="V508" s="59">
        <v>38</v>
      </c>
    </row>
    <row r="509" spans="1:22">
      <c r="A509" s="60" t="s">
        <v>963</v>
      </c>
      <c r="B509" s="15" t="str">
        <f>VLOOKUP(A509,'Planning Periods'!$E$2:$N$540,10,FALSE)</f>
        <v>10/15/2021 - 10/15/2029</v>
      </c>
      <c r="C509" s="59">
        <v>2017</v>
      </c>
      <c r="D509" s="59" t="str">
        <f t="shared" si="7"/>
        <v>Dana Point 2017</v>
      </c>
      <c r="E509" s="59">
        <v>76</v>
      </c>
      <c r="F509" s="233">
        <v>0</v>
      </c>
      <c r="G509" s="59">
        <v>0</v>
      </c>
      <c r="H509" s="59">
        <v>0</v>
      </c>
      <c r="I509" s="48"/>
      <c r="J509" s="59">
        <v>53</v>
      </c>
      <c r="K509" s="233">
        <v>0</v>
      </c>
      <c r="L509" s="59">
        <v>0</v>
      </c>
      <c r="M509" s="59">
        <v>0</v>
      </c>
      <c r="N509" s="48"/>
      <c r="O509" s="59">
        <v>61</v>
      </c>
      <c r="P509" s="59">
        <v>8</v>
      </c>
      <c r="Q509" s="48"/>
      <c r="R509" s="59">
        <v>137</v>
      </c>
      <c r="S509" s="59">
        <v>60</v>
      </c>
      <c r="T509" s="48">
        <v>0</v>
      </c>
      <c r="U509" s="59">
        <v>327</v>
      </c>
      <c r="V509" s="59">
        <v>68</v>
      </c>
    </row>
    <row r="510" spans="1:22">
      <c r="A510" s="60" t="s">
        <v>964</v>
      </c>
      <c r="B510" s="15" t="str">
        <f>VLOOKUP(A510,'Planning Periods'!$E$2:$N$540,10,FALSE)</f>
        <v>01/31/2023 - 01/31/2031</v>
      </c>
      <c r="C510" s="59">
        <v>2014</v>
      </c>
      <c r="D510" s="59" t="str">
        <f t="shared" si="7"/>
        <v>Danville 2014</v>
      </c>
      <c r="E510" s="59" t="s">
        <v>1357</v>
      </c>
      <c r="F510" s="233" t="s">
        <v>1357</v>
      </c>
      <c r="G510" s="59" t="s">
        <v>1357</v>
      </c>
      <c r="H510" s="59" t="s">
        <v>1357</v>
      </c>
      <c r="I510" s="48"/>
      <c r="J510" s="59" t="s">
        <v>1357</v>
      </c>
      <c r="K510" s="233" t="s">
        <v>1357</v>
      </c>
      <c r="L510" s="59" t="s">
        <v>1357</v>
      </c>
      <c r="M510" s="59" t="s">
        <v>1357</v>
      </c>
      <c r="N510" s="48"/>
      <c r="O510" s="59" t="s">
        <v>1357</v>
      </c>
      <c r="P510" s="59" t="s">
        <v>1357</v>
      </c>
      <c r="Q510" s="48"/>
      <c r="R510" s="59" t="s">
        <v>1357</v>
      </c>
      <c r="S510" s="59" t="s">
        <v>1357</v>
      </c>
      <c r="T510" s="48" t="s">
        <v>1357</v>
      </c>
      <c r="U510" s="59" t="s">
        <v>1357</v>
      </c>
      <c r="V510" s="59" t="s">
        <v>1357</v>
      </c>
    </row>
    <row r="511" spans="1:22">
      <c r="A511" s="60" t="s">
        <v>964</v>
      </c>
      <c r="B511" s="15" t="str">
        <f>VLOOKUP(A511,'Planning Periods'!$E$2:$N$540,10,FALSE)</f>
        <v>01/31/2023 - 01/31/2031</v>
      </c>
      <c r="C511" s="59">
        <v>2015</v>
      </c>
      <c r="D511" s="59" t="str">
        <f t="shared" si="7"/>
        <v>Danville 2015</v>
      </c>
      <c r="E511" s="59">
        <v>196</v>
      </c>
      <c r="F511" s="233">
        <v>0</v>
      </c>
      <c r="G511" s="59">
        <v>0</v>
      </c>
      <c r="H511" s="59">
        <v>0</v>
      </c>
      <c r="I511" s="48"/>
      <c r="J511" s="59">
        <v>111</v>
      </c>
      <c r="K511" s="233">
        <v>1</v>
      </c>
      <c r="L511" s="59">
        <v>0</v>
      </c>
      <c r="M511" s="59">
        <v>1</v>
      </c>
      <c r="N511" s="48"/>
      <c r="O511" s="59">
        <v>124</v>
      </c>
      <c r="P511" s="59">
        <v>13</v>
      </c>
      <c r="Q511" s="48"/>
      <c r="R511" s="59">
        <v>126</v>
      </c>
      <c r="S511" s="59">
        <v>87</v>
      </c>
      <c r="T511" s="48">
        <v>1</v>
      </c>
      <c r="U511" s="59">
        <v>557</v>
      </c>
      <c r="V511" s="59">
        <v>101</v>
      </c>
    </row>
    <row r="512" spans="1:22">
      <c r="A512" s="60" t="s">
        <v>964</v>
      </c>
      <c r="B512" s="15" t="str">
        <f>VLOOKUP(A512,'Planning Periods'!$E$2:$N$540,10,FALSE)</f>
        <v>01/31/2023 - 01/31/2031</v>
      </c>
      <c r="C512" s="59">
        <v>2016</v>
      </c>
      <c r="D512" s="59" t="str">
        <f t="shared" si="7"/>
        <v>Danville 2016</v>
      </c>
      <c r="E512" s="59">
        <v>196</v>
      </c>
      <c r="F512" s="233">
        <v>0</v>
      </c>
      <c r="G512" s="59">
        <v>0</v>
      </c>
      <c r="H512" s="59">
        <v>0</v>
      </c>
      <c r="I512" s="48"/>
      <c r="J512" s="59">
        <v>111</v>
      </c>
      <c r="K512" s="233">
        <v>2</v>
      </c>
      <c r="L512" s="59">
        <v>2</v>
      </c>
      <c r="M512" s="59">
        <v>0</v>
      </c>
      <c r="N512" s="48"/>
      <c r="O512" s="59">
        <v>124</v>
      </c>
      <c r="P512" s="59">
        <v>4</v>
      </c>
      <c r="Q512" s="48"/>
      <c r="R512" s="59">
        <v>126</v>
      </c>
      <c r="S512" s="59">
        <v>50</v>
      </c>
      <c r="T512" s="48">
        <v>0</v>
      </c>
      <c r="U512" s="59">
        <v>557</v>
      </c>
      <c r="V512" s="59">
        <v>56</v>
      </c>
    </row>
    <row r="513" spans="1:22">
      <c r="A513" s="60" t="s">
        <v>964</v>
      </c>
      <c r="B513" s="15" t="str">
        <f>VLOOKUP(A513,'Planning Periods'!$E$2:$N$540,10,FALSE)</f>
        <v>01/31/2023 - 01/31/2031</v>
      </c>
      <c r="C513" s="59">
        <v>2017</v>
      </c>
      <c r="D513" s="59" t="str">
        <f t="shared" si="7"/>
        <v>Danville 2017</v>
      </c>
      <c r="E513" s="59">
        <v>196</v>
      </c>
      <c r="F513" s="233">
        <v>0</v>
      </c>
      <c r="G513" s="59">
        <v>0</v>
      </c>
      <c r="H513" s="59">
        <v>0</v>
      </c>
      <c r="I513" s="48"/>
      <c r="J513" s="59">
        <v>111</v>
      </c>
      <c r="K513" s="233">
        <v>5</v>
      </c>
      <c r="L513" s="59">
        <v>0</v>
      </c>
      <c r="M513" s="59">
        <v>5</v>
      </c>
      <c r="N513" s="48"/>
      <c r="O513" s="59">
        <v>124</v>
      </c>
      <c r="P513" s="59">
        <v>7</v>
      </c>
      <c r="Q513" s="48"/>
      <c r="R513" s="59">
        <v>126</v>
      </c>
      <c r="S513" s="59">
        <v>36</v>
      </c>
      <c r="T513" s="48">
        <v>5</v>
      </c>
      <c r="U513" s="59">
        <v>557</v>
      </c>
      <c r="V513" s="59">
        <v>48</v>
      </c>
    </row>
    <row r="514" spans="1:22">
      <c r="A514" s="60" t="s">
        <v>965</v>
      </c>
      <c r="B514" s="15" t="str">
        <f>VLOOKUP(A514,'Planning Periods'!$E$2:$N$540,10,FALSE)</f>
        <v>05/15/2021 - 05/15/2029</v>
      </c>
      <c r="C514" s="59">
        <v>2013</v>
      </c>
      <c r="D514" s="59" t="str">
        <f t="shared" si="7"/>
        <v>Davis 2013</v>
      </c>
      <c r="E514" s="59">
        <v>248</v>
      </c>
      <c r="F514" s="233">
        <v>0</v>
      </c>
      <c r="G514" s="59">
        <v>0</v>
      </c>
      <c r="H514" s="59">
        <v>0</v>
      </c>
      <c r="I514" s="48"/>
      <c r="J514" s="59">
        <v>174</v>
      </c>
      <c r="K514" s="233">
        <v>3</v>
      </c>
      <c r="L514" s="59">
        <v>0</v>
      </c>
      <c r="M514" s="59">
        <v>3</v>
      </c>
      <c r="N514" s="48"/>
      <c r="O514" s="59">
        <v>198</v>
      </c>
      <c r="P514" s="59">
        <v>13</v>
      </c>
      <c r="Q514" s="48"/>
      <c r="R514" s="59">
        <v>446</v>
      </c>
      <c r="S514" s="59">
        <v>38</v>
      </c>
      <c r="T514" s="48">
        <v>3</v>
      </c>
      <c r="U514" s="59">
        <v>1066</v>
      </c>
      <c r="V514" s="59">
        <v>54</v>
      </c>
    </row>
    <row r="515" spans="1:22">
      <c r="A515" s="60" t="s">
        <v>965</v>
      </c>
      <c r="B515" s="15" t="str">
        <f>VLOOKUP(A515,'Planning Periods'!$E$2:$N$540,10,FALSE)</f>
        <v>05/15/2021 - 05/15/2029</v>
      </c>
      <c r="C515" s="59">
        <v>2014</v>
      </c>
      <c r="D515" s="59" t="str">
        <f t="shared" si="7"/>
        <v>Davis 2014</v>
      </c>
      <c r="E515" s="59">
        <v>248</v>
      </c>
      <c r="F515" s="233">
        <v>0</v>
      </c>
      <c r="G515" s="59">
        <v>0</v>
      </c>
      <c r="H515" s="59">
        <v>0</v>
      </c>
      <c r="I515" s="48"/>
      <c r="J515" s="59">
        <v>174</v>
      </c>
      <c r="K515" s="233">
        <v>2</v>
      </c>
      <c r="L515" s="59">
        <v>0</v>
      </c>
      <c r="M515" s="59">
        <v>2</v>
      </c>
      <c r="N515" s="48"/>
      <c r="O515" s="59">
        <v>198</v>
      </c>
      <c r="P515" s="59">
        <v>5</v>
      </c>
      <c r="Q515" s="48"/>
      <c r="R515" s="59">
        <v>446</v>
      </c>
      <c r="S515" s="59">
        <v>6</v>
      </c>
      <c r="T515" s="48">
        <v>2</v>
      </c>
      <c r="U515" s="59">
        <v>1066</v>
      </c>
      <c r="V515" s="59">
        <v>13</v>
      </c>
    </row>
    <row r="516" spans="1:22">
      <c r="A516" s="60" t="s">
        <v>965</v>
      </c>
      <c r="B516" s="15" t="str">
        <f>VLOOKUP(A516,'Planning Periods'!$E$2:$N$540,10,FALSE)</f>
        <v>05/15/2021 - 05/15/2029</v>
      </c>
      <c r="C516" s="59">
        <v>2015</v>
      </c>
      <c r="D516" s="59" t="str">
        <f t="shared" si="7"/>
        <v>Davis 2015</v>
      </c>
      <c r="E516" s="59">
        <v>248</v>
      </c>
      <c r="F516" s="233">
        <v>0</v>
      </c>
      <c r="G516" s="59">
        <v>0</v>
      </c>
      <c r="H516" s="59">
        <v>0</v>
      </c>
      <c r="I516" s="48"/>
      <c r="J516" s="59">
        <v>174</v>
      </c>
      <c r="K516" s="233">
        <v>8</v>
      </c>
      <c r="L516" s="59">
        <v>0</v>
      </c>
      <c r="M516" s="59">
        <v>8</v>
      </c>
      <c r="N516" s="48"/>
      <c r="O516" s="59">
        <v>198</v>
      </c>
      <c r="P516" s="59">
        <v>3</v>
      </c>
      <c r="Q516" s="48"/>
      <c r="R516" s="59">
        <v>446</v>
      </c>
      <c r="S516" s="59">
        <v>94</v>
      </c>
      <c r="T516" s="48">
        <v>8</v>
      </c>
      <c r="U516" s="59">
        <v>1066</v>
      </c>
      <c r="V516" s="59">
        <v>105</v>
      </c>
    </row>
    <row r="517" spans="1:22">
      <c r="A517" s="60" t="s">
        <v>965</v>
      </c>
      <c r="B517" s="15" t="str">
        <f>VLOOKUP(A517,'Planning Periods'!$E$2:$N$540,10,FALSE)</f>
        <v>05/15/2021 - 05/15/2029</v>
      </c>
      <c r="C517" s="59">
        <v>2016</v>
      </c>
      <c r="D517" s="59" t="str">
        <f t="shared" si="7"/>
        <v>Davis 2016</v>
      </c>
      <c r="E517" s="59">
        <v>248</v>
      </c>
      <c r="F517" s="233">
        <v>42</v>
      </c>
      <c r="G517" s="59">
        <v>42</v>
      </c>
      <c r="H517" s="59">
        <v>0</v>
      </c>
      <c r="I517" s="48"/>
      <c r="J517" s="59">
        <v>174</v>
      </c>
      <c r="K517" s="233">
        <v>27</v>
      </c>
      <c r="L517" s="59">
        <v>19</v>
      </c>
      <c r="M517" s="59">
        <v>8</v>
      </c>
      <c r="N517" s="48"/>
      <c r="O517" s="59">
        <v>198</v>
      </c>
      <c r="P517" s="59">
        <v>16</v>
      </c>
      <c r="Q517" s="48"/>
      <c r="R517" s="59">
        <v>446</v>
      </c>
      <c r="S517" s="59">
        <v>183</v>
      </c>
      <c r="T517" s="48">
        <v>8</v>
      </c>
      <c r="U517" s="59">
        <v>1066</v>
      </c>
      <c r="V517" s="59">
        <v>268</v>
      </c>
    </row>
    <row r="518" spans="1:22">
      <c r="A518" s="60" t="s">
        <v>965</v>
      </c>
      <c r="B518" s="15" t="str">
        <f>VLOOKUP(A518,'Planning Periods'!$E$2:$N$540,10,FALSE)</f>
        <v>05/15/2021 - 05/15/2029</v>
      </c>
      <c r="C518" s="59">
        <v>2017</v>
      </c>
      <c r="D518" s="59" t="str">
        <f t="shared" si="7"/>
        <v>Davis 2017</v>
      </c>
      <c r="E518" s="59">
        <v>248</v>
      </c>
      <c r="F518" s="233">
        <v>1</v>
      </c>
      <c r="G518" s="59">
        <v>1</v>
      </c>
      <c r="H518" s="59">
        <v>0</v>
      </c>
      <c r="I518" s="48"/>
      <c r="J518" s="59">
        <v>174</v>
      </c>
      <c r="K518" s="233">
        <v>10</v>
      </c>
      <c r="L518" s="59">
        <v>10</v>
      </c>
      <c r="M518" s="59">
        <v>0</v>
      </c>
      <c r="N518" s="48"/>
      <c r="O518" s="59">
        <v>198</v>
      </c>
      <c r="P518" s="59">
        <v>15</v>
      </c>
      <c r="Q518" s="48"/>
      <c r="R518" s="59">
        <v>446</v>
      </c>
      <c r="S518" s="59">
        <v>188</v>
      </c>
      <c r="T518" s="48">
        <v>0</v>
      </c>
      <c r="U518" s="59">
        <v>1066</v>
      </c>
      <c r="V518" s="59">
        <v>214</v>
      </c>
    </row>
    <row r="519" spans="1:22">
      <c r="A519" s="60" t="s">
        <v>966</v>
      </c>
      <c r="B519" s="15" t="str">
        <f>VLOOKUP(A519,'Planning Periods'!$E$2:$N$540,10,FALSE)</f>
        <v>04/30/2021 - 04/30/2029</v>
      </c>
      <c r="C519" s="59">
        <v>2013</v>
      </c>
      <c r="D519" s="59" t="str">
        <f t="shared" si="7"/>
        <v>Del Mar 2013</v>
      </c>
      <c r="E519" s="59">
        <v>7</v>
      </c>
      <c r="F519" s="233">
        <v>0</v>
      </c>
      <c r="G519" s="59">
        <v>0</v>
      </c>
      <c r="H519" s="59">
        <v>0</v>
      </c>
      <c r="I519" s="48"/>
      <c r="J519" s="59">
        <v>5</v>
      </c>
      <c r="K519" s="233">
        <v>0</v>
      </c>
      <c r="L519" s="59">
        <v>0</v>
      </c>
      <c r="M519" s="59">
        <v>0</v>
      </c>
      <c r="N519" s="48"/>
      <c r="O519" s="59">
        <v>15</v>
      </c>
      <c r="P519" s="59">
        <v>0</v>
      </c>
      <c r="Q519" s="48"/>
      <c r="R519" s="59">
        <v>34</v>
      </c>
      <c r="S519" s="59">
        <v>7</v>
      </c>
      <c r="T519" s="48">
        <v>0</v>
      </c>
      <c r="U519" s="59">
        <v>61</v>
      </c>
      <c r="V519" s="59">
        <v>7</v>
      </c>
    </row>
    <row r="520" spans="1:22">
      <c r="A520" s="60" t="s">
        <v>966</v>
      </c>
      <c r="B520" s="15" t="str">
        <f>VLOOKUP(A520,'Planning Periods'!$E$2:$N$540,10,FALSE)</f>
        <v>04/30/2021 - 04/30/2029</v>
      </c>
      <c r="C520" s="59">
        <v>2014</v>
      </c>
      <c r="D520" s="59" t="str">
        <f t="shared" si="7"/>
        <v>Del Mar 2014</v>
      </c>
      <c r="E520" s="59">
        <v>7</v>
      </c>
      <c r="F520" s="233">
        <v>0</v>
      </c>
      <c r="G520" s="59">
        <v>0</v>
      </c>
      <c r="H520" s="59">
        <v>0</v>
      </c>
      <c r="I520" s="48"/>
      <c r="J520" s="59">
        <v>5</v>
      </c>
      <c r="K520" s="233">
        <v>0</v>
      </c>
      <c r="L520" s="59">
        <v>0</v>
      </c>
      <c r="M520" s="59">
        <v>0</v>
      </c>
      <c r="N520" s="48"/>
      <c r="O520" s="59">
        <v>15</v>
      </c>
      <c r="P520" s="59">
        <v>0</v>
      </c>
      <c r="Q520" s="48"/>
      <c r="R520" s="59">
        <v>34</v>
      </c>
      <c r="S520" s="59">
        <v>3</v>
      </c>
      <c r="T520" s="48">
        <v>0</v>
      </c>
      <c r="U520" s="59">
        <v>61</v>
      </c>
      <c r="V520" s="59">
        <v>3</v>
      </c>
    </row>
    <row r="521" spans="1:22">
      <c r="A521" s="60" t="s">
        <v>966</v>
      </c>
      <c r="B521" s="15" t="str">
        <f>VLOOKUP(A521,'Planning Periods'!$E$2:$N$540,10,FALSE)</f>
        <v>04/30/2021 - 04/30/2029</v>
      </c>
      <c r="C521" s="59">
        <v>2015</v>
      </c>
      <c r="D521" s="59" t="str">
        <f t="shared" si="7"/>
        <v>Del Mar 2015</v>
      </c>
      <c r="E521" s="59">
        <v>7</v>
      </c>
      <c r="F521" s="233">
        <v>0</v>
      </c>
      <c r="G521" s="59">
        <v>0</v>
      </c>
      <c r="H521" s="59">
        <v>0</v>
      </c>
      <c r="I521" s="48"/>
      <c r="J521" s="59">
        <v>5</v>
      </c>
      <c r="K521" s="233">
        <v>0</v>
      </c>
      <c r="L521" s="59">
        <v>0</v>
      </c>
      <c r="M521" s="59">
        <v>0</v>
      </c>
      <c r="N521" s="48"/>
      <c r="O521" s="59">
        <v>15</v>
      </c>
      <c r="P521" s="59">
        <v>0</v>
      </c>
      <c r="Q521" s="48"/>
      <c r="R521" s="59">
        <v>34</v>
      </c>
      <c r="S521" s="59">
        <v>4</v>
      </c>
      <c r="T521" s="48">
        <v>0</v>
      </c>
      <c r="U521" s="59">
        <v>61</v>
      </c>
      <c r="V521" s="59">
        <v>4</v>
      </c>
    </row>
    <row r="522" spans="1:22">
      <c r="A522" s="60" t="s">
        <v>966</v>
      </c>
      <c r="B522" s="15" t="str">
        <f>VLOOKUP(A522,'Planning Periods'!$E$2:$N$540,10,FALSE)</f>
        <v>04/30/2021 - 04/30/2029</v>
      </c>
      <c r="C522" s="59">
        <v>2016</v>
      </c>
      <c r="D522" s="59" t="str">
        <f t="shared" si="7"/>
        <v>Del Mar 2016</v>
      </c>
      <c r="E522" s="59">
        <v>7</v>
      </c>
      <c r="F522" s="233">
        <v>0</v>
      </c>
      <c r="G522" s="59">
        <v>0</v>
      </c>
      <c r="H522" s="59">
        <v>0</v>
      </c>
      <c r="I522" s="48"/>
      <c r="J522" s="59">
        <v>5</v>
      </c>
      <c r="K522" s="233">
        <v>0</v>
      </c>
      <c r="L522" s="59">
        <v>0</v>
      </c>
      <c r="M522" s="59">
        <v>0</v>
      </c>
      <c r="N522" s="48"/>
      <c r="O522" s="59">
        <v>15</v>
      </c>
      <c r="P522" s="59">
        <v>0</v>
      </c>
      <c r="Q522" s="48"/>
      <c r="R522" s="59">
        <v>34</v>
      </c>
      <c r="S522" s="59">
        <v>11</v>
      </c>
      <c r="T522" s="48">
        <v>0</v>
      </c>
      <c r="U522" s="59">
        <v>61</v>
      </c>
      <c r="V522" s="59">
        <v>11</v>
      </c>
    </row>
    <row r="523" spans="1:22">
      <c r="A523" s="60" t="s">
        <v>966</v>
      </c>
      <c r="B523" s="15" t="str">
        <f>VLOOKUP(A523,'Planning Periods'!$E$2:$N$540,10,FALSE)</f>
        <v>04/30/2021 - 04/30/2029</v>
      </c>
      <c r="C523" s="59">
        <v>2017</v>
      </c>
      <c r="D523" s="59" t="str">
        <f t="shared" si="7"/>
        <v>Del Mar 2017</v>
      </c>
      <c r="E523" s="59">
        <v>7</v>
      </c>
      <c r="F523" s="233">
        <v>0</v>
      </c>
      <c r="G523" s="59">
        <v>0</v>
      </c>
      <c r="H523" s="59">
        <v>0</v>
      </c>
      <c r="I523" s="48"/>
      <c r="J523" s="59">
        <v>5</v>
      </c>
      <c r="K523" s="233">
        <v>0</v>
      </c>
      <c r="L523" s="59">
        <v>0</v>
      </c>
      <c r="M523" s="59">
        <v>0</v>
      </c>
      <c r="N523" s="48"/>
      <c r="O523" s="59">
        <v>15</v>
      </c>
      <c r="P523" s="59">
        <v>0</v>
      </c>
      <c r="Q523" s="48"/>
      <c r="R523" s="59">
        <v>34</v>
      </c>
      <c r="S523" s="59">
        <v>7</v>
      </c>
      <c r="T523" s="48">
        <v>0</v>
      </c>
      <c r="U523" s="59">
        <v>61</v>
      </c>
      <c r="V523" s="59">
        <v>7</v>
      </c>
    </row>
    <row r="524" spans="1:22">
      <c r="A524" s="60" t="s">
        <v>967</v>
      </c>
      <c r="B524" s="15" t="str">
        <f>VLOOKUP(A524,'Planning Periods'!$E$2:$N$540,10,FALSE)</f>
        <v>09/15/2022 - 09/15/2030</v>
      </c>
      <c r="C524" s="59">
        <v>2014</v>
      </c>
      <c r="D524" s="59" t="str">
        <f t="shared" si="7"/>
        <v>Del Norte County - Unincorporated 2014</v>
      </c>
      <c r="E524" s="59">
        <v>60</v>
      </c>
      <c r="F524" s="233">
        <v>3</v>
      </c>
      <c r="G524" s="59">
        <v>0</v>
      </c>
      <c r="H524" s="59">
        <v>3</v>
      </c>
      <c r="I524" s="48"/>
      <c r="J524" s="59">
        <v>37</v>
      </c>
      <c r="K524" s="233">
        <v>1</v>
      </c>
      <c r="L524" s="59">
        <v>1</v>
      </c>
      <c r="M524" s="59">
        <v>0</v>
      </c>
      <c r="N524" s="48"/>
      <c r="O524" s="59">
        <v>30</v>
      </c>
      <c r="P524" s="59">
        <v>3</v>
      </c>
      <c r="Q524" s="48"/>
      <c r="R524" s="59">
        <v>106</v>
      </c>
      <c r="S524" s="59">
        <v>4</v>
      </c>
      <c r="T524" s="48">
        <v>0</v>
      </c>
      <c r="U524" s="59">
        <v>233</v>
      </c>
      <c r="V524" s="59">
        <v>11</v>
      </c>
    </row>
    <row r="525" spans="1:22">
      <c r="A525" s="60" t="s">
        <v>967</v>
      </c>
      <c r="B525" s="15" t="str">
        <f>VLOOKUP(A525,'Planning Periods'!$E$2:$N$540,10,FALSE)</f>
        <v>09/15/2022 - 09/15/2030</v>
      </c>
      <c r="C525" s="59">
        <v>2015</v>
      </c>
      <c r="D525" s="59" t="str">
        <f t="shared" si="7"/>
        <v>Del Norte County - Unincorporated 2015</v>
      </c>
      <c r="E525" s="59">
        <v>60</v>
      </c>
      <c r="F525" s="233">
        <v>4</v>
      </c>
      <c r="G525" s="59">
        <v>0</v>
      </c>
      <c r="H525" s="59">
        <v>4</v>
      </c>
      <c r="I525" s="48"/>
      <c r="J525" s="59">
        <v>37</v>
      </c>
      <c r="K525" s="233">
        <v>4</v>
      </c>
      <c r="L525" s="59">
        <v>0</v>
      </c>
      <c r="M525" s="59">
        <v>4</v>
      </c>
      <c r="N525" s="48"/>
      <c r="O525" s="59">
        <v>30</v>
      </c>
      <c r="P525" s="59">
        <v>4</v>
      </c>
      <c r="Q525" s="48"/>
      <c r="R525" s="59">
        <v>106</v>
      </c>
      <c r="S525" s="59">
        <v>17</v>
      </c>
      <c r="T525" s="48">
        <v>4</v>
      </c>
      <c r="U525" s="59">
        <v>233</v>
      </c>
      <c r="V525" s="59">
        <v>29</v>
      </c>
    </row>
    <row r="526" spans="1:22">
      <c r="A526" s="60" t="s">
        <v>967</v>
      </c>
      <c r="B526" s="15" t="str">
        <f>VLOOKUP(A526,'Planning Periods'!$E$2:$N$540,10,FALSE)</f>
        <v>09/15/2022 - 09/15/2030</v>
      </c>
      <c r="C526" s="59">
        <v>2016</v>
      </c>
      <c r="D526" s="59" t="str">
        <f t="shared" si="7"/>
        <v>Del Norte County - Unincorporated 2016</v>
      </c>
      <c r="E526" s="59">
        <v>60</v>
      </c>
      <c r="F526" s="233">
        <v>3</v>
      </c>
      <c r="G526" s="59">
        <v>0</v>
      </c>
      <c r="H526" s="59">
        <v>3</v>
      </c>
      <c r="I526" s="48"/>
      <c r="J526" s="59">
        <v>37</v>
      </c>
      <c r="K526" s="233">
        <v>0</v>
      </c>
      <c r="L526" s="59">
        <v>0</v>
      </c>
      <c r="M526" s="59">
        <v>0</v>
      </c>
      <c r="N526" s="48"/>
      <c r="O526" s="59">
        <v>30</v>
      </c>
      <c r="P526" s="59">
        <v>4</v>
      </c>
      <c r="Q526" s="48"/>
      <c r="R526" s="59">
        <v>106</v>
      </c>
      <c r="S526" s="59">
        <v>17</v>
      </c>
      <c r="T526" s="48">
        <v>0</v>
      </c>
      <c r="U526" s="59">
        <v>233</v>
      </c>
      <c r="V526" s="59">
        <v>24</v>
      </c>
    </row>
    <row r="527" spans="1:22">
      <c r="A527" s="60" t="s">
        <v>967</v>
      </c>
      <c r="B527" s="15" t="str">
        <f>VLOOKUP(A527,'Planning Periods'!$E$2:$N$540,10,FALSE)</f>
        <v>09/15/2022 - 09/15/2030</v>
      </c>
      <c r="C527" s="59">
        <v>2017</v>
      </c>
      <c r="D527" s="59" t="str">
        <f t="shared" si="7"/>
        <v>Del Norte County - Unincorporated 2017</v>
      </c>
      <c r="E527" s="59">
        <v>60</v>
      </c>
      <c r="F527" s="233">
        <v>9</v>
      </c>
      <c r="G527" s="59">
        <v>0</v>
      </c>
      <c r="H527" s="59">
        <v>9</v>
      </c>
      <c r="I527" s="48"/>
      <c r="J527" s="59">
        <v>37</v>
      </c>
      <c r="K527" s="233">
        <v>8</v>
      </c>
      <c r="L527" s="59">
        <v>0</v>
      </c>
      <c r="M527" s="59">
        <v>8</v>
      </c>
      <c r="N527" s="48"/>
      <c r="O527" s="59">
        <v>30</v>
      </c>
      <c r="P527" s="59">
        <v>3</v>
      </c>
      <c r="Q527" s="48"/>
      <c r="R527" s="59">
        <v>106</v>
      </c>
      <c r="S527" s="59">
        <v>14</v>
      </c>
      <c r="T527" s="48">
        <v>8</v>
      </c>
      <c r="U527" s="59">
        <v>233</v>
      </c>
      <c r="V527" s="59">
        <v>34</v>
      </c>
    </row>
    <row r="528" spans="1:22">
      <c r="A528" t="s">
        <v>968</v>
      </c>
      <c r="B528" s="15" t="str">
        <f>VLOOKUP(A528,'Planning Periods'!$E$2:$N$540,10,FALSE)</f>
        <v>12/15/2023 - 12/15/2031</v>
      </c>
      <c r="C528" s="59">
        <v>2014</v>
      </c>
      <c r="D528" s="59" t="str">
        <f t="shared" si="7"/>
        <v>Del Rey Oaks 2014</v>
      </c>
      <c r="E528" s="233" t="s">
        <v>1357</v>
      </c>
      <c r="F528" s="233" t="s">
        <v>1357</v>
      </c>
      <c r="G528" s="233" t="s">
        <v>1357</v>
      </c>
      <c r="H528" s="233" t="s">
        <v>1357</v>
      </c>
      <c r="I528" s="233">
        <v>0</v>
      </c>
      <c r="J528" s="233" t="s">
        <v>1357</v>
      </c>
      <c r="K528" s="233" t="s">
        <v>1357</v>
      </c>
      <c r="L528" s="233" t="s">
        <v>1357</v>
      </c>
      <c r="M528" s="233" t="s">
        <v>1357</v>
      </c>
      <c r="N528" s="233">
        <v>0</v>
      </c>
      <c r="O528" s="233" t="s">
        <v>1357</v>
      </c>
      <c r="P528" s="233" t="s">
        <v>1357</v>
      </c>
      <c r="Q528" s="233"/>
      <c r="R528" s="233" t="s">
        <v>1357</v>
      </c>
      <c r="S528" s="233" t="s">
        <v>1357</v>
      </c>
      <c r="T528" s="233" t="s">
        <v>1357</v>
      </c>
      <c r="U528" s="233" t="s">
        <v>1357</v>
      </c>
      <c r="V528" s="233" t="s">
        <v>1357</v>
      </c>
    </row>
    <row r="529" spans="1:22">
      <c r="A529" t="s">
        <v>968</v>
      </c>
      <c r="B529" s="15" t="str">
        <f>VLOOKUP(A529,'Planning Periods'!$E$2:$N$540,10,FALSE)</f>
        <v>12/15/2023 - 12/15/2031</v>
      </c>
      <c r="C529" s="59">
        <v>2015</v>
      </c>
      <c r="D529" s="59" t="str">
        <f t="shared" si="7"/>
        <v>Del Rey Oaks 2015</v>
      </c>
      <c r="E529" t="s">
        <v>1357</v>
      </c>
      <c r="F529" t="s">
        <v>1357</v>
      </c>
      <c r="G529" t="s">
        <v>1357</v>
      </c>
      <c r="H529" t="s">
        <v>1357</v>
      </c>
      <c r="J529" t="s">
        <v>1357</v>
      </c>
      <c r="K529" t="s">
        <v>1357</v>
      </c>
      <c r="L529" t="s">
        <v>1357</v>
      </c>
      <c r="M529" t="s">
        <v>1357</v>
      </c>
      <c r="O529" t="s">
        <v>1357</v>
      </c>
      <c r="P529" t="s">
        <v>1357</v>
      </c>
      <c r="R529" t="s">
        <v>1357</v>
      </c>
      <c r="S529" t="s">
        <v>1357</v>
      </c>
      <c r="T529" t="s">
        <v>1357</v>
      </c>
      <c r="U529" t="s">
        <v>1357</v>
      </c>
      <c r="V529" t="s">
        <v>1357</v>
      </c>
    </row>
    <row r="530" spans="1:22">
      <c r="A530" t="s">
        <v>968</v>
      </c>
      <c r="B530" s="15" t="str">
        <f>VLOOKUP(A530,'Planning Periods'!$E$2:$N$540,10,FALSE)</f>
        <v>12/15/2023 - 12/15/2031</v>
      </c>
      <c r="C530" s="59">
        <v>2016</v>
      </c>
      <c r="D530" s="59" t="str">
        <f t="shared" si="7"/>
        <v>Del Rey Oaks 2016</v>
      </c>
      <c r="E530" t="s">
        <v>1357</v>
      </c>
      <c r="F530" t="s">
        <v>1357</v>
      </c>
      <c r="G530" t="s">
        <v>1357</v>
      </c>
      <c r="H530" t="s">
        <v>1357</v>
      </c>
      <c r="J530" t="s">
        <v>1357</v>
      </c>
      <c r="K530" t="s">
        <v>1357</v>
      </c>
      <c r="L530" t="s">
        <v>1357</v>
      </c>
      <c r="M530" t="s">
        <v>1357</v>
      </c>
      <c r="O530" t="s">
        <v>1357</v>
      </c>
      <c r="P530" t="s">
        <v>1357</v>
      </c>
      <c r="R530" t="s">
        <v>1357</v>
      </c>
      <c r="S530" t="s">
        <v>1357</v>
      </c>
      <c r="T530" t="s">
        <v>1357</v>
      </c>
      <c r="U530" t="s">
        <v>1357</v>
      </c>
      <c r="V530" t="s">
        <v>1357</v>
      </c>
    </row>
    <row r="531" spans="1:22">
      <c r="A531" t="s">
        <v>968</v>
      </c>
      <c r="B531" s="15" t="str">
        <f>VLOOKUP(A531,'Planning Periods'!$E$2:$N$540,10,FALSE)</f>
        <v>12/15/2023 - 12/15/2031</v>
      </c>
      <c r="C531" s="59">
        <v>2017</v>
      </c>
      <c r="D531" s="59" t="str">
        <f t="shared" si="7"/>
        <v>Del Rey Oaks 2017</v>
      </c>
      <c r="E531" t="s">
        <v>1357</v>
      </c>
      <c r="F531" t="s">
        <v>1357</v>
      </c>
      <c r="G531" t="s">
        <v>1357</v>
      </c>
      <c r="H531" t="s">
        <v>1357</v>
      </c>
      <c r="J531" t="s">
        <v>1357</v>
      </c>
      <c r="K531" t="s">
        <v>1357</v>
      </c>
      <c r="L531" t="s">
        <v>1357</v>
      </c>
      <c r="M531" t="s">
        <v>1357</v>
      </c>
      <c r="O531" t="s">
        <v>1357</v>
      </c>
      <c r="P531" t="s">
        <v>1357</v>
      </c>
      <c r="R531" t="s">
        <v>1357</v>
      </c>
      <c r="S531" t="s">
        <v>1357</v>
      </c>
      <c r="T531" t="s">
        <v>1357</v>
      </c>
      <c r="U531" t="s">
        <v>1357</v>
      </c>
      <c r="V531" t="s">
        <v>1357</v>
      </c>
    </row>
    <row r="532" spans="1:22">
      <c r="A532" s="60" t="s">
        <v>969</v>
      </c>
      <c r="B532" s="15" t="str">
        <f>VLOOKUP(A532,'Planning Periods'!$E$2:$N$540,10,FALSE)</f>
        <v>12/31/2023 - 12/31/2031</v>
      </c>
      <c r="C532" s="59">
        <v>2013</v>
      </c>
      <c r="D532" s="59" t="str">
        <f t="shared" si="7"/>
        <v>Delano 2013</v>
      </c>
      <c r="E532" t="s">
        <v>1357</v>
      </c>
      <c r="F532" t="s">
        <v>1357</v>
      </c>
      <c r="G532" t="s">
        <v>1357</v>
      </c>
      <c r="H532" t="s">
        <v>1357</v>
      </c>
      <c r="J532" t="s">
        <v>1357</v>
      </c>
      <c r="K532" t="s">
        <v>1357</v>
      </c>
      <c r="L532" t="s">
        <v>1357</v>
      </c>
      <c r="M532" t="s">
        <v>1357</v>
      </c>
      <c r="O532" t="s">
        <v>1357</v>
      </c>
      <c r="P532" t="s">
        <v>1357</v>
      </c>
      <c r="R532" t="s">
        <v>1357</v>
      </c>
      <c r="S532" t="s">
        <v>1357</v>
      </c>
      <c r="T532" t="s">
        <v>1357</v>
      </c>
      <c r="U532" t="s">
        <v>1357</v>
      </c>
      <c r="V532" t="s">
        <v>1357</v>
      </c>
    </row>
    <row r="533" spans="1:22">
      <c r="A533" s="60" t="s">
        <v>969</v>
      </c>
      <c r="B533" s="15" t="str">
        <f>VLOOKUP(A533,'Planning Periods'!$E$2:$N$540,10,FALSE)</f>
        <v>12/31/2023 - 12/31/2031</v>
      </c>
      <c r="C533" s="59">
        <v>2014</v>
      </c>
      <c r="D533" s="59" t="str">
        <f t="shared" si="7"/>
        <v>Delano 2014</v>
      </c>
      <c r="E533" t="s">
        <v>1357</v>
      </c>
      <c r="F533" t="s">
        <v>1357</v>
      </c>
      <c r="G533" t="s">
        <v>1357</v>
      </c>
      <c r="H533" t="s">
        <v>1357</v>
      </c>
      <c r="J533" t="s">
        <v>1357</v>
      </c>
      <c r="K533" t="s">
        <v>1357</v>
      </c>
      <c r="L533" t="s">
        <v>1357</v>
      </c>
      <c r="M533" t="s">
        <v>1357</v>
      </c>
      <c r="O533" t="s">
        <v>1357</v>
      </c>
      <c r="P533" t="s">
        <v>1357</v>
      </c>
      <c r="R533" t="s">
        <v>1357</v>
      </c>
      <c r="S533" t="s">
        <v>1357</v>
      </c>
      <c r="T533" t="s">
        <v>1357</v>
      </c>
      <c r="U533" t="s">
        <v>1357</v>
      </c>
      <c r="V533" t="s">
        <v>1357</v>
      </c>
    </row>
    <row r="534" spans="1:22">
      <c r="A534" s="60" t="s">
        <v>969</v>
      </c>
      <c r="B534" s="15" t="str">
        <f>VLOOKUP(A534,'Planning Periods'!$E$2:$N$540,10,FALSE)</f>
        <v>12/31/2023 - 12/31/2031</v>
      </c>
      <c r="C534" s="59">
        <v>2015</v>
      </c>
      <c r="D534" s="59" t="str">
        <f t="shared" si="7"/>
        <v>Delano 2015</v>
      </c>
      <c r="E534" s="59">
        <v>396</v>
      </c>
      <c r="F534" s="233">
        <v>0</v>
      </c>
      <c r="G534" s="59">
        <v>0</v>
      </c>
      <c r="H534" s="59">
        <v>0</v>
      </c>
      <c r="I534" s="48"/>
      <c r="J534" s="59">
        <v>277</v>
      </c>
      <c r="K534" s="233">
        <v>0</v>
      </c>
      <c r="L534" s="59">
        <v>0</v>
      </c>
      <c r="M534" s="59">
        <v>0</v>
      </c>
      <c r="N534" s="48"/>
      <c r="O534" s="59">
        <v>243</v>
      </c>
      <c r="P534" s="59">
        <v>2</v>
      </c>
      <c r="Q534" s="48"/>
      <c r="R534" s="59">
        <v>546</v>
      </c>
      <c r="S534" s="59">
        <v>0</v>
      </c>
      <c r="T534" s="48">
        <v>0</v>
      </c>
      <c r="U534" s="59">
        <v>1462</v>
      </c>
      <c r="V534" s="59">
        <v>2</v>
      </c>
    </row>
    <row r="535" spans="1:22">
      <c r="A535" s="60" t="s">
        <v>969</v>
      </c>
      <c r="B535" s="15" t="str">
        <f>VLOOKUP(A535,'Planning Periods'!$E$2:$N$540,10,FALSE)</f>
        <v>12/31/2023 - 12/31/2031</v>
      </c>
      <c r="C535" s="59">
        <v>2016</v>
      </c>
      <c r="D535" s="59" t="str">
        <f t="shared" si="7"/>
        <v>Delano 2016</v>
      </c>
      <c r="E535" s="59">
        <v>396</v>
      </c>
      <c r="F535" s="233">
        <v>0</v>
      </c>
      <c r="G535" s="59">
        <v>0</v>
      </c>
      <c r="H535" s="59">
        <v>0</v>
      </c>
      <c r="I535" s="48"/>
      <c r="J535" s="59">
        <v>277</v>
      </c>
      <c r="K535" s="233">
        <v>0</v>
      </c>
      <c r="L535" s="59">
        <v>0</v>
      </c>
      <c r="M535" s="59">
        <v>0</v>
      </c>
      <c r="N535" s="48"/>
      <c r="O535" s="59">
        <v>243</v>
      </c>
      <c r="P535" s="59">
        <v>44</v>
      </c>
      <c r="Q535" s="48"/>
      <c r="R535" s="59">
        <v>546</v>
      </c>
      <c r="S535" s="59">
        <v>1</v>
      </c>
      <c r="T535" s="48">
        <v>0</v>
      </c>
      <c r="U535" s="59">
        <v>1462</v>
      </c>
      <c r="V535" s="59">
        <v>45</v>
      </c>
    </row>
    <row r="536" spans="1:22">
      <c r="A536" s="60" t="s">
        <v>969</v>
      </c>
      <c r="B536" s="15" t="str">
        <f>VLOOKUP(A536,'Planning Periods'!$E$2:$N$540,10,FALSE)</f>
        <v>12/31/2023 - 12/31/2031</v>
      </c>
      <c r="C536" s="59">
        <v>2017</v>
      </c>
      <c r="D536" s="59" t="str">
        <f t="shared" si="7"/>
        <v>Delano 2017</v>
      </c>
      <c r="E536" s="59">
        <v>396</v>
      </c>
      <c r="F536" s="233">
        <v>0</v>
      </c>
      <c r="G536" s="59">
        <v>0</v>
      </c>
      <c r="H536" s="59">
        <v>0</v>
      </c>
      <c r="I536" s="48"/>
      <c r="J536" s="59">
        <v>277</v>
      </c>
      <c r="K536" s="233">
        <v>0</v>
      </c>
      <c r="L536" s="59">
        <v>0</v>
      </c>
      <c r="M536" s="59">
        <v>0</v>
      </c>
      <c r="N536" s="48"/>
      <c r="O536" s="59">
        <v>243</v>
      </c>
      <c r="P536" s="59">
        <v>9</v>
      </c>
      <c r="Q536" s="48"/>
      <c r="R536" s="59">
        <v>546</v>
      </c>
      <c r="S536" s="59">
        <v>21</v>
      </c>
      <c r="T536" s="48">
        <v>0</v>
      </c>
      <c r="U536" s="59">
        <v>1462</v>
      </c>
      <c r="V536" s="59">
        <v>30</v>
      </c>
    </row>
    <row r="537" spans="1:22">
      <c r="A537" s="60" t="s">
        <v>970</v>
      </c>
      <c r="B537" s="15"/>
      <c r="C537" s="59">
        <v>2013</v>
      </c>
      <c r="D537" s="59" t="str">
        <f t="shared" si="7"/>
        <v>Desert Hot Springs 2013</v>
      </c>
      <c r="E537" s="59" t="s">
        <v>1357</v>
      </c>
      <c r="F537" s="233" t="s">
        <v>1357</v>
      </c>
      <c r="G537" s="59" t="s">
        <v>1357</v>
      </c>
      <c r="H537" s="59" t="s">
        <v>1357</v>
      </c>
      <c r="I537" s="48"/>
      <c r="J537" s="59" t="s">
        <v>1357</v>
      </c>
      <c r="K537" s="233" t="s">
        <v>1357</v>
      </c>
      <c r="L537" s="59" t="s">
        <v>1357</v>
      </c>
      <c r="M537" s="59" t="s">
        <v>1357</v>
      </c>
      <c r="N537" s="48"/>
      <c r="O537" s="59" t="s">
        <v>1357</v>
      </c>
      <c r="P537" s="59" t="s">
        <v>1357</v>
      </c>
      <c r="Q537" s="48"/>
      <c r="R537" s="59" t="s">
        <v>1357</v>
      </c>
      <c r="S537" s="59" t="s">
        <v>1357</v>
      </c>
      <c r="T537" s="48" t="s">
        <v>1357</v>
      </c>
      <c r="U537" s="59" t="s">
        <v>1357</v>
      </c>
      <c r="V537" s="59" t="s">
        <v>1357</v>
      </c>
    </row>
    <row r="538" spans="1:22">
      <c r="A538" s="60" t="s">
        <v>970</v>
      </c>
      <c r="B538" s="15" t="str">
        <f>VLOOKUP(A538,'Planning Periods'!$E$2:$N$540,10,FALSE)</f>
        <v>10/15/2021 - 10/15/2029</v>
      </c>
      <c r="C538" s="59">
        <v>2014</v>
      </c>
      <c r="D538" s="59" t="str">
        <f t="shared" si="7"/>
        <v>Desert Hot Springs 2014</v>
      </c>
      <c r="E538" s="59" t="s">
        <v>1357</v>
      </c>
      <c r="F538" s="233" t="s">
        <v>1357</v>
      </c>
      <c r="G538" s="59" t="s">
        <v>1357</v>
      </c>
      <c r="H538" s="59" t="s">
        <v>1357</v>
      </c>
      <c r="I538" s="48"/>
      <c r="J538" s="59" t="s">
        <v>1357</v>
      </c>
      <c r="K538" s="233" t="s">
        <v>1357</v>
      </c>
      <c r="L538" s="59" t="s">
        <v>1357</v>
      </c>
      <c r="M538" s="59" t="s">
        <v>1357</v>
      </c>
      <c r="N538" s="48"/>
      <c r="O538" s="59" t="s">
        <v>1357</v>
      </c>
      <c r="P538" s="59" t="s">
        <v>1357</v>
      </c>
      <c r="Q538" s="48"/>
      <c r="R538" s="59" t="s">
        <v>1357</v>
      </c>
      <c r="S538" s="59" t="s">
        <v>1357</v>
      </c>
      <c r="T538" s="48" t="s">
        <v>1357</v>
      </c>
      <c r="U538" s="59" t="s">
        <v>1357</v>
      </c>
      <c r="V538" s="59" t="s">
        <v>1357</v>
      </c>
    </row>
    <row r="539" spans="1:22">
      <c r="A539" s="60" t="s">
        <v>970</v>
      </c>
      <c r="B539" s="15" t="str">
        <f>VLOOKUP(A539,'Planning Periods'!$E$2:$N$540,10,FALSE)</f>
        <v>10/15/2021 - 10/15/2029</v>
      </c>
      <c r="C539" s="59">
        <v>2015</v>
      </c>
      <c r="D539" s="59" t="str">
        <f t="shared" si="7"/>
        <v>Desert Hot Springs 2015</v>
      </c>
      <c r="E539" s="59" t="s">
        <v>1357</v>
      </c>
      <c r="F539" s="233" t="s">
        <v>1357</v>
      </c>
      <c r="G539" s="59" t="s">
        <v>1357</v>
      </c>
      <c r="H539" s="59" t="s">
        <v>1357</v>
      </c>
      <c r="I539" s="48"/>
      <c r="J539" s="59" t="s">
        <v>1357</v>
      </c>
      <c r="K539" s="233" t="s">
        <v>1357</v>
      </c>
      <c r="L539" s="59" t="s">
        <v>1357</v>
      </c>
      <c r="M539" s="59" t="s">
        <v>1357</v>
      </c>
      <c r="N539" s="48"/>
      <c r="O539" s="59" t="s">
        <v>1357</v>
      </c>
      <c r="P539" s="59" t="s">
        <v>1357</v>
      </c>
      <c r="Q539" s="48"/>
      <c r="R539" s="59" t="s">
        <v>1357</v>
      </c>
      <c r="S539" s="59" t="s">
        <v>1357</v>
      </c>
      <c r="T539" s="48" t="s">
        <v>1357</v>
      </c>
      <c r="U539" s="59" t="s">
        <v>1357</v>
      </c>
      <c r="V539" s="59" t="s">
        <v>1357</v>
      </c>
    </row>
    <row r="540" spans="1:22">
      <c r="A540" s="60" t="s">
        <v>970</v>
      </c>
      <c r="B540" s="15" t="str">
        <f>VLOOKUP(A540,'Planning Periods'!$E$2:$N$540,10,FALSE)</f>
        <v>10/15/2021 - 10/15/2029</v>
      </c>
      <c r="C540" s="59">
        <v>2016</v>
      </c>
      <c r="D540" s="59" t="str">
        <f t="shared" si="7"/>
        <v>Desert Hot Springs 2016</v>
      </c>
      <c r="E540" s="59" t="s">
        <v>1357</v>
      </c>
      <c r="F540" s="233" t="s">
        <v>1357</v>
      </c>
      <c r="G540" s="59" t="s">
        <v>1357</v>
      </c>
      <c r="H540" s="59" t="s">
        <v>1357</v>
      </c>
      <c r="I540" s="48"/>
      <c r="J540" s="59" t="s">
        <v>1357</v>
      </c>
      <c r="K540" s="233" t="s">
        <v>1357</v>
      </c>
      <c r="L540" s="59" t="s">
        <v>1357</v>
      </c>
      <c r="M540" s="59" t="s">
        <v>1357</v>
      </c>
      <c r="N540" s="48"/>
      <c r="O540" s="59" t="s">
        <v>1357</v>
      </c>
      <c r="P540" s="59" t="s">
        <v>1357</v>
      </c>
      <c r="Q540" s="48"/>
      <c r="R540" s="59" t="s">
        <v>1357</v>
      </c>
      <c r="S540" s="59" t="s">
        <v>1357</v>
      </c>
      <c r="T540" s="48" t="s">
        <v>1357</v>
      </c>
      <c r="U540" s="59" t="s">
        <v>1357</v>
      </c>
      <c r="V540" s="59" t="s">
        <v>1357</v>
      </c>
    </row>
    <row r="541" spans="1:22">
      <c r="A541" s="60" t="s">
        <v>970</v>
      </c>
      <c r="B541" s="15" t="str">
        <f>VLOOKUP(A541,'Planning Periods'!$E$2:$N$540,10,FALSE)</f>
        <v>10/15/2021 - 10/15/2029</v>
      </c>
      <c r="C541" s="59">
        <v>2017</v>
      </c>
      <c r="D541" s="59" t="str">
        <f t="shared" si="7"/>
        <v>Desert Hot Springs 2017</v>
      </c>
      <c r="E541" s="59" t="s">
        <v>1357</v>
      </c>
      <c r="F541" s="233" t="s">
        <v>1357</v>
      </c>
      <c r="G541" s="59" t="s">
        <v>1357</v>
      </c>
      <c r="H541" s="59" t="s">
        <v>1357</v>
      </c>
      <c r="I541" s="48"/>
      <c r="J541" s="59" t="s">
        <v>1357</v>
      </c>
      <c r="K541" s="233" t="s">
        <v>1357</v>
      </c>
      <c r="L541" s="59" t="s">
        <v>1357</v>
      </c>
      <c r="M541" s="59" t="s">
        <v>1357</v>
      </c>
      <c r="N541" s="48"/>
      <c r="O541" s="59" t="s">
        <v>1357</v>
      </c>
      <c r="P541" s="59" t="s">
        <v>1357</v>
      </c>
      <c r="Q541" s="48"/>
      <c r="R541" s="59" t="s">
        <v>1357</v>
      </c>
      <c r="S541" s="59" t="s">
        <v>1357</v>
      </c>
      <c r="T541" s="48" t="s">
        <v>1357</v>
      </c>
      <c r="U541" s="59" t="s">
        <v>1357</v>
      </c>
      <c r="V541" s="59" t="s">
        <v>1357</v>
      </c>
    </row>
    <row r="542" spans="1:22">
      <c r="A542" s="60" t="s">
        <v>971</v>
      </c>
      <c r="B542" s="15"/>
      <c r="C542" s="59">
        <v>2013</v>
      </c>
      <c r="D542" s="59" t="str">
        <f t="shared" si="7"/>
        <v>Diamond Bar 2013</v>
      </c>
      <c r="E542" s="59" t="s">
        <v>1357</v>
      </c>
      <c r="F542" s="233" t="s">
        <v>1357</v>
      </c>
      <c r="G542" s="59" t="s">
        <v>1357</v>
      </c>
      <c r="H542" s="59" t="s">
        <v>1357</v>
      </c>
      <c r="I542" s="48"/>
      <c r="J542" s="59" t="s">
        <v>1357</v>
      </c>
      <c r="K542" s="233" t="s">
        <v>1357</v>
      </c>
      <c r="L542" s="59" t="s">
        <v>1357</v>
      </c>
      <c r="M542" s="59" t="s">
        <v>1357</v>
      </c>
      <c r="N542" s="48"/>
      <c r="O542" s="59" t="s">
        <v>1357</v>
      </c>
      <c r="P542" s="59" t="s">
        <v>1357</v>
      </c>
      <c r="Q542" s="48"/>
      <c r="R542" s="59" t="s">
        <v>1357</v>
      </c>
      <c r="S542" s="59" t="s">
        <v>1357</v>
      </c>
      <c r="T542" s="48" t="s">
        <v>1357</v>
      </c>
      <c r="U542" s="59" t="s">
        <v>1357</v>
      </c>
      <c r="V542" s="59" t="s">
        <v>1357</v>
      </c>
    </row>
    <row r="543" spans="1:22">
      <c r="A543" s="60" t="s">
        <v>971</v>
      </c>
      <c r="B543" s="15" t="str">
        <f>VLOOKUP(A543,'Planning Periods'!$E$2:$N$540,10,FALSE)</f>
        <v>10/15/2021 - 10/15/2029</v>
      </c>
      <c r="C543" s="59">
        <v>2014</v>
      </c>
      <c r="D543" s="59" t="str">
        <f>CONCATENATE(A543," ",C543)</f>
        <v>Diamond Bar 2014</v>
      </c>
      <c r="E543" s="59">
        <v>308</v>
      </c>
      <c r="F543" s="233">
        <v>0</v>
      </c>
      <c r="G543" s="59">
        <v>0</v>
      </c>
      <c r="H543" s="59">
        <v>0</v>
      </c>
      <c r="I543" s="48"/>
      <c r="J543" s="59">
        <v>182</v>
      </c>
      <c r="K543" s="233">
        <v>0</v>
      </c>
      <c r="L543" s="59">
        <v>0</v>
      </c>
      <c r="M543" s="59">
        <v>0</v>
      </c>
      <c r="N543" s="48"/>
      <c r="O543" s="59">
        <v>190</v>
      </c>
      <c r="P543" s="59">
        <v>0</v>
      </c>
      <c r="Q543" s="48"/>
      <c r="R543" s="59">
        <v>466</v>
      </c>
      <c r="S543" s="59">
        <v>52</v>
      </c>
      <c r="T543" s="48">
        <v>0</v>
      </c>
      <c r="U543" s="59">
        <v>1146</v>
      </c>
      <c r="V543" s="59">
        <v>52</v>
      </c>
    </row>
    <row r="544" spans="1:22">
      <c r="A544" s="60" t="s">
        <v>971</v>
      </c>
      <c r="B544" s="15" t="str">
        <f>VLOOKUP(A544,'Planning Periods'!$E$2:$N$540,10,FALSE)</f>
        <v>10/15/2021 - 10/15/2029</v>
      </c>
      <c r="C544" s="59">
        <v>2015</v>
      </c>
      <c r="D544" s="59" t="str">
        <f t="shared" ref="D544:D607" si="8">CONCATENATE(A544," ",C544)</f>
        <v>Diamond Bar 2015</v>
      </c>
      <c r="E544" s="59">
        <v>308</v>
      </c>
      <c r="F544" s="233">
        <v>0</v>
      </c>
      <c r="G544" s="59">
        <v>0</v>
      </c>
      <c r="H544" s="59">
        <v>0</v>
      </c>
      <c r="I544" s="48"/>
      <c r="J544" s="59">
        <v>182</v>
      </c>
      <c r="K544" s="233">
        <v>0</v>
      </c>
      <c r="L544" s="59">
        <v>0</v>
      </c>
      <c r="M544" s="59">
        <v>0</v>
      </c>
      <c r="N544" s="48"/>
      <c r="O544" s="59">
        <v>190</v>
      </c>
      <c r="P544" s="59">
        <v>0</v>
      </c>
      <c r="Q544" s="48"/>
      <c r="R544" s="59">
        <v>466</v>
      </c>
      <c r="S544" s="59">
        <v>127</v>
      </c>
      <c r="T544" s="48">
        <v>0</v>
      </c>
      <c r="U544" s="59">
        <v>1146</v>
      </c>
      <c r="V544" s="59">
        <v>127</v>
      </c>
    </row>
    <row r="545" spans="1:22">
      <c r="A545" s="60" t="s">
        <v>971</v>
      </c>
      <c r="B545" s="15" t="str">
        <f>VLOOKUP(A545,'Planning Periods'!$E$2:$N$540,10,FALSE)</f>
        <v>10/15/2021 - 10/15/2029</v>
      </c>
      <c r="C545" s="59">
        <v>2016</v>
      </c>
      <c r="D545" s="59" t="str">
        <f t="shared" si="8"/>
        <v>Diamond Bar 2016</v>
      </c>
      <c r="E545" s="59">
        <v>308</v>
      </c>
      <c r="F545" s="233">
        <v>0</v>
      </c>
      <c r="G545" s="59">
        <v>0</v>
      </c>
      <c r="H545" s="59">
        <v>0</v>
      </c>
      <c r="I545" s="48"/>
      <c r="J545" s="59">
        <v>182</v>
      </c>
      <c r="K545" s="233">
        <v>0</v>
      </c>
      <c r="L545" s="59">
        <v>0</v>
      </c>
      <c r="M545" s="59">
        <v>0</v>
      </c>
      <c r="N545" s="48"/>
      <c r="O545" s="59">
        <v>190</v>
      </c>
      <c r="P545" s="59">
        <v>0</v>
      </c>
      <c r="Q545" s="48"/>
      <c r="R545" s="59">
        <v>466</v>
      </c>
      <c r="S545" s="59">
        <v>15</v>
      </c>
      <c r="T545" s="48">
        <v>0</v>
      </c>
      <c r="U545" s="59">
        <v>1146</v>
      </c>
      <c r="V545" s="59">
        <v>15</v>
      </c>
    </row>
    <row r="546" spans="1:22">
      <c r="A546" s="60" t="s">
        <v>971</v>
      </c>
      <c r="B546" s="15" t="str">
        <f>VLOOKUP(A546,'Planning Periods'!$E$2:$N$540,10,FALSE)</f>
        <v>10/15/2021 - 10/15/2029</v>
      </c>
      <c r="C546" s="59">
        <v>2017</v>
      </c>
      <c r="D546" s="59" t="str">
        <f t="shared" si="8"/>
        <v>Diamond Bar 2017</v>
      </c>
      <c r="E546" s="59">
        <v>308</v>
      </c>
      <c r="F546" s="233">
        <v>0</v>
      </c>
      <c r="G546" s="59">
        <v>0</v>
      </c>
      <c r="H546" s="59">
        <v>0</v>
      </c>
      <c r="I546" s="48"/>
      <c r="J546" s="59">
        <v>182</v>
      </c>
      <c r="K546" s="233">
        <v>0</v>
      </c>
      <c r="L546" s="59">
        <v>0</v>
      </c>
      <c r="M546" s="59">
        <v>0</v>
      </c>
      <c r="N546" s="48"/>
      <c r="O546" s="59">
        <v>190</v>
      </c>
      <c r="P546" s="59">
        <v>0</v>
      </c>
      <c r="Q546" s="48"/>
      <c r="R546" s="59">
        <v>466</v>
      </c>
      <c r="S546" s="59">
        <v>77</v>
      </c>
      <c r="T546" s="48">
        <v>0</v>
      </c>
      <c r="U546" s="59">
        <v>1146</v>
      </c>
      <c r="V546" s="59">
        <v>77</v>
      </c>
    </row>
    <row r="547" spans="1:22">
      <c r="A547" s="60" t="s">
        <v>972</v>
      </c>
      <c r="B547" s="15" t="str">
        <f>VLOOKUP(A547,'Planning Periods'!$E$2:$N$540,10,FALSE)</f>
        <v>12/31/2023 - 12/31/2031</v>
      </c>
      <c r="C547" s="59">
        <v>2014</v>
      </c>
      <c r="D547" s="59" t="str">
        <f t="shared" si="8"/>
        <v>Dinuba 2014</v>
      </c>
      <c r="E547" s="59" t="s">
        <v>1357</v>
      </c>
      <c r="F547" s="233" t="s">
        <v>1357</v>
      </c>
      <c r="G547" s="59" t="s">
        <v>1357</v>
      </c>
      <c r="H547" s="59" t="s">
        <v>1357</v>
      </c>
      <c r="I547" s="48"/>
      <c r="J547" s="59" t="s">
        <v>1357</v>
      </c>
      <c r="K547" s="233" t="s">
        <v>1357</v>
      </c>
      <c r="L547" s="59" t="s">
        <v>1357</v>
      </c>
      <c r="M547" s="59" t="s">
        <v>1357</v>
      </c>
      <c r="N547" s="48"/>
      <c r="O547" s="59" t="s">
        <v>1357</v>
      </c>
      <c r="P547" s="59" t="s">
        <v>1357</v>
      </c>
      <c r="Q547" s="48"/>
      <c r="R547" s="59" t="s">
        <v>1357</v>
      </c>
      <c r="S547" s="59" t="s">
        <v>1357</v>
      </c>
      <c r="T547" s="48" t="s">
        <v>1357</v>
      </c>
      <c r="U547" s="59" t="s">
        <v>1357</v>
      </c>
      <c r="V547" s="59" t="s">
        <v>1357</v>
      </c>
    </row>
    <row r="548" spans="1:22">
      <c r="A548" s="60" t="s">
        <v>972</v>
      </c>
      <c r="B548" s="15" t="str">
        <f>VLOOKUP(A548,'Planning Periods'!$E$2:$N$540,10,FALSE)</f>
        <v>12/31/2023 - 12/31/2031</v>
      </c>
      <c r="C548" s="59">
        <v>2015</v>
      </c>
      <c r="D548" s="59" t="str">
        <f t="shared" si="8"/>
        <v>Dinuba 2015</v>
      </c>
      <c r="E548" s="59">
        <v>211</v>
      </c>
      <c r="F548" s="233">
        <v>0</v>
      </c>
      <c r="G548" s="59">
        <v>0</v>
      </c>
      <c r="H548" s="59">
        <v>0</v>
      </c>
      <c r="I548" s="48"/>
      <c r="J548" s="59">
        <v>163</v>
      </c>
      <c r="K548" s="233">
        <v>64</v>
      </c>
      <c r="L548" s="59">
        <v>0</v>
      </c>
      <c r="M548" s="59">
        <v>64</v>
      </c>
      <c r="N548" s="48"/>
      <c r="O548" s="59">
        <v>121</v>
      </c>
      <c r="P548" s="59">
        <v>50</v>
      </c>
      <c r="Q548" s="48"/>
      <c r="R548" s="59">
        <v>470</v>
      </c>
      <c r="S548" s="59">
        <v>0</v>
      </c>
      <c r="T548" s="48">
        <v>64</v>
      </c>
      <c r="U548" s="59">
        <v>965</v>
      </c>
      <c r="V548" s="59">
        <v>114</v>
      </c>
    </row>
    <row r="549" spans="1:22">
      <c r="A549" s="60" t="s">
        <v>972</v>
      </c>
      <c r="B549" s="15" t="str">
        <f>VLOOKUP(A549,'Planning Periods'!$E$2:$N$540,10,FALSE)</f>
        <v>12/31/2023 - 12/31/2031</v>
      </c>
      <c r="C549" s="59">
        <v>2016</v>
      </c>
      <c r="D549" s="59" t="str">
        <f t="shared" si="8"/>
        <v>Dinuba 2016</v>
      </c>
      <c r="E549" s="59">
        <v>211</v>
      </c>
      <c r="F549" s="233">
        <v>0</v>
      </c>
      <c r="G549" s="59">
        <v>0</v>
      </c>
      <c r="H549" s="59">
        <v>0</v>
      </c>
      <c r="I549" s="48"/>
      <c r="J549" s="59">
        <v>163</v>
      </c>
      <c r="K549" s="233">
        <v>9</v>
      </c>
      <c r="L549" s="59">
        <v>0</v>
      </c>
      <c r="M549" s="59">
        <v>9</v>
      </c>
      <c r="N549" s="48"/>
      <c r="O549" s="59">
        <v>121</v>
      </c>
      <c r="P549" s="59">
        <v>12</v>
      </c>
      <c r="Q549" s="48"/>
      <c r="R549" s="59">
        <v>470</v>
      </c>
      <c r="S549" s="59">
        <v>0</v>
      </c>
      <c r="T549" s="48">
        <v>9</v>
      </c>
      <c r="U549" s="59">
        <v>965</v>
      </c>
      <c r="V549" s="59">
        <v>21</v>
      </c>
    </row>
    <row r="550" spans="1:22">
      <c r="A550" s="60" t="s">
        <v>972</v>
      </c>
      <c r="B550" s="15" t="str">
        <f>VLOOKUP(A550,'Planning Periods'!$E$2:$N$540,10,FALSE)</f>
        <v>12/31/2023 - 12/31/2031</v>
      </c>
      <c r="C550" s="59">
        <v>2017</v>
      </c>
      <c r="D550" s="59" t="str">
        <f t="shared" si="8"/>
        <v>Dinuba 2017</v>
      </c>
      <c r="E550" s="59">
        <v>211</v>
      </c>
      <c r="F550" s="233">
        <v>43</v>
      </c>
      <c r="G550" s="59">
        <v>43</v>
      </c>
      <c r="H550" s="59">
        <v>0</v>
      </c>
      <c r="I550" s="48"/>
      <c r="J550" s="59">
        <v>163</v>
      </c>
      <c r="K550" s="233">
        <v>19</v>
      </c>
      <c r="L550" s="59">
        <v>0</v>
      </c>
      <c r="M550" s="59">
        <v>19</v>
      </c>
      <c r="N550" s="48"/>
      <c r="O550" s="59">
        <v>121</v>
      </c>
      <c r="P550" s="59">
        <v>46</v>
      </c>
      <c r="Q550" s="48"/>
      <c r="R550" s="59">
        <v>470</v>
      </c>
      <c r="S550" s="59">
        <v>11</v>
      </c>
      <c r="T550" s="48">
        <v>19</v>
      </c>
      <c r="U550" s="59">
        <v>965</v>
      </c>
      <c r="V550" s="59">
        <v>119</v>
      </c>
    </row>
    <row r="551" spans="1:22">
      <c r="A551" s="60" t="s">
        <v>973</v>
      </c>
      <c r="B551" s="15" t="str">
        <f>VLOOKUP(A551,'Planning Periods'!$E$2:$N$540,10,FALSE)</f>
        <v>01/31/2023 - 01/31/2031</v>
      </c>
      <c r="C551" s="59">
        <v>2014</v>
      </c>
      <c r="D551" s="59" t="str">
        <f t="shared" si="8"/>
        <v>Dixon 2014</v>
      </c>
      <c r="E551" s="59" t="s">
        <v>1357</v>
      </c>
      <c r="F551" s="233" t="s">
        <v>1357</v>
      </c>
      <c r="G551" s="59" t="s">
        <v>1357</v>
      </c>
      <c r="H551" s="59" t="s">
        <v>1357</v>
      </c>
      <c r="I551" s="48"/>
      <c r="J551" s="59" t="s">
        <v>1357</v>
      </c>
      <c r="K551" s="233" t="s">
        <v>1357</v>
      </c>
      <c r="L551" s="59" t="s">
        <v>1357</v>
      </c>
      <c r="M551" s="59" t="s">
        <v>1357</v>
      </c>
      <c r="N551" s="48"/>
      <c r="O551" s="59" t="s">
        <v>1357</v>
      </c>
      <c r="P551" s="59" t="s">
        <v>1357</v>
      </c>
      <c r="Q551" s="48"/>
      <c r="R551" s="59" t="s">
        <v>1357</v>
      </c>
      <c r="S551" s="59" t="s">
        <v>1357</v>
      </c>
      <c r="T551" s="48" t="s">
        <v>1357</v>
      </c>
      <c r="U551" s="59" t="s">
        <v>1357</v>
      </c>
      <c r="V551" s="59" t="s">
        <v>1357</v>
      </c>
    </row>
    <row r="552" spans="1:22">
      <c r="A552" s="60" t="s">
        <v>973</v>
      </c>
      <c r="B552" s="15" t="str">
        <f>VLOOKUP(A552,'Planning Periods'!$E$2:$N$540,10,FALSE)</f>
        <v>01/31/2023 - 01/31/2031</v>
      </c>
      <c r="C552" s="59">
        <v>2015</v>
      </c>
      <c r="D552" s="59" t="str">
        <f t="shared" si="8"/>
        <v>Dixon 2015</v>
      </c>
      <c r="E552" s="59">
        <v>50</v>
      </c>
      <c r="F552" s="233">
        <v>0</v>
      </c>
      <c r="G552" s="59">
        <v>0</v>
      </c>
      <c r="H552" s="59">
        <v>0</v>
      </c>
      <c r="I552" s="48"/>
      <c r="J552" s="59">
        <v>24</v>
      </c>
      <c r="K552" s="233">
        <v>0</v>
      </c>
      <c r="L552" s="59">
        <v>0</v>
      </c>
      <c r="M552" s="59">
        <v>0</v>
      </c>
      <c r="N552" s="48"/>
      <c r="O552" s="59">
        <v>30</v>
      </c>
      <c r="P552" s="59">
        <v>59</v>
      </c>
      <c r="Q552" s="48"/>
      <c r="R552" s="59">
        <v>93</v>
      </c>
      <c r="S552" s="59">
        <v>0</v>
      </c>
      <c r="T552" s="48">
        <v>0</v>
      </c>
      <c r="U552" s="59">
        <v>197</v>
      </c>
      <c r="V552" s="59">
        <v>59</v>
      </c>
    </row>
    <row r="553" spans="1:22">
      <c r="A553" s="60" t="s">
        <v>973</v>
      </c>
      <c r="B553" s="15" t="str">
        <f>VLOOKUP(A553,'Planning Periods'!$E$2:$N$540,10,FALSE)</f>
        <v>01/31/2023 - 01/31/2031</v>
      </c>
      <c r="C553" s="59">
        <v>2016</v>
      </c>
      <c r="D553" s="59" t="str">
        <f t="shared" si="8"/>
        <v>Dixon 2016</v>
      </c>
      <c r="E553" s="59">
        <v>50</v>
      </c>
      <c r="F553" s="233">
        <v>0</v>
      </c>
      <c r="G553" s="59">
        <v>0</v>
      </c>
      <c r="H553" s="59">
        <v>0</v>
      </c>
      <c r="I553" s="48"/>
      <c r="J553" s="59">
        <v>24</v>
      </c>
      <c r="K553" s="233">
        <v>54</v>
      </c>
      <c r="L553" s="59">
        <v>54</v>
      </c>
      <c r="M553" s="59">
        <v>0</v>
      </c>
      <c r="N553" s="48"/>
      <c r="O553" s="59">
        <v>30</v>
      </c>
      <c r="P553" s="59">
        <v>0</v>
      </c>
      <c r="Q553" s="48"/>
      <c r="R553" s="59">
        <v>93</v>
      </c>
      <c r="S553" s="59">
        <v>43</v>
      </c>
      <c r="T553" s="48">
        <v>0</v>
      </c>
      <c r="U553" s="59">
        <v>197</v>
      </c>
      <c r="V553" s="59">
        <v>97</v>
      </c>
    </row>
    <row r="554" spans="1:22">
      <c r="A554" s="60" t="s">
        <v>973</v>
      </c>
      <c r="B554" s="15" t="str">
        <f>VLOOKUP(A554,'Planning Periods'!$E$2:$N$540,10,FALSE)</f>
        <v>01/31/2023 - 01/31/2031</v>
      </c>
      <c r="C554" s="59">
        <v>2017</v>
      </c>
      <c r="D554" s="59" t="str">
        <f t="shared" si="8"/>
        <v>Dixon 2017</v>
      </c>
      <c r="E554" s="59">
        <v>50</v>
      </c>
      <c r="F554" s="233">
        <v>0</v>
      </c>
      <c r="G554" s="59">
        <v>0</v>
      </c>
      <c r="H554" s="59">
        <v>0</v>
      </c>
      <c r="I554" s="48"/>
      <c r="J554" s="59">
        <v>24</v>
      </c>
      <c r="K554" s="233">
        <v>0</v>
      </c>
      <c r="L554" s="59">
        <v>0</v>
      </c>
      <c r="M554" s="59">
        <v>0</v>
      </c>
      <c r="N554" s="48"/>
      <c r="O554" s="59">
        <v>30</v>
      </c>
      <c r="P554" s="59">
        <v>0</v>
      </c>
      <c r="Q554" s="48"/>
      <c r="R554" s="59">
        <v>93</v>
      </c>
      <c r="S554" s="59">
        <v>104</v>
      </c>
      <c r="T554" s="48">
        <v>0</v>
      </c>
      <c r="U554" s="59">
        <v>197</v>
      </c>
      <c r="V554" s="59">
        <v>104</v>
      </c>
    </row>
    <row r="555" spans="1:22">
      <c r="A555" s="60" t="s">
        <v>974</v>
      </c>
      <c r="B555" s="15" t="str">
        <f>VLOOKUP(A555,'Planning Periods'!$E$2:$N$540,10,FALSE)</f>
        <v>02/15/2023 - 02/15/2031</v>
      </c>
      <c r="C555" s="59">
        <v>2014</v>
      </c>
      <c r="D555" s="59" t="str">
        <f t="shared" si="8"/>
        <v>Dorris 2014</v>
      </c>
      <c r="E555" s="59">
        <v>3</v>
      </c>
      <c r="F555" s="233">
        <v>0</v>
      </c>
      <c r="G555" s="59">
        <v>0</v>
      </c>
      <c r="H555" s="59">
        <v>0</v>
      </c>
      <c r="I555" s="48"/>
      <c r="J555" s="59">
        <v>2</v>
      </c>
      <c r="K555" s="233">
        <v>0</v>
      </c>
      <c r="L555" s="59">
        <v>0</v>
      </c>
      <c r="M555" s="59">
        <v>0</v>
      </c>
      <c r="N555" s="48"/>
      <c r="O555" s="59">
        <v>2</v>
      </c>
      <c r="P555" s="59">
        <v>0</v>
      </c>
      <c r="Q555" s="48"/>
      <c r="R555" s="59">
        <v>5</v>
      </c>
      <c r="S555" s="59">
        <v>0</v>
      </c>
      <c r="T555" s="48">
        <v>0</v>
      </c>
      <c r="U555" s="59">
        <v>12</v>
      </c>
      <c r="V555" s="59">
        <v>0</v>
      </c>
    </row>
    <row r="556" spans="1:22">
      <c r="A556" s="60" t="s">
        <v>974</v>
      </c>
      <c r="B556" s="15" t="str">
        <f>VLOOKUP(A556,'Planning Periods'!$E$2:$N$540,10,FALSE)</f>
        <v>02/15/2023 - 02/15/2031</v>
      </c>
      <c r="C556" s="59">
        <v>2015</v>
      </c>
      <c r="D556" s="59" t="str">
        <f t="shared" si="8"/>
        <v>Dorris 2015</v>
      </c>
      <c r="E556" s="59">
        <v>3</v>
      </c>
      <c r="F556" s="233">
        <v>0</v>
      </c>
      <c r="G556" s="59">
        <v>0</v>
      </c>
      <c r="H556" s="59">
        <v>0</v>
      </c>
      <c r="I556" s="48"/>
      <c r="J556" s="59">
        <v>2</v>
      </c>
      <c r="K556" s="233">
        <v>1</v>
      </c>
      <c r="L556" s="59">
        <v>1</v>
      </c>
      <c r="M556" s="59">
        <v>0</v>
      </c>
      <c r="N556" s="48"/>
      <c r="O556" s="59">
        <v>2</v>
      </c>
      <c r="P556" s="59">
        <v>1</v>
      </c>
      <c r="Q556" s="48"/>
      <c r="R556" s="59">
        <v>5</v>
      </c>
      <c r="S556" s="59">
        <v>0</v>
      </c>
      <c r="T556" s="48">
        <v>0</v>
      </c>
      <c r="U556" s="59">
        <v>12</v>
      </c>
      <c r="V556" s="59">
        <v>2</v>
      </c>
    </row>
    <row r="557" spans="1:22">
      <c r="A557" s="60" t="s">
        <v>974</v>
      </c>
      <c r="B557" s="15" t="str">
        <f>VLOOKUP(A557,'Planning Periods'!$E$2:$N$540,10,FALSE)</f>
        <v>02/15/2023 - 02/15/2031</v>
      </c>
      <c r="C557" s="59">
        <v>2016</v>
      </c>
      <c r="D557" s="59" t="str">
        <f t="shared" si="8"/>
        <v>Dorris 2016</v>
      </c>
      <c r="E557" s="59" t="s">
        <v>1357</v>
      </c>
      <c r="F557" s="233" t="s">
        <v>1357</v>
      </c>
      <c r="G557" s="59" t="s">
        <v>1357</v>
      </c>
      <c r="H557" s="59" t="s">
        <v>1357</v>
      </c>
      <c r="I557" s="48"/>
      <c r="J557" s="59" t="s">
        <v>1357</v>
      </c>
      <c r="K557" s="233" t="s">
        <v>1357</v>
      </c>
      <c r="L557" s="59" t="s">
        <v>1357</v>
      </c>
      <c r="M557" s="59" t="s">
        <v>1357</v>
      </c>
      <c r="N557" s="48"/>
      <c r="O557" s="59" t="s">
        <v>1357</v>
      </c>
      <c r="P557" s="59" t="s">
        <v>1357</v>
      </c>
      <c r="Q557" s="48"/>
      <c r="R557" s="59" t="s">
        <v>1357</v>
      </c>
      <c r="S557" s="59" t="s">
        <v>1357</v>
      </c>
      <c r="T557" s="48" t="s">
        <v>1357</v>
      </c>
      <c r="U557" s="59" t="s">
        <v>1357</v>
      </c>
      <c r="V557" s="59" t="s">
        <v>1357</v>
      </c>
    </row>
    <row r="558" spans="1:22">
      <c r="A558" s="60" t="s">
        <v>974</v>
      </c>
      <c r="B558" s="15" t="str">
        <f>VLOOKUP(A558,'Planning Periods'!$E$2:$N$540,10,FALSE)</f>
        <v>02/15/2023 - 02/15/2031</v>
      </c>
      <c r="C558" s="59">
        <v>2017</v>
      </c>
      <c r="D558" s="59" t="str">
        <f t="shared" si="8"/>
        <v>Dorris 2017</v>
      </c>
      <c r="E558" s="59">
        <v>3</v>
      </c>
      <c r="F558" s="233">
        <v>0</v>
      </c>
      <c r="G558" s="59">
        <v>0</v>
      </c>
      <c r="H558" s="59">
        <v>0</v>
      </c>
      <c r="I558" s="48"/>
      <c r="J558" s="59">
        <v>2</v>
      </c>
      <c r="K558" s="233">
        <v>0</v>
      </c>
      <c r="L558" s="59">
        <v>0</v>
      </c>
      <c r="M558" s="59">
        <v>0</v>
      </c>
      <c r="N558" s="48"/>
      <c r="O558" s="59">
        <v>2</v>
      </c>
      <c r="P558" s="59">
        <v>0</v>
      </c>
      <c r="Q558" s="48"/>
      <c r="R558" s="59">
        <v>5</v>
      </c>
      <c r="S558" s="59">
        <v>0</v>
      </c>
      <c r="T558" s="48">
        <v>0</v>
      </c>
      <c r="U558" s="59">
        <v>12</v>
      </c>
      <c r="V558" s="59">
        <v>0</v>
      </c>
    </row>
    <row r="559" spans="1:22">
      <c r="A559" t="s">
        <v>1436</v>
      </c>
      <c r="B559" s="15" t="str">
        <f>VLOOKUP(A559,'Planning Periods'!$E$2:$N$540,10,FALSE)</f>
        <v>01/31/2024 - 01/31/2032</v>
      </c>
      <c r="C559" s="59">
        <v>2014</v>
      </c>
      <c r="D559" s="59" t="str">
        <f t="shared" si="8"/>
        <v>Dos Palos 2014</v>
      </c>
      <c r="E559" s="233" t="s">
        <v>1357</v>
      </c>
      <c r="F559" s="233" t="s">
        <v>1357</v>
      </c>
      <c r="G559" s="233" t="s">
        <v>1357</v>
      </c>
      <c r="H559" s="233" t="s">
        <v>1357</v>
      </c>
      <c r="I559" s="233">
        <v>0</v>
      </c>
      <c r="J559" s="233" t="s">
        <v>1357</v>
      </c>
      <c r="K559" s="233" t="s">
        <v>1357</v>
      </c>
      <c r="L559" s="233" t="s">
        <v>1357</v>
      </c>
      <c r="M559" s="233" t="s">
        <v>1357</v>
      </c>
      <c r="N559" s="233">
        <v>0</v>
      </c>
      <c r="O559" s="233" t="s">
        <v>1357</v>
      </c>
      <c r="P559" s="233" t="s">
        <v>1357</v>
      </c>
      <c r="Q559" s="233"/>
      <c r="R559" s="233" t="s">
        <v>1357</v>
      </c>
      <c r="S559" s="233" t="s">
        <v>1357</v>
      </c>
      <c r="T559" s="233" t="s">
        <v>1357</v>
      </c>
      <c r="U559" s="233" t="s">
        <v>1357</v>
      </c>
      <c r="V559" s="233" t="s">
        <v>1357</v>
      </c>
    </row>
    <row r="560" spans="1:22">
      <c r="A560" t="s">
        <v>1436</v>
      </c>
      <c r="B560" s="15" t="str">
        <f>VLOOKUP(A560,'Planning Periods'!$E$2:$N$540,10,FALSE)</f>
        <v>01/31/2024 - 01/31/2032</v>
      </c>
      <c r="C560" s="59">
        <v>2015</v>
      </c>
      <c r="D560" s="59" t="str">
        <f t="shared" si="8"/>
        <v>Dos Palos 2015</v>
      </c>
      <c r="E560" t="s">
        <v>1357</v>
      </c>
      <c r="F560" t="s">
        <v>1357</v>
      </c>
      <c r="G560" t="s">
        <v>1357</v>
      </c>
      <c r="H560" t="s">
        <v>1357</v>
      </c>
      <c r="J560" t="s">
        <v>1357</v>
      </c>
      <c r="K560" t="s">
        <v>1357</v>
      </c>
      <c r="L560" t="s">
        <v>1357</v>
      </c>
      <c r="M560" t="s">
        <v>1357</v>
      </c>
      <c r="O560" t="s">
        <v>1357</v>
      </c>
      <c r="P560" t="s">
        <v>1357</v>
      </c>
      <c r="R560" t="s">
        <v>1357</v>
      </c>
      <c r="S560" t="s">
        <v>1357</v>
      </c>
      <c r="T560" t="s">
        <v>1357</v>
      </c>
      <c r="U560" t="s">
        <v>1357</v>
      </c>
      <c r="V560" t="s">
        <v>1357</v>
      </c>
    </row>
    <row r="561" spans="1:22">
      <c r="A561" t="s">
        <v>1436</v>
      </c>
      <c r="B561" s="15" t="str">
        <f>VLOOKUP(A561,'Planning Periods'!$E$2:$N$540,10,FALSE)</f>
        <v>01/31/2024 - 01/31/2032</v>
      </c>
      <c r="C561" s="59">
        <v>2016</v>
      </c>
      <c r="D561" s="59" t="str">
        <f t="shared" si="8"/>
        <v>Dos Palos 2016</v>
      </c>
      <c r="E561" t="s">
        <v>1357</v>
      </c>
      <c r="F561" t="s">
        <v>1357</v>
      </c>
      <c r="G561" t="s">
        <v>1357</v>
      </c>
      <c r="H561" t="s">
        <v>1357</v>
      </c>
      <c r="J561" t="s">
        <v>1357</v>
      </c>
      <c r="K561" t="s">
        <v>1357</v>
      </c>
      <c r="L561" t="s">
        <v>1357</v>
      </c>
      <c r="M561" t="s">
        <v>1357</v>
      </c>
      <c r="O561" t="s">
        <v>1357</v>
      </c>
      <c r="P561" t="s">
        <v>1357</v>
      </c>
      <c r="R561" t="s">
        <v>1357</v>
      </c>
      <c r="S561" t="s">
        <v>1357</v>
      </c>
      <c r="T561" t="s">
        <v>1357</v>
      </c>
      <c r="U561" t="s">
        <v>1357</v>
      </c>
      <c r="V561" t="s">
        <v>1357</v>
      </c>
    </row>
    <row r="562" spans="1:22">
      <c r="A562" t="s">
        <v>1436</v>
      </c>
      <c r="B562" s="15" t="str">
        <f>VLOOKUP(A562,'Planning Periods'!$E$2:$N$540,10,FALSE)</f>
        <v>01/31/2024 - 01/31/2032</v>
      </c>
      <c r="C562" s="59">
        <v>2017</v>
      </c>
      <c r="D562" s="59" t="str">
        <f t="shared" si="8"/>
        <v>Dos Palos 2017</v>
      </c>
      <c r="E562" t="s">
        <v>1357</v>
      </c>
      <c r="F562" t="s">
        <v>1357</v>
      </c>
      <c r="G562" t="s">
        <v>1357</v>
      </c>
      <c r="H562" t="s">
        <v>1357</v>
      </c>
      <c r="J562" t="s">
        <v>1357</v>
      </c>
      <c r="K562" t="s">
        <v>1357</v>
      </c>
      <c r="L562" t="s">
        <v>1357</v>
      </c>
      <c r="M562" t="s">
        <v>1357</v>
      </c>
      <c r="O562" t="s">
        <v>1357</v>
      </c>
      <c r="P562" t="s">
        <v>1357</v>
      </c>
      <c r="R562" t="s">
        <v>1357</v>
      </c>
      <c r="S562" t="s">
        <v>1357</v>
      </c>
      <c r="T562" t="s">
        <v>1357</v>
      </c>
      <c r="U562" t="s">
        <v>1357</v>
      </c>
      <c r="V562" t="s">
        <v>1357</v>
      </c>
    </row>
    <row r="563" spans="1:22">
      <c r="A563" s="60" t="s">
        <v>975</v>
      </c>
      <c r="B563" s="15"/>
      <c r="C563" s="59">
        <v>2013</v>
      </c>
      <c r="D563" s="59" t="str">
        <f t="shared" si="8"/>
        <v>Downey 2013</v>
      </c>
      <c r="E563" t="s">
        <v>1357</v>
      </c>
      <c r="F563" t="s">
        <v>1357</v>
      </c>
      <c r="G563" t="s">
        <v>1357</v>
      </c>
      <c r="H563" t="s">
        <v>1357</v>
      </c>
      <c r="J563" t="s">
        <v>1357</v>
      </c>
      <c r="K563" t="s">
        <v>1357</v>
      </c>
      <c r="L563" t="s">
        <v>1357</v>
      </c>
      <c r="M563" t="s">
        <v>1357</v>
      </c>
      <c r="O563" t="s">
        <v>1357</v>
      </c>
      <c r="P563" t="s">
        <v>1357</v>
      </c>
      <c r="R563" t="s">
        <v>1357</v>
      </c>
      <c r="S563" t="s">
        <v>1357</v>
      </c>
      <c r="T563" t="s">
        <v>1357</v>
      </c>
      <c r="U563" t="s">
        <v>1357</v>
      </c>
      <c r="V563" t="s">
        <v>1357</v>
      </c>
    </row>
    <row r="564" spans="1:22">
      <c r="A564" s="60" t="s">
        <v>975</v>
      </c>
      <c r="B564" s="15" t="str">
        <f>VLOOKUP(A564,'Planning Periods'!$E$2:$N$540,10,FALSE)</f>
        <v>10/15/2021 - 10/15/2029</v>
      </c>
      <c r="C564" s="59">
        <v>2014</v>
      </c>
      <c r="D564" s="59" t="str">
        <f t="shared" si="8"/>
        <v>Downey 2014</v>
      </c>
      <c r="E564" s="59">
        <v>210</v>
      </c>
      <c r="F564" s="233">
        <v>0</v>
      </c>
      <c r="G564" s="59">
        <v>0</v>
      </c>
      <c r="H564" s="59">
        <v>0</v>
      </c>
      <c r="I564" s="48"/>
      <c r="J564" s="59">
        <v>123</v>
      </c>
      <c r="K564" s="233">
        <v>0</v>
      </c>
      <c r="L564" s="59">
        <v>0</v>
      </c>
      <c r="M564" s="59">
        <v>0</v>
      </c>
      <c r="N564" s="48"/>
      <c r="O564" s="59">
        <v>135</v>
      </c>
      <c r="P564" s="59">
        <v>20</v>
      </c>
      <c r="Q564" s="48"/>
      <c r="R564" s="59">
        <v>346</v>
      </c>
      <c r="S564" s="59">
        <v>12</v>
      </c>
      <c r="T564" s="48">
        <v>0</v>
      </c>
      <c r="U564" s="59">
        <v>814</v>
      </c>
      <c r="V564" s="59">
        <v>32</v>
      </c>
    </row>
    <row r="565" spans="1:22">
      <c r="A565" s="60" t="s">
        <v>975</v>
      </c>
      <c r="B565" s="15" t="str">
        <f>VLOOKUP(A565,'Planning Periods'!$E$2:$N$540,10,FALSE)</f>
        <v>10/15/2021 - 10/15/2029</v>
      </c>
      <c r="C565" s="59">
        <v>2015</v>
      </c>
      <c r="D565" s="59" t="str">
        <f t="shared" si="8"/>
        <v>Downey 2015</v>
      </c>
      <c r="E565" s="59">
        <v>210</v>
      </c>
      <c r="F565" s="233">
        <v>0</v>
      </c>
      <c r="G565" s="59">
        <v>0</v>
      </c>
      <c r="H565" s="59">
        <v>0</v>
      </c>
      <c r="I565" s="48"/>
      <c r="J565" s="59">
        <v>123</v>
      </c>
      <c r="K565" s="233">
        <v>0</v>
      </c>
      <c r="L565" s="59">
        <v>0</v>
      </c>
      <c r="M565" s="59">
        <v>0</v>
      </c>
      <c r="N565" s="48"/>
      <c r="O565" s="59">
        <v>135</v>
      </c>
      <c r="P565" s="59">
        <v>50</v>
      </c>
      <c r="Q565" s="48"/>
      <c r="R565" s="59">
        <v>346</v>
      </c>
      <c r="S565" s="59">
        <v>13</v>
      </c>
      <c r="T565" s="48">
        <v>0</v>
      </c>
      <c r="U565" s="59">
        <v>814</v>
      </c>
      <c r="V565" s="59">
        <v>63</v>
      </c>
    </row>
    <row r="566" spans="1:22">
      <c r="A566" s="60" t="s">
        <v>975</v>
      </c>
      <c r="B566" s="15" t="str">
        <f>VLOOKUP(A566,'Planning Periods'!$E$2:$N$540,10,FALSE)</f>
        <v>10/15/2021 - 10/15/2029</v>
      </c>
      <c r="C566" s="59">
        <v>2016</v>
      </c>
      <c r="D566" s="59" t="str">
        <f t="shared" si="8"/>
        <v>Downey 2016</v>
      </c>
      <c r="E566" s="59">
        <v>210</v>
      </c>
      <c r="F566" s="233">
        <v>0</v>
      </c>
      <c r="G566" s="59">
        <v>0</v>
      </c>
      <c r="H566" s="59">
        <v>0</v>
      </c>
      <c r="I566" s="48"/>
      <c r="J566" s="59">
        <v>123</v>
      </c>
      <c r="K566" s="233">
        <v>6</v>
      </c>
      <c r="L566" s="59">
        <v>6</v>
      </c>
      <c r="M566" s="59">
        <v>0</v>
      </c>
      <c r="N566" s="48"/>
      <c r="O566" s="59">
        <v>135</v>
      </c>
      <c r="P566" s="59">
        <v>0</v>
      </c>
      <c r="Q566" s="48"/>
      <c r="R566" s="59">
        <v>346</v>
      </c>
      <c r="S566" s="59">
        <v>44</v>
      </c>
      <c r="T566" s="48">
        <v>0</v>
      </c>
      <c r="U566" s="59">
        <v>814</v>
      </c>
      <c r="V566" s="59">
        <v>50</v>
      </c>
    </row>
    <row r="567" spans="1:22">
      <c r="A567" s="60" t="s">
        <v>975</v>
      </c>
      <c r="B567" s="15" t="str">
        <f>VLOOKUP(A567,'Planning Periods'!$E$2:$N$540,10,FALSE)</f>
        <v>10/15/2021 - 10/15/2029</v>
      </c>
      <c r="C567" s="59">
        <v>2017</v>
      </c>
      <c r="D567" s="59" t="str">
        <f t="shared" si="8"/>
        <v>Downey 2017</v>
      </c>
      <c r="E567" s="59">
        <v>210</v>
      </c>
      <c r="F567" s="233">
        <v>0</v>
      </c>
      <c r="G567" s="59">
        <v>0</v>
      </c>
      <c r="H567" s="59">
        <v>0</v>
      </c>
      <c r="I567" s="48"/>
      <c r="J567" s="59">
        <v>123</v>
      </c>
      <c r="K567" s="233">
        <v>0</v>
      </c>
      <c r="L567" s="59">
        <v>0</v>
      </c>
      <c r="M567" s="59">
        <v>0</v>
      </c>
      <c r="N567" s="48"/>
      <c r="O567" s="59">
        <v>135</v>
      </c>
      <c r="P567" s="59">
        <v>0</v>
      </c>
      <c r="Q567" s="48"/>
      <c r="R567" s="59">
        <v>346</v>
      </c>
      <c r="S567" s="59">
        <v>135</v>
      </c>
      <c r="T567" s="48">
        <v>0</v>
      </c>
      <c r="U567" s="59">
        <v>814</v>
      </c>
      <c r="V567" s="59">
        <v>135</v>
      </c>
    </row>
    <row r="568" spans="1:22">
      <c r="A568" s="60" t="s">
        <v>976</v>
      </c>
      <c r="B568" s="15"/>
      <c r="C568" s="59">
        <v>2013</v>
      </c>
      <c r="D568" s="59" t="str">
        <f t="shared" si="8"/>
        <v>Duarte 2013</v>
      </c>
      <c r="E568" s="59" t="s">
        <v>1357</v>
      </c>
      <c r="F568" s="233" t="s">
        <v>1357</v>
      </c>
      <c r="G568" s="59" t="s">
        <v>1357</v>
      </c>
      <c r="H568" s="59" t="s">
        <v>1357</v>
      </c>
      <c r="I568" s="48"/>
      <c r="J568" s="59" t="s">
        <v>1357</v>
      </c>
      <c r="K568" s="233" t="s">
        <v>1357</v>
      </c>
      <c r="L568" s="59" t="s">
        <v>1357</v>
      </c>
      <c r="M568" s="59" t="s">
        <v>1357</v>
      </c>
      <c r="N568" s="48"/>
      <c r="O568" s="59" t="s">
        <v>1357</v>
      </c>
      <c r="P568" s="59" t="s">
        <v>1357</v>
      </c>
      <c r="Q568" s="48"/>
      <c r="R568" s="59" t="s">
        <v>1357</v>
      </c>
      <c r="S568" s="59" t="s">
        <v>1357</v>
      </c>
      <c r="T568" s="48" t="s">
        <v>1357</v>
      </c>
      <c r="U568" s="59" t="s">
        <v>1357</v>
      </c>
      <c r="V568" s="59" t="s">
        <v>1357</v>
      </c>
    </row>
    <row r="569" spans="1:22">
      <c r="A569" s="60" t="s">
        <v>976</v>
      </c>
      <c r="B569" s="15" t="str">
        <f>VLOOKUP(A569,'Planning Periods'!$E$2:$N$540,10,FALSE)</f>
        <v>10/15/2021 - 10/15/2029</v>
      </c>
      <c r="C569" s="59">
        <v>2014</v>
      </c>
      <c r="D569" s="59" t="str">
        <f t="shared" si="8"/>
        <v>Duarte 2014</v>
      </c>
      <c r="E569" s="59">
        <v>87</v>
      </c>
      <c r="F569" s="233">
        <v>0</v>
      </c>
      <c r="G569" s="59">
        <v>0</v>
      </c>
      <c r="H569" s="59">
        <v>0</v>
      </c>
      <c r="I569" s="48"/>
      <c r="J569" s="59">
        <v>53</v>
      </c>
      <c r="K569" s="233">
        <v>0</v>
      </c>
      <c r="L569" s="59">
        <v>0</v>
      </c>
      <c r="M569" s="59">
        <v>0</v>
      </c>
      <c r="N569" s="48"/>
      <c r="O569" s="59">
        <v>55</v>
      </c>
      <c r="P569" s="59">
        <v>0</v>
      </c>
      <c r="Q569" s="48"/>
      <c r="R569" s="59">
        <v>142</v>
      </c>
      <c r="S569" s="59">
        <v>0</v>
      </c>
      <c r="T569" s="48">
        <v>0</v>
      </c>
      <c r="U569" s="59">
        <v>337</v>
      </c>
      <c r="V569" s="59">
        <v>0</v>
      </c>
    </row>
    <row r="570" spans="1:22">
      <c r="A570" s="60" t="s">
        <v>976</v>
      </c>
      <c r="B570" s="15" t="str">
        <f>VLOOKUP(A570,'Planning Periods'!$E$2:$N$540,10,FALSE)</f>
        <v>10/15/2021 - 10/15/2029</v>
      </c>
      <c r="C570" s="59">
        <v>2015</v>
      </c>
      <c r="D570" s="59" t="str">
        <f t="shared" si="8"/>
        <v>Duarte 2015</v>
      </c>
      <c r="E570" s="59">
        <v>87</v>
      </c>
      <c r="F570" s="233">
        <v>42</v>
      </c>
      <c r="G570" s="59">
        <v>42</v>
      </c>
      <c r="H570" s="59">
        <v>0</v>
      </c>
      <c r="I570" s="48"/>
      <c r="J570" s="59">
        <v>53</v>
      </c>
      <c r="K570" s="233">
        <v>1</v>
      </c>
      <c r="L570" s="59">
        <v>1</v>
      </c>
      <c r="M570" s="59">
        <v>0</v>
      </c>
      <c r="N570" s="48"/>
      <c r="O570" s="59">
        <v>55</v>
      </c>
      <c r="P570" s="59">
        <v>0</v>
      </c>
      <c r="Q570" s="48"/>
      <c r="R570" s="59">
        <v>142</v>
      </c>
      <c r="S570" s="59">
        <v>0</v>
      </c>
      <c r="T570" s="48">
        <v>0</v>
      </c>
      <c r="U570" s="59">
        <v>337</v>
      </c>
      <c r="V570" s="59">
        <v>43</v>
      </c>
    </row>
    <row r="571" spans="1:22">
      <c r="A571" s="60" t="s">
        <v>976</v>
      </c>
      <c r="B571" s="15" t="str">
        <f>VLOOKUP(A571,'Planning Periods'!$E$2:$N$540,10,FALSE)</f>
        <v>10/15/2021 - 10/15/2029</v>
      </c>
      <c r="C571" s="59">
        <v>2016</v>
      </c>
      <c r="D571" s="59" t="str">
        <f t="shared" si="8"/>
        <v>Duarte 2016</v>
      </c>
      <c r="E571" s="59">
        <v>87</v>
      </c>
      <c r="F571" s="233">
        <v>0</v>
      </c>
      <c r="G571" s="59">
        <v>0</v>
      </c>
      <c r="H571" s="59">
        <v>0</v>
      </c>
      <c r="I571" s="48"/>
      <c r="J571" s="59">
        <v>53</v>
      </c>
      <c r="K571" s="233">
        <v>0</v>
      </c>
      <c r="L571" s="59">
        <v>0</v>
      </c>
      <c r="M571" s="59">
        <v>0</v>
      </c>
      <c r="N571" s="48"/>
      <c r="O571" s="59">
        <v>55</v>
      </c>
      <c r="P571" s="59">
        <v>2</v>
      </c>
      <c r="Q571" s="48"/>
      <c r="R571" s="59">
        <v>142</v>
      </c>
      <c r="S571" s="59">
        <v>0</v>
      </c>
      <c r="T571" s="48">
        <v>0</v>
      </c>
      <c r="U571" s="59">
        <v>337</v>
      </c>
      <c r="V571" s="59">
        <v>2</v>
      </c>
    </row>
    <row r="572" spans="1:22">
      <c r="A572" s="60" t="s">
        <v>976</v>
      </c>
      <c r="B572" s="15" t="str">
        <f>VLOOKUP(A572,'Planning Periods'!$E$2:$N$540,10,FALSE)</f>
        <v>10/15/2021 - 10/15/2029</v>
      </c>
      <c r="C572" s="59">
        <v>2017</v>
      </c>
      <c r="D572" s="59" t="str">
        <f t="shared" si="8"/>
        <v>Duarte 2017</v>
      </c>
      <c r="E572" s="59">
        <v>87</v>
      </c>
      <c r="F572" s="233">
        <v>0</v>
      </c>
      <c r="G572" s="59">
        <v>0</v>
      </c>
      <c r="H572" s="59">
        <v>0</v>
      </c>
      <c r="I572" s="48"/>
      <c r="J572" s="59">
        <v>53</v>
      </c>
      <c r="K572" s="233">
        <v>0</v>
      </c>
      <c r="L572" s="59">
        <v>0</v>
      </c>
      <c r="M572" s="59">
        <v>0</v>
      </c>
      <c r="N572" s="48"/>
      <c r="O572" s="59">
        <v>55</v>
      </c>
      <c r="P572" s="59">
        <v>1</v>
      </c>
      <c r="Q572" s="48"/>
      <c r="R572" s="59">
        <v>142</v>
      </c>
      <c r="S572" s="59">
        <v>1</v>
      </c>
      <c r="T572" s="48">
        <v>0</v>
      </c>
      <c r="U572" s="59">
        <v>337</v>
      </c>
      <c r="V572" s="59">
        <v>2</v>
      </c>
    </row>
    <row r="573" spans="1:22">
      <c r="A573" s="60" t="s">
        <v>977</v>
      </c>
      <c r="B573" s="15" t="str">
        <f>VLOOKUP(A573,'Planning Periods'!$E$2:$N$540,10,FALSE)</f>
        <v>01/31/2023 - 01/31/2031</v>
      </c>
      <c r="C573" s="59">
        <v>2014</v>
      </c>
      <c r="D573" s="59" t="str">
        <f t="shared" si="8"/>
        <v>Dublin 2014</v>
      </c>
      <c r="E573" s="59" t="s">
        <v>1357</v>
      </c>
      <c r="F573" s="233" t="s">
        <v>1357</v>
      </c>
      <c r="G573" s="59" t="s">
        <v>1357</v>
      </c>
      <c r="H573" s="59" t="s">
        <v>1357</v>
      </c>
      <c r="I573" s="48"/>
      <c r="J573" s="59" t="s">
        <v>1357</v>
      </c>
      <c r="K573" s="233" t="s">
        <v>1357</v>
      </c>
      <c r="L573" s="59" t="s">
        <v>1357</v>
      </c>
      <c r="M573" s="59" t="s">
        <v>1357</v>
      </c>
      <c r="N573" s="48"/>
      <c r="O573" s="59" t="s">
        <v>1357</v>
      </c>
      <c r="P573" s="59" t="s">
        <v>1357</v>
      </c>
      <c r="Q573" s="48"/>
      <c r="R573" s="59" t="s">
        <v>1357</v>
      </c>
      <c r="S573" s="59" t="s">
        <v>1357</v>
      </c>
      <c r="T573" s="48" t="s">
        <v>1357</v>
      </c>
      <c r="U573" s="59" t="s">
        <v>1357</v>
      </c>
      <c r="V573" s="59" t="s">
        <v>1357</v>
      </c>
    </row>
    <row r="574" spans="1:22">
      <c r="A574" s="60" t="s">
        <v>977</v>
      </c>
      <c r="B574" s="15" t="str">
        <f>VLOOKUP(A574,'Planning Periods'!$E$2:$N$540,10,FALSE)</f>
        <v>01/31/2023 - 01/31/2031</v>
      </c>
      <c r="C574" s="59">
        <v>2015</v>
      </c>
      <c r="D574" s="59" t="str">
        <f t="shared" si="8"/>
        <v>Dublin 2015</v>
      </c>
      <c r="E574" s="59">
        <v>796</v>
      </c>
      <c r="F574" s="233">
        <v>26</v>
      </c>
      <c r="G574" s="59">
        <v>26</v>
      </c>
      <c r="H574" s="59">
        <v>0</v>
      </c>
      <c r="I574" s="48"/>
      <c r="J574" s="59">
        <v>446</v>
      </c>
      <c r="K574" s="233">
        <v>39</v>
      </c>
      <c r="L574" s="59">
        <v>39</v>
      </c>
      <c r="M574" s="59">
        <v>0</v>
      </c>
      <c r="N574" s="48"/>
      <c r="O574" s="59">
        <v>425</v>
      </c>
      <c r="P574" s="59">
        <v>4</v>
      </c>
      <c r="Q574" s="48"/>
      <c r="R574" s="59">
        <v>618</v>
      </c>
      <c r="S574" s="59">
        <v>839</v>
      </c>
      <c r="T574" s="48">
        <v>0</v>
      </c>
      <c r="U574" s="59">
        <v>2285</v>
      </c>
      <c r="V574" s="59">
        <v>908</v>
      </c>
    </row>
    <row r="575" spans="1:22">
      <c r="A575" s="60" t="s">
        <v>977</v>
      </c>
      <c r="B575" s="15" t="str">
        <f>VLOOKUP(A575,'Planning Periods'!$E$2:$N$540,10,FALSE)</f>
        <v>01/31/2023 - 01/31/2031</v>
      </c>
      <c r="C575" s="59">
        <v>2016</v>
      </c>
      <c r="D575" s="59" t="str">
        <f t="shared" si="8"/>
        <v>Dublin 2016</v>
      </c>
      <c r="E575" s="59">
        <v>796</v>
      </c>
      <c r="F575" s="233">
        <v>0</v>
      </c>
      <c r="G575" s="59">
        <v>0</v>
      </c>
      <c r="H575" s="59">
        <v>0</v>
      </c>
      <c r="I575" s="48"/>
      <c r="J575" s="59">
        <v>446</v>
      </c>
      <c r="K575" s="233">
        <v>0</v>
      </c>
      <c r="L575" s="59">
        <v>0</v>
      </c>
      <c r="M575" s="59">
        <v>0</v>
      </c>
      <c r="N575" s="48"/>
      <c r="O575" s="59">
        <v>425</v>
      </c>
      <c r="P575" s="59">
        <v>2</v>
      </c>
      <c r="Q575" s="48"/>
      <c r="R575" s="59">
        <v>618</v>
      </c>
      <c r="S575" s="59">
        <v>612</v>
      </c>
      <c r="T575" s="48">
        <v>0</v>
      </c>
      <c r="U575" s="59">
        <v>2285</v>
      </c>
      <c r="V575" s="59">
        <v>614</v>
      </c>
    </row>
    <row r="576" spans="1:22">
      <c r="A576" s="60" t="s">
        <v>977</v>
      </c>
      <c r="B576" s="15" t="str">
        <f>VLOOKUP(A576,'Planning Periods'!$E$2:$N$540,10,FALSE)</f>
        <v>01/31/2023 - 01/31/2031</v>
      </c>
      <c r="C576" s="59">
        <v>2017</v>
      </c>
      <c r="D576" s="59" t="str">
        <f t="shared" si="8"/>
        <v>Dublin 2017</v>
      </c>
      <c r="E576" s="59">
        <v>796</v>
      </c>
      <c r="F576" s="233">
        <v>0</v>
      </c>
      <c r="G576" s="59">
        <v>0</v>
      </c>
      <c r="H576" s="59">
        <v>0</v>
      </c>
      <c r="I576" s="48"/>
      <c r="J576" s="59">
        <v>446</v>
      </c>
      <c r="K576" s="233">
        <v>0</v>
      </c>
      <c r="L576" s="59">
        <v>0</v>
      </c>
      <c r="M576" s="59">
        <v>0</v>
      </c>
      <c r="N576" s="48"/>
      <c r="O576" s="59">
        <v>425</v>
      </c>
      <c r="P576" s="59">
        <v>8</v>
      </c>
      <c r="Q576" s="48"/>
      <c r="R576" s="59">
        <v>618</v>
      </c>
      <c r="S576" s="59">
        <v>1187</v>
      </c>
      <c r="T576" s="48">
        <v>0</v>
      </c>
      <c r="U576" s="59">
        <v>2285</v>
      </c>
      <c r="V576" s="59">
        <v>1195</v>
      </c>
    </row>
    <row r="577" spans="1:22">
      <c r="A577" t="s">
        <v>978</v>
      </c>
      <c r="B577" s="15" t="str">
        <f>VLOOKUP(A577,'Planning Periods'!$E$2:$N$540,10,FALSE)</f>
        <v>02/15/2023 - 02/15/2031</v>
      </c>
      <c r="C577" s="59">
        <v>2014</v>
      </c>
      <c r="D577" s="59" t="str">
        <f t="shared" si="8"/>
        <v>Dunsmuir 2014</v>
      </c>
      <c r="E577" s="233">
        <v>7</v>
      </c>
      <c r="F577" s="233">
        <v>0</v>
      </c>
      <c r="G577" s="233">
        <v>0</v>
      </c>
      <c r="H577" s="233">
        <v>0</v>
      </c>
      <c r="I577" s="233">
        <v>0</v>
      </c>
      <c r="J577" s="233">
        <v>7</v>
      </c>
      <c r="K577" s="233">
        <v>0</v>
      </c>
      <c r="L577" s="233">
        <v>0</v>
      </c>
      <c r="M577" s="233">
        <v>0</v>
      </c>
      <c r="N577" s="233">
        <v>0</v>
      </c>
      <c r="O577" s="233">
        <v>8</v>
      </c>
      <c r="P577" s="233">
        <v>0</v>
      </c>
      <c r="Q577" s="233"/>
      <c r="R577" s="233">
        <v>12</v>
      </c>
      <c r="S577" s="233">
        <v>0</v>
      </c>
      <c r="T577" s="233">
        <v>0</v>
      </c>
      <c r="U577" s="233">
        <v>34</v>
      </c>
      <c r="V577" s="233">
        <v>0</v>
      </c>
    </row>
    <row r="578" spans="1:22">
      <c r="A578" t="s">
        <v>978</v>
      </c>
      <c r="B578" s="15" t="str">
        <f>VLOOKUP(A578,'Planning Periods'!$E$2:$N$540,10,FALSE)</f>
        <v>02/15/2023 - 02/15/2031</v>
      </c>
      <c r="C578" s="59">
        <v>2015</v>
      </c>
      <c r="D578" s="59" t="str">
        <f t="shared" si="8"/>
        <v>Dunsmuir 2015</v>
      </c>
      <c r="E578">
        <v>7</v>
      </c>
      <c r="F578">
        <v>0</v>
      </c>
      <c r="G578">
        <v>0</v>
      </c>
      <c r="H578">
        <v>0</v>
      </c>
      <c r="J578">
        <v>7</v>
      </c>
      <c r="K578">
        <v>0</v>
      </c>
      <c r="L578">
        <v>0</v>
      </c>
      <c r="M578">
        <v>0</v>
      </c>
      <c r="O578">
        <v>8</v>
      </c>
      <c r="P578">
        <v>0</v>
      </c>
      <c r="R578">
        <v>12</v>
      </c>
      <c r="S578">
        <v>1</v>
      </c>
      <c r="T578">
        <v>0</v>
      </c>
      <c r="U578">
        <v>34</v>
      </c>
      <c r="V578">
        <v>1</v>
      </c>
    </row>
    <row r="579" spans="1:22">
      <c r="A579" t="s">
        <v>978</v>
      </c>
      <c r="B579" s="15" t="str">
        <f>VLOOKUP(A579,'Planning Periods'!$E$2:$N$540,10,FALSE)</f>
        <v>02/15/2023 - 02/15/2031</v>
      </c>
      <c r="C579" s="59">
        <v>2016</v>
      </c>
      <c r="D579" s="59" t="str">
        <f t="shared" si="8"/>
        <v>Dunsmuir 2016</v>
      </c>
      <c r="E579">
        <v>7</v>
      </c>
      <c r="F579">
        <v>0</v>
      </c>
      <c r="G579">
        <v>0</v>
      </c>
      <c r="H579">
        <v>0</v>
      </c>
      <c r="J579">
        <v>7</v>
      </c>
      <c r="K579">
        <v>0</v>
      </c>
      <c r="L579">
        <v>0</v>
      </c>
      <c r="M579">
        <v>0</v>
      </c>
      <c r="O579">
        <v>8</v>
      </c>
      <c r="P579">
        <v>0</v>
      </c>
      <c r="R579">
        <v>12</v>
      </c>
      <c r="S579">
        <v>1</v>
      </c>
      <c r="T579">
        <v>0</v>
      </c>
      <c r="U579">
        <v>34</v>
      </c>
      <c r="V579">
        <v>1</v>
      </c>
    </row>
    <row r="580" spans="1:22">
      <c r="A580" t="s">
        <v>978</v>
      </c>
      <c r="B580" s="15" t="str">
        <f>VLOOKUP(A580,'Planning Periods'!$E$2:$N$540,10,FALSE)</f>
        <v>02/15/2023 - 02/15/2031</v>
      </c>
      <c r="C580" s="59">
        <v>2017</v>
      </c>
      <c r="D580" s="59" t="str">
        <f t="shared" si="8"/>
        <v>Dunsmuir 2017</v>
      </c>
      <c r="E580">
        <v>7</v>
      </c>
      <c r="F580">
        <v>0</v>
      </c>
      <c r="G580">
        <v>0</v>
      </c>
      <c r="H580">
        <v>0</v>
      </c>
      <c r="J580">
        <v>7</v>
      </c>
      <c r="K580">
        <v>0</v>
      </c>
      <c r="L580">
        <v>0</v>
      </c>
      <c r="M580">
        <v>0</v>
      </c>
      <c r="O580">
        <v>8</v>
      </c>
      <c r="P580">
        <v>0</v>
      </c>
      <c r="R580">
        <v>12</v>
      </c>
      <c r="S580">
        <v>1</v>
      </c>
      <c r="T580">
        <v>0</v>
      </c>
      <c r="U580">
        <v>34</v>
      </c>
      <c r="V580">
        <v>1</v>
      </c>
    </row>
    <row r="581" spans="1:22">
      <c r="A581" s="60" t="s">
        <v>979</v>
      </c>
      <c r="B581" s="15" t="str">
        <f>VLOOKUP(A581,'Planning Periods'!$E$2:$N$540,10,FALSE)</f>
        <v>01/31/2023 - 01/31/2031</v>
      </c>
      <c r="C581" s="59">
        <v>2014</v>
      </c>
      <c r="D581" s="59" t="str">
        <f t="shared" si="8"/>
        <v>East Palo Alto 2014</v>
      </c>
      <c r="E581" t="s">
        <v>1357</v>
      </c>
      <c r="F581" t="s">
        <v>1357</v>
      </c>
      <c r="G581" t="s">
        <v>1357</v>
      </c>
      <c r="H581" t="s">
        <v>1357</v>
      </c>
      <c r="J581" t="s">
        <v>1357</v>
      </c>
      <c r="K581" t="s">
        <v>1357</v>
      </c>
      <c r="L581" t="s">
        <v>1357</v>
      </c>
      <c r="M581" t="s">
        <v>1357</v>
      </c>
      <c r="O581" t="s">
        <v>1357</v>
      </c>
      <c r="P581" t="s">
        <v>1357</v>
      </c>
      <c r="R581" t="s">
        <v>1357</v>
      </c>
      <c r="S581" t="s">
        <v>1357</v>
      </c>
      <c r="T581" t="s">
        <v>1357</v>
      </c>
      <c r="U581" t="s">
        <v>1357</v>
      </c>
      <c r="V581" t="s">
        <v>1357</v>
      </c>
    </row>
    <row r="582" spans="1:22">
      <c r="A582" s="60" t="s">
        <v>979</v>
      </c>
      <c r="B582" s="15" t="str">
        <f>VLOOKUP(A582,'Planning Periods'!$E$2:$N$540,10,FALSE)</f>
        <v>01/31/2023 - 01/31/2031</v>
      </c>
      <c r="C582" s="59">
        <v>2015</v>
      </c>
      <c r="D582" s="59" t="str">
        <f t="shared" si="8"/>
        <v>East Palo Alto 2015</v>
      </c>
      <c r="E582" s="59">
        <v>64</v>
      </c>
      <c r="F582" s="233">
        <v>0</v>
      </c>
      <c r="G582" s="59">
        <v>0</v>
      </c>
      <c r="H582" s="59">
        <v>0</v>
      </c>
      <c r="I582" s="48"/>
      <c r="J582" s="59">
        <v>54</v>
      </c>
      <c r="K582" s="233">
        <v>8</v>
      </c>
      <c r="L582" s="59">
        <v>8</v>
      </c>
      <c r="M582" s="59">
        <v>0</v>
      </c>
      <c r="N582" s="48"/>
      <c r="O582" s="59">
        <v>83</v>
      </c>
      <c r="P582" s="59">
        <v>0</v>
      </c>
      <c r="Q582" s="48"/>
      <c r="R582" s="59">
        <v>266</v>
      </c>
      <c r="S582" s="59">
        <v>0</v>
      </c>
      <c r="T582" s="48">
        <v>0</v>
      </c>
      <c r="U582" s="59">
        <v>467</v>
      </c>
      <c r="V582" s="59">
        <v>8</v>
      </c>
    </row>
    <row r="583" spans="1:22">
      <c r="A583" s="60" t="s">
        <v>979</v>
      </c>
      <c r="B583" s="15" t="str">
        <f>VLOOKUP(A583,'Planning Periods'!$E$2:$N$540,10,FALSE)</f>
        <v>01/31/2023 - 01/31/2031</v>
      </c>
      <c r="C583" s="59">
        <v>2016</v>
      </c>
      <c r="D583" s="59" t="str">
        <f t="shared" si="8"/>
        <v>East Palo Alto 2016</v>
      </c>
      <c r="E583" s="59">
        <v>64</v>
      </c>
      <c r="F583" s="233">
        <v>0</v>
      </c>
      <c r="G583" s="59">
        <v>0</v>
      </c>
      <c r="H583" s="59">
        <v>0</v>
      </c>
      <c r="I583" s="48"/>
      <c r="J583" s="59">
        <v>54</v>
      </c>
      <c r="K583" s="233">
        <v>0</v>
      </c>
      <c r="L583" s="59">
        <v>0</v>
      </c>
      <c r="M583" s="59">
        <v>0</v>
      </c>
      <c r="N583" s="48"/>
      <c r="O583" s="59">
        <v>83</v>
      </c>
      <c r="P583" s="59">
        <v>33</v>
      </c>
      <c r="Q583" s="48"/>
      <c r="R583" s="59">
        <v>266</v>
      </c>
      <c r="S583" s="59">
        <v>0</v>
      </c>
      <c r="T583" s="48">
        <v>0</v>
      </c>
      <c r="U583" s="59">
        <v>467</v>
      </c>
      <c r="V583" s="59">
        <v>33</v>
      </c>
    </row>
    <row r="584" spans="1:22">
      <c r="A584" s="60" t="s">
        <v>979</v>
      </c>
      <c r="B584" s="15" t="str">
        <f>VLOOKUP(A584,'Planning Periods'!$E$2:$N$540,10,FALSE)</f>
        <v>01/31/2023 - 01/31/2031</v>
      </c>
      <c r="C584" s="59">
        <v>2017</v>
      </c>
      <c r="D584" s="59" t="str">
        <f t="shared" si="8"/>
        <v>East Palo Alto 2017</v>
      </c>
      <c r="E584" s="59">
        <v>64</v>
      </c>
      <c r="F584" s="233">
        <v>16</v>
      </c>
      <c r="G584" s="59">
        <v>16</v>
      </c>
      <c r="H584" s="59">
        <v>0</v>
      </c>
      <c r="I584" s="48"/>
      <c r="J584" s="59">
        <v>54</v>
      </c>
      <c r="K584" s="233">
        <v>24</v>
      </c>
      <c r="L584" s="59">
        <v>24</v>
      </c>
      <c r="M584" s="59">
        <v>0</v>
      </c>
      <c r="N584" s="48"/>
      <c r="O584" s="59">
        <v>83</v>
      </c>
      <c r="P584" s="59">
        <v>0</v>
      </c>
      <c r="Q584" s="48"/>
      <c r="R584" s="59">
        <v>266</v>
      </c>
      <c r="S584" s="59">
        <v>5</v>
      </c>
      <c r="T584" s="48">
        <v>0</v>
      </c>
      <c r="U584" s="59">
        <v>467</v>
      </c>
      <c r="V584" s="59">
        <v>45</v>
      </c>
    </row>
    <row r="585" spans="1:22">
      <c r="A585" s="60" t="s">
        <v>980</v>
      </c>
      <c r="B585" s="15"/>
      <c r="C585" s="59">
        <v>2013</v>
      </c>
      <c r="D585" s="59" t="str">
        <f t="shared" si="8"/>
        <v>Eastvale 2013</v>
      </c>
      <c r="E585" s="59" t="s">
        <v>1357</v>
      </c>
      <c r="F585" s="233" t="s">
        <v>1357</v>
      </c>
      <c r="G585" s="59" t="s">
        <v>1357</v>
      </c>
      <c r="H585" s="59" t="s">
        <v>1357</v>
      </c>
      <c r="I585" s="48"/>
      <c r="J585" s="59" t="s">
        <v>1357</v>
      </c>
      <c r="K585" s="233" t="s">
        <v>1357</v>
      </c>
      <c r="L585" s="59" t="s">
        <v>1357</v>
      </c>
      <c r="M585" s="59" t="s">
        <v>1357</v>
      </c>
      <c r="N585" s="48"/>
      <c r="O585" s="59" t="s">
        <v>1357</v>
      </c>
      <c r="P585" s="59" t="s">
        <v>1357</v>
      </c>
      <c r="Q585" s="48"/>
      <c r="R585" s="59" t="s">
        <v>1357</v>
      </c>
      <c r="S585" s="59" t="s">
        <v>1357</v>
      </c>
      <c r="T585" s="48" t="s">
        <v>1357</v>
      </c>
      <c r="U585" s="59" t="s">
        <v>1357</v>
      </c>
      <c r="V585" s="59" t="s">
        <v>1357</v>
      </c>
    </row>
    <row r="586" spans="1:22">
      <c r="A586" s="60" t="s">
        <v>980</v>
      </c>
      <c r="B586" s="15" t="str">
        <f>VLOOKUP(A586,'Planning Periods'!$E$2:$N$540,10,FALSE)</f>
        <v>10/15/2021 - 10/15/2029</v>
      </c>
      <c r="C586" s="59">
        <v>2014</v>
      </c>
      <c r="D586" s="59" t="str">
        <f t="shared" si="8"/>
        <v>Eastvale 2014</v>
      </c>
      <c r="E586" s="59">
        <v>374</v>
      </c>
      <c r="F586" s="233">
        <v>0</v>
      </c>
      <c r="G586" s="59">
        <v>0</v>
      </c>
      <c r="H586" s="59">
        <v>0</v>
      </c>
      <c r="I586" s="48"/>
      <c r="J586" s="59">
        <v>250</v>
      </c>
      <c r="K586" s="233">
        <v>0</v>
      </c>
      <c r="L586" s="59">
        <v>0</v>
      </c>
      <c r="M586" s="59">
        <v>0</v>
      </c>
      <c r="N586" s="48"/>
      <c r="O586" s="59">
        <v>274</v>
      </c>
      <c r="P586" s="59">
        <v>0</v>
      </c>
      <c r="Q586" s="48"/>
      <c r="R586" s="59">
        <v>565</v>
      </c>
      <c r="S586" s="59">
        <v>429</v>
      </c>
      <c r="T586" s="48">
        <v>0</v>
      </c>
      <c r="U586" s="59">
        <v>1463</v>
      </c>
      <c r="V586" s="59">
        <v>429</v>
      </c>
    </row>
    <row r="587" spans="1:22">
      <c r="A587" s="60" t="s">
        <v>980</v>
      </c>
      <c r="B587" s="15" t="str">
        <f>VLOOKUP(A587,'Planning Periods'!$E$2:$N$540,10,FALSE)</f>
        <v>10/15/2021 - 10/15/2029</v>
      </c>
      <c r="C587" s="59">
        <v>2015</v>
      </c>
      <c r="D587" s="59" t="str">
        <f t="shared" si="8"/>
        <v>Eastvale 2015</v>
      </c>
      <c r="E587" s="59">
        <v>374</v>
      </c>
      <c r="F587" s="233">
        <v>0</v>
      </c>
      <c r="G587" s="59">
        <v>0</v>
      </c>
      <c r="H587" s="59">
        <v>0</v>
      </c>
      <c r="I587" s="48"/>
      <c r="J587" s="59">
        <v>250</v>
      </c>
      <c r="K587" s="233">
        <v>0</v>
      </c>
      <c r="L587" s="59">
        <v>0</v>
      </c>
      <c r="M587" s="59">
        <v>0</v>
      </c>
      <c r="N587" s="48"/>
      <c r="O587" s="59">
        <v>274</v>
      </c>
      <c r="P587" s="59">
        <v>0</v>
      </c>
      <c r="Q587" s="48"/>
      <c r="R587" s="59">
        <v>565</v>
      </c>
      <c r="S587" s="59">
        <v>306</v>
      </c>
      <c r="T587" s="48">
        <v>0</v>
      </c>
      <c r="U587" s="59">
        <v>1463</v>
      </c>
      <c r="V587" s="59">
        <v>306</v>
      </c>
    </row>
    <row r="588" spans="1:22">
      <c r="A588" s="60" t="s">
        <v>980</v>
      </c>
      <c r="B588" s="15" t="str">
        <f>VLOOKUP(A588,'Planning Periods'!$E$2:$N$540,10,FALSE)</f>
        <v>10/15/2021 - 10/15/2029</v>
      </c>
      <c r="C588" s="59">
        <v>2016</v>
      </c>
      <c r="D588" s="59" t="str">
        <f t="shared" si="8"/>
        <v>Eastvale 2016</v>
      </c>
      <c r="E588" s="59">
        <v>374</v>
      </c>
      <c r="F588" s="233">
        <v>0</v>
      </c>
      <c r="G588" s="59">
        <v>0</v>
      </c>
      <c r="H588" s="59">
        <v>0</v>
      </c>
      <c r="I588" s="48"/>
      <c r="J588" s="59">
        <v>250</v>
      </c>
      <c r="K588" s="233">
        <v>0</v>
      </c>
      <c r="L588" s="59">
        <v>0</v>
      </c>
      <c r="M588" s="59">
        <v>0</v>
      </c>
      <c r="N588" s="48"/>
      <c r="O588" s="59">
        <v>274</v>
      </c>
      <c r="P588" s="59">
        <v>0</v>
      </c>
      <c r="Q588" s="48"/>
      <c r="R588" s="59">
        <v>565</v>
      </c>
      <c r="S588" s="59">
        <v>515</v>
      </c>
      <c r="T588" s="48">
        <v>0</v>
      </c>
      <c r="U588" s="59">
        <v>1463</v>
      </c>
      <c r="V588" s="59">
        <v>515</v>
      </c>
    </row>
    <row r="589" spans="1:22">
      <c r="A589" s="60" t="s">
        <v>980</v>
      </c>
      <c r="B589" s="15" t="str">
        <f>VLOOKUP(A589,'Planning Periods'!$E$2:$N$540,10,FALSE)</f>
        <v>10/15/2021 - 10/15/2029</v>
      </c>
      <c r="C589" s="59">
        <v>2017</v>
      </c>
      <c r="D589" s="59" t="str">
        <f t="shared" si="8"/>
        <v>Eastvale 2017</v>
      </c>
      <c r="E589" s="59">
        <v>374</v>
      </c>
      <c r="F589" s="233">
        <v>0</v>
      </c>
      <c r="G589" s="59">
        <v>0</v>
      </c>
      <c r="H589" s="59">
        <v>0</v>
      </c>
      <c r="I589" s="48"/>
      <c r="J589" s="59">
        <v>250</v>
      </c>
      <c r="K589" s="233">
        <v>0</v>
      </c>
      <c r="L589" s="59">
        <v>0</v>
      </c>
      <c r="M589" s="59">
        <v>0</v>
      </c>
      <c r="N589" s="48"/>
      <c r="O589" s="59">
        <v>274</v>
      </c>
      <c r="P589" s="59">
        <v>0</v>
      </c>
      <c r="Q589" s="48"/>
      <c r="R589" s="59">
        <v>565</v>
      </c>
      <c r="S589" s="59">
        <v>233</v>
      </c>
      <c r="T589" s="48">
        <v>0</v>
      </c>
      <c r="U589" s="59">
        <v>1463</v>
      </c>
      <c r="V589" s="59">
        <v>233</v>
      </c>
    </row>
    <row r="590" spans="1:22">
      <c r="A590" s="60" t="s">
        <v>981</v>
      </c>
      <c r="B590" s="15" t="str">
        <f>VLOOKUP(A590,'Planning Periods'!$E$2:$N$540,10,FALSE)</f>
        <v>04/30/2021 - 04/30/2029</v>
      </c>
      <c r="C590" s="59">
        <v>2013</v>
      </c>
      <c r="D590" s="59" t="str">
        <f t="shared" si="8"/>
        <v>El Cajon 2013</v>
      </c>
      <c r="E590" s="59">
        <v>1448</v>
      </c>
      <c r="F590" s="233">
        <v>48</v>
      </c>
      <c r="G590" s="59">
        <v>48</v>
      </c>
      <c r="H590" s="59">
        <v>0</v>
      </c>
      <c r="I590" s="48"/>
      <c r="J590" s="59">
        <v>1101</v>
      </c>
      <c r="K590" s="233">
        <v>2</v>
      </c>
      <c r="L590" s="59">
        <v>2</v>
      </c>
      <c r="M590" s="59">
        <v>0</v>
      </c>
      <c r="N590" s="48"/>
      <c r="O590" s="59">
        <v>1019</v>
      </c>
      <c r="P590" s="59">
        <v>24</v>
      </c>
      <c r="Q590" s="48"/>
      <c r="R590" s="59">
        <v>2237</v>
      </c>
      <c r="S590" s="59">
        <v>12</v>
      </c>
      <c r="T590" s="48">
        <v>0</v>
      </c>
      <c r="U590" s="59">
        <v>5805</v>
      </c>
      <c r="V590" s="59">
        <v>86</v>
      </c>
    </row>
    <row r="591" spans="1:22">
      <c r="A591" s="60" t="s">
        <v>981</v>
      </c>
      <c r="B591" s="15" t="str">
        <f>VLOOKUP(A591,'Planning Periods'!$E$2:$N$540,10,FALSE)</f>
        <v>04/30/2021 - 04/30/2029</v>
      </c>
      <c r="C591" s="59">
        <v>2014</v>
      </c>
      <c r="D591" s="59" t="str">
        <f t="shared" si="8"/>
        <v>El Cajon 2014</v>
      </c>
      <c r="E591" s="59">
        <v>1448</v>
      </c>
      <c r="F591" s="233">
        <v>0</v>
      </c>
      <c r="G591" s="59">
        <v>0</v>
      </c>
      <c r="H591" s="59">
        <v>0</v>
      </c>
      <c r="I591" s="48"/>
      <c r="J591" s="59">
        <v>1101</v>
      </c>
      <c r="K591" s="233">
        <v>0</v>
      </c>
      <c r="L591" s="59">
        <v>0</v>
      </c>
      <c r="M591" s="59">
        <v>0</v>
      </c>
      <c r="N591" s="48"/>
      <c r="O591" s="59">
        <v>1019</v>
      </c>
      <c r="P591" s="59">
        <v>8</v>
      </c>
      <c r="Q591" s="48"/>
      <c r="R591" s="59">
        <v>2237</v>
      </c>
      <c r="S591" s="59">
        <v>24</v>
      </c>
      <c r="T591" s="48">
        <v>0</v>
      </c>
      <c r="U591" s="59">
        <v>5805</v>
      </c>
      <c r="V591" s="59">
        <v>32</v>
      </c>
    </row>
    <row r="592" spans="1:22">
      <c r="A592" s="60" t="s">
        <v>981</v>
      </c>
      <c r="B592" s="15" t="str">
        <f>VLOOKUP(A592,'Planning Periods'!$E$2:$N$540,10,FALSE)</f>
        <v>04/30/2021 - 04/30/2029</v>
      </c>
      <c r="C592" s="59">
        <v>2015</v>
      </c>
      <c r="D592" s="59" t="str">
        <f t="shared" si="8"/>
        <v>El Cajon 2015</v>
      </c>
      <c r="E592" s="59">
        <v>1448</v>
      </c>
      <c r="F592" s="233">
        <v>0</v>
      </c>
      <c r="G592" s="59">
        <v>0</v>
      </c>
      <c r="H592" s="59">
        <v>0</v>
      </c>
      <c r="I592" s="48"/>
      <c r="J592" s="59">
        <v>1101</v>
      </c>
      <c r="K592" s="233">
        <v>1</v>
      </c>
      <c r="L592" s="59">
        <v>1</v>
      </c>
      <c r="M592" s="59">
        <v>0</v>
      </c>
      <c r="N592" s="48"/>
      <c r="O592" s="59">
        <v>1019</v>
      </c>
      <c r="P592" s="59">
        <v>2</v>
      </c>
      <c r="Q592" s="48"/>
      <c r="R592" s="59">
        <v>2237</v>
      </c>
      <c r="S592" s="59">
        <v>23</v>
      </c>
      <c r="T592" s="48">
        <v>0</v>
      </c>
      <c r="U592" s="59">
        <v>5805</v>
      </c>
      <c r="V592" s="59">
        <v>26</v>
      </c>
    </row>
    <row r="593" spans="1:22">
      <c r="A593" s="60" t="s">
        <v>981</v>
      </c>
      <c r="B593" s="15" t="str">
        <f>VLOOKUP(A593,'Planning Periods'!$E$2:$N$540,10,FALSE)</f>
        <v>04/30/2021 - 04/30/2029</v>
      </c>
      <c r="C593" s="59">
        <v>2016</v>
      </c>
      <c r="D593" s="59" t="str">
        <f t="shared" si="8"/>
        <v>El Cajon 2016</v>
      </c>
      <c r="E593" s="59">
        <v>1448</v>
      </c>
      <c r="F593" s="233">
        <v>0</v>
      </c>
      <c r="G593" s="59">
        <v>0</v>
      </c>
      <c r="H593" s="59">
        <v>0</v>
      </c>
      <c r="I593" s="48"/>
      <c r="J593" s="59">
        <v>1101</v>
      </c>
      <c r="K593" s="233">
        <v>6</v>
      </c>
      <c r="L593" s="59">
        <v>6</v>
      </c>
      <c r="M593" s="59">
        <v>0</v>
      </c>
      <c r="N593" s="48"/>
      <c r="O593" s="59">
        <v>1019</v>
      </c>
      <c r="P593" s="59">
        <v>0</v>
      </c>
      <c r="Q593" s="48"/>
      <c r="R593" s="59">
        <v>2237</v>
      </c>
      <c r="S593" s="59">
        <v>78</v>
      </c>
      <c r="T593" s="48">
        <v>0</v>
      </c>
      <c r="U593" s="59">
        <v>5805</v>
      </c>
      <c r="V593" s="59">
        <v>84</v>
      </c>
    </row>
    <row r="594" spans="1:22">
      <c r="A594" s="60" t="s">
        <v>981</v>
      </c>
      <c r="B594" s="15" t="str">
        <f>VLOOKUP(A594,'Planning Periods'!$E$2:$N$540,10,FALSE)</f>
        <v>04/30/2021 - 04/30/2029</v>
      </c>
      <c r="C594" s="59">
        <v>2017</v>
      </c>
      <c r="D594" s="59" t="str">
        <f t="shared" si="8"/>
        <v>El Cajon 2017</v>
      </c>
      <c r="E594" s="59">
        <v>1448</v>
      </c>
      <c r="F594" s="233">
        <v>0</v>
      </c>
      <c r="G594" s="59">
        <v>0</v>
      </c>
      <c r="H594" s="59">
        <v>0</v>
      </c>
      <c r="I594" s="48"/>
      <c r="J594" s="59">
        <v>1101</v>
      </c>
      <c r="K594" s="233">
        <v>0</v>
      </c>
      <c r="L594" s="59">
        <v>0</v>
      </c>
      <c r="M594" s="59">
        <v>0</v>
      </c>
      <c r="N594" s="48"/>
      <c r="O594" s="59">
        <v>1019</v>
      </c>
      <c r="P594" s="59">
        <v>0</v>
      </c>
      <c r="Q594" s="48"/>
      <c r="R594" s="59">
        <v>2237</v>
      </c>
      <c r="S594" s="59">
        <v>51</v>
      </c>
      <c r="T594" s="48">
        <v>0</v>
      </c>
      <c r="U594" s="59">
        <v>5805</v>
      </c>
      <c r="V594" s="59">
        <v>51</v>
      </c>
    </row>
    <row r="595" spans="1:22">
      <c r="A595" s="60" t="s">
        <v>982</v>
      </c>
      <c r="B595" s="15"/>
      <c r="C595" s="59">
        <v>2013</v>
      </c>
      <c r="D595" s="59" t="str">
        <f t="shared" si="8"/>
        <v>El Centro 2013</v>
      </c>
      <c r="E595" s="59" t="s">
        <v>1357</v>
      </c>
      <c r="F595" s="233" t="s">
        <v>1357</v>
      </c>
      <c r="G595" s="59" t="s">
        <v>1357</v>
      </c>
      <c r="H595" s="59" t="s">
        <v>1357</v>
      </c>
      <c r="I595" s="48"/>
      <c r="J595" s="59" t="s">
        <v>1357</v>
      </c>
      <c r="K595" s="233" t="s">
        <v>1357</v>
      </c>
      <c r="L595" s="59" t="s">
        <v>1357</v>
      </c>
      <c r="M595" s="59" t="s">
        <v>1357</v>
      </c>
      <c r="N595" s="48"/>
      <c r="O595" s="59" t="s">
        <v>1357</v>
      </c>
      <c r="P595" s="59" t="s">
        <v>1357</v>
      </c>
      <c r="Q595" s="48"/>
      <c r="R595" s="59" t="s">
        <v>1357</v>
      </c>
      <c r="S595" s="59" t="s">
        <v>1357</v>
      </c>
      <c r="T595" s="48" t="s">
        <v>1357</v>
      </c>
      <c r="U595" s="59" t="s">
        <v>1357</v>
      </c>
      <c r="V595" s="59" t="s">
        <v>1357</v>
      </c>
    </row>
    <row r="596" spans="1:22">
      <c r="A596" s="60" t="s">
        <v>982</v>
      </c>
      <c r="B596" s="15" t="str">
        <f>VLOOKUP(A596,'Planning Periods'!$E$2:$N$540,10,FALSE)</f>
        <v>10/15/2021 - 10/15/2029</v>
      </c>
      <c r="C596" s="59">
        <v>2014</v>
      </c>
      <c r="D596" s="59" t="str">
        <f t="shared" si="8"/>
        <v>El Centro 2014</v>
      </c>
      <c r="E596" s="59">
        <v>487</v>
      </c>
      <c r="F596" s="233">
        <v>0</v>
      </c>
      <c r="G596" s="59">
        <v>0</v>
      </c>
      <c r="H596" s="59">
        <v>0</v>
      </c>
      <c r="I596" s="48"/>
      <c r="J596" s="59">
        <v>300</v>
      </c>
      <c r="K596" s="233">
        <v>3</v>
      </c>
      <c r="L596" s="59">
        <v>3</v>
      </c>
      <c r="M596" s="59">
        <v>0</v>
      </c>
      <c r="N596" s="48"/>
      <c r="O596" s="59">
        <v>297</v>
      </c>
      <c r="P596" s="59">
        <v>0</v>
      </c>
      <c r="Q596" s="48"/>
      <c r="R596" s="59">
        <v>840</v>
      </c>
      <c r="S596" s="59">
        <v>43</v>
      </c>
      <c r="T596" s="48">
        <v>0</v>
      </c>
      <c r="U596" s="59">
        <v>1924</v>
      </c>
      <c r="V596" s="59">
        <v>46</v>
      </c>
    </row>
    <row r="597" spans="1:22">
      <c r="A597" s="60" t="s">
        <v>982</v>
      </c>
      <c r="B597" s="15" t="str">
        <f>VLOOKUP(A597,'Planning Periods'!$E$2:$N$540,10,FALSE)</f>
        <v>10/15/2021 - 10/15/2029</v>
      </c>
      <c r="C597" s="59">
        <v>2015</v>
      </c>
      <c r="D597" s="59" t="str">
        <f t="shared" si="8"/>
        <v>El Centro 2015</v>
      </c>
      <c r="E597" s="59">
        <v>487</v>
      </c>
      <c r="F597" s="233">
        <v>0</v>
      </c>
      <c r="G597" s="59">
        <v>0</v>
      </c>
      <c r="H597" s="59">
        <v>0</v>
      </c>
      <c r="I597" s="48"/>
      <c r="J597" s="59">
        <v>300</v>
      </c>
      <c r="K597" s="233">
        <v>5</v>
      </c>
      <c r="L597" s="59">
        <v>5</v>
      </c>
      <c r="M597" s="59">
        <v>0</v>
      </c>
      <c r="N597" s="48"/>
      <c r="O597" s="59">
        <v>297</v>
      </c>
      <c r="P597" s="59">
        <v>84</v>
      </c>
      <c r="Q597" s="48"/>
      <c r="R597" s="59">
        <v>840</v>
      </c>
      <c r="S597" s="59">
        <v>11</v>
      </c>
      <c r="T597" s="48">
        <v>0</v>
      </c>
      <c r="U597" s="59">
        <v>1924</v>
      </c>
      <c r="V597" s="59">
        <v>100</v>
      </c>
    </row>
    <row r="598" spans="1:22">
      <c r="A598" s="60" t="s">
        <v>982</v>
      </c>
      <c r="B598" s="15" t="str">
        <f>VLOOKUP(A598,'Planning Periods'!$E$2:$N$540,10,FALSE)</f>
        <v>10/15/2021 - 10/15/2029</v>
      </c>
      <c r="C598" s="59">
        <v>2016</v>
      </c>
      <c r="D598" s="59" t="str">
        <f t="shared" si="8"/>
        <v>El Centro 2016</v>
      </c>
      <c r="E598" s="59">
        <v>487</v>
      </c>
      <c r="F598" s="233">
        <v>0</v>
      </c>
      <c r="G598" s="59">
        <v>0</v>
      </c>
      <c r="H598" s="59">
        <v>0</v>
      </c>
      <c r="I598" s="48"/>
      <c r="J598" s="59">
        <v>300</v>
      </c>
      <c r="K598" s="233">
        <v>6</v>
      </c>
      <c r="L598" s="59">
        <v>6</v>
      </c>
      <c r="M598" s="59">
        <v>0</v>
      </c>
      <c r="N598" s="48"/>
      <c r="O598" s="59">
        <v>297</v>
      </c>
      <c r="P598" s="59">
        <v>0</v>
      </c>
      <c r="Q598" s="48"/>
      <c r="R598" s="59">
        <v>840</v>
      </c>
      <c r="S598" s="59">
        <v>4</v>
      </c>
      <c r="T598" s="48">
        <v>0</v>
      </c>
      <c r="U598" s="59">
        <v>1924</v>
      </c>
      <c r="V598" s="59">
        <v>10</v>
      </c>
    </row>
    <row r="599" spans="1:22">
      <c r="A599" s="60" t="s">
        <v>982</v>
      </c>
      <c r="B599" s="15" t="str">
        <f>VLOOKUP(A599,'Planning Periods'!$E$2:$N$540,10,FALSE)</f>
        <v>10/15/2021 - 10/15/2029</v>
      </c>
      <c r="C599" s="59">
        <v>2017</v>
      </c>
      <c r="D599" s="59" t="str">
        <f t="shared" si="8"/>
        <v>El Centro 2017</v>
      </c>
      <c r="E599" s="59">
        <v>487</v>
      </c>
      <c r="F599" s="233">
        <v>0</v>
      </c>
      <c r="G599" s="59">
        <v>0</v>
      </c>
      <c r="H599" s="59">
        <v>0</v>
      </c>
      <c r="I599" s="48"/>
      <c r="J599" s="59">
        <v>300</v>
      </c>
      <c r="K599" s="233">
        <v>67</v>
      </c>
      <c r="L599" s="59">
        <v>0</v>
      </c>
      <c r="M599" s="59">
        <v>67</v>
      </c>
      <c r="N599" s="48"/>
      <c r="O599" s="59">
        <v>297</v>
      </c>
      <c r="P599" s="59">
        <v>7</v>
      </c>
      <c r="Q599" s="48"/>
      <c r="R599" s="59">
        <v>840</v>
      </c>
      <c r="S599" s="59">
        <v>0</v>
      </c>
      <c r="T599" s="48">
        <v>67</v>
      </c>
      <c r="U599" s="59">
        <v>1924</v>
      </c>
      <c r="V599" s="59">
        <v>74</v>
      </c>
    </row>
    <row r="600" spans="1:22">
      <c r="A600" s="60" t="s">
        <v>983</v>
      </c>
      <c r="B600" s="15" t="str">
        <f>VLOOKUP(A600,'Planning Periods'!$E$2:$N$540,10,FALSE)</f>
        <v>01/31/2023 - 01/31/2031</v>
      </c>
      <c r="C600" s="59">
        <v>2014</v>
      </c>
      <c r="D600" s="59" t="str">
        <f t="shared" si="8"/>
        <v>El Cerrito 2014</v>
      </c>
      <c r="E600" s="59">
        <v>100</v>
      </c>
      <c r="F600" s="233">
        <v>56</v>
      </c>
      <c r="G600" s="59">
        <v>56</v>
      </c>
      <c r="H600" s="59">
        <v>0</v>
      </c>
      <c r="I600" s="48"/>
      <c r="J600" s="59">
        <v>63</v>
      </c>
      <c r="K600" s="233">
        <v>0</v>
      </c>
      <c r="L600" s="59">
        <v>0</v>
      </c>
      <c r="M600" s="59">
        <v>0</v>
      </c>
      <c r="N600" s="48"/>
      <c r="O600" s="59">
        <v>69</v>
      </c>
      <c r="P600" s="59">
        <v>0</v>
      </c>
      <c r="Q600" s="48"/>
      <c r="R600" s="59">
        <v>166</v>
      </c>
      <c r="S600" s="59">
        <v>6</v>
      </c>
      <c r="T600" s="48">
        <v>0</v>
      </c>
      <c r="U600" s="59">
        <v>398</v>
      </c>
      <c r="V600" s="59">
        <v>62</v>
      </c>
    </row>
    <row r="601" spans="1:22">
      <c r="A601" s="60" t="s">
        <v>983</v>
      </c>
      <c r="B601" s="15" t="str">
        <f>VLOOKUP(A601,'Planning Periods'!$E$2:$N$540,10,FALSE)</f>
        <v>01/31/2023 - 01/31/2031</v>
      </c>
      <c r="C601" s="59">
        <v>2015</v>
      </c>
      <c r="D601" s="59" t="str">
        <f t="shared" si="8"/>
        <v>El Cerrito 2015</v>
      </c>
      <c r="E601" s="59">
        <v>100</v>
      </c>
      <c r="F601" s="233">
        <v>0</v>
      </c>
      <c r="G601" s="59">
        <v>0</v>
      </c>
      <c r="H601" s="59">
        <v>0</v>
      </c>
      <c r="I601" s="48"/>
      <c r="J601" s="59">
        <v>63</v>
      </c>
      <c r="K601" s="233">
        <v>6</v>
      </c>
      <c r="L601" s="59">
        <v>6</v>
      </c>
      <c r="M601" s="59">
        <v>0</v>
      </c>
      <c r="N601" s="48"/>
      <c r="O601" s="59">
        <v>69</v>
      </c>
      <c r="P601" s="59">
        <v>26</v>
      </c>
      <c r="Q601" s="48"/>
      <c r="R601" s="59">
        <v>166</v>
      </c>
      <c r="S601" s="59">
        <v>229</v>
      </c>
      <c r="T601" s="48">
        <v>0</v>
      </c>
      <c r="U601" s="59">
        <v>398</v>
      </c>
      <c r="V601" s="59">
        <v>261</v>
      </c>
    </row>
    <row r="602" spans="1:22">
      <c r="A602" s="60" t="s">
        <v>983</v>
      </c>
      <c r="B602" s="15" t="str">
        <f>VLOOKUP(A602,'Planning Periods'!$E$2:$N$540,10,FALSE)</f>
        <v>01/31/2023 - 01/31/2031</v>
      </c>
      <c r="C602" s="59">
        <v>2016</v>
      </c>
      <c r="D602" s="59" t="str">
        <f t="shared" si="8"/>
        <v>El Cerrito 2016</v>
      </c>
      <c r="E602" s="59">
        <v>100</v>
      </c>
      <c r="F602" s="233">
        <v>0</v>
      </c>
      <c r="G602" s="59">
        <v>0</v>
      </c>
      <c r="H602" s="59">
        <v>0</v>
      </c>
      <c r="I602" s="48"/>
      <c r="J602" s="59">
        <v>63</v>
      </c>
      <c r="K602" s="233">
        <v>0</v>
      </c>
      <c r="L602" s="59">
        <v>0</v>
      </c>
      <c r="M602" s="59">
        <v>0</v>
      </c>
      <c r="N602" s="48"/>
      <c r="O602" s="59">
        <v>69</v>
      </c>
      <c r="P602" s="59">
        <v>0</v>
      </c>
      <c r="Q602" s="48"/>
      <c r="R602" s="59">
        <v>166</v>
      </c>
      <c r="S602" s="59">
        <v>7</v>
      </c>
      <c r="T602" s="48">
        <v>0</v>
      </c>
      <c r="U602" s="59">
        <v>398</v>
      </c>
      <c r="V602" s="59">
        <v>7</v>
      </c>
    </row>
    <row r="603" spans="1:22">
      <c r="A603" s="60" t="s">
        <v>983</v>
      </c>
      <c r="B603" s="15" t="str">
        <f>VLOOKUP(A603,'Planning Periods'!$E$2:$N$540,10,FALSE)</f>
        <v>01/31/2023 - 01/31/2031</v>
      </c>
      <c r="C603" s="59">
        <v>2017</v>
      </c>
      <c r="D603" s="59" t="str">
        <f t="shared" si="8"/>
        <v>El Cerrito 2017</v>
      </c>
      <c r="E603" s="59">
        <v>100</v>
      </c>
      <c r="F603" s="233">
        <v>62</v>
      </c>
      <c r="G603" s="59">
        <v>62</v>
      </c>
      <c r="H603" s="59">
        <v>0</v>
      </c>
      <c r="I603" s="48"/>
      <c r="J603" s="59">
        <v>63</v>
      </c>
      <c r="K603" s="233">
        <v>0</v>
      </c>
      <c r="L603" s="59">
        <v>0</v>
      </c>
      <c r="M603" s="59">
        <v>0</v>
      </c>
      <c r="N603" s="48"/>
      <c r="O603" s="59">
        <v>69</v>
      </c>
      <c r="P603" s="59">
        <v>0</v>
      </c>
      <c r="Q603" s="48"/>
      <c r="R603" s="59">
        <v>166</v>
      </c>
      <c r="S603" s="59">
        <v>7</v>
      </c>
      <c r="T603" s="48">
        <v>0</v>
      </c>
      <c r="U603" s="59">
        <v>398</v>
      </c>
      <c r="V603" s="59">
        <v>69</v>
      </c>
    </row>
    <row r="604" spans="1:22">
      <c r="A604" s="60" t="s">
        <v>984</v>
      </c>
      <c r="B604" s="15" t="str">
        <f>VLOOKUP(A604,'Planning Periods'!$E$2:$N$540,10,FALSE)</f>
        <v>05/15/2021 - 05/15/2029</v>
      </c>
      <c r="C604" s="59">
        <v>2013</v>
      </c>
      <c r="D604" s="59" t="str">
        <f t="shared" si="8"/>
        <v>El Dorado County - Unincorporated 2013</v>
      </c>
      <c r="E604" s="59">
        <v>1086</v>
      </c>
      <c r="F604" s="233">
        <v>42</v>
      </c>
      <c r="G604" s="59">
        <v>42</v>
      </c>
      <c r="H604" s="59">
        <v>0</v>
      </c>
      <c r="I604" s="48"/>
      <c r="J604" s="59">
        <v>762</v>
      </c>
      <c r="K604" s="233">
        <v>29</v>
      </c>
      <c r="L604" s="59">
        <v>29</v>
      </c>
      <c r="M604" s="59">
        <v>0</v>
      </c>
      <c r="N604" s="48"/>
      <c r="O604" s="59">
        <v>823</v>
      </c>
      <c r="P604" s="59">
        <v>7</v>
      </c>
      <c r="Q604" s="48"/>
      <c r="R604" s="59">
        <v>1757</v>
      </c>
      <c r="S604" s="59">
        <v>685</v>
      </c>
      <c r="T604" s="48">
        <v>0</v>
      </c>
      <c r="U604" s="59">
        <v>4428</v>
      </c>
      <c r="V604" s="59">
        <v>763</v>
      </c>
    </row>
    <row r="605" spans="1:22">
      <c r="A605" s="60" t="s">
        <v>984</v>
      </c>
      <c r="B605" s="15" t="str">
        <f>VLOOKUP(A605,'Planning Periods'!$E$2:$N$540,10,FALSE)</f>
        <v>05/15/2021 - 05/15/2029</v>
      </c>
      <c r="C605" s="59">
        <v>2014</v>
      </c>
      <c r="D605" s="59" t="str">
        <f t="shared" si="8"/>
        <v>El Dorado County - Unincorporated 2014</v>
      </c>
      <c r="E605" s="59">
        <v>1086</v>
      </c>
      <c r="F605" s="233">
        <v>1</v>
      </c>
      <c r="G605" s="59">
        <v>1</v>
      </c>
      <c r="H605" s="59">
        <v>0</v>
      </c>
      <c r="I605" s="48"/>
      <c r="J605" s="59">
        <v>762</v>
      </c>
      <c r="K605" s="233">
        <v>55</v>
      </c>
      <c r="L605" s="59">
        <v>55</v>
      </c>
      <c r="M605" s="59">
        <v>0</v>
      </c>
      <c r="N605" s="48"/>
      <c r="O605" s="59">
        <v>823</v>
      </c>
      <c r="P605" s="59">
        <v>13</v>
      </c>
      <c r="Q605" s="48"/>
      <c r="R605" s="59">
        <v>1757</v>
      </c>
      <c r="S605" s="59">
        <v>343</v>
      </c>
      <c r="T605" s="48">
        <v>0</v>
      </c>
      <c r="U605" s="59">
        <v>4428</v>
      </c>
      <c r="V605" s="59">
        <v>412</v>
      </c>
    </row>
    <row r="606" spans="1:22">
      <c r="A606" s="60" t="s">
        <v>984</v>
      </c>
      <c r="B606" s="15" t="str">
        <f>VLOOKUP(A606,'Planning Periods'!$E$2:$N$540,10,FALSE)</f>
        <v>05/15/2021 - 05/15/2029</v>
      </c>
      <c r="C606" s="59">
        <v>2015</v>
      </c>
      <c r="D606" s="59" t="str">
        <f t="shared" si="8"/>
        <v>El Dorado County - Unincorporated 2015</v>
      </c>
      <c r="E606" s="59">
        <v>1086</v>
      </c>
      <c r="F606" s="233">
        <v>0</v>
      </c>
      <c r="G606" s="59">
        <v>0</v>
      </c>
      <c r="H606" s="59">
        <v>0</v>
      </c>
      <c r="I606" s="48"/>
      <c r="J606" s="59">
        <v>762</v>
      </c>
      <c r="K606" s="233">
        <v>53</v>
      </c>
      <c r="L606" s="59">
        <v>53</v>
      </c>
      <c r="M606" s="59">
        <v>0</v>
      </c>
      <c r="N606" s="48"/>
      <c r="O606" s="59">
        <v>823</v>
      </c>
      <c r="P606" s="59">
        <v>0</v>
      </c>
      <c r="Q606" s="48"/>
      <c r="R606" s="59">
        <v>1757</v>
      </c>
      <c r="S606" s="59">
        <v>512</v>
      </c>
      <c r="T606" s="48">
        <v>0</v>
      </c>
      <c r="U606" s="59">
        <v>4428</v>
      </c>
      <c r="V606" s="59">
        <v>565</v>
      </c>
    </row>
    <row r="607" spans="1:22">
      <c r="A607" s="60" t="s">
        <v>984</v>
      </c>
      <c r="B607" s="15" t="str">
        <f>VLOOKUP(A607,'Planning Periods'!$E$2:$N$540,10,FALSE)</f>
        <v>05/15/2021 - 05/15/2029</v>
      </c>
      <c r="C607" s="59">
        <v>2016</v>
      </c>
      <c r="D607" s="59" t="str">
        <f t="shared" si="8"/>
        <v>El Dorado County - Unincorporated 2016</v>
      </c>
      <c r="E607" s="59">
        <v>1086</v>
      </c>
      <c r="F607" s="233">
        <v>0</v>
      </c>
      <c r="G607" s="59">
        <v>0</v>
      </c>
      <c r="H607" s="59">
        <v>0</v>
      </c>
      <c r="I607" s="48"/>
      <c r="J607" s="59">
        <v>762</v>
      </c>
      <c r="K607" s="233">
        <v>57</v>
      </c>
      <c r="L607" s="59">
        <v>57</v>
      </c>
      <c r="M607" s="59">
        <v>0</v>
      </c>
      <c r="N607" s="48"/>
      <c r="O607" s="59">
        <v>823</v>
      </c>
      <c r="P607" s="59">
        <v>12</v>
      </c>
      <c r="Q607" s="48"/>
      <c r="R607" s="59">
        <v>1757</v>
      </c>
      <c r="S607" s="59">
        <v>656</v>
      </c>
      <c r="T607" s="48">
        <v>0</v>
      </c>
      <c r="U607" s="59">
        <v>4428</v>
      </c>
      <c r="V607" s="59">
        <v>725</v>
      </c>
    </row>
    <row r="608" spans="1:22">
      <c r="A608" s="60" t="s">
        <v>984</v>
      </c>
      <c r="B608" s="15" t="str">
        <f>VLOOKUP(A608,'Planning Periods'!$E$2:$N$540,10,FALSE)</f>
        <v>05/15/2021 - 05/15/2029</v>
      </c>
      <c r="C608" s="59">
        <v>2017</v>
      </c>
      <c r="D608" s="59" t="str">
        <f t="shared" ref="D608:D667" si="9">CONCATENATE(A608," ",C608)</f>
        <v>El Dorado County - Unincorporated 2017</v>
      </c>
      <c r="E608" s="59">
        <v>1086</v>
      </c>
      <c r="F608" s="233">
        <v>16</v>
      </c>
      <c r="G608" s="59">
        <v>16</v>
      </c>
      <c r="H608" s="59">
        <v>0</v>
      </c>
      <c r="I608" s="48"/>
      <c r="J608" s="59">
        <v>762</v>
      </c>
      <c r="K608" s="233">
        <v>59</v>
      </c>
      <c r="L608" s="59">
        <v>31</v>
      </c>
      <c r="M608" s="59">
        <v>28</v>
      </c>
      <c r="N608" s="48"/>
      <c r="O608" s="59">
        <v>823</v>
      </c>
      <c r="P608" s="59">
        <v>15</v>
      </c>
      <c r="Q608" s="48"/>
      <c r="R608" s="59">
        <v>1757</v>
      </c>
      <c r="S608" s="59">
        <v>697</v>
      </c>
      <c r="T608" s="48">
        <v>28</v>
      </c>
      <c r="U608" s="59">
        <v>4428</v>
      </c>
      <c r="V608" s="59">
        <v>787</v>
      </c>
    </row>
    <row r="609" spans="1:22">
      <c r="A609" s="60" t="s">
        <v>985</v>
      </c>
      <c r="B609" s="15"/>
      <c r="C609" s="59">
        <v>2013</v>
      </c>
      <c r="D609" s="59" t="str">
        <f t="shared" si="9"/>
        <v>El Monte 2013</v>
      </c>
      <c r="E609" s="59">
        <v>529</v>
      </c>
      <c r="F609" s="233">
        <v>14</v>
      </c>
      <c r="G609" s="59">
        <v>14</v>
      </c>
      <c r="H609" s="59">
        <v>0</v>
      </c>
      <c r="I609" s="48"/>
      <c r="J609" s="59">
        <v>315</v>
      </c>
      <c r="K609" s="233">
        <v>6</v>
      </c>
      <c r="L609" s="59">
        <v>6</v>
      </c>
      <c r="M609" s="59">
        <v>0</v>
      </c>
      <c r="N609" s="48"/>
      <c r="O609" s="59">
        <v>352</v>
      </c>
      <c r="P609" s="59">
        <v>6</v>
      </c>
      <c r="Q609" s="48"/>
      <c r="R609" s="59">
        <v>946</v>
      </c>
      <c r="S609" s="59">
        <v>5</v>
      </c>
      <c r="T609" s="48">
        <v>0</v>
      </c>
      <c r="U609" s="59">
        <v>2142</v>
      </c>
      <c r="V609" s="59">
        <v>31</v>
      </c>
    </row>
    <row r="610" spans="1:22">
      <c r="A610" s="60" t="s">
        <v>985</v>
      </c>
      <c r="B610" s="15" t="str">
        <f>VLOOKUP(A610,'Planning Periods'!$E$2:$N$540,10,FALSE)</f>
        <v>10/15/2021 - 10/15/2029</v>
      </c>
      <c r="C610" s="59">
        <v>2014</v>
      </c>
      <c r="D610" s="59" t="str">
        <f t="shared" si="9"/>
        <v>El Monte 2014</v>
      </c>
      <c r="E610" s="59">
        <v>529</v>
      </c>
      <c r="F610" s="233">
        <v>41</v>
      </c>
      <c r="G610" s="59">
        <v>41</v>
      </c>
      <c r="H610" s="59">
        <v>0</v>
      </c>
      <c r="I610" s="48"/>
      <c r="J610" s="59">
        <v>315</v>
      </c>
      <c r="K610" s="233">
        <v>0</v>
      </c>
      <c r="L610" s="59">
        <v>0</v>
      </c>
      <c r="M610" s="59">
        <v>0</v>
      </c>
      <c r="N610" s="48"/>
      <c r="O610" s="59">
        <v>352</v>
      </c>
      <c r="P610" s="59">
        <v>2</v>
      </c>
      <c r="Q610" s="48"/>
      <c r="R610" s="59">
        <v>946</v>
      </c>
      <c r="S610" s="59">
        <v>20</v>
      </c>
      <c r="T610" s="48">
        <v>0</v>
      </c>
      <c r="U610" s="59">
        <v>2142</v>
      </c>
      <c r="V610" s="59">
        <v>63</v>
      </c>
    </row>
    <row r="611" spans="1:22">
      <c r="A611" s="60" t="s">
        <v>985</v>
      </c>
      <c r="B611" s="15" t="str">
        <f>VLOOKUP(A611,'Planning Periods'!$E$2:$N$540,10,FALSE)</f>
        <v>10/15/2021 - 10/15/2029</v>
      </c>
      <c r="C611" s="59">
        <v>2015</v>
      </c>
      <c r="D611" s="59" t="str">
        <f t="shared" si="9"/>
        <v>El Monte 2015</v>
      </c>
      <c r="E611" s="59">
        <v>529</v>
      </c>
      <c r="F611" s="233">
        <v>96</v>
      </c>
      <c r="G611" s="59">
        <v>96</v>
      </c>
      <c r="H611" s="59">
        <v>0</v>
      </c>
      <c r="I611" s="48"/>
      <c r="J611" s="59">
        <v>315</v>
      </c>
      <c r="K611" s="233">
        <v>36</v>
      </c>
      <c r="L611" s="59">
        <v>36</v>
      </c>
      <c r="M611" s="59">
        <v>0</v>
      </c>
      <c r="N611" s="48"/>
      <c r="O611" s="59">
        <v>352</v>
      </c>
      <c r="P611" s="59">
        <v>0</v>
      </c>
      <c r="Q611" s="48"/>
      <c r="R611" s="59">
        <v>946</v>
      </c>
      <c r="S611" s="59">
        <v>8</v>
      </c>
      <c r="T611" s="48">
        <v>0</v>
      </c>
      <c r="U611" s="59">
        <v>2142</v>
      </c>
      <c r="V611" s="59">
        <v>140</v>
      </c>
    </row>
    <row r="612" spans="1:22">
      <c r="A612" s="60" t="s">
        <v>985</v>
      </c>
      <c r="B612" s="15" t="str">
        <f>VLOOKUP(A612,'Planning Periods'!$E$2:$N$540,10,FALSE)</f>
        <v>10/15/2021 - 10/15/2029</v>
      </c>
      <c r="C612" s="59">
        <v>2016</v>
      </c>
      <c r="D612" s="59" t="str">
        <f t="shared" si="9"/>
        <v>El Monte 2016</v>
      </c>
      <c r="E612" s="59">
        <v>529</v>
      </c>
      <c r="F612" s="233">
        <v>0</v>
      </c>
      <c r="G612" s="59">
        <v>0</v>
      </c>
      <c r="H612" s="59">
        <v>0</v>
      </c>
      <c r="I612" s="48"/>
      <c r="J612" s="59">
        <v>315</v>
      </c>
      <c r="K612" s="233">
        <v>0</v>
      </c>
      <c r="L612" s="59">
        <v>0</v>
      </c>
      <c r="M612" s="59">
        <v>0</v>
      </c>
      <c r="N612" s="48"/>
      <c r="O612" s="59">
        <v>352</v>
      </c>
      <c r="P612" s="59">
        <v>0</v>
      </c>
      <c r="Q612" s="48"/>
      <c r="R612" s="59">
        <v>946</v>
      </c>
      <c r="S612" s="59">
        <v>35</v>
      </c>
      <c r="T612" s="48">
        <v>0</v>
      </c>
      <c r="U612" s="59">
        <v>2142</v>
      </c>
      <c r="V612" s="59">
        <v>35</v>
      </c>
    </row>
    <row r="613" spans="1:22">
      <c r="A613" s="60" t="s">
        <v>985</v>
      </c>
      <c r="B613" s="15" t="str">
        <f>VLOOKUP(A613,'Planning Periods'!$E$2:$N$540,10,FALSE)</f>
        <v>10/15/2021 - 10/15/2029</v>
      </c>
      <c r="C613" s="59">
        <v>2017</v>
      </c>
      <c r="D613" s="59" t="str">
        <f t="shared" si="9"/>
        <v>El Monte 2017</v>
      </c>
      <c r="E613" s="59">
        <v>529</v>
      </c>
      <c r="F613" s="233">
        <v>104</v>
      </c>
      <c r="G613" s="59">
        <v>104</v>
      </c>
      <c r="H613" s="59">
        <v>0</v>
      </c>
      <c r="I613" s="48"/>
      <c r="J613" s="59">
        <v>315</v>
      </c>
      <c r="K613" s="233">
        <v>0</v>
      </c>
      <c r="L613" s="59">
        <v>0</v>
      </c>
      <c r="M613" s="59">
        <v>0</v>
      </c>
      <c r="N613" s="48"/>
      <c r="O613" s="59">
        <v>352</v>
      </c>
      <c r="P613" s="59">
        <v>0</v>
      </c>
      <c r="Q613" s="48"/>
      <c r="R613" s="59">
        <v>946</v>
      </c>
      <c r="S613" s="59">
        <v>191</v>
      </c>
      <c r="T613" s="48">
        <v>0</v>
      </c>
      <c r="U613" s="59">
        <v>2142</v>
      </c>
      <c r="V613" s="59">
        <v>295</v>
      </c>
    </row>
    <row r="614" spans="1:22">
      <c r="A614" t="s">
        <v>986</v>
      </c>
      <c r="B614" s="15"/>
      <c r="C614" s="59">
        <v>2013</v>
      </c>
      <c r="D614" s="59" t="str">
        <f t="shared" si="9"/>
        <v>El Segundo 2013</v>
      </c>
      <c r="E614" s="59" t="s">
        <v>1357</v>
      </c>
      <c r="F614" s="233" t="s">
        <v>1357</v>
      </c>
      <c r="G614" s="59" t="s">
        <v>1357</v>
      </c>
      <c r="H614" s="59" t="s">
        <v>1357</v>
      </c>
      <c r="I614" s="48"/>
      <c r="J614" s="59" t="s">
        <v>1357</v>
      </c>
      <c r="K614" s="233" t="s">
        <v>1357</v>
      </c>
      <c r="L614" s="59" t="s">
        <v>1357</v>
      </c>
      <c r="M614" s="59" t="s">
        <v>1357</v>
      </c>
      <c r="N614" s="48"/>
      <c r="O614" s="59" t="s">
        <v>1357</v>
      </c>
      <c r="P614" s="59" t="s">
        <v>1357</v>
      </c>
      <c r="Q614" s="48"/>
      <c r="R614" s="59" t="s">
        <v>1357</v>
      </c>
      <c r="S614" s="59" t="s">
        <v>1357</v>
      </c>
      <c r="T614" s="48" t="s">
        <v>1357</v>
      </c>
      <c r="U614" s="59" t="s">
        <v>1357</v>
      </c>
      <c r="V614" s="59" t="s">
        <v>1357</v>
      </c>
    </row>
    <row r="615" spans="1:22">
      <c r="A615" t="s">
        <v>986</v>
      </c>
      <c r="B615" s="15" t="str">
        <f>VLOOKUP(A615,'Planning Periods'!$E$2:$N$540,10,FALSE)</f>
        <v>10/15/2021 - 10/15/2029</v>
      </c>
      <c r="C615" s="59">
        <v>2014</v>
      </c>
      <c r="D615" s="59" t="str">
        <f>CONCATENATE(A615," ",C615)</f>
        <v>El Segundo 2014</v>
      </c>
      <c r="E615" s="233" t="s">
        <v>1357</v>
      </c>
      <c r="F615" s="233" t="s">
        <v>1357</v>
      </c>
      <c r="G615" s="233" t="s">
        <v>1357</v>
      </c>
      <c r="H615" s="233" t="s">
        <v>1357</v>
      </c>
      <c r="I615" s="233">
        <v>0</v>
      </c>
      <c r="J615" s="233" t="s">
        <v>1357</v>
      </c>
      <c r="K615" s="233" t="s">
        <v>1357</v>
      </c>
      <c r="L615" s="233" t="s">
        <v>1357</v>
      </c>
      <c r="M615" s="233" t="s">
        <v>1357</v>
      </c>
      <c r="N615" s="233">
        <v>0</v>
      </c>
      <c r="O615" s="233" t="s">
        <v>1357</v>
      </c>
      <c r="P615" s="233" t="s">
        <v>1357</v>
      </c>
      <c r="Q615" s="233"/>
      <c r="R615" s="233" t="s">
        <v>1357</v>
      </c>
      <c r="S615" s="233" t="s">
        <v>1357</v>
      </c>
      <c r="T615" s="233" t="s">
        <v>1357</v>
      </c>
      <c r="U615" s="233" t="s">
        <v>1357</v>
      </c>
      <c r="V615" s="233" t="s">
        <v>1357</v>
      </c>
    </row>
    <row r="616" spans="1:22">
      <c r="A616" t="s">
        <v>986</v>
      </c>
      <c r="B616" s="15" t="str">
        <f>VLOOKUP(A616,'Planning Periods'!$E$2:$N$540,10,FALSE)</f>
        <v>10/15/2021 - 10/15/2029</v>
      </c>
      <c r="C616" s="59">
        <v>2015</v>
      </c>
      <c r="D616" s="59" t="str">
        <f t="shared" si="9"/>
        <v>El Segundo 2015</v>
      </c>
      <c r="E616" t="s">
        <v>1357</v>
      </c>
      <c r="F616" t="s">
        <v>1357</v>
      </c>
      <c r="G616" t="s">
        <v>1357</v>
      </c>
      <c r="H616" t="s">
        <v>1357</v>
      </c>
      <c r="J616" t="s">
        <v>1357</v>
      </c>
      <c r="K616" t="s">
        <v>1357</v>
      </c>
      <c r="L616" t="s">
        <v>1357</v>
      </c>
      <c r="M616" t="s">
        <v>1357</v>
      </c>
      <c r="O616" t="s">
        <v>1357</v>
      </c>
      <c r="P616" t="s">
        <v>1357</v>
      </c>
      <c r="R616" t="s">
        <v>1357</v>
      </c>
      <c r="S616" t="s">
        <v>1357</v>
      </c>
      <c r="T616" t="s">
        <v>1357</v>
      </c>
      <c r="U616" t="s">
        <v>1357</v>
      </c>
      <c r="V616" t="s">
        <v>1357</v>
      </c>
    </row>
    <row r="617" spans="1:22">
      <c r="A617" t="s">
        <v>986</v>
      </c>
      <c r="B617" s="15" t="str">
        <f>VLOOKUP(A617,'Planning Periods'!$E$2:$N$540,10,FALSE)</f>
        <v>10/15/2021 - 10/15/2029</v>
      </c>
      <c r="C617" s="59">
        <v>2016</v>
      </c>
      <c r="D617" s="59" t="str">
        <f t="shared" si="9"/>
        <v>El Segundo 2016</v>
      </c>
      <c r="E617" t="s">
        <v>1357</v>
      </c>
      <c r="F617" t="s">
        <v>1357</v>
      </c>
      <c r="G617" t="s">
        <v>1357</v>
      </c>
      <c r="H617" t="s">
        <v>1357</v>
      </c>
      <c r="J617" t="s">
        <v>1357</v>
      </c>
      <c r="K617" t="s">
        <v>1357</v>
      </c>
      <c r="L617" t="s">
        <v>1357</v>
      </c>
      <c r="M617" t="s">
        <v>1357</v>
      </c>
      <c r="O617" t="s">
        <v>1357</v>
      </c>
      <c r="P617" t="s">
        <v>1357</v>
      </c>
      <c r="R617" t="s">
        <v>1357</v>
      </c>
      <c r="S617" t="s">
        <v>1357</v>
      </c>
      <c r="T617" t="s">
        <v>1357</v>
      </c>
      <c r="U617" t="s">
        <v>1357</v>
      </c>
      <c r="V617" t="s">
        <v>1357</v>
      </c>
    </row>
    <row r="618" spans="1:22">
      <c r="A618" t="s">
        <v>986</v>
      </c>
      <c r="B618" s="15" t="str">
        <f>VLOOKUP(A618,'Planning Periods'!$E$2:$N$540,10,FALSE)</f>
        <v>10/15/2021 - 10/15/2029</v>
      </c>
      <c r="C618" s="59">
        <v>2017</v>
      </c>
      <c r="D618" s="59" t="str">
        <f t="shared" si="9"/>
        <v>El Segundo 2017</v>
      </c>
      <c r="E618" t="s">
        <v>1357</v>
      </c>
      <c r="F618" t="s">
        <v>1357</v>
      </c>
      <c r="G618" t="s">
        <v>1357</v>
      </c>
      <c r="H618" t="s">
        <v>1357</v>
      </c>
      <c r="J618" t="s">
        <v>1357</v>
      </c>
      <c r="K618" t="s">
        <v>1357</v>
      </c>
      <c r="L618" t="s">
        <v>1357</v>
      </c>
      <c r="M618" t="s">
        <v>1357</v>
      </c>
      <c r="O618" t="s">
        <v>1357</v>
      </c>
      <c r="P618" t="s">
        <v>1357</v>
      </c>
      <c r="R618" t="s">
        <v>1357</v>
      </c>
      <c r="S618" t="s">
        <v>1357</v>
      </c>
      <c r="T618" t="s">
        <v>1357</v>
      </c>
      <c r="U618" t="s">
        <v>1357</v>
      </c>
      <c r="V618" t="s">
        <v>1357</v>
      </c>
    </row>
    <row r="619" spans="1:22">
      <c r="A619" s="60" t="s">
        <v>987</v>
      </c>
      <c r="B619" s="15" t="str">
        <f>VLOOKUP(A619,'Planning Periods'!$E$2:$N$540,10,FALSE)</f>
        <v>05/15/2021 - 05/15/2029</v>
      </c>
      <c r="C619" s="59">
        <v>2013</v>
      </c>
      <c r="D619" s="59" t="str">
        <f t="shared" si="9"/>
        <v>Elk Grove 2013</v>
      </c>
      <c r="E619" s="59">
        <v>2035</v>
      </c>
      <c r="F619" s="233">
        <v>0</v>
      </c>
      <c r="G619" s="59">
        <v>0</v>
      </c>
      <c r="H619" s="59">
        <v>0</v>
      </c>
      <c r="I619" s="48"/>
      <c r="J619" s="59">
        <v>1427</v>
      </c>
      <c r="K619" s="233">
        <v>0</v>
      </c>
      <c r="L619" s="59">
        <v>0</v>
      </c>
      <c r="M619" s="59">
        <v>0</v>
      </c>
      <c r="N619" s="48"/>
      <c r="O619" s="59">
        <v>1377</v>
      </c>
      <c r="P619" s="59">
        <v>173</v>
      </c>
      <c r="Q619" s="48"/>
      <c r="R619" s="59">
        <v>2563</v>
      </c>
      <c r="S619" s="59">
        <v>196</v>
      </c>
      <c r="T619" s="48">
        <v>0</v>
      </c>
      <c r="U619" s="59">
        <v>7402</v>
      </c>
      <c r="V619" s="59">
        <v>369</v>
      </c>
    </row>
    <row r="620" spans="1:22">
      <c r="A620" s="60" t="s">
        <v>987</v>
      </c>
      <c r="B620" s="15" t="str">
        <f>VLOOKUP(A620,'Planning Periods'!$E$2:$N$540,10,FALSE)</f>
        <v>05/15/2021 - 05/15/2029</v>
      </c>
      <c r="C620" s="59">
        <v>2014</v>
      </c>
      <c r="D620" s="59" t="str">
        <f t="shared" si="9"/>
        <v>Elk Grove 2014</v>
      </c>
      <c r="E620" s="59">
        <v>2035</v>
      </c>
      <c r="F620" s="233">
        <v>49</v>
      </c>
      <c r="G620" s="59">
        <v>49</v>
      </c>
      <c r="H620" s="59">
        <v>0</v>
      </c>
      <c r="I620" s="48"/>
      <c r="J620" s="59">
        <v>1427</v>
      </c>
      <c r="K620" s="233">
        <v>14</v>
      </c>
      <c r="L620" s="59">
        <v>14</v>
      </c>
      <c r="M620" s="59">
        <v>0</v>
      </c>
      <c r="N620" s="48"/>
      <c r="O620" s="59">
        <v>1377</v>
      </c>
      <c r="P620" s="59">
        <v>74</v>
      </c>
      <c r="Q620" s="48"/>
      <c r="R620" s="59">
        <v>2563</v>
      </c>
      <c r="S620" s="59">
        <v>505</v>
      </c>
      <c r="T620" s="48">
        <v>0</v>
      </c>
      <c r="U620" s="59">
        <v>7402</v>
      </c>
      <c r="V620" s="59">
        <v>642</v>
      </c>
    </row>
    <row r="621" spans="1:22">
      <c r="A621" s="60" t="s">
        <v>987</v>
      </c>
      <c r="B621" s="15" t="str">
        <f>VLOOKUP(A621,'Planning Periods'!$E$2:$N$540,10,FALSE)</f>
        <v>05/15/2021 - 05/15/2029</v>
      </c>
      <c r="C621" s="59">
        <v>2015</v>
      </c>
      <c r="D621" s="59" t="str">
        <f t="shared" si="9"/>
        <v>Elk Grove 2015</v>
      </c>
      <c r="E621" s="59">
        <v>2035</v>
      </c>
      <c r="F621" s="233">
        <v>0</v>
      </c>
      <c r="G621" s="59">
        <v>0</v>
      </c>
      <c r="H621" s="59">
        <v>0</v>
      </c>
      <c r="I621" s="48"/>
      <c r="J621" s="59">
        <v>1427</v>
      </c>
      <c r="K621" s="233">
        <v>0</v>
      </c>
      <c r="L621" s="59">
        <v>0</v>
      </c>
      <c r="M621" s="59">
        <v>0</v>
      </c>
      <c r="N621" s="48"/>
      <c r="O621" s="59">
        <v>1377</v>
      </c>
      <c r="P621" s="59">
        <v>23</v>
      </c>
      <c r="Q621" s="48"/>
      <c r="R621" s="59">
        <v>2563</v>
      </c>
      <c r="S621" s="59">
        <v>616</v>
      </c>
      <c r="T621" s="48">
        <v>0</v>
      </c>
      <c r="U621" s="59">
        <v>7402</v>
      </c>
      <c r="V621" s="59">
        <v>639</v>
      </c>
    </row>
    <row r="622" spans="1:22">
      <c r="A622" s="60" t="s">
        <v>987</v>
      </c>
      <c r="B622" s="15" t="str">
        <f>VLOOKUP(A622,'Planning Periods'!$E$2:$N$540,10,FALSE)</f>
        <v>05/15/2021 - 05/15/2029</v>
      </c>
      <c r="C622" s="59">
        <v>2016</v>
      </c>
      <c r="D622" s="59" t="str">
        <f t="shared" si="9"/>
        <v>Elk Grove 2016</v>
      </c>
      <c r="E622" s="59">
        <v>2035</v>
      </c>
      <c r="F622" s="233">
        <v>0</v>
      </c>
      <c r="G622" s="59">
        <v>0</v>
      </c>
      <c r="H622" s="59">
        <v>0</v>
      </c>
      <c r="I622" s="48"/>
      <c r="J622" s="59">
        <v>1427</v>
      </c>
      <c r="K622" s="233">
        <v>0</v>
      </c>
      <c r="L622" s="59">
        <v>0</v>
      </c>
      <c r="M622" s="59">
        <v>0</v>
      </c>
      <c r="N622" s="48"/>
      <c r="O622" s="59">
        <v>1377</v>
      </c>
      <c r="P622" s="59">
        <v>1</v>
      </c>
      <c r="Q622" s="48"/>
      <c r="R622" s="59">
        <v>2563</v>
      </c>
      <c r="S622" s="59">
        <v>453</v>
      </c>
      <c r="T622" s="48">
        <v>0</v>
      </c>
      <c r="U622" s="59">
        <v>7402</v>
      </c>
      <c r="V622" s="59">
        <v>454</v>
      </c>
    </row>
    <row r="623" spans="1:22">
      <c r="A623" s="60" t="s">
        <v>987</v>
      </c>
      <c r="B623" s="15" t="str">
        <f>VLOOKUP(A623,'Planning Periods'!$E$2:$N$540,10,FALSE)</f>
        <v>05/15/2021 - 05/15/2029</v>
      </c>
      <c r="C623" s="59">
        <v>2017</v>
      </c>
      <c r="D623" s="59" t="str">
        <f t="shared" si="9"/>
        <v>Elk Grove 2017</v>
      </c>
      <c r="E623" s="59">
        <v>2035</v>
      </c>
      <c r="F623" s="233">
        <v>35</v>
      </c>
      <c r="G623" s="59">
        <v>35</v>
      </c>
      <c r="H623" s="59">
        <v>0</v>
      </c>
      <c r="I623" s="48"/>
      <c r="J623" s="59">
        <v>1427</v>
      </c>
      <c r="K623" s="233">
        <v>62</v>
      </c>
      <c r="L623" s="59">
        <v>62</v>
      </c>
      <c r="M623" s="59">
        <v>0</v>
      </c>
      <c r="N623" s="48"/>
      <c r="O623" s="59">
        <v>1377</v>
      </c>
      <c r="P623" s="59">
        <v>0</v>
      </c>
      <c r="Q623" s="48"/>
      <c r="R623" s="59">
        <v>2563</v>
      </c>
      <c r="S623" s="59">
        <v>433</v>
      </c>
      <c r="T623" s="48">
        <v>0</v>
      </c>
      <c r="U623" s="59">
        <v>7402</v>
      </c>
      <c r="V623" s="59">
        <v>530</v>
      </c>
    </row>
    <row r="624" spans="1:22">
      <c r="A624" s="60" t="s">
        <v>988</v>
      </c>
      <c r="B624" s="15" t="str">
        <f>VLOOKUP(A624,'Planning Periods'!$E$2:$N$540,10,FALSE)</f>
        <v>01/31/2023 - 01/31/2031</v>
      </c>
      <c r="C624" s="59">
        <v>2014</v>
      </c>
      <c r="D624" s="59" t="str">
        <f t="shared" si="9"/>
        <v>Emeryville 2014</v>
      </c>
      <c r="E624" s="59" t="s">
        <v>1357</v>
      </c>
      <c r="F624" s="233" t="s">
        <v>1357</v>
      </c>
      <c r="G624" s="59" t="s">
        <v>1357</v>
      </c>
      <c r="H624" s="59" t="s">
        <v>1357</v>
      </c>
      <c r="I624" s="48"/>
      <c r="J624" s="59" t="s">
        <v>1357</v>
      </c>
      <c r="K624" s="233" t="s">
        <v>1357</v>
      </c>
      <c r="L624" s="59" t="s">
        <v>1357</v>
      </c>
      <c r="M624" s="59" t="s">
        <v>1357</v>
      </c>
      <c r="N624" s="48"/>
      <c r="O624" s="59" t="s">
        <v>1357</v>
      </c>
      <c r="P624" s="59" t="s">
        <v>1357</v>
      </c>
      <c r="Q624" s="48"/>
      <c r="R624" s="59" t="s">
        <v>1357</v>
      </c>
      <c r="S624" s="59" t="s">
        <v>1357</v>
      </c>
      <c r="T624" s="48" t="s">
        <v>1357</v>
      </c>
      <c r="U624" s="59" t="s">
        <v>1357</v>
      </c>
      <c r="V624" s="59" t="s">
        <v>1357</v>
      </c>
    </row>
    <row r="625" spans="1:22">
      <c r="A625" s="60" t="s">
        <v>988</v>
      </c>
      <c r="B625" s="15" t="str">
        <f>VLOOKUP(A625,'Planning Periods'!$E$2:$N$540,10,FALSE)</f>
        <v>01/31/2023 - 01/31/2031</v>
      </c>
      <c r="C625" s="59">
        <v>2015</v>
      </c>
      <c r="D625" s="59" t="str">
        <f t="shared" si="9"/>
        <v>Emeryville 2015</v>
      </c>
      <c r="E625" s="59">
        <v>276</v>
      </c>
      <c r="F625" s="233">
        <v>5</v>
      </c>
      <c r="G625" s="59">
        <v>5</v>
      </c>
      <c r="H625" s="59">
        <v>0</v>
      </c>
      <c r="I625" s="48"/>
      <c r="J625" s="59">
        <v>211</v>
      </c>
      <c r="K625" s="233">
        <v>0</v>
      </c>
      <c r="L625" s="59">
        <v>0</v>
      </c>
      <c r="M625" s="59">
        <v>0</v>
      </c>
      <c r="N625" s="48"/>
      <c r="O625" s="59">
        <v>259</v>
      </c>
      <c r="P625" s="59">
        <v>7</v>
      </c>
      <c r="Q625" s="48"/>
      <c r="R625" s="59">
        <v>752</v>
      </c>
      <c r="S625" s="59">
        <v>178</v>
      </c>
      <c r="T625" s="48">
        <v>0</v>
      </c>
      <c r="U625" s="59">
        <v>1498</v>
      </c>
      <c r="V625" s="59">
        <v>190</v>
      </c>
    </row>
    <row r="626" spans="1:22">
      <c r="A626" s="60" t="s">
        <v>988</v>
      </c>
      <c r="B626" s="15" t="str">
        <f>VLOOKUP(A626,'Planning Periods'!$E$2:$N$540,10,FALSE)</f>
        <v>01/31/2023 - 01/31/2031</v>
      </c>
      <c r="C626" s="59">
        <v>2016</v>
      </c>
      <c r="D626" s="59" t="str">
        <f t="shared" si="9"/>
        <v>Emeryville 2016</v>
      </c>
      <c r="E626" s="59">
        <v>276</v>
      </c>
      <c r="F626" s="233">
        <v>0</v>
      </c>
      <c r="G626" s="59">
        <v>0</v>
      </c>
      <c r="H626" s="59">
        <v>0</v>
      </c>
      <c r="I626" s="48"/>
      <c r="J626" s="59">
        <v>211</v>
      </c>
      <c r="K626" s="233">
        <v>0</v>
      </c>
      <c r="L626" s="59">
        <v>0</v>
      </c>
      <c r="M626" s="59">
        <v>0</v>
      </c>
      <c r="N626" s="48"/>
      <c r="O626" s="59">
        <v>259</v>
      </c>
      <c r="P626" s="59">
        <v>0</v>
      </c>
      <c r="Q626" s="48"/>
      <c r="R626" s="59">
        <v>752</v>
      </c>
      <c r="S626" s="59">
        <v>1</v>
      </c>
      <c r="T626" s="48">
        <v>0</v>
      </c>
      <c r="U626" s="59">
        <v>1498</v>
      </c>
      <c r="V626" s="59">
        <v>1</v>
      </c>
    </row>
    <row r="627" spans="1:22">
      <c r="A627" s="60" t="s">
        <v>988</v>
      </c>
      <c r="B627" s="15" t="str">
        <f>VLOOKUP(A627,'Planning Periods'!$E$2:$N$540,10,FALSE)</f>
        <v>01/31/2023 - 01/31/2031</v>
      </c>
      <c r="C627" s="59">
        <v>2017</v>
      </c>
      <c r="D627" s="59" t="str">
        <f t="shared" si="9"/>
        <v>Emeryville 2017</v>
      </c>
      <c r="E627" s="59">
        <v>276</v>
      </c>
      <c r="F627" s="233">
        <v>81</v>
      </c>
      <c r="G627" s="59">
        <v>81</v>
      </c>
      <c r="H627" s="59">
        <v>0</v>
      </c>
      <c r="I627" s="48"/>
      <c r="J627" s="59">
        <v>211</v>
      </c>
      <c r="K627" s="233">
        <v>16</v>
      </c>
      <c r="L627" s="59">
        <v>16</v>
      </c>
      <c r="M627" s="59">
        <v>0</v>
      </c>
      <c r="N627" s="48"/>
      <c r="O627" s="59">
        <v>259</v>
      </c>
      <c r="P627" s="59">
        <v>14</v>
      </c>
      <c r="Q627" s="48"/>
      <c r="R627" s="59">
        <v>752</v>
      </c>
      <c r="S627" s="59">
        <v>201</v>
      </c>
      <c r="T627" s="48">
        <v>0</v>
      </c>
      <c r="U627" s="59">
        <v>1498</v>
      </c>
      <c r="V627" s="59">
        <v>312</v>
      </c>
    </row>
    <row r="628" spans="1:22">
      <c r="A628" s="60" t="s">
        <v>989</v>
      </c>
      <c r="B628" s="15" t="str">
        <f>VLOOKUP(A628,'Planning Periods'!$E$2:$N$540,10,FALSE)</f>
        <v>04/30/2021 - 04/30/2029</v>
      </c>
      <c r="C628" s="59">
        <v>2013</v>
      </c>
      <c r="D628" s="59" t="str">
        <f t="shared" si="9"/>
        <v>Encinitas 2013</v>
      </c>
      <c r="E628" s="59">
        <v>587</v>
      </c>
      <c r="F628" s="233">
        <v>32</v>
      </c>
      <c r="G628" s="59">
        <v>31</v>
      </c>
      <c r="H628" s="59">
        <v>1</v>
      </c>
      <c r="I628" s="48"/>
      <c r="J628" s="59">
        <v>446</v>
      </c>
      <c r="K628" s="233">
        <v>10</v>
      </c>
      <c r="L628" s="59">
        <v>9</v>
      </c>
      <c r="M628" s="59">
        <v>1</v>
      </c>
      <c r="N628" s="48"/>
      <c r="O628" s="59">
        <v>413</v>
      </c>
      <c r="P628" s="59">
        <v>0</v>
      </c>
      <c r="Q628" s="48"/>
      <c r="R628" s="59">
        <v>907</v>
      </c>
      <c r="S628" s="59">
        <v>283</v>
      </c>
      <c r="T628" s="48">
        <v>1</v>
      </c>
      <c r="U628" s="59">
        <v>2353</v>
      </c>
      <c r="V628" s="59">
        <v>325</v>
      </c>
    </row>
    <row r="629" spans="1:22">
      <c r="A629" s="60" t="s">
        <v>989</v>
      </c>
      <c r="B629" s="15" t="str">
        <f>VLOOKUP(A629,'Planning Periods'!$E$2:$N$540,10,FALSE)</f>
        <v>04/30/2021 - 04/30/2029</v>
      </c>
      <c r="C629" s="59">
        <v>2014</v>
      </c>
      <c r="D629" s="59" t="str">
        <f t="shared" si="9"/>
        <v>Encinitas 2014</v>
      </c>
      <c r="E629" s="59">
        <v>587</v>
      </c>
      <c r="F629" s="233">
        <v>1</v>
      </c>
      <c r="G629" s="59">
        <v>1</v>
      </c>
      <c r="H629" s="59">
        <v>0</v>
      </c>
      <c r="I629" s="48"/>
      <c r="J629" s="59">
        <v>446</v>
      </c>
      <c r="K629" s="233">
        <v>8</v>
      </c>
      <c r="L629" s="59">
        <v>8</v>
      </c>
      <c r="M629" s="59">
        <v>0</v>
      </c>
      <c r="N629" s="48"/>
      <c r="O629" s="59">
        <v>413</v>
      </c>
      <c r="P629" s="59">
        <v>3</v>
      </c>
      <c r="Q629" s="48"/>
      <c r="R629" s="59">
        <v>907</v>
      </c>
      <c r="S629" s="59">
        <v>150</v>
      </c>
      <c r="T629" s="48">
        <v>0</v>
      </c>
      <c r="U629" s="59">
        <v>2353</v>
      </c>
      <c r="V629" s="59">
        <v>162</v>
      </c>
    </row>
    <row r="630" spans="1:22">
      <c r="A630" s="60" t="s">
        <v>989</v>
      </c>
      <c r="B630" s="15" t="str">
        <f>VLOOKUP(A630,'Planning Periods'!$E$2:$N$540,10,FALSE)</f>
        <v>04/30/2021 - 04/30/2029</v>
      </c>
      <c r="C630" s="59">
        <v>2015</v>
      </c>
      <c r="D630" s="59" t="str">
        <f t="shared" si="9"/>
        <v>Encinitas 2015</v>
      </c>
      <c r="E630" s="59">
        <v>587</v>
      </c>
      <c r="F630" s="233">
        <v>0</v>
      </c>
      <c r="G630" s="59">
        <v>0</v>
      </c>
      <c r="H630" s="59">
        <v>0</v>
      </c>
      <c r="I630" s="48"/>
      <c r="J630" s="59">
        <v>446</v>
      </c>
      <c r="K630" s="233">
        <v>3</v>
      </c>
      <c r="L630" s="59">
        <v>3</v>
      </c>
      <c r="M630" s="59">
        <v>0</v>
      </c>
      <c r="N630" s="48"/>
      <c r="O630" s="59">
        <v>413</v>
      </c>
      <c r="P630" s="59">
        <v>0</v>
      </c>
      <c r="Q630" s="48"/>
      <c r="R630" s="59">
        <v>907</v>
      </c>
      <c r="S630" s="59">
        <v>155</v>
      </c>
      <c r="T630" s="48">
        <v>0</v>
      </c>
      <c r="U630" s="59">
        <v>2353</v>
      </c>
      <c r="V630" s="59">
        <v>158</v>
      </c>
    </row>
    <row r="631" spans="1:22">
      <c r="A631" s="60" t="s">
        <v>989</v>
      </c>
      <c r="B631" s="15" t="str">
        <f>VLOOKUP(A631,'Planning Periods'!$E$2:$N$540,10,FALSE)</f>
        <v>04/30/2021 - 04/30/2029</v>
      </c>
      <c r="C631" s="59">
        <v>2016</v>
      </c>
      <c r="D631" s="59" t="str">
        <f t="shared" si="9"/>
        <v>Encinitas 2016</v>
      </c>
      <c r="E631" s="59">
        <v>587</v>
      </c>
      <c r="F631" s="233">
        <v>0</v>
      </c>
      <c r="G631" s="59">
        <v>0</v>
      </c>
      <c r="H631" s="59">
        <v>0</v>
      </c>
      <c r="I631" s="48"/>
      <c r="J631" s="59">
        <v>446</v>
      </c>
      <c r="K631" s="233">
        <v>2</v>
      </c>
      <c r="L631" s="59">
        <v>2</v>
      </c>
      <c r="M631" s="59">
        <v>0</v>
      </c>
      <c r="N631" s="48"/>
      <c r="O631" s="59">
        <v>413</v>
      </c>
      <c r="P631" s="59">
        <v>1</v>
      </c>
      <c r="Q631" s="48"/>
      <c r="R631" s="59">
        <v>907</v>
      </c>
      <c r="S631" s="59">
        <v>87</v>
      </c>
      <c r="T631" s="48">
        <v>0</v>
      </c>
      <c r="U631" s="59">
        <v>2353</v>
      </c>
      <c r="V631" s="59">
        <v>90</v>
      </c>
    </row>
    <row r="632" spans="1:22">
      <c r="A632" s="60" t="s">
        <v>989</v>
      </c>
      <c r="B632" s="15" t="str">
        <f>VLOOKUP(A632,'Planning Periods'!$E$2:$N$540,10,FALSE)</f>
        <v>04/30/2021 - 04/30/2029</v>
      </c>
      <c r="C632" s="59">
        <v>2017</v>
      </c>
      <c r="D632" s="59" t="str">
        <f t="shared" si="9"/>
        <v>Encinitas 2017</v>
      </c>
      <c r="E632" s="59">
        <v>587</v>
      </c>
      <c r="F632" s="233">
        <v>4</v>
      </c>
      <c r="G632" s="59">
        <v>4</v>
      </c>
      <c r="H632" s="59">
        <v>0</v>
      </c>
      <c r="I632" s="48"/>
      <c r="J632" s="59">
        <v>446</v>
      </c>
      <c r="K632" s="233">
        <v>1</v>
      </c>
      <c r="L632" s="59">
        <v>1</v>
      </c>
      <c r="M632" s="59">
        <v>0</v>
      </c>
      <c r="N632" s="48"/>
      <c r="O632" s="59">
        <v>413</v>
      </c>
      <c r="P632" s="59">
        <v>0</v>
      </c>
      <c r="Q632" s="48"/>
      <c r="R632" s="59">
        <v>907</v>
      </c>
      <c r="S632" s="59">
        <v>109</v>
      </c>
      <c r="T632" s="48">
        <v>0</v>
      </c>
      <c r="U632" s="59">
        <v>2353</v>
      </c>
      <c r="V632" s="59">
        <v>114</v>
      </c>
    </row>
    <row r="633" spans="1:22">
      <c r="A633" t="s">
        <v>990</v>
      </c>
      <c r="B633" s="15" t="str">
        <f>VLOOKUP(A633,'Planning Periods'!$E$2:$N$540,10,FALSE)</f>
        <v>12/31/2023 - 12/31/2031</v>
      </c>
      <c r="C633" s="59">
        <v>2014</v>
      </c>
      <c r="D633" s="59" t="str">
        <f t="shared" si="9"/>
        <v>Escalon 2014</v>
      </c>
      <c r="E633" s="233" t="s">
        <v>1357</v>
      </c>
      <c r="F633" s="233" t="s">
        <v>1357</v>
      </c>
      <c r="G633" s="233" t="s">
        <v>1357</v>
      </c>
      <c r="H633" s="233" t="s">
        <v>1357</v>
      </c>
      <c r="I633" s="233">
        <v>0</v>
      </c>
      <c r="J633" s="233" t="s">
        <v>1357</v>
      </c>
      <c r="K633" s="233" t="s">
        <v>1357</v>
      </c>
      <c r="L633" s="233" t="s">
        <v>1357</v>
      </c>
      <c r="M633" s="233" t="s">
        <v>1357</v>
      </c>
      <c r="N633" s="233">
        <v>0</v>
      </c>
      <c r="O633" s="233" t="s">
        <v>1357</v>
      </c>
      <c r="P633" s="233" t="s">
        <v>1357</v>
      </c>
      <c r="Q633" s="233"/>
      <c r="R633" s="233" t="s">
        <v>1357</v>
      </c>
      <c r="S633" s="233" t="s">
        <v>1357</v>
      </c>
      <c r="T633" s="233" t="s">
        <v>1357</v>
      </c>
      <c r="U633" s="233" t="s">
        <v>1357</v>
      </c>
      <c r="V633" s="233" t="s">
        <v>1357</v>
      </c>
    </row>
    <row r="634" spans="1:22">
      <c r="A634" t="s">
        <v>990</v>
      </c>
      <c r="B634" s="15" t="str">
        <f>VLOOKUP(A634,'Planning Periods'!$E$2:$N$540,10,FALSE)</f>
        <v>12/31/2023 - 12/31/2031</v>
      </c>
      <c r="C634" s="59">
        <v>2015</v>
      </c>
      <c r="D634" s="59" t="str">
        <f t="shared" si="9"/>
        <v>Escalon 2015</v>
      </c>
      <c r="E634" t="s">
        <v>1357</v>
      </c>
      <c r="F634" t="s">
        <v>1357</v>
      </c>
      <c r="G634" t="s">
        <v>1357</v>
      </c>
      <c r="H634" t="s">
        <v>1357</v>
      </c>
      <c r="J634" t="s">
        <v>1357</v>
      </c>
      <c r="K634" t="s">
        <v>1357</v>
      </c>
      <c r="L634" t="s">
        <v>1357</v>
      </c>
      <c r="M634" t="s">
        <v>1357</v>
      </c>
      <c r="O634" t="s">
        <v>1357</v>
      </c>
      <c r="P634" t="s">
        <v>1357</v>
      </c>
      <c r="R634" t="s">
        <v>1357</v>
      </c>
      <c r="S634" t="s">
        <v>1357</v>
      </c>
      <c r="T634" t="s">
        <v>1357</v>
      </c>
      <c r="U634" t="s">
        <v>1357</v>
      </c>
      <c r="V634" t="s">
        <v>1357</v>
      </c>
    </row>
    <row r="635" spans="1:22">
      <c r="A635" t="s">
        <v>990</v>
      </c>
      <c r="B635" s="15" t="str">
        <f>VLOOKUP(A635,'Planning Periods'!$E$2:$N$540,10,FALSE)</f>
        <v>12/31/2023 - 12/31/2031</v>
      </c>
      <c r="C635" s="59">
        <v>2016</v>
      </c>
      <c r="D635" s="59" t="str">
        <f t="shared" si="9"/>
        <v>Escalon 2016</v>
      </c>
      <c r="E635" t="s">
        <v>1357</v>
      </c>
      <c r="F635" t="s">
        <v>1357</v>
      </c>
      <c r="G635" t="s">
        <v>1357</v>
      </c>
      <c r="H635" t="s">
        <v>1357</v>
      </c>
      <c r="J635" t="s">
        <v>1357</v>
      </c>
      <c r="K635" t="s">
        <v>1357</v>
      </c>
      <c r="L635" t="s">
        <v>1357</v>
      </c>
      <c r="M635" t="s">
        <v>1357</v>
      </c>
      <c r="O635" t="s">
        <v>1357</v>
      </c>
      <c r="P635" t="s">
        <v>1357</v>
      </c>
      <c r="R635" t="s">
        <v>1357</v>
      </c>
      <c r="S635" t="s">
        <v>1357</v>
      </c>
      <c r="T635" t="s">
        <v>1357</v>
      </c>
      <c r="U635" t="s">
        <v>1357</v>
      </c>
      <c r="V635" t="s">
        <v>1357</v>
      </c>
    </row>
    <row r="636" spans="1:22">
      <c r="A636" t="s">
        <v>990</v>
      </c>
      <c r="B636" s="15" t="str">
        <f>VLOOKUP(A636,'Planning Periods'!$E$2:$N$540,10,FALSE)</f>
        <v>12/31/2023 - 12/31/2031</v>
      </c>
      <c r="C636" s="59">
        <v>2017</v>
      </c>
      <c r="D636" s="59" t="str">
        <f t="shared" si="9"/>
        <v>Escalon 2017</v>
      </c>
      <c r="E636" t="s">
        <v>1357</v>
      </c>
      <c r="F636" t="s">
        <v>1357</v>
      </c>
      <c r="G636" t="s">
        <v>1357</v>
      </c>
      <c r="H636" t="s">
        <v>1357</v>
      </c>
      <c r="J636" t="s">
        <v>1357</v>
      </c>
      <c r="K636" t="s">
        <v>1357</v>
      </c>
      <c r="L636" t="s">
        <v>1357</v>
      </c>
      <c r="M636" t="s">
        <v>1357</v>
      </c>
      <c r="O636" t="s">
        <v>1357</v>
      </c>
      <c r="P636" t="s">
        <v>1357</v>
      </c>
      <c r="R636" t="s">
        <v>1357</v>
      </c>
      <c r="S636" t="s">
        <v>1357</v>
      </c>
      <c r="T636" t="s">
        <v>1357</v>
      </c>
      <c r="U636" t="s">
        <v>1357</v>
      </c>
      <c r="V636" t="s">
        <v>1357</v>
      </c>
    </row>
    <row r="637" spans="1:22">
      <c r="A637" s="60" t="s">
        <v>991</v>
      </c>
      <c r="B637" s="15" t="str">
        <f>VLOOKUP(A637,'Planning Periods'!$E$2:$N$540,10,FALSE)</f>
        <v>04/30/2021 - 04/30/2029</v>
      </c>
      <c r="C637" s="59">
        <v>2013</v>
      </c>
      <c r="D637" s="59" t="str">
        <f t="shared" si="9"/>
        <v>Escondido 2013</v>
      </c>
      <c r="E637" s="59">
        <v>1042</v>
      </c>
      <c r="F637" s="233">
        <v>46</v>
      </c>
      <c r="G637" s="59">
        <v>46</v>
      </c>
      <c r="H637" s="59">
        <v>0</v>
      </c>
      <c r="I637" s="48"/>
      <c r="J637" s="59">
        <v>791</v>
      </c>
      <c r="K637" s="233">
        <v>44</v>
      </c>
      <c r="L637" s="59">
        <v>44</v>
      </c>
      <c r="M637" s="59">
        <v>0</v>
      </c>
      <c r="N637" s="48"/>
      <c r="O637" s="59">
        <v>733</v>
      </c>
      <c r="P637" s="59">
        <v>7</v>
      </c>
      <c r="Q637" s="48"/>
      <c r="R637" s="59">
        <v>1609</v>
      </c>
      <c r="S637" s="59">
        <v>497</v>
      </c>
      <c r="T637" s="48">
        <v>0</v>
      </c>
      <c r="U637" s="59">
        <v>4175</v>
      </c>
      <c r="V637" s="59">
        <v>594</v>
      </c>
    </row>
    <row r="638" spans="1:22">
      <c r="A638" s="60" t="s">
        <v>991</v>
      </c>
      <c r="B638" s="15" t="str">
        <f>VLOOKUP(A638,'Planning Periods'!$E$2:$N$540,10,FALSE)</f>
        <v>04/30/2021 - 04/30/2029</v>
      </c>
      <c r="C638" s="59">
        <v>2014</v>
      </c>
      <c r="D638" s="59" t="str">
        <f t="shared" si="9"/>
        <v>Escondido 2014</v>
      </c>
      <c r="E638" s="59">
        <v>1042</v>
      </c>
      <c r="F638" s="233">
        <v>0</v>
      </c>
      <c r="G638" s="59">
        <v>0</v>
      </c>
      <c r="H638" s="59">
        <v>0</v>
      </c>
      <c r="I638" s="48"/>
      <c r="J638" s="59">
        <v>791</v>
      </c>
      <c r="K638" s="233">
        <v>0</v>
      </c>
      <c r="L638" s="59">
        <v>0</v>
      </c>
      <c r="M638" s="59">
        <v>0</v>
      </c>
      <c r="N638" s="48"/>
      <c r="O638" s="59">
        <v>733</v>
      </c>
      <c r="P638" s="59">
        <v>0</v>
      </c>
      <c r="Q638" s="48"/>
      <c r="R638" s="59">
        <v>1609</v>
      </c>
      <c r="S638" s="59">
        <v>56</v>
      </c>
      <c r="T638" s="48">
        <v>0</v>
      </c>
      <c r="U638" s="59">
        <v>4175</v>
      </c>
      <c r="V638" s="59">
        <v>56</v>
      </c>
    </row>
    <row r="639" spans="1:22">
      <c r="A639" s="60" t="s">
        <v>991</v>
      </c>
      <c r="B639" s="15" t="str">
        <f>VLOOKUP(A639,'Planning Periods'!$E$2:$N$540,10,FALSE)</f>
        <v>04/30/2021 - 04/30/2029</v>
      </c>
      <c r="C639" s="59">
        <v>2015</v>
      </c>
      <c r="D639" s="59" t="str">
        <f t="shared" si="9"/>
        <v>Escondido 2015</v>
      </c>
      <c r="E639" s="59">
        <v>1042</v>
      </c>
      <c r="F639" s="233">
        <v>0</v>
      </c>
      <c r="G639" s="59">
        <v>0</v>
      </c>
      <c r="H639" s="59">
        <v>0</v>
      </c>
      <c r="I639" s="48"/>
      <c r="J639" s="59">
        <v>791</v>
      </c>
      <c r="K639" s="233">
        <v>11</v>
      </c>
      <c r="L639" s="59">
        <v>11</v>
      </c>
      <c r="M639" s="59">
        <v>0</v>
      </c>
      <c r="N639" s="48"/>
      <c r="O639" s="59">
        <v>733</v>
      </c>
      <c r="P639" s="59">
        <v>0</v>
      </c>
      <c r="Q639" s="48"/>
      <c r="R639" s="59">
        <v>1609</v>
      </c>
      <c r="S639" s="59">
        <v>7</v>
      </c>
      <c r="T639" s="48">
        <v>0</v>
      </c>
      <c r="U639" s="59">
        <v>4175</v>
      </c>
      <c r="V639" s="59">
        <v>18</v>
      </c>
    </row>
    <row r="640" spans="1:22">
      <c r="A640" s="60" t="s">
        <v>991</v>
      </c>
      <c r="B640" s="15" t="str">
        <f>VLOOKUP(A640,'Planning Periods'!$E$2:$N$540,10,FALSE)</f>
        <v>04/30/2021 - 04/30/2029</v>
      </c>
      <c r="C640" s="59">
        <v>2016</v>
      </c>
      <c r="D640" s="59" t="str">
        <f t="shared" si="9"/>
        <v>Escondido 2016</v>
      </c>
      <c r="E640" s="59">
        <v>1042</v>
      </c>
      <c r="F640" s="233">
        <v>0</v>
      </c>
      <c r="G640" s="59">
        <v>0</v>
      </c>
      <c r="H640" s="59">
        <v>0</v>
      </c>
      <c r="I640" s="48"/>
      <c r="J640" s="59">
        <v>791</v>
      </c>
      <c r="K640" s="233">
        <v>0</v>
      </c>
      <c r="L640" s="59">
        <v>0</v>
      </c>
      <c r="M640" s="59">
        <v>0</v>
      </c>
      <c r="N640" s="48"/>
      <c r="O640" s="59">
        <v>733</v>
      </c>
      <c r="P640" s="59">
        <v>1</v>
      </c>
      <c r="Q640" s="48"/>
      <c r="R640" s="59">
        <v>1609</v>
      </c>
      <c r="S640" s="59">
        <v>163</v>
      </c>
      <c r="T640" s="48">
        <v>0</v>
      </c>
      <c r="U640" s="59">
        <v>4175</v>
      </c>
      <c r="V640" s="59">
        <v>164</v>
      </c>
    </row>
    <row r="641" spans="1:22">
      <c r="A641" s="60" t="s">
        <v>991</v>
      </c>
      <c r="B641" s="15" t="str">
        <f>VLOOKUP(A641,'Planning Periods'!$E$2:$N$540,10,FALSE)</f>
        <v>04/30/2021 - 04/30/2029</v>
      </c>
      <c r="C641" s="59">
        <v>2017</v>
      </c>
      <c r="D641" s="59" t="str">
        <f t="shared" si="9"/>
        <v>Escondido 2017</v>
      </c>
      <c r="E641" s="59">
        <v>1042</v>
      </c>
      <c r="F641" s="233">
        <v>46</v>
      </c>
      <c r="G641" s="59">
        <v>46</v>
      </c>
      <c r="H641" s="59">
        <v>0</v>
      </c>
      <c r="I641" s="48"/>
      <c r="J641" s="59">
        <v>791</v>
      </c>
      <c r="K641" s="233">
        <v>34</v>
      </c>
      <c r="L641" s="59">
        <v>34</v>
      </c>
      <c r="M641" s="59">
        <v>0</v>
      </c>
      <c r="N641" s="48"/>
      <c r="O641" s="59">
        <v>733</v>
      </c>
      <c r="P641" s="59">
        <v>5</v>
      </c>
      <c r="Q641" s="48"/>
      <c r="R641" s="59">
        <v>1609</v>
      </c>
      <c r="S641" s="59">
        <v>410</v>
      </c>
      <c r="T641" s="48">
        <v>0</v>
      </c>
      <c r="U641" s="59">
        <v>4175</v>
      </c>
      <c r="V641" s="59">
        <v>495</v>
      </c>
    </row>
    <row r="642" spans="1:22">
      <c r="A642" s="60" t="s">
        <v>992</v>
      </c>
      <c r="B642" s="15" t="str">
        <f>VLOOKUP(A642,'Planning Periods'!$E$2:$N$540,10,FALSE)</f>
        <v>02/15/2023 - 02/15/2031</v>
      </c>
      <c r="C642" s="59">
        <v>2014</v>
      </c>
      <c r="D642" s="59" t="str">
        <f t="shared" si="9"/>
        <v>Etna 2014</v>
      </c>
      <c r="E642" s="59" t="s">
        <v>1357</v>
      </c>
      <c r="F642" s="233" t="s">
        <v>1357</v>
      </c>
      <c r="G642" s="59" t="s">
        <v>1357</v>
      </c>
      <c r="H642" s="59" t="s">
        <v>1357</v>
      </c>
      <c r="I642" s="48"/>
      <c r="J642" s="59" t="s">
        <v>1357</v>
      </c>
      <c r="K642" s="233" t="s">
        <v>1357</v>
      </c>
      <c r="L642" s="59" t="s">
        <v>1357</v>
      </c>
      <c r="M642" s="59" t="s">
        <v>1357</v>
      </c>
      <c r="N642" s="48"/>
      <c r="O642" s="59" t="s">
        <v>1357</v>
      </c>
      <c r="P642" s="59" t="s">
        <v>1357</v>
      </c>
      <c r="Q642" s="48"/>
      <c r="R642" s="59" t="s">
        <v>1357</v>
      </c>
      <c r="S642" s="59" t="s">
        <v>1357</v>
      </c>
      <c r="T642" s="48" t="s">
        <v>1357</v>
      </c>
      <c r="U642" s="59" t="s">
        <v>1357</v>
      </c>
      <c r="V642" s="59" t="s">
        <v>1357</v>
      </c>
    </row>
    <row r="643" spans="1:22">
      <c r="A643" s="60" t="s">
        <v>992</v>
      </c>
      <c r="B643" s="15" t="str">
        <f>VLOOKUP(A643,'Planning Periods'!$E$2:$N$540,10,FALSE)</f>
        <v>02/15/2023 - 02/15/2031</v>
      </c>
      <c r="C643" s="59">
        <v>2015</v>
      </c>
      <c r="D643" s="59" t="str">
        <f t="shared" si="9"/>
        <v>Etna 2015</v>
      </c>
      <c r="E643" s="59" t="s">
        <v>1357</v>
      </c>
      <c r="F643" s="233" t="s">
        <v>1357</v>
      </c>
      <c r="G643" s="59" t="s">
        <v>1357</v>
      </c>
      <c r="H643" s="59" t="s">
        <v>1357</v>
      </c>
      <c r="I643" s="48"/>
      <c r="J643" s="59" t="s">
        <v>1357</v>
      </c>
      <c r="K643" s="233" t="s">
        <v>1357</v>
      </c>
      <c r="L643" s="59" t="s">
        <v>1357</v>
      </c>
      <c r="M643" s="59" t="s">
        <v>1357</v>
      </c>
      <c r="N643" s="48"/>
      <c r="O643" s="59" t="s">
        <v>1357</v>
      </c>
      <c r="P643" s="59" t="s">
        <v>1357</v>
      </c>
      <c r="Q643" s="48"/>
      <c r="R643" s="59" t="s">
        <v>1357</v>
      </c>
      <c r="S643" s="59" t="s">
        <v>1357</v>
      </c>
      <c r="T643" s="48" t="s">
        <v>1357</v>
      </c>
      <c r="U643" s="59" t="s">
        <v>1357</v>
      </c>
      <c r="V643" s="59" t="s">
        <v>1357</v>
      </c>
    </row>
    <row r="644" spans="1:22">
      <c r="A644" s="60" t="s">
        <v>992</v>
      </c>
      <c r="B644" s="15" t="str">
        <f>VLOOKUP(A644,'Planning Periods'!$E$2:$N$540,10,FALSE)</f>
        <v>02/15/2023 - 02/15/2031</v>
      </c>
      <c r="C644" s="59">
        <v>2016</v>
      </c>
      <c r="D644" s="59" t="str">
        <f t="shared" si="9"/>
        <v>Etna 2016</v>
      </c>
      <c r="E644" s="59" t="s">
        <v>1357</v>
      </c>
      <c r="F644" s="233" t="s">
        <v>1357</v>
      </c>
      <c r="G644" s="59" t="s">
        <v>1357</v>
      </c>
      <c r="H644" s="59" t="s">
        <v>1357</v>
      </c>
      <c r="I644" s="48"/>
      <c r="J644" s="59" t="s">
        <v>1357</v>
      </c>
      <c r="K644" s="233" t="s">
        <v>1357</v>
      </c>
      <c r="L644" s="59" t="s">
        <v>1357</v>
      </c>
      <c r="M644" s="59" t="s">
        <v>1357</v>
      </c>
      <c r="N644" s="48"/>
      <c r="O644" s="59" t="s">
        <v>1357</v>
      </c>
      <c r="P644" s="59" t="s">
        <v>1357</v>
      </c>
      <c r="Q644" s="48"/>
      <c r="R644" s="59" t="s">
        <v>1357</v>
      </c>
      <c r="S644" s="59" t="s">
        <v>1357</v>
      </c>
      <c r="T644" s="48" t="s">
        <v>1357</v>
      </c>
      <c r="U644" s="59" t="s">
        <v>1357</v>
      </c>
      <c r="V644" s="59" t="s">
        <v>1357</v>
      </c>
    </row>
    <row r="645" spans="1:22">
      <c r="A645" s="60" t="s">
        <v>992</v>
      </c>
      <c r="B645" s="15" t="str">
        <f>VLOOKUP(A645,'Planning Periods'!$E$2:$N$540,10,FALSE)</f>
        <v>02/15/2023 - 02/15/2031</v>
      </c>
      <c r="C645" s="59">
        <v>2017</v>
      </c>
      <c r="D645" s="59" t="str">
        <f t="shared" si="9"/>
        <v>Etna 2017</v>
      </c>
      <c r="E645" s="59">
        <v>3</v>
      </c>
      <c r="F645" s="233">
        <v>0</v>
      </c>
      <c r="G645" s="59">
        <v>0</v>
      </c>
      <c r="H645" s="59">
        <v>0</v>
      </c>
      <c r="I645" s="48"/>
      <c r="J645" s="59">
        <v>2</v>
      </c>
      <c r="K645" s="233">
        <v>0</v>
      </c>
      <c r="L645" s="59">
        <v>0</v>
      </c>
      <c r="M645" s="59">
        <v>0</v>
      </c>
      <c r="N645" s="48"/>
      <c r="O645" s="59">
        <v>2</v>
      </c>
      <c r="P645" s="59">
        <v>1</v>
      </c>
      <c r="Q645" s="48"/>
      <c r="R645" s="59">
        <v>3</v>
      </c>
      <c r="S645" s="59">
        <v>0</v>
      </c>
      <c r="T645" s="48">
        <v>0</v>
      </c>
      <c r="U645" s="59">
        <v>10</v>
      </c>
      <c r="V645" s="59">
        <v>1</v>
      </c>
    </row>
    <row r="646" spans="1:22">
      <c r="A646" s="60" t="s">
        <v>993</v>
      </c>
      <c r="B646" s="15" t="str">
        <f>VLOOKUP(A646,'Planning Periods'!$E$2:$N$540,10,FALSE)</f>
        <v>08/31/2019 - 08/31/2027</v>
      </c>
      <c r="C646" s="59">
        <v>2014</v>
      </c>
      <c r="D646" s="59" t="str">
        <f t="shared" si="9"/>
        <v>Eureka 2014</v>
      </c>
      <c r="E646" s="59">
        <v>145</v>
      </c>
      <c r="F646" s="233">
        <v>0</v>
      </c>
      <c r="G646" s="59">
        <v>0</v>
      </c>
      <c r="H646" s="59">
        <v>0</v>
      </c>
      <c r="I646" s="48"/>
      <c r="J646" s="59">
        <v>96</v>
      </c>
      <c r="K646" s="233">
        <v>0</v>
      </c>
      <c r="L646" s="59">
        <v>0</v>
      </c>
      <c r="M646" s="59">
        <v>0</v>
      </c>
      <c r="N646" s="48"/>
      <c r="O646" s="59">
        <v>104</v>
      </c>
      <c r="P646" s="59">
        <v>0</v>
      </c>
      <c r="Q646" s="48"/>
      <c r="R646" s="59">
        <v>264</v>
      </c>
      <c r="S646" s="59">
        <v>7</v>
      </c>
      <c r="T646" s="48">
        <v>0</v>
      </c>
      <c r="U646" s="59">
        <v>609</v>
      </c>
      <c r="V646" s="59">
        <v>7</v>
      </c>
    </row>
    <row r="647" spans="1:22">
      <c r="A647" s="60" t="s">
        <v>993</v>
      </c>
      <c r="B647" s="15" t="str">
        <f>VLOOKUP(A647,'Planning Periods'!$E$2:$N$540,10,FALSE)</f>
        <v>08/31/2019 - 08/31/2027</v>
      </c>
      <c r="C647" s="59">
        <v>2015</v>
      </c>
      <c r="D647" s="59" t="str">
        <f t="shared" si="9"/>
        <v>Eureka 2015</v>
      </c>
      <c r="E647" s="59">
        <v>145</v>
      </c>
      <c r="F647" s="233">
        <v>0</v>
      </c>
      <c r="G647" s="59">
        <v>0</v>
      </c>
      <c r="H647" s="59">
        <v>0</v>
      </c>
      <c r="I647" s="48"/>
      <c r="J647" s="59">
        <v>96</v>
      </c>
      <c r="K647" s="233">
        <v>55</v>
      </c>
      <c r="L647" s="59">
        <v>49</v>
      </c>
      <c r="M647" s="59">
        <v>6</v>
      </c>
      <c r="N647" s="48"/>
      <c r="O647" s="59">
        <v>104</v>
      </c>
      <c r="P647" s="59">
        <v>8</v>
      </c>
      <c r="Q647" s="48"/>
      <c r="R647" s="59">
        <v>264</v>
      </c>
      <c r="S647" s="59">
        <v>14</v>
      </c>
      <c r="T647" s="48">
        <v>6</v>
      </c>
      <c r="U647" s="59">
        <v>609</v>
      </c>
      <c r="V647" s="59">
        <v>77</v>
      </c>
    </row>
    <row r="648" spans="1:22">
      <c r="A648" s="60" t="s">
        <v>993</v>
      </c>
      <c r="B648" s="15" t="str">
        <f>VLOOKUP(A648,'Planning Periods'!$E$2:$N$540,10,FALSE)</f>
        <v>08/31/2019 - 08/31/2027</v>
      </c>
      <c r="C648" s="59">
        <v>2016</v>
      </c>
      <c r="D648" s="59" t="str">
        <f t="shared" si="9"/>
        <v>Eureka 2016</v>
      </c>
      <c r="E648" s="59">
        <v>145</v>
      </c>
      <c r="F648" s="233">
        <v>0</v>
      </c>
      <c r="G648" s="59">
        <v>0</v>
      </c>
      <c r="H648" s="59">
        <v>0</v>
      </c>
      <c r="I648" s="48"/>
      <c r="J648" s="59">
        <v>96</v>
      </c>
      <c r="K648" s="233">
        <v>0</v>
      </c>
      <c r="L648" s="59">
        <v>0</v>
      </c>
      <c r="M648" s="59">
        <v>0</v>
      </c>
      <c r="N648" s="48"/>
      <c r="O648" s="59">
        <v>104</v>
      </c>
      <c r="P648" s="59">
        <v>0</v>
      </c>
      <c r="Q648" s="48"/>
      <c r="R648" s="59">
        <v>264</v>
      </c>
      <c r="S648" s="59">
        <v>4</v>
      </c>
      <c r="T648" s="48">
        <v>0</v>
      </c>
      <c r="U648" s="59">
        <v>609</v>
      </c>
      <c r="V648" s="59">
        <v>4</v>
      </c>
    </row>
    <row r="649" spans="1:22">
      <c r="A649" s="60" t="s">
        <v>993</v>
      </c>
      <c r="B649" s="15" t="str">
        <f>VLOOKUP(A649,'Planning Periods'!$E$2:$N$540,10,FALSE)</f>
        <v>08/31/2019 - 08/31/2027</v>
      </c>
      <c r="C649" s="59">
        <v>2017</v>
      </c>
      <c r="D649" s="59" t="str">
        <f t="shared" si="9"/>
        <v>Eureka 2017</v>
      </c>
      <c r="E649" s="59">
        <v>145</v>
      </c>
      <c r="F649" s="233">
        <v>0</v>
      </c>
      <c r="G649" s="59">
        <v>0</v>
      </c>
      <c r="H649" s="59">
        <v>0</v>
      </c>
      <c r="I649" s="48"/>
      <c r="J649" s="59">
        <v>96</v>
      </c>
      <c r="K649" s="233">
        <v>0</v>
      </c>
      <c r="L649" s="59">
        <v>0</v>
      </c>
      <c r="M649" s="59">
        <v>0</v>
      </c>
      <c r="N649" s="48"/>
      <c r="O649" s="59">
        <v>104</v>
      </c>
      <c r="P649" s="59">
        <v>0</v>
      </c>
      <c r="Q649" s="48"/>
      <c r="R649" s="59">
        <v>264</v>
      </c>
      <c r="S649" s="59">
        <v>16</v>
      </c>
      <c r="T649" s="48">
        <v>0</v>
      </c>
      <c r="U649" s="59">
        <v>609</v>
      </c>
      <c r="V649" s="59">
        <v>16</v>
      </c>
    </row>
    <row r="650" spans="1:22">
      <c r="A650" s="60" t="s">
        <v>994</v>
      </c>
      <c r="B650" s="15" t="str">
        <f>VLOOKUP(A650,'Planning Periods'!$E$2:$N$540,10,FALSE)</f>
        <v>12/31/2023 - 12/31/2031</v>
      </c>
      <c r="C650" s="59">
        <v>2014</v>
      </c>
      <c r="D650" s="59" t="str">
        <f t="shared" si="9"/>
        <v>Exeter 2014</v>
      </c>
      <c r="E650" s="59" t="s">
        <v>1357</v>
      </c>
      <c r="F650" s="233" t="s">
        <v>1357</v>
      </c>
      <c r="G650" s="59" t="s">
        <v>1357</v>
      </c>
      <c r="H650" s="59" t="s">
        <v>1357</v>
      </c>
      <c r="I650" s="48"/>
      <c r="J650" s="59" t="s">
        <v>1357</v>
      </c>
      <c r="K650" s="233" t="s">
        <v>1357</v>
      </c>
      <c r="L650" s="59" t="s">
        <v>1357</v>
      </c>
      <c r="M650" s="59" t="s">
        <v>1357</v>
      </c>
      <c r="N650" s="48"/>
      <c r="O650" s="59" t="s">
        <v>1357</v>
      </c>
      <c r="P650" s="59" t="s">
        <v>1357</v>
      </c>
      <c r="Q650" s="48"/>
      <c r="R650" s="59" t="s">
        <v>1357</v>
      </c>
      <c r="S650" s="59" t="s">
        <v>1357</v>
      </c>
      <c r="T650" s="48" t="s">
        <v>1357</v>
      </c>
      <c r="U650" s="59" t="s">
        <v>1357</v>
      </c>
      <c r="V650" s="59" t="s">
        <v>1357</v>
      </c>
    </row>
    <row r="651" spans="1:22">
      <c r="A651" s="60" t="s">
        <v>994</v>
      </c>
      <c r="B651" s="15" t="str">
        <f>VLOOKUP(A651,'Planning Periods'!$E$2:$N$540,10,FALSE)</f>
        <v>12/31/2023 - 12/31/2031</v>
      </c>
      <c r="C651" s="59">
        <v>2015</v>
      </c>
      <c r="D651" s="59" t="str">
        <f t="shared" si="9"/>
        <v>Exeter 2015</v>
      </c>
      <c r="E651" s="59" t="s">
        <v>1357</v>
      </c>
      <c r="F651" s="233" t="s">
        <v>1357</v>
      </c>
      <c r="G651" s="59" t="s">
        <v>1357</v>
      </c>
      <c r="H651" s="59" t="s">
        <v>1357</v>
      </c>
      <c r="I651" s="48"/>
      <c r="J651" s="59" t="s">
        <v>1357</v>
      </c>
      <c r="K651" s="233" t="s">
        <v>1357</v>
      </c>
      <c r="L651" s="59" t="s">
        <v>1357</v>
      </c>
      <c r="M651" s="59" t="s">
        <v>1357</v>
      </c>
      <c r="N651" s="48"/>
      <c r="O651" s="59" t="s">
        <v>1357</v>
      </c>
      <c r="P651" s="59" t="s">
        <v>1357</v>
      </c>
      <c r="Q651" s="48"/>
      <c r="R651" s="59" t="s">
        <v>1357</v>
      </c>
      <c r="S651" s="59" t="s">
        <v>1357</v>
      </c>
      <c r="T651" s="48" t="s">
        <v>1357</v>
      </c>
      <c r="U651" s="59" t="s">
        <v>1357</v>
      </c>
      <c r="V651" s="59" t="s">
        <v>1357</v>
      </c>
    </row>
    <row r="652" spans="1:22">
      <c r="A652" s="60" t="s">
        <v>994</v>
      </c>
      <c r="B652" s="15" t="str">
        <f>VLOOKUP(A652,'Planning Periods'!$E$2:$N$540,10,FALSE)</f>
        <v>12/31/2023 - 12/31/2031</v>
      </c>
      <c r="C652" s="59">
        <v>2016</v>
      </c>
      <c r="D652" s="59" t="str">
        <f t="shared" si="9"/>
        <v>Exeter 2016</v>
      </c>
      <c r="E652" s="59" t="s">
        <v>1357</v>
      </c>
      <c r="F652" s="233" t="s">
        <v>1357</v>
      </c>
      <c r="G652" s="59" t="s">
        <v>1357</v>
      </c>
      <c r="H652" s="59" t="s">
        <v>1357</v>
      </c>
      <c r="I652" s="48"/>
      <c r="J652" s="59" t="s">
        <v>1357</v>
      </c>
      <c r="K652" s="233" t="s">
        <v>1357</v>
      </c>
      <c r="L652" s="59" t="s">
        <v>1357</v>
      </c>
      <c r="M652" s="59" t="s">
        <v>1357</v>
      </c>
      <c r="N652" s="48"/>
      <c r="O652" s="59" t="s">
        <v>1357</v>
      </c>
      <c r="P652" s="59" t="s">
        <v>1357</v>
      </c>
      <c r="Q652" s="48"/>
      <c r="R652" s="59" t="s">
        <v>1357</v>
      </c>
      <c r="S652" s="59" t="s">
        <v>1357</v>
      </c>
      <c r="T652" s="48" t="s">
        <v>1357</v>
      </c>
      <c r="U652" s="59" t="s">
        <v>1357</v>
      </c>
      <c r="V652" s="59" t="s">
        <v>1357</v>
      </c>
    </row>
    <row r="653" spans="1:22">
      <c r="A653" s="60" t="s">
        <v>994</v>
      </c>
      <c r="B653" s="15" t="str">
        <f>VLOOKUP(A653,'Planning Periods'!$E$2:$N$540,10,FALSE)</f>
        <v>12/31/2023 - 12/31/2031</v>
      </c>
      <c r="C653" s="59">
        <v>2017</v>
      </c>
      <c r="D653" s="59" t="str">
        <f t="shared" si="9"/>
        <v>Exeter 2017</v>
      </c>
      <c r="E653" s="59">
        <v>143</v>
      </c>
      <c r="F653" s="233">
        <v>0</v>
      </c>
      <c r="G653" s="59">
        <v>0</v>
      </c>
      <c r="H653" s="59">
        <v>0</v>
      </c>
      <c r="I653" s="48"/>
      <c r="J653" s="59">
        <v>125</v>
      </c>
      <c r="K653" s="233">
        <v>2</v>
      </c>
      <c r="L653" s="59">
        <v>0</v>
      </c>
      <c r="M653" s="59">
        <v>2</v>
      </c>
      <c r="N653" s="48"/>
      <c r="O653" s="59">
        <v>85</v>
      </c>
      <c r="P653" s="59">
        <v>2</v>
      </c>
      <c r="Q653" s="48"/>
      <c r="R653" s="59">
        <v>272</v>
      </c>
      <c r="S653" s="59">
        <v>6</v>
      </c>
      <c r="T653" s="48">
        <v>2</v>
      </c>
      <c r="U653" s="59">
        <v>625</v>
      </c>
      <c r="V653" s="59">
        <v>10</v>
      </c>
    </row>
    <row r="654" spans="1:22">
      <c r="A654" s="60" t="s">
        <v>995</v>
      </c>
      <c r="B654" s="15" t="str">
        <f>VLOOKUP(A654,'Planning Periods'!$E$2:$N$540,10,FALSE)</f>
        <v>01/31/2023 - 01/31/2031</v>
      </c>
      <c r="C654" s="59">
        <v>2014</v>
      </c>
      <c r="D654" s="59" t="str">
        <f t="shared" si="9"/>
        <v>Fairfax 2014</v>
      </c>
      <c r="E654" s="59" t="s">
        <v>1357</v>
      </c>
      <c r="F654" s="233" t="s">
        <v>1357</v>
      </c>
      <c r="G654" s="59" t="s">
        <v>1357</v>
      </c>
      <c r="H654" s="59" t="s">
        <v>1357</v>
      </c>
      <c r="I654" s="48"/>
      <c r="J654" s="59" t="s">
        <v>1357</v>
      </c>
      <c r="K654" s="233" t="s">
        <v>1357</v>
      </c>
      <c r="L654" s="59" t="s">
        <v>1357</v>
      </c>
      <c r="M654" s="59" t="s">
        <v>1357</v>
      </c>
      <c r="N654" s="48"/>
      <c r="O654" s="59" t="s">
        <v>1357</v>
      </c>
      <c r="P654" s="59" t="s">
        <v>1357</v>
      </c>
      <c r="Q654" s="48"/>
      <c r="R654" s="59" t="s">
        <v>1357</v>
      </c>
      <c r="S654" s="59" t="s">
        <v>1357</v>
      </c>
      <c r="T654" s="48" t="s">
        <v>1357</v>
      </c>
      <c r="U654" s="59" t="s">
        <v>1357</v>
      </c>
      <c r="V654" s="59" t="s">
        <v>1357</v>
      </c>
    </row>
    <row r="655" spans="1:22">
      <c r="A655" s="60" t="s">
        <v>995</v>
      </c>
      <c r="B655" s="15" t="str">
        <f>VLOOKUP(A655,'Planning Periods'!$E$2:$N$540,10,FALSE)</f>
        <v>01/31/2023 - 01/31/2031</v>
      </c>
      <c r="C655" s="59">
        <v>2015</v>
      </c>
      <c r="D655" s="59" t="str">
        <f t="shared" si="9"/>
        <v>Fairfax 2015</v>
      </c>
      <c r="E655" s="59">
        <v>16</v>
      </c>
      <c r="F655" s="233">
        <v>0</v>
      </c>
      <c r="G655" s="59">
        <v>0</v>
      </c>
      <c r="H655" s="59">
        <v>0</v>
      </c>
      <c r="I655" s="48"/>
      <c r="J655" s="59">
        <v>11</v>
      </c>
      <c r="K655" s="233">
        <v>0</v>
      </c>
      <c r="L655" s="59">
        <v>0</v>
      </c>
      <c r="M655" s="59">
        <v>0</v>
      </c>
      <c r="N655" s="48"/>
      <c r="O655" s="59">
        <v>11</v>
      </c>
      <c r="P655" s="59">
        <v>0</v>
      </c>
      <c r="Q655" s="48"/>
      <c r="R655" s="59">
        <v>23</v>
      </c>
      <c r="S655" s="59">
        <v>0</v>
      </c>
      <c r="T655" s="48">
        <v>0</v>
      </c>
      <c r="U655" s="59">
        <v>61</v>
      </c>
      <c r="V655" s="59">
        <v>0</v>
      </c>
    </row>
    <row r="656" spans="1:22">
      <c r="A656" s="60" t="s">
        <v>995</v>
      </c>
      <c r="B656" s="15" t="str">
        <f>VLOOKUP(A656,'Planning Periods'!$E$2:$N$540,10,FALSE)</f>
        <v>01/31/2023 - 01/31/2031</v>
      </c>
      <c r="C656" s="59">
        <v>2016</v>
      </c>
      <c r="D656" s="59" t="str">
        <f t="shared" si="9"/>
        <v>Fairfax 2016</v>
      </c>
      <c r="E656" s="59">
        <v>16</v>
      </c>
      <c r="F656" s="233">
        <v>0</v>
      </c>
      <c r="G656" s="59">
        <v>0</v>
      </c>
      <c r="H656" s="59">
        <v>0</v>
      </c>
      <c r="I656" s="48"/>
      <c r="J656" s="59">
        <v>11</v>
      </c>
      <c r="K656" s="233">
        <v>0</v>
      </c>
      <c r="L656" s="59">
        <v>0</v>
      </c>
      <c r="M656" s="59">
        <v>0</v>
      </c>
      <c r="N656" s="48"/>
      <c r="O656" s="59">
        <v>11</v>
      </c>
      <c r="P656" s="59">
        <v>0</v>
      </c>
      <c r="Q656" s="48"/>
      <c r="R656" s="59">
        <v>23</v>
      </c>
      <c r="S656" s="59">
        <v>5</v>
      </c>
      <c r="T656" s="48">
        <v>0</v>
      </c>
      <c r="U656" s="59">
        <v>61</v>
      </c>
      <c r="V656" s="59">
        <v>5</v>
      </c>
    </row>
    <row r="657" spans="1:22">
      <c r="A657" s="60" t="s">
        <v>995</v>
      </c>
      <c r="B657" s="15" t="str">
        <f>VLOOKUP(A657,'Planning Periods'!$E$2:$N$540,10,FALSE)</f>
        <v>01/31/2023 - 01/31/2031</v>
      </c>
      <c r="C657" s="59">
        <v>2017</v>
      </c>
      <c r="D657" s="59" t="str">
        <f t="shared" si="9"/>
        <v>Fairfax 2017</v>
      </c>
      <c r="E657" s="59">
        <v>16</v>
      </c>
      <c r="F657" s="233">
        <v>1</v>
      </c>
      <c r="G657" s="59">
        <v>1</v>
      </c>
      <c r="H657" s="59">
        <v>0</v>
      </c>
      <c r="I657" s="48"/>
      <c r="J657" s="59">
        <v>11</v>
      </c>
      <c r="K657" s="233">
        <v>1</v>
      </c>
      <c r="L657" s="59">
        <v>1</v>
      </c>
      <c r="M657" s="59">
        <v>0</v>
      </c>
      <c r="N657" s="48"/>
      <c r="O657" s="59">
        <v>11</v>
      </c>
      <c r="P657" s="59">
        <v>1</v>
      </c>
      <c r="Q657" s="48"/>
      <c r="R657" s="59">
        <v>23</v>
      </c>
      <c r="S657" s="59">
        <v>5</v>
      </c>
      <c r="T657" s="48">
        <v>0</v>
      </c>
      <c r="U657" s="59">
        <v>61</v>
      </c>
      <c r="V657" s="59">
        <v>8</v>
      </c>
    </row>
    <row r="658" spans="1:22">
      <c r="A658" s="60" t="s">
        <v>996</v>
      </c>
      <c r="B658" s="15" t="str">
        <f>VLOOKUP(A658,'Planning Periods'!$E$2:$N$540,10,FALSE)</f>
        <v>01/31/2023 - 01/31/2031</v>
      </c>
      <c r="C658" s="59">
        <v>2014</v>
      </c>
      <c r="D658" s="59" t="str">
        <f t="shared" si="9"/>
        <v>Fairfield 2014</v>
      </c>
      <c r="E658" s="59">
        <v>779</v>
      </c>
      <c r="F658" s="233">
        <v>0</v>
      </c>
      <c r="G658" s="59">
        <v>0</v>
      </c>
      <c r="H658" s="59">
        <v>0</v>
      </c>
      <c r="I658" s="48"/>
      <c r="J658" s="59">
        <v>404</v>
      </c>
      <c r="K658" s="233">
        <v>0</v>
      </c>
      <c r="L658" s="59">
        <v>0</v>
      </c>
      <c r="M658" s="59">
        <v>0</v>
      </c>
      <c r="N658" s="48"/>
      <c r="O658" s="59">
        <v>456</v>
      </c>
      <c r="P658" s="59">
        <v>6</v>
      </c>
      <c r="Q658" s="48"/>
      <c r="R658" s="59">
        <v>1461</v>
      </c>
      <c r="S658" s="59">
        <v>319</v>
      </c>
      <c r="T658" s="48">
        <v>0</v>
      </c>
      <c r="U658" s="59">
        <v>3100</v>
      </c>
      <c r="V658" s="59">
        <v>325</v>
      </c>
    </row>
    <row r="659" spans="1:22">
      <c r="A659" s="60" t="s">
        <v>996</v>
      </c>
      <c r="B659" s="15" t="str">
        <f>VLOOKUP(A659,'Planning Periods'!$E$2:$N$540,10,FALSE)</f>
        <v>01/31/2023 - 01/31/2031</v>
      </c>
      <c r="C659" s="59">
        <v>2015</v>
      </c>
      <c r="D659" s="59" t="str">
        <f t="shared" si="9"/>
        <v>Fairfield 2015</v>
      </c>
      <c r="E659" s="59">
        <v>779</v>
      </c>
      <c r="F659" s="233">
        <v>0</v>
      </c>
      <c r="G659" s="59">
        <v>0</v>
      </c>
      <c r="H659" s="59">
        <v>0</v>
      </c>
      <c r="I659" s="48"/>
      <c r="J659" s="59">
        <v>404</v>
      </c>
      <c r="K659" s="233">
        <v>0</v>
      </c>
      <c r="L659" s="59">
        <v>0</v>
      </c>
      <c r="M659" s="59">
        <v>0</v>
      </c>
      <c r="N659" s="48"/>
      <c r="O659" s="59">
        <v>456</v>
      </c>
      <c r="P659" s="59">
        <v>290</v>
      </c>
      <c r="Q659" s="48"/>
      <c r="R659" s="59">
        <v>1461</v>
      </c>
      <c r="S659" s="59">
        <v>448</v>
      </c>
      <c r="T659" s="48">
        <v>0</v>
      </c>
      <c r="U659" s="59">
        <v>3100</v>
      </c>
      <c r="V659" s="59">
        <v>738</v>
      </c>
    </row>
    <row r="660" spans="1:22">
      <c r="A660" s="60" t="s">
        <v>996</v>
      </c>
      <c r="B660" s="15" t="str">
        <f>VLOOKUP(A660,'Planning Periods'!$E$2:$N$540,10,FALSE)</f>
        <v>01/31/2023 - 01/31/2031</v>
      </c>
      <c r="C660" s="59">
        <v>2016</v>
      </c>
      <c r="D660" s="59" t="str">
        <f t="shared" si="9"/>
        <v>Fairfield 2016</v>
      </c>
      <c r="E660" s="59">
        <v>779</v>
      </c>
      <c r="F660" s="233">
        <v>0</v>
      </c>
      <c r="G660" s="59">
        <v>0</v>
      </c>
      <c r="H660" s="59">
        <v>0</v>
      </c>
      <c r="I660" s="48"/>
      <c r="J660" s="59">
        <v>404</v>
      </c>
      <c r="K660" s="233">
        <v>0</v>
      </c>
      <c r="L660" s="59">
        <v>0</v>
      </c>
      <c r="M660" s="59">
        <v>0</v>
      </c>
      <c r="N660" s="48"/>
      <c r="O660" s="59">
        <v>456</v>
      </c>
      <c r="P660" s="59">
        <v>63</v>
      </c>
      <c r="Q660" s="48"/>
      <c r="R660" s="59">
        <v>1461</v>
      </c>
      <c r="S660" s="59">
        <v>200</v>
      </c>
      <c r="T660" s="48">
        <v>0</v>
      </c>
      <c r="U660" s="59">
        <v>3100</v>
      </c>
      <c r="V660" s="59">
        <v>263</v>
      </c>
    </row>
    <row r="661" spans="1:22">
      <c r="A661" s="60" t="s">
        <v>996</v>
      </c>
      <c r="B661" s="15" t="str">
        <f>VLOOKUP(A661,'Planning Periods'!$E$2:$N$540,10,FALSE)</f>
        <v>01/31/2023 - 01/31/2031</v>
      </c>
      <c r="C661" s="59">
        <v>2017</v>
      </c>
      <c r="D661" s="59" t="str">
        <f t="shared" si="9"/>
        <v>Fairfield 2017</v>
      </c>
      <c r="E661" s="59">
        <v>779</v>
      </c>
      <c r="F661" s="233">
        <v>0</v>
      </c>
      <c r="G661" s="59">
        <v>0</v>
      </c>
      <c r="H661" s="59">
        <v>0</v>
      </c>
      <c r="I661" s="48"/>
      <c r="J661" s="59">
        <v>404</v>
      </c>
      <c r="K661" s="233">
        <v>0</v>
      </c>
      <c r="L661" s="59">
        <v>0</v>
      </c>
      <c r="M661" s="59">
        <v>0</v>
      </c>
      <c r="N661" s="48"/>
      <c r="O661" s="59">
        <v>456</v>
      </c>
      <c r="P661" s="59">
        <v>1</v>
      </c>
      <c r="Q661" s="48"/>
      <c r="R661" s="59">
        <v>1461</v>
      </c>
      <c r="S661" s="59">
        <v>435</v>
      </c>
      <c r="T661" s="48">
        <v>0</v>
      </c>
      <c r="U661" s="59">
        <v>3100</v>
      </c>
      <c r="V661" s="59">
        <v>436</v>
      </c>
    </row>
    <row r="662" spans="1:22">
      <c r="A662" s="60" t="s">
        <v>997</v>
      </c>
      <c r="B662" s="15" t="str">
        <f>VLOOKUP(A662,'Planning Periods'!$E$2:$N$540,10,FALSE)</f>
        <v>12/31/2023 - 12/31/2031</v>
      </c>
      <c r="C662" s="59">
        <v>2014</v>
      </c>
      <c r="D662" s="59" t="str">
        <f t="shared" si="9"/>
        <v>Farmersville 2014</v>
      </c>
      <c r="E662" s="59" t="s">
        <v>1357</v>
      </c>
      <c r="F662" s="233" t="s">
        <v>1357</v>
      </c>
      <c r="G662" s="59" t="s">
        <v>1357</v>
      </c>
      <c r="H662" s="59" t="s">
        <v>1357</v>
      </c>
      <c r="I662" s="48"/>
      <c r="J662" s="59" t="s">
        <v>1357</v>
      </c>
      <c r="K662" s="233" t="s">
        <v>1357</v>
      </c>
      <c r="L662" s="59" t="s">
        <v>1357</v>
      </c>
      <c r="M662" s="59" t="s">
        <v>1357</v>
      </c>
      <c r="N662" s="48"/>
      <c r="O662" s="59" t="s">
        <v>1357</v>
      </c>
      <c r="P662" s="59" t="s">
        <v>1357</v>
      </c>
      <c r="Q662" s="48"/>
      <c r="R662" s="59" t="s">
        <v>1357</v>
      </c>
      <c r="S662" s="59" t="s">
        <v>1357</v>
      </c>
      <c r="T662" s="48" t="s">
        <v>1357</v>
      </c>
      <c r="U662" s="59" t="s">
        <v>1357</v>
      </c>
      <c r="V662" s="59" t="s">
        <v>1357</v>
      </c>
    </row>
    <row r="663" spans="1:22">
      <c r="A663" s="60" t="s">
        <v>997</v>
      </c>
      <c r="B663" s="15" t="str">
        <f>VLOOKUP(A663,'Planning Periods'!$E$2:$N$540,10,FALSE)</f>
        <v>12/31/2023 - 12/31/2031</v>
      </c>
      <c r="C663" s="59">
        <v>2015</v>
      </c>
      <c r="D663" s="59" t="str">
        <f t="shared" si="9"/>
        <v>Farmersville 2015</v>
      </c>
      <c r="E663" s="59" t="s">
        <v>1357</v>
      </c>
      <c r="F663" s="233" t="s">
        <v>1357</v>
      </c>
      <c r="G663" s="59" t="s">
        <v>1357</v>
      </c>
      <c r="H663" s="59" t="s">
        <v>1357</v>
      </c>
      <c r="I663" s="48"/>
      <c r="J663" s="59" t="s">
        <v>1357</v>
      </c>
      <c r="K663" s="233" t="s">
        <v>1357</v>
      </c>
      <c r="L663" s="59" t="s">
        <v>1357</v>
      </c>
      <c r="M663" s="59" t="s">
        <v>1357</v>
      </c>
      <c r="N663" s="48"/>
      <c r="O663" s="59" t="s">
        <v>1357</v>
      </c>
      <c r="P663" s="59" t="s">
        <v>1357</v>
      </c>
      <c r="Q663" s="48"/>
      <c r="R663" s="59" t="s">
        <v>1357</v>
      </c>
      <c r="S663" s="59" t="s">
        <v>1357</v>
      </c>
      <c r="T663" s="48" t="s">
        <v>1357</v>
      </c>
      <c r="U663" s="59" t="s">
        <v>1357</v>
      </c>
      <c r="V663" s="59" t="s">
        <v>1357</v>
      </c>
    </row>
    <row r="664" spans="1:22">
      <c r="A664" s="60" t="s">
        <v>997</v>
      </c>
      <c r="B664" s="15" t="str">
        <f>VLOOKUP(A664,'Planning Periods'!$E$2:$N$540,10,FALSE)</f>
        <v>12/31/2023 - 12/31/2031</v>
      </c>
      <c r="C664" s="59">
        <v>2016</v>
      </c>
      <c r="D664" s="59" t="str">
        <f t="shared" si="9"/>
        <v>Farmersville 2016</v>
      </c>
      <c r="E664" s="59">
        <v>74</v>
      </c>
      <c r="F664" s="233">
        <v>0</v>
      </c>
      <c r="G664" s="59">
        <v>0</v>
      </c>
      <c r="H664" s="59">
        <v>0</v>
      </c>
      <c r="I664" s="48"/>
      <c r="J664" s="59">
        <v>65</v>
      </c>
      <c r="K664" s="233">
        <v>6</v>
      </c>
      <c r="L664" s="59">
        <v>6</v>
      </c>
      <c r="M664" s="59">
        <v>0</v>
      </c>
      <c r="N664" s="48"/>
      <c r="O664" s="59">
        <v>68</v>
      </c>
      <c r="P664" s="59">
        <v>6</v>
      </c>
      <c r="Q664" s="48"/>
      <c r="R664" s="59">
        <v>259</v>
      </c>
      <c r="S664" s="59">
        <v>0</v>
      </c>
      <c r="T664" s="48">
        <v>0</v>
      </c>
      <c r="U664" s="59">
        <v>466</v>
      </c>
      <c r="V664" s="59">
        <v>12</v>
      </c>
    </row>
    <row r="665" spans="1:22">
      <c r="A665" s="60" t="s">
        <v>997</v>
      </c>
      <c r="B665" s="15" t="str">
        <f>VLOOKUP(A665,'Planning Periods'!$E$2:$N$540,10,FALSE)</f>
        <v>12/31/2023 - 12/31/2031</v>
      </c>
      <c r="C665" s="59">
        <v>2017</v>
      </c>
      <c r="D665" s="59" t="str">
        <f t="shared" si="9"/>
        <v>Farmersville 2017</v>
      </c>
      <c r="E665" s="59">
        <v>74</v>
      </c>
      <c r="F665" s="233">
        <v>6</v>
      </c>
      <c r="G665" s="59">
        <v>0</v>
      </c>
      <c r="H665" s="59">
        <v>6</v>
      </c>
      <c r="I665" s="48"/>
      <c r="J665" s="59">
        <v>65</v>
      </c>
      <c r="K665" s="233">
        <v>7</v>
      </c>
      <c r="L665" s="59">
        <v>0</v>
      </c>
      <c r="M665" s="59">
        <v>7</v>
      </c>
      <c r="N665" s="48"/>
      <c r="O665" s="59">
        <v>68</v>
      </c>
      <c r="P665" s="59">
        <v>5</v>
      </c>
      <c r="Q665" s="48"/>
      <c r="R665" s="59">
        <v>259</v>
      </c>
      <c r="S665" s="59">
        <v>5</v>
      </c>
      <c r="T665" s="48">
        <v>7</v>
      </c>
      <c r="U665" s="59">
        <v>466</v>
      </c>
      <c r="V665" s="59">
        <v>23</v>
      </c>
    </row>
    <row r="666" spans="1:22">
      <c r="A666" t="s">
        <v>998</v>
      </c>
      <c r="B666" s="15" t="str">
        <f>VLOOKUP(A666,'Planning Periods'!$E$2:$N$540,10,FALSE)</f>
        <v>08/31/2019 - 08/31/2027</v>
      </c>
      <c r="C666" s="59">
        <v>2014</v>
      </c>
      <c r="D666" s="59" t="str">
        <f t="shared" si="9"/>
        <v>Ferndale 2014</v>
      </c>
      <c r="E666" s="233" t="s">
        <v>1357</v>
      </c>
      <c r="F666" s="233" t="s">
        <v>1357</v>
      </c>
      <c r="G666" s="233" t="s">
        <v>1357</v>
      </c>
      <c r="H666" s="233" t="s">
        <v>1357</v>
      </c>
      <c r="I666" s="233">
        <v>0</v>
      </c>
      <c r="J666" s="233" t="s">
        <v>1357</v>
      </c>
      <c r="K666" s="233" t="s">
        <v>1357</v>
      </c>
      <c r="L666" s="233" t="s">
        <v>1357</v>
      </c>
      <c r="M666" s="233" t="s">
        <v>1357</v>
      </c>
      <c r="N666" s="233">
        <v>0</v>
      </c>
      <c r="O666" s="233" t="s">
        <v>1357</v>
      </c>
      <c r="P666" s="233" t="s">
        <v>1357</v>
      </c>
      <c r="Q666" s="233"/>
      <c r="R666" s="233" t="s">
        <v>1357</v>
      </c>
      <c r="S666" s="233" t="s">
        <v>1357</v>
      </c>
      <c r="T666" s="233" t="s">
        <v>1357</v>
      </c>
      <c r="U666" s="233" t="s">
        <v>1357</v>
      </c>
      <c r="V666" s="233" t="s">
        <v>1357</v>
      </c>
    </row>
    <row r="667" spans="1:22">
      <c r="A667" t="s">
        <v>998</v>
      </c>
      <c r="B667" s="15" t="str">
        <f>VLOOKUP(A667,'Planning Periods'!$E$2:$N$540,10,FALSE)</f>
        <v>08/31/2019 - 08/31/2027</v>
      </c>
      <c r="C667" s="59">
        <v>2015</v>
      </c>
      <c r="D667" s="59" t="str">
        <f t="shared" si="9"/>
        <v>Ferndale 2015</v>
      </c>
      <c r="E667" t="s">
        <v>1357</v>
      </c>
      <c r="F667" t="s">
        <v>1357</v>
      </c>
      <c r="G667" t="s">
        <v>1357</v>
      </c>
      <c r="H667" t="s">
        <v>1357</v>
      </c>
      <c r="J667" t="s">
        <v>1357</v>
      </c>
      <c r="K667" t="s">
        <v>1357</v>
      </c>
      <c r="L667" t="s">
        <v>1357</v>
      </c>
      <c r="M667" t="s">
        <v>1357</v>
      </c>
      <c r="O667" t="s">
        <v>1357</v>
      </c>
      <c r="P667" t="s">
        <v>1357</v>
      </c>
      <c r="R667" t="s">
        <v>1357</v>
      </c>
      <c r="S667" t="s">
        <v>1357</v>
      </c>
      <c r="T667" t="s">
        <v>1357</v>
      </c>
      <c r="U667" t="s">
        <v>1357</v>
      </c>
      <c r="V667" t="s">
        <v>1357</v>
      </c>
    </row>
    <row r="668" spans="1:22">
      <c r="A668" t="s">
        <v>998</v>
      </c>
      <c r="B668" s="15" t="str">
        <f>VLOOKUP(A668,'Planning Periods'!$E$2:$N$540,10,FALSE)</f>
        <v>08/31/2019 - 08/31/2027</v>
      </c>
      <c r="C668" s="59">
        <v>2016</v>
      </c>
      <c r="D668" s="59" t="str">
        <f t="shared" ref="D668:D735" si="10">CONCATENATE(A668," ",C668)</f>
        <v>Ferndale 2016</v>
      </c>
      <c r="E668" t="s">
        <v>1357</v>
      </c>
      <c r="F668" t="s">
        <v>1357</v>
      </c>
      <c r="G668" t="s">
        <v>1357</v>
      </c>
      <c r="H668" t="s">
        <v>1357</v>
      </c>
      <c r="J668" t="s">
        <v>1357</v>
      </c>
      <c r="K668" t="s">
        <v>1357</v>
      </c>
      <c r="L668" t="s">
        <v>1357</v>
      </c>
      <c r="M668" t="s">
        <v>1357</v>
      </c>
      <c r="O668" t="s">
        <v>1357</v>
      </c>
      <c r="P668" t="s">
        <v>1357</v>
      </c>
      <c r="R668" t="s">
        <v>1357</v>
      </c>
      <c r="S668" t="s">
        <v>1357</v>
      </c>
      <c r="T668" t="s">
        <v>1357</v>
      </c>
      <c r="U668" t="s">
        <v>1357</v>
      </c>
      <c r="V668" t="s">
        <v>1357</v>
      </c>
    </row>
    <row r="669" spans="1:22">
      <c r="A669" t="s">
        <v>998</v>
      </c>
      <c r="B669" s="15" t="str">
        <f>VLOOKUP(A669,'Planning Periods'!$E$2:$N$540,10,FALSE)</f>
        <v>08/31/2019 - 08/31/2027</v>
      </c>
      <c r="C669" s="59">
        <v>2017</v>
      </c>
      <c r="D669" s="59" t="str">
        <f t="shared" si="10"/>
        <v>Ferndale 2017</v>
      </c>
      <c r="E669" t="s">
        <v>1357</v>
      </c>
      <c r="F669" t="s">
        <v>1357</v>
      </c>
      <c r="G669" t="s">
        <v>1357</v>
      </c>
      <c r="H669" t="s">
        <v>1357</v>
      </c>
      <c r="J669" t="s">
        <v>1357</v>
      </c>
      <c r="K669" t="s">
        <v>1357</v>
      </c>
      <c r="L669" t="s">
        <v>1357</v>
      </c>
      <c r="M669" t="s">
        <v>1357</v>
      </c>
      <c r="O669" t="s">
        <v>1357</v>
      </c>
      <c r="P669" t="s">
        <v>1357</v>
      </c>
      <c r="R669" t="s">
        <v>1357</v>
      </c>
      <c r="S669" t="s">
        <v>1357</v>
      </c>
      <c r="T669" t="s">
        <v>1357</v>
      </c>
      <c r="U669" t="s">
        <v>1357</v>
      </c>
      <c r="V669" t="s">
        <v>1357</v>
      </c>
    </row>
    <row r="670" spans="1:22">
      <c r="A670" t="s">
        <v>999</v>
      </c>
      <c r="B670" s="15"/>
      <c r="C670" s="59">
        <v>2013</v>
      </c>
      <c r="D670" s="59" t="str">
        <f t="shared" si="10"/>
        <v>Fillmore 2013</v>
      </c>
      <c r="E670" t="s">
        <v>1357</v>
      </c>
      <c r="F670" t="s">
        <v>1357</v>
      </c>
      <c r="G670" t="s">
        <v>1357</v>
      </c>
      <c r="H670" t="s">
        <v>1357</v>
      </c>
      <c r="J670" t="s">
        <v>1357</v>
      </c>
      <c r="K670" t="s">
        <v>1357</v>
      </c>
      <c r="L670" t="s">
        <v>1357</v>
      </c>
      <c r="M670" t="s">
        <v>1357</v>
      </c>
      <c r="O670" t="s">
        <v>1357</v>
      </c>
      <c r="P670" t="s">
        <v>1357</v>
      </c>
      <c r="R670" t="s">
        <v>1357</v>
      </c>
      <c r="S670" t="s">
        <v>1357</v>
      </c>
      <c r="T670" t="s">
        <v>1357</v>
      </c>
      <c r="U670" t="s">
        <v>1357</v>
      </c>
      <c r="V670" t="s">
        <v>1357</v>
      </c>
    </row>
    <row r="671" spans="1:22">
      <c r="A671" t="s">
        <v>999</v>
      </c>
      <c r="B671" s="15" t="str">
        <f>VLOOKUP(A671,'Planning Periods'!$E$2:$N$540,10,FALSE)</f>
        <v>10/15/2021 - 10/15/2029</v>
      </c>
      <c r="C671" s="59">
        <v>2014</v>
      </c>
      <c r="D671" s="59" t="str">
        <f t="shared" si="10"/>
        <v>Fillmore 2014</v>
      </c>
      <c r="E671" s="233" t="s">
        <v>1357</v>
      </c>
      <c r="F671" s="233" t="s">
        <v>1357</v>
      </c>
      <c r="G671" s="233" t="s">
        <v>1357</v>
      </c>
      <c r="H671" s="233" t="s">
        <v>1357</v>
      </c>
      <c r="I671" s="233">
        <v>0</v>
      </c>
      <c r="J671" s="233" t="s">
        <v>1357</v>
      </c>
      <c r="K671" s="233" t="s">
        <v>1357</v>
      </c>
      <c r="L671" s="233" t="s">
        <v>1357</v>
      </c>
      <c r="M671" s="233" t="s">
        <v>1357</v>
      </c>
      <c r="N671" s="233">
        <v>0</v>
      </c>
      <c r="O671" s="233" t="s">
        <v>1357</v>
      </c>
      <c r="P671" s="233" t="s">
        <v>1357</v>
      </c>
      <c r="Q671" s="233"/>
      <c r="R671" s="233" t="s">
        <v>1357</v>
      </c>
      <c r="S671" s="233" t="s">
        <v>1357</v>
      </c>
      <c r="T671" s="233" t="s">
        <v>1357</v>
      </c>
      <c r="U671" s="233" t="s">
        <v>1357</v>
      </c>
      <c r="V671" s="233" t="s">
        <v>1357</v>
      </c>
    </row>
    <row r="672" spans="1:22">
      <c r="A672" t="s">
        <v>999</v>
      </c>
      <c r="B672" s="15" t="str">
        <f>VLOOKUP(A672,'Planning Periods'!$E$2:$N$540,10,FALSE)</f>
        <v>10/15/2021 - 10/15/2029</v>
      </c>
      <c r="C672" s="59">
        <v>2015</v>
      </c>
      <c r="D672" s="59" t="str">
        <f t="shared" si="10"/>
        <v>Fillmore 2015</v>
      </c>
      <c r="E672" t="s">
        <v>1357</v>
      </c>
      <c r="F672" t="s">
        <v>1357</v>
      </c>
      <c r="G672" t="s">
        <v>1357</v>
      </c>
      <c r="H672" t="s">
        <v>1357</v>
      </c>
      <c r="J672" t="s">
        <v>1357</v>
      </c>
      <c r="K672" t="s">
        <v>1357</v>
      </c>
      <c r="L672" t="s">
        <v>1357</v>
      </c>
      <c r="M672" t="s">
        <v>1357</v>
      </c>
      <c r="O672" t="s">
        <v>1357</v>
      </c>
      <c r="P672" t="s">
        <v>1357</v>
      </c>
      <c r="R672" t="s">
        <v>1357</v>
      </c>
      <c r="S672" t="s">
        <v>1357</v>
      </c>
      <c r="T672" t="s">
        <v>1357</v>
      </c>
      <c r="U672" t="s">
        <v>1357</v>
      </c>
      <c r="V672" t="s">
        <v>1357</v>
      </c>
    </row>
    <row r="673" spans="1:22">
      <c r="A673" t="s">
        <v>999</v>
      </c>
      <c r="B673" s="15" t="str">
        <f>VLOOKUP(A673,'Planning Periods'!$E$2:$N$540,10,FALSE)</f>
        <v>10/15/2021 - 10/15/2029</v>
      </c>
      <c r="C673" s="59">
        <v>2016</v>
      </c>
      <c r="D673" s="59" t="str">
        <f t="shared" si="10"/>
        <v>Fillmore 2016</v>
      </c>
      <c r="E673" t="s">
        <v>1357</v>
      </c>
      <c r="F673" t="s">
        <v>1357</v>
      </c>
      <c r="G673" t="s">
        <v>1357</v>
      </c>
      <c r="H673" t="s">
        <v>1357</v>
      </c>
      <c r="J673" t="s">
        <v>1357</v>
      </c>
      <c r="K673" t="s">
        <v>1357</v>
      </c>
      <c r="L673" t="s">
        <v>1357</v>
      </c>
      <c r="M673" t="s">
        <v>1357</v>
      </c>
      <c r="O673" t="s">
        <v>1357</v>
      </c>
      <c r="P673" t="s">
        <v>1357</v>
      </c>
      <c r="R673" t="s">
        <v>1357</v>
      </c>
      <c r="S673" t="s">
        <v>1357</v>
      </c>
      <c r="T673" t="s">
        <v>1357</v>
      </c>
      <c r="U673" t="s">
        <v>1357</v>
      </c>
      <c r="V673" t="s">
        <v>1357</v>
      </c>
    </row>
    <row r="674" spans="1:22">
      <c r="A674" t="s">
        <v>999</v>
      </c>
      <c r="B674" s="15" t="str">
        <f>VLOOKUP(A674,'Planning Periods'!$E$2:$N$540,10,FALSE)</f>
        <v>10/15/2021 - 10/15/2029</v>
      </c>
      <c r="C674" s="59">
        <v>2017</v>
      </c>
      <c r="D674" s="59" t="str">
        <f t="shared" si="10"/>
        <v>Fillmore 2017</v>
      </c>
      <c r="E674" t="s">
        <v>1357</v>
      </c>
      <c r="F674" t="s">
        <v>1357</v>
      </c>
      <c r="G674" t="s">
        <v>1357</v>
      </c>
      <c r="H674" t="s">
        <v>1357</v>
      </c>
      <c r="J674" t="s">
        <v>1357</v>
      </c>
      <c r="K674" t="s">
        <v>1357</v>
      </c>
      <c r="L674" t="s">
        <v>1357</v>
      </c>
      <c r="M674" t="s">
        <v>1357</v>
      </c>
      <c r="O674" t="s">
        <v>1357</v>
      </c>
      <c r="P674" t="s">
        <v>1357</v>
      </c>
      <c r="R674" t="s">
        <v>1357</v>
      </c>
      <c r="S674" t="s">
        <v>1357</v>
      </c>
      <c r="T674" t="s">
        <v>1357</v>
      </c>
      <c r="U674" t="s">
        <v>1357</v>
      </c>
      <c r="V674" t="s">
        <v>1357</v>
      </c>
    </row>
    <row r="675" spans="1:22">
      <c r="A675" s="60" t="s">
        <v>1000</v>
      </c>
      <c r="B675" s="15" t="str">
        <f>VLOOKUP(A675,'Planning Periods'!$E$2:$N$540,10,FALSE)</f>
        <v>12/31/2023 - 12/31/2031</v>
      </c>
      <c r="C675" s="59">
        <v>2013</v>
      </c>
      <c r="D675" s="59" t="str">
        <f t="shared" si="10"/>
        <v>Firebaugh 2013</v>
      </c>
      <c r="E675" t="s">
        <v>1357</v>
      </c>
      <c r="F675" t="s">
        <v>1357</v>
      </c>
      <c r="G675" t="s">
        <v>1357</v>
      </c>
      <c r="H675" t="s">
        <v>1357</v>
      </c>
      <c r="J675" t="s">
        <v>1357</v>
      </c>
      <c r="K675" t="s">
        <v>1357</v>
      </c>
      <c r="L675" t="s">
        <v>1357</v>
      </c>
      <c r="M675" t="s">
        <v>1357</v>
      </c>
      <c r="O675" t="s">
        <v>1357</v>
      </c>
      <c r="P675" t="s">
        <v>1357</v>
      </c>
      <c r="R675" t="s">
        <v>1357</v>
      </c>
      <c r="S675" t="s">
        <v>1357</v>
      </c>
      <c r="T675" t="s">
        <v>1357</v>
      </c>
      <c r="U675" t="s">
        <v>1357</v>
      </c>
      <c r="V675" t="s">
        <v>1357</v>
      </c>
    </row>
    <row r="676" spans="1:22">
      <c r="A676" s="60" t="s">
        <v>1000</v>
      </c>
      <c r="B676" s="15" t="str">
        <f>VLOOKUP(A676,'Planning Periods'!$E$2:$N$540,10,FALSE)</f>
        <v>12/31/2023 - 12/31/2031</v>
      </c>
      <c r="C676" s="59">
        <v>2014</v>
      </c>
      <c r="D676" s="59" t="str">
        <f t="shared" si="10"/>
        <v>Firebaugh 2014</v>
      </c>
      <c r="E676" t="s">
        <v>1357</v>
      </c>
      <c r="F676" t="s">
        <v>1357</v>
      </c>
      <c r="G676" t="s">
        <v>1357</v>
      </c>
      <c r="H676" t="s">
        <v>1357</v>
      </c>
      <c r="J676" t="s">
        <v>1357</v>
      </c>
      <c r="K676" t="s">
        <v>1357</v>
      </c>
      <c r="L676" t="s">
        <v>1357</v>
      </c>
      <c r="M676" t="s">
        <v>1357</v>
      </c>
      <c r="O676" t="s">
        <v>1357</v>
      </c>
      <c r="P676" t="s">
        <v>1357</v>
      </c>
      <c r="R676" t="s">
        <v>1357</v>
      </c>
      <c r="S676" t="s">
        <v>1357</v>
      </c>
      <c r="T676" t="s">
        <v>1357</v>
      </c>
      <c r="U676" t="s">
        <v>1357</v>
      </c>
      <c r="V676" t="s">
        <v>1357</v>
      </c>
    </row>
    <row r="677" spans="1:22">
      <c r="A677" s="60" t="s">
        <v>1000</v>
      </c>
      <c r="B677" s="15" t="str">
        <f>VLOOKUP(A677,'Planning Periods'!$E$2:$N$540,10,FALSE)</f>
        <v>12/31/2023 - 12/31/2031</v>
      </c>
      <c r="C677" s="59">
        <v>2015</v>
      </c>
      <c r="D677" s="59" t="str">
        <f t="shared" si="10"/>
        <v>Firebaugh 2015</v>
      </c>
      <c r="E677" t="s">
        <v>1357</v>
      </c>
      <c r="F677" t="s">
        <v>1357</v>
      </c>
      <c r="G677" t="s">
        <v>1357</v>
      </c>
      <c r="H677" t="s">
        <v>1357</v>
      </c>
      <c r="J677" t="s">
        <v>1357</v>
      </c>
      <c r="K677" t="s">
        <v>1357</v>
      </c>
      <c r="L677" t="s">
        <v>1357</v>
      </c>
      <c r="M677" t="s">
        <v>1357</v>
      </c>
      <c r="O677" t="s">
        <v>1357</v>
      </c>
      <c r="P677" t="s">
        <v>1357</v>
      </c>
      <c r="R677" t="s">
        <v>1357</v>
      </c>
      <c r="S677" t="s">
        <v>1357</v>
      </c>
      <c r="T677" t="s">
        <v>1357</v>
      </c>
      <c r="U677" t="s">
        <v>1357</v>
      </c>
      <c r="V677" t="s">
        <v>1357</v>
      </c>
    </row>
    <row r="678" spans="1:22">
      <c r="A678" s="60" t="s">
        <v>1000</v>
      </c>
      <c r="B678" s="15" t="str">
        <f>VLOOKUP(A678,'Planning Periods'!$E$2:$N$540,10,FALSE)</f>
        <v>12/31/2023 - 12/31/2031</v>
      </c>
      <c r="C678" s="59">
        <v>2016</v>
      </c>
      <c r="D678" s="59" t="str">
        <f t="shared" si="10"/>
        <v>Firebaugh 2016</v>
      </c>
      <c r="E678" s="59" t="s">
        <v>1357</v>
      </c>
      <c r="F678" s="233" t="s">
        <v>1357</v>
      </c>
      <c r="G678" s="59" t="s">
        <v>1357</v>
      </c>
      <c r="H678" s="59" t="s">
        <v>1357</v>
      </c>
      <c r="I678" s="48"/>
      <c r="J678" s="59" t="s">
        <v>1357</v>
      </c>
      <c r="K678" s="233" t="s">
        <v>1357</v>
      </c>
      <c r="L678" s="59" t="s">
        <v>1357</v>
      </c>
      <c r="M678" s="59" t="s">
        <v>1357</v>
      </c>
      <c r="N678" s="48"/>
      <c r="O678" s="59" t="s">
        <v>1357</v>
      </c>
      <c r="P678" s="59" t="s">
        <v>1357</v>
      </c>
      <c r="Q678" s="48"/>
      <c r="R678" s="59" t="s">
        <v>1357</v>
      </c>
      <c r="S678" s="59" t="s">
        <v>1357</v>
      </c>
      <c r="T678" s="48" t="s">
        <v>1357</v>
      </c>
      <c r="U678" s="59" t="s">
        <v>1357</v>
      </c>
      <c r="V678" s="59" t="s">
        <v>1357</v>
      </c>
    </row>
    <row r="679" spans="1:22">
      <c r="A679" s="60" t="s">
        <v>1000</v>
      </c>
      <c r="B679" s="15" t="str">
        <f>VLOOKUP(A679,'Planning Periods'!$E$2:$N$540,10,FALSE)</f>
        <v>12/31/2023 - 12/31/2031</v>
      </c>
      <c r="C679" s="59">
        <v>2017</v>
      </c>
      <c r="D679" s="59" t="str">
        <f t="shared" si="10"/>
        <v>Firebaugh 2017</v>
      </c>
      <c r="E679" s="59">
        <v>128</v>
      </c>
      <c r="F679" s="233">
        <v>15</v>
      </c>
      <c r="G679" s="59">
        <v>15</v>
      </c>
      <c r="H679" s="59">
        <v>0</v>
      </c>
      <c r="I679" s="48"/>
      <c r="J679" s="59">
        <v>169</v>
      </c>
      <c r="K679" s="233">
        <v>15</v>
      </c>
      <c r="L679" s="59">
        <v>15</v>
      </c>
      <c r="M679" s="59">
        <v>0</v>
      </c>
      <c r="N679" s="48"/>
      <c r="O679" s="59">
        <v>204</v>
      </c>
      <c r="P679" s="59">
        <v>0</v>
      </c>
      <c r="Q679" s="48"/>
      <c r="R679" s="59">
        <v>211</v>
      </c>
      <c r="S679" s="59">
        <v>0</v>
      </c>
      <c r="T679" s="48">
        <v>0</v>
      </c>
      <c r="U679" s="59">
        <v>712</v>
      </c>
      <c r="V679" s="59">
        <v>30</v>
      </c>
    </row>
    <row r="680" spans="1:22">
      <c r="A680" s="60" t="s">
        <v>1001</v>
      </c>
      <c r="B680" s="15" t="str">
        <f>VLOOKUP(A680,'Planning Periods'!$E$2:$N$540,10,FALSE)</f>
        <v>05/15/2021 - 05/15/2029</v>
      </c>
      <c r="C680" s="59">
        <v>2013</v>
      </c>
      <c r="D680" s="59" t="str">
        <f t="shared" si="10"/>
        <v>Folsom 2013</v>
      </c>
      <c r="E680" s="59">
        <v>1218</v>
      </c>
      <c r="F680" s="233">
        <v>0</v>
      </c>
      <c r="G680" s="59">
        <v>0</v>
      </c>
      <c r="H680" s="59">
        <v>0</v>
      </c>
      <c r="I680" s="48"/>
      <c r="J680" s="59">
        <v>854</v>
      </c>
      <c r="K680" s="233">
        <v>0</v>
      </c>
      <c r="L680" s="59">
        <v>0</v>
      </c>
      <c r="M680" s="59">
        <v>0</v>
      </c>
      <c r="N680" s="48"/>
      <c r="O680" s="59">
        <v>862</v>
      </c>
      <c r="P680" s="59">
        <v>28</v>
      </c>
      <c r="Q680" s="48"/>
      <c r="R680" s="59">
        <v>1699</v>
      </c>
      <c r="S680" s="59">
        <v>302</v>
      </c>
      <c r="T680" s="48">
        <v>0</v>
      </c>
      <c r="U680" s="59">
        <v>4633</v>
      </c>
      <c r="V680" s="59">
        <v>330</v>
      </c>
    </row>
    <row r="681" spans="1:22">
      <c r="A681" s="60" t="s">
        <v>1001</v>
      </c>
      <c r="B681" s="15" t="str">
        <f>VLOOKUP(A681,'Planning Periods'!$E$2:$N$540,10,FALSE)</f>
        <v>05/15/2021 - 05/15/2029</v>
      </c>
      <c r="C681" s="59">
        <v>2014</v>
      </c>
      <c r="D681" s="59" t="str">
        <f t="shared" si="10"/>
        <v>Folsom 2014</v>
      </c>
      <c r="E681" s="59">
        <v>1218</v>
      </c>
      <c r="F681" s="233">
        <v>0</v>
      </c>
      <c r="G681" s="59">
        <v>0</v>
      </c>
      <c r="H681" s="59">
        <v>0</v>
      </c>
      <c r="I681" s="48"/>
      <c r="J681" s="59">
        <v>854</v>
      </c>
      <c r="K681" s="233">
        <v>0</v>
      </c>
      <c r="L681" s="59">
        <v>0</v>
      </c>
      <c r="M681" s="59">
        <v>0</v>
      </c>
      <c r="N681" s="48"/>
      <c r="O681" s="59">
        <v>862</v>
      </c>
      <c r="P681" s="59">
        <v>68</v>
      </c>
      <c r="Q681" s="48"/>
      <c r="R681" s="59">
        <v>1699</v>
      </c>
      <c r="S681" s="59">
        <v>205</v>
      </c>
      <c r="T681" s="48">
        <v>0</v>
      </c>
      <c r="U681" s="59">
        <v>4633</v>
      </c>
      <c r="V681" s="59">
        <v>273</v>
      </c>
    </row>
    <row r="682" spans="1:22">
      <c r="A682" s="60" t="s">
        <v>1001</v>
      </c>
      <c r="B682" s="15" t="str">
        <f>VLOOKUP(A682,'Planning Periods'!$E$2:$N$540,10,FALSE)</f>
        <v>05/15/2021 - 05/15/2029</v>
      </c>
      <c r="C682" s="59">
        <v>2015</v>
      </c>
      <c r="D682" s="59" t="str">
        <f t="shared" si="10"/>
        <v>Folsom 2015</v>
      </c>
      <c r="E682" s="59">
        <v>1218</v>
      </c>
      <c r="F682" s="233">
        <v>0</v>
      </c>
      <c r="G682" s="59">
        <v>0</v>
      </c>
      <c r="H682" s="59">
        <v>0</v>
      </c>
      <c r="I682" s="48"/>
      <c r="J682" s="59">
        <v>854</v>
      </c>
      <c r="K682" s="233">
        <v>0</v>
      </c>
      <c r="L682" s="59">
        <v>0</v>
      </c>
      <c r="M682" s="59">
        <v>0</v>
      </c>
      <c r="N682" s="48"/>
      <c r="O682" s="59">
        <v>862</v>
      </c>
      <c r="P682" s="59">
        <v>54</v>
      </c>
      <c r="Q682" s="48"/>
      <c r="R682" s="59">
        <v>1699</v>
      </c>
      <c r="S682" s="59">
        <v>180</v>
      </c>
      <c r="T682" s="48">
        <v>0</v>
      </c>
      <c r="U682" s="59">
        <v>4633</v>
      </c>
      <c r="V682" s="59">
        <v>234</v>
      </c>
    </row>
    <row r="683" spans="1:22">
      <c r="A683" s="60" t="s">
        <v>1001</v>
      </c>
      <c r="B683" s="15" t="str">
        <f>VLOOKUP(A683,'Planning Periods'!$E$2:$N$540,10,FALSE)</f>
        <v>05/15/2021 - 05/15/2029</v>
      </c>
      <c r="C683" s="59">
        <v>2016</v>
      </c>
      <c r="D683" s="59" t="str">
        <f t="shared" si="10"/>
        <v>Folsom 2016</v>
      </c>
      <c r="E683" s="59">
        <v>1218</v>
      </c>
      <c r="F683" s="233">
        <v>0</v>
      </c>
      <c r="G683" s="59">
        <v>0</v>
      </c>
      <c r="H683" s="59">
        <v>0</v>
      </c>
      <c r="I683" s="48"/>
      <c r="J683" s="59">
        <v>854</v>
      </c>
      <c r="K683" s="233">
        <v>0</v>
      </c>
      <c r="L683" s="59">
        <v>0</v>
      </c>
      <c r="M683" s="59">
        <v>0</v>
      </c>
      <c r="N683" s="48"/>
      <c r="O683" s="59">
        <v>862</v>
      </c>
      <c r="P683" s="59">
        <v>74</v>
      </c>
      <c r="Q683" s="48"/>
      <c r="R683" s="59">
        <v>1699</v>
      </c>
      <c r="S683" s="59">
        <v>99</v>
      </c>
      <c r="T683" s="48">
        <v>0</v>
      </c>
      <c r="U683" s="59">
        <v>4633</v>
      </c>
      <c r="V683" s="59">
        <v>173</v>
      </c>
    </row>
    <row r="684" spans="1:22">
      <c r="A684" s="60" t="s">
        <v>1001</v>
      </c>
      <c r="B684" s="15" t="str">
        <f>VLOOKUP(A684,'Planning Periods'!$E$2:$N$540,10,FALSE)</f>
        <v>05/15/2021 - 05/15/2029</v>
      </c>
      <c r="C684" s="59">
        <v>2017</v>
      </c>
      <c r="D684" s="59" t="str">
        <f t="shared" si="10"/>
        <v>Folsom 2017</v>
      </c>
      <c r="E684" s="59">
        <v>1218</v>
      </c>
      <c r="F684" s="233">
        <v>6</v>
      </c>
      <c r="G684" s="59">
        <v>6</v>
      </c>
      <c r="H684" s="59">
        <v>0</v>
      </c>
      <c r="I684" s="48"/>
      <c r="J684" s="59">
        <v>854</v>
      </c>
      <c r="K684" s="233">
        <v>0</v>
      </c>
      <c r="L684" s="59">
        <v>0</v>
      </c>
      <c r="M684" s="59">
        <v>0</v>
      </c>
      <c r="N684" s="48"/>
      <c r="O684" s="59">
        <v>862</v>
      </c>
      <c r="P684" s="59">
        <v>358</v>
      </c>
      <c r="Q684" s="48"/>
      <c r="R684" s="59">
        <v>1699</v>
      </c>
      <c r="S684" s="59">
        <v>138</v>
      </c>
      <c r="T684" s="48">
        <v>0</v>
      </c>
      <c r="U684" s="59">
        <v>4633</v>
      </c>
      <c r="V684" s="59">
        <v>502</v>
      </c>
    </row>
    <row r="685" spans="1:22">
      <c r="A685" s="60" t="s">
        <v>1002</v>
      </c>
      <c r="B685" s="15"/>
      <c r="C685" s="59">
        <v>2013</v>
      </c>
      <c r="D685" s="59" t="str">
        <f t="shared" si="10"/>
        <v>Fontana 2013</v>
      </c>
      <c r="E685" s="59" t="s">
        <v>1357</v>
      </c>
      <c r="F685" s="233" t="s">
        <v>1357</v>
      </c>
      <c r="G685" s="59" t="s">
        <v>1357</v>
      </c>
      <c r="H685" s="59" t="s">
        <v>1357</v>
      </c>
      <c r="I685" s="48"/>
      <c r="J685" s="59" t="s">
        <v>1357</v>
      </c>
      <c r="K685" s="233" t="s">
        <v>1357</v>
      </c>
      <c r="L685" s="59" t="s">
        <v>1357</v>
      </c>
      <c r="M685" s="59" t="s">
        <v>1357</v>
      </c>
      <c r="N685" s="48"/>
      <c r="O685" s="59" t="s">
        <v>1357</v>
      </c>
      <c r="P685" s="59" t="s">
        <v>1357</v>
      </c>
      <c r="Q685" s="48"/>
      <c r="R685" s="59" t="s">
        <v>1357</v>
      </c>
      <c r="S685" s="59" t="s">
        <v>1357</v>
      </c>
      <c r="T685" s="48" t="s">
        <v>1357</v>
      </c>
      <c r="U685" s="59" t="s">
        <v>1357</v>
      </c>
      <c r="V685" s="59" t="s">
        <v>1357</v>
      </c>
    </row>
    <row r="686" spans="1:22">
      <c r="A686" s="60" t="s">
        <v>1002</v>
      </c>
      <c r="B686" s="15" t="str">
        <f>VLOOKUP(A686,'Planning Periods'!$E$2:$N$540,10,FALSE)</f>
        <v>10/15/2021 - 10/15/2029</v>
      </c>
      <c r="C686" s="59">
        <v>2014</v>
      </c>
      <c r="D686" s="59" t="str">
        <f t="shared" si="10"/>
        <v>Fontana 2014</v>
      </c>
      <c r="E686" s="59">
        <v>1442</v>
      </c>
      <c r="F686" s="233">
        <v>63</v>
      </c>
      <c r="G686" s="59">
        <v>63</v>
      </c>
      <c r="H686" s="59">
        <v>0</v>
      </c>
      <c r="I686" s="48"/>
      <c r="J686" s="59">
        <v>974</v>
      </c>
      <c r="K686" s="233">
        <v>0</v>
      </c>
      <c r="L686" s="59">
        <v>0</v>
      </c>
      <c r="M686" s="59">
        <v>0</v>
      </c>
      <c r="N686" s="48"/>
      <c r="O686" s="59">
        <v>1090</v>
      </c>
      <c r="P686" s="59">
        <v>0</v>
      </c>
      <c r="Q686" s="48"/>
      <c r="R686" s="59">
        <v>2471</v>
      </c>
      <c r="S686" s="59">
        <v>258</v>
      </c>
      <c r="T686" s="48">
        <v>0</v>
      </c>
      <c r="U686" s="59">
        <v>5977</v>
      </c>
      <c r="V686" s="59">
        <v>321</v>
      </c>
    </row>
    <row r="687" spans="1:22">
      <c r="A687" s="60" t="s">
        <v>1002</v>
      </c>
      <c r="B687" s="15" t="str">
        <f>VLOOKUP(A687,'Planning Periods'!$E$2:$N$540,10,FALSE)</f>
        <v>10/15/2021 - 10/15/2029</v>
      </c>
      <c r="C687" s="59">
        <v>2015</v>
      </c>
      <c r="D687" s="59" t="str">
        <f t="shared" si="10"/>
        <v>Fontana 2015</v>
      </c>
      <c r="E687" s="59">
        <v>1442</v>
      </c>
      <c r="F687" s="233">
        <v>0</v>
      </c>
      <c r="G687" s="59">
        <v>0</v>
      </c>
      <c r="H687" s="59">
        <v>0</v>
      </c>
      <c r="I687" s="48"/>
      <c r="J687" s="59">
        <v>974</v>
      </c>
      <c r="K687" s="233">
        <v>147</v>
      </c>
      <c r="L687" s="59">
        <v>147</v>
      </c>
      <c r="M687" s="59">
        <v>0</v>
      </c>
      <c r="N687" s="48"/>
      <c r="O687" s="59">
        <v>1090</v>
      </c>
      <c r="P687" s="59">
        <v>0</v>
      </c>
      <c r="Q687" s="48"/>
      <c r="R687" s="59">
        <v>2471</v>
      </c>
      <c r="S687" s="59">
        <v>368</v>
      </c>
      <c r="T687" s="48">
        <v>0</v>
      </c>
      <c r="U687" s="59">
        <v>5977</v>
      </c>
      <c r="V687" s="59">
        <v>515</v>
      </c>
    </row>
    <row r="688" spans="1:22">
      <c r="A688" s="60" t="s">
        <v>1002</v>
      </c>
      <c r="B688" s="15" t="str">
        <f>VLOOKUP(A688,'Planning Periods'!$E$2:$N$540,10,FALSE)</f>
        <v>10/15/2021 - 10/15/2029</v>
      </c>
      <c r="C688" s="59">
        <v>2016</v>
      </c>
      <c r="D688" s="59" t="str">
        <f t="shared" si="10"/>
        <v>Fontana 2016</v>
      </c>
      <c r="E688" s="59">
        <v>1442</v>
      </c>
      <c r="F688" s="233">
        <v>0</v>
      </c>
      <c r="G688" s="59">
        <v>0</v>
      </c>
      <c r="H688" s="59">
        <v>0</v>
      </c>
      <c r="I688" s="48"/>
      <c r="J688" s="59">
        <v>974</v>
      </c>
      <c r="K688" s="233">
        <v>0</v>
      </c>
      <c r="L688" s="59">
        <v>0</v>
      </c>
      <c r="M688" s="59">
        <v>0</v>
      </c>
      <c r="N688" s="48"/>
      <c r="O688" s="59">
        <v>1090</v>
      </c>
      <c r="P688" s="59">
        <v>0</v>
      </c>
      <c r="Q688" s="48"/>
      <c r="R688" s="59">
        <v>2471</v>
      </c>
      <c r="S688" s="59">
        <v>444</v>
      </c>
      <c r="T688" s="48">
        <v>0</v>
      </c>
      <c r="U688" s="59">
        <v>5977</v>
      </c>
      <c r="V688" s="59">
        <v>444</v>
      </c>
    </row>
    <row r="689" spans="1:22">
      <c r="A689" s="60" t="s">
        <v>1002</v>
      </c>
      <c r="B689" s="15" t="str">
        <f>VLOOKUP(A689,'Planning Periods'!$E$2:$N$540,10,FALSE)</f>
        <v>10/15/2021 - 10/15/2029</v>
      </c>
      <c r="C689" s="59">
        <v>2017</v>
      </c>
      <c r="D689" s="59" t="str">
        <f t="shared" si="10"/>
        <v>Fontana 2017</v>
      </c>
      <c r="E689" s="59">
        <v>1442</v>
      </c>
      <c r="F689" s="233">
        <v>0</v>
      </c>
      <c r="G689" s="59">
        <v>0</v>
      </c>
      <c r="H689" s="59">
        <v>0</v>
      </c>
      <c r="I689" s="48"/>
      <c r="J689" s="59">
        <v>974</v>
      </c>
      <c r="K689" s="233">
        <v>0</v>
      </c>
      <c r="L689" s="59">
        <v>0</v>
      </c>
      <c r="M689" s="59">
        <v>0</v>
      </c>
      <c r="N689" s="48"/>
      <c r="O689" s="59">
        <v>1090</v>
      </c>
      <c r="P689" s="59">
        <v>0</v>
      </c>
      <c r="Q689" s="48"/>
      <c r="R689" s="59">
        <v>2471</v>
      </c>
      <c r="S689" s="59">
        <v>435</v>
      </c>
      <c r="T689" s="48">
        <v>0</v>
      </c>
      <c r="U689" s="59">
        <v>5977</v>
      </c>
      <c r="V689" s="59">
        <v>435</v>
      </c>
    </row>
    <row r="690" spans="1:22">
      <c r="A690" s="60" t="s">
        <v>1003</v>
      </c>
      <c r="B690" s="15" t="str">
        <f>VLOOKUP(A690,'Planning Periods'!$E$2:$N$540,10,FALSE)</f>
        <v>08/15/2019 - 08/15/2027</v>
      </c>
      <c r="C690" s="59">
        <v>2014</v>
      </c>
      <c r="D690" s="59" t="str">
        <f t="shared" si="10"/>
        <v>Fort Bragg 2014</v>
      </c>
      <c r="E690" s="59" t="s">
        <v>1357</v>
      </c>
      <c r="F690" s="233" t="s">
        <v>1357</v>
      </c>
      <c r="G690" s="59" t="s">
        <v>1357</v>
      </c>
      <c r="H690" s="59" t="s">
        <v>1357</v>
      </c>
      <c r="I690" s="48"/>
      <c r="J690" s="59" t="s">
        <v>1357</v>
      </c>
      <c r="K690" s="233" t="s">
        <v>1357</v>
      </c>
      <c r="L690" s="59" t="s">
        <v>1357</v>
      </c>
      <c r="M690" s="59" t="s">
        <v>1357</v>
      </c>
      <c r="N690" s="48"/>
      <c r="O690" s="59" t="s">
        <v>1357</v>
      </c>
      <c r="P690" s="59" t="s">
        <v>1357</v>
      </c>
      <c r="Q690" s="48"/>
      <c r="R690" s="59" t="s">
        <v>1357</v>
      </c>
      <c r="S690" s="59" t="s">
        <v>1357</v>
      </c>
      <c r="T690" s="48" t="s">
        <v>1357</v>
      </c>
      <c r="U690" s="59" t="s">
        <v>1357</v>
      </c>
      <c r="V690" s="59" t="s">
        <v>1357</v>
      </c>
    </row>
    <row r="691" spans="1:22">
      <c r="A691" s="60" t="s">
        <v>1003</v>
      </c>
      <c r="B691" s="15" t="str">
        <f>VLOOKUP(A691,'Planning Periods'!$E$2:$N$540,10,FALSE)</f>
        <v>08/15/2019 - 08/15/2027</v>
      </c>
      <c r="C691" s="59">
        <v>2015</v>
      </c>
      <c r="D691" s="59" t="str">
        <f t="shared" si="10"/>
        <v>Fort Bragg 2015</v>
      </c>
      <c r="E691" s="59">
        <v>5</v>
      </c>
      <c r="F691" s="233">
        <v>0</v>
      </c>
      <c r="G691" s="59">
        <v>0</v>
      </c>
      <c r="H691" s="59">
        <v>0</v>
      </c>
      <c r="I691" s="48"/>
      <c r="J691" s="59">
        <v>5</v>
      </c>
      <c r="K691" s="233">
        <v>2</v>
      </c>
      <c r="L691" s="59">
        <v>2</v>
      </c>
      <c r="M691" s="59">
        <v>0</v>
      </c>
      <c r="N691" s="48"/>
      <c r="O691" s="59">
        <v>3</v>
      </c>
      <c r="P691" s="59">
        <v>0</v>
      </c>
      <c r="Q691" s="48"/>
      <c r="R691" s="59">
        <v>9</v>
      </c>
      <c r="S691" s="59">
        <v>3</v>
      </c>
      <c r="T691" s="48">
        <v>0</v>
      </c>
      <c r="U691" s="59">
        <v>22</v>
      </c>
      <c r="V691" s="59">
        <v>5</v>
      </c>
    </row>
    <row r="692" spans="1:22">
      <c r="A692" s="60" t="s">
        <v>1003</v>
      </c>
      <c r="B692" s="15" t="str">
        <f>VLOOKUP(A692,'Planning Periods'!$E$2:$N$540,10,FALSE)</f>
        <v>08/15/2019 - 08/15/2027</v>
      </c>
      <c r="C692" s="59">
        <v>2016</v>
      </c>
      <c r="D692" s="59" t="str">
        <f t="shared" si="10"/>
        <v>Fort Bragg 2016</v>
      </c>
      <c r="E692" s="59" t="s">
        <v>1357</v>
      </c>
      <c r="F692" s="233" t="s">
        <v>1357</v>
      </c>
      <c r="G692" s="59" t="s">
        <v>1357</v>
      </c>
      <c r="H692" s="59" t="s">
        <v>1357</v>
      </c>
      <c r="I692" s="48"/>
      <c r="J692" s="59" t="s">
        <v>1357</v>
      </c>
      <c r="K692" s="233" t="s">
        <v>1357</v>
      </c>
      <c r="L692" s="59" t="s">
        <v>1357</v>
      </c>
      <c r="M692" s="59" t="s">
        <v>1357</v>
      </c>
      <c r="N692" s="48"/>
      <c r="O692" s="59" t="s">
        <v>1357</v>
      </c>
      <c r="P692" s="59" t="s">
        <v>1357</v>
      </c>
      <c r="Q692" s="48"/>
      <c r="R692" s="59" t="s">
        <v>1357</v>
      </c>
      <c r="S692" s="59" t="s">
        <v>1357</v>
      </c>
      <c r="T692" s="48" t="s">
        <v>1357</v>
      </c>
      <c r="U692" s="59" t="s">
        <v>1357</v>
      </c>
      <c r="V692" s="59" t="s">
        <v>1357</v>
      </c>
    </row>
    <row r="693" spans="1:22">
      <c r="A693" s="60" t="s">
        <v>1003</v>
      </c>
      <c r="B693" s="15" t="str">
        <f>VLOOKUP(A693,'Planning Periods'!$E$2:$N$540,10,FALSE)</f>
        <v>08/15/2019 - 08/15/2027</v>
      </c>
      <c r="C693" s="59">
        <v>2017</v>
      </c>
      <c r="D693" s="59" t="str">
        <f t="shared" si="10"/>
        <v>Fort Bragg 2017</v>
      </c>
      <c r="E693" s="59" t="s">
        <v>1357</v>
      </c>
      <c r="F693" s="233" t="s">
        <v>1357</v>
      </c>
      <c r="G693" s="59" t="s">
        <v>1357</v>
      </c>
      <c r="H693" s="59" t="s">
        <v>1357</v>
      </c>
      <c r="I693" s="48"/>
      <c r="J693" s="59" t="s">
        <v>1357</v>
      </c>
      <c r="K693" s="233" t="s">
        <v>1357</v>
      </c>
      <c r="L693" s="59" t="s">
        <v>1357</v>
      </c>
      <c r="M693" s="59" t="s">
        <v>1357</v>
      </c>
      <c r="N693" s="48"/>
      <c r="O693" s="59" t="s">
        <v>1357</v>
      </c>
      <c r="P693" s="59" t="s">
        <v>1357</v>
      </c>
      <c r="Q693" s="48"/>
      <c r="R693" s="59" t="s">
        <v>1357</v>
      </c>
      <c r="S693" s="59" t="s">
        <v>1357</v>
      </c>
      <c r="T693" s="48" t="s">
        <v>1357</v>
      </c>
      <c r="U693" s="59" t="s">
        <v>1357</v>
      </c>
      <c r="V693" s="59" t="s">
        <v>1357</v>
      </c>
    </row>
    <row r="694" spans="1:22">
      <c r="A694" t="s">
        <v>1004</v>
      </c>
      <c r="B694" s="15" t="str">
        <f>VLOOKUP(A694,'Planning Periods'!$E$2:$N$540,10,FALSE)</f>
        <v>02/15/2023 - 02/15/2031</v>
      </c>
      <c r="C694" s="59">
        <v>2014</v>
      </c>
      <c r="D694" s="59" t="str">
        <f t="shared" si="10"/>
        <v>Fort Jones 2014</v>
      </c>
      <c r="E694" s="233" t="s">
        <v>1357</v>
      </c>
      <c r="F694" s="233" t="s">
        <v>1357</v>
      </c>
      <c r="G694" s="233" t="s">
        <v>1357</v>
      </c>
      <c r="H694" s="233" t="s">
        <v>1357</v>
      </c>
      <c r="I694" s="233">
        <v>0</v>
      </c>
      <c r="J694" s="233" t="s">
        <v>1357</v>
      </c>
      <c r="K694" s="233" t="s">
        <v>1357</v>
      </c>
      <c r="L694" s="233" t="s">
        <v>1357</v>
      </c>
      <c r="M694" s="233" t="s">
        <v>1357</v>
      </c>
      <c r="N694" s="233">
        <v>0</v>
      </c>
      <c r="O694" s="233" t="s">
        <v>1357</v>
      </c>
      <c r="P694" s="233" t="s">
        <v>1357</v>
      </c>
      <c r="Q694" s="233"/>
      <c r="R694" s="233" t="s">
        <v>1357</v>
      </c>
      <c r="S694" s="233" t="s">
        <v>1357</v>
      </c>
      <c r="T694" s="233" t="s">
        <v>1357</v>
      </c>
      <c r="U694" s="233" t="s">
        <v>1357</v>
      </c>
      <c r="V694" s="233" t="s">
        <v>1357</v>
      </c>
    </row>
    <row r="695" spans="1:22">
      <c r="A695" t="s">
        <v>1004</v>
      </c>
      <c r="B695" s="15" t="str">
        <f>VLOOKUP(A695,'Planning Periods'!$E$2:$N$540,10,FALSE)</f>
        <v>02/15/2023 - 02/15/2031</v>
      </c>
      <c r="C695" s="59">
        <v>2015</v>
      </c>
      <c r="D695" s="59" t="str">
        <f t="shared" si="10"/>
        <v>Fort Jones 2015</v>
      </c>
      <c r="E695" t="s">
        <v>1357</v>
      </c>
      <c r="F695" t="s">
        <v>1357</v>
      </c>
      <c r="G695" t="s">
        <v>1357</v>
      </c>
      <c r="H695" t="s">
        <v>1357</v>
      </c>
      <c r="J695" t="s">
        <v>1357</v>
      </c>
      <c r="K695" t="s">
        <v>1357</v>
      </c>
      <c r="L695" t="s">
        <v>1357</v>
      </c>
      <c r="M695" t="s">
        <v>1357</v>
      </c>
      <c r="O695" t="s">
        <v>1357</v>
      </c>
      <c r="P695" t="s">
        <v>1357</v>
      </c>
      <c r="R695" t="s">
        <v>1357</v>
      </c>
      <c r="S695" t="s">
        <v>1357</v>
      </c>
      <c r="T695" t="s">
        <v>1357</v>
      </c>
      <c r="U695" t="s">
        <v>1357</v>
      </c>
      <c r="V695" t="s">
        <v>1357</v>
      </c>
    </row>
    <row r="696" spans="1:22">
      <c r="A696" t="s">
        <v>1004</v>
      </c>
      <c r="B696" s="15" t="str">
        <f>VLOOKUP(A696,'Planning Periods'!$E$2:$N$540,10,FALSE)</f>
        <v>02/15/2023 - 02/15/2031</v>
      </c>
      <c r="C696" s="59">
        <v>2016</v>
      </c>
      <c r="D696" s="59" t="str">
        <f t="shared" si="10"/>
        <v>Fort Jones 2016</v>
      </c>
      <c r="E696" t="s">
        <v>1357</v>
      </c>
      <c r="F696" t="s">
        <v>1357</v>
      </c>
      <c r="G696" t="s">
        <v>1357</v>
      </c>
      <c r="H696" t="s">
        <v>1357</v>
      </c>
      <c r="J696" t="s">
        <v>1357</v>
      </c>
      <c r="K696" t="s">
        <v>1357</v>
      </c>
      <c r="L696" t="s">
        <v>1357</v>
      </c>
      <c r="M696" t="s">
        <v>1357</v>
      </c>
      <c r="O696" t="s">
        <v>1357</v>
      </c>
      <c r="P696" t="s">
        <v>1357</v>
      </c>
      <c r="R696" t="s">
        <v>1357</v>
      </c>
      <c r="S696" t="s">
        <v>1357</v>
      </c>
      <c r="T696" t="s">
        <v>1357</v>
      </c>
      <c r="U696" t="s">
        <v>1357</v>
      </c>
      <c r="V696" t="s">
        <v>1357</v>
      </c>
    </row>
    <row r="697" spans="1:22">
      <c r="A697" t="s">
        <v>1004</v>
      </c>
      <c r="B697" s="15" t="str">
        <f>VLOOKUP(A697,'Planning Periods'!$E$2:$N$540,10,FALSE)</f>
        <v>02/15/2023 - 02/15/2031</v>
      </c>
      <c r="C697" s="59">
        <v>2017</v>
      </c>
      <c r="D697" s="59" t="str">
        <f t="shared" si="10"/>
        <v>Fort Jones 2017</v>
      </c>
      <c r="E697" t="s">
        <v>1357</v>
      </c>
      <c r="F697" t="s">
        <v>1357</v>
      </c>
      <c r="G697" t="s">
        <v>1357</v>
      </c>
      <c r="H697" t="s">
        <v>1357</v>
      </c>
      <c r="J697" t="s">
        <v>1357</v>
      </c>
      <c r="K697" t="s">
        <v>1357</v>
      </c>
      <c r="L697" t="s">
        <v>1357</v>
      </c>
      <c r="M697" t="s">
        <v>1357</v>
      </c>
      <c r="O697" t="s">
        <v>1357</v>
      </c>
      <c r="P697" t="s">
        <v>1357</v>
      </c>
      <c r="R697" t="s">
        <v>1357</v>
      </c>
      <c r="S697" t="s">
        <v>1357</v>
      </c>
      <c r="T697" t="s">
        <v>1357</v>
      </c>
      <c r="U697" t="s">
        <v>1357</v>
      </c>
      <c r="V697" t="s">
        <v>1357</v>
      </c>
    </row>
    <row r="698" spans="1:22">
      <c r="A698" s="60" t="s">
        <v>1005</v>
      </c>
      <c r="B698" s="15" t="str">
        <f>VLOOKUP(A698,'Planning Periods'!$E$2:$N$540,10,FALSE)</f>
        <v>08/31/2019 - 08/31/2027</v>
      </c>
      <c r="C698" s="59">
        <v>2014</v>
      </c>
      <c r="D698" s="59" t="str">
        <f t="shared" si="10"/>
        <v>Fortuna 2014</v>
      </c>
      <c r="E698" s="59" t="s">
        <v>1357</v>
      </c>
      <c r="F698" s="233" t="s">
        <v>1357</v>
      </c>
      <c r="G698" s="59" t="s">
        <v>1357</v>
      </c>
      <c r="H698" s="59" t="s">
        <v>1357</v>
      </c>
      <c r="I698" s="48"/>
      <c r="J698" s="59" t="s">
        <v>1357</v>
      </c>
      <c r="K698" s="233" t="s">
        <v>1357</v>
      </c>
      <c r="L698" s="59" t="s">
        <v>1357</v>
      </c>
      <c r="M698" s="59" t="s">
        <v>1357</v>
      </c>
      <c r="N698" s="48"/>
      <c r="O698" s="59" t="s">
        <v>1357</v>
      </c>
      <c r="P698" s="59" t="s">
        <v>1357</v>
      </c>
      <c r="Q698" s="48"/>
      <c r="R698" s="59" t="s">
        <v>1357</v>
      </c>
      <c r="S698" s="59" t="s">
        <v>1357</v>
      </c>
      <c r="T698" s="48" t="s">
        <v>1357</v>
      </c>
      <c r="U698" s="59" t="s">
        <v>1357</v>
      </c>
      <c r="V698" s="59" t="s">
        <v>1357</v>
      </c>
    </row>
    <row r="699" spans="1:22">
      <c r="A699" s="60" t="s">
        <v>1005</v>
      </c>
      <c r="B699" s="15" t="str">
        <f>VLOOKUP(A699,'Planning Periods'!$E$2:$N$540,10,FALSE)</f>
        <v>08/31/2019 - 08/31/2027</v>
      </c>
      <c r="C699" s="59">
        <v>2015</v>
      </c>
      <c r="D699" s="59" t="str">
        <f t="shared" si="10"/>
        <v>Fortuna 2015</v>
      </c>
      <c r="E699" s="59" t="s">
        <v>1357</v>
      </c>
      <c r="F699" s="233" t="s">
        <v>1357</v>
      </c>
      <c r="G699" s="59" t="s">
        <v>1357</v>
      </c>
      <c r="H699" s="59" t="s">
        <v>1357</v>
      </c>
      <c r="I699" s="48"/>
      <c r="J699" s="59" t="s">
        <v>1357</v>
      </c>
      <c r="K699" s="233" t="s">
        <v>1357</v>
      </c>
      <c r="L699" s="59" t="s">
        <v>1357</v>
      </c>
      <c r="M699" s="59" t="s">
        <v>1357</v>
      </c>
      <c r="N699" s="48"/>
      <c r="O699" s="59" t="s">
        <v>1357</v>
      </c>
      <c r="P699" s="59" t="s">
        <v>1357</v>
      </c>
      <c r="Q699" s="48"/>
      <c r="R699" s="59" t="s">
        <v>1357</v>
      </c>
      <c r="S699" s="59" t="s">
        <v>1357</v>
      </c>
      <c r="T699" s="48" t="s">
        <v>1357</v>
      </c>
      <c r="U699" s="59" t="s">
        <v>1357</v>
      </c>
      <c r="V699" s="59" t="s">
        <v>1357</v>
      </c>
    </row>
    <row r="700" spans="1:22">
      <c r="A700" s="60" t="s">
        <v>1005</v>
      </c>
      <c r="B700" s="15" t="str">
        <f>VLOOKUP(A700,'Planning Periods'!$E$2:$N$540,10,FALSE)</f>
        <v>08/31/2019 - 08/31/2027</v>
      </c>
      <c r="C700" s="59">
        <v>2016</v>
      </c>
      <c r="D700" s="59" t="str">
        <f t="shared" si="10"/>
        <v>Fortuna 2016</v>
      </c>
      <c r="E700" s="59" t="s">
        <v>1357</v>
      </c>
      <c r="F700" s="233" t="s">
        <v>1357</v>
      </c>
      <c r="G700" s="59" t="s">
        <v>1357</v>
      </c>
      <c r="H700" s="59" t="s">
        <v>1357</v>
      </c>
      <c r="I700" s="48"/>
      <c r="J700" s="59" t="s">
        <v>1357</v>
      </c>
      <c r="K700" s="233" t="s">
        <v>1357</v>
      </c>
      <c r="L700" s="59" t="s">
        <v>1357</v>
      </c>
      <c r="M700" s="59" t="s">
        <v>1357</v>
      </c>
      <c r="N700" s="48"/>
      <c r="O700" s="59" t="s">
        <v>1357</v>
      </c>
      <c r="P700" s="59" t="s">
        <v>1357</v>
      </c>
      <c r="Q700" s="48"/>
      <c r="R700" s="59" t="s">
        <v>1357</v>
      </c>
      <c r="S700" s="59" t="s">
        <v>1357</v>
      </c>
      <c r="T700" s="48" t="s">
        <v>1357</v>
      </c>
      <c r="U700" s="59" t="s">
        <v>1357</v>
      </c>
      <c r="V700" s="59" t="s">
        <v>1357</v>
      </c>
    </row>
    <row r="701" spans="1:22">
      <c r="A701" s="60" t="s">
        <v>1005</v>
      </c>
      <c r="B701" s="15" t="str">
        <f>VLOOKUP(A701,'Planning Periods'!$E$2:$N$540,10,FALSE)</f>
        <v>08/31/2019 - 08/31/2027</v>
      </c>
      <c r="C701" s="59">
        <v>2017</v>
      </c>
      <c r="D701" s="59" t="str">
        <f t="shared" si="10"/>
        <v>Fortuna 2017</v>
      </c>
      <c r="E701" s="59">
        <v>39</v>
      </c>
      <c r="F701" s="233">
        <v>0</v>
      </c>
      <c r="G701" s="59">
        <v>0</v>
      </c>
      <c r="H701" s="59">
        <v>0</v>
      </c>
      <c r="I701" s="48"/>
      <c r="J701" s="59">
        <v>24</v>
      </c>
      <c r="K701" s="233">
        <v>0</v>
      </c>
      <c r="L701" s="59">
        <v>0</v>
      </c>
      <c r="M701" s="59">
        <v>0</v>
      </c>
      <c r="N701" s="48"/>
      <c r="O701" s="59">
        <v>27</v>
      </c>
      <c r="P701" s="59">
        <v>4</v>
      </c>
      <c r="Q701" s="48"/>
      <c r="R701" s="59">
        <v>71</v>
      </c>
      <c r="S701" s="59">
        <v>5</v>
      </c>
      <c r="T701" s="48">
        <v>0</v>
      </c>
      <c r="U701" s="59">
        <v>161</v>
      </c>
      <c r="V701" s="59">
        <v>9</v>
      </c>
    </row>
    <row r="702" spans="1:22">
      <c r="A702" s="60" t="s">
        <v>1006</v>
      </c>
      <c r="B702" s="15" t="str">
        <f>VLOOKUP(A702,'Planning Periods'!$E$2:$N$540,10,FALSE)</f>
        <v>01/31/2023 - 01/31/2031</v>
      </c>
      <c r="C702" s="59">
        <v>2014</v>
      </c>
      <c r="D702" s="59" t="str">
        <f t="shared" si="10"/>
        <v>Foster City 2014</v>
      </c>
      <c r="E702" s="59" t="s">
        <v>1357</v>
      </c>
      <c r="F702" s="233" t="s">
        <v>1357</v>
      </c>
      <c r="G702" s="59" t="s">
        <v>1357</v>
      </c>
      <c r="H702" s="59" t="s">
        <v>1357</v>
      </c>
      <c r="I702" s="48"/>
      <c r="J702" s="59" t="s">
        <v>1357</v>
      </c>
      <c r="K702" s="233" t="s">
        <v>1357</v>
      </c>
      <c r="L702" s="59" t="s">
        <v>1357</v>
      </c>
      <c r="M702" s="59" t="s">
        <v>1357</v>
      </c>
      <c r="N702" s="48"/>
      <c r="O702" s="59" t="s">
        <v>1357</v>
      </c>
      <c r="P702" s="59" t="s">
        <v>1357</v>
      </c>
      <c r="Q702" s="48"/>
      <c r="R702" s="59" t="s">
        <v>1357</v>
      </c>
      <c r="S702" s="59" t="s">
        <v>1357</v>
      </c>
      <c r="T702" s="48" t="s">
        <v>1357</v>
      </c>
      <c r="U702" s="59" t="s">
        <v>1357</v>
      </c>
      <c r="V702" s="59" t="s">
        <v>1357</v>
      </c>
    </row>
    <row r="703" spans="1:22">
      <c r="A703" s="60" t="s">
        <v>1006</v>
      </c>
      <c r="B703" s="15" t="str">
        <f>VLOOKUP(A703,'Planning Periods'!$E$2:$N$540,10,FALSE)</f>
        <v>01/31/2023 - 01/31/2031</v>
      </c>
      <c r="C703" s="59">
        <v>2015</v>
      </c>
      <c r="D703" s="59" t="str">
        <f t="shared" si="10"/>
        <v>Foster City 2015</v>
      </c>
      <c r="E703" s="59">
        <v>148</v>
      </c>
      <c r="F703" s="233">
        <v>83</v>
      </c>
      <c r="G703" s="59">
        <v>83</v>
      </c>
      <c r="H703" s="59">
        <v>0</v>
      </c>
      <c r="I703" s="48"/>
      <c r="J703" s="59">
        <v>87</v>
      </c>
      <c r="K703" s="233">
        <v>49</v>
      </c>
      <c r="L703" s="59">
        <v>49</v>
      </c>
      <c r="M703" s="59">
        <v>0</v>
      </c>
      <c r="N703" s="48"/>
      <c r="O703" s="59">
        <v>76</v>
      </c>
      <c r="P703" s="59">
        <v>14</v>
      </c>
      <c r="Q703" s="48"/>
      <c r="R703" s="59">
        <v>119</v>
      </c>
      <c r="S703" s="59">
        <v>563</v>
      </c>
      <c r="T703" s="48">
        <v>0</v>
      </c>
      <c r="U703" s="59">
        <v>430</v>
      </c>
      <c r="V703" s="59">
        <v>709</v>
      </c>
    </row>
    <row r="704" spans="1:22">
      <c r="A704" s="60" t="s">
        <v>1006</v>
      </c>
      <c r="B704" s="15" t="str">
        <f>VLOOKUP(A704,'Planning Periods'!$E$2:$N$540,10,FALSE)</f>
        <v>01/31/2023 - 01/31/2031</v>
      </c>
      <c r="C704" s="59">
        <v>2016</v>
      </c>
      <c r="D704" s="59" t="str">
        <f t="shared" si="10"/>
        <v>Foster City 2016</v>
      </c>
      <c r="E704" s="59">
        <v>148</v>
      </c>
      <c r="F704" s="233">
        <v>0</v>
      </c>
      <c r="G704" s="59">
        <v>0</v>
      </c>
      <c r="H704" s="59">
        <v>0</v>
      </c>
      <c r="I704" s="48"/>
      <c r="J704" s="59">
        <v>87</v>
      </c>
      <c r="K704" s="233">
        <v>0</v>
      </c>
      <c r="L704" s="59">
        <v>0</v>
      </c>
      <c r="M704" s="59">
        <v>0</v>
      </c>
      <c r="N704" s="48"/>
      <c r="O704" s="59">
        <v>76</v>
      </c>
      <c r="P704" s="59">
        <v>0</v>
      </c>
      <c r="Q704" s="48"/>
      <c r="R704" s="59">
        <v>119</v>
      </c>
      <c r="S704" s="59">
        <v>74</v>
      </c>
      <c r="T704" s="48">
        <v>0</v>
      </c>
      <c r="U704" s="59">
        <v>430</v>
      </c>
      <c r="V704" s="59">
        <v>74</v>
      </c>
    </row>
    <row r="705" spans="1:22">
      <c r="A705" s="60" t="s">
        <v>1006</v>
      </c>
      <c r="B705" s="15" t="str">
        <f>VLOOKUP(A705,'Planning Periods'!$E$2:$N$540,10,FALSE)</f>
        <v>01/31/2023 - 01/31/2031</v>
      </c>
      <c r="C705" s="59">
        <v>2017</v>
      </c>
      <c r="D705" s="59" t="str">
        <f t="shared" si="10"/>
        <v>Foster City 2017</v>
      </c>
      <c r="E705" s="59">
        <v>148</v>
      </c>
      <c r="F705" s="233">
        <v>1</v>
      </c>
      <c r="G705" s="59">
        <v>0</v>
      </c>
      <c r="H705" s="59">
        <v>1</v>
      </c>
      <c r="I705" s="48"/>
      <c r="J705" s="59">
        <v>87</v>
      </c>
      <c r="K705" s="233">
        <v>0</v>
      </c>
      <c r="L705" s="59">
        <v>0</v>
      </c>
      <c r="M705" s="59">
        <v>0</v>
      </c>
      <c r="N705" s="48"/>
      <c r="O705" s="59">
        <v>76</v>
      </c>
      <c r="P705" s="59">
        <v>0</v>
      </c>
      <c r="Q705" s="48"/>
      <c r="R705" s="59">
        <v>119</v>
      </c>
      <c r="S705" s="59">
        <v>0</v>
      </c>
      <c r="T705" s="48">
        <v>0</v>
      </c>
      <c r="U705" s="59">
        <v>430</v>
      </c>
      <c r="V705" s="59">
        <v>1</v>
      </c>
    </row>
    <row r="706" spans="1:22">
      <c r="A706" s="60" t="s">
        <v>1007</v>
      </c>
      <c r="B706" s="15"/>
      <c r="C706" s="59">
        <v>2013</v>
      </c>
      <c r="D706" s="59" t="str">
        <f t="shared" si="10"/>
        <v>Fountain Valley 2013</v>
      </c>
      <c r="E706" s="59" t="s">
        <v>1357</v>
      </c>
      <c r="F706" s="233" t="s">
        <v>1357</v>
      </c>
      <c r="G706" s="59" t="s">
        <v>1357</v>
      </c>
      <c r="H706" s="59" t="s">
        <v>1357</v>
      </c>
      <c r="I706" s="48"/>
      <c r="J706" s="59" t="s">
        <v>1357</v>
      </c>
      <c r="K706" s="233" t="s">
        <v>1357</v>
      </c>
      <c r="L706" s="59" t="s">
        <v>1357</v>
      </c>
      <c r="M706" s="59" t="s">
        <v>1357</v>
      </c>
      <c r="N706" s="48"/>
      <c r="O706" s="59" t="s">
        <v>1357</v>
      </c>
      <c r="P706" s="59" t="s">
        <v>1357</v>
      </c>
      <c r="Q706" s="48"/>
      <c r="R706" s="59" t="s">
        <v>1357</v>
      </c>
      <c r="S706" s="59" t="s">
        <v>1357</v>
      </c>
      <c r="T706" s="48" t="s">
        <v>1357</v>
      </c>
      <c r="U706" s="59" t="s">
        <v>1357</v>
      </c>
      <c r="V706" s="59" t="s">
        <v>1357</v>
      </c>
    </row>
    <row r="707" spans="1:22">
      <c r="A707" s="60" t="s">
        <v>1007</v>
      </c>
      <c r="B707" s="15" t="str">
        <f>VLOOKUP(A707,'Planning Periods'!$E$2:$N$540,10,FALSE)</f>
        <v>10/15/2021 - 10/15/2029</v>
      </c>
      <c r="C707" s="59">
        <v>2014</v>
      </c>
      <c r="D707" s="59" t="str">
        <f t="shared" si="10"/>
        <v>Fountain Valley 2014</v>
      </c>
      <c r="E707" s="59">
        <v>83</v>
      </c>
      <c r="F707" s="233">
        <v>0</v>
      </c>
      <c r="G707" s="59">
        <v>0</v>
      </c>
      <c r="H707" s="59">
        <v>0</v>
      </c>
      <c r="I707" s="48"/>
      <c r="J707" s="59">
        <v>59</v>
      </c>
      <c r="K707" s="233">
        <v>0</v>
      </c>
      <c r="L707" s="59">
        <v>0</v>
      </c>
      <c r="M707" s="59">
        <v>0</v>
      </c>
      <c r="N707" s="48"/>
      <c r="O707" s="59">
        <v>65</v>
      </c>
      <c r="P707" s="59">
        <v>0</v>
      </c>
      <c r="Q707" s="48"/>
      <c r="R707" s="59">
        <v>151</v>
      </c>
      <c r="S707" s="59">
        <v>6</v>
      </c>
      <c r="T707" s="48">
        <v>0</v>
      </c>
      <c r="U707" s="59">
        <v>358</v>
      </c>
      <c r="V707" s="59">
        <v>6</v>
      </c>
    </row>
    <row r="708" spans="1:22">
      <c r="A708" s="60" t="s">
        <v>1007</v>
      </c>
      <c r="B708" s="15" t="str">
        <f>VLOOKUP(A708,'Planning Periods'!$E$2:$N$540,10,FALSE)</f>
        <v>10/15/2021 - 10/15/2029</v>
      </c>
      <c r="C708" s="59">
        <v>2015</v>
      </c>
      <c r="D708" s="59" t="str">
        <f t="shared" si="10"/>
        <v>Fountain Valley 2015</v>
      </c>
      <c r="E708" s="59">
        <v>83</v>
      </c>
      <c r="F708" s="233">
        <v>0</v>
      </c>
      <c r="G708" s="59">
        <v>0</v>
      </c>
      <c r="H708" s="59">
        <v>0</v>
      </c>
      <c r="I708" s="48"/>
      <c r="J708" s="59">
        <v>59</v>
      </c>
      <c r="K708" s="233">
        <v>0</v>
      </c>
      <c r="L708" s="59">
        <v>0</v>
      </c>
      <c r="M708" s="59">
        <v>0</v>
      </c>
      <c r="N708" s="48"/>
      <c r="O708" s="59">
        <v>65</v>
      </c>
      <c r="P708" s="59">
        <v>0</v>
      </c>
      <c r="Q708" s="48"/>
      <c r="R708" s="59">
        <v>151</v>
      </c>
      <c r="S708" s="59">
        <v>6</v>
      </c>
      <c r="T708" s="48">
        <v>0</v>
      </c>
      <c r="U708" s="59">
        <v>358</v>
      </c>
      <c r="V708" s="59">
        <v>6</v>
      </c>
    </row>
    <row r="709" spans="1:22">
      <c r="A709" s="60" t="s">
        <v>1007</v>
      </c>
      <c r="B709" s="15" t="str">
        <f>VLOOKUP(A709,'Planning Periods'!$E$2:$N$540,10,FALSE)</f>
        <v>10/15/2021 - 10/15/2029</v>
      </c>
      <c r="C709" s="59">
        <v>2016</v>
      </c>
      <c r="D709" s="59" t="str">
        <f t="shared" si="10"/>
        <v>Fountain Valley 2016</v>
      </c>
      <c r="E709" s="59">
        <v>83</v>
      </c>
      <c r="F709" s="233">
        <v>0</v>
      </c>
      <c r="G709" s="59">
        <v>0</v>
      </c>
      <c r="H709" s="59">
        <v>0</v>
      </c>
      <c r="I709" s="48"/>
      <c r="J709" s="59">
        <v>59</v>
      </c>
      <c r="K709" s="233">
        <v>0</v>
      </c>
      <c r="L709" s="59">
        <v>0</v>
      </c>
      <c r="M709" s="59">
        <v>0</v>
      </c>
      <c r="N709" s="48"/>
      <c r="O709" s="59">
        <v>65</v>
      </c>
      <c r="P709" s="59">
        <v>0</v>
      </c>
      <c r="Q709" s="48"/>
      <c r="R709" s="59">
        <v>151</v>
      </c>
      <c r="S709" s="59">
        <v>10</v>
      </c>
      <c r="T709" s="48">
        <v>0</v>
      </c>
      <c r="U709" s="59">
        <v>358</v>
      </c>
      <c r="V709" s="59">
        <v>10</v>
      </c>
    </row>
    <row r="710" spans="1:22">
      <c r="A710" s="60" t="s">
        <v>1007</v>
      </c>
      <c r="B710" s="15" t="str">
        <f>VLOOKUP(A710,'Planning Periods'!$E$2:$N$540,10,FALSE)</f>
        <v>10/15/2021 - 10/15/2029</v>
      </c>
      <c r="C710" s="59">
        <v>2017</v>
      </c>
      <c r="D710" s="59" t="str">
        <f t="shared" si="10"/>
        <v>Fountain Valley 2017</v>
      </c>
      <c r="E710" s="59">
        <v>83</v>
      </c>
      <c r="F710" s="233">
        <v>0</v>
      </c>
      <c r="G710" s="59">
        <v>0</v>
      </c>
      <c r="H710" s="59">
        <v>0</v>
      </c>
      <c r="I710" s="48"/>
      <c r="J710" s="59">
        <v>59</v>
      </c>
      <c r="K710" s="233">
        <v>0</v>
      </c>
      <c r="L710" s="59">
        <v>0</v>
      </c>
      <c r="M710" s="59">
        <v>0</v>
      </c>
      <c r="N710" s="48"/>
      <c r="O710" s="59">
        <v>65</v>
      </c>
      <c r="P710" s="59">
        <v>6</v>
      </c>
      <c r="Q710" s="48"/>
      <c r="R710" s="59">
        <v>151</v>
      </c>
      <c r="S710" s="59">
        <v>8</v>
      </c>
      <c r="T710" s="48">
        <v>0</v>
      </c>
      <c r="U710" s="59">
        <v>358</v>
      </c>
      <c r="V710" s="59">
        <v>14</v>
      </c>
    </row>
    <row r="711" spans="1:22">
      <c r="A711" t="s">
        <v>1008</v>
      </c>
      <c r="B711" s="15" t="str">
        <f>VLOOKUP(A711,'Planning Periods'!$E$2:$N$540,10,FALSE)</f>
        <v>12/31/2023 - 12/31/2031</v>
      </c>
      <c r="C711" s="59">
        <v>2013</v>
      </c>
      <c r="D711" s="59" t="str">
        <f t="shared" si="10"/>
        <v>Fowler 2013</v>
      </c>
      <c r="E711" s="59" t="s">
        <v>1357</v>
      </c>
      <c r="F711" s="233" t="s">
        <v>1357</v>
      </c>
      <c r="G711" s="59" t="s">
        <v>1357</v>
      </c>
      <c r="H711" s="59" t="s">
        <v>1357</v>
      </c>
      <c r="I711" s="48"/>
      <c r="J711" s="59" t="s">
        <v>1357</v>
      </c>
      <c r="K711" s="233" t="s">
        <v>1357</v>
      </c>
      <c r="L711" s="59" t="s">
        <v>1357</v>
      </c>
      <c r="M711" s="59" t="s">
        <v>1357</v>
      </c>
      <c r="N711" s="48"/>
      <c r="O711" s="59" t="s">
        <v>1357</v>
      </c>
      <c r="P711" s="59" t="s">
        <v>1357</v>
      </c>
      <c r="Q711" s="48"/>
      <c r="R711" s="59" t="s">
        <v>1357</v>
      </c>
      <c r="S711" s="59" t="s">
        <v>1357</v>
      </c>
      <c r="T711" s="48" t="s">
        <v>1357</v>
      </c>
      <c r="U711" s="59" t="s">
        <v>1357</v>
      </c>
      <c r="V711" s="59" t="s">
        <v>1357</v>
      </c>
    </row>
    <row r="712" spans="1:22">
      <c r="A712" t="s">
        <v>1008</v>
      </c>
      <c r="B712" s="15" t="str">
        <f>VLOOKUP(A712,'Planning Periods'!$E$2:$N$540,10,FALSE)</f>
        <v>12/31/2023 - 12/31/2031</v>
      </c>
      <c r="C712" s="59">
        <v>2014</v>
      </c>
      <c r="D712" s="59" t="str">
        <f t="shared" si="10"/>
        <v>Fowler 2014</v>
      </c>
      <c r="E712" s="233" t="s">
        <v>1357</v>
      </c>
      <c r="F712" s="233" t="s">
        <v>1357</v>
      </c>
      <c r="G712" s="233" t="s">
        <v>1357</v>
      </c>
      <c r="H712" s="233" t="s">
        <v>1357</v>
      </c>
      <c r="I712" s="233">
        <v>0</v>
      </c>
      <c r="J712" s="233" t="s">
        <v>1357</v>
      </c>
      <c r="K712" s="233" t="s">
        <v>1357</v>
      </c>
      <c r="L712" s="233" t="s">
        <v>1357</v>
      </c>
      <c r="M712" s="233" t="s">
        <v>1357</v>
      </c>
      <c r="N712" s="233">
        <v>0</v>
      </c>
      <c r="O712" s="233" t="s">
        <v>1357</v>
      </c>
      <c r="P712" s="233" t="s">
        <v>1357</v>
      </c>
      <c r="Q712" s="233"/>
      <c r="R712" s="233" t="s">
        <v>1357</v>
      </c>
      <c r="S712" s="233" t="s">
        <v>1357</v>
      </c>
      <c r="T712" s="233" t="s">
        <v>1357</v>
      </c>
      <c r="U712" s="233" t="s">
        <v>1357</v>
      </c>
      <c r="V712" s="233" t="s">
        <v>1357</v>
      </c>
    </row>
    <row r="713" spans="1:22">
      <c r="A713" t="s">
        <v>1008</v>
      </c>
      <c r="B713" s="15" t="str">
        <f>VLOOKUP(A713,'Planning Periods'!$E$2:$N$540,10,FALSE)</f>
        <v>12/31/2023 - 12/31/2031</v>
      </c>
      <c r="C713" s="59">
        <v>2015</v>
      </c>
      <c r="D713" s="59" t="str">
        <f t="shared" si="10"/>
        <v>Fowler 2015</v>
      </c>
      <c r="E713" t="s">
        <v>1357</v>
      </c>
      <c r="F713" t="s">
        <v>1357</v>
      </c>
      <c r="G713" t="s">
        <v>1357</v>
      </c>
      <c r="H713" t="s">
        <v>1357</v>
      </c>
      <c r="J713" t="s">
        <v>1357</v>
      </c>
      <c r="K713" t="s">
        <v>1357</v>
      </c>
      <c r="L713" t="s">
        <v>1357</v>
      </c>
      <c r="M713" t="s">
        <v>1357</v>
      </c>
      <c r="O713" t="s">
        <v>1357</v>
      </c>
      <c r="P713" t="s">
        <v>1357</v>
      </c>
      <c r="R713" t="s">
        <v>1357</v>
      </c>
      <c r="S713" t="s">
        <v>1357</v>
      </c>
      <c r="T713" t="s">
        <v>1357</v>
      </c>
      <c r="U713" t="s">
        <v>1357</v>
      </c>
      <c r="V713" t="s">
        <v>1357</v>
      </c>
    </row>
    <row r="714" spans="1:22">
      <c r="A714" t="s">
        <v>1008</v>
      </c>
      <c r="B714" s="15" t="str">
        <f>VLOOKUP(A714,'Planning Periods'!$E$2:$N$540,10,FALSE)</f>
        <v>12/31/2023 - 12/31/2031</v>
      </c>
      <c r="C714" s="59">
        <v>2016</v>
      </c>
      <c r="D714" s="59" t="str">
        <f t="shared" si="10"/>
        <v>Fowler 2016</v>
      </c>
      <c r="E714" t="s">
        <v>1357</v>
      </c>
      <c r="F714" t="s">
        <v>1357</v>
      </c>
      <c r="G714" t="s">
        <v>1357</v>
      </c>
      <c r="H714" t="s">
        <v>1357</v>
      </c>
      <c r="J714" t="s">
        <v>1357</v>
      </c>
      <c r="K714" t="s">
        <v>1357</v>
      </c>
      <c r="L714" t="s">
        <v>1357</v>
      </c>
      <c r="M714" t="s">
        <v>1357</v>
      </c>
      <c r="O714" t="s">
        <v>1357</v>
      </c>
      <c r="P714" t="s">
        <v>1357</v>
      </c>
      <c r="R714" t="s">
        <v>1357</v>
      </c>
      <c r="S714" t="s">
        <v>1357</v>
      </c>
      <c r="T714" t="s">
        <v>1357</v>
      </c>
      <c r="U714" t="s">
        <v>1357</v>
      </c>
      <c r="V714" t="s">
        <v>1357</v>
      </c>
    </row>
    <row r="715" spans="1:22">
      <c r="A715" t="s">
        <v>1008</v>
      </c>
      <c r="B715" s="15" t="str">
        <f>VLOOKUP(A715,'Planning Periods'!$E$2:$N$540,10,FALSE)</f>
        <v>12/31/2023 - 12/31/2031</v>
      </c>
      <c r="C715" s="59">
        <v>2017</v>
      </c>
      <c r="D715" s="59" t="str">
        <f t="shared" si="10"/>
        <v>Fowler 2017</v>
      </c>
      <c r="E715" t="s">
        <v>1357</v>
      </c>
      <c r="F715" t="s">
        <v>1357</v>
      </c>
      <c r="G715" t="s">
        <v>1357</v>
      </c>
      <c r="H715" t="s">
        <v>1357</v>
      </c>
      <c r="J715" t="s">
        <v>1357</v>
      </c>
      <c r="K715" t="s">
        <v>1357</v>
      </c>
      <c r="L715" t="s">
        <v>1357</v>
      </c>
      <c r="M715" t="s">
        <v>1357</v>
      </c>
      <c r="O715" t="s">
        <v>1357</v>
      </c>
      <c r="P715" t="s">
        <v>1357</v>
      </c>
      <c r="R715" t="s">
        <v>1357</v>
      </c>
      <c r="S715" t="s">
        <v>1357</v>
      </c>
      <c r="T715" t="s">
        <v>1357</v>
      </c>
      <c r="U715" t="s">
        <v>1357</v>
      </c>
      <c r="V715" t="s">
        <v>1357</v>
      </c>
    </row>
    <row r="716" spans="1:22">
      <c r="A716" s="60" t="s">
        <v>1009</v>
      </c>
      <c r="B716" s="15" t="str">
        <f>VLOOKUP(A716,'Planning Periods'!$E$2:$N$540,10,FALSE)</f>
        <v>01/31/2023 - 01/31/2031</v>
      </c>
      <c r="C716" s="59">
        <v>2014</v>
      </c>
      <c r="D716" s="59" t="str">
        <f t="shared" si="10"/>
        <v>Fremont 2014</v>
      </c>
      <c r="E716" s="59">
        <v>1714</v>
      </c>
      <c r="F716" s="233">
        <v>0</v>
      </c>
      <c r="G716" s="59">
        <v>0</v>
      </c>
      <c r="H716" s="59">
        <v>0</v>
      </c>
      <c r="I716" s="48"/>
      <c r="J716" s="59">
        <v>926</v>
      </c>
      <c r="K716" s="233">
        <v>0</v>
      </c>
      <c r="L716" s="59">
        <v>0</v>
      </c>
      <c r="M716" s="59">
        <v>0</v>
      </c>
      <c r="N716" s="48"/>
      <c r="O716" s="59">
        <v>978</v>
      </c>
      <c r="P716" s="59">
        <v>0</v>
      </c>
      <c r="Q716" s="48"/>
      <c r="R716" s="59">
        <v>1837</v>
      </c>
      <c r="S716" s="59">
        <v>137</v>
      </c>
      <c r="T716" s="48">
        <v>0</v>
      </c>
      <c r="U716" s="59">
        <v>5455</v>
      </c>
      <c r="V716" s="59">
        <v>137</v>
      </c>
    </row>
    <row r="717" spans="1:22">
      <c r="A717" s="60" t="s">
        <v>1009</v>
      </c>
      <c r="B717" s="15" t="str">
        <f>VLOOKUP(A717,'Planning Periods'!$E$2:$N$540,10,FALSE)</f>
        <v>01/31/2023 - 01/31/2031</v>
      </c>
      <c r="C717" s="59">
        <v>2015</v>
      </c>
      <c r="D717" s="59" t="str">
        <f t="shared" si="10"/>
        <v>Fremont 2015</v>
      </c>
      <c r="E717" s="59">
        <v>1714</v>
      </c>
      <c r="F717" s="233">
        <v>64</v>
      </c>
      <c r="G717" s="59">
        <v>64</v>
      </c>
      <c r="H717" s="59">
        <v>0</v>
      </c>
      <c r="I717" s="48"/>
      <c r="J717" s="59">
        <v>926</v>
      </c>
      <c r="K717" s="233">
        <v>0</v>
      </c>
      <c r="L717" s="59">
        <v>0</v>
      </c>
      <c r="M717" s="59">
        <v>0</v>
      </c>
      <c r="N717" s="48"/>
      <c r="O717" s="59">
        <v>978</v>
      </c>
      <c r="P717" s="59">
        <v>0</v>
      </c>
      <c r="Q717" s="48"/>
      <c r="R717" s="59">
        <v>1837</v>
      </c>
      <c r="S717" s="59">
        <v>383</v>
      </c>
      <c r="T717" s="48">
        <v>0</v>
      </c>
      <c r="U717" s="59">
        <v>5455</v>
      </c>
      <c r="V717" s="59">
        <v>447</v>
      </c>
    </row>
    <row r="718" spans="1:22">
      <c r="A718" s="60" t="s">
        <v>1009</v>
      </c>
      <c r="B718" s="15" t="str">
        <f>VLOOKUP(A718,'Planning Periods'!$E$2:$N$540,10,FALSE)</f>
        <v>01/31/2023 - 01/31/2031</v>
      </c>
      <c r="C718" s="59">
        <v>2016</v>
      </c>
      <c r="D718" s="59" t="str">
        <f t="shared" si="10"/>
        <v>Fremont 2016</v>
      </c>
      <c r="E718" s="59">
        <v>1714</v>
      </c>
      <c r="F718" s="233">
        <v>2</v>
      </c>
      <c r="G718" s="59">
        <v>2</v>
      </c>
      <c r="H718" s="59">
        <v>0</v>
      </c>
      <c r="I718" s="48"/>
      <c r="J718" s="59">
        <v>926</v>
      </c>
      <c r="K718" s="233">
        <v>0</v>
      </c>
      <c r="L718" s="59">
        <v>0</v>
      </c>
      <c r="M718" s="59">
        <v>0</v>
      </c>
      <c r="N718" s="48"/>
      <c r="O718" s="59">
        <v>978</v>
      </c>
      <c r="P718" s="59">
        <v>0</v>
      </c>
      <c r="Q718" s="48"/>
      <c r="R718" s="59">
        <v>1837</v>
      </c>
      <c r="S718" s="59">
        <v>452</v>
      </c>
      <c r="T718" s="48">
        <v>0</v>
      </c>
      <c r="U718" s="59">
        <v>5455</v>
      </c>
      <c r="V718" s="59">
        <v>454</v>
      </c>
    </row>
    <row r="719" spans="1:22">
      <c r="A719" s="60" t="s">
        <v>1009</v>
      </c>
      <c r="B719" s="15" t="str">
        <f>VLOOKUP(A719,'Planning Periods'!$E$2:$N$540,10,FALSE)</f>
        <v>01/31/2023 - 01/31/2031</v>
      </c>
      <c r="C719" s="59">
        <v>2017</v>
      </c>
      <c r="D719" s="59" t="str">
        <f t="shared" si="10"/>
        <v>Fremont 2017</v>
      </c>
      <c r="E719" s="59">
        <v>1714</v>
      </c>
      <c r="F719" s="233">
        <v>217</v>
      </c>
      <c r="G719" s="59">
        <v>217</v>
      </c>
      <c r="H719" s="59">
        <v>0</v>
      </c>
      <c r="I719" s="48"/>
      <c r="J719" s="59">
        <v>926</v>
      </c>
      <c r="K719" s="233">
        <v>249</v>
      </c>
      <c r="L719" s="59">
        <v>249</v>
      </c>
      <c r="M719" s="59">
        <v>0</v>
      </c>
      <c r="N719" s="48"/>
      <c r="O719" s="59">
        <v>978</v>
      </c>
      <c r="P719" s="59">
        <v>0</v>
      </c>
      <c r="Q719" s="48"/>
      <c r="R719" s="59">
        <v>1837</v>
      </c>
      <c r="S719" s="59">
        <v>1601</v>
      </c>
      <c r="T719" s="48">
        <v>0</v>
      </c>
      <c r="U719" s="59">
        <v>5455</v>
      </c>
      <c r="V719" s="59">
        <v>2067</v>
      </c>
    </row>
    <row r="720" spans="1:22">
      <c r="A720" s="60" t="s">
        <v>1010</v>
      </c>
      <c r="B720" s="15" t="str">
        <f>VLOOKUP(A720,'Planning Periods'!$E$2:$N$540,10,FALSE)</f>
        <v>12/31/2023 - 12/31/2031</v>
      </c>
      <c r="C720" s="59">
        <v>2013</v>
      </c>
      <c r="D720" s="59" t="str">
        <f t="shared" si="10"/>
        <v>Fresno 2013</v>
      </c>
      <c r="E720" s="59" t="s">
        <v>1357</v>
      </c>
      <c r="F720" s="233" t="s">
        <v>1357</v>
      </c>
      <c r="G720" s="59" t="s">
        <v>1357</v>
      </c>
      <c r="H720" s="59" t="s">
        <v>1357</v>
      </c>
      <c r="I720" s="48"/>
      <c r="J720" s="59" t="s">
        <v>1357</v>
      </c>
      <c r="K720" s="233" t="s">
        <v>1357</v>
      </c>
      <c r="L720" s="59" t="s">
        <v>1357</v>
      </c>
      <c r="M720" s="59" t="s">
        <v>1357</v>
      </c>
      <c r="N720" s="48"/>
      <c r="O720" s="59" t="s">
        <v>1357</v>
      </c>
      <c r="P720" s="59" t="s">
        <v>1357</v>
      </c>
      <c r="Q720" s="48"/>
      <c r="R720" s="59" t="s">
        <v>1357</v>
      </c>
      <c r="S720" s="59" t="s">
        <v>1357</v>
      </c>
      <c r="T720" s="48" t="s">
        <v>1357</v>
      </c>
      <c r="U720" s="59" t="s">
        <v>1357</v>
      </c>
      <c r="V720" s="59" t="s">
        <v>1357</v>
      </c>
    </row>
    <row r="721" spans="1:22">
      <c r="A721" s="60" t="s">
        <v>1010</v>
      </c>
      <c r="B721" s="15" t="str">
        <f>VLOOKUP(A721,'Planning Periods'!$E$2:$N$540,10,FALSE)</f>
        <v>12/31/2023 - 12/31/2031</v>
      </c>
      <c r="C721" s="59">
        <v>2014</v>
      </c>
      <c r="D721" s="59" t="str">
        <f t="shared" si="10"/>
        <v>Fresno 2014</v>
      </c>
      <c r="E721" s="59" t="s">
        <v>1357</v>
      </c>
      <c r="F721" s="233" t="s">
        <v>1357</v>
      </c>
      <c r="G721" s="59" t="s">
        <v>1357</v>
      </c>
      <c r="H721" s="59" t="s">
        <v>1357</v>
      </c>
      <c r="I721" s="48"/>
      <c r="J721" s="59" t="s">
        <v>1357</v>
      </c>
      <c r="K721" s="233" t="s">
        <v>1357</v>
      </c>
      <c r="L721" s="59" t="s">
        <v>1357</v>
      </c>
      <c r="M721" s="59" t="s">
        <v>1357</v>
      </c>
      <c r="N721" s="48"/>
      <c r="O721" s="59" t="s">
        <v>1357</v>
      </c>
      <c r="P721" s="59" t="s">
        <v>1357</v>
      </c>
      <c r="Q721" s="48"/>
      <c r="R721" s="59" t="s">
        <v>1357</v>
      </c>
      <c r="S721" s="59" t="s">
        <v>1357</v>
      </c>
      <c r="T721" s="48" t="s">
        <v>1357</v>
      </c>
      <c r="U721" s="59" t="s">
        <v>1357</v>
      </c>
      <c r="V721" s="59" t="s">
        <v>1357</v>
      </c>
    </row>
    <row r="722" spans="1:22">
      <c r="A722" s="60" t="s">
        <v>1010</v>
      </c>
      <c r="B722" s="15" t="str">
        <f>VLOOKUP(A722,'Planning Periods'!$E$2:$N$540,10,FALSE)</f>
        <v>12/31/2023 - 12/31/2031</v>
      </c>
      <c r="C722" s="59">
        <v>2015</v>
      </c>
      <c r="D722" s="59" t="str">
        <f t="shared" si="10"/>
        <v>Fresno 2015</v>
      </c>
      <c r="E722" s="59">
        <v>7971</v>
      </c>
      <c r="F722" s="233">
        <v>290</v>
      </c>
      <c r="G722" s="59">
        <v>290</v>
      </c>
      <c r="H722" s="59">
        <v>0</v>
      </c>
      <c r="I722" s="48"/>
      <c r="J722" s="59">
        <v>5736</v>
      </c>
      <c r="K722" s="233">
        <v>268</v>
      </c>
      <c r="L722" s="59">
        <v>268</v>
      </c>
      <c r="M722" s="59">
        <v>0</v>
      </c>
      <c r="N722" s="48"/>
      <c r="O722" s="59">
        <v>3228</v>
      </c>
      <c r="P722" s="59">
        <v>384</v>
      </c>
      <c r="Q722" s="48"/>
      <c r="R722" s="59">
        <v>10116</v>
      </c>
      <c r="S722" s="59">
        <v>2328</v>
      </c>
      <c r="T722" s="48">
        <v>0</v>
      </c>
      <c r="U722" s="59">
        <v>27051</v>
      </c>
      <c r="V722" s="59">
        <v>3270</v>
      </c>
    </row>
    <row r="723" spans="1:22">
      <c r="A723" s="60" t="s">
        <v>1010</v>
      </c>
      <c r="B723" s="15" t="str">
        <f>VLOOKUP(A723,'Planning Periods'!$E$2:$N$540,10,FALSE)</f>
        <v>12/31/2023 - 12/31/2031</v>
      </c>
      <c r="C723" s="59">
        <v>2016</v>
      </c>
      <c r="D723" s="59" t="str">
        <f t="shared" si="10"/>
        <v>Fresno 2016</v>
      </c>
      <c r="E723" s="59">
        <v>7971</v>
      </c>
      <c r="F723" s="233">
        <v>23</v>
      </c>
      <c r="G723" s="59">
        <v>23</v>
      </c>
      <c r="H723" s="59">
        <v>0</v>
      </c>
      <c r="I723" s="48"/>
      <c r="J723" s="59">
        <v>5736</v>
      </c>
      <c r="K723" s="233">
        <v>8</v>
      </c>
      <c r="L723" s="59">
        <v>8</v>
      </c>
      <c r="M723" s="59">
        <v>0</v>
      </c>
      <c r="N723" s="48"/>
      <c r="O723" s="59">
        <v>3228</v>
      </c>
      <c r="P723" s="59">
        <v>334</v>
      </c>
      <c r="Q723" s="48"/>
      <c r="R723" s="59">
        <v>10116</v>
      </c>
      <c r="S723" s="59">
        <v>923</v>
      </c>
      <c r="T723" s="48">
        <v>0</v>
      </c>
      <c r="U723" s="59">
        <v>27051</v>
      </c>
      <c r="V723" s="59">
        <v>1288</v>
      </c>
    </row>
    <row r="724" spans="1:22">
      <c r="A724" s="60" t="s">
        <v>1010</v>
      </c>
      <c r="B724" s="15" t="str">
        <f>VLOOKUP(A724,'Planning Periods'!$E$2:$N$540,10,FALSE)</f>
        <v>12/31/2023 - 12/31/2031</v>
      </c>
      <c r="C724" s="59">
        <v>2017</v>
      </c>
      <c r="D724" s="59" t="str">
        <f t="shared" si="10"/>
        <v>Fresno 2017</v>
      </c>
      <c r="E724" s="59">
        <v>7971</v>
      </c>
      <c r="F724" s="233">
        <v>0</v>
      </c>
      <c r="G724" s="59">
        <v>0</v>
      </c>
      <c r="H724" s="59">
        <v>0</v>
      </c>
      <c r="I724" s="48"/>
      <c r="J724" s="59">
        <v>5736</v>
      </c>
      <c r="K724" s="233">
        <v>4</v>
      </c>
      <c r="L724" s="59">
        <v>4</v>
      </c>
      <c r="M724" s="59">
        <v>0</v>
      </c>
      <c r="N724" s="48"/>
      <c r="O724" s="59">
        <v>3228</v>
      </c>
      <c r="P724" s="59">
        <v>787</v>
      </c>
      <c r="Q724" s="48"/>
      <c r="R724" s="59">
        <v>10116</v>
      </c>
      <c r="S724" s="59">
        <v>676</v>
      </c>
      <c r="T724" s="48">
        <v>0</v>
      </c>
      <c r="U724" s="59">
        <v>27051</v>
      </c>
      <c r="V724" s="59">
        <v>1467</v>
      </c>
    </row>
    <row r="725" spans="1:22">
      <c r="A725" s="60" t="s">
        <v>1011</v>
      </c>
      <c r="B725" s="15" t="str">
        <f>VLOOKUP(A725,'Planning Periods'!$E$2:$N$540,10,FALSE)</f>
        <v>12/31/2023 - 12/31/2031</v>
      </c>
      <c r="C725" s="59">
        <v>2013</v>
      </c>
      <c r="D725" s="59" t="str">
        <f t="shared" si="10"/>
        <v>Fresno County - Unincorporated 2013</v>
      </c>
      <c r="E725" s="59" t="s">
        <v>1357</v>
      </c>
      <c r="F725" s="233" t="s">
        <v>1357</v>
      </c>
      <c r="G725" s="59" t="s">
        <v>1357</v>
      </c>
      <c r="H725" s="59" t="s">
        <v>1357</v>
      </c>
      <c r="I725" s="48"/>
      <c r="J725" s="59" t="s">
        <v>1357</v>
      </c>
      <c r="K725" s="233" t="s">
        <v>1357</v>
      </c>
      <c r="L725" s="59" t="s">
        <v>1357</v>
      </c>
      <c r="M725" s="59" t="s">
        <v>1357</v>
      </c>
      <c r="N725" s="48"/>
      <c r="O725" s="59" t="s">
        <v>1357</v>
      </c>
      <c r="P725" s="59" t="s">
        <v>1357</v>
      </c>
      <c r="Q725" s="48"/>
      <c r="R725" s="59" t="s">
        <v>1357</v>
      </c>
      <c r="S725" s="59" t="s">
        <v>1357</v>
      </c>
      <c r="T725" s="48" t="s">
        <v>1357</v>
      </c>
      <c r="U725" s="59" t="s">
        <v>1357</v>
      </c>
      <c r="V725" s="59" t="s">
        <v>1357</v>
      </c>
    </row>
    <row r="726" spans="1:22">
      <c r="A726" s="60" t="s">
        <v>1011</v>
      </c>
      <c r="B726" s="15" t="str">
        <f>VLOOKUP(A726,'Planning Periods'!$E$2:$N$540,10,FALSE)</f>
        <v>12/31/2023 - 12/31/2031</v>
      </c>
      <c r="C726" s="59">
        <v>2014</v>
      </c>
      <c r="D726" s="59" t="str">
        <f t="shared" si="10"/>
        <v>Fresno County - Unincorporated 2014</v>
      </c>
      <c r="E726" s="59" t="s">
        <v>1357</v>
      </c>
      <c r="F726" s="233" t="s">
        <v>1357</v>
      </c>
      <c r="G726" s="59" t="s">
        <v>1357</v>
      </c>
      <c r="H726" s="59" t="s">
        <v>1357</v>
      </c>
      <c r="I726" s="48"/>
      <c r="J726" s="59" t="s">
        <v>1357</v>
      </c>
      <c r="K726" s="233" t="s">
        <v>1357</v>
      </c>
      <c r="L726" s="59" t="s">
        <v>1357</v>
      </c>
      <c r="M726" s="59" t="s">
        <v>1357</v>
      </c>
      <c r="N726" s="48"/>
      <c r="O726" s="59" t="s">
        <v>1357</v>
      </c>
      <c r="P726" s="59" t="s">
        <v>1357</v>
      </c>
      <c r="Q726" s="48"/>
      <c r="R726" s="59" t="s">
        <v>1357</v>
      </c>
      <c r="S726" s="59" t="s">
        <v>1357</v>
      </c>
      <c r="T726" s="48" t="s">
        <v>1357</v>
      </c>
      <c r="U726" s="59" t="s">
        <v>1357</v>
      </c>
      <c r="V726" s="59" t="s">
        <v>1357</v>
      </c>
    </row>
    <row r="727" spans="1:22">
      <c r="A727" s="60" t="s">
        <v>1011</v>
      </c>
      <c r="B727" s="15" t="str">
        <f>VLOOKUP(A727,'Planning Periods'!$E$2:$N$540,10,FALSE)</f>
        <v>12/31/2023 - 12/31/2031</v>
      </c>
      <c r="C727" s="59">
        <v>2015</v>
      </c>
      <c r="D727" s="59" t="str">
        <f t="shared" si="10"/>
        <v>Fresno County - Unincorporated 2015</v>
      </c>
      <c r="E727" s="59">
        <v>460</v>
      </c>
      <c r="F727" s="233">
        <v>0</v>
      </c>
      <c r="G727" s="59">
        <v>0</v>
      </c>
      <c r="H727" s="59">
        <v>0</v>
      </c>
      <c r="I727" s="48"/>
      <c r="J727" s="59">
        <v>527</v>
      </c>
      <c r="K727" s="233">
        <v>0</v>
      </c>
      <c r="L727" s="59">
        <v>0</v>
      </c>
      <c r="M727" s="59">
        <v>0</v>
      </c>
      <c r="N727" s="48"/>
      <c r="O727" s="59">
        <v>589</v>
      </c>
      <c r="P727" s="59">
        <v>102</v>
      </c>
      <c r="Q727" s="48"/>
      <c r="R727" s="59">
        <v>1146</v>
      </c>
      <c r="S727" s="59">
        <v>162</v>
      </c>
      <c r="T727" s="48">
        <v>0</v>
      </c>
      <c r="U727" s="59">
        <v>2722</v>
      </c>
      <c r="V727" s="59">
        <v>264</v>
      </c>
    </row>
    <row r="728" spans="1:22">
      <c r="A728" s="60" t="s">
        <v>1011</v>
      </c>
      <c r="B728" s="15" t="str">
        <f>VLOOKUP(A728,'Planning Periods'!$E$2:$N$540,10,FALSE)</f>
        <v>12/31/2023 - 12/31/2031</v>
      </c>
      <c r="C728" s="59">
        <v>2016</v>
      </c>
      <c r="D728" s="59" t="str">
        <f t="shared" si="10"/>
        <v>Fresno County - Unincorporated 2016</v>
      </c>
      <c r="E728" s="59">
        <v>460</v>
      </c>
      <c r="F728" s="233">
        <v>0</v>
      </c>
      <c r="G728" s="59">
        <v>0</v>
      </c>
      <c r="H728" s="59">
        <v>0</v>
      </c>
      <c r="I728" s="48"/>
      <c r="J728" s="59">
        <v>527</v>
      </c>
      <c r="K728" s="233">
        <v>0</v>
      </c>
      <c r="L728" s="59">
        <v>0</v>
      </c>
      <c r="M728" s="59">
        <v>0</v>
      </c>
      <c r="N728" s="48"/>
      <c r="O728" s="59">
        <v>589</v>
      </c>
      <c r="P728" s="59">
        <v>63</v>
      </c>
      <c r="Q728" s="48"/>
      <c r="R728" s="59">
        <v>1146</v>
      </c>
      <c r="S728" s="59">
        <v>38</v>
      </c>
      <c r="T728" s="48">
        <v>0</v>
      </c>
      <c r="U728" s="59">
        <v>2722</v>
      </c>
      <c r="V728" s="59">
        <v>101</v>
      </c>
    </row>
    <row r="729" spans="1:22">
      <c r="A729" s="60" t="s">
        <v>1011</v>
      </c>
      <c r="B729" s="15" t="str">
        <f>VLOOKUP(A729,'Planning Periods'!$E$2:$N$540,10,FALSE)</f>
        <v>12/31/2023 - 12/31/2031</v>
      </c>
      <c r="C729" s="59">
        <v>2017</v>
      </c>
      <c r="D729" s="59" t="str">
        <f t="shared" si="10"/>
        <v>Fresno County - Unincorporated 2017</v>
      </c>
      <c r="E729" s="59">
        <v>460</v>
      </c>
      <c r="F729" s="233">
        <v>0</v>
      </c>
      <c r="G729" s="59">
        <v>0</v>
      </c>
      <c r="H729" s="59">
        <v>0</v>
      </c>
      <c r="I729" s="48"/>
      <c r="J729" s="59">
        <v>527</v>
      </c>
      <c r="K729" s="233">
        <v>0</v>
      </c>
      <c r="L729" s="59">
        <v>0</v>
      </c>
      <c r="M729" s="59">
        <v>0</v>
      </c>
      <c r="N729" s="48"/>
      <c r="O729" s="59">
        <v>589</v>
      </c>
      <c r="P729" s="59">
        <v>54</v>
      </c>
      <c r="Q729" s="48"/>
      <c r="R729" s="59">
        <v>1146</v>
      </c>
      <c r="S729" s="59">
        <v>71</v>
      </c>
      <c r="T729" s="48">
        <v>0</v>
      </c>
      <c r="U729" s="59">
        <v>2722</v>
      </c>
      <c r="V729" s="59">
        <v>125</v>
      </c>
    </row>
    <row r="730" spans="1:22">
      <c r="A730" s="60" t="s">
        <v>1012</v>
      </c>
      <c r="B730" s="15"/>
      <c r="C730" s="59">
        <v>2013</v>
      </c>
      <c r="D730" s="59" t="str">
        <f t="shared" si="10"/>
        <v>Fullerton 2013</v>
      </c>
      <c r="E730" s="59" t="s">
        <v>1357</v>
      </c>
      <c r="F730" s="233" t="s">
        <v>1357</v>
      </c>
      <c r="G730" s="59" t="s">
        <v>1357</v>
      </c>
      <c r="H730" s="59" t="s">
        <v>1357</v>
      </c>
      <c r="I730" s="48"/>
      <c r="J730" s="59" t="s">
        <v>1357</v>
      </c>
      <c r="K730" s="233" t="s">
        <v>1357</v>
      </c>
      <c r="L730" s="59" t="s">
        <v>1357</v>
      </c>
      <c r="M730" s="59" t="s">
        <v>1357</v>
      </c>
      <c r="N730" s="48"/>
      <c r="O730" s="59" t="s">
        <v>1357</v>
      </c>
      <c r="P730" s="59" t="s">
        <v>1357</v>
      </c>
      <c r="Q730" s="48"/>
      <c r="R730" s="59" t="s">
        <v>1357</v>
      </c>
      <c r="S730" s="59" t="s">
        <v>1357</v>
      </c>
      <c r="T730" s="48" t="s">
        <v>1357</v>
      </c>
      <c r="U730" s="59" t="s">
        <v>1357</v>
      </c>
      <c r="V730" s="59" t="s">
        <v>1357</v>
      </c>
    </row>
    <row r="731" spans="1:22">
      <c r="A731" s="60" t="s">
        <v>1012</v>
      </c>
      <c r="B731" s="15" t="str">
        <f>VLOOKUP(A731,'Planning Periods'!$E$2:$N$540,10,FALSE)</f>
        <v>10/15/2021 - 10/15/2029</v>
      </c>
      <c r="C731" s="59">
        <v>2014</v>
      </c>
      <c r="D731" s="59" t="str">
        <f t="shared" si="10"/>
        <v>Fullerton 2014</v>
      </c>
      <c r="E731" s="59">
        <v>411</v>
      </c>
      <c r="F731" s="233">
        <v>8</v>
      </c>
      <c r="G731" s="59">
        <v>8</v>
      </c>
      <c r="H731" s="59">
        <v>0</v>
      </c>
      <c r="I731" s="48"/>
      <c r="J731" s="59">
        <v>299</v>
      </c>
      <c r="K731" s="233">
        <v>0</v>
      </c>
      <c r="L731" s="59">
        <v>0</v>
      </c>
      <c r="M731" s="59">
        <v>0</v>
      </c>
      <c r="N731" s="48"/>
      <c r="O731" s="59">
        <v>337</v>
      </c>
      <c r="P731" s="59">
        <v>0</v>
      </c>
      <c r="Q731" s="48"/>
      <c r="R731" s="59">
        <v>794</v>
      </c>
      <c r="S731" s="59">
        <v>72</v>
      </c>
      <c r="T731" s="48">
        <v>0</v>
      </c>
      <c r="U731" s="59">
        <v>1841</v>
      </c>
      <c r="V731" s="59">
        <v>80</v>
      </c>
    </row>
    <row r="732" spans="1:22">
      <c r="A732" s="60" t="s">
        <v>1012</v>
      </c>
      <c r="B732" s="15" t="str">
        <f>VLOOKUP(A732,'Planning Periods'!$E$2:$N$540,10,FALSE)</f>
        <v>10/15/2021 - 10/15/2029</v>
      </c>
      <c r="C732" s="59">
        <v>2015</v>
      </c>
      <c r="D732" s="59" t="str">
        <f t="shared" si="10"/>
        <v>Fullerton 2015</v>
      </c>
      <c r="E732" s="59">
        <v>411</v>
      </c>
      <c r="F732" s="233">
        <v>0</v>
      </c>
      <c r="G732" s="59">
        <v>0</v>
      </c>
      <c r="H732" s="59">
        <v>0</v>
      </c>
      <c r="I732" s="48"/>
      <c r="J732" s="59">
        <v>299</v>
      </c>
      <c r="K732" s="233">
        <v>0</v>
      </c>
      <c r="L732" s="59">
        <v>0</v>
      </c>
      <c r="M732" s="59">
        <v>0</v>
      </c>
      <c r="N732" s="48"/>
      <c r="O732" s="59">
        <v>337</v>
      </c>
      <c r="P732" s="59">
        <v>0</v>
      </c>
      <c r="Q732" s="48"/>
      <c r="R732" s="59">
        <v>794</v>
      </c>
      <c r="S732" s="59">
        <v>131</v>
      </c>
      <c r="T732" s="48">
        <v>0</v>
      </c>
      <c r="U732" s="59">
        <v>1841</v>
      </c>
      <c r="V732" s="59">
        <v>131</v>
      </c>
    </row>
    <row r="733" spans="1:22">
      <c r="A733" s="60" t="s">
        <v>1012</v>
      </c>
      <c r="B733" s="15" t="str">
        <f>VLOOKUP(A733,'Planning Periods'!$E$2:$N$540,10,FALSE)</f>
        <v>10/15/2021 - 10/15/2029</v>
      </c>
      <c r="C733" s="59">
        <v>2016</v>
      </c>
      <c r="D733" s="59" t="str">
        <f t="shared" si="10"/>
        <v>Fullerton 2016</v>
      </c>
      <c r="E733" s="59">
        <v>411</v>
      </c>
      <c r="F733" s="233">
        <v>191</v>
      </c>
      <c r="G733" s="59">
        <v>43</v>
      </c>
      <c r="H733" s="59">
        <v>148</v>
      </c>
      <c r="I733" s="48"/>
      <c r="J733" s="59">
        <v>299</v>
      </c>
      <c r="K733" s="233">
        <v>97</v>
      </c>
      <c r="L733" s="59">
        <v>97</v>
      </c>
      <c r="M733" s="59">
        <v>0</v>
      </c>
      <c r="N733" s="48"/>
      <c r="O733" s="59">
        <v>337</v>
      </c>
      <c r="P733" s="59">
        <v>1</v>
      </c>
      <c r="Q733" s="48"/>
      <c r="R733" s="59">
        <v>794</v>
      </c>
      <c r="S733" s="59">
        <v>236</v>
      </c>
      <c r="T733" s="48">
        <v>0</v>
      </c>
      <c r="U733" s="59">
        <v>1841</v>
      </c>
      <c r="V733" s="59">
        <v>525</v>
      </c>
    </row>
    <row r="734" spans="1:22">
      <c r="A734" s="60" t="s">
        <v>1012</v>
      </c>
      <c r="B734" s="15" t="str">
        <f>VLOOKUP(A734,'Planning Periods'!$E$2:$N$540,10,FALSE)</f>
        <v>10/15/2021 - 10/15/2029</v>
      </c>
      <c r="C734" s="59">
        <v>2017</v>
      </c>
      <c r="D734" s="59" t="str">
        <f t="shared" si="10"/>
        <v>Fullerton 2017</v>
      </c>
      <c r="E734" s="59">
        <v>411</v>
      </c>
      <c r="F734" s="233">
        <v>39</v>
      </c>
      <c r="G734" s="59">
        <v>39</v>
      </c>
      <c r="H734" s="59">
        <v>0</v>
      </c>
      <c r="I734" s="48"/>
      <c r="J734" s="59">
        <v>299</v>
      </c>
      <c r="K734" s="233">
        <v>17</v>
      </c>
      <c r="L734" s="59">
        <v>17</v>
      </c>
      <c r="M734" s="59">
        <v>0</v>
      </c>
      <c r="N734" s="48"/>
      <c r="O734" s="59">
        <v>337</v>
      </c>
      <c r="P734" s="59">
        <v>2</v>
      </c>
      <c r="Q734" s="48"/>
      <c r="R734" s="59">
        <v>794</v>
      </c>
      <c r="S734" s="59">
        <v>363</v>
      </c>
      <c r="T734" s="48">
        <v>0</v>
      </c>
      <c r="U734" s="59">
        <v>1841</v>
      </c>
      <c r="V734" s="59">
        <v>421</v>
      </c>
    </row>
    <row r="735" spans="1:22">
      <c r="A735" s="60" t="s">
        <v>1013</v>
      </c>
      <c r="B735" s="15" t="str">
        <f>VLOOKUP(A735,'Planning Periods'!$E$2:$N$540,10,FALSE)</f>
        <v>05/15/2021 - 05/15/2029</v>
      </c>
      <c r="C735" s="59">
        <v>2013</v>
      </c>
      <c r="D735" s="59" t="str">
        <f t="shared" si="10"/>
        <v>Galt 2013</v>
      </c>
      <c r="E735" s="59">
        <v>131</v>
      </c>
      <c r="F735" s="233">
        <v>0</v>
      </c>
      <c r="G735" s="59">
        <v>0</v>
      </c>
      <c r="H735" s="59">
        <v>0</v>
      </c>
      <c r="I735" s="48"/>
      <c r="J735" s="59">
        <v>91</v>
      </c>
      <c r="K735" s="233">
        <v>0</v>
      </c>
      <c r="L735" s="59">
        <v>0</v>
      </c>
      <c r="M735" s="59">
        <v>0</v>
      </c>
      <c r="N735" s="48"/>
      <c r="O735" s="59">
        <v>126</v>
      </c>
      <c r="P735" s="59">
        <v>0</v>
      </c>
      <c r="Q735" s="48"/>
      <c r="R735" s="59">
        <v>331</v>
      </c>
      <c r="S735" s="59">
        <v>41</v>
      </c>
      <c r="T735" s="48">
        <v>0</v>
      </c>
      <c r="U735" s="59">
        <v>679</v>
      </c>
      <c r="V735" s="59">
        <v>41</v>
      </c>
    </row>
    <row r="736" spans="1:22">
      <c r="A736" s="60" t="s">
        <v>1013</v>
      </c>
      <c r="B736" s="15" t="str">
        <f>VLOOKUP(A736,'Planning Periods'!$E$2:$N$540,10,FALSE)</f>
        <v>05/15/2021 - 05/15/2029</v>
      </c>
      <c r="C736" s="59">
        <v>2014</v>
      </c>
      <c r="D736" s="59" t="str">
        <f t="shared" ref="D736:D804" si="11">CONCATENATE(A736," ",C736)</f>
        <v>Galt 2014</v>
      </c>
      <c r="E736" s="59">
        <v>131</v>
      </c>
      <c r="F736" s="233">
        <v>0</v>
      </c>
      <c r="G736" s="59">
        <v>0</v>
      </c>
      <c r="H736" s="59">
        <v>0</v>
      </c>
      <c r="I736" s="48"/>
      <c r="J736" s="59">
        <v>91</v>
      </c>
      <c r="K736" s="233">
        <v>0</v>
      </c>
      <c r="L736" s="59">
        <v>0</v>
      </c>
      <c r="M736" s="59">
        <v>0</v>
      </c>
      <c r="N736" s="48"/>
      <c r="O736" s="59">
        <v>126</v>
      </c>
      <c r="P736" s="59">
        <v>0</v>
      </c>
      <c r="Q736" s="48"/>
      <c r="R736" s="59">
        <v>331</v>
      </c>
      <c r="S736" s="59">
        <v>29</v>
      </c>
      <c r="T736" s="48">
        <v>0</v>
      </c>
      <c r="U736" s="59">
        <v>679</v>
      </c>
      <c r="V736" s="59">
        <v>29</v>
      </c>
    </row>
    <row r="737" spans="1:22">
      <c r="A737" s="60" t="s">
        <v>1013</v>
      </c>
      <c r="B737" s="15" t="str">
        <f>VLOOKUP(A737,'Planning Periods'!$E$2:$N$540,10,FALSE)</f>
        <v>05/15/2021 - 05/15/2029</v>
      </c>
      <c r="C737" s="59">
        <v>2015</v>
      </c>
      <c r="D737" s="59" t="str">
        <f t="shared" si="11"/>
        <v>Galt 2015</v>
      </c>
      <c r="E737" s="59">
        <v>131</v>
      </c>
      <c r="F737" s="233">
        <v>0</v>
      </c>
      <c r="G737" s="59">
        <v>0</v>
      </c>
      <c r="H737" s="59">
        <v>0</v>
      </c>
      <c r="I737" s="48"/>
      <c r="J737" s="59">
        <v>91</v>
      </c>
      <c r="K737" s="233">
        <v>0</v>
      </c>
      <c r="L737" s="59">
        <v>0</v>
      </c>
      <c r="M737" s="59">
        <v>0</v>
      </c>
      <c r="N737" s="48"/>
      <c r="O737" s="59">
        <v>126</v>
      </c>
      <c r="P737" s="59">
        <v>0</v>
      </c>
      <c r="Q737" s="48"/>
      <c r="R737" s="59">
        <v>331</v>
      </c>
      <c r="S737" s="59">
        <v>45</v>
      </c>
      <c r="T737" s="48">
        <v>0</v>
      </c>
      <c r="U737" s="59">
        <v>679</v>
      </c>
      <c r="V737" s="59">
        <v>45</v>
      </c>
    </row>
    <row r="738" spans="1:22">
      <c r="A738" s="60" t="s">
        <v>1013</v>
      </c>
      <c r="B738" s="15" t="str">
        <f>VLOOKUP(A738,'Planning Periods'!$E$2:$N$540,10,FALSE)</f>
        <v>05/15/2021 - 05/15/2029</v>
      </c>
      <c r="C738" s="59">
        <v>2016</v>
      </c>
      <c r="D738" s="59" t="str">
        <f t="shared" si="11"/>
        <v>Galt 2016</v>
      </c>
      <c r="E738" s="59">
        <v>131</v>
      </c>
      <c r="F738" s="233">
        <v>0</v>
      </c>
      <c r="G738" s="59">
        <v>0</v>
      </c>
      <c r="H738" s="59">
        <v>0</v>
      </c>
      <c r="I738" s="48"/>
      <c r="J738" s="59">
        <v>91</v>
      </c>
      <c r="K738" s="233">
        <v>0</v>
      </c>
      <c r="L738" s="59">
        <v>0</v>
      </c>
      <c r="M738" s="59">
        <v>0</v>
      </c>
      <c r="N738" s="48"/>
      <c r="O738" s="59">
        <v>126</v>
      </c>
      <c r="P738" s="59">
        <v>0</v>
      </c>
      <c r="Q738" s="48"/>
      <c r="R738" s="59">
        <v>331</v>
      </c>
      <c r="S738" s="59">
        <v>134</v>
      </c>
      <c r="T738" s="48">
        <v>0</v>
      </c>
      <c r="U738" s="59">
        <v>679</v>
      </c>
      <c r="V738" s="59">
        <v>134</v>
      </c>
    </row>
    <row r="739" spans="1:22">
      <c r="A739" s="60" t="s">
        <v>1013</v>
      </c>
      <c r="B739" s="15" t="str">
        <f>VLOOKUP(A739,'Planning Periods'!$E$2:$N$540,10,FALSE)</f>
        <v>05/15/2021 - 05/15/2029</v>
      </c>
      <c r="C739" s="59">
        <v>2017</v>
      </c>
      <c r="D739" s="59" t="str">
        <f t="shared" si="11"/>
        <v>Galt 2017</v>
      </c>
      <c r="E739" s="59">
        <v>131</v>
      </c>
      <c r="F739" s="233">
        <v>0</v>
      </c>
      <c r="G739" s="59">
        <v>0</v>
      </c>
      <c r="H739" s="59">
        <v>0</v>
      </c>
      <c r="I739" s="48"/>
      <c r="J739" s="59">
        <v>91</v>
      </c>
      <c r="K739" s="233">
        <v>0</v>
      </c>
      <c r="L739" s="59">
        <v>0</v>
      </c>
      <c r="M739" s="59">
        <v>0</v>
      </c>
      <c r="N739" s="48"/>
      <c r="O739" s="59">
        <v>126</v>
      </c>
      <c r="P739" s="59">
        <v>0</v>
      </c>
      <c r="Q739" s="48"/>
      <c r="R739" s="59">
        <v>331</v>
      </c>
      <c r="S739" s="59">
        <v>71</v>
      </c>
      <c r="T739" s="48">
        <v>0</v>
      </c>
      <c r="U739" s="59">
        <v>679</v>
      </c>
      <c r="V739" s="59">
        <v>71</v>
      </c>
    </row>
    <row r="740" spans="1:22">
      <c r="A740" s="60" t="s">
        <v>1014</v>
      </c>
      <c r="B740" s="15"/>
      <c r="C740" s="59">
        <v>2013</v>
      </c>
      <c r="D740" s="59" t="str">
        <f t="shared" si="11"/>
        <v>Garden Grove 2013</v>
      </c>
      <c r="E740" s="59">
        <v>164</v>
      </c>
      <c r="F740" s="233">
        <v>0</v>
      </c>
      <c r="G740" s="59">
        <v>0</v>
      </c>
      <c r="H740" s="59">
        <v>0</v>
      </c>
      <c r="I740" s="48"/>
      <c r="J740" s="59">
        <v>120</v>
      </c>
      <c r="K740" s="233">
        <v>0</v>
      </c>
      <c r="L740" s="59">
        <v>0</v>
      </c>
      <c r="M740" s="59">
        <v>0</v>
      </c>
      <c r="N740" s="48"/>
      <c r="O740" s="59">
        <v>135</v>
      </c>
      <c r="P740" s="59">
        <v>3</v>
      </c>
      <c r="Q740" s="48"/>
      <c r="R740" s="59">
        <v>328</v>
      </c>
      <c r="S740" s="59">
        <v>38</v>
      </c>
      <c r="T740" s="48">
        <v>0</v>
      </c>
      <c r="U740" s="59">
        <v>747</v>
      </c>
      <c r="V740" s="59">
        <v>41</v>
      </c>
    </row>
    <row r="741" spans="1:22">
      <c r="A741" s="60" t="s">
        <v>1014</v>
      </c>
      <c r="B741" s="15" t="str">
        <f>VLOOKUP(A741,'Planning Periods'!$E$2:$N$540,10,FALSE)</f>
        <v>10/15/2021 - 10/15/2029</v>
      </c>
      <c r="C741" s="59">
        <v>2014</v>
      </c>
      <c r="D741" s="59" t="str">
        <f t="shared" si="11"/>
        <v>Garden Grove 2014</v>
      </c>
      <c r="E741" s="59">
        <v>164</v>
      </c>
      <c r="F741" s="233">
        <v>0</v>
      </c>
      <c r="G741" s="59">
        <v>0</v>
      </c>
      <c r="H741" s="59">
        <v>0</v>
      </c>
      <c r="I741" s="48"/>
      <c r="J741" s="59">
        <v>120</v>
      </c>
      <c r="K741" s="233">
        <v>14</v>
      </c>
      <c r="L741" s="59">
        <v>14</v>
      </c>
      <c r="M741" s="59">
        <v>0</v>
      </c>
      <c r="N741" s="48"/>
      <c r="O741" s="59">
        <v>135</v>
      </c>
      <c r="P741" s="59">
        <v>50</v>
      </c>
      <c r="Q741" s="48"/>
      <c r="R741" s="59">
        <v>328</v>
      </c>
      <c r="S741" s="59">
        <v>37</v>
      </c>
      <c r="T741" s="48">
        <v>0</v>
      </c>
      <c r="U741" s="59">
        <v>747</v>
      </c>
      <c r="V741" s="59">
        <v>101</v>
      </c>
    </row>
    <row r="742" spans="1:22">
      <c r="A742" s="60" t="s">
        <v>1014</v>
      </c>
      <c r="B742" s="15" t="str">
        <f>VLOOKUP(A742,'Planning Periods'!$E$2:$N$540,10,FALSE)</f>
        <v>10/15/2021 - 10/15/2029</v>
      </c>
      <c r="C742" s="59">
        <v>2015</v>
      </c>
      <c r="D742" s="59" t="str">
        <f t="shared" si="11"/>
        <v>Garden Grove 2015</v>
      </c>
      <c r="E742" s="59">
        <v>164</v>
      </c>
      <c r="F742" s="233">
        <v>0</v>
      </c>
      <c r="G742" s="59">
        <v>0</v>
      </c>
      <c r="H742" s="59">
        <v>0</v>
      </c>
      <c r="I742" s="48"/>
      <c r="J742" s="59">
        <v>120</v>
      </c>
      <c r="K742" s="233">
        <v>0</v>
      </c>
      <c r="L742" s="59">
        <v>0</v>
      </c>
      <c r="M742" s="59">
        <v>0</v>
      </c>
      <c r="N742" s="48"/>
      <c r="O742" s="59">
        <v>135</v>
      </c>
      <c r="P742" s="59">
        <v>7</v>
      </c>
      <c r="Q742" s="48"/>
      <c r="R742" s="59">
        <v>328</v>
      </c>
      <c r="S742" s="59">
        <v>46</v>
      </c>
      <c r="T742" s="48">
        <v>0</v>
      </c>
      <c r="U742" s="59">
        <v>747</v>
      </c>
      <c r="V742" s="59">
        <v>53</v>
      </c>
    </row>
    <row r="743" spans="1:22">
      <c r="A743" s="60" t="s">
        <v>1014</v>
      </c>
      <c r="B743" s="15" t="str">
        <f>VLOOKUP(A743,'Planning Periods'!$E$2:$N$540,10,FALSE)</f>
        <v>10/15/2021 - 10/15/2029</v>
      </c>
      <c r="C743" s="59">
        <v>2016</v>
      </c>
      <c r="D743" s="59" t="str">
        <f t="shared" si="11"/>
        <v>Garden Grove 2016</v>
      </c>
      <c r="E743" s="59">
        <v>164</v>
      </c>
      <c r="F743" s="233">
        <v>0</v>
      </c>
      <c r="G743" s="59">
        <v>0</v>
      </c>
      <c r="H743" s="59">
        <v>0</v>
      </c>
      <c r="I743" s="48"/>
      <c r="J743" s="59">
        <v>120</v>
      </c>
      <c r="K743" s="233">
        <v>0</v>
      </c>
      <c r="L743" s="59">
        <v>0</v>
      </c>
      <c r="M743" s="59">
        <v>0</v>
      </c>
      <c r="N743" s="48"/>
      <c r="O743" s="59">
        <v>135</v>
      </c>
      <c r="P743" s="59">
        <v>9</v>
      </c>
      <c r="Q743" s="48"/>
      <c r="R743" s="59">
        <v>328</v>
      </c>
      <c r="S743" s="59">
        <v>10</v>
      </c>
      <c r="T743" s="48">
        <v>0</v>
      </c>
      <c r="U743" s="59">
        <v>747</v>
      </c>
      <c r="V743" s="59">
        <v>19</v>
      </c>
    </row>
    <row r="744" spans="1:22">
      <c r="A744" s="60" t="s">
        <v>1014</v>
      </c>
      <c r="B744" s="15" t="str">
        <f>VLOOKUP(A744,'Planning Periods'!$E$2:$N$540,10,FALSE)</f>
        <v>10/15/2021 - 10/15/2029</v>
      </c>
      <c r="C744" s="59">
        <v>2017</v>
      </c>
      <c r="D744" s="59" t="str">
        <f t="shared" si="11"/>
        <v>Garden Grove 2017</v>
      </c>
      <c r="E744" s="59">
        <v>164</v>
      </c>
      <c r="F744" s="233">
        <v>13</v>
      </c>
      <c r="G744" s="59">
        <v>13</v>
      </c>
      <c r="H744" s="59">
        <v>0</v>
      </c>
      <c r="I744" s="48"/>
      <c r="J744" s="59">
        <v>120</v>
      </c>
      <c r="K744" s="233">
        <v>33</v>
      </c>
      <c r="L744" s="59">
        <v>33</v>
      </c>
      <c r="M744" s="59">
        <v>0</v>
      </c>
      <c r="N744" s="48"/>
      <c r="O744" s="59">
        <v>135</v>
      </c>
      <c r="P744" s="59">
        <v>13</v>
      </c>
      <c r="Q744" s="48"/>
      <c r="R744" s="59">
        <v>328</v>
      </c>
      <c r="S744" s="59">
        <v>9</v>
      </c>
      <c r="T744" s="48">
        <v>0</v>
      </c>
      <c r="U744" s="59">
        <v>747</v>
      </c>
      <c r="V744" s="59">
        <v>68</v>
      </c>
    </row>
    <row r="745" spans="1:22">
      <c r="A745" s="60" t="s">
        <v>1015</v>
      </c>
      <c r="B745" s="15"/>
      <c r="C745" s="59">
        <v>2013</v>
      </c>
      <c r="D745" s="59" t="str">
        <f t="shared" si="11"/>
        <v>Gardena 2013</v>
      </c>
      <c r="E745" s="59" t="s">
        <v>1357</v>
      </c>
      <c r="F745" s="233" t="s">
        <v>1357</v>
      </c>
      <c r="G745" s="59" t="s">
        <v>1357</v>
      </c>
      <c r="H745" s="59" t="s">
        <v>1357</v>
      </c>
      <c r="I745" s="48"/>
      <c r="J745" s="59" t="s">
        <v>1357</v>
      </c>
      <c r="K745" s="233" t="s">
        <v>1357</v>
      </c>
      <c r="L745" s="59" t="s">
        <v>1357</v>
      </c>
      <c r="M745" s="59" t="s">
        <v>1357</v>
      </c>
      <c r="N745" s="48"/>
      <c r="O745" s="59" t="s">
        <v>1357</v>
      </c>
      <c r="P745" s="59" t="s">
        <v>1357</v>
      </c>
      <c r="Q745" s="48"/>
      <c r="R745" s="59" t="s">
        <v>1357</v>
      </c>
      <c r="S745" s="59" t="s">
        <v>1357</v>
      </c>
      <c r="T745" s="48" t="s">
        <v>1357</v>
      </c>
      <c r="U745" s="59" t="s">
        <v>1357</v>
      </c>
      <c r="V745" s="59" t="s">
        <v>1357</v>
      </c>
    </row>
    <row r="746" spans="1:22">
      <c r="A746" s="60" t="s">
        <v>1015</v>
      </c>
      <c r="B746" s="15" t="str">
        <f>VLOOKUP(A746,'Planning Periods'!$E$2:$N$540,10,FALSE)</f>
        <v>10/15/2021 - 10/15/2029</v>
      </c>
      <c r="C746" s="59">
        <v>2014</v>
      </c>
      <c r="D746" s="59" t="str">
        <f t="shared" si="11"/>
        <v>Gardena 2014</v>
      </c>
      <c r="E746" s="59">
        <v>98</v>
      </c>
      <c r="F746" s="233">
        <v>0</v>
      </c>
      <c r="G746" s="59">
        <v>0</v>
      </c>
      <c r="H746" s="59">
        <v>0</v>
      </c>
      <c r="I746" s="48"/>
      <c r="J746" s="59">
        <v>60</v>
      </c>
      <c r="K746" s="233">
        <v>0</v>
      </c>
      <c r="L746" s="59">
        <v>0</v>
      </c>
      <c r="M746" s="59">
        <v>0</v>
      </c>
      <c r="N746" s="48"/>
      <c r="O746" s="59">
        <v>66</v>
      </c>
      <c r="P746" s="59">
        <v>6</v>
      </c>
      <c r="Q746" s="48"/>
      <c r="R746" s="59">
        <v>173</v>
      </c>
      <c r="S746" s="59">
        <v>21</v>
      </c>
      <c r="T746" s="48">
        <v>0</v>
      </c>
      <c r="U746" s="59">
        <v>397</v>
      </c>
      <c r="V746" s="59">
        <v>27</v>
      </c>
    </row>
    <row r="747" spans="1:22">
      <c r="A747" s="60" t="s">
        <v>1015</v>
      </c>
      <c r="B747" s="15" t="str">
        <f>VLOOKUP(A747,'Planning Periods'!$E$2:$N$540,10,FALSE)</f>
        <v>10/15/2021 - 10/15/2029</v>
      </c>
      <c r="C747" s="59">
        <v>2015</v>
      </c>
      <c r="D747" s="59" t="str">
        <f t="shared" si="11"/>
        <v>Gardena 2015</v>
      </c>
      <c r="E747" s="59">
        <v>98</v>
      </c>
      <c r="F747" s="233">
        <v>0</v>
      </c>
      <c r="G747" s="59">
        <v>0</v>
      </c>
      <c r="H747" s="59">
        <v>0</v>
      </c>
      <c r="I747" s="48"/>
      <c r="J747" s="59">
        <v>60</v>
      </c>
      <c r="K747" s="233">
        <v>0</v>
      </c>
      <c r="L747" s="59">
        <v>0</v>
      </c>
      <c r="M747" s="59">
        <v>0</v>
      </c>
      <c r="N747" s="48"/>
      <c r="O747" s="59">
        <v>66</v>
      </c>
      <c r="P747" s="59">
        <v>14</v>
      </c>
      <c r="Q747" s="48"/>
      <c r="R747" s="59">
        <v>173</v>
      </c>
      <c r="S747" s="59">
        <v>42</v>
      </c>
      <c r="T747" s="48">
        <v>0</v>
      </c>
      <c r="U747" s="59">
        <v>397</v>
      </c>
      <c r="V747" s="59">
        <v>56</v>
      </c>
    </row>
    <row r="748" spans="1:22">
      <c r="A748" s="60" t="s">
        <v>1015</v>
      </c>
      <c r="B748" s="15" t="str">
        <f>VLOOKUP(A748,'Planning Periods'!$E$2:$N$540,10,FALSE)</f>
        <v>10/15/2021 - 10/15/2029</v>
      </c>
      <c r="C748" s="59">
        <v>2016</v>
      </c>
      <c r="D748" s="59" t="str">
        <f t="shared" si="11"/>
        <v>Gardena 2016</v>
      </c>
      <c r="E748" s="59">
        <v>98</v>
      </c>
      <c r="F748" s="233">
        <v>0</v>
      </c>
      <c r="G748" s="59">
        <v>0</v>
      </c>
      <c r="H748" s="59">
        <v>0</v>
      </c>
      <c r="I748" s="48"/>
      <c r="J748" s="59">
        <v>60</v>
      </c>
      <c r="K748" s="233">
        <v>0</v>
      </c>
      <c r="L748" s="59">
        <v>0</v>
      </c>
      <c r="M748" s="59">
        <v>0</v>
      </c>
      <c r="N748" s="48"/>
      <c r="O748" s="59">
        <v>66</v>
      </c>
      <c r="P748" s="59">
        <v>28</v>
      </c>
      <c r="Q748" s="48"/>
      <c r="R748" s="59">
        <v>173</v>
      </c>
      <c r="S748" s="59">
        <v>74</v>
      </c>
      <c r="T748" s="48">
        <v>0</v>
      </c>
      <c r="U748" s="59">
        <v>397</v>
      </c>
      <c r="V748" s="59">
        <v>102</v>
      </c>
    </row>
    <row r="749" spans="1:22">
      <c r="A749" s="60" t="s">
        <v>1015</v>
      </c>
      <c r="B749" s="15" t="str">
        <f>VLOOKUP(A749,'Planning Periods'!$E$2:$N$540,10,FALSE)</f>
        <v>10/15/2021 - 10/15/2029</v>
      </c>
      <c r="C749" s="59">
        <v>2017</v>
      </c>
      <c r="D749" s="59" t="str">
        <f t="shared" si="11"/>
        <v>Gardena 2017</v>
      </c>
      <c r="E749" s="59">
        <v>98</v>
      </c>
      <c r="F749" s="233">
        <v>0</v>
      </c>
      <c r="G749" s="59">
        <v>0</v>
      </c>
      <c r="H749" s="59">
        <v>0</v>
      </c>
      <c r="I749" s="48"/>
      <c r="J749" s="59">
        <v>60</v>
      </c>
      <c r="K749" s="233">
        <v>0</v>
      </c>
      <c r="L749" s="59">
        <v>0</v>
      </c>
      <c r="M749" s="59">
        <v>0</v>
      </c>
      <c r="N749" s="48"/>
      <c r="O749" s="59">
        <v>66</v>
      </c>
      <c r="P749" s="59">
        <v>6</v>
      </c>
      <c r="Q749" s="48"/>
      <c r="R749" s="59">
        <v>173</v>
      </c>
      <c r="S749" s="59">
        <v>44</v>
      </c>
      <c r="T749" s="48">
        <v>0</v>
      </c>
      <c r="U749" s="59">
        <v>397</v>
      </c>
      <c r="V749" s="59">
        <v>50</v>
      </c>
    </row>
    <row r="750" spans="1:22">
      <c r="A750" s="60" t="s">
        <v>1016</v>
      </c>
      <c r="B750" s="15" t="str">
        <f>VLOOKUP(A750,'Planning Periods'!$E$2:$N$540,10,FALSE)</f>
        <v>01/31/2023 - 01/31/2031</v>
      </c>
      <c r="C750" s="59">
        <v>2014</v>
      </c>
      <c r="D750" s="59" t="str">
        <f t="shared" si="11"/>
        <v>Gilroy 2014</v>
      </c>
      <c r="E750" s="59" t="s">
        <v>1357</v>
      </c>
      <c r="F750" s="233" t="s">
        <v>1357</v>
      </c>
      <c r="G750" s="59" t="s">
        <v>1357</v>
      </c>
      <c r="H750" s="59" t="s">
        <v>1357</v>
      </c>
      <c r="I750" s="48"/>
      <c r="J750" s="59" t="s">
        <v>1357</v>
      </c>
      <c r="K750" s="233" t="s">
        <v>1357</v>
      </c>
      <c r="L750" s="59" t="s">
        <v>1357</v>
      </c>
      <c r="M750" s="59" t="s">
        <v>1357</v>
      </c>
      <c r="N750" s="48"/>
      <c r="O750" s="59" t="s">
        <v>1357</v>
      </c>
      <c r="P750" s="59" t="s">
        <v>1357</v>
      </c>
      <c r="Q750" s="48"/>
      <c r="R750" s="59" t="s">
        <v>1357</v>
      </c>
      <c r="S750" s="59" t="s">
        <v>1357</v>
      </c>
      <c r="T750" s="48" t="s">
        <v>1357</v>
      </c>
      <c r="U750" s="59" t="s">
        <v>1357</v>
      </c>
      <c r="V750" s="59" t="s">
        <v>1357</v>
      </c>
    </row>
    <row r="751" spans="1:22">
      <c r="A751" s="60" t="s">
        <v>1016</v>
      </c>
      <c r="B751" s="15" t="str">
        <f>VLOOKUP(A751,'Planning Periods'!$E$2:$N$540,10,FALSE)</f>
        <v>01/31/2023 - 01/31/2031</v>
      </c>
      <c r="C751" s="59">
        <v>2015</v>
      </c>
      <c r="D751" s="59" t="str">
        <f t="shared" si="11"/>
        <v>Gilroy 2015</v>
      </c>
      <c r="E751" s="59">
        <v>236</v>
      </c>
      <c r="F751" s="233">
        <v>26</v>
      </c>
      <c r="G751" s="59">
        <v>26</v>
      </c>
      <c r="H751" s="59">
        <v>0</v>
      </c>
      <c r="I751" s="48"/>
      <c r="J751" s="59">
        <v>160</v>
      </c>
      <c r="K751" s="233">
        <v>247</v>
      </c>
      <c r="L751" s="59">
        <v>247</v>
      </c>
      <c r="M751" s="59">
        <v>0</v>
      </c>
      <c r="N751" s="48"/>
      <c r="O751" s="59">
        <v>217</v>
      </c>
      <c r="P751" s="59">
        <v>14</v>
      </c>
      <c r="Q751" s="48"/>
      <c r="R751" s="59">
        <v>475</v>
      </c>
      <c r="S751" s="59">
        <v>406</v>
      </c>
      <c r="T751" s="48">
        <v>0</v>
      </c>
      <c r="U751" s="59">
        <v>1088</v>
      </c>
      <c r="V751" s="59">
        <v>693</v>
      </c>
    </row>
    <row r="752" spans="1:22">
      <c r="A752" s="60" t="s">
        <v>1016</v>
      </c>
      <c r="B752" s="15" t="str">
        <f>VLOOKUP(A752,'Planning Periods'!$E$2:$N$540,10,FALSE)</f>
        <v>01/31/2023 - 01/31/2031</v>
      </c>
      <c r="C752" s="59">
        <v>2016</v>
      </c>
      <c r="D752" s="59" t="str">
        <f t="shared" si="11"/>
        <v>Gilroy 2016</v>
      </c>
      <c r="E752" s="59">
        <v>236</v>
      </c>
      <c r="F752" s="233">
        <v>0</v>
      </c>
      <c r="G752" s="59">
        <v>0</v>
      </c>
      <c r="H752" s="59">
        <v>0</v>
      </c>
      <c r="I752" s="48"/>
      <c r="J752" s="59">
        <v>160</v>
      </c>
      <c r="K752" s="233">
        <v>0</v>
      </c>
      <c r="L752" s="59">
        <v>0</v>
      </c>
      <c r="M752" s="59">
        <v>0</v>
      </c>
      <c r="N752" s="48"/>
      <c r="O752" s="59">
        <v>217</v>
      </c>
      <c r="P752" s="59">
        <v>0</v>
      </c>
      <c r="Q752" s="48"/>
      <c r="R752" s="59">
        <v>475</v>
      </c>
      <c r="S752" s="59">
        <v>321</v>
      </c>
      <c r="T752" s="48">
        <v>0</v>
      </c>
      <c r="U752" s="59">
        <v>1088</v>
      </c>
      <c r="V752" s="59">
        <v>321</v>
      </c>
    </row>
    <row r="753" spans="1:22">
      <c r="A753" s="60" t="s">
        <v>1016</v>
      </c>
      <c r="B753" s="15" t="str">
        <f>VLOOKUP(A753,'Planning Periods'!$E$2:$N$540,10,FALSE)</f>
        <v>01/31/2023 - 01/31/2031</v>
      </c>
      <c r="C753" s="59">
        <v>2017</v>
      </c>
      <c r="D753" s="59" t="str">
        <f t="shared" si="11"/>
        <v>Gilroy 2017</v>
      </c>
      <c r="E753" s="59">
        <v>236</v>
      </c>
      <c r="F753" s="233">
        <v>0</v>
      </c>
      <c r="G753" s="59">
        <v>0</v>
      </c>
      <c r="H753" s="59">
        <v>0</v>
      </c>
      <c r="I753" s="48"/>
      <c r="J753" s="59">
        <v>160</v>
      </c>
      <c r="K753" s="233">
        <v>202</v>
      </c>
      <c r="L753" s="59">
        <v>202</v>
      </c>
      <c r="M753" s="59">
        <v>0</v>
      </c>
      <c r="N753" s="48"/>
      <c r="O753" s="59">
        <v>217</v>
      </c>
      <c r="P753" s="59">
        <v>0</v>
      </c>
      <c r="Q753" s="48"/>
      <c r="R753" s="59">
        <v>475</v>
      </c>
      <c r="S753" s="59">
        <v>243</v>
      </c>
      <c r="T753" s="48">
        <v>0</v>
      </c>
      <c r="U753" s="59">
        <v>1088</v>
      </c>
      <c r="V753" s="59">
        <v>445</v>
      </c>
    </row>
    <row r="754" spans="1:22">
      <c r="A754" s="60" t="s">
        <v>1017</v>
      </c>
      <c r="B754" s="15"/>
      <c r="C754" s="59">
        <v>2013</v>
      </c>
      <c r="D754" s="59" t="str">
        <f t="shared" si="11"/>
        <v>Glendale 2013</v>
      </c>
      <c r="E754" s="59" t="s">
        <v>1357</v>
      </c>
      <c r="F754" s="233" t="s">
        <v>1357</v>
      </c>
      <c r="G754" s="59" t="s">
        <v>1357</v>
      </c>
      <c r="H754" s="59" t="s">
        <v>1357</v>
      </c>
      <c r="I754" s="48"/>
      <c r="J754" s="59" t="s">
        <v>1357</v>
      </c>
      <c r="K754" s="233" t="s">
        <v>1357</v>
      </c>
      <c r="L754" s="59" t="s">
        <v>1357</v>
      </c>
      <c r="M754" s="59" t="s">
        <v>1357</v>
      </c>
      <c r="N754" s="48"/>
      <c r="O754" s="59" t="s">
        <v>1357</v>
      </c>
      <c r="P754" s="59" t="s">
        <v>1357</v>
      </c>
      <c r="Q754" s="48"/>
      <c r="R754" s="59" t="s">
        <v>1357</v>
      </c>
      <c r="S754" s="59" t="s">
        <v>1357</v>
      </c>
      <c r="T754" s="48" t="s">
        <v>1357</v>
      </c>
      <c r="U754" s="59" t="s">
        <v>1357</v>
      </c>
      <c r="V754" s="59" t="s">
        <v>1357</v>
      </c>
    </row>
    <row r="755" spans="1:22">
      <c r="A755" s="60" t="s">
        <v>1017</v>
      </c>
      <c r="B755" s="15" t="str">
        <f>VLOOKUP(A755,'Planning Periods'!$E$2:$N$540,10,FALSE)</f>
        <v>10/15/2021 - 10/15/2029</v>
      </c>
      <c r="C755" s="59">
        <v>2014</v>
      </c>
      <c r="D755" s="59" t="str">
        <f t="shared" si="11"/>
        <v>Glendale 2014</v>
      </c>
      <c r="E755" s="59">
        <v>508</v>
      </c>
      <c r="F755" s="233">
        <v>71</v>
      </c>
      <c r="G755" s="59">
        <v>71</v>
      </c>
      <c r="H755" s="59">
        <v>0</v>
      </c>
      <c r="I755" s="48"/>
      <c r="J755" s="59">
        <v>310</v>
      </c>
      <c r="K755" s="233">
        <v>48</v>
      </c>
      <c r="L755" s="59">
        <v>48</v>
      </c>
      <c r="M755" s="59">
        <v>0</v>
      </c>
      <c r="N755" s="48"/>
      <c r="O755" s="59">
        <v>337</v>
      </c>
      <c r="P755" s="59">
        <v>0</v>
      </c>
      <c r="Q755" s="48"/>
      <c r="R755" s="59">
        <v>862</v>
      </c>
      <c r="S755" s="59">
        <v>532</v>
      </c>
      <c r="T755" s="48">
        <v>0</v>
      </c>
      <c r="U755" s="59">
        <v>2017</v>
      </c>
      <c r="V755" s="59">
        <v>651</v>
      </c>
    </row>
    <row r="756" spans="1:22">
      <c r="A756" s="60" t="s">
        <v>1017</v>
      </c>
      <c r="B756" s="15" t="str">
        <f>VLOOKUP(A756,'Planning Periods'!$E$2:$N$540,10,FALSE)</f>
        <v>10/15/2021 - 10/15/2029</v>
      </c>
      <c r="C756" s="59">
        <v>2015</v>
      </c>
      <c r="D756" s="59" t="str">
        <f t="shared" si="11"/>
        <v>Glendale 2015</v>
      </c>
      <c r="E756" s="59">
        <v>508</v>
      </c>
      <c r="F756" s="233">
        <v>0</v>
      </c>
      <c r="G756" s="59">
        <v>0</v>
      </c>
      <c r="H756" s="59">
        <v>0</v>
      </c>
      <c r="I756" s="48"/>
      <c r="J756" s="59">
        <v>310</v>
      </c>
      <c r="K756" s="233">
        <v>0</v>
      </c>
      <c r="L756" s="59">
        <v>0</v>
      </c>
      <c r="M756" s="59">
        <v>0</v>
      </c>
      <c r="N756" s="48"/>
      <c r="O756" s="59">
        <v>337</v>
      </c>
      <c r="P756" s="59">
        <v>1</v>
      </c>
      <c r="Q756" s="48"/>
      <c r="R756" s="59">
        <v>862</v>
      </c>
      <c r="S756" s="59">
        <v>776</v>
      </c>
      <c r="T756" s="48">
        <v>0</v>
      </c>
      <c r="U756" s="59">
        <v>2017</v>
      </c>
      <c r="V756" s="59">
        <v>777</v>
      </c>
    </row>
    <row r="757" spans="1:22">
      <c r="A757" s="60" t="s">
        <v>1017</v>
      </c>
      <c r="B757" s="15" t="str">
        <f>VLOOKUP(A757,'Planning Periods'!$E$2:$N$540,10,FALSE)</f>
        <v>10/15/2021 - 10/15/2029</v>
      </c>
      <c r="C757" s="59">
        <v>2016</v>
      </c>
      <c r="D757" s="59" t="str">
        <f t="shared" si="11"/>
        <v>Glendale 2016</v>
      </c>
      <c r="E757" s="59">
        <v>508</v>
      </c>
      <c r="F757" s="233">
        <v>12</v>
      </c>
      <c r="G757" s="59">
        <v>12</v>
      </c>
      <c r="H757" s="59">
        <v>0</v>
      </c>
      <c r="I757" s="48"/>
      <c r="J757" s="59">
        <v>310</v>
      </c>
      <c r="K757" s="233">
        <v>12</v>
      </c>
      <c r="L757" s="59">
        <v>12</v>
      </c>
      <c r="M757" s="59">
        <v>0</v>
      </c>
      <c r="N757" s="48"/>
      <c r="O757" s="59">
        <v>337</v>
      </c>
      <c r="P757" s="59">
        <v>0</v>
      </c>
      <c r="Q757" s="48"/>
      <c r="R757" s="59">
        <v>862</v>
      </c>
      <c r="S757" s="59">
        <v>1187</v>
      </c>
      <c r="T757" s="48">
        <v>0</v>
      </c>
      <c r="U757" s="59">
        <v>2017</v>
      </c>
      <c r="V757" s="59">
        <v>1211</v>
      </c>
    </row>
    <row r="758" spans="1:22">
      <c r="A758" s="60" t="s">
        <v>1017</v>
      </c>
      <c r="B758" s="15" t="str">
        <f>VLOOKUP(A758,'Planning Periods'!$E$2:$N$540,10,FALSE)</f>
        <v>10/15/2021 - 10/15/2029</v>
      </c>
      <c r="C758" s="59">
        <v>2017</v>
      </c>
      <c r="D758" s="59" t="str">
        <f t="shared" si="11"/>
        <v>Glendale 2017</v>
      </c>
      <c r="E758" s="59">
        <v>508</v>
      </c>
      <c r="F758" s="233">
        <v>5</v>
      </c>
      <c r="G758" s="59">
        <v>5</v>
      </c>
      <c r="H758" s="59">
        <v>0</v>
      </c>
      <c r="I758" s="48"/>
      <c r="J758" s="59">
        <v>310</v>
      </c>
      <c r="K758" s="233">
        <v>37</v>
      </c>
      <c r="L758" s="59">
        <v>37</v>
      </c>
      <c r="M758" s="59">
        <v>0</v>
      </c>
      <c r="N758" s="48"/>
      <c r="O758" s="59">
        <v>337</v>
      </c>
      <c r="P758" s="59">
        <v>0</v>
      </c>
      <c r="Q758" s="48"/>
      <c r="R758" s="59">
        <v>862</v>
      </c>
      <c r="S758" s="59">
        <v>610</v>
      </c>
      <c r="T758" s="48">
        <v>0</v>
      </c>
      <c r="U758" s="59">
        <v>2017</v>
      </c>
      <c r="V758" s="59">
        <v>652</v>
      </c>
    </row>
    <row r="759" spans="1:22">
      <c r="A759" s="60" t="s">
        <v>1018</v>
      </c>
      <c r="B759" s="15"/>
      <c r="C759" s="59">
        <v>2013</v>
      </c>
      <c r="D759" s="59" t="str">
        <f t="shared" si="11"/>
        <v>Glendora 2013</v>
      </c>
      <c r="E759" s="59" t="s">
        <v>1357</v>
      </c>
      <c r="F759" s="233" t="s">
        <v>1357</v>
      </c>
      <c r="G759" s="59" t="s">
        <v>1357</v>
      </c>
      <c r="H759" s="59" t="s">
        <v>1357</v>
      </c>
      <c r="I759" s="48"/>
      <c r="J759" s="59" t="s">
        <v>1357</v>
      </c>
      <c r="K759" s="233" t="s">
        <v>1357</v>
      </c>
      <c r="L759" s="59" t="s">
        <v>1357</v>
      </c>
      <c r="M759" s="59" t="s">
        <v>1357</v>
      </c>
      <c r="N759" s="48"/>
      <c r="O759" s="59" t="s">
        <v>1357</v>
      </c>
      <c r="P759" s="59" t="s">
        <v>1357</v>
      </c>
      <c r="Q759" s="48"/>
      <c r="R759" s="59" t="s">
        <v>1357</v>
      </c>
      <c r="S759" s="59" t="s">
        <v>1357</v>
      </c>
      <c r="T759" s="48" t="s">
        <v>1357</v>
      </c>
      <c r="U759" s="59" t="s">
        <v>1357</v>
      </c>
      <c r="V759" s="59" t="s">
        <v>1357</v>
      </c>
    </row>
    <row r="760" spans="1:22">
      <c r="A760" s="60" t="s">
        <v>1018</v>
      </c>
      <c r="B760" s="15" t="str">
        <f>VLOOKUP(A760,'Planning Periods'!$E$2:$N$540,10,FALSE)</f>
        <v>10/15/2021 - 10/15/2029</v>
      </c>
      <c r="C760" s="59">
        <v>2014</v>
      </c>
      <c r="D760" s="59" t="str">
        <f t="shared" si="11"/>
        <v>Glendora 2014</v>
      </c>
      <c r="E760" s="59">
        <v>171</v>
      </c>
      <c r="F760" s="233">
        <v>0</v>
      </c>
      <c r="G760" s="59">
        <v>0</v>
      </c>
      <c r="H760" s="59">
        <v>0</v>
      </c>
      <c r="I760" s="48"/>
      <c r="J760" s="59">
        <v>100</v>
      </c>
      <c r="K760" s="233">
        <v>0</v>
      </c>
      <c r="L760" s="59">
        <v>0</v>
      </c>
      <c r="M760" s="59">
        <v>0</v>
      </c>
      <c r="N760" s="48"/>
      <c r="O760" s="59">
        <v>108</v>
      </c>
      <c r="P760" s="59">
        <v>0</v>
      </c>
      <c r="Q760" s="48"/>
      <c r="R760" s="59">
        <v>267</v>
      </c>
      <c r="S760" s="59">
        <v>48</v>
      </c>
      <c r="T760" s="48">
        <v>0</v>
      </c>
      <c r="U760" s="59">
        <v>646</v>
      </c>
      <c r="V760" s="59">
        <v>48</v>
      </c>
    </row>
    <row r="761" spans="1:22">
      <c r="A761" s="60" t="s">
        <v>1018</v>
      </c>
      <c r="B761" s="15" t="str">
        <f>VLOOKUP(A761,'Planning Periods'!$E$2:$N$540,10,FALSE)</f>
        <v>10/15/2021 - 10/15/2029</v>
      </c>
      <c r="C761" s="59">
        <v>2015</v>
      </c>
      <c r="D761" s="59" t="str">
        <f t="shared" si="11"/>
        <v>Glendora 2015</v>
      </c>
      <c r="E761" s="59">
        <v>171</v>
      </c>
      <c r="F761" s="233">
        <v>0</v>
      </c>
      <c r="G761" s="59">
        <v>0</v>
      </c>
      <c r="H761" s="59">
        <v>0</v>
      </c>
      <c r="I761" s="48"/>
      <c r="J761" s="59">
        <v>100</v>
      </c>
      <c r="K761" s="233">
        <v>0</v>
      </c>
      <c r="L761" s="59">
        <v>0</v>
      </c>
      <c r="M761" s="59">
        <v>0</v>
      </c>
      <c r="N761" s="48"/>
      <c r="O761" s="59">
        <v>108</v>
      </c>
      <c r="P761" s="59">
        <v>0</v>
      </c>
      <c r="Q761" s="48"/>
      <c r="R761" s="59">
        <v>267</v>
      </c>
      <c r="S761" s="59">
        <v>22</v>
      </c>
      <c r="T761" s="48">
        <v>0</v>
      </c>
      <c r="U761" s="59">
        <v>646</v>
      </c>
      <c r="V761" s="59">
        <v>22</v>
      </c>
    </row>
    <row r="762" spans="1:22">
      <c r="A762" s="60" t="s">
        <v>1018</v>
      </c>
      <c r="B762" s="15" t="str">
        <f>VLOOKUP(A762,'Planning Periods'!$E$2:$N$540,10,FALSE)</f>
        <v>10/15/2021 - 10/15/2029</v>
      </c>
      <c r="C762" s="59">
        <v>2016</v>
      </c>
      <c r="D762" s="59" t="str">
        <f t="shared" si="11"/>
        <v>Glendora 2016</v>
      </c>
      <c r="E762" s="59">
        <v>171</v>
      </c>
      <c r="F762" s="233">
        <v>0</v>
      </c>
      <c r="G762" s="59">
        <v>0</v>
      </c>
      <c r="H762" s="59">
        <v>0</v>
      </c>
      <c r="I762" s="48"/>
      <c r="J762" s="59">
        <v>100</v>
      </c>
      <c r="K762" s="233">
        <v>0</v>
      </c>
      <c r="L762" s="59">
        <v>0</v>
      </c>
      <c r="M762" s="59">
        <v>0</v>
      </c>
      <c r="N762" s="48"/>
      <c r="O762" s="59">
        <v>108</v>
      </c>
      <c r="P762" s="59">
        <v>0</v>
      </c>
      <c r="Q762" s="48"/>
      <c r="R762" s="59">
        <v>267</v>
      </c>
      <c r="S762" s="59">
        <v>329</v>
      </c>
      <c r="T762" s="48">
        <v>0</v>
      </c>
      <c r="U762" s="59">
        <v>646</v>
      </c>
      <c r="V762" s="59">
        <v>329</v>
      </c>
    </row>
    <row r="763" spans="1:22">
      <c r="A763" s="60" t="s">
        <v>1018</v>
      </c>
      <c r="B763" s="15" t="str">
        <f>VLOOKUP(A763,'Planning Periods'!$E$2:$N$540,10,FALSE)</f>
        <v>10/15/2021 - 10/15/2029</v>
      </c>
      <c r="C763" s="59">
        <v>2017</v>
      </c>
      <c r="D763" s="59" t="str">
        <f t="shared" si="11"/>
        <v>Glendora 2017</v>
      </c>
      <c r="E763" s="59">
        <v>171</v>
      </c>
      <c r="F763" s="233">
        <v>0</v>
      </c>
      <c r="G763" s="59">
        <v>0</v>
      </c>
      <c r="H763" s="59">
        <v>0</v>
      </c>
      <c r="I763" s="48"/>
      <c r="J763" s="59">
        <v>100</v>
      </c>
      <c r="K763" s="233">
        <v>0</v>
      </c>
      <c r="L763" s="59">
        <v>0</v>
      </c>
      <c r="M763" s="59">
        <v>0</v>
      </c>
      <c r="N763" s="48"/>
      <c r="O763" s="59">
        <v>108</v>
      </c>
      <c r="P763" s="59">
        <v>0</v>
      </c>
      <c r="Q763" s="48"/>
      <c r="R763" s="59">
        <v>267</v>
      </c>
      <c r="S763" s="59">
        <v>84</v>
      </c>
      <c r="T763" s="48">
        <v>0</v>
      </c>
      <c r="U763" s="59">
        <v>646</v>
      </c>
      <c r="V763" s="59">
        <v>84</v>
      </c>
    </row>
    <row r="764" spans="1:22">
      <c r="A764" s="60" t="s">
        <v>1019</v>
      </c>
      <c r="B764" s="15" t="str">
        <f>VLOOKUP(A764,'Planning Periods'!$E$2:$N$540,10,FALSE)</f>
        <v>11/30/2021 - 11/30/2029</v>
      </c>
      <c r="C764" s="59">
        <v>2014</v>
      </c>
      <c r="D764" s="59" t="str">
        <f t="shared" si="11"/>
        <v>Glenn County - Unincorporated 2014</v>
      </c>
      <c r="E764" s="59">
        <v>25</v>
      </c>
      <c r="F764" s="233">
        <v>1</v>
      </c>
      <c r="G764" s="59">
        <v>1</v>
      </c>
      <c r="H764" s="59">
        <v>0</v>
      </c>
      <c r="I764" s="48"/>
      <c r="J764" s="59">
        <v>19</v>
      </c>
      <c r="K764" s="233">
        <v>3</v>
      </c>
      <c r="L764" s="59">
        <v>2</v>
      </c>
      <c r="M764" s="59">
        <v>1</v>
      </c>
      <c r="N764" s="48"/>
      <c r="O764" s="59">
        <v>25</v>
      </c>
      <c r="P764" s="59">
        <v>1</v>
      </c>
      <c r="Q764" s="48"/>
      <c r="R764" s="59">
        <v>48</v>
      </c>
      <c r="S764" s="59">
        <v>4</v>
      </c>
      <c r="T764" s="48">
        <v>1</v>
      </c>
      <c r="U764" s="59">
        <v>117</v>
      </c>
      <c r="V764" s="59">
        <v>9</v>
      </c>
    </row>
    <row r="765" spans="1:22">
      <c r="A765" s="60" t="s">
        <v>1019</v>
      </c>
      <c r="B765" s="15" t="str">
        <f>VLOOKUP(A765,'Planning Periods'!$E$2:$N$540,10,FALSE)</f>
        <v>11/30/2021 - 11/30/2029</v>
      </c>
      <c r="C765" s="59">
        <v>2015</v>
      </c>
      <c r="D765" s="59" t="str">
        <f t="shared" si="11"/>
        <v>Glenn County - Unincorporated 2015</v>
      </c>
      <c r="E765" s="59">
        <v>25</v>
      </c>
      <c r="F765" s="233">
        <v>4</v>
      </c>
      <c r="G765" s="59">
        <v>4</v>
      </c>
      <c r="H765" s="59">
        <v>0</v>
      </c>
      <c r="I765" s="48"/>
      <c r="J765" s="59">
        <v>19</v>
      </c>
      <c r="K765" s="233">
        <v>1</v>
      </c>
      <c r="L765" s="59">
        <v>0</v>
      </c>
      <c r="M765" s="59">
        <v>1</v>
      </c>
      <c r="N765" s="48"/>
      <c r="O765" s="59">
        <v>25</v>
      </c>
      <c r="P765" s="59">
        <v>1</v>
      </c>
      <c r="Q765" s="48"/>
      <c r="R765" s="59">
        <v>48</v>
      </c>
      <c r="S765" s="59">
        <v>6</v>
      </c>
      <c r="T765" s="48">
        <v>1</v>
      </c>
      <c r="U765" s="59">
        <v>117</v>
      </c>
      <c r="V765" s="59">
        <v>12</v>
      </c>
    </row>
    <row r="766" spans="1:22">
      <c r="A766" s="60" t="s">
        <v>1019</v>
      </c>
      <c r="B766" s="15" t="str">
        <f>VLOOKUP(A766,'Planning Periods'!$E$2:$N$540,10,FALSE)</f>
        <v>11/30/2021 - 11/30/2029</v>
      </c>
      <c r="C766" s="59">
        <v>2016</v>
      </c>
      <c r="D766" s="59" t="str">
        <f t="shared" si="11"/>
        <v>Glenn County - Unincorporated 2016</v>
      </c>
      <c r="E766" s="59">
        <v>25</v>
      </c>
      <c r="F766" s="233">
        <v>1</v>
      </c>
      <c r="G766" s="59">
        <v>1</v>
      </c>
      <c r="H766" s="59">
        <v>0</v>
      </c>
      <c r="I766" s="48"/>
      <c r="J766" s="59">
        <v>19</v>
      </c>
      <c r="K766" s="233">
        <v>3</v>
      </c>
      <c r="L766" s="59">
        <v>0</v>
      </c>
      <c r="M766" s="59">
        <v>3</v>
      </c>
      <c r="N766" s="48"/>
      <c r="O766" s="59">
        <v>25</v>
      </c>
      <c r="P766" s="59">
        <v>2</v>
      </c>
      <c r="Q766" s="48"/>
      <c r="R766" s="59">
        <v>48</v>
      </c>
      <c r="S766" s="59">
        <v>7</v>
      </c>
      <c r="T766" s="48">
        <v>3</v>
      </c>
      <c r="U766" s="59">
        <v>117</v>
      </c>
      <c r="V766" s="59">
        <v>13</v>
      </c>
    </row>
    <row r="767" spans="1:22">
      <c r="A767" s="60" t="s">
        <v>1019</v>
      </c>
      <c r="B767" s="15" t="str">
        <f>VLOOKUP(A767,'Planning Periods'!$E$2:$N$540,10,FALSE)</f>
        <v>11/30/2021 - 11/30/2029</v>
      </c>
      <c r="C767" s="59">
        <v>2017</v>
      </c>
      <c r="D767" s="59" t="str">
        <f t="shared" si="11"/>
        <v>Glenn County - Unincorporated 2017</v>
      </c>
      <c r="E767" s="59">
        <v>25</v>
      </c>
      <c r="F767" s="233">
        <v>4</v>
      </c>
      <c r="G767" s="59">
        <v>0</v>
      </c>
      <c r="H767" s="59">
        <v>4</v>
      </c>
      <c r="I767" s="48"/>
      <c r="J767" s="59">
        <v>19</v>
      </c>
      <c r="K767" s="233">
        <v>3</v>
      </c>
      <c r="L767" s="59">
        <v>0</v>
      </c>
      <c r="M767" s="59">
        <v>3</v>
      </c>
      <c r="N767" s="48"/>
      <c r="O767" s="59">
        <v>25</v>
      </c>
      <c r="P767" s="59">
        <v>5</v>
      </c>
      <c r="Q767" s="48"/>
      <c r="R767" s="59">
        <v>48</v>
      </c>
      <c r="S767" s="59">
        <v>13</v>
      </c>
      <c r="T767" s="48">
        <v>3</v>
      </c>
      <c r="U767" s="59">
        <v>117</v>
      </c>
      <c r="V767" s="59">
        <v>25</v>
      </c>
    </row>
    <row r="768" spans="1:22">
      <c r="A768" s="60" t="s">
        <v>1020</v>
      </c>
      <c r="B768" s="15" t="str">
        <f>VLOOKUP(A768,'Planning Periods'!$E$2:$N$540,10,FALSE)</f>
        <v>02/15/2023 - 02/15/2031</v>
      </c>
      <c r="C768" s="59">
        <v>2014</v>
      </c>
      <c r="D768" s="59" t="str">
        <f t="shared" si="11"/>
        <v>Goleta 2014</v>
      </c>
      <c r="E768" s="59">
        <v>235</v>
      </c>
      <c r="F768" s="233">
        <v>0</v>
      </c>
      <c r="G768" s="59">
        <v>0</v>
      </c>
      <c r="H768" s="59">
        <v>0</v>
      </c>
      <c r="I768" s="48"/>
      <c r="J768" s="59">
        <v>157</v>
      </c>
      <c r="K768" s="233">
        <v>0</v>
      </c>
      <c r="L768" s="59">
        <v>0</v>
      </c>
      <c r="M768" s="59">
        <v>0</v>
      </c>
      <c r="N768" s="48"/>
      <c r="O768" s="59">
        <v>174</v>
      </c>
      <c r="P768" s="59">
        <v>0</v>
      </c>
      <c r="Q768" s="48"/>
      <c r="R768" s="59">
        <v>413</v>
      </c>
      <c r="S768" s="59">
        <v>132</v>
      </c>
      <c r="T768" s="48">
        <v>0</v>
      </c>
      <c r="U768" s="59">
        <v>979</v>
      </c>
      <c r="V768" s="59">
        <v>132</v>
      </c>
    </row>
    <row r="769" spans="1:22">
      <c r="A769" s="60" t="s">
        <v>1020</v>
      </c>
      <c r="B769" s="15" t="str">
        <f>VLOOKUP(A769,'Planning Periods'!$E$2:$N$540,10,FALSE)</f>
        <v>02/15/2023 - 02/15/2031</v>
      </c>
      <c r="C769" s="59">
        <v>2015</v>
      </c>
      <c r="D769" s="59" t="str">
        <f t="shared" si="11"/>
        <v>Goleta 2015</v>
      </c>
      <c r="E769" s="59">
        <v>235</v>
      </c>
      <c r="F769" s="233">
        <v>0</v>
      </c>
      <c r="G769" s="59">
        <v>0</v>
      </c>
      <c r="H769" s="59">
        <v>0</v>
      </c>
      <c r="I769" s="48"/>
      <c r="J769" s="59">
        <v>157</v>
      </c>
      <c r="K769" s="233">
        <v>0</v>
      </c>
      <c r="L769" s="59">
        <v>0</v>
      </c>
      <c r="M769" s="59">
        <v>0</v>
      </c>
      <c r="N769" s="48"/>
      <c r="O769" s="59">
        <v>174</v>
      </c>
      <c r="P769" s="59">
        <v>5</v>
      </c>
      <c r="Q769" s="48"/>
      <c r="R769" s="59">
        <v>413</v>
      </c>
      <c r="S769" s="59">
        <v>197</v>
      </c>
      <c r="T769" s="48">
        <v>0</v>
      </c>
      <c r="U769" s="59">
        <v>979</v>
      </c>
      <c r="V769" s="59">
        <v>202</v>
      </c>
    </row>
    <row r="770" spans="1:22">
      <c r="A770" s="60" t="s">
        <v>1020</v>
      </c>
      <c r="B770" s="15" t="str">
        <f>VLOOKUP(A770,'Planning Periods'!$E$2:$N$540,10,FALSE)</f>
        <v>02/15/2023 - 02/15/2031</v>
      </c>
      <c r="C770" s="59">
        <v>2016</v>
      </c>
      <c r="D770" s="59" t="str">
        <f t="shared" si="11"/>
        <v>Goleta 2016</v>
      </c>
      <c r="E770" s="59">
        <v>235</v>
      </c>
      <c r="F770" s="233">
        <v>0</v>
      </c>
      <c r="G770" s="59">
        <v>0</v>
      </c>
      <c r="H770" s="59">
        <v>0</v>
      </c>
      <c r="I770" s="48"/>
      <c r="J770" s="59">
        <v>157</v>
      </c>
      <c r="K770" s="233">
        <v>0</v>
      </c>
      <c r="L770" s="59">
        <v>0</v>
      </c>
      <c r="M770" s="59">
        <v>0</v>
      </c>
      <c r="N770" s="48"/>
      <c r="O770" s="59">
        <v>174</v>
      </c>
      <c r="P770" s="59">
        <v>0</v>
      </c>
      <c r="Q770" s="48"/>
      <c r="R770" s="59">
        <v>413</v>
      </c>
      <c r="S770" s="59">
        <v>135</v>
      </c>
      <c r="T770" s="48">
        <v>0</v>
      </c>
      <c r="U770" s="59">
        <v>979</v>
      </c>
      <c r="V770" s="59">
        <v>135</v>
      </c>
    </row>
    <row r="771" spans="1:22">
      <c r="A771" s="60" t="s">
        <v>1020</v>
      </c>
      <c r="B771" s="15" t="str">
        <f>VLOOKUP(A771,'Planning Periods'!$E$2:$N$540,10,FALSE)</f>
        <v>02/15/2023 - 02/15/2031</v>
      </c>
      <c r="C771" s="59">
        <v>2017</v>
      </c>
      <c r="D771" s="59" t="str">
        <f t="shared" si="11"/>
        <v>Goleta 2017</v>
      </c>
      <c r="E771" s="59">
        <v>235</v>
      </c>
      <c r="F771" s="233">
        <v>0</v>
      </c>
      <c r="G771" s="59">
        <v>0</v>
      </c>
      <c r="H771" s="59">
        <v>0</v>
      </c>
      <c r="I771" s="48"/>
      <c r="J771" s="59">
        <v>157</v>
      </c>
      <c r="K771" s="233">
        <v>0</v>
      </c>
      <c r="L771" s="59">
        <v>0</v>
      </c>
      <c r="M771" s="59">
        <v>0</v>
      </c>
      <c r="N771" s="48"/>
      <c r="O771" s="59">
        <v>174</v>
      </c>
      <c r="P771" s="59">
        <v>0</v>
      </c>
      <c r="Q771" s="48"/>
      <c r="R771" s="59">
        <v>413</v>
      </c>
      <c r="S771" s="59">
        <v>100</v>
      </c>
      <c r="T771" s="48">
        <v>0</v>
      </c>
      <c r="U771" s="59">
        <v>979</v>
      </c>
      <c r="V771" s="59">
        <v>100</v>
      </c>
    </row>
    <row r="772" spans="1:22">
      <c r="A772" t="s">
        <v>1021</v>
      </c>
      <c r="B772" s="15" t="str">
        <f>VLOOKUP(A772,'Planning Periods'!$E$2:$N$540,10,FALSE)</f>
        <v>12/15/2023 - 12/15/2031</v>
      </c>
      <c r="C772" s="59">
        <v>2014</v>
      </c>
      <c r="D772" s="59" t="str">
        <f t="shared" si="11"/>
        <v>Gonzales 2014</v>
      </c>
      <c r="E772" s="233" t="s">
        <v>1357</v>
      </c>
      <c r="F772" s="233" t="s">
        <v>1357</v>
      </c>
      <c r="G772" s="233" t="s">
        <v>1357</v>
      </c>
      <c r="H772" s="233" t="s">
        <v>1357</v>
      </c>
      <c r="I772" s="233">
        <v>0</v>
      </c>
      <c r="J772" s="233" t="s">
        <v>1357</v>
      </c>
      <c r="K772" s="233" t="s">
        <v>1357</v>
      </c>
      <c r="L772" s="233" t="s">
        <v>1357</v>
      </c>
      <c r="M772" s="233" t="s">
        <v>1357</v>
      </c>
      <c r="N772" s="233">
        <v>0</v>
      </c>
      <c r="O772" s="233" t="s">
        <v>1357</v>
      </c>
      <c r="P772" s="233" t="s">
        <v>1357</v>
      </c>
      <c r="Q772" s="233"/>
      <c r="R772" s="233" t="s">
        <v>1357</v>
      </c>
      <c r="S772" s="233" t="s">
        <v>1357</v>
      </c>
      <c r="T772" s="233" t="s">
        <v>1357</v>
      </c>
      <c r="U772" s="233" t="s">
        <v>1357</v>
      </c>
      <c r="V772" s="233" t="s">
        <v>1357</v>
      </c>
    </row>
    <row r="773" spans="1:22">
      <c r="A773" t="s">
        <v>1021</v>
      </c>
      <c r="B773" s="15" t="str">
        <f>VLOOKUP(A773,'Planning Periods'!$E$2:$N$540,10,FALSE)</f>
        <v>12/15/2023 - 12/15/2031</v>
      </c>
      <c r="C773" s="59">
        <v>2015</v>
      </c>
      <c r="D773" s="59" t="str">
        <f t="shared" si="11"/>
        <v>Gonzales 2015</v>
      </c>
      <c r="E773">
        <v>71</v>
      </c>
      <c r="F773">
        <v>0</v>
      </c>
      <c r="G773">
        <v>0</v>
      </c>
      <c r="H773">
        <v>0</v>
      </c>
      <c r="J773">
        <v>46</v>
      </c>
      <c r="K773">
        <v>0</v>
      </c>
      <c r="L773">
        <v>0</v>
      </c>
      <c r="M773">
        <v>0</v>
      </c>
      <c r="O773">
        <v>53</v>
      </c>
      <c r="P773">
        <v>0</v>
      </c>
      <c r="R773">
        <v>123</v>
      </c>
      <c r="S773">
        <v>0</v>
      </c>
      <c r="T773">
        <v>0</v>
      </c>
      <c r="U773">
        <v>293</v>
      </c>
      <c r="V773">
        <v>0</v>
      </c>
    </row>
    <row r="774" spans="1:22">
      <c r="A774" t="s">
        <v>1021</v>
      </c>
      <c r="B774" s="15" t="str">
        <f>VLOOKUP(A774,'Planning Periods'!$E$2:$N$540,10,FALSE)</f>
        <v>12/15/2023 - 12/15/2031</v>
      </c>
      <c r="C774" s="59">
        <v>2016</v>
      </c>
      <c r="D774" s="59" t="str">
        <f t="shared" si="11"/>
        <v>Gonzales 2016</v>
      </c>
      <c r="E774" t="s">
        <v>1357</v>
      </c>
      <c r="F774" t="s">
        <v>1357</v>
      </c>
      <c r="G774" t="s">
        <v>1357</v>
      </c>
      <c r="H774" t="s">
        <v>1357</v>
      </c>
      <c r="J774" t="s">
        <v>1357</v>
      </c>
      <c r="K774" t="s">
        <v>1357</v>
      </c>
      <c r="L774" t="s">
        <v>1357</v>
      </c>
      <c r="M774" t="s">
        <v>1357</v>
      </c>
      <c r="O774" t="s">
        <v>1357</v>
      </c>
      <c r="P774" t="s">
        <v>1357</v>
      </c>
      <c r="R774" t="s">
        <v>1357</v>
      </c>
      <c r="S774" t="s">
        <v>1357</v>
      </c>
      <c r="T774" t="s">
        <v>1357</v>
      </c>
      <c r="U774" t="s">
        <v>1357</v>
      </c>
      <c r="V774" t="s">
        <v>1357</v>
      </c>
    </row>
    <row r="775" spans="1:22">
      <c r="A775" t="s">
        <v>1021</v>
      </c>
      <c r="B775" s="15" t="str">
        <f>VLOOKUP(A775,'Planning Periods'!$E$2:$N$540,10,FALSE)</f>
        <v>12/15/2023 - 12/15/2031</v>
      </c>
      <c r="C775" s="59">
        <v>2017</v>
      </c>
      <c r="D775" s="59" t="str">
        <f t="shared" si="11"/>
        <v>Gonzales 2017</v>
      </c>
      <c r="E775" t="s">
        <v>1357</v>
      </c>
      <c r="F775" t="s">
        <v>1357</v>
      </c>
      <c r="G775" t="s">
        <v>1357</v>
      </c>
      <c r="H775" t="s">
        <v>1357</v>
      </c>
      <c r="J775" t="s">
        <v>1357</v>
      </c>
      <c r="K775" t="s">
        <v>1357</v>
      </c>
      <c r="L775" t="s">
        <v>1357</v>
      </c>
      <c r="M775" t="s">
        <v>1357</v>
      </c>
      <c r="O775" t="s">
        <v>1357</v>
      </c>
      <c r="P775" t="s">
        <v>1357</v>
      </c>
      <c r="R775" t="s">
        <v>1357</v>
      </c>
      <c r="S775" t="s">
        <v>1357</v>
      </c>
      <c r="T775" t="s">
        <v>1357</v>
      </c>
      <c r="U775" t="s">
        <v>1357</v>
      </c>
      <c r="V775" t="s">
        <v>1357</v>
      </c>
    </row>
    <row r="776" spans="1:22">
      <c r="A776" s="60" t="s">
        <v>1022</v>
      </c>
      <c r="B776" s="15"/>
      <c r="C776" s="59">
        <v>2013</v>
      </c>
      <c r="D776" s="59" t="str">
        <f t="shared" si="11"/>
        <v>Grand Terrace 2013</v>
      </c>
      <c r="E776" t="s">
        <v>1357</v>
      </c>
      <c r="F776" t="s">
        <v>1357</v>
      </c>
      <c r="G776" t="s">
        <v>1357</v>
      </c>
      <c r="H776" t="s">
        <v>1357</v>
      </c>
      <c r="J776" t="s">
        <v>1357</v>
      </c>
      <c r="K776" t="s">
        <v>1357</v>
      </c>
      <c r="L776" t="s">
        <v>1357</v>
      </c>
      <c r="M776" t="s">
        <v>1357</v>
      </c>
      <c r="O776" t="s">
        <v>1357</v>
      </c>
      <c r="P776" t="s">
        <v>1357</v>
      </c>
      <c r="R776" t="s">
        <v>1357</v>
      </c>
      <c r="S776" t="s">
        <v>1357</v>
      </c>
      <c r="T776" t="s">
        <v>1357</v>
      </c>
      <c r="U776" t="s">
        <v>1357</v>
      </c>
      <c r="V776" t="s">
        <v>1357</v>
      </c>
    </row>
    <row r="777" spans="1:22">
      <c r="A777" s="60" t="s">
        <v>1022</v>
      </c>
      <c r="B777" s="15" t="str">
        <f>VLOOKUP(A777,'Planning Periods'!$E$2:$N$540,10,FALSE)</f>
        <v>10/15/2021 - 10/15/2029</v>
      </c>
      <c r="C777" s="59">
        <v>2014</v>
      </c>
      <c r="D777" s="59" t="str">
        <f t="shared" si="11"/>
        <v>Grand Terrace 2014</v>
      </c>
      <c r="E777" s="59" t="s">
        <v>1357</v>
      </c>
      <c r="F777" s="233" t="s">
        <v>1357</v>
      </c>
      <c r="G777" s="59" t="s">
        <v>1357</v>
      </c>
      <c r="H777" s="59" t="s">
        <v>1357</v>
      </c>
      <c r="I777" s="48"/>
      <c r="J777" s="59" t="s">
        <v>1357</v>
      </c>
      <c r="K777" s="233" t="s">
        <v>1357</v>
      </c>
      <c r="L777" s="59" t="s">
        <v>1357</v>
      </c>
      <c r="M777" s="59" t="s">
        <v>1357</v>
      </c>
      <c r="N777" s="48"/>
      <c r="O777" s="59" t="s">
        <v>1357</v>
      </c>
      <c r="P777" s="59" t="s">
        <v>1357</v>
      </c>
      <c r="Q777" s="48"/>
      <c r="R777" s="59" t="s">
        <v>1357</v>
      </c>
      <c r="S777" s="59" t="s">
        <v>1357</v>
      </c>
      <c r="T777" s="48" t="s">
        <v>1357</v>
      </c>
      <c r="U777" s="59" t="s">
        <v>1357</v>
      </c>
      <c r="V777" s="59" t="s">
        <v>1357</v>
      </c>
    </row>
    <row r="778" spans="1:22">
      <c r="A778" s="60" t="s">
        <v>1022</v>
      </c>
      <c r="B778" s="15" t="str">
        <f>VLOOKUP(A778,'Planning Periods'!$E$2:$N$540,10,FALSE)</f>
        <v>10/15/2021 - 10/15/2029</v>
      </c>
      <c r="C778" s="59">
        <v>2015</v>
      </c>
      <c r="D778" s="59" t="str">
        <f t="shared" si="11"/>
        <v>Grand Terrace 2015</v>
      </c>
      <c r="E778" s="59">
        <v>28</v>
      </c>
      <c r="F778" s="233">
        <v>0</v>
      </c>
      <c r="G778" s="59">
        <v>0</v>
      </c>
      <c r="H778" s="59">
        <v>0</v>
      </c>
      <c r="I778" s="48"/>
      <c r="J778" s="59">
        <v>19</v>
      </c>
      <c r="K778" s="233">
        <v>0</v>
      </c>
      <c r="L778" s="59">
        <v>0</v>
      </c>
      <c r="M778" s="59">
        <v>0</v>
      </c>
      <c r="N778" s="48"/>
      <c r="O778" s="59">
        <v>22</v>
      </c>
      <c r="P778" s="59">
        <v>10</v>
      </c>
      <c r="Q778" s="48"/>
      <c r="R778" s="59">
        <v>49</v>
      </c>
      <c r="S778" s="59">
        <v>0</v>
      </c>
      <c r="T778" s="48">
        <v>0</v>
      </c>
      <c r="U778" s="59">
        <v>118</v>
      </c>
      <c r="V778" s="59">
        <v>10</v>
      </c>
    </row>
    <row r="779" spans="1:22">
      <c r="A779" s="60" t="s">
        <v>1022</v>
      </c>
      <c r="B779" s="15" t="str">
        <f>VLOOKUP(A779,'Planning Periods'!$E$2:$N$540,10,FALSE)</f>
        <v>10/15/2021 - 10/15/2029</v>
      </c>
      <c r="C779" s="59">
        <v>2016</v>
      </c>
      <c r="D779" s="59" t="str">
        <f t="shared" si="11"/>
        <v>Grand Terrace 2016</v>
      </c>
      <c r="E779" s="59">
        <v>28</v>
      </c>
      <c r="F779" s="233">
        <v>0</v>
      </c>
      <c r="G779" s="59">
        <v>0</v>
      </c>
      <c r="H779" s="59">
        <v>0</v>
      </c>
      <c r="I779" s="48"/>
      <c r="J779" s="59">
        <v>19</v>
      </c>
      <c r="K779" s="233">
        <v>0</v>
      </c>
      <c r="L779" s="59">
        <v>0</v>
      </c>
      <c r="M779" s="59">
        <v>0</v>
      </c>
      <c r="N779" s="48"/>
      <c r="O779" s="59">
        <v>22</v>
      </c>
      <c r="P779" s="59">
        <v>5</v>
      </c>
      <c r="Q779" s="48"/>
      <c r="R779" s="59">
        <v>49</v>
      </c>
      <c r="S779" s="59">
        <v>0</v>
      </c>
      <c r="T779" s="48">
        <v>0</v>
      </c>
      <c r="U779" s="59">
        <v>118</v>
      </c>
      <c r="V779" s="59">
        <v>5</v>
      </c>
    </row>
    <row r="780" spans="1:22">
      <c r="A780" s="60" t="s">
        <v>1022</v>
      </c>
      <c r="B780" s="15" t="str">
        <f>VLOOKUP(A780,'Planning Periods'!$E$2:$N$540,10,FALSE)</f>
        <v>10/15/2021 - 10/15/2029</v>
      </c>
      <c r="C780" s="59">
        <v>2017</v>
      </c>
      <c r="D780" s="59" t="str">
        <f t="shared" si="11"/>
        <v>Grand Terrace 2017</v>
      </c>
      <c r="E780" s="59">
        <v>28</v>
      </c>
      <c r="F780" s="233">
        <v>0</v>
      </c>
      <c r="G780" s="59">
        <v>0</v>
      </c>
      <c r="H780" s="59">
        <v>0</v>
      </c>
      <c r="I780" s="48"/>
      <c r="J780" s="59">
        <v>19</v>
      </c>
      <c r="K780" s="233">
        <v>0</v>
      </c>
      <c r="L780" s="59">
        <v>0</v>
      </c>
      <c r="M780" s="59">
        <v>0</v>
      </c>
      <c r="N780" s="48"/>
      <c r="O780" s="59">
        <v>22</v>
      </c>
      <c r="P780" s="59">
        <v>1</v>
      </c>
      <c r="Q780" s="48"/>
      <c r="R780" s="59">
        <v>49</v>
      </c>
      <c r="S780" s="59">
        <v>21</v>
      </c>
      <c r="T780" s="48">
        <v>0</v>
      </c>
      <c r="U780" s="59">
        <v>118</v>
      </c>
      <c r="V780" s="59">
        <v>22</v>
      </c>
    </row>
    <row r="781" spans="1:22">
      <c r="A781" s="60" t="s">
        <v>1023</v>
      </c>
      <c r="B781" s="15" t="str">
        <f>VLOOKUP(A781,'Planning Periods'!$E$2:$N$540,10,FALSE)</f>
        <v>08/15/2019 - 08/15/2027</v>
      </c>
      <c r="C781" s="59">
        <v>2014</v>
      </c>
      <c r="D781" s="59" t="str">
        <f t="shared" si="11"/>
        <v>Grass Valley 2014</v>
      </c>
      <c r="E781" s="59">
        <v>122</v>
      </c>
      <c r="F781" s="233">
        <v>10</v>
      </c>
      <c r="G781" s="59">
        <v>10</v>
      </c>
      <c r="H781" s="59">
        <v>0</v>
      </c>
      <c r="I781" s="48"/>
      <c r="J781" s="59">
        <v>88</v>
      </c>
      <c r="K781" s="233">
        <v>74</v>
      </c>
      <c r="L781" s="59">
        <v>72</v>
      </c>
      <c r="M781" s="59">
        <v>2</v>
      </c>
      <c r="N781" s="48"/>
      <c r="O781" s="59">
        <v>100</v>
      </c>
      <c r="P781" s="59">
        <v>0</v>
      </c>
      <c r="Q781" s="48"/>
      <c r="R781" s="59">
        <v>220</v>
      </c>
      <c r="S781" s="59">
        <v>0</v>
      </c>
      <c r="T781" s="48">
        <v>2</v>
      </c>
      <c r="U781" s="59">
        <v>530</v>
      </c>
      <c r="V781" s="59">
        <v>84</v>
      </c>
    </row>
    <row r="782" spans="1:22">
      <c r="A782" s="60" t="s">
        <v>1023</v>
      </c>
      <c r="B782" s="15" t="str">
        <f>VLOOKUP(A782,'Planning Periods'!$E$2:$N$540,10,FALSE)</f>
        <v>08/15/2019 - 08/15/2027</v>
      </c>
      <c r="C782" s="59">
        <v>2015</v>
      </c>
      <c r="D782" s="59" t="str">
        <f t="shared" si="11"/>
        <v>Grass Valley 2015</v>
      </c>
      <c r="E782" s="59">
        <v>122</v>
      </c>
      <c r="F782" s="233">
        <v>2</v>
      </c>
      <c r="G782" s="59">
        <v>2</v>
      </c>
      <c r="H782" s="59">
        <v>0</v>
      </c>
      <c r="I782" s="48"/>
      <c r="J782" s="59">
        <v>88</v>
      </c>
      <c r="K782" s="233">
        <v>0</v>
      </c>
      <c r="L782" s="59">
        <v>0</v>
      </c>
      <c r="M782" s="59">
        <v>0</v>
      </c>
      <c r="N782" s="48"/>
      <c r="O782" s="59">
        <v>100</v>
      </c>
      <c r="P782" s="59">
        <v>0</v>
      </c>
      <c r="Q782" s="48"/>
      <c r="R782" s="59">
        <v>220</v>
      </c>
      <c r="S782" s="59">
        <v>5</v>
      </c>
      <c r="T782" s="48">
        <v>0</v>
      </c>
      <c r="U782" s="59">
        <v>530</v>
      </c>
      <c r="V782" s="59">
        <v>7</v>
      </c>
    </row>
    <row r="783" spans="1:22">
      <c r="A783" s="60" t="s">
        <v>1023</v>
      </c>
      <c r="B783" s="15" t="str">
        <f>VLOOKUP(A783,'Planning Periods'!$E$2:$N$540,10,FALSE)</f>
        <v>08/15/2019 - 08/15/2027</v>
      </c>
      <c r="C783" s="59">
        <v>2016</v>
      </c>
      <c r="D783" s="59" t="str">
        <f t="shared" si="11"/>
        <v>Grass Valley 2016</v>
      </c>
      <c r="E783" s="59">
        <v>122</v>
      </c>
      <c r="F783" s="233">
        <v>1</v>
      </c>
      <c r="G783" s="59">
        <v>1</v>
      </c>
      <c r="H783" s="59">
        <v>0</v>
      </c>
      <c r="I783" s="48"/>
      <c r="J783" s="59">
        <v>88</v>
      </c>
      <c r="K783" s="233">
        <v>0</v>
      </c>
      <c r="L783" s="59">
        <v>0</v>
      </c>
      <c r="M783" s="59">
        <v>0</v>
      </c>
      <c r="N783" s="48"/>
      <c r="O783" s="59">
        <v>100</v>
      </c>
      <c r="P783" s="59">
        <v>1</v>
      </c>
      <c r="Q783" s="48"/>
      <c r="R783" s="59">
        <v>220</v>
      </c>
      <c r="S783" s="59">
        <v>0</v>
      </c>
      <c r="T783" s="48">
        <v>0</v>
      </c>
      <c r="U783" s="59">
        <v>530</v>
      </c>
      <c r="V783" s="59">
        <v>2</v>
      </c>
    </row>
    <row r="784" spans="1:22">
      <c r="A784" s="60" t="s">
        <v>1023</v>
      </c>
      <c r="B784" s="15" t="str">
        <f>VLOOKUP(A784,'Planning Periods'!$E$2:$N$540,10,FALSE)</f>
        <v>08/15/2019 - 08/15/2027</v>
      </c>
      <c r="C784" s="59">
        <v>2017</v>
      </c>
      <c r="D784" s="59" t="str">
        <f t="shared" si="11"/>
        <v>Grass Valley 2017</v>
      </c>
      <c r="E784" s="59" t="s">
        <v>1357</v>
      </c>
      <c r="F784" s="233" t="s">
        <v>1357</v>
      </c>
      <c r="G784" s="59" t="s">
        <v>1357</v>
      </c>
      <c r="H784" s="59" t="s">
        <v>1357</v>
      </c>
      <c r="I784" s="48"/>
      <c r="J784" s="59" t="s">
        <v>1357</v>
      </c>
      <c r="K784" s="233" t="s">
        <v>1357</v>
      </c>
      <c r="L784" s="59" t="s">
        <v>1357</v>
      </c>
      <c r="M784" s="59" t="s">
        <v>1357</v>
      </c>
      <c r="N784" s="48"/>
      <c r="O784" s="59" t="s">
        <v>1357</v>
      </c>
      <c r="P784" s="59" t="s">
        <v>1357</v>
      </c>
      <c r="Q784" s="48"/>
      <c r="R784" s="59" t="s">
        <v>1357</v>
      </c>
      <c r="S784" s="59" t="s">
        <v>1357</v>
      </c>
      <c r="T784" s="48" t="s">
        <v>1357</v>
      </c>
      <c r="U784" s="59" t="s">
        <v>1357</v>
      </c>
      <c r="V784" s="59" t="s">
        <v>1357</v>
      </c>
    </row>
    <row r="785" spans="1:22">
      <c r="A785" t="s">
        <v>1024</v>
      </c>
      <c r="B785" s="15" t="str">
        <f>VLOOKUP(A785,'Planning Periods'!$E$2:$N$540,10,FALSE)</f>
        <v>12/15/2023 - 12/15/2031</v>
      </c>
      <c r="C785" s="59">
        <v>2014</v>
      </c>
      <c r="D785" s="59" t="str">
        <f t="shared" si="11"/>
        <v>Greenfield 2014</v>
      </c>
      <c r="E785" s="233" t="s">
        <v>1357</v>
      </c>
      <c r="F785" s="233" t="s">
        <v>1357</v>
      </c>
      <c r="G785" s="233" t="s">
        <v>1357</v>
      </c>
      <c r="H785" s="233" t="s">
        <v>1357</v>
      </c>
      <c r="I785" s="233">
        <v>0</v>
      </c>
      <c r="J785" s="233" t="s">
        <v>1357</v>
      </c>
      <c r="K785" s="233" t="s">
        <v>1357</v>
      </c>
      <c r="L785" s="233" t="s">
        <v>1357</v>
      </c>
      <c r="M785" s="233" t="s">
        <v>1357</v>
      </c>
      <c r="N785" s="233">
        <v>0</v>
      </c>
      <c r="O785" s="233" t="s">
        <v>1357</v>
      </c>
      <c r="P785" s="233" t="s">
        <v>1357</v>
      </c>
      <c r="Q785" s="233"/>
      <c r="R785" s="233" t="s">
        <v>1357</v>
      </c>
      <c r="S785" s="233" t="s">
        <v>1357</v>
      </c>
      <c r="T785" s="233" t="s">
        <v>1357</v>
      </c>
      <c r="U785" s="233" t="s">
        <v>1357</v>
      </c>
      <c r="V785" s="233" t="s">
        <v>1357</v>
      </c>
    </row>
    <row r="786" spans="1:22">
      <c r="A786" t="s">
        <v>1024</v>
      </c>
      <c r="B786" s="15" t="str">
        <f>VLOOKUP(A786,'Planning Periods'!$E$2:$N$540,10,FALSE)</f>
        <v>12/15/2023 - 12/15/2031</v>
      </c>
      <c r="C786" s="59">
        <v>2015</v>
      </c>
      <c r="D786" s="59" t="str">
        <f t="shared" si="11"/>
        <v>Greenfield 2015</v>
      </c>
      <c r="E786" t="s">
        <v>1357</v>
      </c>
      <c r="F786" t="s">
        <v>1357</v>
      </c>
      <c r="G786" t="s">
        <v>1357</v>
      </c>
      <c r="H786" t="s">
        <v>1357</v>
      </c>
      <c r="J786" t="s">
        <v>1357</v>
      </c>
      <c r="K786" t="s">
        <v>1357</v>
      </c>
      <c r="L786" t="s">
        <v>1357</v>
      </c>
      <c r="M786" t="s">
        <v>1357</v>
      </c>
      <c r="O786" t="s">
        <v>1357</v>
      </c>
      <c r="P786" t="s">
        <v>1357</v>
      </c>
      <c r="R786" t="s">
        <v>1357</v>
      </c>
      <c r="S786" t="s">
        <v>1357</v>
      </c>
      <c r="T786" t="s">
        <v>1357</v>
      </c>
      <c r="U786" t="s">
        <v>1357</v>
      </c>
      <c r="V786" t="s">
        <v>1357</v>
      </c>
    </row>
    <row r="787" spans="1:22">
      <c r="A787" t="s">
        <v>1024</v>
      </c>
      <c r="B787" s="15" t="str">
        <f>VLOOKUP(A787,'Planning Periods'!$E$2:$N$540,10,FALSE)</f>
        <v>12/15/2023 - 12/15/2031</v>
      </c>
      <c r="C787" s="59">
        <v>2016</v>
      </c>
      <c r="D787" s="59" t="str">
        <f t="shared" si="11"/>
        <v>Greenfield 2016</v>
      </c>
      <c r="E787" t="s">
        <v>1357</v>
      </c>
      <c r="F787" t="s">
        <v>1357</v>
      </c>
      <c r="G787" t="s">
        <v>1357</v>
      </c>
      <c r="H787" t="s">
        <v>1357</v>
      </c>
      <c r="J787" t="s">
        <v>1357</v>
      </c>
      <c r="K787" t="s">
        <v>1357</v>
      </c>
      <c r="L787" t="s">
        <v>1357</v>
      </c>
      <c r="M787" t="s">
        <v>1357</v>
      </c>
      <c r="O787" t="s">
        <v>1357</v>
      </c>
      <c r="P787" t="s">
        <v>1357</v>
      </c>
      <c r="R787" t="s">
        <v>1357</v>
      </c>
      <c r="S787" t="s">
        <v>1357</v>
      </c>
      <c r="T787" t="s">
        <v>1357</v>
      </c>
      <c r="U787" t="s">
        <v>1357</v>
      </c>
      <c r="V787" t="s">
        <v>1357</v>
      </c>
    </row>
    <row r="788" spans="1:22">
      <c r="A788" t="s">
        <v>1024</v>
      </c>
      <c r="B788" s="15" t="str">
        <f>VLOOKUP(A788,'Planning Periods'!$E$2:$N$540,10,FALSE)</f>
        <v>12/15/2023 - 12/15/2031</v>
      </c>
      <c r="C788" s="59">
        <v>2017</v>
      </c>
      <c r="D788" s="59" t="str">
        <f t="shared" si="11"/>
        <v>Greenfield 2017</v>
      </c>
      <c r="E788" t="s">
        <v>1357</v>
      </c>
      <c r="F788" t="s">
        <v>1357</v>
      </c>
      <c r="G788" t="s">
        <v>1357</v>
      </c>
      <c r="H788" t="s">
        <v>1357</v>
      </c>
      <c r="J788" t="s">
        <v>1357</v>
      </c>
      <c r="K788" t="s">
        <v>1357</v>
      </c>
      <c r="L788" t="s">
        <v>1357</v>
      </c>
      <c r="M788" t="s">
        <v>1357</v>
      </c>
      <c r="O788" t="s">
        <v>1357</v>
      </c>
      <c r="P788" t="s">
        <v>1357</v>
      </c>
      <c r="R788" t="s">
        <v>1357</v>
      </c>
      <c r="S788" t="s">
        <v>1357</v>
      </c>
      <c r="T788" t="s">
        <v>1357</v>
      </c>
      <c r="U788" t="s">
        <v>1357</v>
      </c>
      <c r="V788" t="s">
        <v>1357</v>
      </c>
    </row>
    <row r="789" spans="1:22">
      <c r="A789" s="60" t="s">
        <v>1025</v>
      </c>
      <c r="B789" s="15" t="str">
        <f>VLOOKUP(A789,'Planning Periods'!$E$2:$N$540,10,FALSE)</f>
        <v>06/15/2022 - 06/15/2030</v>
      </c>
      <c r="C789" s="59">
        <v>2014</v>
      </c>
      <c r="D789" s="59" t="str">
        <f t="shared" si="11"/>
        <v>Gridley 2014</v>
      </c>
      <c r="E789" s="59">
        <v>322</v>
      </c>
      <c r="F789" s="233">
        <v>0</v>
      </c>
      <c r="G789" s="59">
        <v>0</v>
      </c>
      <c r="H789" s="59">
        <v>0</v>
      </c>
      <c r="I789" s="48"/>
      <c r="J789" s="59">
        <v>135</v>
      </c>
      <c r="K789" s="233">
        <v>0</v>
      </c>
      <c r="L789" s="59">
        <v>0</v>
      </c>
      <c r="M789" s="59">
        <v>0</v>
      </c>
      <c r="N789" s="48"/>
      <c r="O789" s="59">
        <v>279</v>
      </c>
      <c r="P789" s="59">
        <v>0</v>
      </c>
      <c r="Q789" s="48"/>
      <c r="R789" s="59">
        <v>321</v>
      </c>
      <c r="S789" s="59">
        <v>8</v>
      </c>
      <c r="T789" s="48">
        <v>0</v>
      </c>
      <c r="U789" s="59">
        <v>1057</v>
      </c>
      <c r="V789" s="59">
        <v>8</v>
      </c>
    </row>
    <row r="790" spans="1:22">
      <c r="A790" s="60" t="s">
        <v>1025</v>
      </c>
      <c r="B790" s="15" t="str">
        <f>VLOOKUP(A790,'Planning Periods'!$E$2:$N$540,10,FALSE)</f>
        <v>06/15/2022 - 06/15/2030</v>
      </c>
      <c r="C790" s="59">
        <v>2015</v>
      </c>
      <c r="D790" s="59" t="str">
        <f t="shared" si="11"/>
        <v>Gridley 2015</v>
      </c>
      <c r="E790" s="59">
        <v>322</v>
      </c>
      <c r="F790" s="233">
        <v>0</v>
      </c>
      <c r="G790" s="59">
        <v>0</v>
      </c>
      <c r="H790" s="59">
        <v>0</v>
      </c>
      <c r="I790" s="48"/>
      <c r="J790" s="59">
        <v>135</v>
      </c>
      <c r="K790" s="233">
        <v>0</v>
      </c>
      <c r="L790" s="59">
        <v>0</v>
      </c>
      <c r="M790" s="59">
        <v>0</v>
      </c>
      <c r="N790" s="48"/>
      <c r="O790" s="59">
        <v>279</v>
      </c>
      <c r="P790" s="59">
        <v>0</v>
      </c>
      <c r="Q790" s="48"/>
      <c r="R790" s="59">
        <v>321</v>
      </c>
      <c r="S790" s="59">
        <v>3</v>
      </c>
      <c r="T790" s="48">
        <v>0</v>
      </c>
      <c r="U790" s="59">
        <v>1057</v>
      </c>
      <c r="V790" s="59">
        <v>3</v>
      </c>
    </row>
    <row r="791" spans="1:22">
      <c r="A791" s="60" t="s">
        <v>1025</v>
      </c>
      <c r="B791" s="15" t="str">
        <f>VLOOKUP(A791,'Planning Periods'!$E$2:$N$540,10,FALSE)</f>
        <v>06/15/2022 - 06/15/2030</v>
      </c>
      <c r="C791" s="59">
        <v>2016</v>
      </c>
      <c r="D791" s="59" t="str">
        <f t="shared" si="11"/>
        <v>Gridley 2016</v>
      </c>
      <c r="E791" s="59">
        <v>322</v>
      </c>
      <c r="F791" s="233">
        <v>0</v>
      </c>
      <c r="G791" s="59">
        <v>0</v>
      </c>
      <c r="H791" s="59">
        <v>0</v>
      </c>
      <c r="I791" s="48"/>
      <c r="J791" s="59">
        <v>135</v>
      </c>
      <c r="K791" s="233">
        <v>0</v>
      </c>
      <c r="L791" s="59">
        <v>0</v>
      </c>
      <c r="M791" s="59">
        <v>0</v>
      </c>
      <c r="N791" s="48"/>
      <c r="O791" s="59">
        <v>279</v>
      </c>
      <c r="P791" s="59">
        <v>0</v>
      </c>
      <c r="Q791" s="48"/>
      <c r="R791" s="59">
        <v>321</v>
      </c>
      <c r="S791" s="59">
        <v>16</v>
      </c>
      <c r="T791" s="48">
        <v>0</v>
      </c>
      <c r="U791" s="59">
        <v>1057</v>
      </c>
      <c r="V791" s="59">
        <v>16</v>
      </c>
    </row>
    <row r="792" spans="1:22">
      <c r="A792" s="60" t="s">
        <v>1025</v>
      </c>
      <c r="B792" s="15" t="str">
        <f>VLOOKUP(A792,'Planning Periods'!$E$2:$N$540,10,FALSE)</f>
        <v>06/15/2022 - 06/15/2030</v>
      </c>
      <c r="C792" s="59">
        <v>2017</v>
      </c>
      <c r="D792" s="59" t="str">
        <f t="shared" si="11"/>
        <v>Gridley 2017</v>
      </c>
      <c r="E792" s="59">
        <v>322</v>
      </c>
      <c r="F792" s="233">
        <v>0</v>
      </c>
      <c r="G792" s="59">
        <v>0</v>
      </c>
      <c r="H792" s="59">
        <v>0</v>
      </c>
      <c r="I792" s="48"/>
      <c r="J792" s="59">
        <v>135</v>
      </c>
      <c r="K792" s="233">
        <v>0</v>
      </c>
      <c r="L792" s="59">
        <v>0</v>
      </c>
      <c r="M792" s="59">
        <v>0</v>
      </c>
      <c r="N792" s="48"/>
      <c r="O792" s="59">
        <v>279</v>
      </c>
      <c r="P792" s="59">
        <v>0</v>
      </c>
      <c r="Q792" s="48"/>
      <c r="R792" s="59">
        <v>321</v>
      </c>
      <c r="S792" s="59">
        <v>19</v>
      </c>
      <c r="T792" s="48">
        <v>0</v>
      </c>
      <c r="U792" s="59">
        <v>1057</v>
      </c>
      <c r="V792" s="59">
        <v>19</v>
      </c>
    </row>
    <row r="793" spans="1:22">
      <c r="A793" s="60" t="s">
        <v>1026</v>
      </c>
      <c r="B793" s="15" t="str">
        <f>VLOOKUP(A793,'Planning Periods'!$E$2:$N$540,10,FALSE)</f>
        <v>01/01/2021 - 12/31/2028</v>
      </c>
      <c r="C793" s="59">
        <v>2014</v>
      </c>
      <c r="D793" s="59" t="str">
        <f t="shared" si="11"/>
        <v>Grover Beach 2014</v>
      </c>
      <c r="E793" s="59">
        <v>41</v>
      </c>
      <c r="F793" s="233">
        <v>0</v>
      </c>
      <c r="G793" s="59">
        <v>0</v>
      </c>
      <c r="H793" s="59">
        <v>0</v>
      </c>
      <c r="I793" s="48"/>
      <c r="J793" s="59">
        <v>26</v>
      </c>
      <c r="K793" s="233">
        <v>1</v>
      </c>
      <c r="L793" s="59">
        <v>1</v>
      </c>
      <c r="M793" s="59">
        <v>0</v>
      </c>
      <c r="N793" s="48"/>
      <c r="O793" s="59">
        <v>29</v>
      </c>
      <c r="P793" s="59">
        <v>0</v>
      </c>
      <c r="Q793" s="48"/>
      <c r="R793" s="59">
        <v>69</v>
      </c>
      <c r="S793" s="59">
        <v>12</v>
      </c>
      <c r="T793" s="48">
        <v>0</v>
      </c>
      <c r="U793" s="59">
        <v>165</v>
      </c>
      <c r="V793" s="59">
        <v>13</v>
      </c>
    </row>
    <row r="794" spans="1:22">
      <c r="A794" s="60" t="s">
        <v>1026</v>
      </c>
      <c r="B794" s="15" t="str">
        <f>VLOOKUP(A794,'Planning Periods'!$E$2:$N$540,10,FALSE)</f>
        <v>01/01/2021 - 12/31/2028</v>
      </c>
      <c r="C794" s="59">
        <v>2015</v>
      </c>
      <c r="D794" s="59" t="str">
        <f t="shared" si="11"/>
        <v>Grover Beach 2015</v>
      </c>
      <c r="E794" s="59">
        <v>41</v>
      </c>
      <c r="F794" s="233">
        <v>0</v>
      </c>
      <c r="G794" s="59">
        <v>0</v>
      </c>
      <c r="H794" s="59">
        <v>0</v>
      </c>
      <c r="I794" s="48"/>
      <c r="J794" s="59">
        <v>26</v>
      </c>
      <c r="K794" s="233">
        <v>2</v>
      </c>
      <c r="L794" s="59">
        <v>2</v>
      </c>
      <c r="M794" s="59">
        <v>0</v>
      </c>
      <c r="N794" s="48"/>
      <c r="O794" s="59">
        <v>29</v>
      </c>
      <c r="P794" s="59">
        <v>0</v>
      </c>
      <c r="Q794" s="48"/>
      <c r="R794" s="59">
        <v>69</v>
      </c>
      <c r="S794" s="59">
        <v>30</v>
      </c>
      <c r="T794" s="48">
        <v>0</v>
      </c>
      <c r="U794" s="59">
        <v>165</v>
      </c>
      <c r="V794" s="59">
        <v>32</v>
      </c>
    </row>
    <row r="795" spans="1:22">
      <c r="A795" s="60" t="s">
        <v>1026</v>
      </c>
      <c r="B795" s="15" t="str">
        <f>VLOOKUP(A795,'Planning Periods'!$E$2:$N$540,10,FALSE)</f>
        <v>01/01/2021 - 12/31/2028</v>
      </c>
      <c r="C795" s="59">
        <v>2016</v>
      </c>
      <c r="D795" s="59" t="str">
        <f t="shared" si="11"/>
        <v>Grover Beach 2016</v>
      </c>
      <c r="E795" s="59">
        <v>41</v>
      </c>
      <c r="F795" s="233">
        <v>0</v>
      </c>
      <c r="G795" s="59">
        <v>0</v>
      </c>
      <c r="H795" s="59">
        <v>0</v>
      </c>
      <c r="I795" s="48"/>
      <c r="J795" s="59">
        <v>26</v>
      </c>
      <c r="K795" s="233">
        <v>2</v>
      </c>
      <c r="L795" s="59">
        <v>2</v>
      </c>
      <c r="M795" s="59">
        <v>0</v>
      </c>
      <c r="N795" s="48"/>
      <c r="O795" s="59">
        <v>29</v>
      </c>
      <c r="P795" s="59">
        <v>0</v>
      </c>
      <c r="Q795" s="48"/>
      <c r="R795" s="59">
        <v>69</v>
      </c>
      <c r="S795" s="59">
        <v>21</v>
      </c>
      <c r="T795" s="48">
        <v>0</v>
      </c>
      <c r="U795" s="59">
        <v>165</v>
      </c>
      <c r="V795" s="59">
        <v>23</v>
      </c>
    </row>
    <row r="796" spans="1:22">
      <c r="A796" s="60" t="s">
        <v>1026</v>
      </c>
      <c r="B796" s="15" t="str">
        <f>VLOOKUP(A796,'Planning Periods'!$E$2:$N$540,10,FALSE)</f>
        <v>01/01/2021 - 12/31/2028</v>
      </c>
      <c r="C796" s="59">
        <v>2017</v>
      </c>
      <c r="D796" s="59" t="str">
        <f t="shared" si="11"/>
        <v>Grover Beach 2017</v>
      </c>
      <c r="E796" s="59">
        <v>41</v>
      </c>
      <c r="F796" s="233">
        <v>0</v>
      </c>
      <c r="G796" s="59">
        <v>0</v>
      </c>
      <c r="H796" s="59">
        <v>0</v>
      </c>
      <c r="I796" s="48"/>
      <c r="J796" s="59">
        <v>26</v>
      </c>
      <c r="K796" s="233">
        <v>0</v>
      </c>
      <c r="L796" s="59">
        <v>0</v>
      </c>
      <c r="M796" s="59">
        <v>0</v>
      </c>
      <c r="N796" s="48"/>
      <c r="O796" s="59">
        <v>29</v>
      </c>
      <c r="P796" s="59">
        <v>0</v>
      </c>
      <c r="Q796" s="48"/>
      <c r="R796" s="59">
        <v>69</v>
      </c>
      <c r="S796" s="59">
        <v>17</v>
      </c>
      <c r="T796" s="48">
        <v>0</v>
      </c>
      <c r="U796" s="59">
        <v>165</v>
      </c>
      <c r="V796" s="59">
        <v>17</v>
      </c>
    </row>
    <row r="797" spans="1:22">
      <c r="A797" t="s">
        <v>1027</v>
      </c>
      <c r="B797" s="15" t="str">
        <f>VLOOKUP(A797,'Planning Periods'!$E$2:$N$540,10,FALSE)</f>
        <v>02/15/2023 - 02/15/2031</v>
      </c>
      <c r="C797" s="59">
        <v>2014</v>
      </c>
      <c r="D797" s="59" t="str">
        <f t="shared" si="11"/>
        <v>Guadalupe 2014</v>
      </c>
      <c r="E797" s="233" t="s">
        <v>1357</v>
      </c>
      <c r="F797" s="233" t="s">
        <v>1357</v>
      </c>
      <c r="G797" s="233" t="s">
        <v>1357</v>
      </c>
      <c r="H797" s="233" t="s">
        <v>1357</v>
      </c>
      <c r="I797" s="233">
        <v>0</v>
      </c>
      <c r="J797" s="233" t="s">
        <v>1357</v>
      </c>
      <c r="K797" s="233" t="s">
        <v>1357</v>
      </c>
      <c r="L797" s="233" t="s">
        <v>1357</v>
      </c>
      <c r="M797" s="233" t="s">
        <v>1357</v>
      </c>
      <c r="N797" s="233">
        <v>0</v>
      </c>
      <c r="O797" s="233" t="s">
        <v>1357</v>
      </c>
      <c r="P797" s="233" t="s">
        <v>1357</v>
      </c>
      <c r="Q797" s="233"/>
      <c r="R797" s="233" t="s">
        <v>1357</v>
      </c>
      <c r="S797" s="233" t="s">
        <v>1357</v>
      </c>
      <c r="T797" s="233" t="s">
        <v>1357</v>
      </c>
      <c r="U797" s="233" t="s">
        <v>1357</v>
      </c>
      <c r="V797" s="233" t="s">
        <v>1357</v>
      </c>
    </row>
    <row r="798" spans="1:22">
      <c r="A798" t="s">
        <v>1027</v>
      </c>
      <c r="B798" s="15" t="str">
        <f>VLOOKUP(A798,'Planning Periods'!$E$2:$N$540,10,FALSE)</f>
        <v>02/15/2023 - 02/15/2031</v>
      </c>
      <c r="C798" s="59">
        <v>2015</v>
      </c>
      <c r="D798" s="59" t="str">
        <f t="shared" si="11"/>
        <v>Guadalupe 2015</v>
      </c>
      <c r="E798" t="s">
        <v>1357</v>
      </c>
      <c r="F798" t="s">
        <v>1357</v>
      </c>
      <c r="G798" t="s">
        <v>1357</v>
      </c>
      <c r="H798" t="s">
        <v>1357</v>
      </c>
      <c r="J798" t="s">
        <v>1357</v>
      </c>
      <c r="K798" t="s">
        <v>1357</v>
      </c>
      <c r="L798" t="s">
        <v>1357</v>
      </c>
      <c r="M798" t="s">
        <v>1357</v>
      </c>
      <c r="O798" t="s">
        <v>1357</v>
      </c>
      <c r="P798" t="s">
        <v>1357</v>
      </c>
      <c r="R798" t="s">
        <v>1357</v>
      </c>
      <c r="S798" t="s">
        <v>1357</v>
      </c>
      <c r="T798" t="s">
        <v>1357</v>
      </c>
      <c r="U798" t="s">
        <v>1357</v>
      </c>
      <c r="V798" t="s">
        <v>1357</v>
      </c>
    </row>
    <row r="799" spans="1:22">
      <c r="A799" t="s">
        <v>1027</v>
      </c>
      <c r="B799" s="15" t="str">
        <f>VLOOKUP(A799,'Planning Periods'!$E$2:$N$540,10,FALSE)</f>
        <v>02/15/2023 - 02/15/2031</v>
      </c>
      <c r="C799" s="59">
        <v>2016</v>
      </c>
      <c r="D799" s="59" t="str">
        <f t="shared" si="11"/>
        <v>Guadalupe 2016</v>
      </c>
      <c r="E799" t="s">
        <v>1357</v>
      </c>
      <c r="F799" t="s">
        <v>1357</v>
      </c>
      <c r="G799" t="s">
        <v>1357</v>
      </c>
      <c r="H799" t="s">
        <v>1357</v>
      </c>
      <c r="J799" t="s">
        <v>1357</v>
      </c>
      <c r="K799" t="s">
        <v>1357</v>
      </c>
      <c r="L799" t="s">
        <v>1357</v>
      </c>
      <c r="M799" t="s">
        <v>1357</v>
      </c>
      <c r="O799" t="s">
        <v>1357</v>
      </c>
      <c r="P799" t="s">
        <v>1357</v>
      </c>
      <c r="R799" t="s">
        <v>1357</v>
      </c>
      <c r="S799" t="s">
        <v>1357</v>
      </c>
      <c r="T799" t="s">
        <v>1357</v>
      </c>
      <c r="U799" t="s">
        <v>1357</v>
      </c>
      <c r="V799" t="s">
        <v>1357</v>
      </c>
    </row>
    <row r="800" spans="1:22">
      <c r="A800" t="s">
        <v>1027</v>
      </c>
      <c r="B800" s="15" t="str">
        <f>VLOOKUP(A800,'Planning Periods'!$E$2:$N$540,10,FALSE)</f>
        <v>02/15/2023 - 02/15/2031</v>
      </c>
      <c r="C800" s="59">
        <v>2017</v>
      </c>
      <c r="D800" s="59" t="str">
        <f t="shared" si="11"/>
        <v>Guadalupe 2017</v>
      </c>
      <c r="E800" t="s">
        <v>1357</v>
      </c>
      <c r="F800" t="s">
        <v>1357</v>
      </c>
      <c r="G800" t="s">
        <v>1357</v>
      </c>
      <c r="H800" t="s">
        <v>1357</v>
      </c>
      <c r="J800" t="s">
        <v>1357</v>
      </c>
      <c r="K800" t="s">
        <v>1357</v>
      </c>
      <c r="L800" t="s">
        <v>1357</v>
      </c>
      <c r="M800" t="s">
        <v>1357</v>
      </c>
      <c r="O800" t="s">
        <v>1357</v>
      </c>
      <c r="P800" t="s">
        <v>1357</v>
      </c>
      <c r="R800" t="s">
        <v>1357</v>
      </c>
      <c r="S800" t="s">
        <v>1357</v>
      </c>
      <c r="T800" t="s">
        <v>1357</v>
      </c>
      <c r="U800" t="s">
        <v>1357</v>
      </c>
      <c r="V800" t="s">
        <v>1357</v>
      </c>
    </row>
    <row r="801" spans="1:22">
      <c r="A801" t="s">
        <v>1028</v>
      </c>
      <c r="B801" s="15" t="str">
        <f>VLOOKUP(A801,'Planning Periods'!$E$2:$N$540,10,FALSE)</f>
        <v>01/31/2024 - 01/31/2032</v>
      </c>
      <c r="C801" s="59">
        <v>2014</v>
      </c>
      <c r="D801" s="59" t="str">
        <f t="shared" si="11"/>
        <v>Gustine 2014</v>
      </c>
      <c r="E801" s="233" t="s">
        <v>1357</v>
      </c>
      <c r="F801" s="233" t="s">
        <v>1357</v>
      </c>
      <c r="G801" s="233" t="s">
        <v>1357</v>
      </c>
      <c r="H801" s="233" t="s">
        <v>1357</v>
      </c>
      <c r="I801" s="233">
        <v>0</v>
      </c>
      <c r="J801" s="233" t="s">
        <v>1357</v>
      </c>
      <c r="K801" s="233" t="s">
        <v>1357</v>
      </c>
      <c r="L801" s="233" t="s">
        <v>1357</v>
      </c>
      <c r="M801" s="233" t="s">
        <v>1357</v>
      </c>
      <c r="N801" s="233">
        <v>0</v>
      </c>
      <c r="O801" s="233" t="s">
        <v>1357</v>
      </c>
      <c r="P801" s="233" t="s">
        <v>1357</v>
      </c>
      <c r="Q801" s="233"/>
      <c r="R801" s="233" t="s">
        <v>1357</v>
      </c>
      <c r="S801" s="233" t="s">
        <v>1357</v>
      </c>
      <c r="T801" s="233" t="s">
        <v>1357</v>
      </c>
      <c r="U801" s="233" t="s">
        <v>1357</v>
      </c>
      <c r="V801" s="233" t="s">
        <v>1357</v>
      </c>
    </row>
    <row r="802" spans="1:22">
      <c r="A802" t="s">
        <v>1028</v>
      </c>
      <c r="B802" s="15" t="str">
        <f>VLOOKUP(A802,'Planning Periods'!$E$2:$N$540,10,FALSE)</f>
        <v>01/31/2024 - 01/31/2032</v>
      </c>
      <c r="C802" s="59">
        <v>2015</v>
      </c>
      <c r="D802" s="59" t="str">
        <f t="shared" si="11"/>
        <v>Gustine 2015</v>
      </c>
      <c r="E802" t="s">
        <v>1357</v>
      </c>
      <c r="F802" t="s">
        <v>1357</v>
      </c>
      <c r="G802" t="s">
        <v>1357</v>
      </c>
      <c r="H802" t="s">
        <v>1357</v>
      </c>
      <c r="J802" t="s">
        <v>1357</v>
      </c>
      <c r="K802" t="s">
        <v>1357</v>
      </c>
      <c r="L802" t="s">
        <v>1357</v>
      </c>
      <c r="M802" t="s">
        <v>1357</v>
      </c>
      <c r="O802" t="s">
        <v>1357</v>
      </c>
      <c r="P802" t="s">
        <v>1357</v>
      </c>
      <c r="R802" t="s">
        <v>1357</v>
      </c>
      <c r="S802" t="s">
        <v>1357</v>
      </c>
      <c r="T802" t="s">
        <v>1357</v>
      </c>
      <c r="U802" t="s">
        <v>1357</v>
      </c>
      <c r="V802" t="s">
        <v>1357</v>
      </c>
    </row>
    <row r="803" spans="1:22">
      <c r="A803" t="s">
        <v>1028</v>
      </c>
      <c r="B803" s="15" t="str">
        <f>VLOOKUP(A803,'Planning Periods'!$E$2:$N$540,10,FALSE)</f>
        <v>01/31/2024 - 01/31/2032</v>
      </c>
      <c r="C803" s="59">
        <v>2016</v>
      </c>
      <c r="D803" s="59" t="str">
        <f t="shared" si="11"/>
        <v>Gustine 2016</v>
      </c>
      <c r="E803" t="s">
        <v>1357</v>
      </c>
      <c r="F803" t="s">
        <v>1357</v>
      </c>
      <c r="G803" t="s">
        <v>1357</v>
      </c>
      <c r="H803" t="s">
        <v>1357</v>
      </c>
      <c r="J803" t="s">
        <v>1357</v>
      </c>
      <c r="K803" t="s">
        <v>1357</v>
      </c>
      <c r="L803" t="s">
        <v>1357</v>
      </c>
      <c r="M803" t="s">
        <v>1357</v>
      </c>
      <c r="O803" t="s">
        <v>1357</v>
      </c>
      <c r="P803" t="s">
        <v>1357</v>
      </c>
      <c r="R803" t="s">
        <v>1357</v>
      </c>
      <c r="S803" t="s">
        <v>1357</v>
      </c>
      <c r="T803" t="s">
        <v>1357</v>
      </c>
      <c r="U803" t="s">
        <v>1357</v>
      </c>
      <c r="V803" t="s">
        <v>1357</v>
      </c>
    </row>
    <row r="804" spans="1:22">
      <c r="A804" t="s">
        <v>1028</v>
      </c>
      <c r="B804" s="15" t="str">
        <f>VLOOKUP(A804,'Planning Periods'!$E$2:$N$540,10,FALSE)</f>
        <v>01/31/2024 - 01/31/2032</v>
      </c>
      <c r="C804" s="59">
        <v>2017</v>
      </c>
      <c r="D804" s="59" t="str">
        <f t="shared" si="11"/>
        <v>Gustine 2017</v>
      </c>
      <c r="E804" t="s">
        <v>1357</v>
      </c>
      <c r="F804" t="s">
        <v>1357</v>
      </c>
      <c r="G804" t="s">
        <v>1357</v>
      </c>
      <c r="H804" t="s">
        <v>1357</v>
      </c>
      <c r="J804" t="s">
        <v>1357</v>
      </c>
      <c r="K804" t="s">
        <v>1357</v>
      </c>
      <c r="L804" t="s">
        <v>1357</v>
      </c>
      <c r="M804" t="s">
        <v>1357</v>
      </c>
      <c r="O804" t="s">
        <v>1357</v>
      </c>
      <c r="P804" t="s">
        <v>1357</v>
      </c>
      <c r="R804" t="s">
        <v>1357</v>
      </c>
      <c r="S804" t="s">
        <v>1357</v>
      </c>
      <c r="T804" t="s">
        <v>1357</v>
      </c>
      <c r="U804" t="s">
        <v>1357</v>
      </c>
      <c r="V804" t="s">
        <v>1357</v>
      </c>
    </row>
    <row r="805" spans="1:22">
      <c r="A805" s="60" t="s">
        <v>1029</v>
      </c>
      <c r="B805" s="15" t="str">
        <f>VLOOKUP(A805,'Planning Periods'!$E$2:$N$540,10,FALSE)</f>
        <v>01/31/2023 - 01/31/2031</v>
      </c>
      <c r="C805" s="59">
        <v>2014</v>
      </c>
      <c r="D805" s="59" t="str">
        <f t="shared" ref="D805:D876" si="12">CONCATENATE(A805," ",C805)</f>
        <v>Half Moon Bay 2014</v>
      </c>
      <c r="E805" s="59">
        <v>52</v>
      </c>
      <c r="F805" s="233">
        <v>52</v>
      </c>
      <c r="G805" s="59">
        <v>52</v>
      </c>
      <c r="H805" s="59">
        <v>0</v>
      </c>
      <c r="I805" s="48"/>
      <c r="J805" s="59">
        <v>31</v>
      </c>
      <c r="K805" s="233">
        <v>3</v>
      </c>
      <c r="L805" s="59">
        <v>3</v>
      </c>
      <c r="M805" s="59">
        <v>0</v>
      </c>
      <c r="N805" s="48"/>
      <c r="O805" s="59">
        <v>36</v>
      </c>
      <c r="P805" s="59">
        <v>0</v>
      </c>
      <c r="Q805" s="48"/>
      <c r="R805" s="59">
        <v>121</v>
      </c>
      <c r="S805" s="59">
        <v>0</v>
      </c>
      <c r="T805" s="48">
        <v>0</v>
      </c>
      <c r="U805" s="59">
        <v>240</v>
      </c>
      <c r="V805" s="59">
        <v>55</v>
      </c>
    </row>
    <row r="806" spans="1:22">
      <c r="A806" s="60" t="s">
        <v>1029</v>
      </c>
      <c r="B806" s="15" t="str">
        <f>VLOOKUP(A806,'Planning Periods'!$E$2:$N$540,10,FALSE)</f>
        <v>01/31/2023 - 01/31/2031</v>
      </c>
      <c r="C806" s="59">
        <v>2015</v>
      </c>
      <c r="D806" s="59" t="str">
        <f t="shared" si="12"/>
        <v>Half Moon Bay 2015</v>
      </c>
      <c r="E806" s="59">
        <v>52</v>
      </c>
      <c r="F806" s="233">
        <v>0</v>
      </c>
      <c r="G806" s="59">
        <v>0</v>
      </c>
      <c r="H806" s="59">
        <v>0</v>
      </c>
      <c r="I806" s="48"/>
      <c r="J806" s="59">
        <v>31</v>
      </c>
      <c r="K806" s="233">
        <v>0</v>
      </c>
      <c r="L806" s="59">
        <v>0</v>
      </c>
      <c r="M806" s="59">
        <v>0</v>
      </c>
      <c r="N806" s="48"/>
      <c r="O806" s="59">
        <v>36</v>
      </c>
      <c r="P806" s="59">
        <v>0</v>
      </c>
      <c r="Q806" s="48"/>
      <c r="R806" s="59">
        <v>121</v>
      </c>
      <c r="S806" s="59">
        <v>9</v>
      </c>
      <c r="T806" s="48">
        <v>0</v>
      </c>
      <c r="U806" s="59">
        <v>240</v>
      </c>
      <c r="V806" s="59">
        <v>9</v>
      </c>
    </row>
    <row r="807" spans="1:22">
      <c r="A807" s="60" t="s">
        <v>1029</v>
      </c>
      <c r="B807" s="15" t="str">
        <f>VLOOKUP(A807,'Planning Periods'!$E$2:$N$540,10,FALSE)</f>
        <v>01/31/2023 - 01/31/2031</v>
      </c>
      <c r="C807" s="59">
        <v>2016</v>
      </c>
      <c r="D807" s="59" t="str">
        <f t="shared" si="12"/>
        <v>Half Moon Bay 2016</v>
      </c>
      <c r="E807" s="59">
        <v>52</v>
      </c>
      <c r="F807" s="233">
        <v>0</v>
      </c>
      <c r="G807" s="59">
        <v>0</v>
      </c>
      <c r="H807" s="59">
        <v>0</v>
      </c>
      <c r="I807" s="48"/>
      <c r="J807" s="59">
        <v>31</v>
      </c>
      <c r="K807" s="233">
        <v>0</v>
      </c>
      <c r="L807" s="59">
        <v>0</v>
      </c>
      <c r="M807" s="59">
        <v>0</v>
      </c>
      <c r="N807" s="48"/>
      <c r="O807" s="59">
        <v>36</v>
      </c>
      <c r="P807" s="59">
        <v>6</v>
      </c>
      <c r="Q807" s="48"/>
      <c r="R807" s="59">
        <v>121</v>
      </c>
      <c r="S807" s="59">
        <v>14</v>
      </c>
      <c r="T807" s="48">
        <v>0</v>
      </c>
      <c r="U807" s="59">
        <v>240</v>
      </c>
      <c r="V807" s="59">
        <v>20</v>
      </c>
    </row>
    <row r="808" spans="1:22">
      <c r="A808" s="60" t="s">
        <v>1029</v>
      </c>
      <c r="B808" s="15" t="str">
        <f>VLOOKUP(A808,'Planning Periods'!$E$2:$N$540,10,FALSE)</f>
        <v>01/31/2023 - 01/31/2031</v>
      </c>
      <c r="C808" s="59">
        <v>2017</v>
      </c>
      <c r="D808" s="59" t="str">
        <f t="shared" si="12"/>
        <v>Half Moon Bay 2017</v>
      </c>
      <c r="E808" s="59">
        <v>52</v>
      </c>
      <c r="F808" s="233">
        <v>0</v>
      </c>
      <c r="G808" s="59">
        <v>0</v>
      </c>
      <c r="H808" s="59">
        <v>0</v>
      </c>
      <c r="I808" s="48"/>
      <c r="J808" s="59">
        <v>31</v>
      </c>
      <c r="K808" s="233">
        <v>0</v>
      </c>
      <c r="L808" s="59">
        <v>0</v>
      </c>
      <c r="M808" s="59">
        <v>0</v>
      </c>
      <c r="N808" s="48"/>
      <c r="O808" s="59">
        <v>36</v>
      </c>
      <c r="P808" s="59">
        <v>3</v>
      </c>
      <c r="Q808" s="48"/>
      <c r="R808" s="59">
        <v>121</v>
      </c>
      <c r="S808" s="59">
        <v>12</v>
      </c>
      <c r="T808" s="48">
        <v>0</v>
      </c>
      <c r="U808" s="59">
        <v>240</v>
      </c>
      <c r="V808" s="59">
        <v>15</v>
      </c>
    </row>
    <row r="809" spans="1:22">
      <c r="A809" t="s">
        <v>1030</v>
      </c>
      <c r="B809" s="15" t="str">
        <f>VLOOKUP(A809,'Planning Periods'!$E$2:$N$540,10,FALSE)</f>
        <v>01/31/2024 - 01/31/2032</v>
      </c>
      <c r="C809" s="59">
        <v>2014</v>
      </c>
      <c r="D809" s="59" t="str">
        <f t="shared" si="12"/>
        <v>Hanford 2014</v>
      </c>
      <c r="E809" s="233" t="s">
        <v>1357</v>
      </c>
      <c r="F809" s="233" t="s">
        <v>1357</v>
      </c>
      <c r="G809" s="233" t="s">
        <v>1357</v>
      </c>
      <c r="H809" s="233" t="s">
        <v>1357</v>
      </c>
      <c r="I809" s="233">
        <v>0</v>
      </c>
      <c r="J809" s="233" t="s">
        <v>1357</v>
      </c>
      <c r="K809" s="233" t="s">
        <v>1357</v>
      </c>
      <c r="L809" s="233" t="s">
        <v>1357</v>
      </c>
      <c r="M809" s="233" t="s">
        <v>1357</v>
      </c>
      <c r="N809" s="233">
        <v>0</v>
      </c>
      <c r="O809" s="233" t="s">
        <v>1357</v>
      </c>
      <c r="P809" s="233" t="s">
        <v>1357</v>
      </c>
      <c r="Q809" s="233"/>
      <c r="R809" s="233" t="s">
        <v>1357</v>
      </c>
      <c r="S809" s="233" t="s">
        <v>1357</v>
      </c>
      <c r="T809" s="233" t="s">
        <v>1357</v>
      </c>
      <c r="U809" s="233" t="s">
        <v>1357</v>
      </c>
      <c r="V809" s="233" t="s">
        <v>1357</v>
      </c>
    </row>
    <row r="810" spans="1:22">
      <c r="A810" t="s">
        <v>1030</v>
      </c>
      <c r="B810" s="15" t="str">
        <f>VLOOKUP(A810,'Planning Periods'!$E$2:$N$540,10,FALSE)</f>
        <v>01/31/2024 - 01/31/2032</v>
      </c>
      <c r="C810" s="59">
        <v>2015</v>
      </c>
      <c r="D810" s="59" t="str">
        <f t="shared" si="12"/>
        <v>Hanford 2015</v>
      </c>
      <c r="E810" t="s">
        <v>1357</v>
      </c>
      <c r="F810" t="s">
        <v>1357</v>
      </c>
      <c r="G810" t="s">
        <v>1357</v>
      </c>
      <c r="H810" t="s">
        <v>1357</v>
      </c>
      <c r="J810" t="s">
        <v>1357</v>
      </c>
      <c r="K810" t="s">
        <v>1357</v>
      </c>
      <c r="L810" t="s">
        <v>1357</v>
      </c>
      <c r="M810" t="s">
        <v>1357</v>
      </c>
      <c r="O810" t="s">
        <v>1357</v>
      </c>
      <c r="P810" t="s">
        <v>1357</v>
      </c>
      <c r="R810" t="s">
        <v>1357</v>
      </c>
      <c r="S810" t="s">
        <v>1357</v>
      </c>
      <c r="T810" t="s">
        <v>1357</v>
      </c>
      <c r="U810" t="s">
        <v>1357</v>
      </c>
      <c r="V810" t="s">
        <v>1357</v>
      </c>
    </row>
    <row r="811" spans="1:22">
      <c r="A811" t="s">
        <v>1030</v>
      </c>
      <c r="B811" s="15" t="str">
        <f>VLOOKUP(A811,'Planning Periods'!$E$2:$N$540,10,FALSE)</f>
        <v>01/31/2024 - 01/31/2032</v>
      </c>
      <c r="C811" s="59">
        <v>2016</v>
      </c>
      <c r="D811" s="59" t="str">
        <f t="shared" si="12"/>
        <v>Hanford 2016</v>
      </c>
      <c r="E811" t="s">
        <v>1357</v>
      </c>
      <c r="F811" t="s">
        <v>1357</v>
      </c>
      <c r="G811" t="s">
        <v>1357</v>
      </c>
      <c r="H811" t="s">
        <v>1357</v>
      </c>
      <c r="J811" t="s">
        <v>1357</v>
      </c>
      <c r="K811" t="s">
        <v>1357</v>
      </c>
      <c r="L811" t="s">
        <v>1357</v>
      </c>
      <c r="M811" t="s">
        <v>1357</v>
      </c>
      <c r="O811" t="s">
        <v>1357</v>
      </c>
      <c r="P811" t="s">
        <v>1357</v>
      </c>
      <c r="R811" t="s">
        <v>1357</v>
      </c>
      <c r="S811" t="s">
        <v>1357</v>
      </c>
      <c r="T811" t="s">
        <v>1357</v>
      </c>
      <c r="U811" t="s">
        <v>1357</v>
      </c>
      <c r="V811" t="s">
        <v>1357</v>
      </c>
    </row>
    <row r="812" spans="1:22">
      <c r="A812" t="s">
        <v>1030</v>
      </c>
      <c r="B812" s="15" t="str">
        <f>VLOOKUP(A812,'Planning Periods'!$E$2:$N$540,10,FALSE)</f>
        <v>01/31/2024 - 01/31/2032</v>
      </c>
      <c r="C812" s="59">
        <v>2017</v>
      </c>
      <c r="D812" s="59" t="str">
        <f t="shared" si="12"/>
        <v>Hanford 2017</v>
      </c>
      <c r="E812" t="s">
        <v>1357</v>
      </c>
      <c r="F812" t="s">
        <v>1357</v>
      </c>
      <c r="G812" t="s">
        <v>1357</v>
      </c>
      <c r="H812" t="s">
        <v>1357</v>
      </c>
      <c r="J812" t="s">
        <v>1357</v>
      </c>
      <c r="K812" t="s">
        <v>1357</v>
      </c>
      <c r="L812" t="s">
        <v>1357</v>
      </c>
      <c r="M812" t="s">
        <v>1357</v>
      </c>
      <c r="O812" t="s">
        <v>1357</v>
      </c>
      <c r="P812" t="s">
        <v>1357</v>
      </c>
      <c r="R812" t="s">
        <v>1357</v>
      </c>
      <c r="S812" t="s">
        <v>1357</v>
      </c>
      <c r="T812" t="s">
        <v>1357</v>
      </c>
      <c r="U812" t="s">
        <v>1357</v>
      </c>
      <c r="V812" t="s">
        <v>1357</v>
      </c>
    </row>
    <row r="813" spans="1:22">
      <c r="A813" t="s">
        <v>1031</v>
      </c>
      <c r="B813" s="15"/>
      <c r="C813" s="59">
        <v>2013</v>
      </c>
      <c r="D813" s="59" t="str">
        <f t="shared" si="12"/>
        <v>Hawaiian Gardens 2013</v>
      </c>
      <c r="E813" t="s">
        <v>1357</v>
      </c>
      <c r="F813" t="s">
        <v>1357</v>
      </c>
      <c r="G813" t="s">
        <v>1357</v>
      </c>
      <c r="H813" t="s">
        <v>1357</v>
      </c>
      <c r="J813" t="s">
        <v>1357</v>
      </c>
      <c r="K813" t="s">
        <v>1357</v>
      </c>
      <c r="L813" t="s">
        <v>1357</v>
      </c>
      <c r="M813" t="s">
        <v>1357</v>
      </c>
      <c r="O813" t="s">
        <v>1357</v>
      </c>
      <c r="P813" t="s">
        <v>1357</v>
      </c>
      <c r="R813" t="s">
        <v>1357</v>
      </c>
      <c r="S813" t="s">
        <v>1357</v>
      </c>
      <c r="T813" t="s">
        <v>1357</v>
      </c>
      <c r="U813" t="s">
        <v>1357</v>
      </c>
      <c r="V813" t="s">
        <v>1357</v>
      </c>
    </row>
    <row r="814" spans="1:22">
      <c r="A814" t="s">
        <v>1031</v>
      </c>
      <c r="B814" s="15" t="str">
        <f>VLOOKUP(A814,'Planning Periods'!$E$2:$N$540,10,FALSE)</f>
        <v>10/15/2021 - 10/15/2029</v>
      </c>
      <c r="C814" s="59">
        <v>2014</v>
      </c>
      <c r="D814" s="59" t="str">
        <f t="shared" si="12"/>
        <v>Hawaiian Gardens 2014</v>
      </c>
      <c r="E814" s="233" t="s">
        <v>1357</v>
      </c>
      <c r="F814" s="233" t="s">
        <v>1357</v>
      </c>
      <c r="G814" s="233" t="s">
        <v>1357</v>
      </c>
      <c r="H814" s="233" t="s">
        <v>1357</v>
      </c>
      <c r="I814" s="233">
        <v>0</v>
      </c>
      <c r="J814" s="233" t="s">
        <v>1357</v>
      </c>
      <c r="K814" s="233" t="s">
        <v>1357</v>
      </c>
      <c r="L814" s="233" t="s">
        <v>1357</v>
      </c>
      <c r="M814" s="233" t="s">
        <v>1357</v>
      </c>
      <c r="N814" s="233">
        <v>0</v>
      </c>
      <c r="O814" s="233" t="s">
        <v>1357</v>
      </c>
      <c r="P814" s="233" t="s">
        <v>1357</v>
      </c>
      <c r="Q814" s="233"/>
      <c r="R814" s="233" t="s">
        <v>1357</v>
      </c>
      <c r="S814" s="233" t="s">
        <v>1357</v>
      </c>
      <c r="T814" s="233" t="s">
        <v>1357</v>
      </c>
      <c r="U814" s="233" t="s">
        <v>1357</v>
      </c>
      <c r="V814" s="233" t="s">
        <v>1357</v>
      </c>
    </row>
    <row r="815" spans="1:22">
      <c r="A815" t="s">
        <v>1031</v>
      </c>
      <c r="B815" s="15" t="str">
        <f>VLOOKUP(A815,'Planning Periods'!$E$2:$N$540,10,FALSE)</f>
        <v>10/15/2021 - 10/15/2029</v>
      </c>
      <c r="C815" s="59">
        <v>2015</v>
      </c>
      <c r="D815" s="59" t="str">
        <f t="shared" si="12"/>
        <v>Hawaiian Gardens 2015</v>
      </c>
      <c r="E815" t="s">
        <v>1357</v>
      </c>
      <c r="F815" t="s">
        <v>1357</v>
      </c>
      <c r="G815" t="s">
        <v>1357</v>
      </c>
      <c r="H815" t="s">
        <v>1357</v>
      </c>
      <c r="J815" t="s">
        <v>1357</v>
      </c>
      <c r="K815" t="s">
        <v>1357</v>
      </c>
      <c r="L815" t="s">
        <v>1357</v>
      </c>
      <c r="M815" t="s">
        <v>1357</v>
      </c>
      <c r="O815" t="s">
        <v>1357</v>
      </c>
      <c r="P815" t="s">
        <v>1357</v>
      </c>
      <c r="R815" t="s">
        <v>1357</v>
      </c>
      <c r="S815" t="s">
        <v>1357</v>
      </c>
      <c r="T815" t="s">
        <v>1357</v>
      </c>
      <c r="U815" t="s">
        <v>1357</v>
      </c>
      <c r="V815" t="s">
        <v>1357</v>
      </c>
    </row>
    <row r="816" spans="1:22">
      <c r="A816" t="s">
        <v>1031</v>
      </c>
      <c r="B816" s="15" t="str">
        <f>VLOOKUP(A816,'Planning Periods'!$E$2:$N$540,10,FALSE)</f>
        <v>10/15/2021 - 10/15/2029</v>
      </c>
      <c r="C816" s="59">
        <v>2016</v>
      </c>
      <c r="D816" s="59" t="str">
        <f t="shared" si="12"/>
        <v>Hawaiian Gardens 2016</v>
      </c>
      <c r="E816" t="s">
        <v>1357</v>
      </c>
      <c r="F816" t="s">
        <v>1357</v>
      </c>
      <c r="G816" t="s">
        <v>1357</v>
      </c>
      <c r="H816" t="s">
        <v>1357</v>
      </c>
      <c r="J816" t="s">
        <v>1357</v>
      </c>
      <c r="K816" t="s">
        <v>1357</v>
      </c>
      <c r="L816" t="s">
        <v>1357</v>
      </c>
      <c r="M816" t="s">
        <v>1357</v>
      </c>
      <c r="O816" t="s">
        <v>1357</v>
      </c>
      <c r="P816" t="s">
        <v>1357</v>
      </c>
      <c r="R816" t="s">
        <v>1357</v>
      </c>
      <c r="S816" t="s">
        <v>1357</v>
      </c>
      <c r="T816" t="s">
        <v>1357</v>
      </c>
      <c r="U816" t="s">
        <v>1357</v>
      </c>
      <c r="V816" t="s">
        <v>1357</v>
      </c>
    </row>
    <row r="817" spans="1:22">
      <c r="A817" t="s">
        <v>1031</v>
      </c>
      <c r="B817" s="15" t="str">
        <f>VLOOKUP(A817,'Planning Periods'!$E$2:$N$540,10,FALSE)</f>
        <v>10/15/2021 - 10/15/2029</v>
      </c>
      <c r="C817" s="59">
        <v>2017</v>
      </c>
      <c r="D817" s="59" t="str">
        <f t="shared" si="12"/>
        <v>Hawaiian Gardens 2017</v>
      </c>
      <c r="E817" t="s">
        <v>1357</v>
      </c>
      <c r="F817" t="s">
        <v>1357</v>
      </c>
      <c r="G817" t="s">
        <v>1357</v>
      </c>
      <c r="H817" t="s">
        <v>1357</v>
      </c>
      <c r="J817" t="s">
        <v>1357</v>
      </c>
      <c r="K817" t="s">
        <v>1357</v>
      </c>
      <c r="L817" t="s">
        <v>1357</v>
      </c>
      <c r="M817" t="s">
        <v>1357</v>
      </c>
      <c r="O817" t="s">
        <v>1357</v>
      </c>
      <c r="P817" t="s">
        <v>1357</v>
      </c>
      <c r="R817" t="s">
        <v>1357</v>
      </c>
      <c r="S817" t="s">
        <v>1357</v>
      </c>
      <c r="T817" t="s">
        <v>1357</v>
      </c>
      <c r="U817" t="s">
        <v>1357</v>
      </c>
      <c r="V817" t="s">
        <v>1357</v>
      </c>
    </row>
    <row r="818" spans="1:22">
      <c r="A818" s="60" t="s">
        <v>1032</v>
      </c>
      <c r="B818" s="15"/>
      <c r="C818" s="59">
        <v>2013</v>
      </c>
      <c r="D818" s="59" t="str">
        <f t="shared" si="12"/>
        <v>Hawthorne 2013</v>
      </c>
      <c r="E818" t="s">
        <v>1357</v>
      </c>
      <c r="F818" t="s">
        <v>1357</v>
      </c>
      <c r="G818" t="s">
        <v>1357</v>
      </c>
      <c r="H818" t="s">
        <v>1357</v>
      </c>
      <c r="J818" t="s">
        <v>1357</v>
      </c>
      <c r="K818" t="s">
        <v>1357</v>
      </c>
      <c r="L818" t="s">
        <v>1357</v>
      </c>
      <c r="M818" t="s">
        <v>1357</v>
      </c>
      <c r="O818" t="s">
        <v>1357</v>
      </c>
      <c r="P818" t="s">
        <v>1357</v>
      </c>
      <c r="R818" t="s">
        <v>1357</v>
      </c>
      <c r="S818" t="s">
        <v>1357</v>
      </c>
      <c r="T818" t="s">
        <v>1357</v>
      </c>
      <c r="U818" t="s">
        <v>1357</v>
      </c>
      <c r="V818" t="s">
        <v>1357</v>
      </c>
    </row>
    <row r="819" spans="1:22">
      <c r="A819" s="60" t="s">
        <v>1032</v>
      </c>
      <c r="B819" s="15" t="str">
        <f>VLOOKUP(A819,'Planning Periods'!$E$2:$N$540,10,FALSE)</f>
        <v>10/15/2021 - 10/15/2029</v>
      </c>
      <c r="C819" s="59">
        <v>2014</v>
      </c>
      <c r="D819" s="59" t="str">
        <f t="shared" si="12"/>
        <v>Hawthorne 2014</v>
      </c>
      <c r="E819" s="59">
        <v>170</v>
      </c>
      <c r="F819" s="233">
        <v>0</v>
      </c>
      <c r="G819" s="59">
        <v>0</v>
      </c>
      <c r="H819" s="59">
        <v>0</v>
      </c>
      <c r="I819" s="48"/>
      <c r="J819" s="59">
        <v>101</v>
      </c>
      <c r="K819" s="233">
        <v>0</v>
      </c>
      <c r="L819" s="59">
        <v>0</v>
      </c>
      <c r="M819" s="59">
        <v>0</v>
      </c>
      <c r="N819" s="48"/>
      <c r="O819" s="59">
        <v>112</v>
      </c>
      <c r="P819" s="59">
        <v>34</v>
      </c>
      <c r="Q819" s="48"/>
      <c r="R819" s="59">
        <v>300</v>
      </c>
      <c r="S819" s="59">
        <v>320</v>
      </c>
      <c r="T819" s="48">
        <v>0</v>
      </c>
      <c r="U819" s="59">
        <v>683</v>
      </c>
      <c r="V819" s="59">
        <v>354</v>
      </c>
    </row>
    <row r="820" spans="1:22">
      <c r="A820" s="60" t="s">
        <v>1032</v>
      </c>
      <c r="B820" s="15" t="str">
        <f>VLOOKUP(A820,'Planning Periods'!$E$2:$N$540,10,FALSE)</f>
        <v>10/15/2021 - 10/15/2029</v>
      </c>
      <c r="C820" s="59">
        <v>2015</v>
      </c>
      <c r="D820" s="59" t="str">
        <f t="shared" si="12"/>
        <v>Hawthorne 2015</v>
      </c>
      <c r="E820" s="59">
        <v>170</v>
      </c>
      <c r="F820" s="233">
        <v>0</v>
      </c>
      <c r="G820" s="59">
        <v>0</v>
      </c>
      <c r="H820" s="59">
        <v>0</v>
      </c>
      <c r="I820" s="48"/>
      <c r="J820" s="59">
        <v>101</v>
      </c>
      <c r="K820" s="233">
        <v>127</v>
      </c>
      <c r="L820" s="59">
        <v>127</v>
      </c>
      <c r="M820" s="59">
        <v>0</v>
      </c>
      <c r="N820" s="48"/>
      <c r="O820" s="59">
        <v>112</v>
      </c>
      <c r="P820" s="59">
        <v>0</v>
      </c>
      <c r="Q820" s="48"/>
      <c r="R820" s="59">
        <v>300</v>
      </c>
      <c r="S820" s="59">
        <v>0</v>
      </c>
      <c r="T820" s="48">
        <v>0</v>
      </c>
      <c r="U820" s="59">
        <v>683</v>
      </c>
      <c r="V820" s="59">
        <v>127</v>
      </c>
    </row>
    <row r="821" spans="1:22">
      <c r="A821" s="60" t="s">
        <v>1032</v>
      </c>
      <c r="B821" s="15" t="str">
        <f>VLOOKUP(A821,'Planning Periods'!$E$2:$N$540,10,FALSE)</f>
        <v>10/15/2021 - 10/15/2029</v>
      </c>
      <c r="C821" s="59">
        <v>2016</v>
      </c>
      <c r="D821" s="59" t="str">
        <f t="shared" si="12"/>
        <v>Hawthorne 2016</v>
      </c>
      <c r="E821" s="59">
        <v>170</v>
      </c>
      <c r="F821" s="233">
        <v>0</v>
      </c>
      <c r="G821" s="59">
        <v>0</v>
      </c>
      <c r="H821" s="59">
        <v>0</v>
      </c>
      <c r="I821" s="48"/>
      <c r="J821" s="59">
        <v>101</v>
      </c>
      <c r="K821" s="233">
        <v>0</v>
      </c>
      <c r="L821" s="59">
        <v>0</v>
      </c>
      <c r="M821" s="59">
        <v>0</v>
      </c>
      <c r="N821" s="48"/>
      <c r="O821" s="59">
        <v>112</v>
      </c>
      <c r="P821" s="59">
        <v>0</v>
      </c>
      <c r="Q821" s="48"/>
      <c r="R821" s="59">
        <v>300</v>
      </c>
      <c r="S821" s="59">
        <v>4</v>
      </c>
      <c r="T821" s="48">
        <v>0</v>
      </c>
      <c r="U821" s="59">
        <v>683</v>
      </c>
      <c r="V821" s="59">
        <v>4</v>
      </c>
    </row>
    <row r="822" spans="1:22">
      <c r="A822" s="60" t="s">
        <v>1032</v>
      </c>
      <c r="B822" s="15" t="str">
        <f>VLOOKUP(A822,'Planning Periods'!$E$2:$N$540,10,FALSE)</f>
        <v>10/15/2021 - 10/15/2029</v>
      </c>
      <c r="C822" s="59">
        <v>2017</v>
      </c>
      <c r="D822" s="59" t="str">
        <f t="shared" si="12"/>
        <v>Hawthorne 2017</v>
      </c>
      <c r="E822" s="59">
        <v>170</v>
      </c>
      <c r="F822" s="233">
        <v>0</v>
      </c>
      <c r="G822" s="59">
        <v>0</v>
      </c>
      <c r="H822" s="59">
        <v>0</v>
      </c>
      <c r="I822" s="48"/>
      <c r="J822" s="59">
        <v>101</v>
      </c>
      <c r="K822" s="233">
        <v>0</v>
      </c>
      <c r="L822" s="59">
        <v>0</v>
      </c>
      <c r="M822" s="59">
        <v>0</v>
      </c>
      <c r="N822" s="48"/>
      <c r="O822" s="59">
        <v>112</v>
      </c>
      <c r="P822" s="59">
        <v>5</v>
      </c>
      <c r="Q822" s="48"/>
      <c r="R822" s="59">
        <v>300</v>
      </c>
      <c r="S822" s="59">
        <v>37</v>
      </c>
      <c r="T822" s="48">
        <v>0</v>
      </c>
      <c r="U822" s="59">
        <v>683</v>
      </c>
      <c r="V822" s="59">
        <v>42</v>
      </c>
    </row>
    <row r="823" spans="1:22">
      <c r="A823" s="60" t="s">
        <v>1033</v>
      </c>
      <c r="B823" s="15" t="str">
        <f>VLOOKUP(A823,'Planning Periods'!$E$2:$N$540,10,FALSE)</f>
        <v>01/31/2023 - 01/31/2031</v>
      </c>
      <c r="C823" s="59">
        <v>2014</v>
      </c>
      <c r="D823" s="59" t="str">
        <f t="shared" si="12"/>
        <v>Hayward 2014</v>
      </c>
      <c r="E823" s="59" t="s">
        <v>1357</v>
      </c>
      <c r="F823" s="233" t="s">
        <v>1357</v>
      </c>
      <c r="G823" s="59" t="s">
        <v>1357</v>
      </c>
      <c r="H823" s="59" t="s">
        <v>1357</v>
      </c>
      <c r="I823" s="48"/>
      <c r="J823" s="59" t="s">
        <v>1357</v>
      </c>
      <c r="K823" s="233" t="s">
        <v>1357</v>
      </c>
      <c r="L823" s="59" t="s">
        <v>1357</v>
      </c>
      <c r="M823" s="59" t="s">
        <v>1357</v>
      </c>
      <c r="N823" s="48"/>
      <c r="O823" s="59" t="s">
        <v>1357</v>
      </c>
      <c r="P823" s="59" t="s">
        <v>1357</v>
      </c>
      <c r="Q823" s="48"/>
      <c r="R823" s="59" t="s">
        <v>1357</v>
      </c>
      <c r="S823" s="59" t="s">
        <v>1357</v>
      </c>
      <c r="T823" s="48" t="s">
        <v>1357</v>
      </c>
      <c r="U823" s="59" t="s">
        <v>1357</v>
      </c>
      <c r="V823" s="59" t="s">
        <v>1357</v>
      </c>
    </row>
    <row r="824" spans="1:22">
      <c r="A824" s="60" t="s">
        <v>1033</v>
      </c>
      <c r="B824" s="15" t="str">
        <f>VLOOKUP(A824,'Planning Periods'!$E$2:$N$540,10,FALSE)</f>
        <v>01/31/2023 - 01/31/2031</v>
      </c>
      <c r="C824" s="59">
        <v>2015</v>
      </c>
      <c r="D824" s="59" t="str">
        <f t="shared" si="12"/>
        <v>Hayward 2015</v>
      </c>
      <c r="E824" s="59">
        <v>851</v>
      </c>
      <c r="F824" s="233">
        <v>0</v>
      </c>
      <c r="G824" s="59">
        <v>0</v>
      </c>
      <c r="H824" s="59">
        <v>0</v>
      </c>
      <c r="I824" s="48"/>
      <c r="J824" s="59">
        <v>480</v>
      </c>
      <c r="K824" s="233">
        <v>0</v>
      </c>
      <c r="L824" s="59">
        <v>0</v>
      </c>
      <c r="M824" s="59">
        <v>0</v>
      </c>
      <c r="N824" s="48"/>
      <c r="O824" s="59">
        <v>608</v>
      </c>
      <c r="P824" s="59">
        <v>0</v>
      </c>
      <c r="Q824" s="48"/>
      <c r="R824" s="59">
        <v>1981</v>
      </c>
      <c r="S824" s="59">
        <v>108</v>
      </c>
      <c r="T824" s="48">
        <v>0</v>
      </c>
      <c r="U824" s="59">
        <v>3920</v>
      </c>
      <c r="V824" s="59">
        <v>108</v>
      </c>
    </row>
    <row r="825" spans="1:22">
      <c r="A825" s="60" t="s">
        <v>1033</v>
      </c>
      <c r="B825" s="15" t="str">
        <f>VLOOKUP(A825,'Planning Periods'!$E$2:$N$540,10,FALSE)</f>
        <v>01/31/2023 - 01/31/2031</v>
      </c>
      <c r="C825" s="59">
        <v>2016</v>
      </c>
      <c r="D825" s="59" t="str">
        <f t="shared" si="12"/>
        <v>Hayward 2016</v>
      </c>
      <c r="E825" s="59">
        <v>851</v>
      </c>
      <c r="F825" s="233">
        <v>0</v>
      </c>
      <c r="G825" s="59">
        <v>0</v>
      </c>
      <c r="H825" s="59">
        <v>0</v>
      </c>
      <c r="I825" s="48"/>
      <c r="J825" s="59">
        <v>480</v>
      </c>
      <c r="K825" s="233">
        <v>0</v>
      </c>
      <c r="L825" s="59">
        <v>0</v>
      </c>
      <c r="M825" s="59">
        <v>0</v>
      </c>
      <c r="N825" s="48"/>
      <c r="O825" s="59">
        <v>608</v>
      </c>
      <c r="P825" s="59">
        <v>0</v>
      </c>
      <c r="Q825" s="48"/>
      <c r="R825" s="59">
        <v>1981</v>
      </c>
      <c r="S825" s="59">
        <v>225</v>
      </c>
      <c r="T825" s="48">
        <v>0</v>
      </c>
      <c r="U825" s="59">
        <v>3920</v>
      </c>
      <c r="V825" s="59">
        <v>225</v>
      </c>
    </row>
    <row r="826" spans="1:22">
      <c r="A826" s="60" t="s">
        <v>1033</v>
      </c>
      <c r="B826" s="15" t="str">
        <f>VLOOKUP(A826,'Planning Periods'!$E$2:$N$540,10,FALSE)</f>
        <v>01/31/2023 - 01/31/2031</v>
      </c>
      <c r="C826" s="59">
        <v>2017</v>
      </c>
      <c r="D826" s="59" t="str">
        <f t="shared" si="12"/>
        <v>Hayward 2017</v>
      </c>
      <c r="E826" s="59">
        <v>851</v>
      </c>
      <c r="F826" s="233">
        <v>40</v>
      </c>
      <c r="G826" s="59">
        <v>40</v>
      </c>
      <c r="H826" s="59">
        <v>0</v>
      </c>
      <c r="I826" s="48"/>
      <c r="J826" s="59">
        <v>480</v>
      </c>
      <c r="K826" s="233">
        <v>19</v>
      </c>
      <c r="L826" s="59">
        <v>19</v>
      </c>
      <c r="M826" s="59">
        <v>0</v>
      </c>
      <c r="N826" s="48"/>
      <c r="O826" s="59">
        <v>608</v>
      </c>
      <c r="P826" s="59">
        <v>0</v>
      </c>
      <c r="Q826" s="48"/>
      <c r="R826" s="59">
        <v>1981</v>
      </c>
      <c r="S826" s="59">
        <v>395</v>
      </c>
      <c r="T826" s="48">
        <v>0</v>
      </c>
      <c r="U826" s="59">
        <v>3920</v>
      </c>
      <c r="V826" s="59">
        <v>454</v>
      </c>
    </row>
    <row r="827" spans="1:22">
      <c r="A827" s="60" t="s">
        <v>1034</v>
      </c>
      <c r="B827" s="15" t="str">
        <f>VLOOKUP(A827,'Planning Periods'!$E$2:$N$540,10,FALSE)</f>
        <v>01/31/2023 - 01/31/2031</v>
      </c>
      <c r="C827" s="59">
        <v>2014</v>
      </c>
      <c r="D827" s="59" t="str">
        <f t="shared" si="12"/>
        <v>Healdsburg 2014</v>
      </c>
      <c r="E827" s="59">
        <v>31</v>
      </c>
      <c r="F827" s="233">
        <v>0</v>
      </c>
      <c r="G827" s="59">
        <v>0</v>
      </c>
      <c r="H827" s="59">
        <v>0</v>
      </c>
      <c r="I827" s="48"/>
      <c r="J827" s="59">
        <v>24</v>
      </c>
      <c r="K827" s="233">
        <v>0</v>
      </c>
      <c r="L827" s="59">
        <v>0</v>
      </c>
      <c r="M827" s="59">
        <v>0</v>
      </c>
      <c r="N827" s="48"/>
      <c r="O827" s="59">
        <v>26</v>
      </c>
      <c r="P827" s="59">
        <v>0</v>
      </c>
      <c r="Q827" s="48"/>
      <c r="R827" s="59">
        <v>76</v>
      </c>
      <c r="S827" s="59">
        <v>27</v>
      </c>
      <c r="T827" s="48">
        <v>0</v>
      </c>
      <c r="U827" s="59">
        <v>157</v>
      </c>
      <c r="V827" s="59">
        <v>27</v>
      </c>
    </row>
    <row r="828" spans="1:22">
      <c r="A828" s="60" t="s">
        <v>1034</v>
      </c>
      <c r="B828" s="15" t="str">
        <f>VLOOKUP(A828,'Planning Periods'!$E$2:$N$540,10,FALSE)</f>
        <v>01/31/2023 - 01/31/2031</v>
      </c>
      <c r="C828" s="59">
        <v>2015</v>
      </c>
      <c r="D828" s="59" t="str">
        <f t="shared" si="12"/>
        <v>Healdsburg 2015</v>
      </c>
      <c r="E828" s="59">
        <v>31</v>
      </c>
      <c r="F828" s="233">
        <v>1</v>
      </c>
      <c r="G828" s="59">
        <v>1</v>
      </c>
      <c r="H828" s="59">
        <v>0</v>
      </c>
      <c r="I828" s="48"/>
      <c r="J828" s="59">
        <v>24</v>
      </c>
      <c r="K828" s="233">
        <v>2</v>
      </c>
      <c r="L828" s="59">
        <v>2</v>
      </c>
      <c r="M828" s="59">
        <v>0</v>
      </c>
      <c r="N828" s="48"/>
      <c r="O828" s="59">
        <v>26</v>
      </c>
      <c r="P828" s="59">
        <v>12</v>
      </c>
      <c r="Q828" s="48"/>
      <c r="R828" s="59">
        <v>76</v>
      </c>
      <c r="S828" s="59">
        <v>44</v>
      </c>
      <c r="T828" s="48">
        <v>0</v>
      </c>
      <c r="U828" s="59">
        <v>157</v>
      </c>
      <c r="V828" s="59">
        <v>59</v>
      </c>
    </row>
    <row r="829" spans="1:22">
      <c r="A829" s="60" t="s">
        <v>1034</v>
      </c>
      <c r="B829" s="15" t="str">
        <f>VLOOKUP(A829,'Planning Periods'!$E$2:$N$540,10,FALSE)</f>
        <v>01/31/2023 - 01/31/2031</v>
      </c>
      <c r="C829" s="59">
        <v>2016</v>
      </c>
      <c r="D829" s="59" t="str">
        <f t="shared" si="12"/>
        <v>Healdsburg 2016</v>
      </c>
      <c r="E829" s="59">
        <v>31</v>
      </c>
      <c r="F829" s="233">
        <v>2</v>
      </c>
      <c r="G829" s="59">
        <v>2</v>
      </c>
      <c r="H829" s="59">
        <v>0</v>
      </c>
      <c r="I829" s="48"/>
      <c r="J829" s="59">
        <v>24</v>
      </c>
      <c r="K829" s="233">
        <v>3</v>
      </c>
      <c r="L829" s="59">
        <v>3</v>
      </c>
      <c r="M829" s="59">
        <v>0</v>
      </c>
      <c r="N829" s="48"/>
      <c r="O829" s="59">
        <v>26</v>
      </c>
      <c r="P829" s="59">
        <v>4</v>
      </c>
      <c r="Q829" s="48"/>
      <c r="R829" s="59">
        <v>76</v>
      </c>
      <c r="S829" s="59">
        <v>23</v>
      </c>
      <c r="T829" s="48">
        <v>0</v>
      </c>
      <c r="U829" s="59">
        <v>157</v>
      </c>
      <c r="V829" s="59">
        <v>32</v>
      </c>
    </row>
    <row r="830" spans="1:22">
      <c r="A830" s="60" t="s">
        <v>1034</v>
      </c>
      <c r="B830" s="15" t="str">
        <f>VLOOKUP(A830,'Planning Periods'!$E$2:$N$540,10,FALSE)</f>
        <v>01/31/2023 - 01/31/2031</v>
      </c>
      <c r="C830" s="59">
        <v>2017</v>
      </c>
      <c r="D830" s="59" t="str">
        <f t="shared" si="12"/>
        <v>Healdsburg 2017</v>
      </c>
      <c r="E830" s="59">
        <v>31</v>
      </c>
      <c r="F830" s="233">
        <v>12</v>
      </c>
      <c r="G830" s="59">
        <v>12</v>
      </c>
      <c r="H830" s="59">
        <v>0</v>
      </c>
      <c r="I830" s="48"/>
      <c r="J830" s="59">
        <v>24</v>
      </c>
      <c r="K830" s="233">
        <v>20</v>
      </c>
      <c r="L830" s="59">
        <v>20</v>
      </c>
      <c r="M830" s="59">
        <v>0</v>
      </c>
      <c r="N830" s="48"/>
      <c r="O830" s="59">
        <v>26</v>
      </c>
      <c r="P830" s="59">
        <v>29</v>
      </c>
      <c r="Q830" s="48"/>
      <c r="R830" s="59">
        <v>76</v>
      </c>
      <c r="S830" s="59">
        <v>16</v>
      </c>
      <c r="T830" s="48">
        <v>0</v>
      </c>
      <c r="U830" s="59">
        <v>157</v>
      </c>
      <c r="V830" s="59">
        <v>77</v>
      </c>
    </row>
    <row r="831" spans="1:22">
      <c r="A831" s="60" t="s">
        <v>1035</v>
      </c>
      <c r="B831" s="15"/>
      <c r="C831" s="59">
        <v>2013</v>
      </c>
      <c r="D831" s="59" t="str">
        <f t="shared" si="12"/>
        <v>Hemet 2013</v>
      </c>
      <c r="E831" s="59">
        <v>134</v>
      </c>
      <c r="F831" s="233">
        <v>0</v>
      </c>
      <c r="G831" s="59">
        <v>0</v>
      </c>
      <c r="H831" s="59">
        <v>0</v>
      </c>
      <c r="I831" s="48"/>
      <c r="J831" s="59">
        <v>96</v>
      </c>
      <c r="K831" s="233">
        <v>17</v>
      </c>
      <c r="L831" s="59">
        <v>0</v>
      </c>
      <c r="M831" s="59">
        <v>17</v>
      </c>
      <c r="N831" s="48"/>
      <c r="O831" s="59">
        <v>112</v>
      </c>
      <c r="P831" s="59">
        <v>86</v>
      </c>
      <c r="Q831" s="48"/>
      <c r="R831" s="59">
        <v>262</v>
      </c>
      <c r="S831" s="59">
        <v>6</v>
      </c>
      <c r="T831" s="48">
        <v>17</v>
      </c>
      <c r="U831" s="59">
        <v>604</v>
      </c>
      <c r="V831" s="59">
        <v>109</v>
      </c>
    </row>
    <row r="832" spans="1:22">
      <c r="A832" s="60" t="s">
        <v>1035</v>
      </c>
      <c r="B832" s="15" t="str">
        <f>VLOOKUP(A832,'Planning Periods'!$E$2:$N$540,10,FALSE)</f>
        <v>10/15/2021 - 10/15/2029</v>
      </c>
      <c r="C832" s="59">
        <v>2014</v>
      </c>
      <c r="D832" s="59" t="str">
        <f t="shared" si="12"/>
        <v>Hemet 2014</v>
      </c>
      <c r="E832" s="59">
        <v>134</v>
      </c>
      <c r="F832" s="233">
        <v>0</v>
      </c>
      <c r="G832" s="59">
        <v>0</v>
      </c>
      <c r="H832" s="59">
        <v>0</v>
      </c>
      <c r="I832" s="48"/>
      <c r="J832" s="59">
        <v>96</v>
      </c>
      <c r="K832" s="233">
        <v>3</v>
      </c>
      <c r="L832" s="59">
        <v>0</v>
      </c>
      <c r="M832" s="59">
        <v>3</v>
      </c>
      <c r="N832" s="48"/>
      <c r="O832" s="59">
        <v>112</v>
      </c>
      <c r="P832" s="59">
        <v>114</v>
      </c>
      <c r="Q832" s="48"/>
      <c r="R832" s="59">
        <v>262</v>
      </c>
      <c r="S832" s="59">
        <v>32</v>
      </c>
      <c r="T832" s="48">
        <v>3</v>
      </c>
      <c r="U832" s="59">
        <v>604</v>
      </c>
      <c r="V832" s="59">
        <v>149</v>
      </c>
    </row>
    <row r="833" spans="1:22">
      <c r="A833" s="60" t="s">
        <v>1035</v>
      </c>
      <c r="B833" s="15" t="str">
        <f>VLOOKUP(A833,'Planning Periods'!$E$2:$N$540,10,FALSE)</f>
        <v>10/15/2021 - 10/15/2029</v>
      </c>
      <c r="C833" s="59">
        <v>2015</v>
      </c>
      <c r="D833" s="59" t="str">
        <f t="shared" si="12"/>
        <v>Hemet 2015</v>
      </c>
      <c r="E833" s="59">
        <v>134</v>
      </c>
      <c r="F833" s="233">
        <v>0</v>
      </c>
      <c r="G833" s="59">
        <v>0</v>
      </c>
      <c r="H833" s="59">
        <v>0</v>
      </c>
      <c r="I833" s="48"/>
      <c r="J833" s="59">
        <v>96</v>
      </c>
      <c r="K833" s="233">
        <v>14</v>
      </c>
      <c r="L833" s="59">
        <v>12</v>
      </c>
      <c r="M833" s="59">
        <v>2</v>
      </c>
      <c r="N833" s="48"/>
      <c r="O833" s="59">
        <v>112</v>
      </c>
      <c r="P833" s="59">
        <v>76</v>
      </c>
      <c r="Q833" s="48"/>
      <c r="R833" s="59">
        <v>262</v>
      </c>
      <c r="S833" s="59">
        <v>17</v>
      </c>
      <c r="T833" s="48">
        <v>2</v>
      </c>
      <c r="U833" s="59">
        <v>604</v>
      </c>
      <c r="V833" s="59">
        <v>107</v>
      </c>
    </row>
    <row r="834" spans="1:22">
      <c r="A834" s="60" t="s">
        <v>1035</v>
      </c>
      <c r="B834" s="15" t="str">
        <f>VLOOKUP(A834,'Planning Periods'!$E$2:$N$540,10,FALSE)</f>
        <v>10/15/2021 - 10/15/2029</v>
      </c>
      <c r="C834" s="59">
        <v>2016</v>
      </c>
      <c r="D834" s="59" t="str">
        <f t="shared" si="12"/>
        <v>Hemet 2016</v>
      </c>
      <c r="E834" s="59">
        <v>134</v>
      </c>
      <c r="F834" s="233">
        <v>0</v>
      </c>
      <c r="G834" s="59">
        <v>0</v>
      </c>
      <c r="H834" s="59">
        <v>0</v>
      </c>
      <c r="I834" s="48"/>
      <c r="J834" s="59">
        <v>96</v>
      </c>
      <c r="K834" s="233">
        <v>29</v>
      </c>
      <c r="L834" s="59">
        <v>29</v>
      </c>
      <c r="M834" s="59">
        <v>0</v>
      </c>
      <c r="N834" s="48"/>
      <c r="O834" s="59">
        <v>112</v>
      </c>
      <c r="P834" s="59">
        <v>25</v>
      </c>
      <c r="Q834" s="48"/>
      <c r="R834" s="59">
        <v>262</v>
      </c>
      <c r="S834" s="59">
        <v>8</v>
      </c>
      <c r="T834" s="48">
        <v>0</v>
      </c>
      <c r="U834" s="59">
        <v>604</v>
      </c>
      <c r="V834" s="59">
        <v>62</v>
      </c>
    </row>
    <row r="835" spans="1:22">
      <c r="A835" s="60" t="s">
        <v>1035</v>
      </c>
      <c r="B835" s="15" t="str">
        <f>VLOOKUP(A835,'Planning Periods'!$E$2:$N$540,10,FALSE)</f>
        <v>10/15/2021 - 10/15/2029</v>
      </c>
      <c r="C835" s="59">
        <v>2017</v>
      </c>
      <c r="D835" s="59" t="str">
        <f t="shared" si="12"/>
        <v>Hemet 2017</v>
      </c>
      <c r="E835" s="59">
        <v>134</v>
      </c>
      <c r="F835" s="233">
        <v>0</v>
      </c>
      <c r="G835" s="59">
        <v>0</v>
      </c>
      <c r="H835" s="59">
        <v>0</v>
      </c>
      <c r="I835" s="48"/>
      <c r="J835" s="59">
        <v>96</v>
      </c>
      <c r="K835" s="233">
        <v>0</v>
      </c>
      <c r="L835" s="59">
        <v>0</v>
      </c>
      <c r="M835" s="59">
        <v>0</v>
      </c>
      <c r="N835" s="48"/>
      <c r="O835" s="59">
        <v>112</v>
      </c>
      <c r="P835" s="59">
        <v>2</v>
      </c>
      <c r="Q835" s="48"/>
      <c r="R835" s="59">
        <v>262</v>
      </c>
      <c r="S835" s="59">
        <v>12</v>
      </c>
      <c r="T835" s="48">
        <v>0</v>
      </c>
      <c r="U835" s="59">
        <v>604</v>
      </c>
      <c r="V835" s="59">
        <v>14</v>
      </c>
    </row>
    <row r="836" spans="1:22">
      <c r="A836" s="60" t="s">
        <v>1036</v>
      </c>
      <c r="B836" s="15" t="str">
        <f>VLOOKUP(A836,'Planning Periods'!$E$2:$N$540,10,FALSE)</f>
        <v>01/31/2023 - 01/31/2031</v>
      </c>
      <c r="C836" s="59">
        <v>2014</v>
      </c>
      <c r="D836" s="59" t="str">
        <f t="shared" si="12"/>
        <v>Hercules 2014</v>
      </c>
      <c r="E836" s="59" t="s">
        <v>1357</v>
      </c>
      <c r="F836" s="233" t="s">
        <v>1357</v>
      </c>
      <c r="G836" s="59" t="s">
        <v>1357</v>
      </c>
      <c r="H836" s="59" t="s">
        <v>1357</v>
      </c>
      <c r="I836" s="48"/>
      <c r="J836" s="59" t="s">
        <v>1357</v>
      </c>
      <c r="K836" s="233" t="s">
        <v>1357</v>
      </c>
      <c r="L836" s="59" t="s">
        <v>1357</v>
      </c>
      <c r="M836" s="59" t="s">
        <v>1357</v>
      </c>
      <c r="N836" s="48"/>
      <c r="O836" s="59" t="s">
        <v>1357</v>
      </c>
      <c r="P836" s="59" t="s">
        <v>1357</v>
      </c>
      <c r="Q836" s="48"/>
      <c r="R836" s="59" t="s">
        <v>1357</v>
      </c>
      <c r="S836" s="59" t="s">
        <v>1357</v>
      </c>
      <c r="T836" s="48" t="s">
        <v>1357</v>
      </c>
      <c r="U836" s="59" t="s">
        <v>1357</v>
      </c>
      <c r="V836" s="59" t="s">
        <v>1357</v>
      </c>
    </row>
    <row r="837" spans="1:22">
      <c r="A837" s="60" t="s">
        <v>1036</v>
      </c>
      <c r="B837" s="15" t="str">
        <f>VLOOKUP(A837,'Planning Periods'!$E$2:$N$540,10,FALSE)</f>
        <v>01/31/2023 - 01/31/2031</v>
      </c>
      <c r="C837" s="59">
        <v>2015</v>
      </c>
      <c r="D837" s="59" t="str">
        <f t="shared" si="12"/>
        <v>Hercules 2015</v>
      </c>
      <c r="E837" s="59">
        <v>220</v>
      </c>
      <c r="F837" s="233">
        <v>0</v>
      </c>
      <c r="G837" s="59">
        <v>0</v>
      </c>
      <c r="H837" s="59">
        <v>0</v>
      </c>
      <c r="I837" s="48"/>
      <c r="J837" s="59">
        <v>118</v>
      </c>
      <c r="K837" s="233">
        <v>0</v>
      </c>
      <c r="L837" s="59">
        <v>0</v>
      </c>
      <c r="M837" s="59">
        <v>0</v>
      </c>
      <c r="N837" s="48"/>
      <c r="O837" s="59">
        <v>100</v>
      </c>
      <c r="P837" s="59">
        <v>0</v>
      </c>
      <c r="Q837" s="48"/>
      <c r="R837" s="59">
        <v>244</v>
      </c>
      <c r="S837" s="59">
        <v>190</v>
      </c>
      <c r="T837" s="48">
        <v>0</v>
      </c>
      <c r="U837" s="59">
        <v>682</v>
      </c>
      <c r="V837" s="59">
        <v>190</v>
      </c>
    </row>
    <row r="838" spans="1:22">
      <c r="A838" s="60" t="s">
        <v>1036</v>
      </c>
      <c r="B838" s="15" t="str">
        <f>VLOOKUP(A838,'Planning Periods'!$E$2:$N$540,10,FALSE)</f>
        <v>01/31/2023 - 01/31/2031</v>
      </c>
      <c r="C838" s="59">
        <v>2016</v>
      </c>
      <c r="D838" s="59" t="str">
        <f t="shared" si="12"/>
        <v>Hercules 2016</v>
      </c>
      <c r="E838" s="59">
        <v>220</v>
      </c>
      <c r="F838" s="233">
        <v>0</v>
      </c>
      <c r="G838" s="59">
        <v>0</v>
      </c>
      <c r="H838" s="59">
        <v>0</v>
      </c>
      <c r="I838" s="48"/>
      <c r="J838" s="59">
        <v>118</v>
      </c>
      <c r="K838" s="233">
        <v>1</v>
      </c>
      <c r="L838" s="59">
        <v>0</v>
      </c>
      <c r="M838" s="59">
        <v>1</v>
      </c>
      <c r="N838" s="48"/>
      <c r="O838" s="59">
        <v>100</v>
      </c>
      <c r="P838" s="59">
        <v>0</v>
      </c>
      <c r="Q838" s="48"/>
      <c r="R838" s="59">
        <v>244</v>
      </c>
      <c r="S838" s="59">
        <v>30</v>
      </c>
      <c r="T838" s="48">
        <v>1</v>
      </c>
      <c r="U838" s="59">
        <v>682</v>
      </c>
      <c r="V838" s="59">
        <v>31</v>
      </c>
    </row>
    <row r="839" spans="1:22">
      <c r="A839" s="60" t="s">
        <v>1036</v>
      </c>
      <c r="B839" s="15" t="str">
        <f>VLOOKUP(A839,'Planning Periods'!$E$2:$N$540,10,FALSE)</f>
        <v>01/31/2023 - 01/31/2031</v>
      </c>
      <c r="C839" s="59">
        <v>2017</v>
      </c>
      <c r="D839" s="59" t="str">
        <f t="shared" si="12"/>
        <v>Hercules 2017</v>
      </c>
      <c r="E839" s="59">
        <v>220</v>
      </c>
      <c r="F839" s="233">
        <v>0</v>
      </c>
      <c r="G839" s="59">
        <v>0</v>
      </c>
      <c r="H839" s="59">
        <v>0</v>
      </c>
      <c r="I839" s="48"/>
      <c r="J839" s="59">
        <v>118</v>
      </c>
      <c r="K839" s="233">
        <v>0</v>
      </c>
      <c r="L839" s="59">
        <v>0</v>
      </c>
      <c r="M839" s="59">
        <v>0</v>
      </c>
      <c r="N839" s="48"/>
      <c r="O839" s="59">
        <v>100</v>
      </c>
      <c r="P839" s="59">
        <v>0</v>
      </c>
      <c r="Q839" s="48"/>
      <c r="R839" s="59">
        <v>244</v>
      </c>
      <c r="S839" s="59">
        <v>41</v>
      </c>
      <c r="T839" s="48">
        <v>0</v>
      </c>
      <c r="U839" s="59">
        <v>682</v>
      </c>
      <c r="V839" s="59">
        <v>41</v>
      </c>
    </row>
    <row r="840" spans="1:22">
      <c r="A840" t="s">
        <v>1037</v>
      </c>
      <c r="B840" s="15"/>
      <c r="C840" s="59">
        <v>2013</v>
      </c>
      <c r="D840" s="59" t="str">
        <f t="shared" si="12"/>
        <v>Hermosa Beach 2013</v>
      </c>
      <c r="E840" s="59" t="s">
        <v>1357</v>
      </c>
      <c r="F840" s="233" t="s">
        <v>1357</v>
      </c>
      <c r="G840" s="59" t="s">
        <v>1357</v>
      </c>
      <c r="H840" s="59" t="s">
        <v>1357</v>
      </c>
      <c r="I840" s="48"/>
      <c r="J840" s="59" t="s">
        <v>1357</v>
      </c>
      <c r="K840" s="233" t="s">
        <v>1357</v>
      </c>
      <c r="L840" s="59" t="s">
        <v>1357</v>
      </c>
      <c r="M840" s="59" t="s">
        <v>1357</v>
      </c>
      <c r="N840" s="48"/>
      <c r="O840" s="59" t="s">
        <v>1357</v>
      </c>
      <c r="P840" s="59" t="s">
        <v>1357</v>
      </c>
      <c r="Q840" s="48"/>
      <c r="R840" s="59" t="s">
        <v>1357</v>
      </c>
      <c r="S840" s="59" t="s">
        <v>1357</v>
      </c>
      <c r="T840" s="48" t="s">
        <v>1357</v>
      </c>
      <c r="U840" s="59" t="s">
        <v>1357</v>
      </c>
      <c r="V840" s="59" t="s">
        <v>1357</v>
      </c>
    </row>
    <row r="841" spans="1:22">
      <c r="A841" t="s">
        <v>1037</v>
      </c>
      <c r="B841" s="15" t="str">
        <f>VLOOKUP(A841,'Planning Periods'!$E$2:$N$540,10,FALSE)</f>
        <v>10/15/2021 - 10/15/2029</v>
      </c>
      <c r="C841" s="59">
        <v>2014</v>
      </c>
      <c r="D841" s="59" t="str">
        <f t="shared" si="12"/>
        <v>Hermosa Beach 2014</v>
      </c>
      <c r="E841" s="233" t="s">
        <v>1357</v>
      </c>
      <c r="F841" s="233" t="s">
        <v>1357</v>
      </c>
      <c r="G841" s="233" t="s">
        <v>1357</v>
      </c>
      <c r="H841" s="233" t="s">
        <v>1357</v>
      </c>
      <c r="I841" s="233">
        <v>0</v>
      </c>
      <c r="J841" s="233" t="s">
        <v>1357</v>
      </c>
      <c r="K841" s="233" t="s">
        <v>1357</v>
      </c>
      <c r="L841" s="233" t="s">
        <v>1357</v>
      </c>
      <c r="M841" s="233" t="s">
        <v>1357</v>
      </c>
      <c r="N841" s="233">
        <v>0</v>
      </c>
      <c r="O841" s="233" t="s">
        <v>1357</v>
      </c>
      <c r="P841" s="233" t="s">
        <v>1357</v>
      </c>
      <c r="Q841" s="233"/>
      <c r="R841" s="233" t="s">
        <v>1357</v>
      </c>
      <c r="S841" s="233" t="s">
        <v>1357</v>
      </c>
      <c r="T841" s="233" t="s">
        <v>1357</v>
      </c>
      <c r="U841" s="233" t="s">
        <v>1357</v>
      </c>
      <c r="V841" s="233" t="s">
        <v>1357</v>
      </c>
    </row>
    <row r="842" spans="1:22">
      <c r="A842" t="s">
        <v>1037</v>
      </c>
      <c r="B842" s="15" t="str">
        <f>VLOOKUP(A842,'Planning Periods'!$E$2:$N$540,10,FALSE)</f>
        <v>10/15/2021 - 10/15/2029</v>
      </c>
      <c r="C842" s="59">
        <v>2015</v>
      </c>
      <c r="D842" s="59" t="str">
        <f t="shared" si="12"/>
        <v>Hermosa Beach 2015</v>
      </c>
      <c r="E842" t="s">
        <v>1357</v>
      </c>
      <c r="F842" t="s">
        <v>1357</v>
      </c>
      <c r="G842" t="s">
        <v>1357</v>
      </c>
      <c r="H842" t="s">
        <v>1357</v>
      </c>
      <c r="J842" t="s">
        <v>1357</v>
      </c>
      <c r="K842" t="s">
        <v>1357</v>
      </c>
      <c r="L842" t="s">
        <v>1357</v>
      </c>
      <c r="M842" t="s">
        <v>1357</v>
      </c>
      <c r="O842" t="s">
        <v>1357</v>
      </c>
      <c r="P842" t="s">
        <v>1357</v>
      </c>
      <c r="R842" t="s">
        <v>1357</v>
      </c>
      <c r="S842" t="s">
        <v>1357</v>
      </c>
      <c r="T842" t="s">
        <v>1357</v>
      </c>
      <c r="U842" t="s">
        <v>1357</v>
      </c>
      <c r="V842" t="s">
        <v>1357</v>
      </c>
    </row>
    <row r="843" spans="1:22">
      <c r="A843" t="s">
        <v>1037</v>
      </c>
      <c r="B843" s="15" t="str">
        <f>VLOOKUP(A843,'Planning Periods'!$E$2:$N$540,10,FALSE)</f>
        <v>10/15/2021 - 10/15/2029</v>
      </c>
      <c r="C843" s="59">
        <v>2016</v>
      </c>
      <c r="D843" s="59" t="str">
        <f t="shared" si="12"/>
        <v>Hermosa Beach 2016</v>
      </c>
      <c r="E843" t="s">
        <v>1357</v>
      </c>
      <c r="F843" t="s">
        <v>1357</v>
      </c>
      <c r="G843" t="s">
        <v>1357</v>
      </c>
      <c r="H843" t="s">
        <v>1357</v>
      </c>
      <c r="J843" t="s">
        <v>1357</v>
      </c>
      <c r="K843" t="s">
        <v>1357</v>
      </c>
      <c r="L843" t="s">
        <v>1357</v>
      </c>
      <c r="M843" t="s">
        <v>1357</v>
      </c>
      <c r="O843" t="s">
        <v>1357</v>
      </c>
      <c r="P843" t="s">
        <v>1357</v>
      </c>
      <c r="R843" t="s">
        <v>1357</v>
      </c>
      <c r="S843" t="s">
        <v>1357</v>
      </c>
      <c r="T843" t="s">
        <v>1357</v>
      </c>
      <c r="U843" t="s">
        <v>1357</v>
      </c>
      <c r="V843" t="s">
        <v>1357</v>
      </c>
    </row>
    <row r="844" spans="1:22">
      <c r="A844" t="s">
        <v>1037</v>
      </c>
      <c r="B844" s="15" t="str">
        <f>VLOOKUP(A844,'Planning Periods'!$E$2:$N$540,10,FALSE)</f>
        <v>10/15/2021 - 10/15/2029</v>
      </c>
      <c r="C844" s="59">
        <v>2017</v>
      </c>
      <c r="D844" s="59" t="str">
        <f t="shared" si="12"/>
        <v>Hermosa Beach 2017</v>
      </c>
      <c r="E844" t="s">
        <v>1357</v>
      </c>
      <c r="F844" t="s">
        <v>1357</v>
      </c>
      <c r="G844" t="s">
        <v>1357</v>
      </c>
      <c r="H844" t="s">
        <v>1357</v>
      </c>
      <c r="J844" t="s">
        <v>1357</v>
      </c>
      <c r="K844" t="s">
        <v>1357</v>
      </c>
      <c r="L844" t="s">
        <v>1357</v>
      </c>
      <c r="M844" t="s">
        <v>1357</v>
      </c>
      <c r="O844" t="s">
        <v>1357</v>
      </c>
      <c r="P844" t="s">
        <v>1357</v>
      </c>
      <c r="R844" t="s">
        <v>1357</v>
      </c>
      <c r="S844" t="s">
        <v>1357</v>
      </c>
      <c r="T844" t="s">
        <v>1357</v>
      </c>
      <c r="U844" t="s">
        <v>1357</v>
      </c>
      <c r="V844" t="s">
        <v>1357</v>
      </c>
    </row>
    <row r="845" spans="1:22">
      <c r="A845" s="60" t="s">
        <v>1038</v>
      </c>
      <c r="B845" s="15"/>
      <c r="C845" s="59">
        <v>2013</v>
      </c>
      <c r="D845" s="59" t="str">
        <f t="shared" si="12"/>
        <v>Hesperia 2013</v>
      </c>
      <c r="E845" t="s">
        <v>1357</v>
      </c>
      <c r="F845" t="s">
        <v>1357</v>
      </c>
      <c r="G845" t="s">
        <v>1357</v>
      </c>
      <c r="H845" t="s">
        <v>1357</v>
      </c>
      <c r="J845" t="s">
        <v>1357</v>
      </c>
      <c r="K845" t="s">
        <v>1357</v>
      </c>
      <c r="L845" t="s">
        <v>1357</v>
      </c>
      <c r="M845" t="s">
        <v>1357</v>
      </c>
      <c r="O845" t="s">
        <v>1357</v>
      </c>
      <c r="P845" t="s">
        <v>1357</v>
      </c>
      <c r="R845" t="s">
        <v>1357</v>
      </c>
      <c r="S845" t="s">
        <v>1357</v>
      </c>
      <c r="T845" t="s">
        <v>1357</v>
      </c>
      <c r="U845" t="s">
        <v>1357</v>
      </c>
      <c r="V845" t="s">
        <v>1357</v>
      </c>
    </row>
    <row r="846" spans="1:22">
      <c r="A846" s="60" t="s">
        <v>1038</v>
      </c>
      <c r="B846" s="15" t="str">
        <f>VLOOKUP(A846,'Planning Periods'!$E$2:$N$540,10,FALSE)</f>
        <v>10/15/2021 - 10/15/2029</v>
      </c>
      <c r="C846" s="59">
        <v>2014</v>
      </c>
      <c r="D846" s="59" t="str">
        <f t="shared" si="12"/>
        <v>Hesperia 2014</v>
      </c>
      <c r="E846" s="59">
        <v>398</v>
      </c>
      <c r="F846" s="233">
        <v>0</v>
      </c>
      <c r="G846" s="59">
        <v>0</v>
      </c>
      <c r="H846" s="59">
        <v>0</v>
      </c>
      <c r="I846" s="48"/>
      <c r="J846" s="59">
        <v>274</v>
      </c>
      <c r="K846" s="233">
        <v>0</v>
      </c>
      <c r="L846" s="59">
        <v>0</v>
      </c>
      <c r="M846" s="59">
        <v>0</v>
      </c>
      <c r="N846" s="48"/>
      <c r="O846" s="59">
        <v>314</v>
      </c>
      <c r="P846" s="59">
        <v>82</v>
      </c>
      <c r="Q846" s="48"/>
      <c r="R846" s="59">
        <v>729</v>
      </c>
      <c r="S846" s="59">
        <v>0</v>
      </c>
      <c r="T846" s="48">
        <v>0</v>
      </c>
      <c r="U846" s="59">
        <v>1715</v>
      </c>
      <c r="V846" s="59">
        <v>82</v>
      </c>
    </row>
    <row r="847" spans="1:22">
      <c r="A847" s="60" t="s">
        <v>1038</v>
      </c>
      <c r="B847" s="15" t="str">
        <f>VLOOKUP(A847,'Planning Periods'!$E$2:$N$540,10,FALSE)</f>
        <v>10/15/2021 - 10/15/2029</v>
      </c>
      <c r="C847" s="59">
        <v>2015</v>
      </c>
      <c r="D847" s="59" t="str">
        <f t="shared" si="12"/>
        <v>Hesperia 2015</v>
      </c>
      <c r="E847" s="59">
        <v>398</v>
      </c>
      <c r="F847" s="233">
        <v>0</v>
      </c>
      <c r="G847" s="59">
        <v>0</v>
      </c>
      <c r="H847" s="59">
        <v>0</v>
      </c>
      <c r="I847" s="48"/>
      <c r="J847" s="59">
        <v>274</v>
      </c>
      <c r="K847" s="233">
        <v>0</v>
      </c>
      <c r="L847" s="59">
        <v>0</v>
      </c>
      <c r="M847" s="59">
        <v>0</v>
      </c>
      <c r="N847" s="48"/>
      <c r="O847" s="59">
        <v>314</v>
      </c>
      <c r="P847" s="59">
        <v>0</v>
      </c>
      <c r="Q847" s="48"/>
      <c r="R847" s="59">
        <v>729</v>
      </c>
      <c r="S847" s="59">
        <v>98</v>
      </c>
      <c r="T847" s="48">
        <v>0</v>
      </c>
      <c r="U847" s="59">
        <v>1715</v>
      </c>
      <c r="V847" s="59">
        <v>98</v>
      </c>
    </row>
    <row r="848" spans="1:22">
      <c r="A848" s="60" t="s">
        <v>1038</v>
      </c>
      <c r="B848" s="15" t="str">
        <f>VLOOKUP(A848,'Planning Periods'!$E$2:$N$540,10,FALSE)</f>
        <v>10/15/2021 - 10/15/2029</v>
      </c>
      <c r="C848" s="59">
        <v>2016</v>
      </c>
      <c r="D848" s="59" t="str">
        <f t="shared" si="12"/>
        <v>Hesperia 2016</v>
      </c>
      <c r="E848" s="59">
        <v>398</v>
      </c>
      <c r="F848" s="233">
        <v>0</v>
      </c>
      <c r="G848" s="59">
        <v>0</v>
      </c>
      <c r="H848" s="59">
        <v>0</v>
      </c>
      <c r="I848" s="48"/>
      <c r="J848" s="59">
        <v>274</v>
      </c>
      <c r="K848" s="233">
        <v>20</v>
      </c>
      <c r="L848" s="59">
        <v>20</v>
      </c>
      <c r="M848" s="59">
        <v>0</v>
      </c>
      <c r="N848" s="48"/>
      <c r="O848" s="59">
        <v>314</v>
      </c>
      <c r="P848" s="59">
        <v>75</v>
      </c>
      <c r="Q848" s="48"/>
      <c r="R848" s="59">
        <v>729</v>
      </c>
      <c r="S848" s="59">
        <v>172</v>
      </c>
      <c r="T848" s="48">
        <v>0</v>
      </c>
      <c r="U848" s="59">
        <v>1715</v>
      </c>
      <c r="V848" s="59">
        <v>267</v>
      </c>
    </row>
    <row r="849" spans="1:22">
      <c r="A849" s="60" t="s">
        <v>1038</v>
      </c>
      <c r="B849" s="15" t="str">
        <f>VLOOKUP(A849,'Planning Periods'!$E$2:$N$540,10,FALSE)</f>
        <v>10/15/2021 - 10/15/2029</v>
      </c>
      <c r="C849" s="59">
        <v>2017</v>
      </c>
      <c r="D849" s="59" t="str">
        <f t="shared" si="12"/>
        <v>Hesperia 2017</v>
      </c>
      <c r="E849" s="59">
        <v>398</v>
      </c>
      <c r="F849" s="233">
        <v>0</v>
      </c>
      <c r="G849" s="59">
        <v>0</v>
      </c>
      <c r="H849" s="59">
        <v>0</v>
      </c>
      <c r="I849" s="48"/>
      <c r="J849" s="59">
        <v>274</v>
      </c>
      <c r="K849" s="233">
        <v>0</v>
      </c>
      <c r="L849" s="59">
        <v>0</v>
      </c>
      <c r="M849" s="59">
        <v>0</v>
      </c>
      <c r="N849" s="48"/>
      <c r="O849" s="59">
        <v>314</v>
      </c>
      <c r="P849" s="59">
        <v>0</v>
      </c>
      <c r="Q849" s="48"/>
      <c r="R849" s="59">
        <v>729</v>
      </c>
      <c r="S849" s="59">
        <v>230</v>
      </c>
      <c r="T849" s="48">
        <v>0</v>
      </c>
      <c r="U849" s="59">
        <v>1715</v>
      </c>
      <c r="V849" s="59">
        <v>230</v>
      </c>
    </row>
    <row r="850" spans="1:22">
      <c r="A850" t="s">
        <v>1039</v>
      </c>
      <c r="B850" s="15"/>
      <c r="C850" s="59">
        <v>2013</v>
      </c>
      <c r="D850" s="59" t="str">
        <f t="shared" si="12"/>
        <v>Hidden Hills 2013</v>
      </c>
      <c r="E850" s="59" t="s">
        <v>1357</v>
      </c>
      <c r="F850" s="233" t="s">
        <v>1357</v>
      </c>
      <c r="G850" s="59" t="s">
        <v>1357</v>
      </c>
      <c r="H850" s="59" t="s">
        <v>1357</v>
      </c>
      <c r="I850" s="48"/>
      <c r="J850" s="59" t="s">
        <v>1357</v>
      </c>
      <c r="K850" s="233" t="s">
        <v>1357</v>
      </c>
      <c r="L850" s="59" t="s">
        <v>1357</v>
      </c>
      <c r="M850" s="59" t="s">
        <v>1357</v>
      </c>
      <c r="N850" s="48"/>
      <c r="O850" s="59" t="s">
        <v>1357</v>
      </c>
      <c r="P850" s="59" t="s">
        <v>1357</v>
      </c>
      <c r="Q850" s="48"/>
      <c r="R850" s="59" t="s">
        <v>1357</v>
      </c>
      <c r="S850" s="59" t="s">
        <v>1357</v>
      </c>
      <c r="T850" s="48" t="s">
        <v>1357</v>
      </c>
      <c r="U850" s="59" t="s">
        <v>1357</v>
      </c>
      <c r="V850" s="59" t="s">
        <v>1357</v>
      </c>
    </row>
    <row r="851" spans="1:22">
      <c r="A851" t="s">
        <v>1039</v>
      </c>
      <c r="B851" s="15" t="str">
        <f>VLOOKUP(A851,'Planning Periods'!$E$2:$N$540,10,FALSE)</f>
        <v>10/15/2021 - 10/15/2029</v>
      </c>
      <c r="C851" s="59">
        <v>2014</v>
      </c>
      <c r="D851" s="59" t="str">
        <f t="shared" si="12"/>
        <v>Hidden Hills 2014</v>
      </c>
      <c r="E851" s="233" t="s">
        <v>1357</v>
      </c>
      <c r="F851" s="233" t="s">
        <v>1357</v>
      </c>
      <c r="G851" s="233" t="s">
        <v>1357</v>
      </c>
      <c r="H851" s="233" t="s">
        <v>1357</v>
      </c>
      <c r="I851" s="233">
        <v>0</v>
      </c>
      <c r="J851" s="233" t="s">
        <v>1357</v>
      </c>
      <c r="K851" s="233" t="s">
        <v>1357</v>
      </c>
      <c r="L851" s="233" t="s">
        <v>1357</v>
      </c>
      <c r="M851" s="233" t="s">
        <v>1357</v>
      </c>
      <c r="N851" s="233">
        <v>0</v>
      </c>
      <c r="O851" s="233" t="s">
        <v>1357</v>
      </c>
      <c r="P851" s="233" t="s">
        <v>1357</v>
      </c>
      <c r="Q851" s="233"/>
      <c r="R851" s="233" t="s">
        <v>1357</v>
      </c>
      <c r="S851" s="233" t="s">
        <v>1357</v>
      </c>
      <c r="T851" s="233" t="s">
        <v>1357</v>
      </c>
      <c r="U851" s="233" t="s">
        <v>1357</v>
      </c>
      <c r="V851" s="233" t="s">
        <v>1357</v>
      </c>
    </row>
    <row r="852" spans="1:22">
      <c r="A852" t="s">
        <v>1039</v>
      </c>
      <c r="B852" s="15" t="str">
        <f>VLOOKUP(A852,'Planning Periods'!$E$2:$N$540,10,FALSE)</f>
        <v>10/15/2021 - 10/15/2029</v>
      </c>
      <c r="C852" s="59">
        <v>2015</v>
      </c>
      <c r="D852" s="59" t="str">
        <f t="shared" si="12"/>
        <v>Hidden Hills 2015</v>
      </c>
      <c r="E852" t="s">
        <v>1357</v>
      </c>
      <c r="F852" t="s">
        <v>1357</v>
      </c>
      <c r="G852" t="s">
        <v>1357</v>
      </c>
      <c r="H852" t="s">
        <v>1357</v>
      </c>
      <c r="J852" t="s">
        <v>1357</v>
      </c>
      <c r="K852" t="s">
        <v>1357</v>
      </c>
      <c r="L852" t="s">
        <v>1357</v>
      </c>
      <c r="M852" t="s">
        <v>1357</v>
      </c>
      <c r="O852" t="s">
        <v>1357</v>
      </c>
      <c r="P852" t="s">
        <v>1357</v>
      </c>
      <c r="R852" t="s">
        <v>1357</v>
      </c>
      <c r="S852" t="s">
        <v>1357</v>
      </c>
      <c r="T852" t="s">
        <v>1357</v>
      </c>
      <c r="U852" t="s">
        <v>1357</v>
      </c>
      <c r="V852" t="s">
        <v>1357</v>
      </c>
    </row>
    <row r="853" spans="1:22">
      <c r="A853" t="s">
        <v>1039</v>
      </c>
      <c r="B853" s="15" t="str">
        <f>VLOOKUP(A853,'Planning Periods'!$E$2:$N$540,10,FALSE)</f>
        <v>10/15/2021 - 10/15/2029</v>
      </c>
      <c r="C853" s="59">
        <v>2016</v>
      </c>
      <c r="D853" s="59" t="str">
        <f t="shared" si="12"/>
        <v>Hidden Hills 2016</v>
      </c>
      <c r="E853" t="s">
        <v>1357</v>
      </c>
      <c r="F853" t="s">
        <v>1357</v>
      </c>
      <c r="G853" t="s">
        <v>1357</v>
      </c>
      <c r="H853" t="s">
        <v>1357</v>
      </c>
      <c r="J853" t="s">
        <v>1357</v>
      </c>
      <c r="K853" t="s">
        <v>1357</v>
      </c>
      <c r="L853" t="s">
        <v>1357</v>
      </c>
      <c r="M853" t="s">
        <v>1357</v>
      </c>
      <c r="O853" t="s">
        <v>1357</v>
      </c>
      <c r="P853" t="s">
        <v>1357</v>
      </c>
      <c r="R853" t="s">
        <v>1357</v>
      </c>
      <c r="S853" t="s">
        <v>1357</v>
      </c>
      <c r="T853" t="s">
        <v>1357</v>
      </c>
      <c r="U853" t="s">
        <v>1357</v>
      </c>
      <c r="V853" t="s">
        <v>1357</v>
      </c>
    </row>
    <row r="854" spans="1:22">
      <c r="A854" t="s">
        <v>1039</v>
      </c>
      <c r="B854" s="15" t="str">
        <f>VLOOKUP(A854,'Planning Periods'!$E$2:$N$540,10,FALSE)</f>
        <v>10/15/2021 - 10/15/2029</v>
      </c>
      <c r="C854" s="59">
        <v>2017</v>
      </c>
      <c r="D854" s="59" t="str">
        <f t="shared" si="12"/>
        <v>Hidden Hills 2017</v>
      </c>
      <c r="E854" t="s">
        <v>1357</v>
      </c>
      <c r="F854" t="s">
        <v>1357</v>
      </c>
      <c r="G854" t="s">
        <v>1357</v>
      </c>
      <c r="H854" t="s">
        <v>1357</v>
      </c>
      <c r="J854" t="s">
        <v>1357</v>
      </c>
      <c r="K854" t="s">
        <v>1357</v>
      </c>
      <c r="L854" t="s">
        <v>1357</v>
      </c>
      <c r="M854" t="s">
        <v>1357</v>
      </c>
      <c r="O854" t="s">
        <v>1357</v>
      </c>
      <c r="P854" t="s">
        <v>1357</v>
      </c>
      <c r="R854" t="s">
        <v>1357</v>
      </c>
      <c r="S854" t="s">
        <v>1357</v>
      </c>
      <c r="T854" t="s">
        <v>1357</v>
      </c>
      <c r="U854" t="s">
        <v>1357</v>
      </c>
      <c r="V854" t="s">
        <v>1357</v>
      </c>
    </row>
    <row r="855" spans="1:22">
      <c r="A855" s="60" t="s">
        <v>1040</v>
      </c>
      <c r="B855" s="15"/>
      <c r="C855" s="59">
        <v>2013</v>
      </c>
      <c r="D855" s="59" t="str">
        <f t="shared" si="12"/>
        <v>Highland 2013</v>
      </c>
      <c r="E855" t="s">
        <v>1357</v>
      </c>
      <c r="F855" t="s">
        <v>1357</v>
      </c>
      <c r="G855" t="s">
        <v>1357</v>
      </c>
      <c r="H855" t="s">
        <v>1357</v>
      </c>
      <c r="J855" t="s">
        <v>1357</v>
      </c>
      <c r="K855" t="s">
        <v>1357</v>
      </c>
      <c r="L855" t="s">
        <v>1357</v>
      </c>
      <c r="M855" t="s">
        <v>1357</v>
      </c>
      <c r="O855" t="s">
        <v>1357</v>
      </c>
      <c r="P855" t="s">
        <v>1357</v>
      </c>
      <c r="R855" t="s">
        <v>1357</v>
      </c>
      <c r="S855" t="s">
        <v>1357</v>
      </c>
      <c r="T855" t="s">
        <v>1357</v>
      </c>
      <c r="U855" t="s">
        <v>1357</v>
      </c>
      <c r="V855" t="s">
        <v>1357</v>
      </c>
    </row>
    <row r="856" spans="1:22">
      <c r="A856" s="60" t="s">
        <v>1040</v>
      </c>
      <c r="B856" s="15" t="str">
        <f>VLOOKUP(A856,'Planning Periods'!$E$2:$N$540,10,FALSE)</f>
        <v>10/15/2021 - 10/15/2029</v>
      </c>
      <c r="C856" s="59">
        <v>2014</v>
      </c>
      <c r="D856" s="59" t="str">
        <f t="shared" si="12"/>
        <v>Highland 2014</v>
      </c>
      <c r="E856" s="59">
        <v>759</v>
      </c>
      <c r="F856" s="233">
        <v>0</v>
      </c>
      <c r="G856" s="59">
        <v>0</v>
      </c>
      <c r="H856" s="59">
        <v>0</v>
      </c>
      <c r="I856" s="48"/>
      <c r="J856" s="59">
        <v>726</v>
      </c>
      <c r="K856" s="233">
        <v>0</v>
      </c>
      <c r="L856" s="59">
        <v>0</v>
      </c>
      <c r="M856" s="59">
        <v>0</v>
      </c>
      <c r="N856" s="48"/>
      <c r="O856" s="59">
        <v>409</v>
      </c>
      <c r="P856" s="59">
        <v>1</v>
      </c>
      <c r="Q856" s="48"/>
      <c r="R856" s="59">
        <v>890</v>
      </c>
      <c r="S856" s="59">
        <v>3</v>
      </c>
      <c r="T856" s="48">
        <v>0</v>
      </c>
      <c r="U856" s="59">
        <v>2784</v>
      </c>
      <c r="V856" s="59">
        <v>4</v>
      </c>
    </row>
    <row r="857" spans="1:22">
      <c r="A857" s="60" t="s">
        <v>1040</v>
      </c>
      <c r="B857" s="15" t="str">
        <f>VLOOKUP(A857,'Planning Periods'!$E$2:$N$540,10,FALSE)</f>
        <v>10/15/2021 - 10/15/2029</v>
      </c>
      <c r="C857" s="59">
        <v>2015</v>
      </c>
      <c r="D857" s="59" t="str">
        <f t="shared" si="12"/>
        <v>Highland 2015</v>
      </c>
      <c r="E857" s="59">
        <v>759</v>
      </c>
      <c r="F857" s="233">
        <v>0</v>
      </c>
      <c r="G857" s="59">
        <v>0</v>
      </c>
      <c r="H857" s="59">
        <v>0</v>
      </c>
      <c r="I857" s="48"/>
      <c r="J857" s="59">
        <v>726</v>
      </c>
      <c r="K857" s="233">
        <v>0</v>
      </c>
      <c r="L857" s="59">
        <v>0</v>
      </c>
      <c r="M857" s="59">
        <v>0</v>
      </c>
      <c r="N857" s="48"/>
      <c r="O857" s="59">
        <v>409</v>
      </c>
      <c r="P857" s="59">
        <v>0</v>
      </c>
      <c r="Q857" s="48"/>
      <c r="R857" s="59">
        <v>890</v>
      </c>
      <c r="S857" s="59">
        <v>6</v>
      </c>
      <c r="T857" s="48">
        <v>0</v>
      </c>
      <c r="U857" s="59">
        <v>2784</v>
      </c>
      <c r="V857" s="59">
        <v>6</v>
      </c>
    </row>
    <row r="858" spans="1:22">
      <c r="A858" s="60" t="s">
        <v>1040</v>
      </c>
      <c r="B858" s="15" t="str">
        <f>VLOOKUP(A858,'Planning Periods'!$E$2:$N$540,10,FALSE)</f>
        <v>10/15/2021 - 10/15/2029</v>
      </c>
      <c r="C858" s="59">
        <v>2016</v>
      </c>
      <c r="D858" s="59" t="str">
        <f t="shared" si="12"/>
        <v>Highland 2016</v>
      </c>
      <c r="E858" s="59">
        <v>759</v>
      </c>
      <c r="F858" s="233">
        <v>0</v>
      </c>
      <c r="G858" s="59">
        <v>0</v>
      </c>
      <c r="H858" s="59">
        <v>0</v>
      </c>
      <c r="I858" s="48"/>
      <c r="J858" s="59">
        <v>726</v>
      </c>
      <c r="K858" s="233">
        <v>0</v>
      </c>
      <c r="L858" s="59">
        <v>0</v>
      </c>
      <c r="M858" s="59">
        <v>0</v>
      </c>
      <c r="N858" s="48"/>
      <c r="O858" s="59">
        <v>409</v>
      </c>
      <c r="P858" s="59">
        <v>6</v>
      </c>
      <c r="Q858" s="48"/>
      <c r="R858" s="59">
        <v>890</v>
      </c>
      <c r="S858" s="59">
        <v>18</v>
      </c>
      <c r="T858" s="48">
        <v>0</v>
      </c>
      <c r="U858" s="59">
        <v>2784</v>
      </c>
      <c r="V858" s="59">
        <v>24</v>
      </c>
    </row>
    <row r="859" spans="1:22">
      <c r="A859" s="60" t="s">
        <v>1040</v>
      </c>
      <c r="B859" s="15" t="str">
        <f>VLOOKUP(A859,'Planning Periods'!$E$2:$N$540,10,FALSE)</f>
        <v>10/15/2021 - 10/15/2029</v>
      </c>
      <c r="C859" s="59">
        <v>2017</v>
      </c>
      <c r="D859" s="59" t="str">
        <f t="shared" si="12"/>
        <v>Highland 2017</v>
      </c>
      <c r="E859" s="59">
        <v>759</v>
      </c>
      <c r="F859" s="233">
        <v>0</v>
      </c>
      <c r="G859" s="59">
        <v>0</v>
      </c>
      <c r="H859" s="59">
        <v>0</v>
      </c>
      <c r="I859" s="48"/>
      <c r="J859" s="59">
        <v>726</v>
      </c>
      <c r="K859" s="233">
        <v>0</v>
      </c>
      <c r="L859" s="59">
        <v>0</v>
      </c>
      <c r="M859" s="59">
        <v>0</v>
      </c>
      <c r="N859" s="48"/>
      <c r="O859" s="59">
        <v>409</v>
      </c>
      <c r="P859" s="59">
        <v>9</v>
      </c>
      <c r="Q859" s="48"/>
      <c r="R859" s="59">
        <v>890</v>
      </c>
      <c r="S859" s="59">
        <v>70</v>
      </c>
      <c r="T859" s="48">
        <v>0</v>
      </c>
      <c r="U859" s="59">
        <v>2784</v>
      </c>
      <c r="V859" s="59">
        <v>79</v>
      </c>
    </row>
    <row r="860" spans="1:22">
      <c r="A860" s="60" t="s">
        <v>1041</v>
      </c>
      <c r="B860" s="15" t="str">
        <f>VLOOKUP(A860,'Planning Periods'!$E$2:$N$540,10,FALSE)</f>
        <v>01/31/2023 - 01/31/2031</v>
      </c>
      <c r="C860" s="59">
        <v>2014</v>
      </c>
      <c r="D860" s="59" t="str">
        <f t="shared" si="12"/>
        <v>Hillsborough 2014</v>
      </c>
      <c r="E860" s="59" t="s">
        <v>1357</v>
      </c>
      <c r="F860" s="233" t="s">
        <v>1357</v>
      </c>
      <c r="G860" s="59" t="s">
        <v>1357</v>
      </c>
      <c r="H860" s="59" t="s">
        <v>1357</v>
      </c>
      <c r="I860" s="48"/>
      <c r="J860" s="59" t="s">
        <v>1357</v>
      </c>
      <c r="K860" s="233" t="s">
        <v>1357</v>
      </c>
      <c r="L860" s="59" t="s">
        <v>1357</v>
      </c>
      <c r="M860" s="59" t="s">
        <v>1357</v>
      </c>
      <c r="N860" s="48"/>
      <c r="O860" s="59" t="s">
        <v>1357</v>
      </c>
      <c r="P860" s="59" t="s">
        <v>1357</v>
      </c>
      <c r="Q860" s="48"/>
      <c r="R860" s="59" t="s">
        <v>1357</v>
      </c>
      <c r="S860" s="59" t="s">
        <v>1357</v>
      </c>
      <c r="T860" s="48" t="s">
        <v>1357</v>
      </c>
      <c r="U860" s="59" t="s">
        <v>1357</v>
      </c>
      <c r="V860" s="59" t="s">
        <v>1357</v>
      </c>
    </row>
    <row r="861" spans="1:22">
      <c r="A861" s="60" t="s">
        <v>1041</v>
      </c>
      <c r="B861" s="15" t="str">
        <f>VLOOKUP(A861,'Planning Periods'!$E$2:$N$540,10,FALSE)</f>
        <v>01/31/2023 - 01/31/2031</v>
      </c>
      <c r="C861" s="59">
        <v>2015</v>
      </c>
      <c r="D861" s="59" t="str">
        <f t="shared" si="12"/>
        <v>Hillsborough 2015</v>
      </c>
      <c r="E861" s="59">
        <v>32</v>
      </c>
      <c r="F861" s="233">
        <v>16</v>
      </c>
      <c r="G861" s="59">
        <v>0</v>
      </c>
      <c r="H861" s="59">
        <v>16</v>
      </c>
      <c r="I861" s="48"/>
      <c r="J861" s="59">
        <v>17</v>
      </c>
      <c r="K861" s="233">
        <v>8</v>
      </c>
      <c r="L861" s="59">
        <v>0</v>
      </c>
      <c r="M861" s="59">
        <v>8</v>
      </c>
      <c r="N861" s="48"/>
      <c r="O861" s="59">
        <v>21</v>
      </c>
      <c r="P861" s="59">
        <v>10</v>
      </c>
      <c r="Q861" s="48"/>
      <c r="R861" s="59">
        <v>21</v>
      </c>
      <c r="S861" s="59">
        <v>5</v>
      </c>
      <c r="T861" s="48">
        <v>8</v>
      </c>
      <c r="U861" s="59">
        <v>91</v>
      </c>
      <c r="V861" s="59">
        <v>39</v>
      </c>
    </row>
    <row r="862" spans="1:22">
      <c r="A862" s="60" t="s">
        <v>1041</v>
      </c>
      <c r="B862" s="15" t="str">
        <f>VLOOKUP(A862,'Planning Periods'!$E$2:$N$540,10,FALSE)</f>
        <v>01/31/2023 - 01/31/2031</v>
      </c>
      <c r="C862" s="59">
        <v>2016</v>
      </c>
      <c r="D862" s="59" t="str">
        <f t="shared" si="12"/>
        <v>Hillsborough 2016</v>
      </c>
      <c r="E862" s="59">
        <v>32</v>
      </c>
      <c r="F862" s="233">
        <v>4</v>
      </c>
      <c r="G862" s="59">
        <v>0</v>
      </c>
      <c r="H862" s="59">
        <v>4</v>
      </c>
      <c r="I862" s="48"/>
      <c r="J862" s="59">
        <v>17</v>
      </c>
      <c r="K862" s="233">
        <v>2</v>
      </c>
      <c r="L862" s="59">
        <v>0</v>
      </c>
      <c r="M862" s="59">
        <v>2</v>
      </c>
      <c r="N862" s="48"/>
      <c r="O862" s="59">
        <v>21</v>
      </c>
      <c r="P862" s="59">
        <v>2</v>
      </c>
      <c r="Q862" s="48"/>
      <c r="R862" s="59">
        <v>21</v>
      </c>
      <c r="S862" s="59">
        <v>2</v>
      </c>
      <c r="T862" s="48">
        <v>2</v>
      </c>
      <c r="U862" s="59">
        <v>91</v>
      </c>
      <c r="V862" s="59">
        <v>10</v>
      </c>
    </row>
    <row r="863" spans="1:22">
      <c r="A863" s="60" t="s">
        <v>1041</v>
      </c>
      <c r="B863" s="15" t="str">
        <f>VLOOKUP(A863,'Planning Periods'!$E$2:$N$540,10,FALSE)</f>
        <v>01/31/2023 - 01/31/2031</v>
      </c>
      <c r="C863" s="59">
        <v>2017</v>
      </c>
      <c r="D863" s="59" t="str">
        <f t="shared" si="12"/>
        <v>Hillsborough 2017</v>
      </c>
      <c r="E863" s="59">
        <v>32</v>
      </c>
      <c r="F863" s="233">
        <v>8</v>
      </c>
      <c r="G863" s="59">
        <v>0</v>
      </c>
      <c r="H863" s="59">
        <v>8</v>
      </c>
      <c r="I863" s="48"/>
      <c r="J863" s="59">
        <v>17</v>
      </c>
      <c r="K863" s="233">
        <v>3</v>
      </c>
      <c r="L863" s="59">
        <v>0</v>
      </c>
      <c r="M863" s="59">
        <v>3</v>
      </c>
      <c r="N863" s="48"/>
      <c r="O863" s="59">
        <v>21</v>
      </c>
      <c r="P863" s="59">
        <v>4</v>
      </c>
      <c r="Q863" s="48"/>
      <c r="R863" s="59">
        <v>21</v>
      </c>
      <c r="S863" s="59">
        <v>3</v>
      </c>
      <c r="T863" s="48">
        <v>3</v>
      </c>
      <c r="U863" s="59">
        <v>91</v>
      </c>
      <c r="V863" s="59">
        <v>18</v>
      </c>
    </row>
    <row r="864" spans="1:22">
      <c r="A864" s="60" t="s">
        <v>1042</v>
      </c>
      <c r="B864" s="15" t="str">
        <f>VLOOKUP(A864,'Planning Periods'!$E$2:$N$540,10,FALSE)</f>
        <v>12/15/2023 - 12/15/2031</v>
      </c>
      <c r="C864" s="59">
        <v>2014</v>
      </c>
      <c r="D864" s="59" t="str">
        <f t="shared" si="12"/>
        <v>Hollister 2014</v>
      </c>
      <c r="E864" s="59" t="s">
        <v>1357</v>
      </c>
      <c r="F864" s="233" t="s">
        <v>1357</v>
      </c>
      <c r="G864" s="59" t="s">
        <v>1357</v>
      </c>
      <c r="H864" s="59" t="s">
        <v>1357</v>
      </c>
      <c r="I864" s="48"/>
      <c r="J864" s="59" t="s">
        <v>1357</v>
      </c>
      <c r="K864" s="233" t="s">
        <v>1357</v>
      </c>
      <c r="L864" s="59" t="s">
        <v>1357</v>
      </c>
      <c r="M864" s="59" t="s">
        <v>1357</v>
      </c>
      <c r="N864" s="48"/>
      <c r="O864" s="59" t="s">
        <v>1357</v>
      </c>
      <c r="P864" s="59" t="s">
        <v>1357</v>
      </c>
      <c r="Q864" s="48"/>
      <c r="R864" s="59" t="s">
        <v>1357</v>
      </c>
      <c r="S864" s="59" t="s">
        <v>1357</v>
      </c>
      <c r="T864" s="48" t="s">
        <v>1357</v>
      </c>
      <c r="U864" s="59" t="s">
        <v>1357</v>
      </c>
      <c r="V864" s="59" t="s">
        <v>1357</v>
      </c>
    </row>
    <row r="865" spans="1:22">
      <c r="A865" s="60" t="s">
        <v>1042</v>
      </c>
      <c r="B865" s="15" t="str">
        <f>VLOOKUP(A865,'Planning Periods'!$E$2:$N$540,10,FALSE)</f>
        <v>12/15/2023 - 12/15/2031</v>
      </c>
      <c r="C865" s="59">
        <v>2015</v>
      </c>
      <c r="D865" s="59" t="str">
        <f t="shared" si="12"/>
        <v>Hollister 2015</v>
      </c>
      <c r="E865" s="59">
        <v>671</v>
      </c>
      <c r="F865" s="233">
        <v>0</v>
      </c>
      <c r="G865" s="59">
        <v>0</v>
      </c>
      <c r="H865" s="59">
        <v>0</v>
      </c>
      <c r="I865" s="48"/>
      <c r="J865" s="59">
        <v>518</v>
      </c>
      <c r="K865" s="233">
        <v>0</v>
      </c>
      <c r="L865" s="59">
        <v>0</v>
      </c>
      <c r="M865" s="59">
        <v>0</v>
      </c>
      <c r="N865" s="48"/>
      <c r="O865" s="59">
        <v>610</v>
      </c>
      <c r="P865" s="59">
        <v>0</v>
      </c>
      <c r="Q865" s="48"/>
      <c r="R865" s="59">
        <v>1251</v>
      </c>
      <c r="S865" s="59">
        <v>68</v>
      </c>
      <c r="T865" s="48">
        <v>0</v>
      </c>
      <c r="U865" s="59">
        <v>3050</v>
      </c>
      <c r="V865" s="59">
        <v>68</v>
      </c>
    </row>
    <row r="866" spans="1:22">
      <c r="A866" s="60" t="s">
        <v>1042</v>
      </c>
      <c r="B866" s="15" t="str">
        <f>VLOOKUP(A866,'Planning Periods'!$E$2:$N$540,10,FALSE)</f>
        <v>12/15/2023 - 12/15/2031</v>
      </c>
      <c r="C866" s="59">
        <v>2016</v>
      </c>
      <c r="D866" s="59" t="str">
        <f t="shared" si="12"/>
        <v>Hollister 2016</v>
      </c>
      <c r="E866" s="59">
        <v>671</v>
      </c>
      <c r="F866" s="233">
        <v>0</v>
      </c>
      <c r="G866" s="59">
        <v>0</v>
      </c>
      <c r="H866" s="59">
        <v>0</v>
      </c>
      <c r="I866" s="48"/>
      <c r="J866" s="59">
        <v>518</v>
      </c>
      <c r="K866" s="233">
        <v>0</v>
      </c>
      <c r="L866" s="59">
        <v>0</v>
      </c>
      <c r="M866" s="59">
        <v>0</v>
      </c>
      <c r="N866" s="48"/>
      <c r="O866" s="59">
        <v>610</v>
      </c>
      <c r="P866" s="59">
        <v>12</v>
      </c>
      <c r="Q866" s="48"/>
      <c r="R866" s="59">
        <v>1251</v>
      </c>
      <c r="S866" s="59">
        <v>87</v>
      </c>
      <c r="T866" s="48">
        <v>0</v>
      </c>
      <c r="U866" s="59">
        <v>3050</v>
      </c>
      <c r="V866" s="59">
        <v>99</v>
      </c>
    </row>
    <row r="867" spans="1:22">
      <c r="A867" s="60" t="s">
        <v>1042</v>
      </c>
      <c r="B867" s="15" t="str">
        <f>VLOOKUP(A867,'Planning Periods'!$E$2:$N$540,10,FALSE)</f>
        <v>12/15/2023 - 12/15/2031</v>
      </c>
      <c r="C867" s="59">
        <v>2017</v>
      </c>
      <c r="D867" s="59" t="str">
        <f t="shared" si="12"/>
        <v>Hollister 2017</v>
      </c>
      <c r="E867" s="59">
        <v>671</v>
      </c>
      <c r="F867" s="233">
        <v>0</v>
      </c>
      <c r="G867" s="59">
        <v>0</v>
      </c>
      <c r="H867" s="59">
        <v>0</v>
      </c>
      <c r="I867" s="48"/>
      <c r="J867" s="59">
        <v>518</v>
      </c>
      <c r="K867" s="233">
        <v>0</v>
      </c>
      <c r="L867" s="59">
        <v>0</v>
      </c>
      <c r="M867" s="59">
        <v>0</v>
      </c>
      <c r="N867" s="48"/>
      <c r="O867" s="59">
        <v>610</v>
      </c>
      <c r="P867" s="59">
        <v>91</v>
      </c>
      <c r="Q867" s="48"/>
      <c r="R867" s="59">
        <v>1251</v>
      </c>
      <c r="S867" s="59">
        <v>219</v>
      </c>
      <c r="T867" s="48">
        <v>0</v>
      </c>
      <c r="U867" s="59">
        <v>3050</v>
      </c>
      <c r="V867" s="59">
        <v>310</v>
      </c>
    </row>
    <row r="868" spans="1:22">
      <c r="A868" s="60" t="s">
        <v>1043</v>
      </c>
      <c r="B868" s="15"/>
      <c r="C868" s="59">
        <v>2013</v>
      </c>
      <c r="D868" s="59" t="str">
        <f t="shared" si="12"/>
        <v>Holtville 2013</v>
      </c>
      <c r="E868" s="59" t="s">
        <v>1357</v>
      </c>
      <c r="F868" s="233" t="s">
        <v>1357</v>
      </c>
      <c r="G868" s="59" t="s">
        <v>1357</v>
      </c>
      <c r="H868" s="59" t="s">
        <v>1357</v>
      </c>
      <c r="I868" s="48"/>
      <c r="J868" s="59" t="s">
        <v>1357</v>
      </c>
      <c r="K868" s="233" t="s">
        <v>1357</v>
      </c>
      <c r="L868" s="59" t="s">
        <v>1357</v>
      </c>
      <c r="M868" s="59" t="s">
        <v>1357</v>
      </c>
      <c r="N868" s="48"/>
      <c r="O868" s="59" t="s">
        <v>1357</v>
      </c>
      <c r="P868" s="59" t="s">
        <v>1357</v>
      </c>
      <c r="Q868" s="48"/>
      <c r="R868" s="59" t="s">
        <v>1357</v>
      </c>
      <c r="S868" s="59" t="s">
        <v>1357</v>
      </c>
      <c r="T868" s="48" t="s">
        <v>1357</v>
      </c>
      <c r="U868" s="59" t="s">
        <v>1357</v>
      </c>
      <c r="V868" s="59" t="s">
        <v>1357</v>
      </c>
    </row>
    <row r="869" spans="1:22">
      <c r="A869" s="60" t="s">
        <v>1043</v>
      </c>
      <c r="B869" s="15" t="str">
        <f>VLOOKUP(A869,'Planning Periods'!$E$2:$N$540,10,FALSE)</f>
        <v>10/15/2021 - 10/15/2029</v>
      </c>
      <c r="C869" s="59">
        <v>2014</v>
      </c>
      <c r="D869" s="59" t="str">
        <f t="shared" si="12"/>
        <v>Holtville 2014</v>
      </c>
      <c r="E869" s="59" t="s">
        <v>1357</v>
      </c>
      <c r="F869" s="233" t="s">
        <v>1357</v>
      </c>
      <c r="G869" s="59" t="s">
        <v>1357</v>
      </c>
      <c r="H869" s="59" t="s">
        <v>1357</v>
      </c>
      <c r="I869" s="48"/>
      <c r="J869" s="59" t="s">
        <v>1357</v>
      </c>
      <c r="K869" s="233" t="s">
        <v>1357</v>
      </c>
      <c r="L869" s="59" t="s">
        <v>1357</v>
      </c>
      <c r="M869" s="59" t="s">
        <v>1357</v>
      </c>
      <c r="N869" s="48"/>
      <c r="O869" s="59" t="s">
        <v>1357</v>
      </c>
      <c r="P869" s="59" t="s">
        <v>1357</v>
      </c>
      <c r="Q869" s="48"/>
      <c r="R869" s="59" t="s">
        <v>1357</v>
      </c>
      <c r="S869" s="59" t="s">
        <v>1357</v>
      </c>
      <c r="T869" s="48" t="s">
        <v>1357</v>
      </c>
      <c r="U869" s="59" t="s">
        <v>1357</v>
      </c>
      <c r="V869" s="59" t="s">
        <v>1357</v>
      </c>
    </row>
    <row r="870" spans="1:22">
      <c r="A870" s="60" t="s">
        <v>1043</v>
      </c>
      <c r="B870" s="15" t="str">
        <f>VLOOKUP(A870,'Planning Periods'!$E$2:$N$540,10,FALSE)</f>
        <v>10/15/2021 - 10/15/2029</v>
      </c>
      <c r="C870" s="59">
        <v>2015</v>
      </c>
      <c r="D870" s="59" t="str">
        <f t="shared" si="12"/>
        <v>Holtville 2015</v>
      </c>
      <c r="E870" s="59" t="s">
        <v>1357</v>
      </c>
      <c r="F870" s="233" t="s">
        <v>1357</v>
      </c>
      <c r="G870" s="59" t="s">
        <v>1357</v>
      </c>
      <c r="H870" s="59" t="s">
        <v>1357</v>
      </c>
      <c r="I870" s="48"/>
      <c r="J870" s="59" t="s">
        <v>1357</v>
      </c>
      <c r="K870" s="233" t="s">
        <v>1357</v>
      </c>
      <c r="L870" s="59" t="s">
        <v>1357</v>
      </c>
      <c r="M870" s="59" t="s">
        <v>1357</v>
      </c>
      <c r="N870" s="48"/>
      <c r="O870" s="59" t="s">
        <v>1357</v>
      </c>
      <c r="P870" s="59" t="s">
        <v>1357</v>
      </c>
      <c r="Q870" s="48"/>
      <c r="R870" s="59" t="s">
        <v>1357</v>
      </c>
      <c r="S870" s="59" t="s">
        <v>1357</v>
      </c>
      <c r="T870" s="48" t="s">
        <v>1357</v>
      </c>
      <c r="U870" s="59" t="s">
        <v>1357</v>
      </c>
      <c r="V870" s="59" t="s">
        <v>1357</v>
      </c>
    </row>
    <row r="871" spans="1:22">
      <c r="A871" s="60" t="s">
        <v>1043</v>
      </c>
      <c r="B871" s="15" t="str">
        <f>VLOOKUP(A871,'Planning Periods'!$E$2:$N$540,10,FALSE)</f>
        <v>10/15/2021 - 10/15/2029</v>
      </c>
      <c r="C871" s="59">
        <v>2016</v>
      </c>
      <c r="D871" s="59" t="str">
        <f t="shared" si="12"/>
        <v>Holtville 2016</v>
      </c>
      <c r="E871" s="59" t="s">
        <v>1357</v>
      </c>
      <c r="F871" s="233" t="s">
        <v>1357</v>
      </c>
      <c r="G871" s="59" t="s">
        <v>1357</v>
      </c>
      <c r="H871" s="59" t="s">
        <v>1357</v>
      </c>
      <c r="I871" s="48"/>
      <c r="J871" s="59" t="s">
        <v>1357</v>
      </c>
      <c r="K871" s="233" t="s">
        <v>1357</v>
      </c>
      <c r="L871" s="59" t="s">
        <v>1357</v>
      </c>
      <c r="M871" s="59" t="s">
        <v>1357</v>
      </c>
      <c r="N871" s="48"/>
      <c r="O871" s="59" t="s">
        <v>1357</v>
      </c>
      <c r="P871" s="59" t="s">
        <v>1357</v>
      </c>
      <c r="Q871" s="48"/>
      <c r="R871" s="59" t="s">
        <v>1357</v>
      </c>
      <c r="S871" s="59" t="s">
        <v>1357</v>
      </c>
      <c r="T871" s="48" t="s">
        <v>1357</v>
      </c>
      <c r="U871" s="59" t="s">
        <v>1357</v>
      </c>
      <c r="V871" s="59" t="s">
        <v>1357</v>
      </c>
    </row>
    <row r="872" spans="1:22">
      <c r="A872" s="60" t="s">
        <v>1043</v>
      </c>
      <c r="B872" s="15" t="str">
        <f>VLOOKUP(A872,'Planning Periods'!$E$2:$N$540,10,FALSE)</f>
        <v>10/15/2021 - 10/15/2029</v>
      </c>
      <c r="C872" s="59">
        <v>2017</v>
      </c>
      <c r="D872" s="59" t="str">
        <f t="shared" si="12"/>
        <v>Holtville 2017</v>
      </c>
      <c r="E872" s="59">
        <v>54</v>
      </c>
      <c r="F872" s="233">
        <v>0</v>
      </c>
      <c r="G872" s="59">
        <v>0</v>
      </c>
      <c r="H872" s="59">
        <v>0</v>
      </c>
      <c r="I872" s="48"/>
      <c r="J872" s="59">
        <v>31</v>
      </c>
      <c r="K872" s="233">
        <v>1</v>
      </c>
      <c r="L872" s="59">
        <v>0</v>
      </c>
      <c r="M872" s="59">
        <v>1</v>
      </c>
      <c r="N872" s="48"/>
      <c r="O872" s="59">
        <v>32</v>
      </c>
      <c r="P872" s="59">
        <v>1</v>
      </c>
      <c r="Q872" s="48"/>
      <c r="R872" s="59">
        <v>92</v>
      </c>
      <c r="S872" s="59">
        <v>1</v>
      </c>
      <c r="T872" s="48">
        <v>1</v>
      </c>
      <c r="U872" s="59">
        <v>209</v>
      </c>
      <c r="V872" s="59">
        <v>3</v>
      </c>
    </row>
    <row r="873" spans="1:22">
      <c r="A873" s="60" t="s">
        <v>1044</v>
      </c>
      <c r="B873" s="15" t="str">
        <f>VLOOKUP(A873,'Planning Periods'!$E$2:$N$540,10,FALSE)</f>
        <v>12/31/2023 - 12/31/2031</v>
      </c>
      <c r="C873" s="59">
        <v>2014</v>
      </c>
      <c r="D873" s="59" t="str">
        <f t="shared" si="12"/>
        <v>Hughson 2014</v>
      </c>
      <c r="E873" s="59" t="s">
        <v>1357</v>
      </c>
      <c r="F873" s="233" t="s">
        <v>1357</v>
      </c>
      <c r="G873" s="59" t="s">
        <v>1357</v>
      </c>
      <c r="H873" s="59" t="s">
        <v>1357</v>
      </c>
      <c r="I873" s="48"/>
      <c r="J873" s="59" t="s">
        <v>1357</v>
      </c>
      <c r="K873" s="233" t="s">
        <v>1357</v>
      </c>
      <c r="L873" s="59" t="s">
        <v>1357</v>
      </c>
      <c r="M873" s="59" t="s">
        <v>1357</v>
      </c>
      <c r="N873" s="48"/>
      <c r="O873" s="59" t="s">
        <v>1357</v>
      </c>
      <c r="P873" s="59" t="s">
        <v>1357</v>
      </c>
      <c r="Q873" s="48"/>
      <c r="R873" s="59" t="s">
        <v>1357</v>
      </c>
      <c r="S873" s="59" t="s">
        <v>1357</v>
      </c>
      <c r="T873" s="48" t="s">
        <v>1357</v>
      </c>
      <c r="U873" s="59" t="s">
        <v>1357</v>
      </c>
      <c r="V873" s="59" t="s">
        <v>1357</v>
      </c>
    </row>
    <row r="874" spans="1:22">
      <c r="A874" s="60" t="s">
        <v>1044</v>
      </c>
      <c r="B874" s="15" t="str">
        <f>VLOOKUP(A874,'Planning Periods'!$E$2:$N$540,10,FALSE)</f>
        <v>12/31/2023 - 12/31/2031</v>
      </c>
      <c r="C874" s="59">
        <v>2015</v>
      </c>
      <c r="D874" s="59" t="str">
        <f t="shared" si="12"/>
        <v>Hughson 2015</v>
      </c>
      <c r="E874" s="59">
        <v>53</v>
      </c>
      <c r="F874" s="233">
        <v>0</v>
      </c>
      <c r="G874" s="59">
        <v>0</v>
      </c>
      <c r="H874" s="59">
        <v>0</v>
      </c>
      <c r="I874" s="48"/>
      <c r="J874" s="59">
        <v>34</v>
      </c>
      <c r="K874" s="233">
        <v>0</v>
      </c>
      <c r="L874" s="59">
        <v>0</v>
      </c>
      <c r="M874" s="59">
        <v>0</v>
      </c>
      <c r="N874" s="48"/>
      <c r="O874" s="59">
        <v>38</v>
      </c>
      <c r="P874" s="59">
        <v>0</v>
      </c>
      <c r="Q874" s="48"/>
      <c r="R874" s="59">
        <v>93</v>
      </c>
      <c r="S874" s="59">
        <v>32</v>
      </c>
      <c r="T874" s="48">
        <v>0</v>
      </c>
      <c r="U874" s="59">
        <v>218</v>
      </c>
      <c r="V874" s="59">
        <v>32</v>
      </c>
    </row>
    <row r="875" spans="1:22">
      <c r="A875" s="60" t="s">
        <v>1044</v>
      </c>
      <c r="B875" s="15" t="str">
        <f>VLOOKUP(A875,'Planning Periods'!$E$2:$N$540,10,FALSE)</f>
        <v>12/31/2023 - 12/31/2031</v>
      </c>
      <c r="C875" s="59">
        <v>2016</v>
      </c>
      <c r="D875" s="59" t="str">
        <f t="shared" si="12"/>
        <v>Hughson 2016</v>
      </c>
      <c r="E875" s="59">
        <v>53</v>
      </c>
      <c r="F875" s="233">
        <v>0</v>
      </c>
      <c r="G875" s="59">
        <v>0</v>
      </c>
      <c r="H875" s="59">
        <v>0</v>
      </c>
      <c r="I875" s="48"/>
      <c r="J875" s="59">
        <v>34</v>
      </c>
      <c r="K875" s="233">
        <v>0</v>
      </c>
      <c r="L875" s="59">
        <v>0</v>
      </c>
      <c r="M875" s="59">
        <v>0</v>
      </c>
      <c r="N875" s="48"/>
      <c r="O875" s="59">
        <v>38</v>
      </c>
      <c r="P875" s="59">
        <v>0</v>
      </c>
      <c r="Q875" s="48"/>
      <c r="R875" s="59">
        <v>93</v>
      </c>
      <c r="S875" s="59">
        <v>15</v>
      </c>
      <c r="T875" s="48">
        <v>0</v>
      </c>
      <c r="U875" s="59">
        <v>218</v>
      </c>
      <c r="V875" s="59">
        <v>15</v>
      </c>
    </row>
    <row r="876" spans="1:22">
      <c r="A876" s="60" t="s">
        <v>1044</v>
      </c>
      <c r="B876" s="15" t="str">
        <f>VLOOKUP(A876,'Planning Periods'!$E$2:$N$540,10,FALSE)</f>
        <v>12/31/2023 - 12/31/2031</v>
      </c>
      <c r="C876" s="59">
        <v>2017</v>
      </c>
      <c r="D876" s="59" t="str">
        <f t="shared" si="12"/>
        <v>Hughson 2017</v>
      </c>
      <c r="E876" s="59">
        <v>53</v>
      </c>
      <c r="F876" s="233">
        <v>0</v>
      </c>
      <c r="G876" s="59">
        <v>0</v>
      </c>
      <c r="H876" s="59">
        <v>0</v>
      </c>
      <c r="I876" s="48"/>
      <c r="J876" s="59">
        <v>34</v>
      </c>
      <c r="K876" s="233">
        <v>0</v>
      </c>
      <c r="L876" s="59">
        <v>0</v>
      </c>
      <c r="M876" s="59">
        <v>0</v>
      </c>
      <c r="N876" s="48"/>
      <c r="O876" s="59">
        <v>38</v>
      </c>
      <c r="P876" s="59">
        <v>0</v>
      </c>
      <c r="Q876" s="48"/>
      <c r="R876" s="59">
        <v>93</v>
      </c>
      <c r="S876" s="59">
        <v>16</v>
      </c>
      <c r="T876" s="48">
        <v>0</v>
      </c>
      <c r="U876" s="59">
        <v>218</v>
      </c>
      <c r="V876" s="59">
        <v>16</v>
      </c>
    </row>
    <row r="877" spans="1:22">
      <c r="A877" s="60" t="s">
        <v>1045</v>
      </c>
      <c r="B877" s="15" t="str">
        <f>VLOOKUP(A877,'Planning Periods'!$E$2:$N$540,10,FALSE)</f>
        <v>08/31/2019 - 08/31/2027</v>
      </c>
      <c r="C877" s="59">
        <v>2014</v>
      </c>
      <c r="D877" s="59" t="str">
        <f t="shared" ref="D877:D947" si="13">CONCATENATE(A877," ",C877)</f>
        <v>Humboldt County - Unincorporated 2014</v>
      </c>
      <c r="E877" s="59">
        <v>211</v>
      </c>
      <c r="F877" s="233">
        <v>16</v>
      </c>
      <c r="G877" s="59">
        <v>0</v>
      </c>
      <c r="H877" s="59">
        <v>16</v>
      </c>
      <c r="I877" s="48"/>
      <c r="J877" s="59">
        <v>136</v>
      </c>
      <c r="K877" s="233">
        <v>13</v>
      </c>
      <c r="L877" s="59">
        <v>0</v>
      </c>
      <c r="M877" s="59">
        <v>13</v>
      </c>
      <c r="N877" s="48"/>
      <c r="O877" s="59">
        <v>146</v>
      </c>
      <c r="P877" s="59">
        <v>26</v>
      </c>
      <c r="Q877" s="48"/>
      <c r="R877" s="59">
        <v>890</v>
      </c>
      <c r="S877" s="59">
        <v>83</v>
      </c>
      <c r="T877" s="48">
        <v>13</v>
      </c>
      <c r="U877" s="59">
        <v>1383</v>
      </c>
      <c r="V877" s="59">
        <v>138</v>
      </c>
    </row>
    <row r="878" spans="1:22">
      <c r="A878" s="60" t="s">
        <v>1045</v>
      </c>
      <c r="B878" s="15" t="str">
        <f>VLOOKUP(A878,'Planning Periods'!$E$2:$N$540,10,FALSE)</f>
        <v>08/31/2019 - 08/31/2027</v>
      </c>
      <c r="C878" s="59">
        <v>2015</v>
      </c>
      <c r="D878" s="59" t="str">
        <f t="shared" si="13"/>
        <v>Humboldt County - Unincorporated 2015</v>
      </c>
      <c r="E878" s="59">
        <v>211</v>
      </c>
      <c r="F878" s="233">
        <v>5</v>
      </c>
      <c r="G878" s="59">
        <v>0</v>
      </c>
      <c r="H878" s="59">
        <v>5</v>
      </c>
      <c r="I878" s="48"/>
      <c r="J878" s="59">
        <v>136</v>
      </c>
      <c r="K878" s="233">
        <v>4</v>
      </c>
      <c r="L878" s="59">
        <v>0</v>
      </c>
      <c r="M878" s="59">
        <v>4</v>
      </c>
      <c r="N878" s="48"/>
      <c r="O878" s="59">
        <v>146</v>
      </c>
      <c r="P878" s="59">
        <v>53</v>
      </c>
      <c r="Q878" s="48"/>
      <c r="R878" s="59">
        <v>890</v>
      </c>
      <c r="S878" s="59">
        <v>39</v>
      </c>
      <c r="T878" s="48">
        <v>4</v>
      </c>
      <c r="U878" s="59">
        <v>1383</v>
      </c>
      <c r="V878" s="59">
        <v>101</v>
      </c>
    </row>
    <row r="879" spans="1:22">
      <c r="A879" s="60" t="s">
        <v>1045</v>
      </c>
      <c r="B879" s="15" t="str">
        <f>VLOOKUP(A879,'Planning Periods'!$E$2:$N$540,10,FALSE)</f>
        <v>08/31/2019 - 08/31/2027</v>
      </c>
      <c r="C879" s="59">
        <v>2016</v>
      </c>
      <c r="D879" s="59" t="str">
        <f t="shared" si="13"/>
        <v>Humboldt County - Unincorporated 2016</v>
      </c>
      <c r="E879" s="59">
        <v>211</v>
      </c>
      <c r="F879" s="233">
        <v>3</v>
      </c>
      <c r="G879" s="59">
        <v>0</v>
      </c>
      <c r="H879" s="59">
        <v>3</v>
      </c>
      <c r="I879" s="48"/>
      <c r="J879" s="59">
        <v>136</v>
      </c>
      <c r="K879" s="233">
        <v>11</v>
      </c>
      <c r="L879" s="59">
        <v>0</v>
      </c>
      <c r="M879" s="59">
        <v>11</v>
      </c>
      <c r="N879" s="48"/>
      <c r="O879" s="59">
        <v>146</v>
      </c>
      <c r="P879" s="59">
        <v>30</v>
      </c>
      <c r="Q879" s="48"/>
      <c r="R879" s="59">
        <v>890</v>
      </c>
      <c r="S879" s="59">
        <v>27</v>
      </c>
      <c r="T879" s="48">
        <v>11</v>
      </c>
      <c r="U879" s="59">
        <v>1383</v>
      </c>
      <c r="V879" s="59">
        <v>71</v>
      </c>
    </row>
    <row r="880" spans="1:22">
      <c r="A880" s="60" t="s">
        <v>1045</v>
      </c>
      <c r="B880" s="15" t="str">
        <f>VLOOKUP(A880,'Planning Periods'!$E$2:$N$540,10,FALSE)</f>
        <v>08/31/2019 - 08/31/2027</v>
      </c>
      <c r="C880" s="59">
        <v>2017</v>
      </c>
      <c r="D880" s="59" t="str">
        <f t="shared" si="13"/>
        <v>Humboldt County - Unincorporated 2017</v>
      </c>
      <c r="E880" s="59">
        <v>211</v>
      </c>
      <c r="F880" s="233">
        <v>7</v>
      </c>
      <c r="G880" s="59">
        <v>0</v>
      </c>
      <c r="H880" s="59">
        <v>7</v>
      </c>
      <c r="I880" s="48"/>
      <c r="J880" s="59">
        <v>136</v>
      </c>
      <c r="K880" s="233">
        <v>15</v>
      </c>
      <c r="L880" s="59">
        <v>0</v>
      </c>
      <c r="M880" s="59">
        <v>15</v>
      </c>
      <c r="N880" s="48"/>
      <c r="O880" s="59">
        <v>146</v>
      </c>
      <c r="P880" s="59">
        <v>86</v>
      </c>
      <c r="Q880" s="48"/>
      <c r="R880" s="59">
        <v>890</v>
      </c>
      <c r="S880" s="59">
        <v>12</v>
      </c>
      <c r="T880" s="48">
        <v>15</v>
      </c>
      <c r="U880" s="59">
        <v>1383</v>
      </c>
      <c r="V880" s="59">
        <v>120</v>
      </c>
    </row>
    <row r="881" spans="1:22">
      <c r="A881" t="s">
        <v>1046</v>
      </c>
      <c r="B881" s="15"/>
      <c r="C881" s="59">
        <v>2013</v>
      </c>
      <c r="D881" s="59" t="str">
        <f t="shared" si="13"/>
        <v>Huntington Beach 2013</v>
      </c>
      <c r="E881" s="59" t="s">
        <v>1357</v>
      </c>
      <c r="F881" s="233" t="s">
        <v>1357</v>
      </c>
      <c r="G881" s="59" t="s">
        <v>1357</v>
      </c>
      <c r="H881" s="59" t="s">
        <v>1357</v>
      </c>
      <c r="I881" s="48"/>
      <c r="J881" s="59" t="s">
        <v>1357</v>
      </c>
      <c r="K881" s="233" t="s">
        <v>1357</v>
      </c>
      <c r="L881" s="59" t="s">
        <v>1357</v>
      </c>
      <c r="M881" s="59" t="s">
        <v>1357</v>
      </c>
      <c r="N881" s="48"/>
      <c r="O881" s="59" t="s">
        <v>1357</v>
      </c>
      <c r="P881" s="59" t="s">
        <v>1357</v>
      </c>
      <c r="Q881" s="48"/>
      <c r="R881" s="59" t="s">
        <v>1357</v>
      </c>
      <c r="S881" s="59" t="s">
        <v>1357</v>
      </c>
      <c r="T881" s="48" t="s">
        <v>1357</v>
      </c>
      <c r="U881" s="59" t="s">
        <v>1357</v>
      </c>
      <c r="V881" s="59" t="s">
        <v>1357</v>
      </c>
    </row>
    <row r="882" spans="1:22">
      <c r="A882" t="s">
        <v>1046</v>
      </c>
      <c r="B882" s="15" t="str">
        <f>VLOOKUP(A882,'Planning Periods'!$E$2:$N$540,10,FALSE)</f>
        <v>10/15/2021 - 10/15/2029</v>
      </c>
      <c r="C882" s="59">
        <v>2014</v>
      </c>
      <c r="D882" s="59" t="str">
        <f t="shared" si="13"/>
        <v>Huntington Beach 2014</v>
      </c>
      <c r="E882" s="233" t="s">
        <v>1357</v>
      </c>
      <c r="F882" s="233" t="s">
        <v>1357</v>
      </c>
      <c r="G882" s="233" t="s">
        <v>1357</v>
      </c>
      <c r="H882" s="233" t="s">
        <v>1357</v>
      </c>
      <c r="I882" s="233">
        <v>0</v>
      </c>
      <c r="J882" s="233" t="s">
        <v>1357</v>
      </c>
      <c r="K882" s="233" t="s">
        <v>1357</v>
      </c>
      <c r="L882" s="233" t="s">
        <v>1357</v>
      </c>
      <c r="M882" s="233" t="s">
        <v>1357</v>
      </c>
      <c r="N882" s="233">
        <v>0</v>
      </c>
      <c r="O882" s="233" t="s">
        <v>1357</v>
      </c>
      <c r="P882" s="233" t="s">
        <v>1357</v>
      </c>
      <c r="Q882" s="233"/>
      <c r="R882" s="233" t="s">
        <v>1357</v>
      </c>
      <c r="S882" s="233" t="s">
        <v>1357</v>
      </c>
      <c r="T882" s="233" t="s">
        <v>1357</v>
      </c>
      <c r="U882" s="233" t="s">
        <v>1357</v>
      </c>
      <c r="V882" s="233" t="s">
        <v>1357</v>
      </c>
    </row>
    <row r="883" spans="1:22">
      <c r="A883" t="s">
        <v>1046</v>
      </c>
      <c r="B883" s="15" t="str">
        <f>VLOOKUP(A883,'Planning Periods'!$E$2:$N$540,10,FALSE)</f>
        <v>10/15/2021 - 10/15/2029</v>
      </c>
      <c r="C883" s="59">
        <v>2015</v>
      </c>
      <c r="D883" s="59" t="str">
        <f t="shared" si="13"/>
        <v>Huntington Beach 2015</v>
      </c>
      <c r="E883" t="s">
        <v>1357</v>
      </c>
      <c r="F883" t="s">
        <v>1357</v>
      </c>
      <c r="G883" t="s">
        <v>1357</v>
      </c>
      <c r="H883" t="s">
        <v>1357</v>
      </c>
      <c r="J883" t="s">
        <v>1357</v>
      </c>
      <c r="K883" t="s">
        <v>1357</v>
      </c>
      <c r="L883" t="s">
        <v>1357</v>
      </c>
      <c r="M883" t="s">
        <v>1357</v>
      </c>
      <c r="O883" t="s">
        <v>1357</v>
      </c>
      <c r="P883" t="s">
        <v>1357</v>
      </c>
      <c r="R883" t="s">
        <v>1357</v>
      </c>
      <c r="S883" t="s">
        <v>1357</v>
      </c>
      <c r="T883" t="s">
        <v>1357</v>
      </c>
      <c r="U883" t="s">
        <v>1357</v>
      </c>
      <c r="V883" t="s">
        <v>1357</v>
      </c>
    </row>
    <row r="884" spans="1:22">
      <c r="A884" t="s">
        <v>1046</v>
      </c>
      <c r="B884" s="15" t="str">
        <f>VLOOKUP(A884,'Planning Periods'!$E$2:$N$540,10,FALSE)</f>
        <v>10/15/2021 - 10/15/2029</v>
      </c>
      <c r="C884" s="59">
        <v>2016</v>
      </c>
      <c r="D884" s="59" t="str">
        <f t="shared" si="13"/>
        <v>Huntington Beach 2016</v>
      </c>
      <c r="E884" t="s">
        <v>1357</v>
      </c>
      <c r="F884" t="s">
        <v>1357</v>
      </c>
      <c r="G884" t="s">
        <v>1357</v>
      </c>
      <c r="H884" t="s">
        <v>1357</v>
      </c>
      <c r="J884" t="s">
        <v>1357</v>
      </c>
      <c r="K884" t="s">
        <v>1357</v>
      </c>
      <c r="L884" t="s">
        <v>1357</v>
      </c>
      <c r="M884" t="s">
        <v>1357</v>
      </c>
      <c r="O884" t="s">
        <v>1357</v>
      </c>
      <c r="P884" t="s">
        <v>1357</v>
      </c>
      <c r="R884" t="s">
        <v>1357</v>
      </c>
      <c r="S884" t="s">
        <v>1357</v>
      </c>
      <c r="T884" t="s">
        <v>1357</v>
      </c>
      <c r="U884" t="s">
        <v>1357</v>
      </c>
      <c r="V884" t="s">
        <v>1357</v>
      </c>
    </row>
    <row r="885" spans="1:22">
      <c r="A885" t="s">
        <v>1046</v>
      </c>
      <c r="B885" s="15" t="str">
        <f>VLOOKUP(A885,'Planning Periods'!$E$2:$N$540,10,FALSE)</f>
        <v>10/15/2021 - 10/15/2029</v>
      </c>
      <c r="C885" s="59">
        <v>2017</v>
      </c>
      <c r="D885" s="59" t="str">
        <f t="shared" si="13"/>
        <v>Huntington Beach 2017</v>
      </c>
      <c r="E885" t="s">
        <v>1357</v>
      </c>
      <c r="F885" t="s">
        <v>1357</v>
      </c>
      <c r="G885" t="s">
        <v>1357</v>
      </c>
      <c r="H885" t="s">
        <v>1357</v>
      </c>
      <c r="J885" t="s">
        <v>1357</v>
      </c>
      <c r="K885" t="s">
        <v>1357</v>
      </c>
      <c r="L885" t="s">
        <v>1357</v>
      </c>
      <c r="M885" t="s">
        <v>1357</v>
      </c>
      <c r="O885" t="s">
        <v>1357</v>
      </c>
      <c r="P885" t="s">
        <v>1357</v>
      </c>
      <c r="R885" t="s">
        <v>1357</v>
      </c>
      <c r="S885" t="s">
        <v>1357</v>
      </c>
      <c r="T885" t="s">
        <v>1357</v>
      </c>
      <c r="U885" t="s">
        <v>1357</v>
      </c>
      <c r="V885" t="s">
        <v>1357</v>
      </c>
    </row>
    <row r="886" spans="1:22">
      <c r="A886" t="s">
        <v>1047</v>
      </c>
      <c r="B886" s="15"/>
      <c r="C886" s="59">
        <v>2013</v>
      </c>
      <c r="D886" s="59" t="str">
        <f t="shared" si="13"/>
        <v>Huntington Park 2013</v>
      </c>
      <c r="E886" t="s">
        <v>1357</v>
      </c>
      <c r="F886" t="s">
        <v>1357</v>
      </c>
      <c r="G886" t="s">
        <v>1357</v>
      </c>
      <c r="H886" t="s">
        <v>1357</v>
      </c>
      <c r="J886" t="s">
        <v>1357</v>
      </c>
      <c r="K886" t="s">
        <v>1357</v>
      </c>
      <c r="L886" t="s">
        <v>1357</v>
      </c>
      <c r="M886" t="s">
        <v>1357</v>
      </c>
      <c r="O886" t="s">
        <v>1357</v>
      </c>
      <c r="P886" t="s">
        <v>1357</v>
      </c>
      <c r="R886" t="s">
        <v>1357</v>
      </c>
      <c r="S886" t="s">
        <v>1357</v>
      </c>
      <c r="T886" t="s">
        <v>1357</v>
      </c>
      <c r="U886" t="s">
        <v>1357</v>
      </c>
      <c r="V886" t="s">
        <v>1357</v>
      </c>
    </row>
    <row r="887" spans="1:22">
      <c r="A887" t="s">
        <v>1047</v>
      </c>
      <c r="B887" s="15" t="str">
        <f>VLOOKUP(A887,'Planning Periods'!$E$2:$N$540,10,FALSE)</f>
        <v>10/15/2021 - 10/15/2029</v>
      </c>
      <c r="C887" s="59">
        <v>2014</v>
      </c>
      <c r="D887" s="59" t="str">
        <f t="shared" si="13"/>
        <v>Huntington Park 2014</v>
      </c>
      <c r="E887" s="233" t="s">
        <v>1357</v>
      </c>
      <c r="F887" s="233" t="s">
        <v>1357</v>
      </c>
      <c r="G887" s="233" t="s">
        <v>1357</v>
      </c>
      <c r="H887" s="233" t="s">
        <v>1357</v>
      </c>
      <c r="I887" s="233">
        <v>0</v>
      </c>
      <c r="J887" s="233" t="s">
        <v>1357</v>
      </c>
      <c r="K887" s="233" t="s">
        <v>1357</v>
      </c>
      <c r="L887" s="233" t="s">
        <v>1357</v>
      </c>
      <c r="M887" s="233" t="s">
        <v>1357</v>
      </c>
      <c r="N887" s="233">
        <v>0</v>
      </c>
      <c r="O887" s="233" t="s">
        <v>1357</v>
      </c>
      <c r="P887" s="233" t="s">
        <v>1357</v>
      </c>
      <c r="Q887" s="233"/>
      <c r="R887" s="233" t="s">
        <v>1357</v>
      </c>
      <c r="S887" s="233" t="s">
        <v>1357</v>
      </c>
      <c r="T887" s="233" t="s">
        <v>1357</v>
      </c>
      <c r="U887" s="233" t="s">
        <v>1357</v>
      </c>
      <c r="V887" s="233" t="s">
        <v>1357</v>
      </c>
    </row>
    <row r="888" spans="1:22">
      <c r="A888" t="s">
        <v>1047</v>
      </c>
      <c r="B888" s="15" t="str">
        <f>VLOOKUP(A888,'Planning Periods'!$E$2:$N$540,10,FALSE)</f>
        <v>10/15/2021 - 10/15/2029</v>
      </c>
      <c r="C888" s="59">
        <v>2015</v>
      </c>
      <c r="D888" s="59" t="str">
        <f t="shared" si="13"/>
        <v>Huntington Park 2015</v>
      </c>
      <c r="E888" t="s">
        <v>1357</v>
      </c>
      <c r="F888" t="s">
        <v>1357</v>
      </c>
      <c r="G888" t="s">
        <v>1357</v>
      </c>
      <c r="H888" t="s">
        <v>1357</v>
      </c>
      <c r="J888" t="s">
        <v>1357</v>
      </c>
      <c r="K888" t="s">
        <v>1357</v>
      </c>
      <c r="L888" t="s">
        <v>1357</v>
      </c>
      <c r="M888" t="s">
        <v>1357</v>
      </c>
      <c r="O888" t="s">
        <v>1357</v>
      </c>
      <c r="P888" t="s">
        <v>1357</v>
      </c>
      <c r="R888" t="s">
        <v>1357</v>
      </c>
      <c r="S888" t="s">
        <v>1357</v>
      </c>
      <c r="T888" t="s">
        <v>1357</v>
      </c>
      <c r="U888" t="s">
        <v>1357</v>
      </c>
      <c r="V888" t="s">
        <v>1357</v>
      </c>
    </row>
    <row r="889" spans="1:22">
      <c r="A889" t="s">
        <v>1047</v>
      </c>
      <c r="B889" s="15" t="str">
        <f>VLOOKUP(A889,'Planning Periods'!$E$2:$N$540,10,FALSE)</f>
        <v>10/15/2021 - 10/15/2029</v>
      </c>
      <c r="C889" s="59">
        <v>2016</v>
      </c>
      <c r="D889" s="59" t="str">
        <f t="shared" si="13"/>
        <v>Huntington Park 2016</v>
      </c>
      <c r="E889" t="s">
        <v>1357</v>
      </c>
      <c r="F889" t="s">
        <v>1357</v>
      </c>
      <c r="G889" t="s">
        <v>1357</v>
      </c>
      <c r="H889" t="s">
        <v>1357</v>
      </c>
      <c r="J889" t="s">
        <v>1357</v>
      </c>
      <c r="K889" t="s">
        <v>1357</v>
      </c>
      <c r="L889" t="s">
        <v>1357</v>
      </c>
      <c r="M889" t="s">
        <v>1357</v>
      </c>
      <c r="O889" t="s">
        <v>1357</v>
      </c>
      <c r="P889" t="s">
        <v>1357</v>
      </c>
      <c r="R889" t="s">
        <v>1357</v>
      </c>
      <c r="S889" t="s">
        <v>1357</v>
      </c>
      <c r="T889" t="s">
        <v>1357</v>
      </c>
      <c r="U889" t="s">
        <v>1357</v>
      </c>
      <c r="V889" t="s">
        <v>1357</v>
      </c>
    </row>
    <row r="890" spans="1:22">
      <c r="A890" t="s">
        <v>1047</v>
      </c>
      <c r="B890" s="15" t="str">
        <f>VLOOKUP(A890,'Planning Periods'!$E$2:$N$540,10,FALSE)</f>
        <v>10/15/2021 - 10/15/2029</v>
      </c>
      <c r="C890" s="59">
        <v>2017</v>
      </c>
      <c r="D890" s="59" t="str">
        <f t="shared" si="13"/>
        <v>Huntington Park 2017</v>
      </c>
      <c r="E890" t="s">
        <v>1357</v>
      </c>
      <c r="F890" t="s">
        <v>1357</v>
      </c>
      <c r="G890" t="s">
        <v>1357</v>
      </c>
      <c r="H890" t="s">
        <v>1357</v>
      </c>
      <c r="J890" t="s">
        <v>1357</v>
      </c>
      <c r="K890" t="s">
        <v>1357</v>
      </c>
      <c r="L890" t="s">
        <v>1357</v>
      </c>
      <c r="M890" t="s">
        <v>1357</v>
      </c>
      <c r="O890" t="s">
        <v>1357</v>
      </c>
      <c r="P890" t="s">
        <v>1357</v>
      </c>
      <c r="R890" t="s">
        <v>1357</v>
      </c>
      <c r="S890" t="s">
        <v>1357</v>
      </c>
      <c r="T890" t="s">
        <v>1357</v>
      </c>
      <c r="U890" t="s">
        <v>1357</v>
      </c>
      <c r="V890" t="s">
        <v>1357</v>
      </c>
    </row>
    <row r="891" spans="1:22">
      <c r="A891" s="60" t="s">
        <v>1048</v>
      </c>
      <c r="B891" s="15" t="str">
        <f>VLOOKUP(A891,'Planning Periods'!$E$2:$N$540,10,FALSE)</f>
        <v>12/31/2023 - 12/31/2031</v>
      </c>
      <c r="C891" s="59">
        <v>2013</v>
      </c>
      <c r="D891" s="59" t="str">
        <f t="shared" si="13"/>
        <v>Huron 2013</v>
      </c>
      <c r="E891" t="s">
        <v>1357</v>
      </c>
      <c r="F891" t="s">
        <v>1357</v>
      </c>
      <c r="G891" t="s">
        <v>1357</v>
      </c>
      <c r="H891" t="s">
        <v>1357</v>
      </c>
      <c r="J891" t="s">
        <v>1357</v>
      </c>
      <c r="K891" t="s">
        <v>1357</v>
      </c>
      <c r="L891" t="s">
        <v>1357</v>
      </c>
      <c r="M891" t="s">
        <v>1357</v>
      </c>
      <c r="O891" t="s">
        <v>1357</v>
      </c>
      <c r="P891" t="s">
        <v>1357</v>
      </c>
      <c r="R891" t="s">
        <v>1357</v>
      </c>
      <c r="S891" t="s">
        <v>1357</v>
      </c>
      <c r="T891" t="s">
        <v>1357</v>
      </c>
      <c r="U891" t="s">
        <v>1357</v>
      </c>
      <c r="V891" t="s">
        <v>1357</v>
      </c>
    </row>
    <row r="892" spans="1:22">
      <c r="A892" s="60" t="s">
        <v>1048</v>
      </c>
      <c r="B892" s="15" t="str">
        <f>VLOOKUP(A892,'Planning Periods'!$E$2:$N$540,10,FALSE)</f>
        <v>12/31/2023 - 12/31/2031</v>
      </c>
      <c r="C892" s="59">
        <v>2014</v>
      </c>
      <c r="D892" s="59" t="str">
        <f t="shared" si="13"/>
        <v>Huron 2014</v>
      </c>
      <c r="E892" t="s">
        <v>1357</v>
      </c>
      <c r="F892" t="s">
        <v>1357</v>
      </c>
      <c r="G892" t="s">
        <v>1357</v>
      </c>
      <c r="H892" t="s">
        <v>1357</v>
      </c>
      <c r="J892" t="s">
        <v>1357</v>
      </c>
      <c r="K892" t="s">
        <v>1357</v>
      </c>
      <c r="L892" t="s">
        <v>1357</v>
      </c>
      <c r="M892" t="s">
        <v>1357</v>
      </c>
      <c r="O892" t="s">
        <v>1357</v>
      </c>
      <c r="P892" t="s">
        <v>1357</v>
      </c>
      <c r="R892" t="s">
        <v>1357</v>
      </c>
      <c r="S892" t="s">
        <v>1357</v>
      </c>
      <c r="T892" t="s">
        <v>1357</v>
      </c>
      <c r="U892" t="s">
        <v>1357</v>
      </c>
      <c r="V892" t="s">
        <v>1357</v>
      </c>
    </row>
    <row r="893" spans="1:22">
      <c r="A893" s="60" t="s">
        <v>1048</v>
      </c>
      <c r="B893" s="15" t="str">
        <f>VLOOKUP(A893,'Planning Periods'!$E$2:$N$540,10,FALSE)</f>
        <v>12/31/2023 - 12/31/2031</v>
      </c>
      <c r="C893" s="59">
        <v>2015</v>
      </c>
      <c r="D893" s="59" t="str">
        <f t="shared" si="13"/>
        <v>Huron 2015</v>
      </c>
      <c r="E893" s="59">
        <v>87</v>
      </c>
      <c r="F893" s="233">
        <v>0</v>
      </c>
      <c r="G893" s="59">
        <v>0</v>
      </c>
      <c r="H893" s="59">
        <v>0</v>
      </c>
      <c r="I893" s="48"/>
      <c r="J893" s="59">
        <v>107</v>
      </c>
      <c r="K893" s="233">
        <v>0</v>
      </c>
      <c r="L893" s="59">
        <v>0</v>
      </c>
      <c r="M893" s="59">
        <v>0</v>
      </c>
      <c r="N893" s="48"/>
      <c r="O893" s="59">
        <v>106</v>
      </c>
      <c r="P893" s="59">
        <v>0</v>
      </c>
      <c r="Q893" s="48"/>
      <c r="R893" s="59">
        <v>124</v>
      </c>
      <c r="S893" s="59">
        <v>0</v>
      </c>
      <c r="T893" s="48">
        <v>0</v>
      </c>
      <c r="U893" s="59">
        <v>424</v>
      </c>
      <c r="V893" s="59">
        <v>0</v>
      </c>
    </row>
    <row r="894" spans="1:22">
      <c r="A894" s="60" t="s">
        <v>1048</v>
      </c>
      <c r="B894" s="15" t="str">
        <f>VLOOKUP(A894,'Planning Periods'!$E$2:$N$540,10,FALSE)</f>
        <v>12/31/2023 - 12/31/2031</v>
      </c>
      <c r="C894" s="59">
        <v>2016</v>
      </c>
      <c r="D894" s="59" t="str">
        <f t="shared" si="13"/>
        <v>Huron 2016</v>
      </c>
      <c r="E894" s="59">
        <v>87</v>
      </c>
      <c r="F894" s="233">
        <v>0</v>
      </c>
      <c r="G894" s="59">
        <v>0</v>
      </c>
      <c r="H894" s="59">
        <v>0</v>
      </c>
      <c r="I894" s="48"/>
      <c r="J894" s="59">
        <v>107</v>
      </c>
      <c r="K894" s="233">
        <v>22</v>
      </c>
      <c r="L894" s="59">
        <v>22</v>
      </c>
      <c r="M894" s="59">
        <v>0</v>
      </c>
      <c r="N894" s="48"/>
      <c r="O894" s="59">
        <v>106</v>
      </c>
      <c r="P894" s="59">
        <v>34</v>
      </c>
      <c r="Q894" s="48"/>
      <c r="R894" s="59">
        <v>124</v>
      </c>
      <c r="S894" s="59">
        <v>0</v>
      </c>
      <c r="T894" s="48">
        <v>0</v>
      </c>
      <c r="U894" s="59">
        <v>424</v>
      </c>
      <c r="V894" s="59">
        <v>56</v>
      </c>
    </row>
    <row r="895" spans="1:22">
      <c r="A895" s="60" t="s">
        <v>1048</v>
      </c>
      <c r="B895" s="15" t="str">
        <f>VLOOKUP(A895,'Planning Periods'!$E$2:$N$540,10,FALSE)</f>
        <v>12/31/2023 - 12/31/2031</v>
      </c>
      <c r="C895" s="59">
        <v>2017</v>
      </c>
      <c r="D895" s="59" t="str">
        <f t="shared" si="13"/>
        <v>Huron 2017</v>
      </c>
      <c r="E895" s="59">
        <v>87</v>
      </c>
      <c r="F895" s="233">
        <v>0</v>
      </c>
      <c r="G895" s="59">
        <v>0</v>
      </c>
      <c r="H895" s="59">
        <v>0</v>
      </c>
      <c r="I895" s="48"/>
      <c r="J895" s="59">
        <v>107</v>
      </c>
      <c r="K895" s="233">
        <v>0</v>
      </c>
      <c r="L895" s="59">
        <v>0</v>
      </c>
      <c r="M895" s="59">
        <v>0</v>
      </c>
      <c r="N895" s="48"/>
      <c r="O895" s="59">
        <v>106</v>
      </c>
      <c r="P895" s="59">
        <v>0</v>
      </c>
      <c r="Q895" s="48"/>
      <c r="R895" s="59">
        <v>124</v>
      </c>
      <c r="S895" s="59">
        <v>0</v>
      </c>
      <c r="T895" s="48">
        <v>0</v>
      </c>
      <c r="U895" s="59">
        <v>424</v>
      </c>
      <c r="V895" s="59">
        <v>0</v>
      </c>
    </row>
    <row r="896" spans="1:22">
      <c r="A896" s="60" t="s">
        <v>1049</v>
      </c>
      <c r="B896" s="15"/>
      <c r="C896" s="59">
        <v>2013</v>
      </c>
      <c r="D896" s="59" t="str">
        <f t="shared" si="13"/>
        <v>Imperial 2013</v>
      </c>
      <c r="E896" s="59" t="s">
        <v>1357</v>
      </c>
      <c r="F896" s="233" t="s">
        <v>1357</v>
      </c>
      <c r="G896" s="59" t="s">
        <v>1357</v>
      </c>
      <c r="H896" s="59" t="s">
        <v>1357</v>
      </c>
      <c r="I896" s="48"/>
      <c r="J896" s="59" t="s">
        <v>1357</v>
      </c>
      <c r="K896" s="233" t="s">
        <v>1357</v>
      </c>
      <c r="L896" s="59" t="s">
        <v>1357</v>
      </c>
      <c r="M896" s="59" t="s">
        <v>1357</v>
      </c>
      <c r="N896" s="48"/>
      <c r="O896" s="59" t="s">
        <v>1357</v>
      </c>
      <c r="P896" s="59" t="s">
        <v>1357</v>
      </c>
      <c r="Q896" s="48"/>
      <c r="R896" s="59" t="s">
        <v>1357</v>
      </c>
      <c r="S896" s="59" t="s">
        <v>1357</v>
      </c>
      <c r="T896" s="48" t="s">
        <v>1357</v>
      </c>
      <c r="U896" s="59" t="s">
        <v>1357</v>
      </c>
      <c r="V896" s="59" t="s">
        <v>1357</v>
      </c>
    </row>
    <row r="897" spans="1:22">
      <c r="A897" s="60" t="s">
        <v>1049</v>
      </c>
      <c r="B897" s="15" t="str">
        <f>VLOOKUP(A897,'Planning Periods'!$E$2:$N$540,10,FALSE)</f>
        <v>10/15/2021 - 10/15/2029</v>
      </c>
      <c r="C897" s="59">
        <v>2014</v>
      </c>
      <c r="D897" s="59" t="str">
        <f t="shared" si="13"/>
        <v>Imperial 2014</v>
      </c>
      <c r="E897" s="59">
        <v>349</v>
      </c>
      <c r="F897" s="233">
        <v>56</v>
      </c>
      <c r="G897" s="59">
        <v>56</v>
      </c>
      <c r="H897" s="59">
        <v>0</v>
      </c>
      <c r="I897" s="48"/>
      <c r="J897" s="59">
        <v>205</v>
      </c>
      <c r="K897" s="233">
        <v>0</v>
      </c>
      <c r="L897" s="59">
        <v>0</v>
      </c>
      <c r="M897" s="59">
        <v>0</v>
      </c>
      <c r="N897" s="48"/>
      <c r="O897" s="59">
        <v>202</v>
      </c>
      <c r="P897" s="59">
        <v>43</v>
      </c>
      <c r="Q897" s="48"/>
      <c r="R897" s="59">
        <v>553</v>
      </c>
      <c r="S897" s="59">
        <v>16</v>
      </c>
      <c r="T897" s="48">
        <v>0</v>
      </c>
      <c r="U897" s="59">
        <v>1309</v>
      </c>
      <c r="V897" s="59">
        <v>115</v>
      </c>
    </row>
    <row r="898" spans="1:22">
      <c r="A898" s="60" t="s">
        <v>1049</v>
      </c>
      <c r="B898" s="15" t="str">
        <f>VLOOKUP(A898,'Planning Periods'!$E$2:$N$540,10,FALSE)</f>
        <v>10/15/2021 - 10/15/2029</v>
      </c>
      <c r="C898" s="59">
        <v>2015</v>
      </c>
      <c r="D898" s="59" t="str">
        <f t="shared" si="13"/>
        <v>Imperial 2015</v>
      </c>
      <c r="E898" s="59">
        <v>349</v>
      </c>
      <c r="F898" s="233">
        <v>0</v>
      </c>
      <c r="G898" s="59">
        <v>0</v>
      </c>
      <c r="H898" s="59">
        <v>0</v>
      </c>
      <c r="I898" s="48"/>
      <c r="J898" s="59">
        <v>205</v>
      </c>
      <c r="K898" s="233">
        <v>10</v>
      </c>
      <c r="L898" s="59">
        <v>10</v>
      </c>
      <c r="M898" s="59">
        <v>0</v>
      </c>
      <c r="N898" s="48"/>
      <c r="O898" s="59">
        <v>202</v>
      </c>
      <c r="P898" s="59">
        <v>77</v>
      </c>
      <c r="Q898" s="48"/>
      <c r="R898" s="59">
        <v>553</v>
      </c>
      <c r="S898" s="59">
        <v>19</v>
      </c>
      <c r="T898" s="48">
        <v>0</v>
      </c>
      <c r="U898" s="59">
        <v>1309</v>
      </c>
      <c r="V898" s="59">
        <v>106</v>
      </c>
    </row>
    <row r="899" spans="1:22">
      <c r="A899" s="60" t="s">
        <v>1049</v>
      </c>
      <c r="B899" s="15" t="str">
        <f>VLOOKUP(A899,'Planning Periods'!$E$2:$N$540,10,FALSE)</f>
        <v>10/15/2021 - 10/15/2029</v>
      </c>
      <c r="C899" s="59">
        <v>2016</v>
      </c>
      <c r="D899" s="59" t="str">
        <f t="shared" si="13"/>
        <v>Imperial 2016</v>
      </c>
      <c r="E899" s="59">
        <v>349</v>
      </c>
      <c r="F899" s="233">
        <v>0</v>
      </c>
      <c r="G899" s="59">
        <v>0</v>
      </c>
      <c r="H899" s="59">
        <v>0</v>
      </c>
      <c r="I899" s="48"/>
      <c r="J899" s="59">
        <v>205</v>
      </c>
      <c r="K899" s="233">
        <v>0</v>
      </c>
      <c r="L899" s="59">
        <v>0</v>
      </c>
      <c r="M899" s="59">
        <v>0</v>
      </c>
      <c r="N899" s="48"/>
      <c r="O899" s="59">
        <v>202</v>
      </c>
      <c r="P899" s="59">
        <v>227</v>
      </c>
      <c r="Q899" s="48"/>
      <c r="R899" s="59">
        <v>553</v>
      </c>
      <c r="S899" s="59">
        <v>40</v>
      </c>
      <c r="T899" s="48">
        <v>0</v>
      </c>
      <c r="U899" s="59">
        <v>1309</v>
      </c>
      <c r="V899" s="59">
        <v>267</v>
      </c>
    </row>
    <row r="900" spans="1:22">
      <c r="A900" s="60" t="s">
        <v>1049</v>
      </c>
      <c r="B900" s="15" t="str">
        <f>VLOOKUP(A900,'Planning Periods'!$E$2:$N$540,10,FALSE)</f>
        <v>10/15/2021 - 10/15/2029</v>
      </c>
      <c r="C900" s="59">
        <v>2017</v>
      </c>
      <c r="D900" s="59" t="str">
        <f t="shared" si="13"/>
        <v>Imperial 2017</v>
      </c>
      <c r="E900" s="59">
        <v>349</v>
      </c>
      <c r="F900" s="233">
        <v>0</v>
      </c>
      <c r="G900" s="59">
        <v>0</v>
      </c>
      <c r="H900" s="59">
        <v>0</v>
      </c>
      <c r="I900" s="48"/>
      <c r="J900" s="59">
        <v>205</v>
      </c>
      <c r="K900" s="233">
        <v>0</v>
      </c>
      <c r="L900" s="59">
        <v>0</v>
      </c>
      <c r="M900" s="59">
        <v>0</v>
      </c>
      <c r="N900" s="48"/>
      <c r="O900" s="59">
        <v>202</v>
      </c>
      <c r="P900" s="59">
        <v>79</v>
      </c>
      <c r="Q900" s="48"/>
      <c r="R900" s="59">
        <v>553</v>
      </c>
      <c r="S900" s="59">
        <v>36</v>
      </c>
      <c r="T900" s="48">
        <v>0</v>
      </c>
      <c r="U900" s="59">
        <v>1309</v>
      </c>
      <c r="V900" s="59">
        <v>115</v>
      </c>
    </row>
    <row r="901" spans="1:22">
      <c r="A901" s="60" t="s">
        <v>1050</v>
      </c>
      <c r="B901" s="15" t="str">
        <f>VLOOKUP(A901,'Planning Periods'!$E$2:$N$540,10,FALSE)</f>
        <v>04/30/2021 - 04/30/2029</v>
      </c>
      <c r="C901" s="59">
        <v>2013</v>
      </c>
      <c r="D901" s="59" t="str">
        <f t="shared" si="13"/>
        <v>Imperial Beach 2013</v>
      </c>
      <c r="E901" s="59">
        <v>63</v>
      </c>
      <c r="F901" s="233">
        <v>3</v>
      </c>
      <c r="G901" s="59">
        <v>3</v>
      </c>
      <c r="H901" s="59">
        <v>0</v>
      </c>
      <c r="I901" s="48"/>
      <c r="J901" s="59">
        <v>48</v>
      </c>
      <c r="K901" s="233">
        <v>26</v>
      </c>
      <c r="L901" s="59">
        <v>26</v>
      </c>
      <c r="M901" s="59">
        <v>0</v>
      </c>
      <c r="N901" s="48"/>
      <c r="O901" s="59">
        <v>45</v>
      </c>
      <c r="P901" s="59">
        <v>5</v>
      </c>
      <c r="Q901" s="48"/>
      <c r="R901" s="59">
        <v>98</v>
      </c>
      <c r="S901" s="59">
        <v>22</v>
      </c>
      <c r="T901" s="48">
        <v>0</v>
      </c>
      <c r="U901" s="59">
        <v>254</v>
      </c>
      <c r="V901" s="59">
        <v>56</v>
      </c>
    </row>
    <row r="902" spans="1:22">
      <c r="A902" s="60" t="s">
        <v>1050</v>
      </c>
      <c r="B902" s="15" t="str">
        <f>VLOOKUP(A902,'Planning Periods'!$E$2:$N$540,10,FALSE)</f>
        <v>04/30/2021 - 04/30/2029</v>
      </c>
      <c r="C902" s="59">
        <v>2014</v>
      </c>
      <c r="D902" s="59" t="str">
        <f t="shared" si="13"/>
        <v>Imperial Beach 2014</v>
      </c>
      <c r="E902" s="59">
        <v>63</v>
      </c>
      <c r="F902" s="233">
        <v>0</v>
      </c>
      <c r="G902" s="59">
        <v>0</v>
      </c>
      <c r="H902" s="59">
        <v>0</v>
      </c>
      <c r="I902" s="48"/>
      <c r="J902" s="59">
        <v>48</v>
      </c>
      <c r="K902" s="233">
        <v>6</v>
      </c>
      <c r="L902" s="59">
        <v>6</v>
      </c>
      <c r="M902" s="59">
        <v>0</v>
      </c>
      <c r="N902" s="48"/>
      <c r="O902" s="59">
        <v>45</v>
      </c>
      <c r="P902" s="59">
        <v>0</v>
      </c>
      <c r="Q902" s="48"/>
      <c r="R902" s="59">
        <v>98</v>
      </c>
      <c r="S902" s="59">
        <v>40</v>
      </c>
      <c r="T902" s="48">
        <v>0</v>
      </c>
      <c r="U902" s="59">
        <v>254</v>
      </c>
      <c r="V902" s="59">
        <v>46</v>
      </c>
    </row>
    <row r="903" spans="1:22">
      <c r="A903" s="60" t="s">
        <v>1050</v>
      </c>
      <c r="B903" s="15" t="str">
        <f>VLOOKUP(A903,'Planning Periods'!$E$2:$N$540,10,FALSE)</f>
        <v>04/30/2021 - 04/30/2029</v>
      </c>
      <c r="C903" s="59">
        <v>2015</v>
      </c>
      <c r="D903" s="59" t="str">
        <f t="shared" si="13"/>
        <v>Imperial Beach 2015</v>
      </c>
      <c r="E903" s="59">
        <v>63</v>
      </c>
      <c r="F903" s="233">
        <v>0</v>
      </c>
      <c r="G903" s="59">
        <v>0</v>
      </c>
      <c r="H903" s="59">
        <v>0</v>
      </c>
      <c r="I903" s="48"/>
      <c r="J903" s="59">
        <v>48</v>
      </c>
      <c r="K903" s="233">
        <v>0</v>
      </c>
      <c r="L903" s="59">
        <v>0</v>
      </c>
      <c r="M903" s="59">
        <v>0</v>
      </c>
      <c r="N903" s="48"/>
      <c r="O903" s="59">
        <v>45</v>
      </c>
      <c r="P903" s="59">
        <v>0</v>
      </c>
      <c r="Q903" s="48"/>
      <c r="R903" s="59">
        <v>98</v>
      </c>
      <c r="S903" s="59">
        <v>20</v>
      </c>
      <c r="T903" s="48">
        <v>0</v>
      </c>
      <c r="U903" s="59">
        <v>254</v>
      </c>
      <c r="V903" s="59">
        <v>20</v>
      </c>
    </row>
    <row r="904" spans="1:22">
      <c r="A904" s="60" t="s">
        <v>1050</v>
      </c>
      <c r="B904" s="15" t="str">
        <f>VLOOKUP(A904,'Planning Periods'!$E$2:$N$540,10,FALSE)</f>
        <v>04/30/2021 - 04/30/2029</v>
      </c>
      <c r="C904" s="59">
        <v>2016</v>
      </c>
      <c r="D904" s="59" t="str">
        <f t="shared" si="13"/>
        <v>Imperial Beach 2016</v>
      </c>
      <c r="E904" s="59">
        <v>63</v>
      </c>
      <c r="F904" s="233">
        <v>0</v>
      </c>
      <c r="G904" s="59">
        <v>0</v>
      </c>
      <c r="H904" s="59">
        <v>0</v>
      </c>
      <c r="I904" s="48"/>
      <c r="J904" s="59">
        <v>48</v>
      </c>
      <c r="K904" s="233">
        <v>0</v>
      </c>
      <c r="L904" s="59">
        <v>0</v>
      </c>
      <c r="M904" s="59">
        <v>0</v>
      </c>
      <c r="N904" s="48"/>
      <c r="O904" s="59">
        <v>45</v>
      </c>
      <c r="P904" s="59">
        <v>0</v>
      </c>
      <c r="Q904" s="48"/>
      <c r="R904" s="59">
        <v>98</v>
      </c>
      <c r="S904" s="59">
        <v>13</v>
      </c>
      <c r="T904" s="48">
        <v>0</v>
      </c>
      <c r="U904" s="59">
        <v>254</v>
      </c>
      <c r="V904" s="59">
        <v>13</v>
      </c>
    </row>
    <row r="905" spans="1:22">
      <c r="A905" s="60" t="s">
        <v>1050</v>
      </c>
      <c r="B905" s="15" t="str">
        <f>VLOOKUP(A905,'Planning Periods'!$E$2:$N$540,10,FALSE)</f>
        <v>04/30/2021 - 04/30/2029</v>
      </c>
      <c r="C905" s="59">
        <v>2017</v>
      </c>
      <c r="D905" s="59" t="str">
        <f t="shared" si="13"/>
        <v>Imperial Beach 2017</v>
      </c>
      <c r="E905" s="59">
        <v>63</v>
      </c>
      <c r="F905" s="233">
        <v>0</v>
      </c>
      <c r="G905" s="59">
        <v>0</v>
      </c>
      <c r="H905" s="59">
        <v>0</v>
      </c>
      <c r="I905" s="48"/>
      <c r="J905" s="59">
        <v>48</v>
      </c>
      <c r="K905" s="233">
        <v>0</v>
      </c>
      <c r="L905" s="59">
        <v>0</v>
      </c>
      <c r="M905" s="59">
        <v>0</v>
      </c>
      <c r="N905" s="48"/>
      <c r="O905" s="59">
        <v>45</v>
      </c>
      <c r="P905" s="59">
        <v>0</v>
      </c>
      <c r="Q905" s="48"/>
      <c r="R905" s="59">
        <v>98</v>
      </c>
      <c r="S905" s="59">
        <v>117</v>
      </c>
      <c r="T905" s="48">
        <v>0</v>
      </c>
      <c r="U905" s="59">
        <v>254</v>
      </c>
      <c r="V905" s="59">
        <v>117</v>
      </c>
    </row>
    <row r="906" spans="1:22">
      <c r="A906" s="60" t="s">
        <v>1051</v>
      </c>
      <c r="B906" s="15"/>
      <c r="C906" s="59">
        <v>2013</v>
      </c>
      <c r="D906" s="59" t="str">
        <f t="shared" si="13"/>
        <v>Imperial County - Unincorporated 2013</v>
      </c>
      <c r="E906" s="59" t="s">
        <v>1357</v>
      </c>
      <c r="F906" s="233" t="s">
        <v>1357</v>
      </c>
      <c r="G906" s="59" t="s">
        <v>1357</v>
      </c>
      <c r="H906" s="59" t="s">
        <v>1357</v>
      </c>
      <c r="I906" s="48"/>
      <c r="J906" s="59" t="s">
        <v>1357</v>
      </c>
      <c r="K906" s="233" t="s">
        <v>1357</v>
      </c>
      <c r="L906" s="59" t="s">
        <v>1357</v>
      </c>
      <c r="M906" s="59" t="s">
        <v>1357</v>
      </c>
      <c r="N906" s="48"/>
      <c r="O906" s="59" t="s">
        <v>1357</v>
      </c>
      <c r="P906" s="59" t="s">
        <v>1357</v>
      </c>
      <c r="Q906" s="48"/>
      <c r="R906" s="59" t="s">
        <v>1357</v>
      </c>
      <c r="S906" s="59" t="s">
        <v>1357</v>
      </c>
      <c r="T906" s="48" t="s">
        <v>1357</v>
      </c>
      <c r="U906" s="59" t="s">
        <v>1357</v>
      </c>
      <c r="V906" s="59" t="s">
        <v>1357</v>
      </c>
    </row>
    <row r="907" spans="1:22">
      <c r="A907" s="60" t="s">
        <v>1051</v>
      </c>
      <c r="B907" s="15" t="str">
        <f>VLOOKUP(A907,'Planning Periods'!$E$2:$N$540,10,FALSE)</f>
        <v>10/15/2021 - 10/15/2029</v>
      </c>
      <c r="C907" s="59">
        <v>2014</v>
      </c>
      <c r="D907" s="59" t="str">
        <f t="shared" si="13"/>
        <v>Imperial County - Unincorporated 2014</v>
      </c>
      <c r="E907" s="59" t="s">
        <v>1357</v>
      </c>
      <c r="F907" s="233" t="s">
        <v>1357</v>
      </c>
      <c r="G907" s="59" t="s">
        <v>1357</v>
      </c>
      <c r="H907" s="59" t="s">
        <v>1357</v>
      </c>
      <c r="I907" s="48"/>
      <c r="J907" s="59" t="s">
        <v>1357</v>
      </c>
      <c r="K907" s="233" t="s">
        <v>1357</v>
      </c>
      <c r="L907" s="59" t="s">
        <v>1357</v>
      </c>
      <c r="M907" s="59" t="s">
        <v>1357</v>
      </c>
      <c r="N907" s="48"/>
      <c r="O907" s="59" t="s">
        <v>1357</v>
      </c>
      <c r="P907" s="59" t="s">
        <v>1357</v>
      </c>
      <c r="Q907" s="48"/>
      <c r="R907" s="59" t="s">
        <v>1357</v>
      </c>
      <c r="S907" s="59" t="s">
        <v>1357</v>
      </c>
      <c r="T907" s="48" t="s">
        <v>1357</v>
      </c>
      <c r="U907" s="59" t="s">
        <v>1357</v>
      </c>
      <c r="V907" s="59" t="s">
        <v>1357</v>
      </c>
    </row>
    <row r="908" spans="1:22">
      <c r="A908" s="60" t="s">
        <v>1051</v>
      </c>
      <c r="B908" s="15" t="str">
        <f>VLOOKUP(A908,'Planning Periods'!$E$2:$N$540,10,FALSE)</f>
        <v>10/15/2021 - 10/15/2029</v>
      </c>
      <c r="C908" s="59">
        <v>2015</v>
      </c>
      <c r="D908" s="59" t="str">
        <f t="shared" si="13"/>
        <v>Imperial County - Unincorporated 2015</v>
      </c>
      <c r="E908" s="59" t="s">
        <v>1357</v>
      </c>
      <c r="F908" s="233" t="s">
        <v>1357</v>
      </c>
      <c r="G908" s="59" t="s">
        <v>1357</v>
      </c>
      <c r="H908" s="59" t="s">
        <v>1357</v>
      </c>
      <c r="I908" s="48"/>
      <c r="J908" s="59" t="s">
        <v>1357</v>
      </c>
      <c r="K908" s="233" t="s">
        <v>1357</v>
      </c>
      <c r="L908" s="59" t="s">
        <v>1357</v>
      </c>
      <c r="M908" s="59" t="s">
        <v>1357</v>
      </c>
      <c r="N908" s="48"/>
      <c r="O908" s="59" t="s">
        <v>1357</v>
      </c>
      <c r="P908" s="59" t="s">
        <v>1357</v>
      </c>
      <c r="Q908" s="48"/>
      <c r="R908" s="59" t="s">
        <v>1357</v>
      </c>
      <c r="S908" s="59" t="s">
        <v>1357</v>
      </c>
      <c r="T908" s="48" t="s">
        <v>1357</v>
      </c>
      <c r="U908" s="59" t="s">
        <v>1357</v>
      </c>
      <c r="V908" s="59" t="s">
        <v>1357</v>
      </c>
    </row>
    <row r="909" spans="1:22">
      <c r="A909" s="60" t="s">
        <v>1051</v>
      </c>
      <c r="B909" s="15" t="str">
        <f>VLOOKUP(A909,'Planning Periods'!$E$2:$N$540,10,FALSE)</f>
        <v>10/15/2021 - 10/15/2029</v>
      </c>
      <c r="C909" s="59">
        <v>2016</v>
      </c>
      <c r="D909" s="59" t="str">
        <f t="shared" si="13"/>
        <v>Imperial County - Unincorporated 2016</v>
      </c>
      <c r="E909" s="59">
        <v>57</v>
      </c>
      <c r="F909" s="233">
        <v>0</v>
      </c>
      <c r="G909" s="59">
        <v>0</v>
      </c>
      <c r="H909" s="59">
        <v>0</v>
      </c>
      <c r="I909" s="48"/>
      <c r="J909" s="59">
        <v>35</v>
      </c>
      <c r="K909" s="233">
        <v>0</v>
      </c>
      <c r="L909" s="59">
        <v>0</v>
      </c>
      <c r="M909" s="59">
        <v>0</v>
      </c>
      <c r="N909" s="48"/>
      <c r="O909" s="59">
        <v>36</v>
      </c>
      <c r="P909" s="59">
        <v>24</v>
      </c>
      <c r="Q909" s="48"/>
      <c r="R909" s="59">
        <v>105</v>
      </c>
      <c r="S909" s="59">
        <v>0</v>
      </c>
      <c r="T909" s="48">
        <v>0</v>
      </c>
      <c r="U909" s="59">
        <v>233</v>
      </c>
      <c r="V909" s="59">
        <v>24</v>
      </c>
    </row>
    <row r="910" spans="1:22">
      <c r="A910" s="60" t="s">
        <v>1051</v>
      </c>
      <c r="B910" s="15" t="str">
        <f>VLOOKUP(A910,'Planning Periods'!$E$2:$N$540,10,FALSE)</f>
        <v>10/15/2021 - 10/15/2029</v>
      </c>
      <c r="C910" s="59">
        <v>2017</v>
      </c>
      <c r="D910" s="59" t="str">
        <f t="shared" si="13"/>
        <v>Imperial County - Unincorporated 2017</v>
      </c>
      <c r="E910" s="59">
        <v>57</v>
      </c>
      <c r="F910" s="233">
        <v>0</v>
      </c>
      <c r="G910" s="59">
        <v>0</v>
      </c>
      <c r="H910" s="59">
        <v>0</v>
      </c>
      <c r="I910" s="48"/>
      <c r="J910" s="59">
        <v>35</v>
      </c>
      <c r="K910" s="233">
        <v>0</v>
      </c>
      <c r="L910" s="59">
        <v>0</v>
      </c>
      <c r="M910" s="59">
        <v>0</v>
      </c>
      <c r="N910" s="48"/>
      <c r="O910" s="59">
        <v>36</v>
      </c>
      <c r="P910" s="59">
        <v>13</v>
      </c>
      <c r="Q910" s="48"/>
      <c r="R910" s="59">
        <v>105</v>
      </c>
      <c r="S910" s="59">
        <v>0</v>
      </c>
      <c r="T910" s="48">
        <v>0</v>
      </c>
      <c r="U910" s="59">
        <v>233</v>
      </c>
      <c r="V910" s="59">
        <v>13</v>
      </c>
    </row>
    <row r="911" spans="1:22">
      <c r="A911" s="60" t="s">
        <v>1052</v>
      </c>
      <c r="B911" s="15"/>
      <c r="C911" s="59">
        <v>2013</v>
      </c>
      <c r="D911" s="59" t="str">
        <f t="shared" si="13"/>
        <v>Indian Wells 2013</v>
      </c>
      <c r="E911" s="59" t="s">
        <v>1357</v>
      </c>
      <c r="F911" s="233" t="s">
        <v>1357</v>
      </c>
      <c r="G911" s="59" t="s">
        <v>1357</v>
      </c>
      <c r="H911" s="59" t="s">
        <v>1357</v>
      </c>
      <c r="I911" s="48"/>
      <c r="J911" s="59" t="s">
        <v>1357</v>
      </c>
      <c r="K911" s="233" t="s">
        <v>1357</v>
      </c>
      <c r="L911" s="59" t="s">
        <v>1357</v>
      </c>
      <c r="M911" s="59" t="s">
        <v>1357</v>
      </c>
      <c r="N911" s="48"/>
      <c r="O911" s="59" t="s">
        <v>1357</v>
      </c>
      <c r="P911" s="59" t="s">
        <v>1357</v>
      </c>
      <c r="Q911" s="48"/>
      <c r="R911" s="59" t="s">
        <v>1357</v>
      </c>
      <c r="S911" s="59" t="s">
        <v>1357</v>
      </c>
      <c r="T911" s="48" t="s">
        <v>1357</v>
      </c>
      <c r="U911" s="59" t="s">
        <v>1357</v>
      </c>
      <c r="V911" s="59" t="s">
        <v>1357</v>
      </c>
    </row>
    <row r="912" spans="1:22">
      <c r="A912" s="60" t="s">
        <v>1052</v>
      </c>
      <c r="B912" s="15" t="str">
        <f>VLOOKUP(A912,'Planning Periods'!$E$2:$N$540,10,FALSE)</f>
        <v>10/15/2021 - 10/15/2029</v>
      </c>
      <c r="C912" s="59">
        <v>2014</v>
      </c>
      <c r="D912" s="59" t="str">
        <f t="shared" si="13"/>
        <v>Indian Wells 2014</v>
      </c>
      <c r="E912" s="59">
        <v>40</v>
      </c>
      <c r="F912" s="233">
        <v>0</v>
      </c>
      <c r="G912" s="59">
        <v>0</v>
      </c>
      <c r="H912" s="59">
        <v>0</v>
      </c>
      <c r="I912" s="48"/>
      <c r="J912" s="59">
        <v>27</v>
      </c>
      <c r="K912" s="233">
        <v>0</v>
      </c>
      <c r="L912" s="59">
        <v>0</v>
      </c>
      <c r="M912" s="59">
        <v>0</v>
      </c>
      <c r="N912" s="48"/>
      <c r="O912" s="59">
        <v>31</v>
      </c>
      <c r="P912" s="59">
        <v>0</v>
      </c>
      <c r="Q912" s="48"/>
      <c r="R912" s="59">
        <v>62</v>
      </c>
      <c r="S912" s="59">
        <v>40</v>
      </c>
      <c r="T912" s="48">
        <v>0</v>
      </c>
      <c r="U912" s="59">
        <v>160</v>
      </c>
      <c r="V912" s="59">
        <v>40</v>
      </c>
    </row>
    <row r="913" spans="1:22">
      <c r="A913" s="60" t="s">
        <v>1052</v>
      </c>
      <c r="B913" s="15" t="str">
        <f>VLOOKUP(A913,'Planning Periods'!$E$2:$N$540,10,FALSE)</f>
        <v>10/15/2021 - 10/15/2029</v>
      </c>
      <c r="C913" s="59">
        <v>2015</v>
      </c>
      <c r="D913" s="59" t="str">
        <f t="shared" si="13"/>
        <v>Indian Wells 2015</v>
      </c>
      <c r="E913" s="59">
        <v>40</v>
      </c>
      <c r="F913" s="233">
        <v>0</v>
      </c>
      <c r="G913" s="59">
        <v>0</v>
      </c>
      <c r="H913" s="59">
        <v>0</v>
      </c>
      <c r="I913" s="48"/>
      <c r="J913" s="59">
        <v>27</v>
      </c>
      <c r="K913" s="233">
        <v>0</v>
      </c>
      <c r="L913" s="59">
        <v>0</v>
      </c>
      <c r="M913" s="59">
        <v>0</v>
      </c>
      <c r="N913" s="48"/>
      <c r="O913" s="59">
        <v>31</v>
      </c>
      <c r="P913" s="59">
        <v>0</v>
      </c>
      <c r="Q913" s="48"/>
      <c r="R913" s="59">
        <v>62</v>
      </c>
      <c r="S913" s="59">
        <v>43</v>
      </c>
      <c r="T913" s="48">
        <v>0</v>
      </c>
      <c r="U913" s="59">
        <v>160</v>
      </c>
      <c r="V913" s="59">
        <v>43</v>
      </c>
    </row>
    <row r="914" spans="1:22">
      <c r="A914" s="60" t="s">
        <v>1052</v>
      </c>
      <c r="B914" s="15" t="str">
        <f>VLOOKUP(A914,'Planning Periods'!$E$2:$N$540,10,FALSE)</f>
        <v>10/15/2021 - 10/15/2029</v>
      </c>
      <c r="C914" s="59">
        <v>2016</v>
      </c>
      <c r="D914" s="59" t="str">
        <f t="shared" si="13"/>
        <v>Indian Wells 2016</v>
      </c>
      <c r="E914" s="59">
        <v>40</v>
      </c>
      <c r="F914" s="233">
        <v>0</v>
      </c>
      <c r="G914" s="59">
        <v>0</v>
      </c>
      <c r="H914" s="59">
        <v>0</v>
      </c>
      <c r="I914" s="48"/>
      <c r="J914" s="59">
        <v>27</v>
      </c>
      <c r="K914" s="233">
        <v>0</v>
      </c>
      <c r="L914" s="59">
        <v>0</v>
      </c>
      <c r="M914" s="59">
        <v>0</v>
      </c>
      <c r="N914" s="48"/>
      <c r="O914" s="59">
        <v>31</v>
      </c>
      <c r="P914" s="59">
        <v>0</v>
      </c>
      <c r="Q914" s="48"/>
      <c r="R914" s="59">
        <v>62</v>
      </c>
      <c r="S914" s="59">
        <v>36</v>
      </c>
      <c r="T914" s="48">
        <v>0</v>
      </c>
      <c r="U914" s="59">
        <v>160</v>
      </c>
      <c r="V914" s="59">
        <v>36</v>
      </c>
    </row>
    <row r="915" spans="1:22">
      <c r="A915" s="60" t="s">
        <v>1052</v>
      </c>
      <c r="B915" s="15" t="str">
        <f>VLOOKUP(A915,'Planning Periods'!$E$2:$N$540,10,FALSE)</f>
        <v>10/15/2021 - 10/15/2029</v>
      </c>
      <c r="C915" s="59">
        <v>2017</v>
      </c>
      <c r="D915" s="59" t="str">
        <f t="shared" si="13"/>
        <v>Indian Wells 2017</v>
      </c>
      <c r="E915" s="59">
        <v>40</v>
      </c>
      <c r="F915" s="233">
        <v>0</v>
      </c>
      <c r="G915" s="59">
        <v>0</v>
      </c>
      <c r="H915" s="59">
        <v>0</v>
      </c>
      <c r="I915" s="48"/>
      <c r="J915" s="59">
        <v>27</v>
      </c>
      <c r="K915" s="233">
        <v>0</v>
      </c>
      <c r="L915" s="59">
        <v>0</v>
      </c>
      <c r="M915" s="59">
        <v>0</v>
      </c>
      <c r="N915" s="48"/>
      <c r="O915" s="59">
        <v>31</v>
      </c>
      <c r="P915" s="59">
        <v>0</v>
      </c>
      <c r="Q915" s="48"/>
      <c r="R915" s="59">
        <v>62</v>
      </c>
      <c r="S915" s="59">
        <v>24</v>
      </c>
      <c r="T915" s="48">
        <v>0</v>
      </c>
      <c r="U915" s="59">
        <v>160</v>
      </c>
      <c r="V915" s="59">
        <v>24</v>
      </c>
    </row>
    <row r="916" spans="1:22">
      <c r="A916" s="60" t="s">
        <v>1053</v>
      </c>
      <c r="B916" s="15"/>
      <c r="C916" s="59">
        <v>2013</v>
      </c>
      <c r="D916" s="59" t="str">
        <f t="shared" si="13"/>
        <v>Indio 2013</v>
      </c>
      <c r="E916" s="59" t="s">
        <v>1357</v>
      </c>
      <c r="F916" s="233" t="s">
        <v>1357</v>
      </c>
      <c r="G916" s="59" t="s">
        <v>1357</v>
      </c>
      <c r="H916" s="59" t="s">
        <v>1357</v>
      </c>
      <c r="I916" s="48"/>
      <c r="J916" s="59" t="s">
        <v>1357</v>
      </c>
      <c r="K916" s="233" t="s">
        <v>1357</v>
      </c>
      <c r="L916" s="59" t="s">
        <v>1357</v>
      </c>
      <c r="M916" s="59" t="s">
        <v>1357</v>
      </c>
      <c r="N916" s="48"/>
      <c r="O916" s="59" t="s">
        <v>1357</v>
      </c>
      <c r="P916" s="59" t="s">
        <v>1357</v>
      </c>
      <c r="Q916" s="48"/>
      <c r="R916" s="59" t="s">
        <v>1357</v>
      </c>
      <c r="S916" s="59" t="s">
        <v>1357</v>
      </c>
      <c r="T916" s="48" t="s">
        <v>1357</v>
      </c>
      <c r="U916" s="59" t="s">
        <v>1357</v>
      </c>
      <c r="V916" s="59" t="s">
        <v>1357</v>
      </c>
    </row>
    <row r="917" spans="1:22">
      <c r="A917" s="60" t="s">
        <v>1053</v>
      </c>
      <c r="B917" s="15" t="str">
        <f>VLOOKUP(A917,'Planning Periods'!$E$2:$N$540,10,FALSE)</f>
        <v>10/15/2021 - 10/15/2029</v>
      </c>
      <c r="C917" s="59">
        <v>2014</v>
      </c>
      <c r="D917" s="59" t="str">
        <f t="shared" si="13"/>
        <v>Indio 2014</v>
      </c>
      <c r="E917" s="59">
        <v>714</v>
      </c>
      <c r="F917" s="233">
        <v>84</v>
      </c>
      <c r="G917" s="59">
        <v>84</v>
      </c>
      <c r="H917" s="59">
        <v>0</v>
      </c>
      <c r="I917" s="48"/>
      <c r="J917" s="59">
        <v>487</v>
      </c>
      <c r="K917" s="233">
        <v>0</v>
      </c>
      <c r="L917" s="59">
        <v>0</v>
      </c>
      <c r="M917" s="59">
        <v>0</v>
      </c>
      <c r="N917" s="48"/>
      <c r="O917" s="59">
        <v>553</v>
      </c>
      <c r="P917" s="59">
        <v>1</v>
      </c>
      <c r="Q917" s="48"/>
      <c r="R917" s="59">
        <v>1271</v>
      </c>
      <c r="S917" s="59">
        <v>367</v>
      </c>
      <c r="T917" s="48">
        <v>0</v>
      </c>
      <c r="U917" s="59">
        <v>3025</v>
      </c>
      <c r="V917" s="59">
        <v>452</v>
      </c>
    </row>
    <row r="918" spans="1:22">
      <c r="A918" s="60" t="s">
        <v>1053</v>
      </c>
      <c r="B918" s="15" t="str">
        <f>VLOOKUP(A918,'Planning Periods'!$E$2:$N$540,10,FALSE)</f>
        <v>10/15/2021 - 10/15/2029</v>
      </c>
      <c r="C918" s="59">
        <v>2015</v>
      </c>
      <c r="D918" s="59" t="str">
        <f t="shared" si="13"/>
        <v>Indio 2015</v>
      </c>
      <c r="E918" s="59">
        <v>714</v>
      </c>
      <c r="F918" s="233">
        <v>0</v>
      </c>
      <c r="G918" s="59">
        <v>0</v>
      </c>
      <c r="H918" s="59">
        <v>0</v>
      </c>
      <c r="I918" s="48"/>
      <c r="J918" s="59">
        <v>487</v>
      </c>
      <c r="K918" s="233">
        <v>0</v>
      </c>
      <c r="L918" s="59">
        <v>0</v>
      </c>
      <c r="M918" s="59">
        <v>0</v>
      </c>
      <c r="N918" s="48"/>
      <c r="O918" s="59">
        <v>553</v>
      </c>
      <c r="P918" s="59">
        <v>0</v>
      </c>
      <c r="Q918" s="48"/>
      <c r="R918" s="59">
        <v>1271</v>
      </c>
      <c r="S918" s="59">
        <v>319</v>
      </c>
      <c r="T918" s="48">
        <v>0</v>
      </c>
      <c r="U918" s="59">
        <v>3025</v>
      </c>
      <c r="V918" s="59">
        <v>319</v>
      </c>
    </row>
    <row r="919" spans="1:22">
      <c r="A919" s="60" t="s">
        <v>1053</v>
      </c>
      <c r="B919" s="15" t="str">
        <f>VLOOKUP(A919,'Planning Periods'!$E$2:$N$540,10,FALSE)</f>
        <v>10/15/2021 - 10/15/2029</v>
      </c>
      <c r="C919" s="59">
        <v>2016</v>
      </c>
      <c r="D919" s="59" t="str">
        <f t="shared" si="13"/>
        <v>Indio 2016</v>
      </c>
      <c r="E919" s="59">
        <v>714</v>
      </c>
      <c r="F919" s="233">
        <v>0</v>
      </c>
      <c r="G919" s="59">
        <v>0</v>
      </c>
      <c r="H919" s="59">
        <v>0</v>
      </c>
      <c r="I919" s="48"/>
      <c r="J919" s="59">
        <v>487</v>
      </c>
      <c r="K919" s="233">
        <v>0</v>
      </c>
      <c r="L919" s="59">
        <v>0</v>
      </c>
      <c r="M919" s="59">
        <v>0</v>
      </c>
      <c r="N919" s="48"/>
      <c r="O919" s="59">
        <v>553</v>
      </c>
      <c r="P919" s="59">
        <v>0</v>
      </c>
      <c r="Q919" s="48"/>
      <c r="R919" s="59">
        <v>1271</v>
      </c>
      <c r="S919" s="59">
        <v>228</v>
      </c>
      <c r="T919" s="48">
        <v>0</v>
      </c>
      <c r="U919" s="59">
        <v>3025</v>
      </c>
      <c r="V919" s="59">
        <v>228</v>
      </c>
    </row>
    <row r="920" spans="1:22">
      <c r="A920" s="60" t="s">
        <v>1053</v>
      </c>
      <c r="B920" s="15" t="str">
        <f>VLOOKUP(A920,'Planning Periods'!$E$2:$N$540,10,FALSE)</f>
        <v>10/15/2021 - 10/15/2029</v>
      </c>
      <c r="C920" s="59">
        <v>2017</v>
      </c>
      <c r="D920" s="59" t="str">
        <f t="shared" si="13"/>
        <v>Indio 2017</v>
      </c>
      <c r="E920" s="59">
        <v>714</v>
      </c>
      <c r="F920" s="233">
        <v>0</v>
      </c>
      <c r="G920" s="59">
        <v>0</v>
      </c>
      <c r="H920" s="59">
        <v>0</v>
      </c>
      <c r="I920" s="48"/>
      <c r="J920" s="59">
        <v>487</v>
      </c>
      <c r="K920" s="233">
        <v>0</v>
      </c>
      <c r="L920" s="59">
        <v>0</v>
      </c>
      <c r="M920" s="59">
        <v>0</v>
      </c>
      <c r="N920" s="48"/>
      <c r="O920" s="59">
        <v>553</v>
      </c>
      <c r="P920" s="59">
        <v>0</v>
      </c>
      <c r="Q920" s="48"/>
      <c r="R920" s="59">
        <v>1271</v>
      </c>
      <c r="S920" s="59">
        <v>247</v>
      </c>
      <c r="T920" s="48">
        <v>0</v>
      </c>
      <c r="U920" s="59">
        <v>3025</v>
      </c>
      <c r="V920" s="59">
        <v>247</v>
      </c>
    </row>
    <row r="921" spans="1:22">
      <c r="A921" t="s">
        <v>766</v>
      </c>
      <c r="B921" s="15"/>
      <c r="C921" s="59">
        <v>2013</v>
      </c>
      <c r="D921" s="59" t="str">
        <f t="shared" si="13"/>
        <v>Industry 2013</v>
      </c>
      <c r="E921" s="59" t="s">
        <v>1357</v>
      </c>
      <c r="F921" s="233" t="s">
        <v>1357</v>
      </c>
      <c r="G921" s="59" t="s">
        <v>1357</v>
      </c>
      <c r="H921" s="59" t="s">
        <v>1357</v>
      </c>
      <c r="I921" s="48"/>
      <c r="J921" s="59" t="s">
        <v>1357</v>
      </c>
      <c r="K921" s="233" t="s">
        <v>1357</v>
      </c>
      <c r="L921" s="59" t="s">
        <v>1357</v>
      </c>
      <c r="M921" s="59" t="s">
        <v>1357</v>
      </c>
      <c r="N921" s="48"/>
      <c r="O921" s="59" t="s">
        <v>1357</v>
      </c>
      <c r="P921" s="59" t="s">
        <v>1357</v>
      </c>
      <c r="Q921" s="48"/>
      <c r="R921" s="59" t="s">
        <v>1357</v>
      </c>
      <c r="S921" s="59" t="s">
        <v>1357</v>
      </c>
      <c r="T921" s="48" t="s">
        <v>1357</v>
      </c>
      <c r="U921" s="59" t="s">
        <v>1357</v>
      </c>
      <c r="V921" s="59" t="s">
        <v>1357</v>
      </c>
    </row>
    <row r="922" spans="1:22">
      <c r="A922" t="s">
        <v>766</v>
      </c>
      <c r="B922" s="15" t="str">
        <f>VLOOKUP(A922,'Planning Periods'!$E$2:$N$540,10,FALSE)</f>
        <v>10/15/2021 - 10/15/2029</v>
      </c>
      <c r="C922" s="59">
        <v>2014</v>
      </c>
      <c r="D922" s="59" t="str">
        <f t="shared" si="13"/>
        <v>Industry 2014</v>
      </c>
      <c r="E922" s="233" t="s">
        <v>1357</v>
      </c>
      <c r="F922" s="233" t="s">
        <v>1357</v>
      </c>
      <c r="G922" s="233" t="s">
        <v>1357</v>
      </c>
      <c r="H922" s="233" t="s">
        <v>1357</v>
      </c>
      <c r="I922" s="233">
        <v>0</v>
      </c>
      <c r="J922" s="233" t="s">
        <v>1357</v>
      </c>
      <c r="K922" s="233" t="s">
        <v>1357</v>
      </c>
      <c r="L922" s="233" t="s">
        <v>1357</v>
      </c>
      <c r="M922" s="233" t="s">
        <v>1357</v>
      </c>
      <c r="N922" s="233">
        <v>0</v>
      </c>
      <c r="O922" s="233" t="s">
        <v>1357</v>
      </c>
      <c r="P922" s="233" t="s">
        <v>1357</v>
      </c>
      <c r="Q922" s="233"/>
      <c r="R922" s="233" t="s">
        <v>1357</v>
      </c>
      <c r="S922" s="233" t="s">
        <v>1357</v>
      </c>
      <c r="T922" s="233" t="s">
        <v>1357</v>
      </c>
      <c r="U922" s="233" t="s">
        <v>1357</v>
      </c>
      <c r="V922" s="233" t="s">
        <v>1357</v>
      </c>
    </row>
    <row r="923" spans="1:22">
      <c r="A923" t="s">
        <v>766</v>
      </c>
      <c r="B923" s="15" t="str">
        <f>VLOOKUP(A923,'Planning Periods'!$E$2:$N$540,10,FALSE)</f>
        <v>10/15/2021 - 10/15/2029</v>
      </c>
      <c r="C923" s="59">
        <v>2015</v>
      </c>
      <c r="D923" s="59" t="str">
        <f t="shared" si="13"/>
        <v>Industry 2015</v>
      </c>
      <c r="E923" t="s">
        <v>1357</v>
      </c>
      <c r="F923" t="s">
        <v>1357</v>
      </c>
      <c r="G923" t="s">
        <v>1357</v>
      </c>
      <c r="H923" t="s">
        <v>1357</v>
      </c>
      <c r="J923" t="s">
        <v>1357</v>
      </c>
      <c r="K923" t="s">
        <v>1357</v>
      </c>
      <c r="L923" t="s">
        <v>1357</v>
      </c>
      <c r="M923" t="s">
        <v>1357</v>
      </c>
      <c r="O923" t="s">
        <v>1357</v>
      </c>
      <c r="P923" t="s">
        <v>1357</v>
      </c>
      <c r="R923" t="s">
        <v>1357</v>
      </c>
      <c r="S923" t="s">
        <v>1357</v>
      </c>
      <c r="T923" t="s">
        <v>1357</v>
      </c>
      <c r="U923" t="s">
        <v>1357</v>
      </c>
      <c r="V923" t="s">
        <v>1357</v>
      </c>
    </row>
    <row r="924" spans="1:22">
      <c r="A924" t="s">
        <v>766</v>
      </c>
      <c r="B924" s="15" t="str">
        <f>VLOOKUP(A924,'Planning Periods'!$E$2:$N$540,10,FALSE)</f>
        <v>10/15/2021 - 10/15/2029</v>
      </c>
      <c r="C924" s="59">
        <v>2016</v>
      </c>
      <c r="D924" s="59" t="str">
        <f t="shared" si="13"/>
        <v>Industry 2016</v>
      </c>
      <c r="E924" t="s">
        <v>1357</v>
      </c>
      <c r="F924" t="s">
        <v>1357</v>
      </c>
      <c r="G924" t="s">
        <v>1357</v>
      </c>
      <c r="H924" t="s">
        <v>1357</v>
      </c>
      <c r="J924" t="s">
        <v>1357</v>
      </c>
      <c r="K924" t="s">
        <v>1357</v>
      </c>
      <c r="L924" t="s">
        <v>1357</v>
      </c>
      <c r="M924" t="s">
        <v>1357</v>
      </c>
      <c r="O924" t="s">
        <v>1357</v>
      </c>
      <c r="P924" t="s">
        <v>1357</v>
      </c>
      <c r="R924" t="s">
        <v>1357</v>
      </c>
      <c r="S924" t="s">
        <v>1357</v>
      </c>
      <c r="T924" t="s">
        <v>1357</v>
      </c>
      <c r="U924" t="s">
        <v>1357</v>
      </c>
      <c r="V924" t="s">
        <v>1357</v>
      </c>
    </row>
    <row r="925" spans="1:22">
      <c r="A925" t="s">
        <v>766</v>
      </c>
      <c r="B925" s="15" t="str">
        <f>VLOOKUP(A925,'Planning Periods'!$E$2:$N$540,10,FALSE)</f>
        <v>10/15/2021 - 10/15/2029</v>
      </c>
      <c r="C925" s="59">
        <v>2017</v>
      </c>
      <c r="D925" s="59" t="str">
        <f t="shared" si="13"/>
        <v>Industry 2017</v>
      </c>
      <c r="E925">
        <v>1</v>
      </c>
      <c r="F925">
        <v>0</v>
      </c>
      <c r="G925">
        <v>0</v>
      </c>
      <c r="H925">
        <v>0</v>
      </c>
      <c r="J925">
        <v>1</v>
      </c>
      <c r="K925">
        <v>0</v>
      </c>
      <c r="L925">
        <v>0</v>
      </c>
      <c r="M925">
        <v>0</v>
      </c>
      <c r="O925">
        <v>0</v>
      </c>
      <c r="P925">
        <v>0</v>
      </c>
      <c r="R925">
        <v>0</v>
      </c>
      <c r="S925">
        <v>0</v>
      </c>
      <c r="T925">
        <v>0</v>
      </c>
      <c r="U925">
        <v>2</v>
      </c>
      <c r="V925">
        <v>0</v>
      </c>
    </row>
    <row r="926" spans="1:22">
      <c r="A926" s="60" t="s">
        <v>1054</v>
      </c>
      <c r="B926" s="15"/>
      <c r="C926" s="59">
        <v>2013</v>
      </c>
      <c r="D926" s="59" t="str">
        <f t="shared" si="13"/>
        <v>Inglewood 2013</v>
      </c>
      <c r="E926">
        <v>250</v>
      </c>
      <c r="F926">
        <v>0</v>
      </c>
      <c r="G926">
        <v>0</v>
      </c>
      <c r="H926">
        <v>0</v>
      </c>
      <c r="J926">
        <v>150</v>
      </c>
      <c r="K926">
        <v>0</v>
      </c>
      <c r="L926">
        <v>0</v>
      </c>
      <c r="M926">
        <v>0</v>
      </c>
      <c r="O926">
        <v>167</v>
      </c>
      <c r="P926">
        <v>0</v>
      </c>
      <c r="R926">
        <v>446</v>
      </c>
      <c r="S926">
        <v>11</v>
      </c>
      <c r="T926">
        <v>0</v>
      </c>
      <c r="U926">
        <v>1013</v>
      </c>
      <c r="V926">
        <v>11</v>
      </c>
    </row>
    <row r="927" spans="1:22">
      <c r="A927" s="60" t="s">
        <v>1054</v>
      </c>
      <c r="B927" s="15" t="str">
        <f>VLOOKUP(A927,'Planning Periods'!$E$2:$N$540,10,FALSE)</f>
        <v>10/15/2021 - 10/15/2029</v>
      </c>
      <c r="C927" s="59">
        <v>2014</v>
      </c>
      <c r="D927" s="59" t="str">
        <f t="shared" si="13"/>
        <v>Inglewood 2014</v>
      </c>
      <c r="E927" s="59">
        <v>250</v>
      </c>
      <c r="F927" s="233">
        <v>0</v>
      </c>
      <c r="G927" s="59">
        <v>0</v>
      </c>
      <c r="H927" s="59">
        <v>0</v>
      </c>
      <c r="I927" s="48"/>
      <c r="J927" s="59">
        <v>150</v>
      </c>
      <c r="K927" s="233">
        <v>0</v>
      </c>
      <c r="L927" s="59">
        <v>0</v>
      </c>
      <c r="M927" s="59">
        <v>0</v>
      </c>
      <c r="N927" s="48"/>
      <c r="O927" s="59">
        <v>167</v>
      </c>
      <c r="P927" s="59">
        <v>0</v>
      </c>
      <c r="Q927" s="48"/>
      <c r="R927" s="59">
        <v>446</v>
      </c>
      <c r="S927" s="59">
        <v>3</v>
      </c>
      <c r="T927" s="48">
        <v>0</v>
      </c>
      <c r="U927" s="59">
        <v>1013</v>
      </c>
      <c r="V927" s="59">
        <v>3</v>
      </c>
    </row>
    <row r="928" spans="1:22">
      <c r="A928" s="60" t="s">
        <v>1054</v>
      </c>
      <c r="B928" s="15" t="str">
        <f>VLOOKUP(A928,'Planning Periods'!$E$2:$N$540,10,FALSE)</f>
        <v>10/15/2021 - 10/15/2029</v>
      </c>
      <c r="C928" s="59">
        <v>2015</v>
      </c>
      <c r="D928" s="59" t="str">
        <f t="shared" si="13"/>
        <v>Inglewood 2015</v>
      </c>
      <c r="E928" s="59">
        <v>250</v>
      </c>
      <c r="F928" s="233">
        <v>0</v>
      </c>
      <c r="G928" s="59">
        <v>0</v>
      </c>
      <c r="H928" s="59">
        <v>0</v>
      </c>
      <c r="I928" s="48"/>
      <c r="J928" s="59">
        <v>150</v>
      </c>
      <c r="K928" s="233">
        <v>0</v>
      </c>
      <c r="L928" s="59">
        <v>0</v>
      </c>
      <c r="M928" s="59">
        <v>0</v>
      </c>
      <c r="N928" s="48"/>
      <c r="O928" s="59">
        <v>167</v>
      </c>
      <c r="P928" s="59">
        <v>0</v>
      </c>
      <c r="Q928" s="48"/>
      <c r="R928" s="59">
        <v>446</v>
      </c>
      <c r="S928" s="59">
        <v>5</v>
      </c>
      <c r="T928" s="48">
        <v>0</v>
      </c>
      <c r="U928" s="59">
        <v>1013</v>
      </c>
      <c r="V928" s="59">
        <v>5</v>
      </c>
    </row>
    <row r="929" spans="1:22">
      <c r="A929" s="60" t="s">
        <v>1054</v>
      </c>
      <c r="B929" s="15" t="str">
        <f>VLOOKUP(A929,'Planning Periods'!$E$2:$N$540,10,FALSE)</f>
        <v>10/15/2021 - 10/15/2029</v>
      </c>
      <c r="C929" s="59">
        <v>2016</v>
      </c>
      <c r="D929" s="59" t="str">
        <f t="shared" si="13"/>
        <v>Inglewood 2016</v>
      </c>
      <c r="E929" s="59">
        <v>250</v>
      </c>
      <c r="F929" s="233">
        <v>0</v>
      </c>
      <c r="G929" s="59">
        <v>0</v>
      </c>
      <c r="H929" s="59">
        <v>0</v>
      </c>
      <c r="I929" s="48"/>
      <c r="J929" s="59">
        <v>150</v>
      </c>
      <c r="K929" s="233">
        <v>0</v>
      </c>
      <c r="L929" s="59">
        <v>0</v>
      </c>
      <c r="M929" s="59">
        <v>0</v>
      </c>
      <c r="N929" s="48"/>
      <c r="O929" s="59">
        <v>167</v>
      </c>
      <c r="P929" s="59">
        <v>0</v>
      </c>
      <c r="Q929" s="48"/>
      <c r="R929" s="59">
        <v>446</v>
      </c>
      <c r="S929" s="59">
        <v>12</v>
      </c>
      <c r="T929" s="48">
        <v>0</v>
      </c>
      <c r="U929" s="59">
        <v>1013</v>
      </c>
      <c r="V929" s="59">
        <v>12</v>
      </c>
    </row>
    <row r="930" spans="1:22">
      <c r="A930" s="60" t="s">
        <v>1054</v>
      </c>
      <c r="B930" s="15" t="str">
        <f>VLOOKUP(A930,'Planning Periods'!$E$2:$N$540,10,FALSE)</f>
        <v>10/15/2021 - 10/15/2029</v>
      </c>
      <c r="C930" s="59">
        <v>2017</v>
      </c>
      <c r="D930" s="59" t="str">
        <f t="shared" si="13"/>
        <v>Inglewood 2017</v>
      </c>
      <c r="E930" s="59">
        <v>250</v>
      </c>
      <c r="F930" s="233">
        <v>39</v>
      </c>
      <c r="G930" s="59">
        <v>39</v>
      </c>
      <c r="H930" s="59">
        <v>0</v>
      </c>
      <c r="I930" s="48"/>
      <c r="J930" s="59">
        <v>150</v>
      </c>
      <c r="K930" s="233">
        <v>1</v>
      </c>
      <c r="L930" s="59">
        <v>1</v>
      </c>
      <c r="M930" s="59">
        <v>0</v>
      </c>
      <c r="N930" s="48"/>
      <c r="O930" s="59">
        <v>167</v>
      </c>
      <c r="P930" s="59">
        <v>0</v>
      </c>
      <c r="Q930" s="48"/>
      <c r="R930" s="59">
        <v>446</v>
      </c>
      <c r="S930" s="59">
        <v>13</v>
      </c>
      <c r="T930" s="48">
        <v>0</v>
      </c>
      <c r="U930" s="59">
        <v>1013</v>
      </c>
      <c r="V930" s="59">
        <v>53</v>
      </c>
    </row>
    <row r="931" spans="1:22">
      <c r="A931" s="60" t="s">
        <v>1055</v>
      </c>
      <c r="B931" s="15" t="str">
        <f>VLOOKUP(A931,'Planning Periods'!$E$2:$N$540,10,FALSE)</f>
        <v>04/30/2021 - 04/30/2029</v>
      </c>
      <c r="C931" s="59">
        <v>2014</v>
      </c>
      <c r="D931" s="59" t="str">
        <f t="shared" si="13"/>
        <v>Inyo County - Unincorporated 2014</v>
      </c>
      <c r="E931" s="59">
        <v>35</v>
      </c>
      <c r="F931" s="233">
        <v>0</v>
      </c>
      <c r="G931" s="59">
        <v>0</v>
      </c>
      <c r="H931" s="59">
        <v>0</v>
      </c>
      <c r="I931" s="48"/>
      <c r="J931" s="59">
        <v>25</v>
      </c>
      <c r="K931" s="233">
        <v>0</v>
      </c>
      <c r="L931" s="59">
        <v>0</v>
      </c>
      <c r="M931" s="59">
        <v>0</v>
      </c>
      <c r="N931" s="48"/>
      <c r="O931" s="59">
        <v>28</v>
      </c>
      <c r="P931" s="59">
        <v>0</v>
      </c>
      <c r="Q931" s="48"/>
      <c r="R931" s="59">
        <v>72</v>
      </c>
      <c r="S931" s="59">
        <v>3</v>
      </c>
      <c r="T931" s="48">
        <v>0</v>
      </c>
      <c r="U931" s="59">
        <v>160</v>
      </c>
      <c r="V931" s="59">
        <v>3</v>
      </c>
    </row>
    <row r="932" spans="1:22">
      <c r="A932" s="60" t="s">
        <v>1055</v>
      </c>
      <c r="B932" s="15" t="str">
        <f>VLOOKUP(A932,'Planning Periods'!$E$2:$N$540,10,FALSE)</f>
        <v>04/30/2021 - 04/30/2029</v>
      </c>
      <c r="C932" s="59">
        <v>2015</v>
      </c>
      <c r="D932" s="59" t="str">
        <f t="shared" si="13"/>
        <v>Inyo County - Unincorporated 2015</v>
      </c>
      <c r="E932" s="59">
        <v>35</v>
      </c>
      <c r="F932" s="233">
        <v>0</v>
      </c>
      <c r="G932" s="59">
        <v>0</v>
      </c>
      <c r="H932" s="59">
        <v>0</v>
      </c>
      <c r="I932" s="48"/>
      <c r="J932" s="59">
        <v>25</v>
      </c>
      <c r="K932" s="233">
        <v>0</v>
      </c>
      <c r="L932" s="59">
        <v>0</v>
      </c>
      <c r="M932" s="59">
        <v>0</v>
      </c>
      <c r="N932" s="48"/>
      <c r="O932" s="59">
        <v>28</v>
      </c>
      <c r="P932" s="59">
        <v>0</v>
      </c>
      <c r="Q932" s="48"/>
      <c r="R932" s="59">
        <v>72</v>
      </c>
      <c r="S932" s="59">
        <v>2</v>
      </c>
      <c r="T932" s="48">
        <v>0</v>
      </c>
      <c r="U932" s="59">
        <v>160</v>
      </c>
      <c r="V932" s="59">
        <v>2</v>
      </c>
    </row>
    <row r="933" spans="1:22">
      <c r="A933" s="60" t="s">
        <v>1055</v>
      </c>
      <c r="B933" s="15" t="str">
        <f>VLOOKUP(A933,'Planning Periods'!$E$2:$N$540,10,FALSE)</f>
        <v>04/30/2021 - 04/30/2029</v>
      </c>
      <c r="C933" s="59">
        <v>2016</v>
      </c>
      <c r="D933" s="59" t="str">
        <f t="shared" si="13"/>
        <v>Inyo County - Unincorporated 2016</v>
      </c>
      <c r="E933" s="59">
        <v>35</v>
      </c>
      <c r="F933" s="233">
        <v>0</v>
      </c>
      <c r="G933" s="59">
        <v>0</v>
      </c>
      <c r="H933" s="59">
        <v>0</v>
      </c>
      <c r="I933" s="48"/>
      <c r="J933" s="59">
        <v>25</v>
      </c>
      <c r="K933" s="233">
        <v>0</v>
      </c>
      <c r="L933" s="59">
        <v>0</v>
      </c>
      <c r="M933" s="59">
        <v>0</v>
      </c>
      <c r="N933" s="48"/>
      <c r="O933" s="59">
        <v>28</v>
      </c>
      <c r="P933" s="59">
        <v>0</v>
      </c>
      <c r="Q933" s="48"/>
      <c r="R933" s="59">
        <v>72</v>
      </c>
      <c r="S933" s="59">
        <v>9</v>
      </c>
      <c r="T933" s="48">
        <v>0</v>
      </c>
      <c r="U933" s="59">
        <v>160</v>
      </c>
      <c r="V933" s="59">
        <v>9</v>
      </c>
    </row>
    <row r="934" spans="1:22">
      <c r="A934" s="60" t="s">
        <v>1055</v>
      </c>
      <c r="B934" s="15" t="str">
        <f>VLOOKUP(A934,'Planning Periods'!$E$2:$N$540,10,FALSE)</f>
        <v>04/30/2021 - 04/30/2029</v>
      </c>
      <c r="C934" s="59">
        <v>2017</v>
      </c>
      <c r="D934" s="59" t="str">
        <f t="shared" si="13"/>
        <v>Inyo County - Unincorporated 2017</v>
      </c>
      <c r="E934" s="59">
        <v>35</v>
      </c>
      <c r="F934" s="233">
        <v>0</v>
      </c>
      <c r="G934" s="59">
        <v>0</v>
      </c>
      <c r="H934" s="59">
        <v>0</v>
      </c>
      <c r="I934" s="48"/>
      <c r="J934" s="59">
        <v>25</v>
      </c>
      <c r="K934" s="233">
        <v>0</v>
      </c>
      <c r="L934" s="59">
        <v>0</v>
      </c>
      <c r="M934" s="59">
        <v>0</v>
      </c>
      <c r="N934" s="48"/>
      <c r="O934" s="59">
        <v>28</v>
      </c>
      <c r="P934" s="59">
        <v>0</v>
      </c>
      <c r="Q934" s="48"/>
      <c r="R934" s="59">
        <v>72</v>
      </c>
      <c r="S934" s="59">
        <v>7</v>
      </c>
      <c r="T934" s="48">
        <v>0</v>
      </c>
      <c r="U934" s="59">
        <v>160</v>
      </c>
      <c r="V934" s="59">
        <v>7</v>
      </c>
    </row>
    <row r="935" spans="1:22">
      <c r="A935" t="s">
        <v>1056</v>
      </c>
      <c r="B935" s="15" t="str">
        <f>VLOOKUP(A935,'Planning Periods'!$E$2:$N$540,10,FALSE)</f>
        <v>09/15/2021 - 09/15/2029</v>
      </c>
      <c r="C935" s="59">
        <v>2014</v>
      </c>
      <c r="D935" s="59" t="str">
        <f t="shared" si="13"/>
        <v>Ione 2014</v>
      </c>
      <c r="E935" s="233" t="s">
        <v>1357</v>
      </c>
      <c r="F935" s="233" t="s">
        <v>1357</v>
      </c>
      <c r="G935" s="233" t="s">
        <v>1357</v>
      </c>
      <c r="H935" s="233" t="s">
        <v>1357</v>
      </c>
      <c r="I935" s="233">
        <v>0</v>
      </c>
      <c r="J935" s="233" t="s">
        <v>1357</v>
      </c>
      <c r="K935" s="233" t="s">
        <v>1357</v>
      </c>
      <c r="L935" s="233" t="s">
        <v>1357</v>
      </c>
      <c r="M935" s="233" t="s">
        <v>1357</v>
      </c>
      <c r="N935" s="233">
        <v>0</v>
      </c>
      <c r="O935" s="233" t="s">
        <v>1357</v>
      </c>
      <c r="P935" s="233" t="s">
        <v>1357</v>
      </c>
      <c r="Q935" s="233"/>
      <c r="R935" s="233" t="s">
        <v>1357</v>
      </c>
      <c r="S935" s="233" t="s">
        <v>1357</v>
      </c>
      <c r="T935" s="233" t="s">
        <v>1357</v>
      </c>
      <c r="U935" s="233" t="s">
        <v>1357</v>
      </c>
      <c r="V935" s="233" t="s">
        <v>1357</v>
      </c>
    </row>
    <row r="936" spans="1:22">
      <c r="A936" t="s">
        <v>1056</v>
      </c>
      <c r="B936" s="15" t="str">
        <f>VLOOKUP(A936,'Planning Periods'!$E$2:$N$540,10,FALSE)</f>
        <v>09/15/2021 - 09/15/2029</v>
      </c>
      <c r="C936" s="59">
        <v>2015</v>
      </c>
      <c r="D936" s="59" t="str">
        <f t="shared" si="13"/>
        <v>Ione 2015</v>
      </c>
      <c r="E936" t="s">
        <v>1357</v>
      </c>
      <c r="F936" t="s">
        <v>1357</v>
      </c>
      <c r="G936" t="s">
        <v>1357</v>
      </c>
      <c r="H936" t="s">
        <v>1357</v>
      </c>
      <c r="J936" t="s">
        <v>1357</v>
      </c>
      <c r="K936" t="s">
        <v>1357</v>
      </c>
      <c r="L936" t="s">
        <v>1357</v>
      </c>
      <c r="M936" t="s">
        <v>1357</v>
      </c>
      <c r="O936" t="s">
        <v>1357</v>
      </c>
      <c r="P936" t="s">
        <v>1357</v>
      </c>
      <c r="R936" t="s">
        <v>1357</v>
      </c>
      <c r="S936" t="s">
        <v>1357</v>
      </c>
      <c r="T936" t="s">
        <v>1357</v>
      </c>
      <c r="U936" t="s">
        <v>1357</v>
      </c>
      <c r="V936" t="s">
        <v>1357</v>
      </c>
    </row>
    <row r="937" spans="1:22">
      <c r="A937" t="s">
        <v>1056</v>
      </c>
      <c r="B937" s="15" t="str">
        <f>VLOOKUP(A937,'Planning Periods'!$E$2:$N$540,10,FALSE)</f>
        <v>09/15/2021 - 09/15/2029</v>
      </c>
      <c r="C937" s="59">
        <v>2016</v>
      </c>
      <c r="D937" s="59" t="str">
        <f t="shared" si="13"/>
        <v>Ione 2016</v>
      </c>
      <c r="E937">
        <v>3</v>
      </c>
      <c r="F937">
        <v>0</v>
      </c>
      <c r="G937">
        <v>0</v>
      </c>
      <c r="H937">
        <v>0</v>
      </c>
      <c r="J937">
        <v>3</v>
      </c>
      <c r="K937">
        <v>0</v>
      </c>
      <c r="L937">
        <v>0</v>
      </c>
      <c r="M937">
        <v>0</v>
      </c>
      <c r="O937">
        <v>3</v>
      </c>
      <c r="P937">
        <v>0</v>
      </c>
      <c r="R937">
        <v>7</v>
      </c>
      <c r="S937">
        <v>3</v>
      </c>
      <c r="T937">
        <v>0</v>
      </c>
      <c r="U937">
        <v>16</v>
      </c>
      <c r="V937">
        <v>3</v>
      </c>
    </row>
    <row r="938" spans="1:22">
      <c r="A938" t="s">
        <v>1056</v>
      </c>
      <c r="B938" s="15" t="str">
        <f>VLOOKUP(A938,'Planning Periods'!$E$2:$N$540,10,FALSE)</f>
        <v>09/15/2021 - 09/15/2029</v>
      </c>
      <c r="C938" s="59">
        <v>2017</v>
      </c>
      <c r="D938" s="59" t="str">
        <f t="shared" si="13"/>
        <v>Ione 2017</v>
      </c>
      <c r="E938">
        <v>3</v>
      </c>
      <c r="F938">
        <v>0</v>
      </c>
      <c r="G938">
        <v>0</v>
      </c>
      <c r="H938">
        <v>0</v>
      </c>
      <c r="J938">
        <v>3</v>
      </c>
      <c r="K938">
        <v>0</v>
      </c>
      <c r="L938">
        <v>0</v>
      </c>
      <c r="M938">
        <v>0</v>
      </c>
      <c r="O938">
        <v>3</v>
      </c>
      <c r="P938">
        <v>1</v>
      </c>
      <c r="R938">
        <v>7</v>
      </c>
      <c r="S938">
        <v>31</v>
      </c>
      <c r="T938">
        <v>0</v>
      </c>
      <c r="U938">
        <v>16</v>
      </c>
      <c r="V938">
        <v>32</v>
      </c>
    </row>
    <row r="939" spans="1:22">
      <c r="A939" s="60" t="s">
        <v>1057</v>
      </c>
      <c r="B939" s="15"/>
      <c r="C939" s="59">
        <v>2013</v>
      </c>
      <c r="D939" s="59" t="str">
        <f t="shared" si="13"/>
        <v>Irvine 2013</v>
      </c>
      <c r="E939" t="s">
        <v>1357</v>
      </c>
      <c r="F939" t="s">
        <v>1357</v>
      </c>
      <c r="G939" t="s">
        <v>1357</v>
      </c>
      <c r="H939" t="s">
        <v>1357</v>
      </c>
      <c r="J939" t="s">
        <v>1357</v>
      </c>
      <c r="K939" t="s">
        <v>1357</v>
      </c>
      <c r="L939" t="s">
        <v>1357</v>
      </c>
      <c r="M939" t="s">
        <v>1357</v>
      </c>
      <c r="O939" t="s">
        <v>1357</v>
      </c>
      <c r="P939" t="s">
        <v>1357</v>
      </c>
      <c r="R939" t="s">
        <v>1357</v>
      </c>
      <c r="S939" t="s">
        <v>1357</v>
      </c>
      <c r="T939" t="s">
        <v>1357</v>
      </c>
      <c r="U939" t="s">
        <v>1357</v>
      </c>
      <c r="V939" t="s">
        <v>1357</v>
      </c>
    </row>
    <row r="940" spans="1:22">
      <c r="A940" s="60" t="s">
        <v>1057</v>
      </c>
      <c r="B940" s="15" t="str">
        <f>VLOOKUP(A940,'Planning Periods'!$E$2:$N$540,10,FALSE)</f>
        <v>10/15/2021 - 10/15/2029</v>
      </c>
      <c r="C940" s="59">
        <v>2014</v>
      </c>
      <c r="D940" s="59" t="str">
        <f t="shared" si="13"/>
        <v>Irvine 2014</v>
      </c>
      <c r="E940" s="59">
        <v>2817</v>
      </c>
      <c r="F940" s="233">
        <v>137</v>
      </c>
      <c r="G940" s="59">
        <v>137</v>
      </c>
      <c r="H940" s="59">
        <v>0</v>
      </c>
      <c r="I940" s="48"/>
      <c r="J940" s="59">
        <v>2034</v>
      </c>
      <c r="K940" s="233">
        <v>0</v>
      </c>
      <c r="L940" s="59">
        <v>0</v>
      </c>
      <c r="M940" s="59">
        <v>0</v>
      </c>
      <c r="N940" s="48"/>
      <c r="O940" s="59">
        <v>2239</v>
      </c>
      <c r="P940" s="59">
        <v>1702</v>
      </c>
      <c r="Q940" s="48"/>
      <c r="R940" s="59">
        <v>5059</v>
      </c>
      <c r="S940" s="59">
        <v>1654</v>
      </c>
      <c r="T940" s="48">
        <v>0</v>
      </c>
      <c r="U940" s="59">
        <v>12149</v>
      </c>
      <c r="V940" s="59">
        <v>3493</v>
      </c>
    </row>
    <row r="941" spans="1:22">
      <c r="A941" s="60" t="s">
        <v>1057</v>
      </c>
      <c r="B941" s="15" t="str">
        <f>VLOOKUP(A941,'Planning Periods'!$E$2:$N$540,10,FALSE)</f>
        <v>10/15/2021 - 10/15/2029</v>
      </c>
      <c r="C941" s="59">
        <v>2015</v>
      </c>
      <c r="D941" s="59" t="str">
        <f t="shared" si="13"/>
        <v>Irvine 2015</v>
      </c>
      <c r="E941" s="59">
        <v>2817</v>
      </c>
      <c r="F941" s="233">
        <v>22</v>
      </c>
      <c r="G941" s="59">
        <v>22</v>
      </c>
      <c r="H941" s="59">
        <v>0</v>
      </c>
      <c r="I941" s="48"/>
      <c r="J941" s="59">
        <v>2034</v>
      </c>
      <c r="K941" s="233">
        <v>1</v>
      </c>
      <c r="L941" s="59">
        <v>1</v>
      </c>
      <c r="M941" s="59">
        <v>0</v>
      </c>
      <c r="N941" s="48"/>
      <c r="O941" s="59">
        <v>2239</v>
      </c>
      <c r="P941" s="59">
        <v>4531</v>
      </c>
      <c r="Q941" s="48"/>
      <c r="R941" s="59">
        <v>5059</v>
      </c>
      <c r="S941" s="59">
        <v>1645</v>
      </c>
      <c r="T941" s="48">
        <v>0</v>
      </c>
      <c r="U941" s="59">
        <v>12149</v>
      </c>
      <c r="V941" s="59">
        <v>6199</v>
      </c>
    </row>
    <row r="942" spans="1:22">
      <c r="A942" s="60" t="s">
        <v>1057</v>
      </c>
      <c r="B942" s="15" t="str">
        <f>VLOOKUP(A942,'Planning Periods'!$E$2:$N$540,10,FALSE)</f>
        <v>10/15/2021 - 10/15/2029</v>
      </c>
      <c r="C942" s="59">
        <v>2016</v>
      </c>
      <c r="D942" s="59" t="str">
        <f t="shared" si="13"/>
        <v>Irvine 2016</v>
      </c>
      <c r="E942" s="59">
        <v>2817</v>
      </c>
      <c r="F942" s="233">
        <v>724</v>
      </c>
      <c r="G942" s="59">
        <v>724</v>
      </c>
      <c r="H942" s="59">
        <v>0</v>
      </c>
      <c r="I942" s="48"/>
      <c r="J942" s="59">
        <v>2034</v>
      </c>
      <c r="K942" s="233">
        <v>2</v>
      </c>
      <c r="L942" s="59">
        <v>2</v>
      </c>
      <c r="M942" s="59">
        <v>0</v>
      </c>
      <c r="N942" s="48"/>
      <c r="O942" s="59">
        <v>2239</v>
      </c>
      <c r="P942" s="59">
        <v>4582</v>
      </c>
      <c r="Q942" s="48"/>
      <c r="R942" s="59">
        <v>5059</v>
      </c>
      <c r="S942" s="59">
        <v>2987</v>
      </c>
      <c r="T942" s="48">
        <v>0</v>
      </c>
      <c r="U942" s="59">
        <v>12149</v>
      </c>
      <c r="V942" s="59">
        <v>8295</v>
      </c>
    </row>
    <row r="943" spans="1:22">
      <c r="A943" s="60" t="s">
        <v>1057</v>
      </c>
      <c r="B943" s="15" t="str">
        <f>VLOOKUP(A943,'Planning Periods'!$E$2:$N$540,10,FALSE)</f>
        <v>10/15/2021 - 10/15/2029</v>
      </c>
      <c r="C943" s="59">
        <v>2017</v>
      </c>
      <c r="D943" s="59" t="str">
        <f t="shared" si="13"/>
        <v>Irvine 2017</v>
      </c>
      <c r="E943" s="59">
        <v>2817</v>
      </c>
      <c r="F943" s="233">
        <v>24</v>
      </c>
      <c r="G943" s="59">
        <v>24</v>
      </c>
      <c r="H943" s="59">
        <v>0</v>
      </c>
      <c r="I943" s="48"/>
      <c r="J943" s="59">
        <v>2034</v>
      </c>
      <c r="K943" s="233">
        <v>0</v>
      </c>
      <c r="L943" s="59">
        <v>0</v>
      </c>
      <c r="M943" s="59">
        <v>0</v>
      </c>
      <c r="N943" s="48"/>
      <c r="O943" s="59">
        <v>2239</v>
      </c>
      <c r="P943" s="59">
        <v>2158</v>
      </c>
      <c r="Q943" s="48"/>
      <c r="R943" s="59">
        <v>5059</v>
      </c>
      <c r="S943" s="59">
        <v>2396</v>
      </c>
      <c r="T943" s="48">
        <v>0</v>
      </c>
      <c r="U943" s="59">
        <v>12149</v>
      </c>
      <c r="V943" s="59">
        <v>4578</v>
      </c>
    </row>
    <row r="944" spans="1:22">
      <c r="A944" s="60" t="s">
        <v>1058</v>
      </c>
      <c r="B944" s="15"/>
      <c r="C944" s="59">
        <v>2013</v>
      </c>
      <c r="D944" s="59" t="str">
        <f t="shared" si="13"/>
        <v>Irwindale 2013</v>
      </c>
      <c r="E944" s="59" t="s">
        <v>1357</v>
      </c>
      <c r="F944" s="233" t="s">
        <v>1357</v>
      </c>
      <c r="G944" s="59" t="s">
        <v>1357</v>
      </c>
      <c r="H944" s="59" t="s">
        <v>1357</v>
      </c>
      <c r="I944" s="48"/>
      <c r="J944" s="59" t="s">
        <v>1357</v>
      </c>
      <c r="K944" s="233" t="s">
        <v>1357</v>
      </c>
      <c r="L944" s="59" t="s">
        <v>1357</v>
      </c>
      <c r="M944" s="59" t="s">
        <v>1357</v>
      </c>
      <c r="N944" s="48"/>
      <c r="O944" s="59" t="s">
        <v>1357</v>
      </c>
      <c r="P944" s="59" t="s">
        <v>1357</v>
      </c>
      <c r="Q944" s="48"/>
      <c r="R944" s="59" t="s">
        <v>1357</v>
      </c>
      <c r="S944" s="59" t="s">
        <v>1357</v>
      </c>
      <c r="T944" s="48" t="s">
        <v>1357</v>
      </c>
      <c r="U944" s="59" t="s">
        <v>1357</v>
      </c>
      <c r="V944" s="59" t="s">
        <v>1357</v>
      </c>
    </row>
    <row r="945" spans="1:22">
      <c r="A945" s="60" t="s">
        <v>1058</v>
      </c>
      <c r="B945" s="15" t="str">
        <f>VLOOKUP(A945,'Planning Periods'!$E$2:$N$540,10,FALSE)</f>
        <v>10/15/2021 - 10/15/2029</v>
      </c>
      <c r="C945" s="59">
        <v>2014</v>
      </c>
      <c r="D945" s="59" t="str">
        <f t="shared" si="13"/>
        <v>Irwindale 2014</v>
      </c>
      <c r="E945" s="59" t="s">
        <v>1357</v>
      </c>
      <c r="F945" s="233" t="s">
        <v>1357</v>
      </c>
      <c r="G945" s="59" t="s">
        <v>1357</v>
      </c>
      <c r="H945" s="59" t="s">
        <v>1357</v>
      </c>
      <c r="I945" s="48"/>
      <c r="J945" s="59" t="s">
        <v>1357</v>
      </c>
      <c r="K945" s="233" t="s">
        <v>1357</v>
      </c>
      <c r="L945" s="59" t="s">
        <v>1357</v>
      </c>
      <c r="M945" s="59" t="s">
        <v>1357</v>
      </c>
      <c r="N945" s="48"/>
      <c r="O945" s="59" t="s">
        <v>1357</v>
      </c>
      <c r="P945" s="59" t="s">
        <v>1357</v>
      </c>
      <c r="Q945" s="48"/>
      <c r="R945" s="59" t="s">
        <v>1357</v>
      </c>
      <c r="S945" s="59" t="s">
        <v>1357</v>
      </c>
      <c r="T945" s="48" t="s">
        <v>1357</v>
      </c>
      <c r="U945" s="59" t="s">
        <v>1357</v>
      </c>
      <c r="V945" s="59" t="s">
        <v>1357</v>
      </c>
    </row>
    <row r="946" spans="1:22">
      <c r="A946" s="60" t="s">
        <v>1058</v>
      </c>
      <c r="B946" s="15" t="str">
        <f>VLOOKUP(A946,'Planning Periods'!$E$2:$N$540,10,FALSE)</f>
        <v>10/15/2021 - 10/15/2029</v>
      </c>
      <c r="C946" s="59">
        <v>2015</v>
      </c>
      <c r="D946" s="59" t="str">
        <f t="shared" si="13"/>
        <v>Irwindale 2015</v>
      </c>
      <c r="E946" s="59" t="s">
        <v>1357</v>
      </c>
      <c r="F946" s="233" t="s">
        <v>1357</v>
      </c>
      <c r="G946" s="59" t="s">
        <v>1357</v>
      </c>
      <c r="H946" s="59" t="s">
        <v>1357</v>
      </c>
      <c r="I946" s="48"/>
      <c r="J946" s="59" t="s">
        <v>1357</v>
      </c>
      <c r="K946" s="233" t="s">
        <v>1357</v>
      </c>
      <c r="L946" s="59" t="s">
        <v>1357</v>
      </c>
      <c r="M946" s="59" t="s">
        <v>1357</v>
      </c>
      <c r="N946" s="48"/>
      <c r="O946" s="59" t="s">
        <v>1357</v>
      </c>
      <c r="P946" s="59" t="s">
        <v>1357</v>
      </c>
      <c r="Q946" s="48"/>
      <c r="R946" s="59" t="s">
        <v>1357</v>
      </c>
      <c r="S946" s="59" t="s">
        <v>1357</v>
      </c>
      <c r="T946" s="48" t="s">
        <v>1357</v>
      </c>
      <c r="U946" s="59" t="s">
        <v>1357</v>
      </c>
      <c r="V946" s="59" t="s">
        <v>1357</v>
      </c>
    </row>
    <row r="947" spans="1:22">
      <c r="A947" s="60" t="s">
        <v>1058</v>
      </c>
      <c r="B947" s="15" t="str">
        <f>VLOOKUP(A947,'Planning Periods'!$E$2:$N$540,10,FALSE)</f>
        <v>10/15/2021 - 10/15/2029</v>
      </c>
      <c r="C947" s="59">
        <v>2016</v>
      </c>
      <c r="D947" s="59" t="str">
        <f t="shared" si="13"/>
        <v>Irwindale 2016</v>
      </c>
      <c r="E947" s="59" t="s">
        <v>1357</v>
      </c>
      <c r="F947" s="233" t="s">
        <v>1357</v>
      </c>
      <c r="G947" s="59" t="s">
        <v>1357</v>
      </c>
      <c r="H947" s="59" t="s">
        <v>1357</v>
      </c>
      <c r="I947" s="48"/>
      <c r="J947" s="59" t="s">
        <v>1357</v>
      </c>
      <c r="K947" s="233" t="s">
        <v>1357</v>
      </c>
      <c r="L947" s="59" t="s">
        <v>1357</v>
      </c>
      <c r="M947" s="59" t="s">
        <v>1357</v>
      </c>
      <c r="N947" s="48"/>
      <c r="O947" s="59" t="s">
        <v>1357</v>
      </c>
      <c r="P947" s="59" t="s">
        <v>1357</v>
      </c>
      <c r="Q947" s="48"/>
      <c r="R947" s="59" t="s">
        <v>1357</v>
      </c>
      <c r="S947" s="59" t="s">
        <v>1357</v>
      </c>
      <c r="T947" s="48" t="s">
        <v>1357</v>
      </c>
      <c r="U947" s="59" t="s">
        <v>1357</v>
      </c>
      <c r="V947" s="59" t="s">
        <v>1357</v>
      </c>
    </row>
    <row r="948" spans="1:22">
      <c r="A948" s="60" t="s">
        <v>1058</v>
      </c>
      <c r="B948" s="15" t="str">
        <f>VLOOKUP(A948,'Planning Periods'!$E$2:$N$540,10,FALSE)</f>
        <v>10/15/2021 - 10/15/2029</v>
      </c>
      <c r="C948" s="59">
        <v>2017</v>
      </c>
      <c r="D948" s="59" t="str">
        <f t="shared" ref="D948:D1016" si="14">CONCATENATE(A948," ",C948)</f>
        <v>Irwindale 2017</v>
      </c>
      <c r="E948" s="59">
        <v>4</v>
      </c>
      <c r="F948" s="233">
        <v>3</v>
      </c>
      <c r="G948" s="59">
        <v>3</v>
      </c>
      <c r="H948" s="59">
        <v>0</v>
      </c>
      <c r="I948" s="48"/>
      <c r="J948" s="59">
        <v>2</v>
      </c>
      <c r="K948" s="233">
        <v>2</v>
      </c>
      <c r="L948" s="59">
        <v>2</v>
      </c>
      <c r="M948" s="59">
        <v>0</v>
      </c>
      <c r="N948" s="48"/>
      <c r="O948" s="59">
        <v>2</v>
      </c>
      <c r="P948" s="59">
        <v>4</v>
      </c>
      <c r="Q948" s="48"/>
      <c r="R948" s="59">
        <v>7</v>
      </c>
      <c r="S948" s="59">
        <v>0</v>
      </c>
      <c r="T948" s="48">
        <v>0</v>
      </c>
      <c r="U948" s="59">
        <v>15</v>
      </c>
      <c r="V948" s="59">
        <v>9</v>
      </c>
    </row>
    <row r="949" spans="1:22">
      <c r="A949" t="s">
        <v>1443</v>
      </c>
      <c r="B949" s="15" t="str">
        <f>VLOOKUP(A949,'Planning Periods'!$E$2:$N$540,10,FALSE)</f>
        <v>05/15/2021 - 05/15/2029</v>
      </c>
      <c r="C949" s="59">
        <v>2013</v>
      </c>
      <c r="D949" s="59" t="str">
        <f t="shared" si="14"/>
        <v>Isleton 2013</v>
      </c>
      <c r="E949" s="59" t="s">
        <v>1357</v>
      </c>
      <c r="F949" s="233" t="s">
        <v>1357</v>
      </c>
      <c r="G949" s="59" t="s">
        <v>1357</v>
      </c>
      <c r="H949" s="59" t="s">
        <v>1357</v>
      </c>
      <c r="I949" s="48"/>
      <c r="J949" s="59" t="s">
        <v>1357</v>
      </c>
      <c r="K949" s="233" t="s">
        <v>1357</v>
      </c>
      <c r="L949" s="59" t="s">
        <v>1357</v>
      </c>
      <c r="M949" s="59" t="s">
        <v>1357</v>
      </c>
      <c r="N949" s="48"/>
      <c r="O949" s="59" t="s">
        <v>1357</v>
      </c>
      <c r="P949" s="59" t="s">
        <v>1357</v>
      </c>
      <c r="Q949" s="48"/>
      <c r="R949" s="59" t="s">
        <v>1357</v>
      </c>
      <c r="S949" s="59" t="s">
        <v>1357</v>
      </c>
      <c r="T949" s="48" t="s">
        <v>1357</v>
      </c>
      <c r="U949" s="59" t="s">
        <v>1357</v>
      </c>
      <c r="V949" s="59" t="s">
        <v>1357</v>
      </c>
    </row>
    <row r="950" spans="1:22">
      <c r="A950" t="s">
        <v>1443</v>
      </c>
      <c r="B950" s="15" t="str">
        <f>VLOOKUP(A950,'Planning Periods'!$E$2:$N$540,10,FALSE)</f>
        <v>05/15/2021 - 05/15/2029</v>
      </c>
      <c r="C950" s="59">
        <v>2014</v>
      </c>
      <c r="D950" s="59" t="str">
        <f t="shared" si="14"/>
        <v>Isleton 2014</v>
      </c>
      <c r="E950" s="233" t="s">
        <v>1357</v>
      </c>
      <c r="F950" s="233" t="s">
        <v>1357</v>
      </c>
      <c r="G950" s="233" t="s">
        <v>1357</v>
      </c>
      <c r="H950" s="233" t="s">
        <v>1357</v>
      </c>
      <c r="I950" s="233">
        <v>0</v>
      </c>
      <c r="J950" s="233" t="s">
        <v>1357</v>
      </c>
      <c r="K950" s="233" t="s">
        <v>1357</v>
      </c>
      <c r="L950" s="233" t="s">
        <v>1357</v>
      </c>
      <c r="M950" s="233" t="s">
        <v>1357</v>
      </c>
      <c r="N950" s="233">
        <v>0</v>
      </c>
      <c r="O950" s="233" t="s">
        <v>1357</v>
      </c>
      <c r="P950" s="233" t="s">
        <v>1357</v>
      </c>
      <c r="Q950" s="233"/>
      <c r="R950" s="233" t="s">
        <v>1357</v>
      </c>
      <c r="S950" s="233" t="s">
        <v>1357</v>
      </c>
      <c r="T950" s="233" t="s">
        <v>1357</v>
      </c>
      <c r="U950" s="233" t="s">
        <v>1357</v>
      </c>
      <c r="V950" s="233" t="s">
        <v>1357</v>
      </c>
    </row>
    <row r="951" spans="1:22">
      <c r="A951" t="s">
        <v>1443</v>
      </c>
      <c r="B951" s="15" t="str">
        <f>VLOOKUP(A951,'Planning Periods'!$E$2:$N$540,10,FALSE)</f>
        <v>05/15/2021 - 05/15/2029</v>
      </c>
      <c r="C951" s="59">
        <v>2015</v>
      </c>
      <c r="D951" s="59" t="str">
        <f t="shared" si="14"/>
        <v>Isleton 2015</v>
      </c>
      <c r="E951" t="s">
        <v>1357</v>
      </c>
      <c r="F951" t="s">
        <v>1357</v>
      </c>
      <c r="G951" t="s">
        <v>1357</v>
      </c>
      <c r="H951" t="s">
        <v>1357</v>
      </c>
      <c r="J951" t="s">
        <v>1357</v>
      </c>
      <c r="K951" t="s">
        <v>1357</v>
      </c>
      <c r="L951" t="s">
        <v>1357</v>
      </c>
      <c r="M951" t="s">
        <v>1357</v>
      </c>
      <c r="O951" t="s">
        <v>1357</v>
      </c>
      <c r="P951" t="s">
        <v>1357</v>
      </c>
      <c r="R951" t="s">
        <v>1357</v>
      </c>
      <c r="S951" t="s">
        <v>1357</v>
      </c>
      <c r="T951" t="s">
        <v>1357</v>
      </c>
      <c r="U951" t="s">
        <v>1357</v>
      </c>
      <c r="V951" t="s">
        <v>1357</v>
      </c>
    </row>
    <row r="952" spans="1:22">
      <c r="A952" t="s">
        <v>1443</v>
      </c>
      <c r="B952" s="15" t="str">
        <f>VLOOKUP(A952,'Planning Periods'!$E$2:$N$540,10,FALSE)</f>
        <v>05/15/2021 - 05/15/2029</v>
      </c>
      <c r="C952" s="59">
        <v>2016</v>
      </c>
      <c r="D952" s="59" t="str">
        <f t="shared" si="14"/>
        <v>Isleton 2016</v>
      </c>
      <c r="E952" t="s">
        <v>1357</v>
      </c>
      <c r="F952" t="s">
        <v>1357</v>
      </c>
      <c r="G952" t="s">
        <v>1357</v>
      </c>
      <c r="H952" t="s">
        <v>1357</v>
      </c>
      <c r="J952" t="s">
        <v>1357</v>
      </c>
      <c r="K952" t="s">
        <v>1357</v>
      </c>
      <c r="L952" t="s">
        <v>1357</v>
      </c>
      <c r="M952" t="s">
        <v>1357</v>
      </c>
      <c r="O952" t="s">
        <v>1357</v>
      </c>
      <c r="P952" t="s">
        <v>1357</v>
      </c>
      <c r="R952" t="s">
        <v>1357</v>
      </c>
      <c r="S952" t="s">
        <v>1357</v>
      </c>
      <c r="T952" t="s">
        <v>1357</v>
      </c>
      <c r="U952" t="s">
        <v>1357</v>
      </c>
      <c r="V952" t="s">
        <v>1357</v>
      </c>
    </row>
    <row r="953" spans="1:22">
      <c r="A953" t="s">
        <v>1443</v>
      </c>
      <c r="B953" s="15" t="str">
        <f>VLOOKUP(A953,'Planning Periods'!$E$2:$N$540,10,FALSE)</f>
        <v>05/15/2021 - 05/15/2029</v>
      </c>
      <c r="C953" s="59">
        <v>2017</v>
      </c>
      <c r="D953" s="59" t="str">
        <f t="shared" si="14"/>
        <v>Isleton 2017</v>
      </c>
      <c r="E953" t="s">
        <v>1357</v>
      </c>
      <c r="F953" t="s">
        <v>1357</v>
      </c>
      <c r="G953" t="s">
        <v>1357</v>
      </c>
      <c r="H953" t="s">
        <v>1357</v>
      </c>
      <c r="J953" t="s">
        <v>1357</v>
      </c>
      <c r="K953" t="s">
        <v>1357</v>
      </c>
      <c r="L953" t="s">
        <v>1357</v>
      </c>
      <c r="M953" t="s">
        <v>1357</v>
      </c>
      <c r="O953" t="s">
        <v>1357</v>
      </c>
      <c r="P953" t="s">
        <v>1357</v>
      </c>
      <c r="R953" t="s">
        <v>1357</v>
      </c>
      <c r="S953" t="s">
        <v>1357</v>
      </c>
      <c r="T953" t="s">
        <v>1357</v>
      </c>
      <c r="U953" t="s">
        <v>1357</v>
      </c>
      <c r="V953" t="s">
        <v>1357</v>
      </c>
    </row>
    <row r="954" spans="1:22">
      <c r="A954" s="60" t="s">
        <v>1059</v>
      </c>
      <c r="B954" s="15" t="str">
        <f>VLOOKUP(A954,'Planning Periods'!$E$2:$N$540,10,FALSE)</f>
        <v>09/15/2021 - 09/15/2029</v>
      </c>
      <c r="C954" s="59">
        <v>2014</v>
      </c>
      <c r="D954" s="59" t="str">
        <f t="shared" si="14"/>
        <v>Jackson 2014</v>
      </c>
      <c r="E954" s="59">
        <v>4</v>
      </c>
      <c r="F954" s="233">
        <v>0</v>
      </c>
      <c r="G954" s="59">
        <v>0</v>
      </c>
      <c r="H954" s="59">
        <v>0</v>
      </c>
      <c r="I954" s="48"/>
      <c r="J954" s="59">
        <v>3</v>
      </c>
      <c r="K954" s="233">
        <v>0</v>
      </c>
      <c r="L954" s="59">
        <v>0</v>
      </c>
      <c r="M954" s="59">
        <v>0</v>
      </c>
      <c r="N954" s="48"/>
      <c r="O954" s="59">
        <v>4</v>
      </c>
      <c r="P954" s="59">
        <v>1</v>
      </c>
      <c r="Q954" s="48"/>
      <c r="R954" s="59">
        <v>8</v>
      </c>
      <c r="S954" s="59">
        <v>0</v>
      </c>
      <c r="T954" s="48">
        <v>0</v>
      </c>
      <c r="U954" s="59">
        <v>19</v>
      </c>
      <c r="V954" s="59">
        <v>1</v>
      </c>
    </row>
    <row r="955" spans="1:22">
      <c r="A955" s="60" t="s">
        <v>1059</v>
      </c>
      <c r="B955" s="15" t="str">
        <f>VLOOKUP(A955,'Planning Periods'!$E$2:$N$540,10,FALSE)</f>
        <v>09/15/2021 - 09/15/2029</v>
      </c>
      <c r="C955" s="59">
        <v>2015</v>
      </c>
      <c r="D955" s="59" t="str">
        <f t="shared" si="14"/>
        <v>Jackson 2015</v>
      </c>
      <c r="E955" s="59">
        <v>4</v>
      </c>
      <c r="F955" s="233">
        <v>0</v>
      </c>
      <c r="G955" s="59">
        <v>0</v>
      </c>
      <c r="H955" s="59">
        <v>0</v>
      </c>
      <c r="I955" s="48"/>
      <c r="J955" s="59">
        <v>3</v>
      </c>
      <c r="K955" s="233">
        <v>0</v>
      </c>
      <c r="L955" s="59">
        <v>0</v>
      </c>
      <c r="M955" s="59">
        <v>0</v>
      </c>
      <c r="N955" s="48"/>
      <c r="O955" s="59">
        <v>4</v>
      </c>
      <c r="P955" s="59">
        <v>11</v>
      </c>
      <c r="Q955" s="48"/>
      <c r="R955" s="59">
        <v>8</v>
      </c>
      <c r="S955" s="59">
        <v>0</v>
      </c>
      <c r="T955" s="48">
        <v>0</v>
      </c>
      <c r="U955" s="59">
        <v>19</v>
      </c>
      <c r="V955" s="59">
        <v>11</v>
      </c>
    </row>
    <row r="956" spans="1:22">
      <c r="A956" s="60" t="s">
        <v>1059</v>
      </c>
      <c r="B956" s="15" t="str">
        <f>VLOOKUP(A956,'Planning Periods'!$E$2:$N$540,10,FALSE)</f>
        <v>09/15/2021 - 09/15/2029</v>
      </c>
      <c r="C956" s="59">
        <v>2016</v>
      </c>
      <c r="D956" s="59" t="str">
        <f t="shared" si="14"/>
        <v>Jackson 2016</v>
      </c>
      <c r="E956" s="59">
        <v>4</v>
      </c>
      <c r="F956" s="233">
        <v>0</v>
      </c>
      <c r="G956" s="59">
        <v>0</v>
      </c>
      <c r="H956" s="59">
        <v>0</v>
      </c>
      <c r="I956" s="48"/>
      <c r="J956" s="59">
        <v>3</v>
      </c>
      <c r="K956" s="233">
        <v>0</v>
      </c>
      <c r="L956" s="59">
        <v>0</v>
      </c>
      <c r="M956" s="59">
        <v>0</v>
      </c>
      <c r="N956" s="48"/>
      <c r="O956" s="59">
        <v>4</v>
      </c>
      <c r="P956" s="59">
        <v>4</v>
      </c>
      <c r="Q956" s="48"/>
      <c r="R956" s="59">
        <v>8</v>
      </c>
      <c r="S956" s="59">
        <v>0</v>
      </c>
      <c r="T956" s="48">
        <v>0</v>
      </c>
      <c r="U956" s="59">
        <v>19</v>
      </c>
      <c r="V956" s="59">
        <v>4</v>
      </c>
    </row>
    <row r="957" spans="1:22">
      <c r="A957" s="60" t="s">
        <v>1059</v>
      </c>
      <c r="B957" s="15" t="str">
        <f>VLOOKUP(A957,'Planning Periods'!$E$2:$N$540,10,FALSE)</f>
        <v>09/15/2021 - 09/15/2029</v>
      </c>
      <c r="C957" s="59">
        <v>2017</v>
      </c>
      <c r="D957" s="59" t="str">
        <f t="shared" si="14"/>
        <v>Jackson 2017</v>
      </c>
      <c r="E957" s="59">
        <v>4</v>
      </c>
      <c r="F957" s="233">
        <v>0</v>
      </c>
      <c r="G957" s="59">
        <v>0</v>
      </c>
      <c r="H957" s="59">
        <v>0</v>
      </c>
      <c r="I957" s="48"/>
      <c r="J957" s="59">
        <v>3</v>
      </c>
      <c r="K957" s="233">
        <v>0</v>
      </c>
      <c r="L957" s="59">
        <v>0</v>
      </c>
      <c r="M957" s="59">
        <v>0</v>
      </c>
      <c r="N957" s="48"/>
      <c r="O957" s="59">
        <v>4</v>
      </c>
      <c r="P957" s="59">
        <v>13</v>
      </c>
      <c r="Q957" s="48"/>
      <c r="R957" s="59">
        <v>8</v>
      </c>
      <c r="S957" s="59">
        <v>0</v>
      </c>
      <c r="T957" s="48">
        <v>0</v>
      </c>
      <c r="U957" s="59">
        <v>19</v>
      </c>
      <c r="V957" s="59">
        <v>13</v>
      </c>
    </row>
    <row r="958" spans="1:22">
      <c r="A958" t="s">
        <v>1060</v>
      </c>
      <c r="B958" s="15"/>
      <c r="C958" s="59">
        <v>2013</v>
      </c>
      <c r="D958" s="59" t="str">
        <f t="shared" si="14"/>
        <v>Jurupa Valley 2013</v>
      </c>
      <c r="E958" s="59" t="s">
        <v>1357</v>
      </c>
      <c r="F958" s="233" t="s">
        <v>1357</v>
      </c>
      <c r="G958" s="59" t="s">
        <v>1357</v>
      </c>
      <c r="H958" s="59" t="s">
        <v>1357</v>
      </c>
      <c r="I958" s="48"/>
      <c r="J958" s="59" t="s">
        <v>1357</v>
      </c>
      <c r="K958" s="233" t="s">
        <v>1357</v>
      </c>
      <c r="L958" s="59" t="s">
        <v>1357</v>
      </c>
      <c r="M958" s="59" t="s">
        <v>1357</v>
      </c>
      <c r="N958" s="48"/>
      <c r="O958" s="59" t="s">
        <v>1357</v>
      </c>
      <c r="P958" s="59" t="s">
        <v>1357</v>
      </c>
      <c r="Q958" s="48"/>
      <c r="R958" s="59" t="s">
        <v>1357</v>
      </c>
      <c r="S958" s="59" t="s">
        <v>1357</v>
      </c>
      <c r="T958" s="48" t="s">
        <v>1357</v>
      </c>
      <c r="U958" s="59" t="s">
        <v>1357</v>
      </c>
      <c r="V958" s="59" t="s">
        <v>1357</v>
      </c>
    </row>
    <row r="959" spans="1:22">
      <c r="A959" t="s">
        <v>1060</v>
      </c>
      <c r="B959" s="15" t="str">
        <f>VLOOKUP(A959,'Planning Periods'!$E$2:$N$540,10,FALSE)</f>
        <v>10/15/2021 - 10/15/2029</v>
      </c>
      <c r="C959" s="59">
        <v>2014</v>
      </c>
      <c r="D959" s="59" t="str">
        <f t="shared" si="14"/>
        <v>Jurupa Valley 2014</v>
      </c>
      <c r="E959" s="233" t="s">
        <v>1357</v>
      </c>
      <c r="F959" s="233" t="s">
        <v>1357</v>
      </c>
      <c r="G959" s="233" t="s">
        <v>1357</v>
      </c>
      <c r="H959" s="233" t="s">
        <v>1357</v>
      </c>
      <c r="I959" s="233">
        <v>0</v>
      </c>
      <c r="J959" s="233" t="s">
        <v>1357</v>
      </c>
      <c r="K959" s="233" t="s">
        <v>1357</v>
      </c>
      <c r="L959" s="233" t="s">
        <v>1357</v>
      </c>
      <c r="M959" s="233" t="s">
        <v>1357</v>
      </c>
      <c r="N959" s="233">
        <v>0</v>
      </c>
      <c r="O959" s="233" t="s">
        <v>1357</v>
      </c>
      <c r="P959" s="233" t="s">
        <v>1357</v>
      </c>
      <c r="Q959" s="233"/>
      <c r="R959" s="233" t="s">
        <v>1357</v>
      </c>
      <c r="S959" s="233" t="s">
        <v>1357</v>
      </c>
      <c r="T959" s="233" t="s">
        <v>1357</v>
      </c>
      <c r="U959" s="233" t="s">
        <v>1357</v>
      </c>
      <c r="V959" s="233" t="s">
        <v>1357</v>
      </c>
    </row>
    <row r="960" spans="1:22">
      <c r="A960" t="s">
        <v>1060</v>
      </c>
      <c r="B960" s="15" t="str">
        <f>VLOOKUP(A960,'Planning Periods'!$E$2:$N$540,10,FALSE)</f>
        <v>10/15/2021 - 10/15/2029</v>
      </c>
      <c r="C960" s="59">
        <v>2015</v>
      </c>
      <c r="D960" s="59" t="str">
        <f t="shared" si="14"/>
        <v>Jurupa Valley 2015</v>
      </c>
      <c r="E960" t="s">
        <v>1357</v>
      </c>
      <c r="F960" t="s">
        <v>1357</v>
      </c>
      <c r="G960" t="s">
        <v>1357</v>
      </c>
      <c r="H960" t="s">
        <v>1357</v>
      </c>
      <c r="J960" t="s">
        <v>1357</v>
      </c>
      <c r="K960" t="s">
        <v>1357</v>
      </c>
      <c r="L960" t="s">
        <v>1357</v>
      </c>
      <c r="M960" t="s">
        <v>1357</v>
      </c>
      <c r="O960" t="s">
        <v>1357</v>
      </c>
      <c r="P960" t="s">
        <v>1357</v>
      </c>
      <c r="R960" t="s">
        <v>1357</v>
      </c>
      <c r="S960" t="s">
        <v>1357</v>
      </c>
      <c r="T960" t="s">
        <v>1357</v>
      </c>
      <c r="U960" t="s">
        <v>1357</v>
      </c>
      <c r="V960" t="s">
        <v>1357</v>
      </c>
    </row>
    <row r="961" spans="1:22">
      <c r="A961" t="s">
        <v>1060</v>
      </c>
      <c r="B961" s="15" t="str">
        <f>VLOOKUP(A961,'Planning Periods'!$E$2:$N$540,10,FALSE)</f>
        <v>10/15/2021 - 10/15/2029</v>
      </c>
      <c r="C961" s="59">
        <v>2016</v>
      </c>
      <c r="D961" s="59" t="str">
        <f t="shared" si="14"/>
        <v>Jurupa Valley 2016</v>
      </c>
      <c r="E961" t="s">
        <v>1357</v>
      </c>
      <c r="F961" t="s">
        <v>1357</v>
      </c>
      <c r="G961" t="s">
        <v>1357</v>
      </c>
      <c r="H961" t="s">
        <v>1357</v>
      </c>
      <c r="J961" t="s">
        <v>1357</v>
      </c>
      <c r="K961" t="s">
        <v>1357</v>
      </c>
      <c r="L961" t="s">
        <v>1357</v>
      </c>
      <c r="M961" t="s">
        <v>1357</v>
      </c>
      <c r="O961" t="s">
        <v>1357</v>
      </c>
      <c r="P961" t="s">
        <v>1357</v>
      </c>
      <c r="R961" t="s">
        <v>1357</v>
      </c>
      <c r="S961" t="s">
        <v>1357</v>
      </c>
      <c r="T961" t="s">
        <v>1357</v>
      </c>
      <c r="U961" t="s">
        <v>1357</v>
      </c>
      <c r="V961" t="s">
        <v>1357</v>
      </c>
    </row>
    <row r="962" spans="1:22">
      <c r="A962" t="s">
        <v>1060</v>
      </c>
      <c r="B962" s="15" t="str">
        <f>VLOOKUP(A962,'Planning Periods'!$E$2:$N$540,10,FALSE)</f>
        <v>10/15/2021 - 10/15/2029</v>
      </c>
      <c r="C962" s="59">
        <v>2017</v>
      </c>
      <c r="D962" s="59" t="str">
        <f t="shared" si="14"/>
        <v>Jurupa Valley 2017</v>
      </c>
      <c r="E962" t="s">
        <v>1357</v>
      </c>
      <c r="F962" t="s">
        <v>1357</v>
      </c>
      <c r="G962" t="s">
        <v>1357</v>
      </c>
      <c r="H962" t="s">
        <v>1357</v>
      </c>
      <c r="J962" t="s">
        <v>1357</v>
      </c>
      <c r="K962" t="s">
        <v>1357</v>
      </c>
      <c r="L962" t="s">
        <v>1357</v>
      </c>
      <c r="M962" t="s">
        <v>1357</v>
      </c>
      <c r="O962" t="s">
        <v>1357</v>
      </c>
      <c r="P962" t="s">
        <v>1357</v>
      </c>
      <c r="R962" t="s">
        <v>1357</v>
      </c>
      <c r="S962" t="s">
        <v>1357</v>
      </c>
      <c r="T962" t="s">
        <v>1357</v>
      </c>
      <c r="U962" t="s">
        <v>1357</v>
      </c>
      <c r="V962" t="s">
        <v>1357</v>
      </c>
    </row>
    <row r="963" spans="1:22">
      <c r="A963" s="60" t="s">
        <v>1061</v>
      </c>
      <c r="B963" s="15" t="str">
        <f>VLOOKUP(A963,'Planning Periods'!$E$2:$N$540,10,FALSE)</f>
        <v>12/31/2023 - 12/31/2031</v>
      </c>
      <c r="C963" s="59">
        <v>2013</v>
      </c>
      <c r="D963" s="59" t="str">
        <f t="shared" si="14"/>
        <v>Kerman 2013</v>
      </c>
      <c r="E963" t="s">
        <v>1357</v>
      </c>
      <c r="F963" t="s">
        <v>1357</v>
      </c>
      <c r="G963" t="s">
        <v>1357</v>
      </c>
      <c r="H963" t="s">
        <v>1357</v>
      </c>
      <c r="J963" t="s">
        <v>1357</v>
      </c>
      <c r="K963" t="s">
        <v>1357</v>
      </c>
      <c r="L963" t="s">
        <v>1357</v>
      </c>
      <c r="M963" t="s">
        <v>1357</v>
      </c>
      <c r="O963" t="s">
        <v>1357</v>
      </c>
      <c r="P963" t="s">
        <v>1357</v>
      </c>
      <c r="R963" t="s">
        <v>1357</v>
      </c>
      <c r="S963" t="s">
        <v>1357</v>
      </c>
      <c r="T963" t="s">
        <v>1357</v>
      </c>
      <c r="U963" t="s">
        <v>1357</v>
      </c>
      <c r="V963" t="s">
        <v>1357</v>
      </c>
    </row>
    <row r="964" spans="1:22">
      <c r="A964" s="60" t="s">
        <v>1061</v>
      </c>
      <c r="B964" s="15" t="str">
        <f>VLOOKUP(A964,'Planning Periods'!$E$2:$N$540,10,FALSE)</f>
        <v>12/31/2023 - 12/31/2031</v>
      </c>
      <c r="C964" s="59">
        <v>2014</v>
      </c>
      <c r="D964" s="59" t="str">
        <f t="shared" si="14"/>
        <v>Kerman 2014</v>
      </c>
      <c r="E964" t="s">
        <v>1357</v>
      </c>
      <c r="F964" t="s">
        <v>1357</v>
      </c>
      <c r="G964" t="s">
        <v>1357</v>
      </c>
      <c r="H964" t="s">
        <v>1357</v>
      </c>
      <c r="J964" t="s">
        <v>1357</v>
      </c>
      <c r="K964" t="s">
        <v>1357</v>
      </c>
      <c r="L964" t="s">
        <v>1357</v>
      </c>
      <c r="M964" t="s">
        <v>1357</v>
      </c>
      <c r="O964" t="s">
        <v>1357</v>
      </c>
      <c r="P964" t="s">
        <v>1357</v>
      </c>
      <c r="R964" t="s">
        <v>1357</v>
      </c>
      <c r="S964" t="s">
        <v>1357</v>
      </c>
      <c r="T964" t="s">
        <v>1357</v>
      </c>
      <c r="U964" t="s">
        <v>1357</v>
      </c>
      <c r="V964" t="s">
        <v>1357</v>
      </c>
    </row>
    <row r="965" spans="1:22">
      <c r="A965" s="60" t="s">
        <v>1061</v>
      </c>
      <c r="B965" s="15" t="str">
        <f>VLOOKUP(A965,'Planning Periods'!$E$2:$N$540,10,FALSE)</f>
        <v>12/31/2023 - 12/31/2031</v>
      </c>
      <c r="C965" s="59">
        <v>2015</v>
      </c>
      <c r="D965" s="59" t="str">
        <f t="shared" si="14"/>
        <v>Kerman 2015</v>
      </c>
      <c r="E965" s="59" t="s">
        <v>1357</v>
      </c>
      <c r="F965" s="233" t="s">
        <v>1357</v>
      </c>
      <c r="G965" s="59" t="s">
        <v>1357</v>
      </c>
      <c r="H965" s="59" t="s">
        <v>1357</v>
      </c>
      <c r="I965" s="48"/>
      <c r="J965" s="59" t="s">
        <v>1357</v>
      </c>
      <c r="K965" s="233" t="s">
        <v>1357</v>
      </c>
      <c r="L965" s="59" t="s">
        <v>1357</v>
      </c>
      <c r="M965" s="59" t="s">
        <v>1357</v>
      </c>
      <c r="N965" s="48"/>
      <c r="O965" s="59" t="s">
        <v>1357</v>
      </c>
      <c r="P965" s="59" t="s">
        <v>1357</v>
      </c>
      <c r="Q965" s="48"/>
      <c r="R965" s="59" t="s">
        <v>1357</v>
      </c>
      <c r="S965" s="59" t="s">
        <v>1357</v>
      </c>
      <c r="T965" s="48" t="s">
        <v>1357</v>
      </c>
      <c r="U965" s="59" t="s">
        <v>1357</v>
      </c>
      <c r="V965" s="59" t="s">
        <v>1357</v>
      </c>
    </row>
    <row r="966" spans="1:22">
      <c r="A966" s="60" t="s">
        <v>1061</v>
      </c>
      <c r="B966" s="15" t="str">
        <f>VLOOKUP(A966,'Planning Periods'!$E$2:$N$540,10,FALSE)</f>
        <v>12/31/2023 - 12/31/2031</v>
      </c>
      <c r="C966" s="59">
        <v>2016</v>
      </c>
      <c r="D966" s="59" t="str">
        <f t="shared" si="14"/>
        <v>Kerman 2016</v>
      </c>
      <c r="E966" s="59" t="s">
        <v>1357</v>
      </c>
      <c r="F966" s="233" t="s">
        <v>1357</v>
      </c>
      <c r="G966" s="59" t="s">
        <v>1357</v>
      </c>
      <c r="H966" s="59" t="s">
        <v>1357</v>
      </c>
      <c r="I966" s="48"/>
      <c r="J966" s="59" t="s">
        <v>1357</v>
      </c>
      <c r="K966" s="233" t="s">
        <v>1357</v>
      </c>
      <c r="L966" s="59" t="s">
        <v>1357</v>
      </c>
      <c r="M966" s="59" t="s">
        <v>1357</v>
      </c>
      <c r="N966" s="48"/>
      <c r="O966" s="59" t="s">
        <v>1357</v>
      </c>
      <c r="P966" s="59" t="s">
        <v>1357</v>
      </c>
      <c r="Q966" s="48"/>
      <c r="R966" s="59" t="s">
        <v>1357</v>
      </c>
      <c r="S966" s="59" t="s">
        <v>1357</v>
      </c>
      <c r="T966" s="48" t="s">
        <v>1357</v>
      </c>
      <c r="U966" s="59" t="s">
        <v>1357</v>
      </c>
      <c r="V966" s="59" t="s">
        <v>1357</v>
      </c>
    </row>
    <row r="967" spans="1:22" ht="15" customHeight="1">
      <c r="A967" s="60" t="s">
        <v>1061</v>
      </c>
      <c r="B967" s="15" t="str">
        <f>VLOOKUP(A967,'Planning Periods'!$E$2:$N$540,10,FALSE)</f>
        <v>12/31/2023 - 12/31/2031</v>
      </c>
      <c r="C967" s="59">
        <v>2017</v>
      </c>
      <c r="D967" s="59" t="str">
        <f t="shared" si="14"/>
        <v>Kerman 2017</v>
      </c>
      <c r="E967" s="59">
        <v>238</v>
      </c>
      <c r="F967" s="233">
        <v>0</v>
      </c>
      <c r="G967" s="59">
        <v>0</v>
      </c>
      <c r="H967" s="59">
        <v>0</v>
      </c>
      <c r="I967" s="48"/>
      <c r="J967" s="59">
        <v>211</v>
      </c>
      <c r="K967" s="233">
        <v>5</v>
      </c>
      <c r="L967" s="59">
        <v>5</v>
      </c>
      <c r="M967" s="59">
        <v>0</v>
      </c>
      <c r="N967" s="48"/>
      <c r="O967" s="59">
        <v>202</v>
      </c>
      <c r="P967" s="59">
        <v>34</v>
      </c>
      <c r="Q967" s="48"/>
      <c r="R967" s="59">
        <v>258</v>
      </c>
      <c r="S967" s="59">
        <v>9</v>
      </c>
      <c r="T967" s="48">
        <v>0</v>
      </c>
      <c r="U967" s="59">
        <v>909</v>
      </c>
      <c r="V967" s="59">
        <v>48</v>
      </c>
    </row>
    <row r="968" spans="1:22" ht="15" customHeight="1">
      <c r="A968" s="60" t="s">
        <v>1062</v>
      </c>
      <c r="B968" s="15" t="str">
        <f>VLOOKUP(A968,'Planning Periods'!$E$2:$N$540,10,FALSE)</f>
        <v>12/31/2023 - 12/31/2031</v>
      </c>
      <c r="C968" s="59">
        <v>2013</v>
      </c>
      <c r="D968" s="59" t="str">
        <f t="shared" si="14"/>
        <v>Kern County - Unincorporated 2013</v>
      </c>
      <c r="E968" s="59" t="s">
        <v>1357</v>
      </c>
      <c r="F968" s="233" t="s">
        <v>1357</v>
      </c>
      <c r="G968" s="59" t="s">
        <v>1357</v>
      </c>
      <c r="H968" s="59" t="s">
        <v>1357</v>
      </c>
      <c r="I968" s="48"/>
      <c r="J968" s="59" t="s">
        <v>1357</v>
      </c>
      <c r="K968" s="233" t="s">
        <v>1357</v>
      </c>
      <c r="L968" s="59" t="s">
        <v>1357</v>
      </c>
      <c r="M968" s="59" t="s">
        <v>1357</v>
      </c>
      <c r="N968" s="48"/>
      <c r="O968" s="59" t="s">
        <v>1357</v>
      </c>
      <c r="P968" s="59" t="s">
        <v>1357</v>
      </c>
      <c r="Q968" s="48"/>
      <c r="R968" s="59" t="s">
        <v>1357</v>
      </c>
      <c r="S968" s="59" t="s">
        <v>1357</v>
      </c>
      <c r="T968" s="48" t="s">
        <v>1357</v>
      </c>
      <c r="U968" s="59" t="s">
        <v>1357</v>
      </c>
      <c r="V968" s="59" t="s">
        <v>1357</v>
      </c>
    </row>
    <row r="969" spans="1:22" ht="15" customHeight="1">
      <c r="A969" s="60" t="s">
        <v>1062</v>
      </c>
      <c r="B969" s="15" t="str">
        <f>VLOOKUP(A969,'Planning Periods'!$E$2:$N$540,10,FALSE)</f>
        <v>12/31/2023 - 12/31/2031</v>
      </c>
      <c r="C969" s="59">
        <v>2014</v>
      </c>
      <c r="D969" s="59" t="str">
        <f t="shared" si="14"/>
        <v>Kern County - Unincorporated 2014</v>
      </c>
      <c r="E969" s="59" t="s">
        <v>1357</v>
      </c>
      <c r="F969" s="233" t="s">
        <v>1357</v>
      </c>
      <c r="G969" s="59" t="s">
        <v>1357</v>
      </c>
      <c r="H969" s="59" t="s">
        <v>1357</v>
      </c>
      <c r="I969" s="48"/>
      <c r="J969" s="59" t="s">
        <v>1357</v>
      </c>
      <c r="K969" s="233" t="s">
        <v>1357</v>
      </c>
      <c r="L969" s="59" t="s">
        <v>1357</v>
      </c>
      <c r="M969" s="59" t="s">
        <v>1357</v>
      </c>
      <c r="N969" s="48"/>
      <c r="O969" s="59" t="s">
        <v>1357</v>
      </c>
      <c r="P969" s="59" t="s">
        <v>1357</v>
      </c>
      <c r="Q969" s="48"/>
      <c r="R969" s="59" t="s">
        <v>1357</v>
      </c>
      <c r="S969" s="59" t="s">
        <v>1357</v>
      </c>
      <c r="T969" s="48" t="s">
        <v>1357</v>
      </c>
      <c r="U969" s="59" t="s">
        <v>1357</v>
      </c>
      <c r="V969" s="59" t="s">
        <v>1357</v>
      </c>
    </row>
    <row r="970" spans="1:22">
      <c r="A970" s="60" t="s">
        <v>1062</v>
      </c>
      <c r="B970" s="15" t="str">
        <f>VLOOKUP(A970,'Planning Periods'!$E$2:$N$540,10,FALSE)</f>
        <v>12/31/2023 - 12/31/2031</v>
      </c>
      <c r="C970" s="59">
        <v>2015</v>
      </c>
      <c r="D970" s="59" t="str">
        <f t="shared" si="14"/>
        <v>Kern County - Unincorporated 2015</v>
      </c>
      <c r="E970" s="59">
        <v>4888</v>
      </c>
      <c r="F970" s="233">
        <v>0</v>
      </c>
      <c r="G970" s="59">
        <v>0</v>
      </c>
      <c r="H970" s="59">
        <v>0</v>
      </c>
      <c r="I970" s="48"/>
      <c r="J970" s="59">
        <v>3107</v>
      </c>
      <c r="K970" s="233">
        <v>0</v>
      </c>
      <c r="L970" s="59">
        <v>0</v>
      </c>
      <c r="M970" s="59">
        <v>0</v>
      </c>
      <c r="N970" s="48"/>
      <c r="O970" s="59">
        <v>3126</v>
      </c>
      <c r="P970" s="59">
        <v>0</v>
      </c>
      <c r="Q970" s="48"/>
      <c r="R970" s="59">
        <v>10462</v>
      </c>
      <c r="S970" s="59">
        <v>0</v>
      </c>
      <c r="T970" s="48">
        <v>0</v>
      </c>
      <c r="U970" s="59">
        <v>21583</v>
      </c>
      <c r="V970" s="59">
        <v>0</v>
      </c>
    </row>
    <row r="971" spans="1:22">
      <c r="A971" s="60" t="s">
        <v>1062</v>
      </c>
      <c r="B971" s="15" t="str">
        <f>VLOOKUP(A971,'Planning Periods'!$E$2:$N$540,10,FALSE)</f>
        <v>12/31/2023 - 12/31/2031</v>
      </c>
      <c r="C971" s="59">
        <v>2016</v>
      </c>
      <c r="D971" s="59" t="str">
        <f t="shared" si="14"/>
        <v>Kern County - Unincorporated 2016</v>
      </c>
      <c r="E971" s="59">
        <v>4888</v>
      </c>
      <c r="F971" s="233">
        <v>103</v>
      </c>
      <c r="G971" s="59">
        <v>103</v>
      </c>
      <c r="H971" s="59">
        <v>0</v>
      </c>
      <c r="I971" s="48"/>
      <c r="J971" s="59">
        <v>3107</v>
      </c>
      <c r="K971" s="233">
        <v>57</v>
      </c>
      <c r="L971" s="59">
        <v>57</v>
      </c>
      <c r="M971" s="59">
        <v>0</v>
      </c>
      <c r="N971" s="48"/>
      <c r="O971" s="59">
        <v>3126</v>
      </c>
      <c r="P971" s="59">
        <v>0</v>
      </c>
      <c r="Q971" s="48"/>
      <c r="R971" s="59">
        <v>10462</v>
      </c>
      <c r="S971" s="59">
        <v>3</v>
      </c>
      <c r="T971" s="48">
        <v>0</v>
      </c>
      <c r="U971" s="59">
        <v>21583</v>
      </c>
      <c r="V971" s="59">
        <v>163</v>
      </c>
    </row>
    <row r="972" spans="1:22">
      <c r="A972" s="60" t="s">
        <v>1062</v>
      </c>
      <c r="B972" s="15" t="str">
        <f>VLOOKUP(A972,'Planning Periods'!$E$2:$N$540,10,FALSE)</f>
        <v>12/31/2023 - 12/31/2031</v>
      </c>
      <c r="C972" s="59">
        <v>2017</v>
      </c>
      <c r="D972" s="59" t="str">
        <f t="shared" si="14"/>
        <v>Kern County - Unincorporated 2017</v>
      </c>
      <c r="E972" s="59">
        <v>4888</v>
      </c>
      <c r="F972" s="233">
        <v>0</v>
      </c>
      <c r="G972" s="59">
        <v>0</v>
      </c>
      <c r="H972" s="59">
        <v>0</v>
      </c>
      <c r="I972" s="48"/>
      <c r="J972" s="59">
        <v>3107</v>
      </c>
      <c r="K972" s="233">
        <v>0</v>
      </c>
      <c r="L972" s="59">
        <v>0</v>
      </c>
      <c r="M972" s="59">
        <v>0</v>
      </c>
      <c r="N972" s="48"/>
      <c r="O972" s="59">
        <v>3126</v>
      </c>
      <c r="P972" s="59">
        <v>0</v>
      </c>
      <c r="Q972" s="48"/>
      <c r="R972" s="59">
        <v>10462</v>
      </c>
      <c r="S972" s="59">
        <v>0</v>
      </c>
      <c r="T972" s="48">
        <v>0</v>
      </c>
      <c r="U972" s="59">
        <v>21583</v>
      </c>
      <c r="V972" s="59">
        <v>0</v>
      </c>
    </row>
    <row r="973" spans="1:22">
      <c r="A973" s="60" t="s">
        <v>1063</v>
      </c>
      <c r="B973" s="15" t="str">
        <f>VLOOKUP(A973,'Planning Periods'!$E$2:$N$540,10,FALSE)</f>
        <v>12/15/2023 - 12/15/2031</v>
      </c>
      <c r="C973" s="59">
        <v>2014</v>
      </c>
      <c r="D973" s="59" t="str">
        <f t="shared" si="14"/>
        <v>King City 2014</v>
      </c>
      <c r="E973" s="59" t="s">
        <v>1357</v>
      </c>
      <c r="F973" s="233" t="s">
        <v>1357</v>
      </c>
      <c r="G973" s="59" t="s">
        <v>1357</v>
      </c>
      <c r="H973" s="59" t="s">
        <v>1357</v>
      </c>
      <c r="I973" s="48"/>
      <c r="J973" s="59" t="s">
        <v>1357</v>
      </c>
      <c r="K973" s="233" t="s">
        <v>1357</v>
      </c>
      <c r="L973" s="59" t="s">
        <v>1357</v>
      </c>
      <c r="M973" s="59" t="s">
        <v>1357</v>
      </c>
      <c r="N973" s="48"/>
      <c r="O973" s="59" t="s">
        <v>1357</v>
      </c>
      <c r="P973" s="59" t="s">
        <v>1357</v>
      </c>
      <c r="Q973" s="48"/>
      <c r="R973" s="59" t="s">
        <v>1357</v>
      </c>
      <c r="S973" s="59" t="s">
        <v>1357</v>
      </c>
      <c r="T973" s="48" t="s">
        <v>1357</v>
      </c>
      <c r="U973" s="59" t="s">
        <v>1357</v>
      </c>
      <c r="V973" s="59" t="s">
        <v>1357</v>
      </c>
    </row>
    <row r="974" spans="1:22">
      <c r="A974" s="60" t="s">
        <v>1063</v>
      </c>
      <c r="B974" s="15" t="str">
        <f>VLOOKUP(A974,'Planning Periods'!$E$2:$N$540,10,FALSE)</f>
        <v>12/15/2023 - 12/15/2031</v>
      </c>
      <c r="C974" s="59">
        <v>2015</v>
      </c>
      <c r="D974" s="59" t="str">
        <f t="shared" si="14"/>
        <v>King City 2015</v>
      </c>
      <c r="E974" s="59">
        <v>43</v>
      </c>
      <c r="F974" s="233">
        <v>0</v>
      </c>
      <c r="G974" s="59">
        <v>0</v>
      </c>
      <c r="H974" s="59">
        <v>0</v>
      </c>
      <c r="I974" s="48"/>
      <c r="J974" s="59">
        <v>28</v>
      </c>
      <c r="K974" s="233">
        <v>0</v>
      </c>
      <c r="L974" s="59">
        <v>0</v>
      </c>
      <c r="M974" s="59">
        <v>0</v>
      </c>
      <c r="N974" s="48"/>
      <c r="O974" s="59">
        <v>33</v>
      </c>
      <c r="P974" s="59">
        <v>0</v>
      </c>
      <c r="Q974" s="48"/>
      <c r="R974" s="59">
        <v>76</v>
      </c>
      <c r="S974" s="59">
        <v>25</v>
      </c>
      <c r="T974" s="48">
        <v>0</v>
      </c>
      <c r="U974" s="59">
        <v>180</v>
      </c>
      <c r="V974" s="59">
        <v>25</v>
      </c>
    </row>
    <row r="975" spans="1:22">
      <c r="A975" s="60" t="s">
        <v>1063</v>
      </c>
      <c r="B975" s="15" t="str">
        <f>VLOOKUP(A975,'Planning Periods'!$E$2:$N$540,10,FALSE)</f>
        <v>12/15/2023 - 12/15/2031</v>
      </c>
      <c r="C975" s="59">
        <v>2016</v>
      </c>
      <c r="D975" s="59" t="str">
        <f t="shared" si="14"/>
        <v>King City 2016</v>
      </c>
      <c r="E975" s="59">
        <v>43</v>
      </c>
      <c r="F975" s="233">
        <v>0</v>
      </c>
      <c r="G975" s="59">
        <v>0</v>
      </c>
      <c r="H975" s="59">
        <v>0</v>
      </c>
      <c r="I975" s="48"/>
      <c r="J975" s="59">
        <v>28</v>
      </c>
      <c r="K975" s="233">
        <v>4</v>
      </c>
      <c r="L975" s="59">
        <v>4</v>
      </c>
      <c r="M975" s="59">
        <v>0</v>
      </c>
      <c r="N975" s="48"/>
      <c r="O975" s="59">
        <v>33</v>
      </c>
      <c r="P975" s="59">
        <v>1</v>
      </c>
      <c r="Q975" s="48"/>
      <c r="R975" s="59">
        <v>76</v>
      </c>
      <c r="S975" s="59">
        <v>30</v>
      </c>
      <c r="T975" s="48">
        <v>0</v>
      </c>
      <c r="U975" s="59">
        <v>180</v>
      </c>
      <c r="V975" s="59">
        <v>35</v>
      </c>
    </row>
    <row r="976" spans="1:22">
      <c r="A976" s="60" t="s">
        <v>1063</v>
      </c>
      <c r="B976" s="15" t="str">
        <f>VLOOKUP(A976,'Planning Periods'!$E$2:$N$540,10,FALSE)</f>
        <v>12/15/2023 - 12/15/2031</v>
      </c>
      <c r="C976" s="59">
        <v>2017</v>
      </c>
      <c r="D976" s="59" t="str">
        <f t="shared" si="14"/>
        <v>King City 2017</v>
      </c>
      <c r="E976" s="59">
        <v>43</v>
      </c>
      <c r="F976" s="233">
        <v>0</v>
      </c>
      <c r="G976" s="59">
        <v>0</v>
      </c>
      <c r="H976" s="59">
        <v>0</v>
      </c>
      <c r="I976" s="48"/>
      <c r="J976" s="59">
        <v>28</v>
      </c>
      <c r="K976" s="233">
        <v>2</v>
      </c>
      <c r="L976" s="59">
        <v>2</v>
      </c>
      <c r="M976" s="59">
        <v>0</v>
      </c>
      <c r="N976" s="48"/>
      <c r="O976" s="59">
        <v>33</v>
      </c>
      <c r="P976" s="59">
        <v>5</v>
      </c>
      <c r="Q976" s="48"/>
      <c r="R976" s="59">
        <v>76</v>
      </c>
      <c r="S976" s="59">
        <v>31</v>
      </c>
      <c r="T976" s="48">
        <v>0</v>
      </c>
      <c r="U976" s="59">
        <v>180</v>
      </c>
      <c r="V976" s="59">
        <v>38</v>
      </c>
    </row>
    <row r="977" spans="1:22">
      <c r="A977" s="60" t="s">
        <v>1064</v>
      </c>
      <c r="B977" s="15" t="str">
        <f>VLOOKUP(A977,'Planning Periods'!$E$2:$N$540,10,FALSE)</f>
        <v>01/31/2024 - 01/31/2032</v>
      </c>
      <c r="C977" s="59">
        <v>2014</v>
      </c>
      <c r="D977" s="59" t="str">
        <f t="shared" si="14"/>
        <v>Kings County - Unincorporated 2014</v>
      </c>
      <c r="E977" s="59" t="s">
        <v>1357</v>
      </c>
      <c r="F977" s="233" t="s">
        <v>1357</v>
      </c>
      <c r="G977" s="59" t="s">
        <v>1357</v>
      </c>
      <c r="H977" s="59" t="s">
        <v>1357</v>
      </c>
      <c r="I977" s="48"/>
      <c r="J977" s="59" t="s">
        <v>1357</v>
      </c>
      <c r="K977" s="233" t="s">
        <v>1357</v>
      </c>
      <c r="L977" s="59" t="s">
        <v>1357</v>
      </c>
      <c r="M977" s="59" t="s">
        <v>1357</v>
      </c>
      <c r="N977" s="48"/>
      <c r="O977" s="59" t="s">
        <v>1357</v>
      </c>
      <c r="P977" s="59" t="s">
        <v>1357</v>
      </c>
      <c r="Q977" s="48"/>
      <c r="R977" s="59" t="s">
        <v>1357</v>
      </c>
      <c r="S977" s="59" t="s">
        <v>1357</v>
      </c>
      <c r="T977" s="48" t="s">
        <v>1357</v>
      </c>
      <c r="U977" s="59" t="s">
        <v>1357</v>
      </c>
      <c r="V977" s="59" t="s">
        <v>1357</v>
      </c>
    </row>
    <row r="978" spans="1:22">
      <c r="A978" s="60" t="s">
        <v>1064</v>
      </c>
      <c r="B978" s="15" t="str">
        <f>VLOOKUP(A978,'Planning Periods'!$E$2:$N$540,10,FALSE)</f>
        <v>01/31/2024 - 01/31/2032</v>
      </c>
      <c r="C978" s="59">
        <v>2015</v>
      </c>
      <c r="D978" s="59" t="str">
        <f t="shared" si="14"/>
        <v>Kings County - Unincorporated 2015</v>
      </c>
      <c r="E978" s="59" t="s">
        <v>1357</v>
      </c>
      <c r="F978" s="233" t="s">
        <v>1357</v>
      </c>
      <c r="G978" s="59" t="s">
        <v>1357</v>
      </c>
      <c r="H978" s="59" t="s">
        <v>1357</v>
      </c>
      <c r="I978" s="48"/>
      <c r="J978" s="59" t="s">
        <v>1357</v>
      </c>
      <c r="K978" s="233" t="s">
        <v>1357</v>
      </c>
      <c r="L978" s="59" t="s">
        <v>1357</v>
      </c>
      <c r="M978" s="59" t="s">
        <v>1357</v>
      </c>
      <c r="N978" s="48"/>
      <c r="O978" s="59" t="s">
        <v>1357</v>
      </c>
      <c r="P978" s="59" t="s">
        <v>1357</v>
      </c>
      <c r="Q978" s="48"/>
      <c r="R978" s="59" t="s">
        <v>1357</v>
      </c>
      <c r="S978" s="59" t="s">
        <v>1357</v>
      </c>
      <c r="T978" s="48" t="s">
        <v>1357</v>
      </c>
      <c r="U978" s="59" t="s">
        <v>1357</v>
      </c>
      <c r="V978" s="59" t="s">
        <v>1357</v>
      </c>
    </row>
    <row r="979" spans="1:22">
      <c r="A979" s="60" t="s">
        <v>1064</v>
      </c>
      <c r="B979" s="15" t="str">
        <f>VLOOKUP(A979,'Planning Periods'!$E$2:$N$540,10,FALSE)</f>
        <v>01/31/2024 - 01/31/2032</v>
      </c>
      <c r="C979" s="59">
        <v>2016</v>
      </c>
      <c r="D979" s="59" t="str">
        <f t="shared" si="14"/>
        <v>Kings County - Unincorporated 2016</v>
      </c>
      <c r="E979" s="59" t="s">
        <v>1357</v>
      </c>
      <c r="F979" s="233" t="s">
        <v>1357</v>
      </c>
      <c r="G979" s="59" t="s">
        <v>1357</v>
      </c>
      <c r="H979" s="59" t="s">
        <v>1357</v>
      </c>
      <c r="I979" s="48"/>
      <c r="J979" s="59" t="s">
        <v>1357</v>
      </c>
      <c r="K979" s="233" t="s">
        <v>1357</v>
      </c>
      <c r="L979" s="59" t="s">
        <v>1357</v>
      </c>
      <c r="M979" s="59" t="s">
        <v>1357</v>
      </c>
      <c r="N979" s="48"/>
      <c r="O979" s="59" t="s">
        <v>1357</v>
      </c>
      <c r="P979" s="59" t="s">
        <v>1357</v>
      </c>
      <c r="Q979" s="48"/>
      <c r="R979" s="59" t="s">
        <v>1357</v>
      </c>
      <c r="S979" s="59" t="s">
        <v>1357</v>
      </c>
      <c r="T979" s="48" t="s">
        <v>1357</v>
      </c>
      <c r="U979" s="59" t="s">
        <v>1357</v>
      </c>
      <c r="V979" s="59" t="s">
        <v>1357</v>
      </c>
    </row>
    <row r="980" spans="1:22">
      <c r="A980" s="60" t="s">
        <v>1064</v>
      </c>
      <c r="B980" s="15" t="str">
        <f>VLOOKUP(A980,'Planning Periods'!$E$2:$N$540,10,FALSE)</f>
        <v>01/31/2024 - 01/31/2032</v>
      </c>
      <c r="C980" s="59">
        <v>2017</v>
      </c>
      <c r="D980" s="59" t="str">
        <f t="shared" si="14"/>
        <v>Kings County - Unincorporated 2017</v>
      </c>
      <c r="E980" s="59">
        <v>186</v>
      </c>
      <c r="F980" s="233">
        <v>0</v>
      </c>
      <c r="G980" s="59">
        <v>0</v>
      </c>
      <c r="H980" s="59">
        <v>0</v>
      </c>
      <c r="I980" s="48"/>
      <c r="J980" s="59">
        <v>138</v>
      </c>
      <c r="K980" s="233">
        <v>8</v>
      </c>
      <c r="L980" s="59">
        <v>8</v>
      </c>
      <c r="M980" s="59">
        <v>0</v>
      </c>
      <c r="N980" s="48"/>
      <c r="O980" s="59">
        <v>147</v>
      </c>
      <c r="P980" s="59">
        <v>1</v>
      </c>
      <c r="Q980" s="48"/>
      <c r="R980" s="59">
        <v>347</v>
      </c>
      <c r="S980" s="59">
        <v>8</v>
      </c>
      <c r="T980" s="48">
        <v>0</v>
      </c>
      <c r="U980" s="59">
        <v>818</v>
      </c>
      <c r="V980" s="59">
        <v>17</v>
      </c>
    </row>
    <row r="981" spans="1:22">
      <c r="A981" t="s">
        <v>1065</v>
      </c>
      <c r="B981" s="15" t="str">
        <f>VLOOKUP(A981,'Planning Periods'!$E$2:$N$540,10,FALSE)</f>
        <v>12/31/2023 - 12/31/2031</v>
      </c>
      <c r="C981" s="59">
        <v>2013</v>
      </c>
      <c r="D981" s="59" t="str">
        <f t="shared" si="14"/>
        <v>Kingsburg 2013</v>
      </c>
      <c r="E981" s="59" t="s">
        <v>1357</v>
      </c>
      <c r="F981" s="233" t="s">
        <v>1357</v>
      </c>
      <c r="G981" s="59" t="s">
        <v>1357</v>
      </c>
      <c r="H981" s="59" t="s">
        <v>1357</v>
      </c>
      <c r="I981" s="48"/>
      <c r="J981" s="59" t="s">
        <v>1357</v>
      </c>
      <c r="K981" s="233" t="s">
        <v>1357</v>
      </c>
      <c r="L981" s="59" t="s">
        <v>1357</v>
      </c>
      <c r="M981" s="59" t="s">
        <v>1357</v>
      </c>
      <c r="N981" s="48"/>
      <c r="O981" s="59" t="s">
        <v>1357</v>
      </c>
      <c r="P981" s="59" t="s">
        <v>1357</v>
      </c>
      <c r="Q981" s="48"/>
      <c r="R981" s="59" t="s">
        <v>1357</v>
      </c>
      <c r="S981" s="59" t="s">
        <v>1357</v>
      </c>
      <c r="T981" s="48" t="s">
        <v>1357</v>
      </c>
      <c r="U981" s="59" t="s">
        <v>1357</v>
      </c>
      <c r="V981" s="59" t="s">
        <v>1357</v>
      </c>
    </row>
    <row r="982" spans="1:22">
      <c r="A982" t="s">
        <v>1065</v>
      </c>
      <c r="B982" s="15" t="str">
        <f>VLOOKUP(A982,'Planning Periods'!$E$2:$N$540,10,FALSE)</f>
        <v>12/31/2023 - 12/31/2031</v>
      </c>
      <c r="C982" s="59">
        <v>2014</v>
      </c>
      <c r="D982" s="59" t="str">
        <f t="shared" si="14"/>
        <v>Kingsburg 2014</v>
      </c>
      <c r="E982" s="233" t="s">
        <v>1357</v>
      </c>
      <c r="F982" s="233" t="s">
        <v>1357</v>
      </c>
      <c r="G982" s="233" t="s">
        <v>1357</v>
      </c>
      <c r="H982" s="233" t="s">
        <v>1357</v>
      </c>
      <c r="I982" s="233">
        <v>0</v>
      </c>
      <c r="J982" s="233" t="s">
        <v>1357</v>
      </c>
      <c r="K982" s="233" t="s">
        <v>1357</v>
      </c>
      <c r="L982" s="233" t="s">
        <v>1357</v>
      </c>
      <c r="M982" s="233" t="s">
        <v>1357</v>
      </c>
      <c r="N982" s="233">
        <v>0</v>
      </c>
      <c r="O982" s="233" t="s">
        <v>1357</v>
      </c>
      <c r="P982" s="233" t="s">
        <v>1357</v>
      </c>
      <c r="Q982" s="233"/>
      <c r="R982" s="233" t="s">
        <v>1357</v>
      </c>
      <c r="S982" s="233" t="s">
        <v>1357</v>
      </c>
      <c r="T982" s="233" t="s">
        <v>1357</v>
      </c>
      <c r="U982" s="233" t="s">
        <v>1357</v>
      </c>
      <c r="V982" s="233" t="s">
        <v>1357</v>
      </c>
    </row>
    <row r="983" spans="1:22">
      <c r="A983" t="s">
        <v>1065</v>
      </c>
      <c r="B983" s="15" t="str">
        <f>VLOOKUP(A983,'Planning Periods'!$E$2:$N$540,10,FALSE)</f>
        <v>12/31/2023 - 12/31/2031</v>
      </c>
      <c r="C983" s="59">
        <v>2015</v>
      </c>
      <c r="D983" s="59" t="str">
        <f t="shared" si="14"/>
        <v>Kingsburg 2015</v>
      </c>
      <c r="E983" t="s">
        <v>1357</v>
      </c>
      <c r="F983" t="s">
        <v>1357</v>
      </c>
      <c r="G983" t="s">
        <v>1357</v>
      </c>
      <c r="H983" t="s">
        <v>1357</v>
      </c>
      <c r="J983" t="s">
        <v>1357</v>
      </c>
      <c r="K983" t="s">
        <v>1357</v>
      </c>
      <c r="L983" t="s">
        <v>1357</v>
      </c>
      <c r="M983" t="s">
        <v>1357</v>
      </c>
      <c r="O983" t="s">
        <v>1357</v>
      </c>
      <c r="P983" t="s">
        <v>1357</v>
      </c>
      <c r="R983" t="s">
        <v>1357</v>
      </c>
      <c r="S983" t="s">
        <v>1357</v>
      </c>
      <c r="T983" t="s">
        <v>1357</v>
      </c>
      <c r="U983" t="s">
        <v>1357</v>
      </c>
      <c r="V983" t="s">
        <v>1357</v>
      </c>
    </row>
    <row r="984" spans="1:22">
      <c r="A984" t="s">
        <v>1065</v>
      </c>
      <c r="B984" s="15" t="str">
        <f>VLOOKUP(A984,'Planning Periods'!$E$2:$N$540,10,FALSE)</f>
        <v>12/31/2023 - 12/31/2031</v>
      </c>
      <c r="C984" s="59">
        <v>2016</v>
      </c>
      <c r="D984" s="59" t="str">
        <f t="shared" si="14"/>
        <v>Kingsburg 2016</v>
      </c>
      <c r="E984" t="s">
        <v>1357</v>
      </c>
      <c r="F984" t="s">
        <v>1357</v>
      </c>
      <c r="G984" t="s">
        <v>1357</v>
      </c>
      <c r="H984" t="s">
        <v>1357</v>
      </c>
      <c r="J984" t="s">
        <v>1357</v>
      </c>
      <c r="K984" t="s">
        <v>1357</v>
      </c>
      <c r="L984" t="s">
        <v>1357</v>
      </c>
      <c r="M984" t="s">
        <v>1357</v>
      </c>
      <c r="O984" t="s">
        <v>1357</v>
      </c>
      <c r="P984" t="s">
        <v>1357</v>
      </c>
      <c r="R984" t="s">
        <v>1357</v>
      </c>
      <c r="S984" t="s">
        <v>1357</v>
      </c>
      <c r="T984" t="s">
        <v>1357</v>
      </c>
      <c r="U984" t="s">
        <v>1357</v>
      </c>
      <c r="V984" t="s">
        <v>1357</v>
      </c>
    </row>
    <row r="985" spans="1:22">
      <c r="A985" t="s">
        <v>1065</v>
      </c>
      <c r="B985" s="15" t="str">
        <f>VLOOKUP(A985,'Planning Periods'!$E$2:$N$540,10,FALSE)</f>
        <v>12/31/2023 - 12/31/2031</v>
      </c>
      <c r="C985" s="59">
        <v>2017</v>
      </c>
      <c r="D985" s="59" t="str">
        <f t="shared" si="14"/>
        <v>Kingsburg 2017</v>
      </c>
      <c r="E985">
        <v>113</v>
      </c>
      <c r="F985">
        <v>0</v>
      </c>
      <c r="G985">
        <v>0</v>
      </c>
      <c r="H985">
        <v>0</v>
      </c>
      <c r="J985">
        <v>70</v>
      </c>
      <c r="K985">
        <v>0</v>
      </c>
      <c r="L985">
        <v>0</v>
      </c>
      <c r="M985">
        <v>0</v>
      </c>
      <c r="O985">
        <v>60</v>
      </c>
      <c r="P985">
        <v>19</v>
      </c>
      <c r="R985">
        <v>131</v>
      </c>
      <c r="S985">
        <v>0</v>
      </c>
      <c r="T985">
        <v>0</v>
      </c>
      <c r="U985">
        <v>374</v>
      </c>
      <c r="V985">
        <v>19</v>
      </c>
    </row>
    <row r="986" spans="1:22">
      <c r="A986" s="60" t="s">
        <v>1066</v>
      </c>
      <c r="B986" s="15"/>
      <c r="C986" s="59">
        <v>2013</v>
      </c>
      <c r="D986" s="59" t="str">
        <f t="shared" si="14"/>
        <v>La Canada Flintridge 2013</v>
      </c>
      <c r="E986" t="s">
        <v>1357</v>
      </c>
      <c r="F986" t="s">
        <v>1357</v>
      </c>
      <c r="G986" t="s">
        <v>1357</v>
      </c>
      <c r="H986" t="s">
        <v>1357</v>
      </c>
      <c r="J986" t="s">
        <v>1357</v>
      </c>
      <c r="K986" t="s">
        <v>1357</v>
      </c>
      <c r="L986" t="s">
        <v>1357</v>
      </c>
      <c r="M986" t="s">
        <v>1357</v>
      </c>
      <c r="O986" t="s">
        <v>1357</v>
      </c>
      <c r="P986" t="s">
        <v>1357</v>
      </c>
      <c r="R986" t="s">
        <v>1357</v>
      </c>
      <c r="S986" t="s">
        <v>1357</v>
      </c>
      <c r="T986" t="s">
        <v>1357</v>
      </c>
      <c r="U986" t="s">
        <v>1357</v>
      </c>
      <c r="V986" t="s">
        <v>1357</v>
      </c>
    </row>
    <row r="987" spans="1:22">
      <c r="A987" s="60" t="s">
        <v>1066</v>
      </c>
      <c r="B987" s="15" t="str">
        <f>VLOOKUP(A987,'Planning Periods'!$E$2:$N$540,10,FALSE)</f>
        <v>10/15/2021 - 10/15/2029</v>
      </c>
      <c r="C987" s="59">
        <v>2014</v>
      </c>
      <c r="D987" s="59" t="str">
        <f t="shared" si="14"/>
        <v>La Canada Flintridge 2014</v>
      </c>
      <c r="E987" s="59">
        <v>92</v>
      </c>
      <c r="F987" s="233">
        <v>0</v>
      </c>
      <c r="G987" s="59">
        <v>0</v>
      </c>
      <c r="H987" s="59">
        <v>0</v>
      </c>
      <c r="I987" s="48"/>
      <c r="J987" s="59">
        <v>57</v>
      </c>
      <c r="K987" s="233">
        <v>0</v>
      </c>
      <c r="L987" s="59">
        <v>0</v>
      </c>
      <c r="M987" s="59">
        <v>0</v>
      </c>
      <c r="N987" s="48"/>
      <c r="O987" s="59">
        <v>62</v>
      </c>
      <c r="P987" s="59">
        <v>0</v>
      </c>
      <c r="Q987" s="48"/>
      <c r="R987" s="59">
        <v>132</v>
      </c>
      <c r="S987" s="59">
        <v>5</v>
      </c>
      <c r="T987" s="48">
        <v>0</v>
      </c>
      <c r="U987" s="59">
        <v>343</v>
      </c>
      <c r="V987" s="59">
        <v>5</v>
      </c>
    </row>
    <row r="988" spans="1:22">
      <c r="A988" s="60" t="s">
        <v>1066</v>
      </c>
      <c r="B988" s="15" t="str">
        <f>VLOOKUP(A988,'Planning Periods'!$E$2:$N$540,10,FALSE)</f>
        <v>10/15/2021 - 10/15/2029</v>
      </c>
      <c r="C988" s="59">
        <v>2015</v>
      </c>
      <c r="D988" s="59" t="str">
        <f t="shared" si="14"/>
        <v>La Canada Flintridge 2015</v>
      </c>
      <c r="E988" s="59">
        <v>92</v>
      </c>
      <c r="F988" s="233">
        <v>0</v>
      </c>
      <c r="G988" s="59">
        <v>0</v>
      </c>
      <c r="H988" s="59">
        <v>0</v>
      </c>
      <c r="I988" s="48"/>
      <c r="J988" s="59">
        <v>57</v>
      </c>
      <c r="K988" s="233">
        <v>0</v>
      </c>
      <c r="L988" s="59">
        <v>0</v>
      </c>
      <c r="M988" s="59">
        <v>0</v>
      </c>
      <c r="N988" s="48"/>
      <c r="O988" s="59">
        <v>62</v>
      </c>
      <c r="P988" s="59">
        <v>0</v>
      </c>
      <c r="Q988" s="48"/>
      <c r="R988" s="59">
        <v>132</v>
      </c>
      <c r="S988" s="59">
        <v>18</v>
      </c>
      <c r="T988" s="48">
        <v>0</v>
      </c>
      <c r="U988" s="59">
        <v>343</v>
      </c>
      <c r="V988" s="59">
        <v>18</v>
      </c>
    </row>
    <row r="989" spans="1:22">
      <c r="A989" s="60" t="s">
        <v>1066</v>
      </c>
      <c r="B989" s="15" t="str">
        <f>VLOOKUP(A989,'Planning Periods'!$E$2:$N$540,10,FALSE)</f>
        <v>10/15/2021 - 10/15/2029</v>
      </c>
      <c r="C989" s="59">
        <v>2016</v>
      </c>
      <c r="D989" s="59" t="str">
        <f t="shared" si="14"/>
        <v>La Canada Flintridge 2016</v>
      </c>
      <c r="E989" s="59">
        <v>92</v>
      </c>
      <c r="F989" s="233">
        <v>0</v>
      </c>
      <c r="G989" s="59">
        <v>0</v>
      </c>
      <c r="H989" s="59">
        <v>0</v>
      </c>
      <c r="I989" s="48"/>
      <c r="J989" s="59">
        <v>57</v>
      </c>
      <c r="K989" s="233">
        <v>0</v>
      </c>
      <c r="L989" s="59">
        <v>0</v>
      </c>
      <c r="M989" s="59">
        <v>0</v>
      </c>
      <c r="N989" s="48"/>
      <c r="O989" s="59">
        <v>62</v>
      </c>
      <c r="P989" s="59">
        <v>0</v>
      </c>
      <c r="Q989" s="48"/>
      <c r="R989" s="59">
        <v>132</v>
      </c>
      <c r="S989" s="59">
        <v>0</v>
      </c>
      <c r="T989" s="48">
        <v>0</v>
      </c>
      <c r="U989" s="59">
        <v>343</v>
      </c>
      <c r="V989" s="59">
        <v>0</v>
      </c>
    </row>
    <row r="990" spans="1:22">
      <c r="A990" s="60" t="s">
        <v>1066</v>
      </c>
      <c r="B990" s="15" t="str">
        <f>VLOOKUP(A990,'Planning Periods'!$E$2:$N$540,10,FALSE)</f>
        <v>10/15/2021 - 10/15/2029</v>
      </c>
      <c r="C990" s="59">
        <v>2017</v>
      </c>
      <c r="D990" s="59" t="str">
        <f t="shared" si="14"/>
        <v>La Canada Flintridge 2017</v>
      </c>
      <c r="E990" s="59">
        <v>92</v>
      </c>
      <c r="F990" s="233">
        <v>0</v>
      </c>
      <c r="G990" s="59">
        <v>0</v>
      </c>
      <c r="H990" s="59">
        <v>0</v>
      </c>
      <c r="I990" s="48"/>
      <c r="J990" s="59">
        <v>57</v>
      </c>
      <c r="K990" s="233">
        <v>0</v>
      </c>
      <c r="L990" s="59">
        <v>0</v>
      </c>
      <c r="M990" s="59">
        <v>0</v>
      </c>
      <c r="N990" s="48"/>
      <c r="O990" s="59">
        <v>62</v>
      </c>
      <c r="P990" s="59">
        <v>0</v>
      </c>
      <c r="Q990" s="48"/>
      <c r="R990" s="59">
        <v>132</v>
      </c>
      <c r="S990" s="59">
        <v>11</v>
      </c>
      <c r="T990" s="48">
        <v>0</v>
      </c>
      <c r="U990" s="59">
        <v>343</v>
      </c>
      <c r="V990" s="59">
        <v>11</v>
      </c>
    </row>
    <row r="991" spans="1:22">
      <c r="A991" s="60" t="s">
        <v>1067</v>
      </c>
      <c r="B991" s="15"/>
      <c r="C991" s="59">
        <v>2013</v>
      </c>
      <c r="D991" s="59" t="str">
        <f t="shared" si="14"/>
        <v>La Habra 2013</v>
      </c>
      <c r="E991" s="59">
        <v>1</v>
      </c>
      <c r="F991" s="233">
        <v>0</v>
      </c>
      <c r="G991" s="59">
        <v>0</v>
      </c>
      <c r="H991" s="59">
        <v>0</v>
      </c>
      <c r="I991" s="48"/>
      <c r="J991" s="59">
        <v>77</v>
      </c>
      <c r="K991" s="233">
        <v>0</v>
      </c>
      <c r="L991" s="59">
        <v>0</v>
      </c>
      <c r="M991" s="59">
        <v>0</v>
      </c>
      <c r="N991" s="48"/>
      <c r="O991" s="59">
        <v>1</v>
      </c>
      <c r="P991" s="59">
        <v>0</v>
      </c>
      <c r="Q991" s="48"/>
      <c r="R991" s="59">
        <v>1</v>
      </c>
      <c r="S991" s="59">
        <v>4</v>
      </c>
      <c r="T991" s="48">
        <v>0</v>
      </c>
      <c r="U991" s="59">
        <v>80</v>
      </c>
      <c r="V991" s="59">
        <v>4</v>
      </c>
    </row>
    <row r="992" spans="1:22">
      <c r="A992" s="60" t="s">
        <v>1067</v>
      </c>
      <c r="B992" s="15" t="str">
        <f>VLOOKUP(A992,'Planning Periods'!$E$2:$N$540,10,FALSE)</f>
        <v>10/15/2021 - 10/15/2029</v>
      </c>
      <c r="C992" s="59">
        <v>2014</v>
      </c>
      <c r="D992" s="59" t="str">
        <f t="shared" si="14"/>
        <v>La Habra 2014</v>
      </c>
      <c r="E992" s="59">
        <v>1</v>
      </c>
      <c r="F992" s="233">
        <v>0</v>
      </c>
      <c r="G992" s="59">
        <v>0</v>
      </c>
      <c r="H992" s="59">
        <v>0</v>
      </c>
      <c r="I992" s="48"/>
      <c r="J992" s="59">
        <v>77</v>
      </c>
      <c r="K992" s="233">
        <v>0</v>
      </c>
      <c r="L992" s="59">
        <v>0</v>
      </c>
      <c r="M992" s="59">
        <v>0</v>
      </c>
      <c r="N992" s="48"/>
      <c r="O992" s="59">
        <v>1</v>
      </c>
      <c r="P992" s="59">
        <v>7</v>
      </c>
      <c r="Q992" s="48"/>
      <c r="R992" s="59">
        <v>1</v>
      </c>
      <c r="S992" s="59">
        <v>0</v>
      </c>
      <c r="T992" s="48">
        <v>0</v>
      </c>
      <c r="U992" s="59">
        <v>80</v>
      </c>
      <c r="V992" s="59">
        <v>7</v>
      </c>
    </row>
    <row r="993" spans="1:22">
      <c r="A993" s="60" t="s">
        <v>1067</v>
      </c>
      <c r="B993" s="15" t="str">
        <f>VLOOKUP(A993,'Planning Periods'!$E$2:$N$540,10,FALSE)</f>
        <v>10/15/2021 - 10/15/2029</v>
      </c>
      <c r="C993" s="59">
        <v>2015</v>
      </c>
      <c r="D993" s="59" t="str">
        <f t="shared" si="14"/>
        <v>La Habra 2015</v>
      </c>
      <c r="E993" s="59">
        <v>1</v>
      </c>
      <c r="F993" s="233">
        <v>0</v>
      </c>
      <c r="G993" s="59">
        <v>0</v>
      </c>
      <c r="H993" s="59">
        <v>0</v>
      </c>
      <c r="I993" s="48"/>
      <c r="J993" s="59">
        <v>77</v>
      </c>
      <c r="K993" s="233">
        <v>3</v>
      </c>
      <c r="L993" s="59">
        <v>3</v>
      </c>
      <c r="M993" s="59">
        <v>0</v>
      </c>
      <c r="N993" s="48"/>
      <c r="O993" s="59">
        <v>1</v>
      </c>
      <c r="P993" s="59">
        <v>4</v>
      </c>
      <c r="Q993" s="48"/>
      <c r="R993" s="59">
        <v>1</v>
      </c>
      <c r="S993" s="59">
        <v>22</v>
      </c>
      <c r="T993" s="48">
        <v>0</v>
      </c>
      <c r="U993" s="59">
        <v>80</v>
      </c>
      <c r="V993" s="59">
        <v>29</v>
      </c>
    </row>
    <row r="994" spans="1:22">
      <c r="A994" s="60" t="s">
        <v>1067</v>
      </c>
      <c r="B994" s="15" t="str">
        <f>VLOOKUP(A994,'Planning Periods'!$E$2:$N$540,10,FALSE)</f>
        <v>10/15/2021 - 10/15/2029</v>
      </c>
      <c r="C994" s="59">
        <v>2016</v>
      </c>
      <c r="D994" s="59" t="str">
        <f t="shared" si="14"/>
        <v>La Habra 2016</v>
      </c>
      <c r="E994" s="59">
        <v>1</v>
      </c>
      <c r="F994" s="233">
        <v>0</v>
      </c>
      <c r="G994" s="59">
        <v>0</v>
      </c>
      <c r="H994" s="59">
        <v>0</v>
      </c>
      <c r="I994" s="48"/>
      <c r="J994" s="59">
        <v>77</v>
      </c>
      <c r="K994" s="233">
        <v>0</v>
      </c>
      <c r="L994" s="59">
        <v>0</v>
      </c>
      <c r="M994" s="59">
        <v>0</v>
      </c>
      <c r="N994" s="48"/>
      <c r="O994" s="59">
        <v>1</v>
      </c>
      <c r="P994" s="59">
        <v>0</v>
      </c>
      <c r="Q994" s="48"/>
      <c r="R994" s="59">
        <v>1</v>
      </c>
      <c r="S994" s="59">
        <v>357</v>
      </c>
      <c r="T994" s="48">
        <v>0</v>
      </c>
      <c r="U994" s="59">
        <v>80</v>
      </c>
      <c r="V994" s="59">
        <v>357</v>
      </c>
    </row>
    <row r="995" spans="1:22">
      <c r="A995" s="60" t="s">
        <v>1067</v>
      </c>
      <c r="B995" s="15" t="str">
        <f>VLOOKUP(A995,'Planning Periods'!$E$2:$N$540,10,FALSE)</f>
        <v>10/15/2021 - 10/15/2029</v>
      </c>
      <c r="C995" s="59">
        <v>2017</v>
      </c>
      <c r="D995" s="59" t="str">
        <f t="shared" si="14"/>
        <v>La Habra 2017</v>
      </c>
      <c r="E995" s="59">
        <v>1</v>
      </c>
      <c r="F995" s="233">
        <v>0</v>
      </c>
      <c r="G995" s="59">
        <v>0</v>
      </c>
      <c r="H995" s="59">
        <v>0</v>
      </c>
      <c r="I995" s="48"/>
      <c r="J995" s="59">
        <v>77</v>
      </c>
      <c r="K995" s="233">
        <v>0</v>
      </c>
      <c r="L995" s="59">
        <v>0</v>
      </c>
      <c r="M995" s="59">
        <v>0</v>
      </c>
      <c r="N995" s="48"/>
      <c r="O995" s="59">
        <v>1</v>
      </c>
      <c r="P995" s="59">
        <v>0</v>
      </c>
      <c r="Q995" s="48"/>
      <c r="R995" s="59">
        <v>1</v>
      </c>
      <c r="S995" s="59">
        <v>41</v>
      </c>
      <c r="T995" s="48">
        <v>0</v>
      </c>
      <c r="U995" s="59">
        <v>80</v>
      </c>
      <c r="V995" s="59">
        <v>41</v>
      </c>
    </row>
    <row r="996" spans="1:22">
      <c r="A996" t="s">
        <v>1068</v>
      </c>
      <c r="B996" s="15"/>
      <c r="C996" s="59">
        <v>2013</v>
      </c>
      <c r="D996" s="59" t="str">
        <f t="shared" si="14"/>
        <v>La Habra Heights 2013</v>
      </c>
      <c r="E996" s="59" t="s">
        <v>1357</v>
      </c>
      <c r="F996" s="233" t="s">
        <v>1357</v>
      </c>
      <c r="G996" s="59" t="s">
        <v>1357</v>
      </c>
      <c r="H996" s="59" t="s">
        <v>1357</v>
      </c>
      <c r="I996" s="48"/>
      <c r="J996" s="59" t="s">
        <v>1357</v>
      </c>
      <c r="K996" s="233" t="s">
        <v>1357</v>
      </c>
      <c r="L996" s="59" t="s">
        <v>1357</v>
      </c>
      <c r="M996" s="59" t="s">
        <v>1357</v>
      </c>
      <c r="N996" s="48"/>
      <c r="O996" s="59" t="s">
        <v>1357</v>
      </c>
      <c r="P996" s="59" t="s">
        <v>1357</v>
      </c>
      <c r="Q996" s="48"/>
      <c r="R996" s="59" t="s">
        <v>1357</v>
      </c>
      <c r="S996" s="59" t="s">
        <v>1357</v>
      </c>
      <c r="T996" s="48" t="s">
        <v>1357</v>
      </c>
      <c r="U996" s="59" t="s">
        <v>1357</v>
      </c>
      <c r="V996" s="59" t="s">
        <v>1357</v>
      </c>
    </row>
    <row r="997" spans="1:22">
      <c r="A997" t="s">
        <v>1068</v>
      </c>
      <c r="B997" s="15" t="str">
        <f>VLOOKUP(A997,'Planning Periods'!$E$2:$N$540,10,FALSE)</f>
        <v>10/15/2021 - 10/15/2029</v>
      </c>
      <c r="C997" s="59">
        <v>2014</v>
      </c>
      <c r="D997" s="59" t="str">
        <f t="shared" si="14"/>
        <v>La Habra Heights 2014</v>
      </c>
      <c r="E997" s="233" t="s">
        <v>1357</v>
      </c>
      <c r="F997" s="233" t="s">
        <v>1357</v>
      </c>
      <c r="G997" s="233" t="s">
        <v>1357</v>
      </c>
      <c r="H997" s="233" t="s">
        <v>1357</v>
      </c>
      <c r="I997" s="233">
        <v>0</v>
      </c>
      <c r="J997" s="233" t="s">
        <v>1357</v>
      </c>
      <c r="K997" s="233" t="s">
        <v>1357</v>
      </c>
      <c r="L997" s="233" t="s">
        <v>1357</v>
      </c>
      <c r="M997" s="233" t="s">
        <v>1357</v>
      </c>
      <c r="N997" s="233">
        <v>0</v>
      </c>
      <c r="O997" s="233" t="s">
        <v>1357</v>
      </c>
      <c r="P997" s="233" t="s">
        <v>1357</v>
      </c>
      <c r="Q997" s="233"/>
      <c r="R997" s="233" t="s">
        <v>1357</v>
      </c>
      <c r="S997" s="233" t="s">
        <v>1357</v>
      </c>
      <c r="T997" s="233" t="s">
        <v>1357</v>
      </c>
      <c r="U997" s="233" t="s">
        <v>1357</v>
      </c>
      <c r="V997" s="233" t="s">
        <v>1357</v>
      </c>
    </row>
    <row r="998" spans="1:22">
      <c r="A998" t="s">
        <v>1068</v>
      </c>
      <c r="B998" s="15" t="str">
        <f>VLOOKUP(A998,'Planning Periods'!$E$2:$N$540,10,FALSE)</f>
        <v>10/15/2021 - 10/15/2029</v>
      </c>
      <c r="C998" s="59">
        <v>2015</v>
      </c>
      <c r="D998" s="59" t="str">
        <f t="shared" si="14"/>
        <v>La Habra Heights 2015</v>
      </c>
      <c r="E998" t="s">
        <v>1357</v>
      </c>
      <c r="F998" t="s">
        <v>1357</v>
      </c>
      <c r="G998" t="s">
        <v>1357</v>
      </c>
      <c r="H998" t="s">
        <v>1357</v>
      </c>
      <c r="J998" t="s">
        <v>1357</v>
      </c>
      <c r="K998" t="s">
        <v>1357</v>
      </c>
      <c r="L998" t="s">
        <v>1357</v>
      </c>
      <c r="M998" t="s">
        <v>1357</v>
      </c>
      <c r="O998" t="s">
        <v>1357</v>
      </c>
      <c r="P998" t="s">
        <v>1357</v>
      </c>
      <c r="R998" t="s">
        <v>1357</v>
      </c>
      <c r="S998" t="s">
        <v>1357</v>
      </c>
      <c r="T998" t="s">
        <v>1357</v>
      </c>
      <c r="U998" t="s">
        <v>1357</v>
      </c>
      <c r="V998" t="s">
        <v>1357</v>
      </c>
    </row>
    <row r="999" spans="1:22">
      <c r="A999" t="s">
        <v>1068</v>
      </c>
      <c r="B999" s="15" t="str">
        <f>VLOOKUP(A999,'Planning Periods'!$E$2:$N$540,10,FALSE)</f>
        <v>10/15/2021 - 10/15/2029</v>
      </c>
      <c r="C999" s="59">
        <v>2016</v>
      </c>
      <c r="D999" s="59" t="str">
        <f t="shared" si="14"/>
        <v>La Habra Heights 2016</v>
      </c>
      <c r="E999" t="s">
        <v>1357</v>
      </c>
      <c r="F999" t="s">
        <v>1357</v>
      </c>
      <c r="G999" t="s">
        <v>1357</v>
      </c>
      <c r="H999" t="s">
        <v>1357</v>
      </c>
      <c r="J999" t="s">
        <v>1357</v>
      </c>
      <c r="K999" t="s">
        <v>1357</v>
      </c>
      <c r="L999" t="s">
        <v>1357</v>
      </c>
      <c r="M999" t="s">
        <v>1357</v>
      </c>
      <c r="O999" t="s">
        <v>1357</v>
      </c>
      <c r="P999" t="s">
        <v>1357</v>
      </c>
      <c r="R999" t="s">
        <v>1357</v>
      </c>
      <c r="S999" t="s">
        <v>1357</v>
      </c>
      <c r="T999" t="s">
        <v>1357</v>
      </c>
      <c r="U999" t="s">
        <v>1357</v>
      </c>
      <c r="V999" t="s">
        <v>1357</v>
      </c>
    </row>
    <row r="1000" spans="1:22">
      <c r="A1000" t="s">
        <v>1068</v>
      </c>
      <c r="B1000" s="15" t="str">
        <f>VLOOKUP(A1000,'Planning Periods'!$E$2:$N$540,10,FALSE)</f>
        <v>10/15/2021 - 10/15/2029</v>
      </c>
      <c r="C1000" s="59">
        <v>2017</v>
      </c>
      <c r="D1000" s="59" t="str">
        <f t="shared" si="14"/>
        <v>La Habra Heights 2017</v>
      </c>
      <c r="E1000" t="s">
        <v>1357</v>
      </c>
      <c r="F1000" t="s">
        <v>1357</v>
      </c>
      <c r="G1000" t="s">
        <v>1357</v>
      </c>
      <c r="H1000" t="s">
        <v>1357</v>
      </c>
      <c r="J1000" t="s">
        <v>1357</v>
      </c>
      <c r="K1000" t="s">
        <v>1357</v>
      </c>
      <c r="L1000" t="s">
        <v>1357</v>
      </c>
      <c r="M1000" t="s">
        <v>1357</v>
      </c>
      <c r="O1000" t="s">
        <v>1357</v>
      </c>
      <c r="P1000" t="s">
        <v>1357</v>
      </c>
      <c r="R1000" t="s">
        <v>1357</v>
      </c>
      <c r="S1000" t="s">
        <v>1357</v>
      </c>
      <c r="T1000" t="s">
        <v>1357</v>
      </c>
      <c r="U1000" t="s">
        <v>1357</v>
      </c>
      <c r="V1000" t="s">
        <v>1357</v>
      </c>
    </row>
    <row r="1001" spans="1:22">
      <c r="A1001" s="60" t="s">
        <v>1069</v>
      </c>
      <c r="B1001" s="15" t="str">
        <f>VLOOKUP(A1001,'Planning Periods'!$E$2:$N$540,10,FALSE)</f>
        <v>04/30/2021 - 04/30/2029</v>
      </c>
      <c r="C1001" s="59">
        <v>2013</v>
      </c>
      <c r="D1001" s="59" t="str">
        <f t="shared" si="14"/>
        <v>La Mesa 2013</v>
      </c>
      <c r="E1001" s="59">
        <v>430</v>
      </c>
      <c r="F1001" s="233">
        <v>18</v>
      </c>
      <c r="G1001" s="59">
        <v>18</v>
      </c>
      <c r="H1001" s="59">
        <v>0</v>
      </c>
      <c r="I1001" s="48"/>
      <c r="J1001" s="59">
        <v>326</v>
      </c>
      <c r="K1001" s="233">
        <v>0</v>
      </c>
      <c r="L1001" s="59">
        <v>0</v>
      </c>
      <c r="M1001" s="59">
        <v>0</v>
      </c>
      <c r="N1001" s="48"/>
      <c r="O1001" s="59">
        <v>302</v>
      </c>
      <c r="P1001" s="59">
        <v>279</v>
      </c>
      <c r="Q1001" s="48"/>
      <c r="R1001" s="59">
        <v>664</v>
      </c>
      <c r="S1001" s="59">
        <v>241</v>
      </c>
      <c r="T1001" s="48">
        <v>0</v>
      </c>
      <c r="U1001" s="59">
        <v>1722</v>
      </c>
      <c r="V1001" s="59">
        <v>538</v>
      </c>
    </row>
    <row r="1002" spans="1:22">
      <c r="A1002" s="60" t="s">
        <v>1069</v>
      </c>
      <c r="B1002" s="15" t="str">
        <f>VLOOKUP(A1002,'Planning Periods'!$E$2:$N$540,10,FALSE)</f>
        <v>04/30/2021 - 04/30/2029</v>
      </c>
      <c r="C1002" s="59">
        <v>2014</v>
      </c>
      <c r="D1002" s="59" t="str">
        <f t="shared" si="14"/>
        <v>La Mesa 2014</v>
      </c>
      <c r="E1002" s="59">
        <v>430</v>
      </c>
      <c r="F1002" s="233">
        <v>0</v>
      </c>
      <c r="G1002" s="59">
        <v>0</v>
      </c>
      <c r="H1002" s="59">
        <v>0</v>
      </c>
      <c r="I1002" s="48"/>
      <c r="J1002" s="59">
        <v>326</v>
      </c>
      <c r="K1002" s="233">
        <v>1</v>
      </c>
      <c r="L1002" s="59">
        <v>0</v>
      </c>
      <c r="M1002" s="59">
        <v>1</v>
      </c>
      <c r="N1002" s="48"/>
      <c r="O1002" s="59">
        <v>302</v>
      </c>
      <c r="P1002" s="59">
        <v>0</v>
      </c>
      <c r="Q1002" s="48"/>
      <c r="R1002" s="59">
        <v>664</v>
      </c>
      <c r="S1002" s="59">
        <v>310</v>
      </c>
      <c r="T1002" s="48">
        <v>1</v>
      </c>
      <c r="U1002" s="59">
        <v>1722</v>
      </c>
      <c r="V1002" s="59">
        <v>311</v>
      </c>
    </row>
    <row r="1003" spans="1:22">
      <c r="A1003" s="60" t="s">
        <v>1069</v>
      </c>
      <c r="B1003" s="15" t="str">
        <f>VLOOKUP(A1003,'Planning Periods'!$E$2:$N$540,10,FALSE)</f>
        <v>04/30/2021 - 04/30/2029</v>
      </c>
      <c r="C1003" s="59">
        <v>2015</v>
      </c>
      <c r="D1003" s="59" t="str">
        <f t="shared" si="14"/>
        <v>La Mesa 2015</v>
      </c>
      <c r="E1003" s="59">
        <v>430</v>
      </c>
      <c r="F1003" s="233">
        <v>0</v>
      </c>
      <c r="G1003" s="59">
        <v>0</v>
      </c>
      <c r="H1003" s="59">
        <v>0</v>
      </c>
      <c r="I1003" s="48"/>
      <c r="J1003" s="59">
        <v>326</v>
      </c>
      <c r="K1003" s="233">
        <v>1</v>
      </c>
      <c r="L1003" s="59">
        <v>0</v>
      </c>
      <c r="M1003" s="59">
        <v>1</v>
      </c>
      <c r="N1003" s="48"/>
      <c r="O1003" s="59">
        <v>302</v>
      </c>
      <c r="P1003" s="59">
        <v>0</v>
      </c>
      <c r="Q1003" s="48"/>
      <c r="R1003" s="59">
        <v>664</v>
      </c>
      <c r="S1003" s="59">
        <v>28</v>
      </c>
      <c r="T1003" s="48">
        <v>1</v>
      </c>
      <c r="U1003" s="59">
        <v>1722</v>
      </c>
      <c r="V1003" s="59">
        <v>29</v>
      </c>
    </row>
    <row r="1004" spans="1:22">
      <c r="A1004" s="60" t="s">
        <v>1069</v>
      </c>
      <c r="B1004" s="15" t="str">
        <f>VLOOKUP(A1004,'Planning Periods'!$E$2:$N$540,10,FALSE)</f>
        <v>04/30/2021 - 04/30/2029</v>
      </c>
      <c r="C1004" s="59">
        <v>2016</v>
      </c>
      <c r="D1004" s="59" t="str">
        <f t="shared" si="14"/>
        <v>La Mesa 2016</v>
      </c>
      <c r="E1004" s="59">
        <v>430</v>
      </c>
      <c r="F1004" s="233">
        <v>0</v>
      </c>
      <c r="G1004" s="59">
        <v>0</v>
      </c>
      <c r="H1004" s="59">
        <v>0</v>
      </c>
      <c r="I1004" s="48"/>
      <c r="J1004" s="59">
        <v>326</v>
      </c>
      <c r="K1004" s="233">
        <v>0</v>
      </c>
      <c r="L1004" s="59">
        <v>0</v>
      </c>
      <c r="M1004" s="59">
        <v>0</v>
      </c>
      <c r="N1004" s="48"/>
      <c r="O1004" s="59">
        <v>302</v>
      </c>
      <c r="P1004" s="59">
        <v>0</v>
      </c>
      <c r="Q1004" s="48"/>
      <c r="R1004" s="59">
        <v>664</v>
      </c>
      <c r="S1004" s="59">
        <v>106</v>
      </c>
      <c r="T1004" s="48">
        <v>0</v>
      </c>
      <c r="U1004" s="59">
        <v>1722</v>
      </c>
      <c r="V1004" s="59">
        <v>106</v>
      </c>
    </row>
    <row r="1005" spans="1:22">
      <c r="A1005" s="60" t="s">
        <v>1069</v>
      </c>
      <c r="B1005" s="15" t="str">
        <f>VLOOKUP(A1005,'Planning Periods'!$E$2:$N$540,10,FALSE)</f>
        <v>04/30/2021 - 04/30/2029</v>
      </c>
      <c r="C1005" s="59">
        <v>2017</v>
      </c>
      <c r="D1005" s="59" t="str">
        <f t="shared" si="14"/>
        <v>La Mesa 2017</v>
      </c>
      <c r="E1005" s="59">
        <v>430</v>
      </c>
      <c r="F1005" s="233">
        <v>0</v>
      </c>
      <c r="G1005" s="59">
        <v>0</v>
      </c>
      <c r="H1005" s="59">
        <v>0</v>
      </c>
      <c r="I1005" s="48"/>
      <c r="J1005" s="59">
        <v>326</v>
      </c>
      <c r="K1005" s="233">
        <v>7</v>
      </c>
      <c r="L1005" s="59">
        <v>0</v>
      </c>
      <c r="M1005" s="59">
        <v>7</v>
      </c>
      <c r="N1005" s="48"/>
      <c r="O1005" s="59">
        <v>302</v>
      </c>
      <c r="P1005" s="59">
        <v>0</v>
      </c>
      <c r="Q1005" s="48"/>
      <c r="R1005" s="59">
        <v>664</v>
      </c>
      <c r="S1005" s="59">
        <v>24</v>
      </c>
      <c r="T1005" s="48">
        <v>7</v>
      </c>
      <c r="U1005" s="59">
        <v>1722</v>
      </c>
      <c r="V1005" s="59">
        <v>31</v>
      </c>
    </row>
    <row r="1006" spans="1:22">
      <c r="A1006" s="60" t="s">
        <v>1070</v>
      </c>
      <c r="B1006" s="15"/>
      <c r="C1006" s="59">
        <v>2013</v>
      </c>
      <c r="D1006" s="59" t="str">
        <f t="shared" si="14"/>
        <v>La Mirada 2013</v>
      </c>
      <c r="E1006" s="59" t="s">
        <v>1357</v>
      </c>
      <c r="F1006" s="233" t="s">
        <v>1357</v>
      </c>
      <c r="G1006" s="59" t="s">
        <v>1357</v>
      </c>
      <c r="H1006" s="59" t="s">
        <v>1357</v>
      </c>
      <c r="I1006" s="48"/>
      <c r="J1006" s="59" t="s">
        <v>1357</v>
      </c>
      <c r="K1006" s="233" t="s">
        <v>1357</v>
      </c>
      <c r="L1006" s="59" t="s">
        <v>1357</v>
      </c>
      <c r="M1006" s="59" t="s">
        <v>1357</v>
      </c>
      <c r="N1006" s="48"/>
      <c r="O1006" s="59" t="s">
        <v>1357</v>
      </c>
      <c r="P1006" s="59" t="s">
        <v>1357</v>
      </c>
      <c r="Q1006" s="48"/>
      <c r="R1006" s="59" t="s">
        <v>1357</v>
      </c>
      <c r="S1006" s="59" t="s">
        <v>1357</v>
      </c>
      <c r="T1006" s="48" t="s">
        <v>1357</v>
      </c>
      <c r="U1006" s="59" t="s">
        <v>1357</v>
      </c>
      <c r="V1006" s="59" t="s">
        <v>1357</v>
      </c>
    </row>
    <row r="1007" spans="1:22">
      <c r="A1007" s="60" t="s">
        <v>1070</v>
      </c>
      <c r="B1007" s="15" t="str">
        <f>VLOOKUP(A1007,'Planning Periods'!$E$2:$N$540,10,FALSE)</f>
        <v>10/15/2021 - 10/15/2029</v>
      </c>
      <c r="C1007" s="59">
        <v>2014</v>
      </c>
      <c r="D1007" s="59" t="str">
        <f t="shared" si="14"/>
        <v>La Mirada 2014</v>
      </c>
      <c r="E1007" s="59" t="s">
        <v>1357</v>
      </c>
      <c r="F1007" s="233" t="s">
        <v>1357</v>
      </c>
      <c r="G1007" s="59" t="s">
        <v>1357</v>
      </c>
      <c r="H1007" s="59" t="s">
        <v>1357</v>
      </c>
      <c r="I1007" s="48"/>
      <c r="J1007" s="59" t="s">
        <v>1357</v>
      </c>
      <c r="K1007" s="233" t="s">
        <v>1357</v>
      </c>
      <c r="L1007" s="59" t="s">
        <v>1357</v>
      </c>
      <c r="M1007" s="59" t="s">
        <v>1357</v>
      </c>
      <c r="N1007" s="48"/>
      <c r="O1007" s="59" t="s">
        <v>1357</v>
      </c>
      <c r="P1007" s="59" t="s">
        <v>1357</v>
      </c>
      <c r="Q1007" s="48"/>
      <c r="R1007" s="59" t="s">
        <v>1357</v>
      </c>
      <c r="S1007" s="59" t="s">
        <v>1357</v>
      </c>
      <c r="T1007" s="48" t="s">
        <v>1357</v>
      </c>
      <c r="U1007" s="59" t="s">
        <v>1357</v>
      </c>
      <c r="V1007" s="59" t="s">
        <v>1357</v>
      </c>
    </row>
    <row r="1008" spans="1:22">
      <c r="A1008" s="60" t="s">
        <v>1070</v>
      </c>
      <c r="B1008" s="15" t="str">
        <f>VLOOKUP(A1008,'Planning Periods'!$E$2:$N$540,10,FALSE)</f>
        <v>10/15/2021 - 10/15/2029</v>
      </c>
      <c r="C1008" s="59">
        <v>2015</v>
      </c>
      <c r="D1008" s="59" t="str">
        <f t="shared" si="14"/>
        <v>La Mirada 2015</v>
      </c>
      <c r="E1008" s="59" t="s">
        <v>1357</v>
      </c>
      <c r="F1008" s="233" t="s">
        <v>1357</v>
      </c>
      <c r="G1008" s="59" t="s">
        <v>1357</v>
      </c>
      <c r="H1008" s="59" t="s">
        <v>1357</v>
      </c>
      <c r="I1008" s="48"/>
      <c r="J1008" s="59" t="s">
        <v>1357</v>
      </c>
      <c r="K1008" s="233" t="s">
        <v>1357</v>
      </c>
      <c r="L1008" s="59" t="s">
        <v>1357</v>
      </c>
      <c r="M1008" s="59" t="s">
        <v>1357</v>
      </c>
      <c r="N1008" s="48"/>
      <c r="O1008" s="59" t="s">
        <v>1357</v>
      </c>
      <c r="P1008" s="59" t="s">
        <v>1357</v>
      </c>
      <c r="Q1008" s="48"/>
      <c r="R1008" s="59" t="s">
        <v>1357</v>
      </c>
      <c r="S1008" s="59" t="s">
        <v>1357</v>
      </c>
      <c r="T1008" s="48" t="s">
        <v>1357</v>
      </c>
      <c r="U1008" s="59" t="s">
        <v>1357</v>
      </c>
      <c r="V1008" s="59" t="s">
        <v>1357</v>
      </c>
    </row>
    <row r="1009" spans="1:22">
      <c r="A1009" s="60" t="s">
        <v>1070</v>
      </c>
      <c r="B1009" s="15" t="str">
        <f>VLOOKUP(A1009,'Planning Periods'!$E$2:$N$540,10,FALSE)</f>
        <v>10/15/2021 - 10/15/2029</v>
      </c>
      <c r="C1009" s="59">
        <v>2016</v>
      </c>
      <c r="D1009" s="59" t="str">
        <f t="shared" si="14"/>
        <v>La Mirada 2016</v>
      </c>
      <c r="E1009" s="59" t="s">
        <v>1357</v>
      </c>
      <c r="F1009" s="233" t="s">
        <v>1357</v>
      </c>
      <c r="G1009" s="59" t="s">
        <v>1357</v>
      </c>
      <c r="H1009" s="59" t="s">
        <v>1357</v>
      </c>
      <c r="I1009" s="48"/>
      <c r="J1009" s="59" t="s">
        <v>1357</v>
      </c>
      <c r="K1009" s="233" t="s">
        <v>1357</v>
      </c>
      <c r="L1009" s="59" t="s">
        <v>1357</v>
      </c>
      <c r="M1009" s="59" t="s">
        <v>1357</v>
      </c>
      <c r="N1009" s="48"/>
      <c r="O1009" s="59" t="s">
        <v>1357</v>
      </c>
      <c r="P1009" s="59" t="s">
        <v>1357</v>
      </c>
      <c r="Q1009" s="48"/>
      <c r="R1009" s="59" t="s">
        <v>1357</v>
      </c>
      <c r="S1009" s="59" t="s">
        <v>1357</v>
      </c>
      <c r="T1009" s="48" t="s">
        <v>1357</v>
      </c>
      <c r="U1009" s="59" t="s">
        <v>1357</v>
      </c>
      <c r="V1009" s="59" t="s">
        <v>1357</v>
      </c>
    </row>
    <row r="1010" spans="1:22">
      <c r="A1010" s="60" t="s">
        <v>1070</v>
      </c>
      <c r="B1010" s="15" t="str">
        <f>VLOOKUP(A1010,'Planning Periods'!$E$2:$N$540,10,FALSE)</f>
        <v>10/15/2021 - 10/15/2029</v>
      </c>
      <c r="C1010" s="59">
        <v>2017</v>
      </c>
      <c r="D1010" s="59" t="str">
        <f t="shared" si="14"/>
        <v>La Mirada 2017</v>
      </c>
      <c r="E1010" s="59">
        <v>62</v>
      </c>
      <c r="F1010" s="233">
        <v>0</v>
      </c>
      <c r="G1010" s="59">
        <v>0</v>
      </c>
      <c r="H1010" s="59">
        <v>0</v>
      </c>
      <c r="I1010" s="48"/>
      <c r="J1010" s="59">
        <v>37</v>
      </c>
      <c r="K1010" s="233">
        <v>0</v>
      </c>
      <c r="L1010" s="59">
        <v>0</v>
      </c>
      <c r="M1010" s="59">
        <v>0</v>
      </c>
      <c r="N1010" s="48"/>
      <c r="O1010" s="59">
        <v>40</v>
      </c>
      <c r="P1010" s="59">
        <v>1</v>
      </c>
      <c r="Q1010" s="48"/>
      <c r="R1010" s="59">
        <v>96</v>
      </c>
      <c r="S1010" s="59">
        <v>31</v>
      </c>
      <c r="T1010" s="48">
        <v>0</v>
      </c>
      <c r="U1010" s="59">
        <v>235</v>
      </c>
      <c r="V1010" s="59">
        <v>32</v>
      </c>
    </row>
    <row r="1011" spans="1:22">
      <c r="A1011" s="60" t="s">
        <v>1071</v>
      </c>
      <c r="B1011" s="15"/>
      <c r="C1011" s="59">
        <v>2013</v>
      </c>
      <c r="D1011" s="59" t="str">
        <f t="shared" si="14"/>
        <v>La Palma 2013</v>
      </c>
      <c r="E1011" s="59" t="s">
        <v>1357</v>
      </c>
      <c r="F1011" s="233" t="s">
        <v>1357</v>
      </c>
      <c r="G1011" s="59" t="s">
        <v>1357</v>
      </c>
      <c r="H1011" s="59" t="s">
        <v>1357</v>
      </c>
      <c r="I1011" s="48"/>
      <c r="J1011" s="59" t="s">
        <v>1357</v>
      </c>
      <c r="K1011" s="233" t="s">
        <v>1357</v>
      </c>
      <c r="L1011" s="59" t="s">
        <v>1357</v>
      </c>
      <c r="M1011" s="59" t="s">
        <v>1357</v>
      </c>
      <c r="N1011" s="48"/>
      <c r="O1011" s="59" t="s">
        <v>1357</v>
      </c>
      <c r="P1011" s="59" t="s">
        <v>1357</v>
      </c>
      <c r="Q1011" s="48"/>
      <c r="R1011" s="59" t="s">
        <v>1357</v>
      </c>
      <c r="S1011" s="59" t="s">
        <v>1357</v>
      </c>
      <c r="T1011" s="48" t="s">
        <v>1357</v>
      </c>
      <c r="U1011" s="59" t="s">
        <v>1357</v>
      </c>
      <c r="V1011" s="59" t="s">
        <v>1357</v>
      </c>
    </row>
    <row r="1012" spans="1:22">
      <c r="A1012" s="60" t="s">
        <v>1071</v>
      </c>
      <c r="B1012" s="15" t="str">
        <f>VLOOKUP(A1012,'Planning Periods'!$E$2:$N$540,10,FALSE)</f>
        <v>10/15/2021 - 10/15/2029</v>
      </c>
      <c r="C1012" s="59">
        <v>2014</v>
      </c>
      <c r="D1012" s="59" t="str">
        <f t="shared" si="14"/>
        <v>La Palma 2014</v>
      </c>
      <c r="E1012" s="59">
        <v>2</v>
      </c>
      <c r="F1012" s="233">
        <v>0</v>
      </c>
      <c r="G1012" s="59">
        <v>0</v>
      </c>
      <c r="H1012" s="59">
        <v>0</v>
      </c>
      <c r="I1012" s="48"/>
      <c r="J1012" s="59">
        <v>2</v>
      </c>
      <c r="K1012" s="233">
        <v>0</v>
      </c>
      <c r="L1012" s="59">
        <v>0</v>
      </c>
      <c r="M1012" s="59">
        <v>0</v>
      </c>
      <c r="N1012" s="48"/>
      <c r="O1012" s="59">
        <v>2</v>
      </c>
      <c r="P1012" s="59">
        <v>0</v>
      </c>
      <c r="Q1012" s="48"/>
      <c r="R1012" s="59">
        <v>3</v>
      </c>
      <c r="S1012" s="59">
        <v>0</v>
      </c>
      <c r="T1012" s="48">
        <v>0</v>
      </c>
      <c r="U1012" s="59">
        <v>9</v>
      </c>
      <c r="V1012" s="59">
        <v>0</v>
      </c>
    </row>
    <row r="1013" spans="1:22">
      <c r="A1013" s="60" t="s">
        <v>1071</v>
      </c>
      <c r="B1013" s="15" t="str">
        <f>VLOOKUP(A1013,'Planning Periods'!$E$2:$N$540,10,FALSE)</f>
        <v>10/15/2021 - 10/15/2029</v>
      </c>
      <c r="C1013" s="59">
        <v>2015</v>
      </c>
      <c r="D1013" s="59" t="str">
        <f t="shared" si="14"/>
        <v>La Palma 2015</v>
      </c>
      <c r="E1013" s="59">
        <v>2</v>
      </c>
      <c r="F1013" s="233">
        <v>0</v>
      </c>
      <c r="G1013" s="59">
        <v>0</v>
      </c>
      <c r="H1013" s="59">
        <v>0</v>
      </c>
      <c r="I1013" s="48"/>
      <c r="J1013" s="59">
        <v>2</v>
      </c>
      <c r="K1013" s="233">
        <v>0</v>
      </c>
      <c r="L1013" s="59">
        <v>0</v>
      </c>
      <c r="M1013" s="59">
        <v>0</v>
      </c>
      <c r="N1013" s="48"/>
      <c r="O1013" s="59">
        <v>2</v>
      </c>
      <c r="P1013" s="59">
        <v>0</v>
      </c>
      <c r="Q1013" s="48"/>
      <c r="R1013" s="59">
        <v>3</v>
      </c>
      <c r="S1013" s="59">
        <v>0</v>
      </c>
      <c r="T1013" s="48">
        <v>0</v>
      </c>
      <c r="U1013" s="59">
        <v>9</v>
      </c>
      <c r="V1013" s="59">
        <v>0</v>
      </c>
    </row>
    <row r="1014" spans="1:22">
      <c r="A1014" s="60" t="s">
        <v>1071</v>
      </c>
      <c r="B1014" s="15" t="str">
        <f>VLOOKUP(A1014,'Planning Periods'!$E$2:$N$540,10,FALSE)</f>
        <v>10/15/2021 - 10/15/2029</v>
      </c>
      <c r="C1014" s="59">
        <v>2016</v>
      </c>
      <c r="D1014" s="59" t="str">
        <f t="shared" si="14"/>
        <v>La Palma 2016</v>
      </c>
      <c r="E1014" s="59">
        <v>2</v>
      </c>
      <c r="F1014" s="233">
        <v>0</v>
      </c>
      <c r="G1014" s="59">
        <v>0</v>
      </c>
      <c r="H1014" s="59">
        <v>0</v>
      </c>
      <c r="I1014" s="48"/>
      <c r="J1014" s="59">
        <v>2</v>
      </c>
      <c r="K1014" s="233">
        <v>0</v>
      </c>
      <c r="L1014" s="59">
        <v>0</v>
      </c>
      <c r="M1014" s="59">
        <v>0</v>
      </c>
      <c r="N1014" s="48"/>
      <c r="O1014" s="59">
        <v>2</v>
      </c>
      <c r="P1014" s="59">
        <v>0</v>
      </c>
      <c r="Q1014" s="48"/>
      <c r="R1014" s="59">
        <v>3</v>
      </c>
      <c r="S1014" s="59">
        <v>0</v>
      </c>
      <c r="T1014" s="48">
        <v>0</v>
      </c>
      <c r="U1014" s="59">
        <v>9</v>
      </c>
      <c r="V1014" s="59">
        <v>0</v>
      </c>
    </row>
    <row r="1015" spans="1:22">
      <c r="A1015" s="60" t="s">
        <v>1071</v>
      </c>
      <c r="B1015" s="15" t="str">
        <f>VLOOKUP(A1015,'Planning Periods'!$E$2:$N$540,10,FALSE)</f>
        <v>10/15/2021 - 10/15/2029</v>
      </c>
      <c r="C1015" s="59">
        <v>2017</v>
      </c>
      <c r="D1015" s="59" t="str">
        <f t="shared" ref="D1015:D1089" si="15">CONCATENATE(A1015," ",C1015)</f>
        <v>La Palma 2017</v>
      </c>
      <c r="E1015" s="59">
        <v>2</v>
      </c>
      <c r="F1015" s="233">
        <v>0</v>
      </c>
      <c r="G1015" s="59">
        <v>0</v>
      </c>
      <c r="H1015" s="59">
        <v>0</v>
      </c>
      <c r="I1015" s="48"/>
      <c r="J1015" s="59">
        <v>2</v>
      </c>
      <c r="K1015" s="233">
        <v>0</v>
      </c>
      <c r="L1015" s="59">
        <v>0</v>
      </c>
      <c r="M1015" s="59">
        <v>0</v>
      </c>
      <c r="N1015" s="48"/>
      <c r="O1015" s="59">
        <v>2</v>
      </c>
      <c r="P1015" s="59">
        <v>0</v>
      </c>
      <c r="Q1015" s="48"/>
      <c r="R1015" s="59">
        <v>3</v>
      </c>
      <c r="S1015" s="59">
        <v>10</v>
      </c>
      <c r="T1015" s="48">
        <v>0</v>
      </c>
      <c r="U1015" s="59">
        <v>9</v>
      </c>
      <c r="V1015" s="59">
        <v>10</v>
      </c>
    </row>
    <row r="1016" spans="1:22">
      <c r="A1016" t="s">
        <v>1072</v>
      </c>
      <c r="B1016" s="15"/>
      <c r="C1016" s="59">
        <v>2013</v>
      </c>
      <c r="D1016" s="59" t="str">
        <f t="shared" si="14"/>
        <v>La Puente 2013</v>
      </c>
      <c r="E1016" s="59" t="s">
        <v>1357</v>
      </c>
      <c r="F1016" s="233" t="s">
        <v>1357</v>
      </c>
      <c r="G1016" s="59" t="s">
        <v>1357</v>
      </c>
      <c r="H1016" s="59" t="s">
        <v>1357</v>
      </c>
      <c r="I1016" s="48"/>
      <c r="J1016" s="59" t="s">
        <v>1357</v>
      </c>
      <c r="K1016" s="233" t="s">
        <v>1357</v>
      </c>
      <c r="L1016" s="59" t="s">
        <v>1357</v>
      </c>
      <c r="M1016" s="59" t="s">
        <v>1357</v>
      </c>
      <c r="N1016" s="48"/>
      <c r="O1016" s="59" t="s">
        <v>1357</v>
      </c>
      <c r="P1016" s="59" t="s">
        <v>1357</v>
      </c>
      <c r="Q1016" s="48"/>
      <c r="R1016" s="59" t="s">
        <v>1357</v>
      </c>
      <c r="S1016" s="59" t="s">
        <v>1357</v>
      </c>
      <c r="T1016" s="48" t="s">
        <v>1357</v>
      </c>
      <c r="U1016" s="59" t="s">
        <v>1357</v>
      </c>
      <c r="V1016" s="59" t="s">
        <v>1357</v>
      </c>
    </row>
    <row r="1017" spans="1:22">
      <c r="A1017" t="s">
        <v>1072</v>
      </c>
      <c r="B1017" s="15" t="str">
        <f>VLOOKUP(A1017,'Planning Periods'!$E$2:$N$540,10,FALSE)</f>
        <v>10/15/2021 - 10/15/2029</v>
      </c>
      <c r="C1017" s="59">
        <v>2014</v>
      </c>
      <c r="D1017" s="59" t="str">
        <f>CONCATENATE(A1017," ",C1017)</f>
        <v>La Puente 2014</v>
      </c>
      <c r="E1017" s="233" t="s">
        <v>1357</v>
      </c>
      <c r="F1017" s="233" t="s">
        <v>1357</v>
      </c>
      <c r="G1017" s="233" t="s">
        <v>1357</v>
      </c>
      <c r="H1017" s="233" t="s">
        <v>1357</v>
      </c>
      <c r="I1017" s="233">
        <v>0</v>
      </c>
      <c r="J1017" s="233" t="s">
        <v>1357</v>
      </c>
      <c r="K1017" s="233" t="s">
        <v>1357</v>
      </c>
      <c r="L1017" s="233" t="s">
        <v>1357</v>
      </c>
      <c r="M1017" s="233" t="s">
        <v>1357</v>
      </c>
      <c r="N1017" s="233">
        <v>0</v>
      </c>
      <c r="O1017" s="233" t="s">
        <v>1357</v>
      </c>
      <c r="P1017" s="233" t="s">
        <v>1357</v>
      </c>
      <c r="Q1017" s="233"/>
      <c r="R1017" s="233" t="s">
        <v>1357</v>
      </c>
      <c r="S1017" s="233" t="s">
        <v>1357</v>
      </c>
      <c r="T1017" s="233" t="s">
        <v>1357</v>
      </c>
      <c r="U1017" s="233" t="s">
        <v>1357</v>
      </c>
      <c r="V1017" s="233" t="s">
        <v>1357</v>
      </c>
    </row>
    <row r="1018" spans="1:22">
      <c r="A1018" t="s">
        <v>1072</v>
      </c>
      <c r="B1018" s="15" t="str">
        <f>VLOOKUP(A1018,'Planning Periods'!$E$2:$N$540,10,FALSE)</f>
        <v>10/15/2021 - 10/15/2029</v>
      </c>
      <c r="C1018" s="59">
        <v>2015</v>
      </c>
      <c r="D1018" s="59" t="str">
        <f t="shared" si="15"/>
        <v>La Puente 2015</v>
      </c>
      <c r="E1018" t="s">
        <v>1357</v>
      </c>
      <c r="F1018" t="s">
        <v>1357</v>
      </c>
      <c r="G1018" t="s">
        <v>1357</v>
      </c>
      <c r="H1018" t="s">
        <v>1357</v>
      </c>
      <c r="J1018" t="s">
        <v>1357</v>
      </c>
      <c r="K1018" t="s">
        <v>1357</v>
      </c>
      <c r="L1018" t="s">
        <v>1357</v>
      </c>
      <c r="M1018" t="s">
        <v>1357</v>
      </c>
      <c r="O1018" t="s">
        <v>1357</v>
      </c>
      <c r="P1018" t="s">
        <v>1357</v>
      </c>
      <c r="R1018" t="s">
        <v>1357</v>
      </c>
      <c r="S1018" t="s">
        <v>1357</v>
      </c>
      <c r="T1018" t="s">
        <v>1357</v>
      </c>
      <c r="U1018" t="s">
        <v>1357</v>
      </c>
      <c r="V1018" t="s">
        <v>1357</v>
      </c>
    </row>
    <row r="1019" spans="1:22">
      <c r="A1019" t="s">
        <v>1072</v>
      </c>
      <c r="B1019" s="15" t="str">
        <f>VLOOKUP(A1019,'Planning Periods'!$E$2:$N$540,10,FALSE)</f>
        <v>10/15/2021 - 10/15/2029</v>
      </c>
      <c r="C1019" s="59">
        <v>2016</v>
      </c>
      <c r="D1019" s="59" t="str">
        <f t="shared" si="15"/>
        <v>La Puente 2016</v>
      </c>
      <c r="E1019" t="s">
        <v>1357</v>
      </c>
      <c r="F1019" t="s">
        <v>1357</v>
      </c>
      <c r="G1019" t="s">
        <v>1357</v>
      </c>
      <c r="H1019" t="s">
        <v>1357</v>
      </c>
      <c r="J1019" t="s">
        <v>1357</v>
      </c>
      <c r="K1019" t="s">
        <v>1357</v>
      </c>
      <c r="L1019" t="s">
        <v>1357</v>
      </c>
      <c r="M1019" t="s">
        <v>1357</v>
      </c>
      <c r="O1019" t="s">
        <v>1357</v>
      </c>
      <c r="P1019" t="s">
        <v>1357</v>
      </c>
      <c r="R1019" t="s">
        <v>1357</v>
      </c>
      <c r="S1019" t="s">
        <v>1357</v>
      </c>
      <c r="T1019" t="s">
        <v>1357</v>
      </c>
      <c r="U1019" t="s">
        <v>1357</v>
      </c>
      <c r="V1019" t="s">
        <v>1357</v>
      </c>
    </row>
    <row r="1020" spans="1:22">
      <c r="A1020" t="s">
        <v>1072</v>
      </c>
      <c r="B1020" s="15" t="str">
        <f>VLOOKUP(A1020,'Planning Periods'!$E$2:$N$540,10,FALSE)</f>
        <v>10/15/2021 - 10/15/2029</v>
      </c>
      <c r="C1020" s="59">
        <v>2017</v>
      </c>
      <c r="D1020" s="59" t="str">
        <f t="shared" si="15"/>
        <v>La Puente 2017</v>
      </c>
      <c r="E1020" t="s">
        <v>1357</v>
      </c>
      <c r="F1020" t="s">
        <v>1357</v>
      </c>
      <c r="G1020" t="s">
        <v>1357</v>
      </c>
      <c r="H1020" t="s">
        <v>1357</v>
      </c>
      <c r="J1020" t="s">
        <v>1357</v>
      </c>
      <c r="K1020" t="s">
        <v>1357</v>
      </c>
      <c r="L1020" t="s">
        <v>1357</v>
      </c>
      <c r="M1020" t="s">
        <v>1357</v>
      </c>
      <c r="O1020" t="s">
        <v>1357</v>
      </c>
      <c r="P1020" t="s">
        <v>1357</v>
      </c>
      <c r="R1020" t="s">
        <v>1357</v>
      </c>
      <c r="S1020" t="s">
        <v>1357</v>
      </c>
      <c r="T1020" t="s">
        <v>1357</v>
      </c>
      <c r="U1020" t="s">
        <v>1357</v>
      </c>
      <c r="V1020" t="s">
        <v>1357</v>
      </c>
    </row>
    <row r="1021" spans="1:22">
      <c r="A1021" s="60" t="s">
        <v>1073</v>
      </c>
      <c r="B1021" s="15"/>
      <c r="C1021" s="59">
        <v>2013</v>
      </c>
      <c r="D1021" s="59" t="str">
        <f t="shared" si="15"/>
        <v>La Quinta 2013</v>
      </c>
      <c r="E1021" t="s">
        <v>1357</v>
      </c>
      <c r="F1021" t="s">
        <v>1357</v>
      </c>
      <c r="G1021" t="s">
        <v>1357</v>
      </c>
      <c r="H1021" t="s">
        <v>1357</v>
      </c>
      <c r="J1021" t="s">
        <v>1357</v>
      </c>
      <c r="K1021" t="s">
        <v>1357</v>
      </c>
      <c r="L1021" t="s">
        <v>1357</v>
      </c>
      <c r="M1021" t="s">
        <v>1357</v>
      </c>
      <c r="O1021" t="s">
        <v>1357</v>
      </c>
      <c r="P1021" t="s">
        <v>1357</v>
      </c>
      <c r="R1021" t="s">
        <v>1357</v>
      </c>
      <c r="S1021" t="s">
        <v>1357</v>
      </c>
      <c r="T1021" t="s">
        <v>1357</v>
      </c>
      <c r="U1021" t="s">
        <v>1357</v>
      </c>
      <c r="V1021" t="s">
        <v>1357</v>
      </c>
    </row>
    <row r="1022" spans="1:22">
      <c r="A1022" s="60" t="s">
        <v>1073</v>
      </c>
      <c r="B1022" s="15" t="str">
        <f>VLOOKUP(A1022,'Planning Periods'!$E$2:$N$540,10,FALSE)</f>
        <v>10/15/2021 - 10/15/2029</v>
      </c>
      <c r="C1022" s="59">
        <v>2014</v>
      </c>
      <c r="D1022" s="59" t="str">
        <f t="shared" si="15"/>
        <v>La Quinta 2014</v>
      </c>
      <c r="E1022" s="59" t="s">
        <v>1357</v>
      </c>
      <c r="F1022" s="233" t="s">
        <v>1357</v>
      </c>
      <c r="G1022" s="59" t="s">
        <v>1357</v>
      </c>
      <c r="H1022" s="59" t="s">
        <v>1357</v>
      </c>
      <c r="I1022" s="48"/>
      <c r="J1022" s="59" t="s">
        <v>1357</v>
      </c>
      <c r="K1022" s="233" t="s">
        <v>1357</v>
      </c>
      <c r="L1022" s="59" t="s">
        <v>1357</v>
      </c>
      <c r="M1022" s="59" t="s">
        <v>1357</v>
      </c>
      <c r="N1022" s="48"/>
      <c r="O1022" s="59" t="s">
        <v>1357</v>
      </c>
      <c r="P1022" s="59" t="s">
        <v>1357</v>
      </c>
      <c r="Q1022" s="48"/>
      <c r="R1022" s="59" t="s">
        <v>1357</v>
      </c>
      <c r="S1022" s="59" t="s">
        <v>1357</v>
      </c>
      <c r="T1022" s="48" t="s">
        <v>1357</v>
      </c>
      <c r="U1022" s="59" t="s">
        <v>1357</v>
      </c>
      <c r="V1022" s="59" t="s">
        <v>1357</v>
      </c>
    </row>
    <row r="1023" spans="1:22">
      <c r="A1023" s="60" t="s">
        <v>1073</v>
      </c>
      <c r="B1023" s="15" t="str">
        <f>VLOOKUP(A1023,'Planning Periods'!$E$2:$N$540,10,FALSE)</f>
        <v>10/15/2021 - 10/15/2029</v>
      </c>
      <c r="C1023" s="59">
        <v>2015</v>
      </c>
      <c r="D1023" s="59" t="str">
        <f t="shared" si="15"/>
        <v>La Quinta 2015</v>
      </c>
      <c r="E1023" s="59" t="s">
        <v>1357</v>
      </c>
      <c r="F1023" s="233" t="s">
        <v>1357</v>
      </c>
      <c r="G1023" s="59" t="s">
        <v>1357</v>
      </c>
      <c r="H1023" s="59" t="s">
        <v>1357</v>
      </c>
      <c r="I1023" s="48"/>
      <c r="J1023" s="59" t="s">
        <v>1357</v>
      </c>
      <c r="K1023" s="233" t="s">
        <v>1357</v>
      </c>
      <c r="L1023" s="59" t="s">
        <v>1357</v>
      </c>
      <c r="M1023" s="59" t="s">
        <v>1357</v>
      </c>
      <c r="N1023" s="48"/>
      <c r="O1023" s="59" t="s">
        <v>1357</v>
      </c>
      <c r="P1023" s="59" t="s">
        <v>1357</v>
      </c>
      <c r="Q1023" s="48"/>
      <c r="R1023" s="59" t="s">
        <v>1357</v>
      </c>
      <c r="S1023" s="59" t="s">
        <v>1357</v>
      </c>
      <c r="T1023" s="48" t="s">
        <v>1357</v>
      </c>
      <c r="U1023" s="59" t="s">
        <v>1357</v>
      </c>
      <c r="V1023" s="59" t="s">
        <v>1357</v>
      </c>
    </row>
    <row r="1024" spans="1:22">
      <c r="A1024" s="60" t="s">
        <v>1073</v>
      </c>
      <c r="B1024" s="15" t="str">
        <f>VLOOKUP(A1024,'Planning Periods'!$E$2:$N$540,10,FALSE)</f>
        <v>10/15/2021 - 10/15/2029</v>
      </c>
      <c r="C1024" s="59">
        <v>2016</v>
      </c>
      <c r="D1024" s="59" t="str">
        <f t="shared" si="15"/>
        <v>La Quinta 2016</v>
      </c>
      <c r="E1024" s="59" t="s">
        <v>1357</v>
      </c>
      <c r="F1024" s="233" t="s">
        <v>1357</v>
      </c>
      <c r="G1024" s="59" t="s">
        <v>1357</v>
      </c>
      <c r="H1024" s="59" t="s">
        <v>1357</v>
      </c>
      <c r="I1024" s="48"/>
      <c r="J1024" s="59" t="s">
        <v>1357</v>
      </c>
      <c r="K1024" s="233" t="s">
        <v>1357</v>
      </c>
      <c r="L1024" s="59" t="s">
        <v>1357</v>
      </c>
      <c r="M1024" s="59" t="s">
        <v>1357</v>
      </c>
      <c r="N1024" s="48"/>
      <c r="O1024" s="59" t="s">
        <v>1357</v>
      </c>
      <c r="P1024" s="59" t="s">
        <v>1357</v>
      </c>
      <c r="Q1024" s="48"/>
      <c r="R1024" s="59" t="s">
        <v>1357</v>
      </c>
      <c r="S1024" s="59" t="s">
        <v>1357</v>
      </c>
      <c r="T1024" s="48" t="s">
        <v>1357</v>
      </c>
      <c r="U1024" s="59" t="s">
        <v>1357</v>
      </c>
      <c r="V1024" s="59" t="s">
        <v>1357</v>
      </c>
    </row>
    <row r="1025" spans="1:22">
      <c r="A1025" s="60" t="s">
        <v>1073</v>
      </c>
      <c r="B1025" s="15" t="str">
        <f>VLOOKUP(A1025,'Planning Periods'!$E$2:$N$540,10,FALSE)</f>
        <v>10/15/2021 - 10/15/2029</v>
      </c>
      <c r="C1025" s="59">
        <v>2017</v>
      </c>
      <c r="D1025" s="59" t="str">
        <f t="shared" si="15"/>
        <v>La Quinta 2017</v>
      </c>
      <c r="E1025" s="59">
        <v>91</v>
      </c>
      <c r="F1025" s="233">
        <v>0</v>
      </c>
      <c r="G1025" s="59">
        <v>0</v>
      </c>
      <c r="H1025" s="59">
        <v>0</v>
      </c>
      <c r="I1025" s="48"/>
      <c r="J1025" s="59">
        <v>61</v>
      </c>
      <c r="K1025" s="233">
        <v>0</v>
      </c>
      <c r="L1025" s="59">
        <v>0</v>
      </c>
      <c r="M1025" s="59">
        <v>0</v>
      </c>
      <c r="N1025" s="48"/>
      <c r="O1025" s="59">
        <v>66</v>
      </c>
      <c r="P1025" s="59">
        <v>0</v>
      </c>
      <c r="Q1025" s="48"/>
      <c r="R1025" s="59">
        <v>146</v>
      </c>
      <c r="S1025" s="59">
        <v>102</v>
      </c>
      <c r="T1025" s="48">
        <v>0</v>
      </c>
      <c r="U1025" s="59">
        <v>364</v>
      </c>
      <c r="V1025" s="59">
        <v>102</v>
      </c>
    </row>
    <row r="1026" spans="1:22">
      <c r="A1026" s="60" t="s">
        <v>1074</v>
      </c>
      <c r="B1026" s="15"/>
      <c r="C1026" s="59">
        <v>2013</v>
      </c>
      <c r="D1026" s="59" t="str">
        <f t="shared" si="15"/>
        <v>La Verne 2013</v>
      </c>
      <c r="E1026" s="59">
        <v>147</v>
      </c>
      <c r="F1026" s="233">
        <v>0</v>
      </c>
      <c r="G1026" s="59">
        <v>0</v>
      </c>
      <c r="H1026" s="59">
        <v>0</v>
      </c>
      <c r="I1026" s="48"/>
      <c r="J1026" s="59">
        <v>88</v>
      </c>
      <c r="K1026" s="233">
        <v>2</v>
      </c>
      <c r="L1026" s="59">
        <v>1</v>
      </c>
      <c r="M1026" s="59">
        <v>1</v>
      </c>
      <c r="N1026" s="48"/>
      <c r="O1026" s="59">
        <v>94</v>
      </c>
      <c r="P1026" s="59">
        <v>26</v>
      </c>
      <c r="Q1026" s="48"/>
      <c r="R1026" s="59">
        <v>233</v>
      </c>
      <c r="S1026" s="59">
        <v>153</v>
      </c>
      <c r="T1026" s="48">
        <v>1</v>
      </c>
      <c r="U1026" s="59">
        <v>562</v>
      </c>
      <c r="V1026" s="59">
        <v>181</v>
      </c>
    </row>
    <row r="1027" spans="1:22">
      <c r="A1027" s="60" t="s">
        <v>1074</v>
      </c>
      <c r="B1027" s="15" t="str">
        <f>VLOOKUP(A1027,'Planning Periods'!$E$2:$N$540,10,FALSE)</f>
        <v>10/15/2021 - 10/15/2029</v>
      </c>
      <c r="C1027" s="59">
        <v>2014</v>
      </c>
      <c r="D1027" s="59" t="str">
        <f t="shared" si="15"/>
        <v>La Verne 2014</v>
      </c>
      <c r="E1027" s="59">
        <v>147</v>
      </c>
      <c r="F1027" s="233">
        <v>35</v>
      </c>
      <c r="G1027" s="59">
        <v>35</v>
      </c>
      <c r="H1027" s="59">
        <v>0</v>
      </c>
      <c r="I1027" s="48"/>
      <c r="J1027" s="59">
        <v>88</v>
      </c>
      <c r="K1027" s="233">
        <v>2</v>
      </c>
      <c r="L1027" s="59">
        <v>2</v>
      </c>
      <c r="M1027" s="59">
        <v>0</v>
      </c>
      <c r="N1027" s="48"/>
      <c r="O1027" s="59">
        <v>94</v>
      </c>
      <c r="P1027" s="59">
        <v>0</v>
      </c>
      <c r="Q1027" s="48"/>
      <c r="R1027" s="59">
        <v>233</v>
      </c>
      <c r="S1027" s="59">
        <v>78</v>
      </c>
      <c r="T1027" s="48">
        <v>0</v>
      </c>
      <c r="U1027" s="59">
        <v>562</v>
      </c>
      <c r="V1027" s="59">
        <v>115</v>
      </c>
    </row>
    <row r="1028" spans="1:22">
      <c r="A1028" s="60" t="s">
        <v>1074</v>
      </c>
      <c r="B1028" s="15" t="str">
        <f>VLOOKUP(A1028,'Planning Periods'!$E$2:$N$540,10,FALSE)</f>
        <v>10/15/2021 - 10/15/2029</v>
      </c>
      <c r="C1028" s="59">
        <v>2015</v>
      </c>
      <c r="D1028" s="59" t="str">
        <f t="shared" si="15"/>
        <v>La Verne 2015</v>
      </c>
      <c r="E1028" s="59">
        <v>147</v>
      </c>
      <c r="F1028" s="233">
        <v>0</v>
      </c>
      <c r="G1028" s="59">
        <v>0</v>
      </c>
      <c r="H1028" s="59">
        <v>0</v>
      </c>
      <c r="I1028" s="48"/>
      <c r="J1028" s="59">
        <v>88</v>
      </c>
      <c r="K1028" s="233">
        <v>1</v>
      </c>
      <c r="L1028" s="59">
        <v>0</v>
      </c>
      <c r="M1028" s="59">
        <v>1</v>
      </c>
      <c r="N1028" s="48"/>
      <c r="O1028" s="59">
        <v>94</v>
      </c>
      <c r="P1028" s="59">
        <v>0</v>
      </c>
      <c r="Q1028" s="48"/>
      <c r="R1028" s="59">
        <v>233</v>
      </c>
      <c r="S1028" s="59">
        <v>4</v>
      </c>
      <c r="T1028" s="48">
        <v>1</v>
      </c>
      <c r="U1028" s="59">
        <v>562</v>
      </c>
      <c r="V1028" s="59">
        <v>5</v>
      </c>
    </row>
    <row r="1029" spans="1:22">
      <c r="A1029" s="60" t="s">
        <v>1074</v>
      </c>
      <c r="B1029" s="15" t="str">
        <f>VLOOKUP(A1029,'Planning Periods'!$E$2:$N$540,10,FALSE)</f>
        <v>10/15/2021 - 10/15/2029</v>
      </c>
      <c r="C1029" s="59">
        <v>2016</v>
      </c>
      <c r="D1029" s="59" t="str">
        <f t="shared" si="15"/>
        <v>La Verne 2016</v>
      </c>
      <c r="E1029" s="59">
        <v>147</v>
      </c>
      <c r="F1029" s="233">
        <v>0</v>
      </c>
      <c r="G1029" s="59">
        <v>0</v>
      </c>
      <c r="H1029" s="59">
        <v>0</v>
      </c>
      <c r="I1029" s="48"/>
      <c r="J1029" s="59">
        <v>88</v>
      </c>
      <c r="K1029" s="233">
        <v>0</v>
      </c>
      <c r="L1029" s="59">
        <v>0</v>
      </c>
      <c r="M1029" s="59">
        <v>0</v>
      </c>
      <c r="N1029" s="48"/>
      <c r="O1029" s="59">
        <v>94</v>
      </c>
      <c r="P1029" s="59">
        <v>0</v>
      </c>
      <c r="Q1029" s="48"/>
      <c r="R1029" s="59">
        <v>233</v>
      </c>
      <c r="S1029" s="59">
        <v>10</v>
      </c>
      <c r="T1029" s="48">
        <v>0</v>
      </c>
      <c r="U1029" s="59">
        <v>562</v>
      </c>
      <c r="V1029" s="59">
        <v>10</v>
      </c>
    </row>
    <row r="1030" spans="1:22">
      <c r="A1030" s="60" t="s">
        <v>1074</v>
      </c>
      <c r="B1030" s="15" t="str">
        <f>VLOOKUP(A1030,'Planning Periods'!$E$2:$N$540,10,FALSE)</f>
        <v>10/15/2021 - 10/15/2029</v>
      </c>
      <c r="C1030" s="59">
        <v>2017</v>
      </c>
      <c r="D1030" s="59" t="str">
        <f t="shared" si="15"/>
        <v>La Verne 2017</v>
      </c>
      <c r="E1030" s="59">
        <v>147</v>
      </c>
      <c r="F1030" s="233">
        <v>1</v>
      </c>
      <c r="G1030" s="59">
        <v>1</v>
      </c>
      <c r="H1030" s="59">
        <v>0</v>
      </c>
      <c r="I1030" s="48"/>
      <c r="J1030" s="59">
        <v>88</v>
      </c>
      <c r="K1030" s="233">
        <v>0</v>
      </c>
      <c r="L1030" s="59">
        <v>0</v>
      </c>
      <c r="M1030" s="59">
        <v>0</v>
      </c>
      <c r="N1030" s="48"/>
      <c r="O1030" s="59">
        <v>94</v>
      </c>
      <c r="P1030" s="59">
        <v>0</v>
      </c>
      <c r="Q1030" s="48"/>
      <c r="R1030" s="59">
        <v>233</v>
      </c>
      <c r="S1030" s="59">
        <v>20</v>
      </c>
      <c r="T1030" s="48">
        <v>0</v>
      </c>
      <c r="U1030" s="59">
        <v>562</v>
      </c>
      <c r="V1030" s="59">
        <v>21</v>
      </c>
    </row>
    <row r="1031" spans="1:22">
      <c r="A1031" s="60" t="s">
        <v>1075</v>
      </c>
      <c r="B1031" s="15" t="str">
        <f>VLOOKUP(A1031,'Planning Periods'!$E$2:$N$540,10,FALSE)</f>
        <v>01/31/2023 - 01/31/2031</v>
      </c>
      <c r="C1031" s="59">
        <v>2014</v>
      </c>
      <c r="D1031" s="59" t="str">
        <f t="shared" si="15"/>
        <v>Lafayette 2014</v>
      </c>
      <c r="E1031" s="59">
        <v>138</v>
      </c>
      <c r="F1031" s="233">
        <v>0</v>
      </c>
      <c r="G1031" s="59">
        <v>0</v>
      </c>
      <c r="H1031" s="59">
        <v>0</v>
      </c>
      <c r="I1031" s="48"/>
      <c r="J1031" s="59">
        <v>78</v>
      </c>
      <c r="K1031" s="233">
        <v>0</v>
      </c>
      <c r="L1031" s="59">
        <v>0</v>
      </c>
      <c r="M1031" s="59">
        <v>0</v>
      </c>
      <c r="N1031" s="48"/>
      <c r="O1031" s="59">
        <v>85</v>
      </c>
      <c r="P1031" s="59">
        <v>21</v>
      </c>
      <c r="Q1031" s="48"/>
      <c r="R1031" s="59">
        <v>99</v>
      </c>
      <c r="S1031" s="59">
        <v>247</v>
      </c>
      <c r="T1031" s="48">
        <v>0</v>
      </c>
      <c r="U1031" s="59">
        <v>400</v>
      </c>
      <c r="V1031" s="59">
        <v>268</v>
      </c>
    </row>
    <row r="1032" spans="1:22">
      <c r="A1032" s="60" t="s">
        <v>1075</v>
      </c>
      <c r="B1032" s="15" t="str">
        <f>VLOOKUP(A1032,'Planning Periods'!$E$2:$N$540,10,FALSE)</f>
        <v>01/31/2023 - 01/31/2031</v>
      </c>
      <c r="C1032" s="59">
        <v>2015</v>
      </c>
      <c r="D1032" s="59" t="str">
        <f t="shared" si="15"/>
        <v>Lafayette 2015</v>
      </c>
      <c r="E1032" s="59">
        <v>138</v>
      </c>
      <c r="F1032" s="233">
        <v>0</v>
      </c>
      <c r="G1032" s="59">
        <v>0</v>
      </c>
      <c r="H1032" s="59">
        <v>0</v>
      </c>
      <c r="I1032" s="48"/>
      <c r="J1032" s="59">
        <v>78</v>
      </c>
      <c r="K1032" s="233">
        <v>0</v>
      </c>
      <c r="L1032" s="59">
        <v>0</v>
      </c>
      <c r="M1032" s="59">
        <v>0</v>
      </c>
      <c r="N1032" s="48"/>
      <c r="O1032" s="59">
        <v>85</v>
      </c>
      <c r="P1032" s="59">
        <v>3</v>
      </c>
      <c r="Q1032" s="48"/>
      <c r="R1032" s="59">
        <v>99</v>
      </c>
      <c r="S1032" s="59">
        <v>13</v>
      </c>
      <c r="T1032" s="48">
        <v>0</v>
      </c>
      <c r="U1032" s="59">
        <v>400</v>
      </c>
      <c r="V1032" s="59">
        <v>16</v>
      </c>
    </row>
    <row r="1033" spans="1:22">
      <c r="A1033" s="60" t="s">
        <v>1075</v>
      </c>
      <c r="B1033" s="15" t="str">
        <f>VLOOKUP(A1033,'Planning Periods'!$E$2:$N$540,10,FALSE)</f>
        <v>01/31/2023 - 01/31/2031</v>
      </c>
      <c r="C1033" s="59">
        <v>2016</v>
      </c>
      <c r="D1033" s="59" t="str">
        <f t="shared" si="15"/>
        <v>Lafayette 2016</v>
      </c>
      <c r="E1033" s="59">
        <v>138</v>
      </c>
      <c r="F1033" s="233">
        <v>2</v>
      </c>
      <c r="G1033" s="59">
        <v>2</v>
      </c>
      <c r="H1033" s="59">
        <v>0</v>
      </c>
      <c r="I1033" s="48"/>
      <c r="J1033" s="59">
        <v>78</v>
      </c>
      <c r="K1033" s="233">
        <v>2</v>
      </c>
      <c r="L1033" s="59">
        <v>2</v>
      </c>
      <c r="M1033" s="59">
        <v>0</v>
      </c>
      <c r="N1033" s="48"/>
      <c r="O1033" s="59">
        <v>85</v>
      </c>
      <c r="P1033" s="59">
        <v>10</v>
      </c>
      <c r="Q1033" s="48"/>
      <c r="R1033" s="59">
        <v>99</v>
      </c>
      <c r="S1033" s="59">
        <v>62</v>
      </c>
      <c r="T1033" s="48">
        <v>0</v>
      </c>
      <c r="U1033" s="59">
        <v>400</v>
      </c>
      <c r="V1033" s="59">
        <v>76</v>
      </c>
    </row>
    <row r="1034" spans="1:22">
      <c r="A1034" s="60" t="s">
        <v>1075</v>
      </c>
      <c r="B1034" s="15" t="str">
        <f>VLOOKUP(A1034,'Planning Periods'!$E$2:$N$540,10,FALSE)</f>
        <v>01/31/2023 - 01/31/2031</v>
      </c>
      <c r="C1034" s="59">
        <v>2017</v>
      </c>
      <c r="D1034" s="59" t="str">
        <f t="shared" si="15"/>
        <v>Lafayette 2017</v>
      </c>
      <c r="E1034" s="59">
        <v>138</v>
      </c>
      <c r="F1034" s="233">
        <v>0</v>
      </c>
      <c r="G1034" s="59">
        <v>0</v>
      </c>
      <c r="H1034" s="59">
        <v>0</v>
      </c>
      <c r="I1034" s="48"/>
      <c r="J1034" s="59">
        <v>78</v>
      </c>
      <c r="K1034" s="233">
        <v>1</v>
      </c>
      <c r="L1034" s="59">
        <v>1</v>
      </c>
      <c r="M1034" s="59">
        <v>0</v>
      </c>
      <c r="N1034" s="48"/>
      <c r="O1034" s="59">
        <v>85</v>
      </c>
      <c r="P1034" s="59">
        <v>9</v>
      </c>
      <c r="Q1034" s="48"/>
      <c r="R1034" s="59">
        <v>99</v>
      </c>
      <c r="S1034" s="59">
        <v>25</v>
      </c>
      <c r="T1034" s="48">
        <v>0</v>
      </c>
      <c r="U1034" s="59">
        <v>400</v>
      </c>
      <c r="V1034" s="59">
        <v>35</v>
      </c>
    </row>
    <row r="1035" spans="1:22">
      <c r="A1035" s="60" t="s">
        <v>1076</v>
      </c>
      <c r="B1035" s="15"/>
      <c r="C1035" s="59">
        <v>2013</v>
      </c>
      <c r="D1035" s="59" t="str">
        <f t="shared" si="15"/>
        <v>Laguna Beach 2013</v>
      </c>
      <c r="E1035" s="59">
        <v>1</v>
      </c>
      <c r="F1035" s="233">
        <v>0</v>
      </c>
      <c r="G1035" s="59">
        <v>0</v>
      </c>
      <c r="H1035" s="59">
        <v>0</v>
      </c>
      <c r="I1035" s="48"/>
      <c r="J1035" s="59">
        <v>1</v>
      </c>
      <c r="K1035" s="233">
        <v>0</v>
      </c>
      <c r="L1035" s="59">
        <v>0</v>
      </c>
      <c r="M1035" s="59">
        <v>0</v>
      </c>
      <c r="N1035" s="48"/>
      <c r="O1035" s="59">
        <v>0</v>
      </c>
      <c r="P1035" s="59">
        <v>1</v>
      </c>
      <c r="Q1035" s="48"/>
      <c r="R1035" s="59">
        <v>0</v>
      </c>
      <c r="S1035" s="59">
        <v>4</v>
      </c>
      <c r="T1035" s="48">
        <v>0</v>
      </c>
      <c r="U1035" s="59">
        <v>2</v>
      </c>
      <c r="V1035" s="59">
        <v>5</v>
      </c>
    </row>
    <row r="1036" spans="1:22">
      <c r="A1036" s="60" t="s">
        <v>1076</v>
      </c>
      <c r="B1036" s="15" t="str">
        <f>VLOOKUP(A1036,'Planning Periods'!$E$2:$N$540,10,FALSE)</f>
        <v>10/15/2021 - 10/15/2029</v>
      </c>
      <c r="C1036" s="59">
        <v>2014</v>
      </c>
      <c r="D1036" s="59" t="str">
        <f t="shared" si="15"/>
        <v>Laguna Beach 2014</v>
      </c>
      <c r="E1036" s="59">
        <v>1</v>
      </c>
      <c r="F1036" s="233">
        <v>0</v>
      </c>
      <c r="G1036" s="59">
        <v>0</v>
      </c>
      <c r="H1036" s="59">
        <v>0</v>
      </c>
      <c r="I1036" s="48"/>
      <c r="J1036" s="59">
        <v>1</v>
      </c>
      <c r="K1036" s="233">
        <v>0</v>
      </c>
      <c r="L1036" s="59">
        <v>0</v>
      </c>
      <c r="M1036" s="59">
        <v>0</v>
      </c>
      <c r="N1036" s="48"/>
      <c r="O1036" s="59">
        <v>0</v>
      </c>
      <c r="P1036" s="59">
        <v>0</v>
      </c>
      <c r="Q1036" s="48"/>
      <c r="R1036" s="59">
        <v>0</v>
      </c>
      <c r="S1036" s="59">
        <v>15</v>
      </c>
      <c r="T1036" s="48">
        <v>0</v>
      </c>
      <c r="U1036" s="59">
        <v>2</v>
      </c>
      <c r="V1036" s="59">
        <v>15</v>
      </c>
    </row>
    <row r="1037" spans="1:22">
      <c r="A1037" s="60" t="s">
        <v>1076</v>
      </c>
      <c r="B1037" s="15" t="str">
        <f>VLOOKUP(A1037,'Planning Periods'!$E$2:$N$540,10,FALSE)</f>
        <v>10/15/2021 - 10/15/2029</v>
      </c>
      <c r="C1037" s="59">
        <v>2015</v>
      </c>
      <c r="D1037" s="59" t="str">
        <f t="shared" si="15"/>
        <v>Laguna Beach 2015</v>
      </c>
      <c r="E1037" s="59">
        <v>1</v>
      </c>
      <c r="F1037" s="233">
        <v>0</v>
      </c>
      <c r="G1037" s="59">
        <v>0</v>
      </c>
      <c r="H1037" s="59">
        <v>0</v>
      </c>
      <c r="I1037" s="48"/>
      <c r="J1037" s="59">
        <v>1</v>
      </c>
      <c r="K1037" s="233">
        <v>0</v>
      </c>
      <c r="L1037" s="59">
        <v>0</v>
      </c>
      <c r="M1037" s="59">
        <v>0</v>
      </c>
      <c r="N1037" s="48"/>
      <c r="O1037" s="59">
        <v>0</v>
      </c>
      <c r="P1037" s="59">
        <v>0</v>
      </c>
      <c r="Q1037" s="48"/>
      <c r="R1037" s="59">
        <v>0</v>
      </c>
      <c r="S1037" s="59">
        <v>15</v>
      </c>
      <c r="T1037" s="48">
        <v>0</v>
      </c>
      <c r="U1037" s="59">
        <v>2</v>
      </c>
      <c r="V1037" s="59">
        <v>15</v>
      </c>
    </row>
    <row r="1038" spans="1:22">
      <c r="A1038" s="60" t="s">
        <v>1076</v>
      </c>
      <c r="B1038" s="15" t="str">
        <f>VLOOKUP(A1038,'Planning Periods'!$E$2:$N$540,10,FALSE)</f>
        <v>10/15/2021 - 10/15/2029</v>
      </c>
      <c r="C1038" s="59">
        <v>2016</v>
      </c>
      <c r="D1038" s="59" t="str">
        <f t="shared" si="15"/>
        <v>Laguna Beach 2016</v>
      </c>
      <c r="E1038" s="59">
        <v>1</v>
      </c>
      <c r="F1038" s="233">
        <v>0</v>
      </c>
      <c r="G1038" s="59">
        <v>0</v>
      </c>
      <c r="H1038" s="59">
        <v>0</v>
      </c>
      <c r="I1038" s="48"/>
      <c r="J1038" s="59">
        <v>1</v>
      </c>
      <c r="K1038" s="233">
        <v>0</v>
      </c>
      <c r="L1038" s="59">
        <v>0</v>
      </c>
      <c r="M1038" s="59">
        <v>0</v>
      </c>
      <c r="N1038" s="48"/>
      <c r="O1038" s="59">
        <v>0</v>
      </c>
      <c r="P1038" s="59">
        <v>4</v>
      </c>
      <c r="Q1038" s="48"/>
      <c r="R1038" s="59">
        <v>0</v>
      </c>
      <c r="S1038" s="59">
        <v>8</v>
      </c>
      <c r="T1038" s="48">
        <v>0</v>
      </c>
      <c r="U1038" s="59">
        <v>2</v>
      </c>
      <c r="V1038" s="59">
        <v>12</v>
      </c>
    </row>
    <row r="1039" spans="1:22">
      <c r="A1039" s="60" t="s">
        <v>1076</v>
      </c>
      <c r="B1039" s="15" t="str">
        <f>VLOOKUP(A1039,'Planning Periods'!$E$2:$N$540,10,FALSE)</f>
        <v>10/15/2021 - 10/15/2029</v>
      </c>
      <c r="C1039" s="59">
        <v>2017</v>
      </c>
      <c r="D1039" s="59" t="str">
        <f t="shared" si="15"/>
        <v>Laguna Beach 2017</v>
      </c>
      <c r="E1039" s="59">
        <v>1</v>
      </c>
      <c r="F1039" s="233">
        <v>0</v>
      </c>
      <c r="G1039" s="59">
        <v>0</v>
      </c>
      <c r="H1039" s="59">
        <v>0</v>
      </c>
      <c r="I1039" s="48"/>
      <c r="J1039" s="59">
        <v>1</v>
      </c>
      <c r="K1039" s="233">
        <v>1</v>
      </c>
      <c r="L1039" s="59">
        <v>1</v>
      </c>
      <c r="M1039" s="59">
        <v>0</v>
      </c>
      <c r="N1039" s="48"/>
      <c r="O1039" s="59">
        <v>0</v>
      </c>
      <c r="P1039" s="59">
        <v>3</v>
      </c>
      <c r="Q1039" s="48"/>
      <c r="R1039" s="59">
        <v>0</v>
      </c>
      <c r="S1039" s="59">
        <v>19</v>
      </c>
      <c r="T1039" s="48">
        <v>0</v>
      </c>
      <c r="U1039" s="59">
        <v>2</v>
      </c>
      <c r="V1039" s="59">
        <v>23</v>
      </c>
    </row>
    <row r="1040" spans="1:22">
      <c r="A1040" s="60" t="s">
        <v>1077</v>
      </c>
      <c r="B1040" s="15"/>
      <c r="C1040" s="59">
        <v>2013</v>
      </c>
      <c r="D1040" s="59" t="str">
        <f t="shared" si="15"/>
        <v>Laguna Hills 2013</v>
      </c>
      <c r="E1040" s="59" t="s">
        <v>1357</v>
      </c>
      <c r="F1040" s="233" t="s">
        <v>1357</v>
      </c>
      <c r="G1040" s="59" t="s">
        <v>1357</v>
      </c>
      <c r="H1040" s="59" t="s">
        <v>1357</v>
      </c>
      <c r="I1040" s="48"/>
      <c r="J1040" s="59" t="s">
        <v>1357</v>
      </c>
      <c r="K1040" s="233" t="s">
        <v>1357</v>
      </c>
      <c r="L1040" s="59" t="s">
        <v>1357</v>
      </c>
      <c r="M1040" s="59" t="s">
        <v>1357</v>
      </c>
      <c r="N1040" s="48"/>
      <c r="O1040" s="59" t="s">
        <v>1357</v>
      </c>
      <c r="P1040" s="59" t="s">
        <v>1357</v>
      </c>
      <c r="Q1040" s="48"/>
      <c r="R1040" s="59" t="s">
        <v>1357</v>
      </c>
      <c r="S1040" s="59" t="s">
        <v>1357</v>
      </c>
      <c r="T1040" s="48" t="s">
        <v>1357</v>
      </c>
      <c r="U1040" s="59" t="s">
        <v>1357</v>
      </c>
      <c r="V1040" s="59" t="s">
        <v>1357</v>
      </c>
    </row>
    <row r="1041" spans="1:22">
      <c r="A1041" s="60" t="s">
        <v>1077</v>
      </c>
      <c r="B1041" s="15" t="str">
        <f>VLOOKUP(A1041,'Planning Periods'!$E$2:$N$540,10,FALSE)</f>
        <v>10/15/2021 - 10/15/2029</v>
      </c>
      <c r="C1041" s="59">
        <v>2014</v>
      </c>
      <c r="D1041" s="59" t="str">
        <f t="shared" si="15"/>
        <v>Laguna Hills 2014</v>
      </c>
      <c r="E1041" s="59">
        <v>1</v>
      </c>
      <c r="F1041" s="233">
        <v>0</v>
      </c>
      <c r="G1041" s="59">
        <v>0</v>
      </c>
      <c r="H1041" s="59">
        <v>0</v>
      </c>
      <c r="I1041" s="48"/>
      <c r="J1041" s="59">
        <v>1</v>
      </c>
      <c r="K1041" s="233">
        <v>0</v>
      </c>
      <c r="L1041" s="59">
        <v>0</v>
      </c>
      <c r="M1041" s="59">
        <v>0</v>
      </c>
      <c r="N1041" s="48"/>
      <c r="O1041" s="59">
        <v>0</v>
      </c>
      <c r="P1041" s="59">
        <v>0</v>
      </c>
      <c r="Q1041" s="48"/>
      <c r="R1041" s="59">
        <v>0</v>
      </c>
      <c r="S1041" s="59">
        <v>0</v>
      </c>
      <c r="T1041" s="48">
        <v>0</v>
      </c>
      <c r="U1041" s="59">
        <v>2</v>
      </c>
      <c r="V1041" s="59">
        <v>0</v>
      </c>
    </row>
    <row r="1042" spans="1:22">
      <c r="A1042" s="60" t="s">
        <v>1077</v>
      </c>
      <c r="B1042" s="15" t="str">
        <f>VLOOKUP(A1042,'Planning Periods'!$E$2:$N$540,10,FALSE)</f>
        <v>10/15/2021 - 10/15/2029</v>
      </c>
      <c r="C1042" s="59">
        <v>2015</v>
      </c>
      <c r="D1042" s="59" t="str">
        <f t="shared" si="15"/>
        <v>Laguna Hills 2015</v>
      </c>
      <c r="E1042" s="59">
        <v>1</v>
      </c>
      <c r="F1042" s="233">
        <v>0</v>
      </c>
      <c r="G1042" s="59">
        <v>0</v>
      </c>
      <c r="H1042" s="59">
        <v>0</v>
      </c>
      <c r="I1042" s="48"/>
      <c r="J1042" s="59">
        <v>1</v>
      </c>
      <c r="K1042" s="233">
        <v>0</v>
      </c>
      <c r="L1042" s="59">
        <v>0</v>
      </c>
      <c r="M1042" s="59">
        <v>0</v>
      </c>
      <c r="N1042" s="48"/>
      <c r="O1042" s="59">
        <v>0</v>
      </c>
      <c r="P1042" s="59">
        <v>0</v>
      </c>
      <c r="Q1042" s="48"/>
      <c r="R1042" s="59">
        <v>0</v>
      </c>
      <c r="S1042" s="59">
        <v>0</v>
      </c>
      <c r="T1042" s="48">
        <v>0</v>
      </c>
      <c r="U1042" s="59">
        <v>2</v>
      </c>
      <c r="V1042" s="59">
        <v>0</v>
      </c>
    </row>
    <row r="1043" spans="1:22">
      <c r="A1043" s="60" t="s">
        <v>1077</v>
      </c>
      <c r="B1043" s="15" t="str">
        <f>VLOOKUP(A1043,'Planning Periods'!$E$2:$N$540,10,FALSE)</f>
        <v>10/15/2021 - 10/15/2029</v>
      </c>
      <c r="C1043" s="59">
        <v>2016</v>
      </c>
      <c r="D1043" s="59" t="str">
        <f t="shared" si="15"/>
        <v>Laguna Hills 2016</v>
      </c>
      <c r="E1043" s="59">
        <v>1</v>
      </c>
      <c r="F1043" s="233">
        <v>0</v>
      </c>
      <c r="G1043" s="59">
        <v>0</v>
      </c>
      <c r="H1043" s="59">
        <v>0</v>
      </c>
      <c r="I1043" s="48"/>
      <c r="J1043" s="59">
        <v>1</v>
      </c>
      <c r="K1043" s="233">
        <v>0</v>
      </c>
      <c r="L1043" s="59">
        <v>0</v>
      </c>
      <c r="M1043" s="59">
        <v>0</v>
      </c>
      <c r="N1043" s="48"/>
      <c r="O1043" s="59">
        <v>0</v>
      </c>
      <c r="P1043" s="59">
        <v>291</v>
      </c>
      <c r="Q1043" s="48"/>
      <c r="R1043" s="59">
        <v>0</v>
      </c>
      <c r="S1043" s="59">
        <v>1</v>
      </c>
      <c r="T1043" s="48">
        <v>0</v>
      </c>
      <c r="U1043" s="59">
        <v>2</v>
      </c>
      <c r="V1043" s="59">
        <v>292</v>
      </c>
    </row>
    <row r="1044" spans="1:22">
      <c r="A1044" s="60" t="s">
        <v>1077</v>
      </c>
      <c r="B1044" s="15" t="str">
        <f>VLOOKUP(A1044,'Planning Periods'!$E$2:$N$540,10,FALSE)</f>
        <v>10/15/2021 - 10/15/2029</v>
      </c>
      <c r="C1044" s="59">
        <v>2017</v>
      </c>
      <c r="D1044" s="59" t="str">
        <f t="shared" si="15"/>
        <v>Laguna Hills 2017</v>
      </c>
      <c r="E1044" s="59">
        <v>1</v>
      </c>
      <c r="F1044" s="233">
        <v>0</v>
      </c>
      <c r="G1044" s="59">
        <v>0</v>
      </c>
      <c r="H1044" s="59">
        <v>0</v>
      </c>
      <c r="I1044" s="48"/>
      <c r="J1044" s="59">
        <v>1</v>
      </c>
      <c r="K1044" s="233">
        <v>0</v>
      </c>
      <c r="L1044" s="59">
        <v>0</v>
      </c>
      <c r="M1044" s="59">
        <v>0</v>
      </c>
      <c r="N1044" s="48"/>
      <c r="O1044" s="59">
        <v>0</v>
      </c>
      <c r="P1044" s="59">
        <v>1</v>
      </c>
      <c r="Q1044" s="48"/>
      <c r="R1044" s="59">
        <v>0</v>
      </c>
      <c r="S1044" s="59">
        <v>1</v>
      </c>
      <c r="T1044" s="48">
        <v>0</v>
      </c>
      <c r="U1044" s="59">
        <v>2</v>
      </c>
      <c r="V1044" s="59">
        <v>2</v>
      </c>
    </row>
    <row r="1045" spans="1:22">
      <c r="A1045" s="60" t="s">
        <v>1078</v>
      </c>
      <c r="B1045" s="15"/>
      <c r="C1045" s="59">
        <v>2013</v>
      </c>
      <c r="D1045" s="59" t="str">
        <f t="shared" si="15"/>
        <v>Laguna Niguel 2013</v>
      </c>
      <c r="E1045" s="59" t="s">
        <v>1357</v>
      </c>
      <c r="F1045" s="233" t="s">
        <v>1357</v>
      </c>
      <c r="G1045" s="59" t="s">
        <v>1357</v>
      </c>
      <c r="H1045" s="59" t="s">
        <v>1357</v>
      </c>
      <c r="I1045" s="48"/>
      <c r="J1045" s="59" t="s">
        <v>1357</v>
      </c>
      <c r="K1045" s="233" t="s">
        <v>1357</v>
      </c>
      <c r="L1045" s="59" t="s">
        <v>1357</v>
      </c>
      <c r="M1045" s="59" t="s">
        <v>1357</v>
      </c>
      <c r="N1045" s="48"/>
      <c r="O1045" s="59" t="s">
        <v>1357</v>
      </c>
      <c r="P1045" s="59" t="s">
        <v>1357</v>
      </c>
      <c r="Q1045" s="48"/>
      <c r="R1045" s="59" t="s">
        <v>1357</v>
      </c>
      <c r="S1045" s="59" t="s">
        <v>1357</v>
      </c>
      <c r="T1045" s="48" t="s">
        <v>1357</v>
      </c>
      <c r="U1045" s="59" t="s">
        <v>1357</v>
      </c>
      <c r="V1045" s="59" t="s">
        <v>1357</v>
      </c>
    </row>
    <row r="1046" spans="1:22">
      <c r="A1046" s="60" t="s">
        <v>1078</v>
      </c>
      <c r="B1046" s="15" t="str">
        <f>VLOOKUP(A1046,'Planning Periods'!$E$2:$N$540,10,FALSE)</f>
        <v>10/15/2021 - 10/15/2029</v>
      </c>
      <c r="C1046" s="59">
        <v>2014</v>
      </c>
      <c r="D1046" s="59" t="str">
        <f t="shared" si="15"/>
        <v>Laguna Niguel 2014</v>
      </c>
      <c r="E1046" s="59">
        <v>43</v>
      </c>
      <c r="F1046" s="233">
        <v>14</v>
      </c>
      <c r="G1046" s="59">
        <v>14</v>
      </c>
      <c r="H1046" s="59">
        <v>0</v>
      </c>
      <c r="I1046" s="48"/>
      <c r="J1046" s="59">
        <v>30</v>
      </c>
      <c r="K1046" s="233">
        <v>14</v>
      </c>
      <c r="L1046" s="59">
        <v>14</v>
      </c>
      <c r="M1046" s="59">
        <v>0</v>
      </c>
      <c r="N1046" s="48"/>
      <c r="O1046" s="59">
        <v>34</v>
      </c>
      <c r="P1046" s="59">
        <v>0</v>
      </c>
      <c r="Q1046" s="48"/>
      <c r="R1046" s="59">
        <v>75</v>
      </c>
      <c r="S1046" s="59">
        <v>427</v>
      </c>
      <c r="T1046" s="48">
        <v>0</v>
      </c>
      <c r="U1046" s="59">
        <v>182</v>
      </c>
      <c r="V1046" s="59">
        <v>455</v>
      </c>
    </row>
    <row r="1047" spans="1:22">
      <c r="A1047" s="60" t="s">
        <v>1078</v>
      </c>
      <c r="B1047" s="15" t="str">
        <f>VLOOKUP(A1047,'Planning Periods'!$E$2:$N$540,10,FALSE)</f>
        <v>10/15/2021 - 10/15/2029</v>
      </c>
      <c r="C1047" s="59">
        <v>2015</v>
      </c>
      <c r="D1047" s="59" t="str">
        <f t="shared" si="15"/>
        <v>Laguna Niguel 2015</v>
      </c>
      <c r="E1047" s="59">
        <v>43</v>
      </c>
      <c r="F1047" s="233">
        <v>0</v>
      </c>
      <c r="G1047" s="59">
        <v>0</v>
      </c>
      <c r="H1047" s="59">
        <v>0</v>
      </c>
      <c r="I1047" s="48"/>
      <c r="J1047" s="59">
        <v>30</v>
      </c>
      <c r="K1047" s="233">
        <v>0</v>
      </c>
      <c r="L1047" s="59">
        <v>0</v>
      </c>
      <c r="M1047" s="59">
        <v>0</v>
      </c>
      <c r="N1047" s="48"/>
      <c r="O1047" s="59">
        <v>34</v>
      </c>
      <c r="P1047" s="59">
        <v>2</v>
      </c>
      <c r="Q1047" s="48"/>
      <c r="R1047" s="59">
        <v>75</v>
      </c>
      <c r="S1047" s="59">
        <v>4</v>
      </c>
      <c r="T1047" s="48">
        <v>0</v>
      </c>
      <c r="U1047" s="59">
        <v>182</v>
      </c>
      <c r="V1047" s="59">
        <v>6</v>
      </c>
    </row>
    <row r="1048" spans="1:22">
      <c r="A1048" s="60" t="s">
        <v>1078</v>
      </c>
      <c r="B1048" s="15" t="str">
        <f>VLOOKUP(A1048,'Planning Periods'!$E$2:$N$540,10,FALSE)</f>
        <v>10/15/2021 - 10/15/2029</v>
      </c>
      <c r="C1048" s="59">
        <v>2016</v>
      </c>
      <c r="D1048" s="59" t="str">
        <f t="shared" si="15"/>
        <v>Laguna Niguel 2016</v>
      </c>
      <c r="E1048" s="59">
        <v>43</v>
      </c>
      <c r="F1048" s="233">
        <v>18</v>
      </c>
      <c r="G1048" s="59">
        <v>18</v>
      </c>
      <c r="H1048" s="59">
        <v>0</v>
      </c>
      <c r="I1048" s="48"/>
      <c r="J1048" s="59">
        <v>30</v>
      </c>
      <c r="K1048" s="233">
        <v>0</v>
      </c>
      <c r="L1048" s="59">
        <v>0</v>
      </c>
      <c r="M1048" s="59">
        <v>0</v>
      </c>
      <c r="N1048" s="48"/>
      <c r="O1048" s="59">
        <v>34</v>
      </c>
      <c r="P1048" s="59">
        <v>0</v>
      </c>
      <c r="Q1048" s="48"/>
      <c r="R1048" s="59">
        <v>75</v>
      </c>
      <c r="S1048" s="59">
        <v>508</v>
      </c>
      <c r="T1048" s="48">
        <v>0</v>
      </c>
      <c r="U1048" s="59">
        <v>182</v>
      </c>
      <c r="V1048" s="59">
        <v>526</v>
      </c>
    </row>
    <row r="1049" spans="1:22">
      <c r="A1049" s="60" t="s">
        <v>1078</v>
      </c>
      <c r="B1049" s="15" t="str">
        <f>VLOOKUP(A1049,'Planning Periods'!$E$2:$N$540,10,FALSE)</f>
        <v>10/15/2021 - 10/15/2029</v>
      </c>
      <c r="C1049" s="59">
        <v>2017</v>
      </c>
      <c r="D1049" s="59" t="str">
        <f t="shared" si="15"/>
        <v>Laguna Niguel 2017</v>
      </c>
      <c r="E1049" s="59">
        <v>43</v>
      </c>
      <c r="F1049" s="233">
        <v>0</v>
      </c>
      <c r="G1049" s="59">
        <v>0</v>
      </c>
      <c r="H1049" s="59">
        <v>0</v>
      </c>
      <c r="I1049" s="48"/>
      <c r="J1049" s="59">
        <v>30</v>
      </c>
      <c r="K1049" s="233">
        <v>24</v>
      </c>
      <c r="L1049" s="59">
        <v>24</v>
      </c>
      <c r="M1049" s="59">
        <v>0</v>
      </c>
      <c r="N1049" s="48"/>
      <c r="O1049" s="59">
        <v>34</v>
      </c>
      <c r="P1049" s="59">
        <v>0</v>
      </c>
      <c r="Q1049" s="48"/>
      <c r="R1049" s="59">
        <v>75</v>
      </c>
      <c r="S1049" s="59">
        <v>211</v>
      </c>
      <c r="T1049" s="48">
        <v>0</v>
      </c>
      <c r="U1049" s="59">
        <v>182</v>
      </c>
      <c r="V1049" s="59">
        <v>235</v>
      </c>
    </row>
    <row r="1050" spans="1:22">
      <c r="A1050" s="60" t="s">
        <v>1444</v>
      </c>
      <c r="B1050" s="15"/>
      <c r="C1050" s="59">
        <v>2013</v>
      </c>
      <c r="D1050" s="59" t="str">
        <f t="shared" si="15"/>
        <v>Laguna Woods 2013</v>
      </c>
      <c r="E1050" s="59" t="s">
        <v>1357</v>
      </c>
      <c r="F1050" s="233" t="s">
        <v>1357</v>
      </c>
      <c r="G1050" s="59" t="s">
        <v>1357</v>
      </c>
      <c r="H1050" s="59" t="s">
        <v>1357</v>
      </c>
      <c r="I1050" s="48"/>
      <c r="J1050" s="59" t="s">
        <v>1357</v>
      </c>
      <c r="K1050" s="233" t="s">
        <v>1357</v>
      </c>
      <c r="L1050" s="59" t="s">
        <v>1357</v>
      </c>
      <c r="M1050" s="59" t="s">
        <v>1357</v>
      </c>
      <c r="N1050" s="48"/>
      <c r="O1050" s="59" t="s">
        <v>1357</v>
      </c>
      <c r="P1050" s="59" t="s">
        <v>1357</v>
      </c>
      <c r="Q1050" s="48"/>
      <c r="R1050" s="59" t="s">
        <v>1357</v>
      </c>
      <c r="S1050" s="59" t="s">
        <v>1357</v>
      </c>
      <c r="T1050" s="48" t="s">
        <v>1357</v>
      </c>
      <c r="U1050" s="59" t="s">
        <v>1357</v>
      </c>
      <c r="V1050" s="59" t="s">
        <v>1357</v>
      </c>
    </row>
    <row r="1051" spans="1:22">
      <c r="A1051" s="60" t="s">
        <v>1444</v>
      </c>
      <c r="B1051" s="15" t="str">
        <f>VLOOKUP(A1051,'Planning Periods'!$E$2:$N$540,10,FALSE)</f>
        <v>10/15/2021 - 10/15/2029</v>
      </c>
      <c r="C1051" s="59">
        <v>2014</v>
      </c>
      <c r="D1051" s="59" t="str">
        <f t="shared" si="15"/>
        <v>Laguna Woods 2014</v>
      </c>
      <c r="E1051" s="59">
        <v>1</v>
      </c>
      <c r="F1051" s="233">
        <v>0</v>
      </c>
      <c r="G1051" s="59">
        <v>0</v>
      </c>
      <c r="H1051" s="59">
        <v>0</v>
      </c>
      <c r="I1051" s="48"/>
      <c r="J1051" s="59">
        <v>1</v>
      </c>
      <c r="K1051" s="233">
        <v>0</v>
      </c>
      <c r="L1051" s="59">
        <v>0</v>
      </c>
      <c r="M1051" s="59">
        <v>0</v>
      </c>
      <c r="N1051" s="48"/>
      <c r="O1051" s="59">
        <v>0</v>
      </c>
      <c r="P1051" s="59">
        <v>0</v>
      </c>
      <c r="Q1051" s="48"/>
      <c r="R1051" s="59">
        <v>0</v>
      </c>
      <c r="S1051" s="59">
        <v>0</v>
      </c>
      <c r="T1051" s="48">
        <v>0</v>
      </c>
      <c r="U1051" s="59">
        <v>2</v>
      </c>
      <c r="V1051" s="59">
        <v>0</v>
      </c>
    </row>
    <row r="1052" spans="1:22">
      <c r="A1052" s="60" t="s">
        <v>1444</v>
      </c>
      <c r="B1052" s="15" t="str">
        <f>VLOOKUP(A1052,'Planning Periods'!$E$2:$N$540,10,FALSE)</f>
        <v>10/15/2021 - 10/15/2029</v>
      </c>
      <c r="C1052" s="59">
        <v>2015</v>
      </c>
      <c r="D1052" s="59" t="str">
        <f t="shared" si="15"/>
        <v>Laguna Woods 2015</v>
      </c>
      <c r="E1052" s="59">
        <v>1</v>
      </c>
      <c r="F1052" s="233">
        <v>0</v>
      </c>
      <c r="G1052" s="59">
        <v>0</v>
      </c>
      <c r="H1052" s="59">
        <v>0</v>
      </c>
      <c r="I1052" s="48"/>
      <c r="J1052" s="59">
        <v>1</v>
      </c>
      <c r="K1052" s="233">
        <v>0</v>
      </c>
      <c r="L1052" s="59">
        <v>0</v>
      </c>
      <c r="M1052" s="59">
        <v>0</v>
      </c>
      <c r="N1052" s="48"/>
      <c r="O1052" s="59">
        <v>0</v>
      </c>
      <c r="P1052" s="59">
        <v>0</v>
      </c>
      <c r="Q1052" s="48"/>
      <c r="R1052" s="59">
        <v>0</v>
      </c>
      <c r="S1052" s="59">
        <v>0</v>
      </c>
      <c r="T1052" s="48">
        <v>0</v>
      </c>
      <c r="U1052" s="59">
        <v>2</v>
      </c>
      <c r="V1052" s="59">
        <v>0</v>
      </c>
    </row>
    <row r="1053" spans="1:22">
      <c r="A1053" s="60" t="s">
        <v>1444</v>
      </c>
      <c r="B1053" s="15" t="str">
        <f>VLOOKUP(A1053,'Planning Periods'!$E$2:$N$540,10,FALSE)</f>
        <v>10/15/2021 - 10/15/2029</v>
      </c>
      <c r="C1053" s="59">
        <v>2016</v>
      </c>
      <c r="D1053" s="59" t="str">
        <f t="shared" si="15"/>
        <v>Laguna Woods 2016</v>
      </c>
      <c r="E1053" s="59">
        <v>1</v>
      </c>
      <c r="F1053" s="233">
        <v>0</v>
      </c>
      <c r="G1053" s="59">
        <v>0</v>
      </c>
      <c r="H1053" s="59">
        <v>0</v>
      </c>
      <c r="I1053" s="48"/>
      <c r="J1053" s="59">
        <v>1</v>
      </c>
      <c r="K1053" s="233">
        <v>0</v>
      </c>
      <c r="L1053" s="59">
        <v>0</v>
      </c>
      <c r="M1053" s="59">
        <v>0</v>
      </c>
      <c r="N1053" s="48"/>
      <c r="O1053" s="59">
        <v>0</v>
      </c>
      <c r="P1053" s="59">
        <v>0</v>
      </c>
      <c r="Q1053" s="48"/>
      <c r="R1053" s="59">
        <v>0</v>
      </c>
      <c r="S1053" s="59">
        <v>0</v>
      </c>
      <c r="T1053" s="48">
        <v>0</v>
      </c>
      <c r="U1053" s="59">
        <v>2</v>
      </c>
      <c r="V1053" s="59">
        <v>0</v>
      </c>
    </row>
    <row r="1054" spans="1:22">
      <c r="A1054" s="60" t="s">
        <v>1444</v>
      </c>
      <c r="B1054" s="15" t="str">
        <f>VLOOKUP(A1054,'Planning Periods'!$E$2:$N$540,10,FALSE)</f>
        <v>10/15/2021 - 10/15/2029</v>
      </c>
      <c r="C1054" s="59">
        <v>2017</v>
      </c>
      <c r="D1054" s="59" t="str">
        <f t="shared" si="15"/>
        <v>Laguna Woods 2017</v>
      </c>
      <c r="E1054" s="59">
        <v>1</v>
      </c>
      <c r="F1054" s="233">
        <v>0</v>
      </c>
      <c r="G1054" s="59">
        <v>0</v>
      </c>
      <c r="H1054" s="59">
        <v>0</v>
      </c>
      <c r="I1054" s="48"/>
      <c r="J1054" s="59">
        <v>1</v>
      </c>
      <c r="K1054" s="233">
        <v>0</v>
      </c>
      <c r="L1054" s="59">
        <v>0</v>
      </c>
      <c r="M1054" s="59">
        <v>0</v>
      </c>
      <c r="N1054" s="48"/>
      <c r="O1054" s="59">
        <v>0</v>
      </c>
      <c r="P1054" s="59">
        <v>0</v>
      </c>
      <c r="Q1054" s="48"/>
      <c r="R1054" s="59">
        <v>0</v>
      </c>
      <c r="S1054" s="59">
        <v>0</v>
      </c>
      <c r="T1054" s="48">
        <v>0</v>
      </c>
      <c r="U1054" s="59">
        <v>2</v>
      </c>
      <c r="V1054" s="59">
        <v>0</v>
      </c>
    </row>
    <row r="1055" spans="1:22">
      <c r="A1055" t="s">
        <v>1079</v>
      </c>
      <c r="B1055" s="15" t="str">
        <f>VLOOKUP(A1055,'Planning Periods'!$E$2:$N$540,10,FALSE)</f>
        <v>08/15/2019 - 08/15/2027</v>
      </c>
      <c r="C1055" s="59">
        <v>2014</v>
      </c>
      <c r="D1055" s="59" t="str">
        <f t="shared" si="15"/>
        <v>Lake County - Unincorporated 2014</v>
      </c>
      <c r="E1055" s="233" t="s">
        <v>1357</v>
      </c>
      <c r="F1055" s="233" t="s">
        <v>1357</v>
      </c>
      <c r="G1055" s="233" t="s">
        <v>1357</v>
      </c>
      <c r="H1055" s="233" t="s">
        <v>1357</v>
      </c>
      <c r="I1055" s="233">
        <v>0</v>
      </c>
      <c r="J1055" s="233" t="s">
        <v>1357</v>
      </c>
      <c r="K1055" s="233" t="s">
        <v>1357</v>
      </c>
      <c r="L1055" s="233" t="s">
        <v>1357</v>
      </c>
      <c r="M1055" s="233" t="s">
        <v>1357</v>
      </c>
      <c r="N1055" s="233">
        <v>0</v>
      </c>
      <c r="O1055" s="233" t="s">
        <v>1357</v>
      </c>
      <c r="P1055" s="233" t="s">
        <v>1357</v>
      </c>
      <c r="Q1055" s="233"/>
      <c r="R1055" s="233" t="s">
        <v>1357</v>
      </c>
      <c r="S1055" s="233" t="s">
        <v>1357</v>
      </c>
      <c r="T1055" s="233" t="s">
        <v>1357</v>
      </c>
      <c r="U1055" s="233" t="s">
        <v>1357</v>
      </c>
      <c r="V1055" s="233" t="s">
        <v>1357</v>
      </c>
    </row>
    <row r="1056" spans="1:22">
      <c r="A1056" t="s">
        <v>1079</v>
      </c>
      <c r="B1056" s="15" t="str">
        <f>VLOOKUP(A1056,'Planning Periods'!$E$2:$N$540,10,FALSE)</f>
        <v>08/15/2019 - 08/15/2027</v>
      </c>
      <c r="C1056" s="59">
        <v>2015</v>
      </c>
      <c r="D1056" s="59" t="str">
        <f t="shared" si="15"/>
        <v>Lake County - Unincorporated 2015</v>
      </c>
      <c r="E1056" t="s">
        <v>1357</v>
      </c>
      <c r="F1056" t="s">
        <v>1357</v>
      </c>
      <c r="G1056" t="s">
        <v>1357</v>
      </c>
      <c r="H1056" t="s">
        <v>1357</v>
      </c>
      <c r="J1056" t="s">
        <v>1357</v>
      </c>
      <c r="K1056" t="s">
        <v>1357</v>
      </c>
      <c r="L1056" t="s">
        <v>1357</v>
      </c>
      <c r="M1056" t="s">
        <v>1357</v>
      </c>
      <c r="O1056" t="s">
        <v>1357</v>
      </c>
      <c r="P1056" t="s">
        <v>1357</v>
      </c>
      <c r="R1056" t="s">
        <v>1357</v>
      </c>
      <c r="S1056" t="s">
        <v>1357</v>
      </c>
      <c r="T1056" t="s">
        <v>1357</v>
      </c>
      <c r="U1056" t="s">
        <v>1357</v>
      </c>
      <c r="V1056" t="s">
        <v>1357</v>
      </c>
    </row>
    <row r="1057" spans="1:22">
      <c r="A1057" t="s">
        <v>1079</v>
      </c>
      <c r="B1057" s="15" t="str">
        <f>VLOOKUP(A1057,'Planning Periods'!$E$2:$N$540,10,FALSE)</f>
        <v>08/15/2019 - 08/15/2027</v>
      </c>
      <c r="C1057" s="59">
        <v>2016</v>
      </c>
      <c r="D1057" s="59" t="str">
        <f t="shared" si="15"/>
        <v>Lake County - Unincorporated 2016</v>
      </c>
      <c r="E1057" t="s">
        <v>1357</v>
      </c>
      <c r="F1057" t="s">
        <v>1357</v>
      </c>
      <c r="G1057" t="s">
        <v>1357</v>
      </c>
      <c r="H1057" t="s">
        <v>1357</v>
      </c>
      <c r="J1057" t="s">
        <v>1357</v>
      </c>
      <c r="K1057" t="s">
        <v>1357</v>
      </c>
      <c r="L1057" t="s">
        <v>1357</v>
      </c>
      <c r="M1057" t="s">
        <v>1357</v>
      </c>
      <c r="O1057" t="s">
        <v>1357</v>
      </c>
      <c r="P1057" t="s">
        <v>1357</v>
      </c>
      <c r="R1057" t="s">
        <v>1357</v>
      </c>
      <c r="S1057" t="s">
        <v>1357</v>
      </c>
      <c r="T1057" t="s">
        <v>1357</v>
      </c>
      <c r="U1057" t="s">
        <v>1357</v>
      </c>
      <c r="V1057" t="s">
        <v>1357</v>
      </c>
    </row>
    <row r="1058" spans="1:22">
      <c r="A1058" t="s">
        <v>1079</v>
      </c>
      <c r="B1058" s="15" t="str">
        <f>VLOOKUP(A1058,'Planning Periods'!$E$2:$N$540,10,FALSE)</f>
        <v>08/15/2019 - 08/15/2027</v>
      </c>
      <c r="C1058" s="59">
        <v>2017</v>
      </c>
      <c r="D1058" s="59" t="str">
        <f t="shared" si="15"/>
        <v>Lake County - Unincorporated 2017</v>
      </c>
      <c r="E1058" t="s">
        <v>1357</v>
      </c>
      <c r="F1058" t="s">
        <v>1357</v>
      </c>
      <c r="G1058" t="s">
        <v>1357</v>
      </c>
      <c r="H1058" t="s">
        <v>1357</v>
      </c>
      <c r="J1058" t="s">
        <v>1357</v>
      </c>
      <c r="K1058" t="s">
        <v>1357</v>
      </c>
      <c r="L1058" t="s">
        <v>1357</v>
      </c>
      <c r="M1058" t="s">
        <v>1357</v>
      </c>
      <c r="O1058" t="s">
        <v>1357</v>
      </c>
      <c r="P1058" t="s">
        <v>1357</v>
      </c>
      <c r="R1058" t="s">
        <v>1357</v>
      </c>
      <c r="S1058" t="s">
        <v>1357</v>
      </c>
      <c r="T1058" t="s">
        <v>1357</v>
      </c>
      <c r="U1058" t="s">
        <v>1357</v>
      </c>
      <c r="V1058" t="s">
        <v>1357</v>
      </c>
    </row>
    <row r="1059" spans="1:22">
      <c r="A1059" s="60" t="s">
        <v>1080</v>
      </c>
      <c r="B1059" s="15"/>
      <c r="C1059" s="59">
        <v>2013</v>
      </c>
      <c r="D1059" s="59" t="str">
        <f t="shared" si="15"/>
        <v>Lake Elsinore 2013</v>
      </c>
      <c r="E1059" t="s">
        <v>1357</v>
      </c>
      <c r="F1059" t="s">
        <v>1357</v>
      </c>
      <c r="G1059" t="s">
        <v>1357</v>
      </c>
      <c r="H1059" t="s">
        <v>1357</v>
      </c>
      <c r="J1059" t="s">
        <v>1357</v>
      </c>
      <c r="K1059" t="s">
        <v>1357</v>
      </c>
      <c r="L1059" t="s">
        <v>1357</v>
      </c>
      <c r="M1059" t="s">
        <v>1357</v>
      </c>
      <c r="O1059" t="s">
        <v>1357</v>
      </c>
      <c r="P1059" t="s">
        <v>1357</v>
      </c>
      <c r="R1059" t="s">
        <v>1357</v>
      </c>
      <c r="S1059" t="s">
        <v>1357</v>
      </c>
      <c r="T1059" t="s">
        <v>1357</v>
      </c>
      <c r="U1059" t="s">
        <v>1357</v>
      </c>
      <c r="V1059" t="s">
        <v>1357</v>
      </c>
    </row>
    <row r="1060" spans="1:22">
      <c r="A1060" s="60" t="s">
        <v>1080</v>
      </c>
      <c r="B1060" s="15" t="str">
        <f>VLOOKUP(A1060,'Planning Periods'!$E$2:$N$540,10,FALSE)</f>
        <v>10/15/2021 - 10/15/2029</v>
      </c>
      <c r="C1060" s="59">
        <v>2014</v>
      </c>
      <c r="D1060" s="59" t="str">
        <f t="shared" si="15"/>
        <v>Lake Elsinore 2014</v>
      </c>
      <c r="E1060" s="59">
        <v>978</v>
      </c>
      <c r="F1060" s="233">
        <v>0</v>
      </c>
      <c r="G1060" s="59">
        <v>0</v>
      </c>
      <c r="H1060" s="59">
        <v>0</v>
      </c>
      <c r="I1060" s="48"/>
      <c r="J1060" s="59">
        <v>639</v>
      </c>
      <c r="K1060" s="233">
        <v>0</v>
      </c>
      <c r="L1060" s="59">
        <v>0</v>
      </c>
      <c r="M1060" s="59">
        <v>0</v>
      </c>
      <c r="N1060" s="48"/>
      <c r="O1060" s="59">
        <v>829</v>
      </c>
      <c r="P1060" s="59">
        <v>0</v>
      </c>
      <c r="Q1060" s="48"/>
      <c r="R1060" s="59">
        <v>1317</v>
      </c>
      <c r="S1060" s="59">
        <v>0</v>
      </c>
      <c r="T1060" s="48">
        <v>0</v>
      </c>
      <c r="U1060" s="59">
        <v>3763</v>
      </c>
      <c r="V1060" s="59">
        <v>0</v>
      </c>
    </row>
    <row r="1061" spans="1:22">
      <c r="A1061" s="60" t="s">
        <v>1080</v>
      </c>
      <c r="B1061" s="15" t="str">
        <f>VLOOKUP(A1061,'Planning Periods'!$E$2:$N$540,10,FALSE)</f>
        <v>10/15/2021 - 10/15/2029</v>
      </c>
      <c r="C1061" s="59">
        <v>2015</v>
      </c>
      <c r="D1061" s="59" t="str">
        <f t="shared" si="15"/>
        <v>Lake Elsinore 2015</v>
      </c>
      <c r="E1061" s="59">
        <v>978</v>
      </c>
      <c r="F1061" s="233">
        <v>0</v>
      </c>
      <c r="G1061" s="59">
        <v>0</v>
      </c>
      <c r="H1061" s="59">
        <v>0</v>
      </c>
      <c r="I1061" s="48"/>
      <c r="J1061" s="59">
        <v>639</v>
      </c>
      <c r="K1061" s="233">
        <v>0</v>
      </c>
      <c r="L1061" s="59">
        <v>0</v>
      </c>
      <c r="M1061" s="59">
        <v>0</v>
      </c>
      <c r="N1061" s="48"/>
      <c r="O1061" s="59">
        <v>829</v>
      </c>
      <c r="P1061" s="59">
        <v>341</v>
      </c>
      <c r="Q1061" s="48"/>
      <c r="R1061" s="59">
        <v>1317</v>
      </c>
      <c r="S1061" s="59">
        <v>2</v>
      </c>
      <c r="T1061" s="48">
        <v>0</v>
      </c>
      <c r="U1061" s="59">
        <v>3763</v>
      </c>
      <c r="V1061" s="59">
        <v>343</v>
      </c>
    </row>
    <row r="1062" spans="1:22">
      <c r="A1062" s="60" t="s">
        <v>1080</v>
      </c>
      <c r="B1062" s="15" t="str">
        <f>VLOOKUP(A1062,'Planning Periods'!$E$2:$N$540,10,FALSE)</f>
        <v>10/15/2021 - 10/15/2029</v>
      </c>
      <c r="C1062" s="59">
        <v>2016</v>
      </c>
      <c r="D1062" s="59" t="str">
        <f t="shared" si="15"/>
        <v>Lake Elsinore 2016</v>
      </c>
      <c r="E1062" s="59">
        <v>978</v>
      </c>
      <c r="F1062" s="233">
        <v>0</v>
      </c>
      <c r="G1062" s="59">
        <v>0</v>
      </c>
      <c r="H1062" s="59">
        <v>0</v>
      </c>
      <c r="I1062" s="48"/>
      <c r="J1062" s="59">
        <v>639</v>
      </c>
      <c r="K1062" s="233">
        <v>0</v>
      </c>
      <c r="L1062" s="59">
        <v>0</v>
      </c>
      <c r="M1062" s="59">
        <v>0</v>
      </c>
      <c r="N1062" s="48"/>
      <c r="O1062" s="59">
        <v>829</v>
      </c>
      <c r="P1062" s="59">
        <v>203</v>
      </c>
      <c r="Q1062" s="48"/>
      <c r="R1062" s="59">
        <v>1317</v>
      </c>
      <c r="S1062" s="59">
        <v>258</v>
      </c>
      <c r="T1062" s="48">
        <v>0</v>
      </c>
      <c r="U1062" s="59">
        <v>3763</v>
      </c>
      <c r="V1062" s="59">
        <v>461</v>
      </c>
    </row>
    <row r="1063" spans="1:22">
      <c r="A1063" s="60" t="s">
        <v>1080</v>
      </c>
      <c r="B1063" s="15" t="str">
        <f>VLOOKUP(A1063,'Planning Periods'!$E$2:$N$540,10,FALSE)</f>
        <v>10/15/2021 - 10/15/2029</v>
      </c>
      <c r="C1063" s="59">
        <v>2017</v>
      </c>
      <c r="D1063" s="59" t="str">
        <f t="shared" si="15"/>
        <v>Lake Elsinore 2017</v>
      </c>
      <c r="E1063" s="59">
        <v>978</v>
      </c>
      <c r="F1063" s="233">
        <v>2</v>
      </c>
      <c r="G1063" s="59">
        <v>0</v>
      </c>
      <c r="H1063" s="59">
        <v>2</v>
      </c>
      <c r="I1063" s="48"/>
      <c r="J1063" s="59">
        <v>639</v>
      </c>
      <c r="K1063" s="233">
        <v>0</v>
      </c>
      <c r="L1063" s="59">
        <v>0</v>
      </c>
      <c r="M1063" s="59">
        <v>0</v>
      </c>
      <c r="N1063" s="48"/>
      <c r="O1063" s="59">
        <v>829</v>
      </c>
      <c r="P1063" s="59">
        <v>129</v>
      </c>
      <c r="Q1063" s="48"/>
      <c r="R1063" s="59">
        <v>1317</v>
      </c>
      <c r="S1063" s="59">
        <v>435</v>
      </c>
      <c r="T1063" s="48">
        <v>0</v>
      </c>
      <c r="U1063" s="59">
        <v>3763</v>
      </c>
      <c r="V1063" s="59">
        <v>566</v>
      </c>
    </row>
    <row r="1064" spans="1:22">
      <c r="A1064" s="60" t="s">
        <v>1081</v>
      </c>
      <c r="B1064" s="15"/>
      <c r="C1064" s="59">
        <v>2013</v>
      </c>
      <c r="D1064" s="59" t="str">
        <f t="shared" si="15"/>
        <v>Lake Forest 2013</v>
      </c>
      <c r="E1064" s="59">
        <v>647</v>
      </c>
      <c r="F1064" s="233">
        <v>20</v>
      </c>
      <c r="G1064" s="59">
        <v>20</v>
      </c>
      <c r="H1064" s="59">
        <v>0</v>
      </c>
      <c r="I1064" s="48"/>
      <c r="J1064" s="59">
        <v>450</v>
      </c>
      <c r="K1064" s="233">
        <v>167</v>
      </c>
      <c r="L1064" s="59">
        <v>167</v>
      </c>
      <c r="M1064" s="59">
        <v>0</v>
      </c>
      <c r="N1064" s="48"/>
      <c r="O1064" s="59">
        <v>497</v>
      </c>
      <c r="P1064" s="59">
        <v>20</v>
      </c>
      <c r="Q1064" s="48"/>
      <c r="R1064" s="59">
        <v>1133</v>
      </c>
      <c r="S1064" s="59">
        <v>29</v>
      </c>
      <c r="T1064" s="48">
        <v>0</v>
      </c>
      <c r="U1064" s="59">
        <v>2727</v>
      </c>
      <c r="V1064" s="59">
        <v>236</v>
      </c>
    </row>
    <row r="1065" spans="1:22">
      <c r="A1065" s="60" t="s">
        <v>1081</v>
      </c>
      <c r="B1065" s="15" t="str">
        <f>VLOOKUP(A1065,'Planning Periods'!$E$2:$N$540,10,FALSE)</f>
        <v>10/15/2021 - 10/15/2029</v>
      </c>
      <c r="C1065" s="59">
        <v>2014</v>
      </c>
      <c r="D1065" s="59" t="str">
        <f t="shared" si="15"/>
        <v>Lake Forest 2014</v>
      </c>
      <c r="E1065" s="59">
        <v>647</v>
      </c>
      <c r="F1065" s="233">
        <v>0</v>
      </c>
      <c r="G1065" s="59">
        <v>0</v>
      </c>
      <c r="H1065" s="59">
        <v>0</v>
      </c>
      <c r="I1065" s="48"/>
      <c r="J1065" s="59">
        <v>450</v>
      </c>
      <c r="K1065" s="233">
        <v>0</v>
      </c>
      <c r="L1065" s="59">
        <v>0</v>
      </c>
      <c r="M1065" s="59">
        <v>0</v>
      </c>
      <c r="N1065" s="48"/>
      <c r="O1065" s="59">
        <v>497</v>
      </c>
      <c r="P1065" s="59">
        <v>145</v>
      </c>
      <c r="Q1065" s="48"/>
      <c r="R1065" s="59">
        <v>1133</v>
      </c>
      <c r="S1065" s="59">
        <v>688</v>
      </c>
      <c r="T1065" s="48">
        <v>0</v>
      </c>
      <c r="U1065" s="59">
        <v>2727</v>
      </c>
      <c r="V1065" s="59">
        <v>833</v>
      </c>
    </row>
    <row r="1066" spans="1:22">
      <c r="A1066" s="60" t="s">
        <v>1081</v>
      </c>
      <c r="B1066" s="15" t="str">
        <f>VLOOKUP(A1066,'Planning Periods'!$E$2:$N$540,10,FALSE)</f>
        <v>10/15/2021 - 10/15/2029</v>
      </c>
      <c r="C1066" s="59">
        <v>2015</v>
      </c>
      <c r="D1066" s="59" t="str">
        <f t="shared" si="15"/>
        <v>Lake Forest 2015</v>
      </c>
      <c r="E1066" s="59">
        <v>647</v>
      </c>
      <c r="F1066" s="233">
        <v>0</v>
      </c>
      <c r="G1066" s="59">
        <v>0</v>
      </c>
      <c r="H1066" s="59">
        <v>0</v>
      </c>
      <c r="I1066" s="48"/>
      <c r="J1066" s="59">
        <v>450</v>
      </c>
      <c r="K1066" s="233">
        <v>0</v>
      </c>
      <c r="L1066" s="59">
        <v>0</v>
      </c>
      <c r="M1066" s="59">
        <v>0</v>
      </c>
      <c r="N1066" s="48"/>
      <c r="O1066" s="59">
        <v>497</v>
      </c>
      <c r="P1066" s="59">
        <v>48</v>
      </c>
      <c r="Q1066" s="48"/>
      <c r="R1066" s="59">
        <v>1133</v>
      </c>
      <c r="S1066" s="59">
        <v>461</v>
      </c>
      <c r="T1066" s="48">
        <v>0</v>
      </c>
      <c r="U1066" s="59">
        <v>2727</v>
      </c>
      <c r="V1066" s="59">
        <v>509</v>
      </c>
    </row>
    <row r="1067" spans="1:22">
      <c r="A1067" s="60" t="s">
        <v>1081</v>
      </c>
      <c r="B1067" s="15" t="str">
        <f>VLOOKUP(A1067,'Planning Periods'!$E$2:$N$540,10,FALSE)</f>
        <v>10/15/2021 - 10/15/2029</v>
      </c>
      <c r="C1067" s="59">
        <v>2016</v>
      </c>
      <c r="D1067" s="59" t="str">
        <f t="shared" si="15"/>
        <v>Lake Forest 2016</v>
      </c>
      <c r="E1067" s="59">
        <v>647</v>
      </c>
      <c r="F1067" s="233">
        <v>0</v>
      </c>
      <c r="G1067" s="59">
        <v>0</v>
      </c>
      <c r="H1067" s="59">
        <v>0</v>
      </c>
      <c r="I1067" s="48"/>
      <c r="J1067" s="59">
        <v>450</v>
      </c>
      <c r="K1067" s="233">
        <v>0</v>
      </c>
      <c r="L1067" s="59">
        <v>0</v>
      </c>
      <c r="M1067" s="59">
        <v>0</v>
      </c>
      <c r="N1067" s="48"/>
      <c r="O1067" s="59">
        <v>497</v>
      </c>
      <c r="P1067" s="59">
        <v>8</v>
      </c>
      <c r="Q1067" s="48"/>
      <c r="R1067" s="59">
        <v>1133</v>
      </c>
      <c r="S1067" s="59">
        <v>489</v>
      </c>
      <c r="T1067" s="48">
        <v>0</v>
      </c>
      <c r="U1067" s="59">
        <v>2727</v>
      </c>
      <c r="V1067" s="59">
        <v>497</v>
      </c>
    </row>
    <row r="1068" spans="1:22">
      <c r="A1068" s="60" t="s">
        <v>1081</v>
      </c>
      <c r="B1068" s="15" t="str">
        <f>VLOOKUP(A1068,'Planning Periods'!$E$2:$N$540,10,FALSE)</f>
        <v>10/15/2021 - 10/15/2029</v>
      </c>
      <c r="C1068" s="59">
        <v>2017</v>
      </c>
      <c r="D1068" s="59" t="str">
        <f t="shared" si="15"/>
        <v>Lake Forest 2017</v>
      </c>
      <c r="E1068" s="59">
        <v>647</v>
      </c>
      <c r="F1068" s="233">
        <v>0</v>
      </c>
      <c r="G1068" s="59">
        <v>0</v>
      </c>
      <c r="H1068" s="59">
        <v>0</v>
      </c>
      <c r="I1068" s="48"/>
      <c r="J1068" s="59">
        <v>450</v>
      </c>
      <c r="K1068" s="233">
        <v>0</v>
      </c>
      <c r="L1068" s="59">
        <v>0</v>
      </c>
      <c r="M1068" s="59">
        <v>0</v>
      </c>
      <c r="N1068" s="48"/>
      <c r="O1068" s="59">
        <v>497</v>
      </c>
      <c r="P1068" s="59">
        <v>0</v>
      </c>
      <c r="Q1068" s="48"/>
      <c r="R1068" s="59">
        <v>1133</v>
      </c>
      <c r="S1068" s="59">
        <v>749</v>
      </c>
      <c r="T1068" s="48">
        <v>0</v>
      </c>
      <c r="U1068" s="59">
        <v>2727</v>
      </c>
      <c r="V1068" s="59">
        <v>749</v>
      </c>
    </row>
    <row r="1069" spans="1:22">
      <c r="A1069" s="60" t="s">
        <v>1082</v>
      </c>
      <c r="B1069" s="15" t="str">
        <f>VLOOKUP(A1069,'Planning Periods'!$E$2:$N$540,10,FALSE)</f>
        <v>08/15/2019 - 08/15/2027</v>
      </c>
      <c r="C1069" s="59">
        <v>2014</v>
      </c>
      <c r="D1069" s="59" t="str">
        <f t="shared" si="15"/>
        <v>Lakeport 2014</v>
      </c>
      <c r="E1069" s="59" t="s">
        <v>1357</v>
      </c>
      <c r="F1069" s="233" t="s">
        <v>1357</v>
      </c>
      <c r="G1069" s="59" t="s">
        <v>1357</v>
      </c>
      <c r="H1069" s="59" t="s">
        <v>1357</v>
      </c>
      <c r="I1069" s="48"/>
      <c r="J1069" s="59" t="s">
        <v>1357</v>
      </c>
      <c r="K1069" s="233" t="s">
        <v>1357</v>
      </c>
      <c r="L1069" s="59" t="s">
        <v>1357</v>
      </c>
      <c r="M1069" s="59" t="s">
        <v>1357</v>
      </c>
      <c r="N1069" s="48"/>
      <c r="O1069" s="59" t="s">
        <v>1357</v>
      </c>
      <c r="P1069" s="59" t="s">
        <v>1357</v>
      </c>
      <c r="Q1069" s="48"/>
      <c r="R1069" s="59" t="s">
        <v>1357</v>
      </c>
      <c r="S1069" s="59" t="s">
        <v>1357</v>
      </c>
      <c r="T1069" s="48" t="s">
        <v>1357</v>
      </c>
      <c r="U1069" s="59" t="s">
        <v>1357</v>
      </c>
      <c r="V1069" s="59" t="s">
        <v>1357</v>
      </c>
    </row>
    <row r="1070" spans="1:22">
      <c r="A1070" s="60" t="s">
        <v>1082</v>
      </c>
      <c r="B1070" s="15" t="str">
        <f>VLOOKUP(A1070,'Planning Periods'!$E$2:$N$540,10,FALSE)</f>
        <v>08/15/2019 - 08/15/2027</v>
      </c>
      <c r="C1070" s="59">
        <v>2015</v>
      </c>
      <c r="D1070" s="59" t="str">
        <f t="shared" si="15"/>
        <v>Lakeport 2015</v>
      </c>
      <c r="E1070" s="59" t="s">
        <v>1357</v>
      </c>
      <c r="F1070" s="233" t="s">
        <v>1357</v>
      </c>
      <c r="G1070" s="59" t="s">
        <v>1357</v>
      </c>
      <c r="H1070" s="59" t="s">
        <v>1357</v>
      </c>
      <c r="I1070" s="48"/>
      <c r="J1070" s="59" t="s">
        <v>1357</v>
      </c>
      <c r="K1070" s="233" t="s">
        <v>1357</v>
      </c>
      <c r="L1070" s="59" t="s">
        <v>1357</v>
      </c>
      <c r="M1070" s="59" t="s">
        <v>1357</v>
      </c>
      <c r="N1070" s="48"/>
      <c r="O1070" s="59" t="s">
        <v>1357</v>
      </c>
      <c r="P1070" s="59" t="s">
        <v>1357</v>
      </c>
      <c r="Q1070" s="48"/>
      <c r="R1070" s="59" t="s">
        <v>1357</v>
      </c>
      <c r="S1070" s="59" t="s">
        <v>1357</v>
      </c>
      <c r="T1070" s="48" t="s">
        <v>1357</v>
      </c>
      <c r="U1070" s="59" t="s">
        <v>1357</v>
      </c>
      <c r="V1070" s="59" t="s">
        <v>1357</v>
      </c>
    </row>
    <row r="1071" spans="1:22">
      <c r="A1071" s="60" t="s">
        <v>1082</v>
      </c>
      <c r="B1071" s="15" t="str">
        <f>VLOOKUP(A1071,'Planning Periods'!$E$2:$N$540,10,FALSE)</f>
        <v>08/15/2019 - 08/15/2027</v>
      </c>
      <c r="C1071" s="59">
        <v>2016</v>
      </c>
      <c r="D1071" s="59" t="str">
        <f t="shared" si="15"/>
        <v>Lakeport 2016</v>
      </c>
      <c r="E1071" s="59" t="s">
        <v>1357</v>
      </c>
      <c r="F1071" s="233" t="s">
        <v>1357</v>
      </c>
      <c r="G1071" s="59" t="s">
        <v>1357</v>
      </c>
      <c r="H1071" s="59" t="s">
        <v>1357</v>
      </c>
      <c r="I1071" s="48"/>
      <c r="J1071" s="59" t="s">
        <v>1357</v>
      </c>
      <c r="K1071" s="233" t="s">
        <v>1357</v>
      </c>
      <c r="L1071" s="59" t="s">
        <v>1357</v>
      </c>
      <c r="M1071" s="59" t="s">
        <v>1357</v>
      </c>
      <c r="N1071" s="48"/>
      <c r="O1071" s="59" t="s">
        <v>1357</v>
      </c>
      <c r="P1071" s="59" t="s">
        <v>1357</v>
      </c>
      <c r="Q1071" s="48"/>
      <c r="R1071" s="59" t="s">
        <v>1357</v>
      </c>
      <c r="S1071" s="59" t="s">
        <v>1357</v>
      </c>
      <c r="T1071" s="48" t="s">
        <v>1357</v>
      </c>
      <c r="U1071" s="59" t="s">
        <v>1357</v>
      </c>
      <c r="V1071" s="59" t="s">
        <v>1357</v>
      </c>
    </row>
    <row r="1072" spans="1:22">
      <c r="A1072" s="60" t="s">
        <v>1082</v>
      </c>
      <c r="B1072" s="15" t="str">
        <f>VLOOKUP(A1072,'Planning Periods'!$E$2:$N$540,10,FALSE)</f>
        <v>08/15/2019 - 08/15/2027</v>
      </c>
      <c r="C1072" s="59">
        <v>2017</v>
      </c>
      <c r="D1072" s="59" t="str">
        <f t="shared" si="15"/>
        <v>Lakeport 2017</v>
      </c>
      <c r="E1072" s="59">
        <v>38</v>
      </c>
      <c r="F1072" s="233">
        <v>0</v>
      </c>
      <c r="G1072" s="59">
        <v>0</v>
      </c>
      <c r="H1072" s="59">
        <v>0</v>
      </c>
      <c r="I1072" s="48"/>
      <c r="J1072" s="59">
        <v>24</v>
      </c>
      <c r="K1072" s="233">
        <v>0</v>
      </c>
      <c r="L1072" s="59">
        <v>0</v>
      </c>
      <c r="M1072" s="59">
        <v>0</v>
      </c>
      <c r="N1072" s="48"/>
      <c r="O1072" s="59">
        <v>27</v>
      </c>
      <c r="P1072" s="59">
        <v>0</v>
      </c>
      <c r="Q1072" s="48"/>
      <c r="R1072" s="59">
        <v>64</v>
      </c>
      <c r="S1072" s="59">
        <v>4</v>
      </c>
      <c r="T1072" s="48">
        <v>0</v>
      </c>
      <c r="U1072" s="59">
        <v>153</v>
      </c>
      <c r="V1072" s="59">
        <v>4</v>
      </c>
    </row>
    <row r="1073" spans="1:22">
      <c r="A1073" s="60" t="s">
        <v>1083</v>
      </c>
      <c r="B1073" s="15"/>
      <c r="C1073" s="59">
        <v>2013</v>
      </c>
      <c r="D1073" s="59" t="str">
        <f t="shared" si="15"/>
        <v>Lakewood 2013</v>
      </c>
      <c r="E1073" s="59" t="s">
        <v>1357</v>
      </c>
      <c r="F1073" s="233" t="s">
        <v>1357</v>
      </c>
      <c r="G1073" s="59" t="s">
        <v>1357</v>
      </c>
      <c r="H1073" s="59" t="s">
        <v>1357</v>
      </c>
      <c r="I1073" s="48"/>
      <c r="J1073" s="59" t="s">
        <v>1357</v>
      </c>
      <c r="K1073" s="233" t="s">
        <v>1357</v>
      </c>
      <c r="L1073" s="59" t="s">
        <v>1357</v>
      </c>
      <c r="M1073" s="59" t="s">
        <v>1357</v>
      </c>
      <c r="N1073" s="48"/>
      <c r="O1073" s="59" t="s">
        <v>1357</v>
      </c>
      <c r="P1073" s="59" t="s">
        <v>1357</v>
      </c>
      <c r="Q1073" s="48"/>
      <c r="R1073" s="59" t="s">
        <v>1357</v>
      </c>
      <c r="S1073" s="59" t="s">
        <v>1357</v>
      </c>
      <c r="T1073" s="48" t="s">
        <v>1357</v>
      </c>
      <c r="U1073" s="59" t="s">
        <v>1357</v>
      </c>
      <c r="V1073" s="59" t="s">
        <v>1357</v>
      </c>
    </row>
    <row r="1074" spans="1:22">
      <c r="A1074" s="60" t="s">
        <v>1083</v>
      </c>
      <c r="B1074" s="15" t="str">
        <f>VLOOKUP(A1074,'Planning Periods'!$E$2:$N$540,10,FALSE)</f>
        <v>10/15/2021 - 10/15/2029</v>
      </c>
      <c r="C1074" s="59">
        <v>2014</v>
      </c>
      <c r="D1074" s="59" t="str">
        <f t="shared" si="15"/>
        <v>Lakewood 2014</v>
      </c>
      <c r="E1074" s="59">
        <v>107</v>
      </c>
      <c r="F1074" s="233">
        <v>0</v>
      </c>
      <c r="G1074" s="59">
        <v>0</v>
      </c>
      <c r="H1074" s="59">
        <v>0</v>
      </c>
      <c r="I1074" s="48"/>
      <c r="J1074" s="59">
        <v>63</v>
      </c>
      <c r="K1074" s="233">
        <v>0</v>
      </c>
      <c r="L1074" s="59">
        <v>0</v>
      </c>
      <c r="M1074" s="59">
        <v>0</v>
      </c>
      <c r="N1074" s="48"/>
      <c r="O1074" s="59">
        <v>67</v>
      </c>
      <c r="P1074" s="59">
        <v>0</v>
      </c>
      <c r="Q1074" s="48"/>
      <c r="R1074" s="59">
        <v>166</v>
      </c>
      <c r="S1074" s="59">
        <v>0</v>
      </c>
      <c r="T1074" s="48">
        <v>0</v>
      </c>
      <c r="U1074" s="59">
        <v>403</v>
      </c>
      <c r="V1074" s="59">
        <v>0</v>
      </c>
    </row>
    <row r="1075" spans="1:22">
      <c r="A1075" s="60" t="s">
        <v>1083</v>
      </c>
      <c r="B1075" s="15" t="str">
        <f>VLOOKUP(A1075,'Planning Periods'!$E$2:$N$540,10,FALSE)</f>
        <v>10/15/2021 - 10/15/2029</v>
      </c>
      <c r="C1075" s="59">
        <v>2015</v>
      </c>
      <c r="D1075" s="59" t="str">
        <f t="shared" si="15"/>
        <v>Lakewood 2015</v>
      </c>
      <c r="E1075" s="59">
        <v>107</v>
      </c>
      <c r="F1075" s="233">
        <v>0</v>
      </c>
      <c r="G1075" s="59">
        <v>0</v>
      </c>
      <c r="H1075" s="59">
        <v>0</v>
      </c>
      <c r="I1075" s="48"/>
      <c r="J1075" s="59">
        <v>63</v>
      </c>
      <c r="K1075" s="233">
        <v>0</v>
      </c>
      <c r="L1075" s="59">
        <v>0</v>
      </c>
      <c r="M1075" s="59">
        <v>0</v>
      </c>
      <c r="N1075" s="48"/>
      <c r="O1075" s="59">
        <v>67</v>
      </c>
      <c r="P1075" s="59">
        <v>0</v>
      </c>
      <c r="Q1075" s="48"/>
      <c r="R1075" s="59">
        <v>166</v>
      </c>
      <c r="S1075" s="59">
        <v>52</v>
      </c>
      <c r="T1075" s="48">
        <v>0</v>
      </c>
      <c r="U1075" s="59">
        <v>403</v>
      </c>
      <c r="V1075" s="59">
        <v>52</v>
      </c>
    </row>
    <row r="1076" spans="1:22">
      <c r="A1076" s="60" t="s">
        <v>1083</v>
      </c>
      <c r="B1076" s="15" t="str">
        <f>VLOOKUP(A1076,'Planning Periods'!$E$2:$N$540,10,FALSE)</f>
        <v>10/15/2021 - 10/15/2029</v>
      </c>
      <c r="C1076" s="59">
        <v>2016</v>
      </c>
      <c r="D1076" s="59" t="str">
        <f t="shared" si="15"/>
        <v>Lakewood 2016</v>
      </c>
      <c r="E1076" s="59">
        <v>107</v>
      </c>
      <c r="F1076" s="233">
        <v>0</v>
      </c>
      <c r="G1076" s="59">
        <v>0</v>
      </c>
      <c r="H1076" s="59">
        <v>0</v>
      </c>
      <c r="I1076" s="48"/>
      <c r="J1076" s="59">
        <v>63</v>
      </c>
      <c r="K1076" s="233">
        <v>0</v>
      </c>
      <c r="L1076" s="59">
        <v>0</v>
      </c>
      <c r="M1076" s="59">
        <v>0</v>
      </c>
      <c r="N1076" s="48"/>
      <c r="O1076" s="59">
        <v>67</v>
      </c>
      <c r="P1076" s="59">
        <v>0</v>
      </c>
      <c r="Q1076" s="48"/>
      <c r="R1076" s="59">
        <v>166</v>
      </c>
      <c r="S1076" s="59">
        <v>20</v>
      </c>
      <c r="T1076" s="48">
        <v>0</v>
      </c>
      <c r="U1076" s="59">
        <v>403</v>
      </c>
      <c r="V1076" s="59">
        <v>20</v>
      </c>
    </row>
    <row r="1077" spans="1:22">
      <c r="A1077" s="60" t="s">
        <v>1083</v>
      </c>
      <c r="B1077" s="15" t="str">
        <f>VLOOKUP(A1077,'Planning Periods'!$E$2:$N$540,10,FALSE)</f>
        <v>10/15/2021 - 10/15/2029</v>
      </c>
      <c r="C1077" s="59">
        <v>2017</v>
      </c>
      <c r="D1077" s="59" t="str">
        <f t="shared" si="15"/>
        <v>Lakewood 2017</v>
      </c>
      <c r="E1077" s="59">
        <v>107</v>
      </c>
      <c r="F1077" s="233">
        <v>0</v>
      </c>
      <c r="G1077" s="59">
        <v>0</v>
      </c>
      <c r="H1077" s="59">
        <v>0</v>
      </c>
      <c r="I1077" s="48"/>
      <c r="J1077" s="59">
        <v>63</v>
      </c>
      <c r="K1077" s="233">
        <v>0</v>
      </c>
      <c r="L1077" s="59">
        <v>0</v>
      </c>
      <c r="M1077" s="59">
        <v>0</v>
      </c>
      <c r="N1077" s="48"/>
      <c r="O1077" s="59">
        <v>67</v>
      </c>
      <c r="P1077" s="59">
        <v>0</v>
      </c>
      <c r="Q1077" s="48"/>
      <c r="R1077" s="59">
        <v>166</v>
      </c>
      <c r="S1077" s="59">
        <v>47</v>
      </c>
      <c r="T1077" s="48">
        <v>0</v>
      </c>
      <c r="U1077" s="59">
        <v>403</v>
      </c>
      <c r="V1077" s="59">
        <v>47</v>
      </c>
    </row>
    <row r="1078" spans="1:22">
      <c r="A1078" t="s">
        <v>1084</v>
      </c>
      <c r="B1078" s="15"/>
      <c r="C1078" s="59">
        <v>2013</v>
      </c>
      <c r="D1078" s="59" t="str">
        <f t="shared" si="15"/>
        <v>Lancaster 2013</v>
      </c>
      <c r="E1078" s="59" t="s">
        <v>1357</v>
      </c>
      <c r="F1078" s="233" t="s">
        <v>1357</v>
      </c>
      <c r="G1078" s="59" t="s">
        <v>1357</v>
      </c>
      <c r="H1078" s="59" t="s">
        <v>1357</v>
      </c>
      <c r="I1078" s="48"/>
      <c r="J1078" s="59" t="s">
        <v>1357</v>
      </c>
      <c r="K1078" s="233" t="s">
        <v>1357</v>
      </c>
      <c r="L1078" s="59" t="s">
        <v>1357</v>
      </c>
      <c r="M1078" s="59" t="s">
        <v>1357</v>
      </c>
      <c r="N1078" s="48"/>
      <c r="O1078" s="59" t="s">
        <v>1357</v>
      </c>
      <c r="P1078" s="59" t="s">
        <v>1357</v>
      </c>
      <c r="Q1078" s="48"/>
      <c r="R1078" s="59" t="s">
        <v>1357</v>
      </c>
      <c r="S1078" s="59" t="s">
        <v>1357</v>
      </c>
      <c r="T1078" s="48" t="s">
        <v>1357</v>
      </c>
      <c r="U1078" s="59" t="s">
        <v>1357</v>
      </c>
      <c r="V1078" s="59" t="s">
        <v>1357</v>
      </c>
    </row>
    <row r="1079" spans="1:22">
      <c r="A1079" t="s">
        <v>1084</v>
      </c>
      <c r="B1079" s="15" t="str">
        <f>VLOOKUP(A1079,'Planning Periods'!$E$2:$N$540,10,FALSE)</f>
        <v>10/15/2021 - 10/15/2029</v>
      </c>
      <c r="C1079" s="59">
        <v>2014</v>
      </c>
      <c r="D1079" s="59" t="str">
        <f t="shared" si="15"/>
        <v>Lancaster 2014</v>
      </c>
      <c r="E1079" s="233" t="s">
        <v>1357</v>
      </c>
      <c r="F1079" s="233" t="s">
        <v>1357</v>
      </c>
      <c r="G1079" s="233" t="s">
        <v>1357</v>
      </c>
      <c r="H1079" s="233" t="s">
        <v>1357</v>
      </c>
      <c r="I1079" s="233">
        <v>0</v>
      </c>
      <c r="J1079" s="233" t="s">
        <v>1357</v>
      </c>
      <c r="K1079" s="233" t="s">
        <v>1357</v>
      </c>
      <c r="L1079" s="233" t="s">
        <v>1357</v>
      </c>
      <c r="M1079" s="233" t="s">
        <v>1357</v>
      </c>
      <c r="N1079" s="233">
        <v>0</v>
      </c>
      <c r="O1079" s="233" t="s">
        <v>1357</v>
      </c>
      <c r="P1079" s="233" t="s">
        <v>1357</v>
      </c>
      <c r="Q1079" s="233"/>
      <c r="R1079" s="233" t="s">
        <v>1357</v>
      </c>
      <c r="S1079" s="233" t="s">
        <v>1357</v>
      </c>
      <c r="T1079" s="233" t="s">
        <v>1357</v>
      </c>
      <c r="U1079" s="233" t="s">
        <v>1357</v>
      </c>
      <c r="V1079" s="233" t="s">
        <v>1357</v>
      </c>
    </row>
    <row r="1080" spans="1:22">
      <c r="A1080" t="s">
        <v>1084</v>
      </c>
      <c r="B1080" s="15" t="str">
        <f>VLOOKUP(A1080,'Planning Periods'!$E$2:$N$540,10,FALSE)</f>
        <v>10/15/2021 - 10/15/2029</v>
      </c>
      <c r="C1080" s="59">
        <v>2015</v>
      </c>
      <c r="D1080" s="59" t="str">
        <f t="shared" si="15"/>
        <v>Lancaster 2015</v>
      </c>
      <c r="E1080" t="s">
        <v>1357</v>
      </c>
      <c r="F1080" t="s">
        <v>1357</v>
      </c>
      <c r="G1080" t="s">
        <v>1357</v>
      </c>
      <c r="H1080" t="s">
        <v>1357</v>
      </c>
      <c r="J1080" t="s">
        <v>1357</v>
      </c>
      <c r="K1080" t="s">
        <v>1357</v>
      </c>
      <c r="L1080" t="s">
        <v>1357</v>
      </c>
      <c r="M1080" t="s">
        <v>1357</v>
      </c>
      <c r="O1080" t="s">
        <v>1357</v>
      </c>
      <c r="P1080" t="s">
        <v>1357</v>
      </c>
      <c r="R1080" t="s">
        <v>1357</v>
      </c>
      <c r="S1080" t="s">
        <v>1357</v>
      </c>
      <c r="T1080" t="s">
        <v>1357</v>
      </c>
      <c r="U1080" t="s">
        <v>1357</v>
      </c>
      <c r="V1080" t="s">
        <v>1357</v>
      </c>
    </row>
    <row r="1081" spans="1:22">
      <c r="A1081" t="s">
        <v>1084</v>
      </c>
      <c r="B1081" s="15" t="str">
        <f>VLOOKUP(A1081,'Planning Periods'!$E$2:$N$540,10,FALSE)</f>
        <v>10/15/2021 - 10/15/2029</v>
      </c>
      <c r="C1081" s="59">
        <v>2016</v>
      </c>
      <c r="D1081" s="59" t="str">
        <f t="shared" si="15"/>
        <v>Lancaster 2016</v>
      </c>
      <c r="E1081" t="s">
        <v>1357</v>
      </c>
      <c r="F1081" t="s">
        <v>1357</v>
      </c>
      <c r="G1081" t="s">
        <v>1357</v>
      </c>
      <c r="H1081" t="s">
        <v>1357</v>
      </c>
      <c r="J1081" t="s">
        <v>1357</v>
      </c>
      <c r="K1081" t="s">
        <v>1357</v>
      </c>
      <c r="L1081" t="s">
        <v>1357</v>
      </c>
      <c r="M1081" t="s">
        <v>1357</v>
      </c>
      <c r="O1081" t="s">
        <v>1357</v>
      </c>
      <c r="P1081" t="s">
        <v>1357</v>
      </c>
      <c r="R1081" t="s">
        <v>1357</v>
      </c>
      <c r="S1081" t="s">
        <v>1357</v>
      </c>
      <c r="T1081" t="s">
        <v>1357</v>
      </c>
      <c r="U1081" t="s">
        <v>1357</v>
      </c>
      <c r="V1081" t="s">
        <v>1357</v>
      </c>
    </row>
    <row r="1082" spans="1:22">
      <c r="A1082" t="s">
        <v>1084</v>
      </c>
      <c r="B1082" s="15" t="str">
        <f>VLOOKUP(A1082,'Planning Periods'!$E$2:$N$540,10,FALSE)</f>
        <v>10/15/2021 - 10/15/2029</v>
      </c>
      <c r="C1082" s="59">
        <v>2017</v>
      </c>
      <c r="D1082" s="59" t="str">
        <f t="shared" si="15"/>
        <v>Lancaster 2017</v>
      </c>
      <c r="E1082" t="s">
        <v>1357</v>
      </c>
      <c r="F1082" t="s">
        <v>1357</v>
      </c>
      <c r="G1082" t="s">
        <v>1357</v>
      </c>
      <c r="H1082" t="s">
        <v>1357</v>
      </c>
      <c r="J1082" t="s">
        <v>1357</v>
      </c>
      <c r="K1082" t="s">
        <v>1357</v>
      </c>
      <c r="L1082" t="s">
        <v>1357</v>
      </c>
      <c r="M1082" t="s">
        <v>1357</v>
      </c>
      <c r="O1082" t="s">
        <v>1357</v>
      </c>
      <c r="P1082" t="s">
        <v>1357</v>
      </c>
      <c r="R1082" t="s">
        <v>1357</v>
      </c>
      <c r="S1082" t="s">
        <v>1357</v>
      </c>
      <c r="T1082" t="s">
        <v>1357</v>
      </c>
      <c r="U1082" t="s">
        <v>1357</v>
      </c>
      <c r="V1082" t="s">
        <v>1357</v>
      </c>
    </row>
    <row r="1083" spans="1:22">
      <c r="A1083" s="60" t="s">
        <v>1085</v>
      </c>
      <c r="B1083" s="15" t="str">
        <f>VLOOKUP(A1083,'Planning Periods'!$E$2:$N$540,10,FALSE)</f>
        <v>01/31/2023 - 01/31/2031</v>
      </c>
      <c r="C1083" s="59">
        <v>2014</v>
      </c>
      <c r="D1083" s="59" t="str">
        <f t="shared" si="15"/>
        <v>Larkspur 2014</v>
      </c>
      <c r="E1083" s="59">
        <v>40</v>
      </c>
      <c r="F1083" s="233">
        <v>3</v>
      </c>
      <c r="G1083" s="59">
        <v>3</v>
      </c>
      <c r="H1083" s="59">
        <v>0</v>
      </c>
      <c r="I1083" s="48"/>
      <c r="J1083" s="59">
        <v>20</v>
      </c>
      <c r="K1083" s="233">
        <v>9</v>
      </c>
      <c r="L1083" s="59">
        <v>9</v>
      </c>
      <c r="M1083" s="59">
        <v>0</v>
      </c>
      <c r="N1083" s="48"/>
      <c r="O1083" s="59">
        <v>21</v>
      </c>
      <c r="P1083" s="59">
        <v>8</v>
      </c>
      <c r="Q1083" s="48"/>
      <c r="R1083" s="59">
        <v>51</v>
      </c>
      <c r="S1083" s="59">
        <v>76</v>
      </c>
      <c r="T1083" s="48">
        <v>0</v>
      </c>
      <c r="U1083" s="59">
        <v>132</v>
      </c>
      <c r="V1083" s="59">
        <v>96</v>
      </c>
    </row>
    <row r="1084" spans="1:22">
      <c r="A1084" s="60" t="s">
        <v>1085</v>
      </c>
      <c r="B1084" s="15" t="str">
        <f>VLOOKUP(A1084,'Planning Periods'!$E$2:$N$540,10,FALSE)</f>
        <v>01/31/2023 - 01/31/2031</v>
      </c>
      <c r="C1084" s="59">
        <v>2015</v>
      </c>
      <c r="D1084" s="59" t="str">
        <f t="shared" si="15"/>
        <v>Larkspur 2015</v>
      </c>
      <c r="E1084" s="59">
        <v>40</v>
      </c>
      <c r="F1084" s="233">
        <v>0</v>
      </c>
      <c r="G1084" s="59">
        <v>0</v>
      </c>
      <c r="H1084" s="59">
        <v>0</v>
      </c>
      <c r="I1084" s="48"/>
      <c r="J1084" s="59">
        <v>20</v>
      </c>
      <c r="K1084" s="233">
        <v>0</v>
      </c>
      <c r="L1084" s="59">
        <v>0</v>
      </c>
      <c r="M1084" s="59">
        <v>0</v>
      </c>
      <c r="N1084" s="48"/>
      <c r="O1084" s="59">
        <v>21</v>
      </c>
      <c r="P1084" s="59">
        <v>0</v>
      </c>
      <c r="Q1084" s="48"/>
      <c r="R1084" s="59">
        <v>51</v>
      </c>
      <c r="S1084" s="59">
        <v>7</v>
      </c>
      <c r="T1084" s="48">
        <v>0</v>
      </c>
      <c r="U1084" s="59">
        <v>132</v>
      </c>
      <c r="V1084" s="59">
        <v>7</v>
      </c>
    </row>
    <row r="1085" spans="1:22">
      <c r="A1085" s="60" t="s">
        <v>1085</v>
      </c>
      <c r="B1085" s="15" t="str">
        <f>VLOOKUP(A1085,'Planning Periods'!$E$2:$N$540,10,FALSE)</f>
        <v>01/31/2023 - 01/31/2031</v>
      </c>
      <c r="C1085" s="59">
        <v>2016</v>
      </c>
      <c r="D1085" s="59" t="str">
        <f t="shared" si="15"/>
        <v>Larkspur 2016</v>
      </c>
      <c r="E1085" s="59">
        <v>40</v>
      </c>
      <c r="F1085" s="233">
        <v>0</v>
      </c>
      <c r="G1085" s="59">
        <v>0</v>
      </c>
      <c r="H1085" s="59">
        <v>0</v>
      </c>
      <c r="I1085" s="48"/>
      <c r="J1085" s="59">
        <v>20</v>
      </c>
      <c r="K1085" s="233">
        <v>0</v>
      </c>
      <c r="L1085" s="59">
        <v>0</v>
      </c>
      <c r="M1085" s="59">
        <v>0</v>
      </c>
      <c r="N1085" s="48"/>
      <c r="O1085" s="59">
        <v>21</v>
      </c>
      <c r="P1085" s="59">
        <v>1</v>
      </c>
      <c r="Q1085" s="48"/>
      <c r="R1085" s="59">
        <v>51</v>
      </c>
      <c r="S1085" s="59">
        <v>3</v>
      </c>
      <c r="T1085" s="48">
        <v>0</v>
      </c>
      <c r="U1085" s="59">
        <v>132</v>
      </c>
      <c r="V1085" s="59">
        <v>4</v>
      </c>
    </row>
    <row r="1086" spans="1:22">
      <c r="A1086" s="60" t="s">
        <v>1085</v>
      </c>
      <c r="B1086" s="15" t="str">
        <f>VLOOKUP(A1086,'Planning Periods'!$E$2:$N$540,10,FALSE)</f>
        <v>01/31/2023 - 01/31/2031</v>
      </c>
      <c r="C1086" s="59">
        <v>2017</v>
      </c>
      <c r="D1086" s="59" t="str">
        <f t="shared" si="15"/>
        <v>Larkspur 2017</v>
      </c>
      <c r="E1086" s="59">
        <v>40</v>
      </c>
      <c r="F1086" s="233">
        <v>0</v>
      </c>
      <c r="G1086" s="59">
        <v>0</v>
      </c>
      <c r="H1086" s="59">
        <v>0</v>
      </c>
      <c r="I1086" s="48"/>
      <c r="J1086" s="59">
        <v>20</v>
      </c>
      <c r="K1086" s="233">
        <v>1</v>
      </c>
      <c r="L1086" s="59">
        <v>0</v>
      </c>
      <c r="M1086" s="59">
        <v>1</v>
      </c>
      <c r="N1086" s="48"/>
      <c r="O1086" s="59">
        <v>21</v>
      </c>
      <c r="P1086" s="59">
        <v>0</v>
      </c>
      <c r="Q1086" s="48"/>
      <c r="R1086" s="59">
        <v>51</v>
      </c>
      <c r="S1086" s="59">
        <v>0</v>
      </c>
      <c r="T1086" s="48">
        <v>1</v>
      </c>
      <c r="U1086" s="59">
        <v>132</v>
      </c>
      <c r="V1086" s="59">
        <v>1</v>
      </c>
    </row>
    <row r="1087" spans="1:22">
      <c r="A1087" t="s">
        <v>1086</v>
      </c>
      <c r="B1087" s="15" t="str">
        <f>VLOOKUP(A1087,'Planning Periods'!$E$2:$N$540,10,FALSE)</f>
        <v>06/30/2024 - 06/30/2029</v>
      </c>
      <c r="C1087" s="59">
        <v>2014</v>
      </c>
      <c r="D1087" s="59" t="str">
        <f t="shared" si="15"/>
        <v>Lassen County - Unincorporated 2014</v>
      </c>
      <c r="E1087" s="233" t="s">
        <v>1357</v>
      </c>
      <c r="F1087" s="233" t="s">
        <v>1357</v>
      </c>
      <c r="G1087" s="233" t="s">
        <v>1357</v>
      </c>
      <c r="H1087" s="233" t="s">
        <v>1357</v>
      </c>
      <c r="I1087" s="233">
        <v>0</v>
      </c>
      <c r="J1087" s="233" t="s">
        <v>1357</v>
      </c>
      <c r="K1087" s="233" t="s">
        <v>1357</v>
      </c>
      <c r="L1087" s="233" t="s">
        <v>1357</v>
      </c>
      <c r="M1087" s="233" t="s">
        <v>1357</v>
      </c>
      <c r="N1087" s="233">
        <v>0</v>
      </c>
      <c r="O1087" s="233" t="s">
        <v>1357</v>
      </c>
      <c r="P1087" s="233" t="s">
        <v>1357</v>
      </c>
      <c r="Q1087" s="233"/>
      <c r="R1087" s="233" t="s">
        <v>1357</v>
      </c>
      <c r="S1087" s="233" t="s">
        <v>1357</v>
      </c>
      <c r="T1087" s="233" t="s">
        <v>1357</v>
      </c>
      <c r="U1087" s="233" t="s">
        <v>1357</v>
      </c>
      <c r="V1087" s="233" t="s">
        <v>1357</v>
      </c>
    </row>
    <row r="1088" spans="1:22">
      <c r="A1088" t="s">
        <v>1086</v>
      </c>
      <c r="B1088" s="15" t="str">
        <f>VLOOKUP(A1088,'Planning Periods'!$E$2:$N$540,10,FALSE)</f>
        <v>06/30/2024 - 06/30/2029</v>
      </c>
      <c r="C1088" s="59">
        <v>2015</v>
      </c>
      <c r="D1088" s="59" t="str">
        <f t="shared" si="15"/>
        <v>Lassen County - Unincorporated 2015</v>
      </c>
      <c r="E1088" t="s">
        <v>1357</v>
      </c>
      <c r="F1088" t="s">
        <v>1357</v>
      </c>
      <c r="G1088" t="s">
        <v>1357</v>
      </c>
      <c r="H1088" t="s">
        <v>1357</v>
      </c>
      <c r="J1088" t="s">
        <v>1357</v>
      </c>
      <c r="K1088" t="s">
        <v>1357</v>
      </c>
      <c r="L1088" t="s">
        <v>1357</v>
      </c>
      <c r="M1088" t="s">
        <v>1357</v>
      </c>
      <c r="O1088" t="s">
        <v>1357</v>
      </c>
      <c r="P1088" t="s">
        <v>1357</v>
      </c>
      <c r="R1088" t="s">
        <v>1357</v>
      </c>
      <c r="S1088" t="s">
        <v>1357</v>
      </c>
      <c r="T1088" t="s">
        <v>1357</v>
      </c>
      <c r="U1088" t="s">
        <v>1357</v>
      </c>
      <c r="V1088" t="s">
        <v>1357</v>
      </c>
    </row>
    <row r="1089" spans="1:22">
      <c r="A1089" t="s">
        <v>1086</v>
      </c>
      <c r="B1089" s="15" t="str">
        <f>VLOOKUP(A1089,'Planning Periods'!$E$2:$N$540,10,FALSE)</f>
        <v>06/30/2024 - 06/30/2029</v>
      </c>
      <c r="C1089" s="59">
        <v>2016</v>
      </c>
      <c r="D1089" s="59" t="str">
        <f t="shared" si="15"/>
        <v>Lassen County - Unincorporated 2016</v>
      </c>
      <c r="E1089" t="s">
        <v>1357</v>
      </c>
      <c r="F1089" t="s">
        <v>1357</v>
      </c>
      <c r="G1089" t="s">
        <v>1357</v>
      </c>
      <c r="H1089" t="s">
        <v>1357</v>
      </c>
      <c r="J1089" t="s">
        <v>1357</v>
      </c>
      <c r="K1089" t="s">
        <v>1357</v>
      </c>
      <c r="L1089" t="s">
        <v>1357</v>
      </c>
      <c r="M1089" t="s">
        <v>1357</v>
      </c>
      <c r="O1089" t="s">
        <v>1357</v>
      </c>
      <c r="P1089" t="s">
        <v>1357</v>
      </c>
      <c r="R1089" t="s">
        <v>1357</v>
      </c>
      <c r="S1089" t="s">
        <v>1357</v>
      </c>
      <c r="T1089" t="s">
        <v>1357</v>
      </c>
      <c r="U1089" t="s">
        <v>1357</v>
      </c>
      <c r="V1089" t="s">
        <v>1357</v>
      </c>
    </row>
    <row r="1090" spans="1:22">
      <c r="A1090" t="s">
        <v>1086</v>
      </c>
      <c r="B1090" s="15" t="str">
        <f>VLOOKUP(A1090,'Planning Periods'!$E$2:$N$540,10,FALSE)</f>
        <v>06/30/2024 - 06/30/2029</v>
      </c>
      <c r="C1090" s="59">
        <v>2017</v>
      </c>
      <c r="D1090" s="59" t="str">
        <f t="shared" ref="D1090:D1154" si="16">CONCATENATE(A1090," ",C1090)</f>
        <v>Lassen County - Unincorporated 2017</v>
      </c>
      <c r="E1090" t="s">
        <v>1357</v>
      </c>
      <c r="F1090" t="s">
        <v>1357</v>
      </c>
      <c r="G1090" t="s">
        <v>1357</v>
      </c>
      <c r="H1090" t="s">
        <v>1357</v>
      </c>
      <c r="J1090" t="s">
        <v>1357</v>
      </c>
      <c r="K1090" t="s">
        <v>1357</v>
      </c>
      <c r="L1090" t="s">
        <v>1357</v>
      </c>
      <c r="M1090" t="s">
        <v>1357</v>
      </c>
      <c r="O1090" t="s">
        <v>1357</v>
      </c>
      <c r="P1090" t="s">
        <v>1357</v>
      </c>
      <c r="R1090" t="s">
        <v>1357</v>
      </c>
      <c r="S1090" t="s">
        <v>1357</v>
      </c>
      <c r="T1090" t="s">
        <v>1357</v>
      </c>
      <c r="U1090" t="s">
        <v>1357</v>
      </c>
      <c r="V1090" t="s">
        <v>1357</v>
      </c>
    </row>
    <row r="1091" spans="1:22">
      <c r="A1091" s="60" t="s">
        <v>1087</v>
      </c>
      <c r="B1091" s="15" t="str">
        <f>VLOOKUP(A1091,'Planning Periods'!$E$2:$N$540,10,FALSE)</f>
        <v>12/31/2023 - 12/31/2031</v>
      </c>
      <c r="C1091" s="59">
        <v>2014</v>
      </c>
      <c r="D1091" s="59" t="str">
        <f t="shared" si="16"/>
        <v>Lathrop 2014</v>
      </c>
      <c r="E1091" t="s">
        <v>1357</v>
      </c>
      <c r="F1091" t="s">
        <v>1357</v>
      </c>
      <c r="G1091" t="s">
        <v>1357</v>
      </c>
      <c r="H1091" t="s">
        <v>1357</v>
      </c>
      <c r="J1091" t="s">
        <v>1357</v>
      </c>
      <c r="K1091" t="s">
        <v>1357</v>
      </c>
      <c r="L1091" t="s">
        <v>1357</v>
      </c>
      <c r="M1091" t="s">
        <v>1357</v>
      </c>
      <c r="O1091" t="s">
        <v>1357</v>
      </c>
      <c r="P1091" t="s">
        <v>1357</v>
      </c>
      <c r="R1091" t="s">
        <v>1357</v>
      </c>
      <c r="S1091" t="s">
        <v>1357</v>
      </c>
      <c r="T1091" t="s">
        <v>1357</v>
      </c>
      <c r="U1091" t="s">
        <v>1357</v>
      </c>
      <c r="V1091" t="s">
        <v>1357</v>
      </c>
    </row>
    <row r="1092" spans="1:22">
      <c r="A1092" s="60" t="s">
        <v>1087</v>
      </c>
      <c r="B1092" s="15" t="str">
        <f>VLOOKUP(A1092,'Planning Periods'!$E$2:$N$540,10,FALSE)</f>
        <v>12/31/2023 - 12/31/2031</v>
      </c>
      <c r="C1092" s="59">
        <v>2015</v>
      </c>
      <c r="D1092" s="59" t="str">
        <f t="shared" si="16"/>
        <v>Lathrop 2015</v>
      </c>
      <c r="E1092" t="s">
        <v>1357</v>
      </c>
      <c r="F1092" t="s">
        <v>1357</v>
      </c>
      <c r="G1092" t="s">
        <v>1357</v>
      </c>
      <c r="H1092" t="s">
        <v>1357</v>
      </c>
      <c r="J1092" t="s">
        <v>1357</v>
      </c>
      <c r="K1092" t="s">
        <v>1357</v>
      </c>
      <c r="L1092" t="s">
        <v>1357</v>
      </c>
      <c r="M1092" t="s">
        <v>1357</v>
      </c>
      <c r="O1092" t="s">
        <v>1357</v>
      </c>
      <c r="P1092" t="s">
        <v>1357</v>
      </c>
      <c r="R1092" t="s">
        <v>1357</v>
      </c>
      <c r="S1092" t="s">
        <v>1357</v>
      </c>
      <c r="T1092" t="s">
        <v>1357</v>
      </c>
      <c r="U1092" t="s">
        <v>1357</v>
      </c>
      <c r="V1092" t="s">
        <v>1357</v>
      </c>
    </row>
    <row r="1093" spans="1:22">
      <c r="A1093" s="60" t="s">
        <v>1087</v>
      </c>
      <c r="B1093" s="15" t="str">
        <f>VLOOKUP(A1093,'Planning Periods'!$E$2:$N$540,10,FALSE)</f>
        <v>12/31/2023 - 12/31/2031</v>
      </c>
      <c r="C1093" s="59">
        <v>2016</v>
      </c>
      <c r="D1093" s="59" t="str">
        <f t="shared" si="16"/>
        <v>Lathrop 2016</v>
      </c>
      <c r="E1093" s="59">
        <v>1019</v>
      </c>
      <c r="F1093" s="233">
        <v>0</v>
      </c>
      <c r="G1093" s="59">
        <v>0</v>
      </c>
      <c r="H1093" s="59">
        <v>0</v>
      </c>
      <c r="I1093" s="48"/>
      <c r="J1093" s="59">
        <v>759</v>
      </c>
      <c r="K1093" s="233">
        <v>0</v>
      </c>
      <c r="L1093" s="59">
        <v>0</v>
      </c>
      <c r="M1093" s="59">
        <v>0</v>
      </c>
      <c r="N1093" s="48"/>
      <c r="O1093" s="59">
        <v>957</v>
      </c>
      <c r="P1093" s="59">
        <v>0</v>
      </c>
      <c r="Q1093" s="48"/>
      <c r="R1093" s="59">
        <v>2421</v>
      </c>
      <c r="S1093" s="59">
        <v>170</v>
      </c>
      <c r="T1093" s="48">
        <v>0</v>
      </c>
      <c r="U1093" s="59">
        <v>5156</v>
      </c>
      <c r="V1093" s="59">
        <v>170</v>
      </c>
    </row>
    <row r="1094" spans="1:22">
      <c r="A1094" s="60" t="s">
        <v>1087</v>
      </c>
      <c r="B1094" s="15" t="str">
        <f>VLOOKUP(A1094,'Planning Periods'!$E$2:$N$540,10,FALSE)</f>
        <v>12/31/2023 - 12/31/2031</v>
      </c>
      <c r="C1094" s="59">
        <v>2017</v>
      </c>
      <c r="D1094" s="59" t="str">
        <f t="shared" si="16"/>
        <v>Lathrop 2017</v>
      </c>
      <c r="E1094" s="59">
        <v>1019</v>
      </c>
      <c r="F1094" s="233">
        <v>0</v>
      </c>
      <c r="G1094" s="59">
        <v>0</v>
      </c>
      <c r="H1094" s="59">
        <v>0</v>
      </c>
      <c r="I1094" s="48"/>
      <c r="J1094" s="59">
        <v>759</v>
      </c>
      <c r="K1094" s="233">
        <v>0</v>
      </c>
      <c r="L1094" s="59">
        <v>0</v>
      </c>
      <c r="M1094" s="59">
        <v>0</v>
      </c>
      <c r="N1094" s="48"/>
      <c r="O1094" s="59">
        <v>957</v>
      </c>
      <c r="P1094" s="59">
        <v>0</v>
      </c>
      <c r="Q1094" s="48"/>
      <c r="R1094" s="59">
        <v>2421</v>
      </c>
      <c r="S1094" s="59">
        <v>297</v>
      </c>
      <c r="T1094" s="48">
        <v>0</v>
      </c>
      <c r="U1094" s="59">
        <v>5156</v>
      </c>
      <c r="V1094" s="59">
        <v>297</v>
      </c>
    </row>
    <row r="1095" spans="1:22">
      <c r="A1095" s="60" t="s">
        <v>1088</v>
      </c>
      <c r="B1095" s="15"/>
      <c r="C1095" s="59">
        <v>2013</v>
      </c>
      <c r="D1095" s="59" t="str">
        <f t="shared" si="16"/>
        <v>Lawndale 2013</v>
      </c>
      <c r="E1095" s="59" t="s">
        <v>1357</v>
      </c>
      <c r="F1095" s="233" t="s">
        <v>1357</v>
      </c>
      <c r="G1095" s="59" t="s">
        <v>1357</v>
      </c>
      <c r="H1095" s="59" t="s">
        <v>1357</v>
      </c>
      <c r="I1095" s="48"/>
      <c r="J1095" s="59" t="s">
        <v>1357</v>
      </c>
      <c r="K1095" s="233" t="s">
        <v>1357</v>
      </c>
      <c r="L1095" s="59" t="s">
        <v>1357</v>
      </c>
      <c r="M1095" s="59" t="s">
        <v>1357</v>
      </c>
      <c r="N1095" s="48"/>
      <c r="O1095" s="59" t="s">
        <v>1357</v>
      </c>
      <c r="P1095" s="59" t="s">
        <v>1357</v>
      </c>
      <c r="Q1095" s="48"/>
      <c r="R1095" s="59" t="s">
        <v>1357</v>
      </c>
      <c r="S1095" s="59" t="s">
        <v>1357</v>
      </c>
      <c r="T1095" s="48" t="s">
        <v>1357</v>
      </c>
      <c r="U1095" s="59" t="s">
        <v>1357</v>
      </c>
      <c r="V1095" s="59" t="s">
        <v>1357</v>
      </c>
    </row>
    <row r="1096" spans="1:22">
      <c r="A1096" s="60" t="s">
        <v>1088</v>
      </c>
      <c r="B1096" s="15" t="str">
        <f>VLOOKUP(A1096,'Planning Periods'!$E$2:$N$540,10,FALSE)</f>
        <v>10/15/2021 - 10/15/2029</v>
      </c>
      <c r="C1096" s="59">
        <v>2014</v>
      </c>
      <c r="D1096" s="59" t="str">
        <f t="shared" si="16"/>
        <v>Lawndale 2014</v>
      </c>
      <c r="E1096" s="59">
        <v>96</v>
      </c>
      <c r="F1096" s="233">
        <v>0</v>
      </c>
      <c r="G1096" s="59">
        <v>0</v>
      </c>
      <c r="H1096" s="59">
        <v>0</v>
      </c>
      <c r="I1096" s="48"/>
      <c r="J1096" s="59">
        <v>57</v>
      </c>
      <c r="K1096" s="233">
        <v>0</v>
      </c>
      <c r="L1096" s="59">
        <v>0</v>
      </c>
      <c r="M1096" s="59">
        <v>0</v>
      </c>
      <c r="N1096" s="48"/>
      <c r="O1096" s="59">
        <v>62</v>
      </c>
      <c r="P1096" s="59">
        <v>0</v>
      </c>
      <c r="Q1096" s="48"/>
      <c r="R1096" s="59">
        <v>166</v>
      </c>
      <c r="S1096" s="59">
        <v>5</v>
      </c>
      <c r="T1096" s="48">
        <v>0</v>
      </c>
      <c r="U1096" s="59">
        <v>381</v>
      </c>
      <c r="V1096" s="59">
        <v>5</v>
      </c>
    </row>
    <row r="1097" spans="1:22">
      <c r="A1097" s="60" t="s">
        <v>1088</v>
      </c>
      <c r="B1097" s="15" t="str">
        <f>VLOOKUP(A1097,'Planning Periods'!$E$2:$N$540,10,FALSE)</f>
        <v>10/15/2021 - 10/15/2029</v>
      </c>
      <c r="C1097" s="59">
        <v>2015</v>
      </c>
      <c r="D1097" s="59" t="str">
        <f t="shared" si="16"/>
        <v>Lawndale 2015</v>
      </c>
      <c r="E1097" s="59" t="s">
        <v>1357</v>
      </c>
      <c r="F1097" s="233" t="s">
        <v>1357</v>
      </c>
      <c r="G1097" s="59" t="s">
        <v>1357</v>
      </c>
      <c r="H1097" s="59" t="s">
        <v>1357</v>
      </c>
      <c r="I1097" s="48"/>
      <c r="J1097" s="59" t="s">
        <v>1357</v>
      </c>
      <c r="K1097" s="233" t="s">
        <v>1357</v>
      </c>
      <c r="L1097" s="59" t="s">
        <v>1357</v>
      </c>
      <c r="M1097" s="59" t="s">
        <v>1357</v>
      </c>
      <c r="N1097" s="48"/>
      <c r="O1097" s="59" t="s">
        <v>1357</v>
      </c>
      <c r="P1097" s="59" t="s">
        <v>1357</v>
      </c>
      <c r="Q1097" s="48"/>
      <c r="R1097" s="59" t="s">
        <v>1357</v>
      </c>
      <c r="S1097" s="59" t="s">
        <v>1357</v>
      </c>
      <c r="T1097" s="48" t="s">
        <v>1357</v>
      </c>
      <c r="U1097" s="59" t="s">
        <v>1357</v>
      </c>
      <c r="V1097" s="59" t="s">
        <v>1357</v>
      </c>
    </row>
    <row r="1098" spans="1:22">
      <c r="A1098" s="60" t="s">
        <v>1088</v>
      </c>
      <c r="B1098" s="15" t="str">
        <f>VLOOKUP(A1098,'Planning Periods'!$E$2:$N$540,10,FALSE)</f>
        <v>10/15/2021 - 10/15/2029</v>
      </c>
      <c r="C1098" s="59">
        <v>2016</v>
      </c>
      <c r="D1098" s="59" t="str">
        <f t="shared" si="16"/>
        <v>Lawndale 2016</v>
      </c>
      <c r="E1098" s="59">
        <v>96</v>
      </c>
      <c r="F1098" s="233">
        <v>0</v>
      </c>
      <c r="G1098" s="59">
        <v>0</v>
      </c>
      <c r="H1098" s="59">
        <v>0</v>
      </c>
      <c r="I1098" s="48"/>
      <c r="J1098" s="59">
        <v>57</v>
      </c>
      <c r="K1098" s="233">
        <v>0</v>
      </c>
      <c r="L1098" s="59">
        <v>0</v>
      </c>
      <c r="M1098" s="59">
        <v>0</v>
      </c>
      <c r="N1098" s="48"/>
      <c r="O1098" s="59">
        <v>62</v>
      </c>
      <c r="P1098" s="59">
        <v>0</v>
      </c>
      <c r="Q1098" s="48"/>
      <c r="R1098" s="59">
        <v>166</v>
      </c>
      <c r="S1098" s="59">
        <v>3</v>
      </c>
      <c r="T1098" s="48">
        <v>0</v>
      </c>
      <c r="U1098" s="59">
        <v>381</v>
      </c>
      <c r="V1098" s="59">
        <v>3</v>
      </c>
    </row>
    <row r="1099" spans="1:22">
      <c r="A1099" s="60" t="s">
        <v>1088</v>
      </c>
      <c r="B1099" s="15" t="str">
        <f>VLOOKUP(A1099,'Planning Periods'!$E$2:$N$540,10,FALSE)</f>
        <v>10/15/2021 - 10/15/2029</v>
      </c>
      <c r="C1099" s="59">
        <v>2017</v>
      </c>
      <c r="D1099" s="59" t="str">
        <f t="shared" si="16"/>
        <v>Lawndale 2017</v>
      </c>
      <c r="E1099" s="59">
        <v>96</v>
      </c>
      <c r="F1099" s="233">
        <v>0</v>
      </c>
      <c r="G1099" s="59">
        <v>0</v>
      </c>
      <c r="H1099" s="59">
        <v>0</v>
      </c>
      <c r="I1099" s="48"/>
      <c r="J1099" s="59">
        <v>57</v>
      </c>
      <c r="K1099" s="233">
        <v>0</v>
      </c>
      <c r="L1099" s="59">
        <v>0</v>
      </c>
      <c r="M1099" s="59">
        <v>0</v>
      </c>
      <c r="N1099" s="48"/>
      <c r="O1099" s="59">
        <v>62</v>
      </c>
      <c r="P1099" s="59">
        <v>0</v>
      </c>
      <c r="Q1099" s="48"/>
      <c r="R1099" s="59">
        <v>166</v>
      </c>
      <c r="S1099" s="59">
        <v>13</v>
      </c>
      <c r="T1099" s="48">
        <v>0</v>
      </c>
      <c r="U1099" s="59">
        <v>381</v>
      </c>
      <c r="V1099" s="59">
        <v>13</v>
      </c>
    </row>
    <row r="1100" spans="1:22">
      <c r="A1100" s="60" t="s">
        <v>1089</v>
      </c>
      <c r="B1100" s="15" t="str">
        <f>VLOOKUP(A1100,'Planning Periods'!$E$2:$N$540,10,FALSE)</f>
        <v>04/30/2021 - 04/30/2029</v>
      </c>
      <c r="C1100" s="59">
        <v>2013</v>
      </c>
      <c r="D1100" s="59" t="str">
        <f t="shared" si="16"/>
        <v>Lemon Grove 2013</v>
      </c>
      <c r="E1100" s="59">
        <v>77</v>
      </c>
      <c r="F1100" s="233">
        <v>89</v>
      </c>
      <c r="G1100" s="59">
        <v>89</v>
      </c>
      <c r="H1100" s="59">
        <v>0</v>
      </c>
      <c r="I1100" s="48"/>
      <c r="J1100" s="59">
        <v>59</v>
      </c>
      <c r="K1100" s="233">
        <v>81</v>
      </c>
      <c r="L1100" s="59">
        <v>81</v>
      </c>
      <c r="M1100" s="59">
        <v>0</v>
      </c>
      <c r="N1100" s="48"/>
      <c r="O1100" s="59">
        <v>54</v>
      </c>
      <c r="P1100" s="59">
        <v>6</v>
      </c>
      <c r="Q1100" s="48"/>
      <c r="R1100" s="59">
        <v>119</v>
      </c>
      <c r="S1100" s="59">
        <v>1</v>
      </c>
      <c r="T1100" s="48">
        <v>0</v>
      </c>
      <c r="U1100" s="59">
        <v>309</v>
      </c>
      <c r="V1100" s="59">
        <v>177</v>
      </c>
    </row>
    <row r="1101" spans="1:22">
      <c r="A1101" s="60" t="s">
        <v>1089</v>
      </c>
      <c r="B1101" s="15" t="str">
        <f>VLOOKUP(A1101,'Planning Periods'!$E$2:$N$540,10,FALSE)</f>
        <v>04/30/2021 - 04/30/2029</v>
      </c>
      <c r="C1101" s="59">
        <v>2014</v>
      </c>
      <c r="D1101" s="59" t="str">
        <f t="shared" si="16"/>
        <v>Lemon Grove 2014</v>
      </c>
      <c r="E1101" s="59">
        <v>77</v>
      </c>
      <c r="F1101" s="233">
        <v>0</v>
      </c>
      <c r="G1101" s="59">
        <v>0</v>
      </c>
      <c r="H1101" s="59">
        <v>0</v>
      </c>
      <c r="I1101" s="48"/>
      <c r="J1101" s="59">
        <v>59</v>
      </c>
      <c r="K1101" s="233">
        <v>0</v>
      </c>
      <c r="L1101" s="59">
        <v>0</v>
      </c>
      <c r="M1101" s="59">
        <v>0</v>
      </c>
      <c r="N1101" s="48"/>
      <c r="O1101" s="59">
        <v>54</v>
      </c>
      <c r="P1101" s="59">
        <v>0</v>
      </c>
      <c r="Q1101" s="48"/>
      <c r="R1101" s="59">
        <v>119</v>
      </c>
      <c r="S1101" s="59">
        <v>23</v>
      </c>
      <c r="T1101" s="48">
        <v>0</v>
      </c>
      <c r="U1101" s="59">
        <v>309</v>
      </c>
      <c r="V1101" s="59">
        <v>23</v>
      </c>
    </row>
    <row r="1102" spans="1:22">
      <c r="A1102" s="60" t="s">
        <v>1089</v>
      </c>
      <c r="B1102" s="15" t="str">
        <f>VLOOKUP(A1102,'Planning Periods'!$E$2:$N$540,10,FALSE)</f>
        <v>04/30/2021 - 04/30/2029</v>
      </c>
      <c r="C1102" s="59">
        <v>2015</v>
      </c>
      <c r="D1102" s="59" t="str">
        <f t="shared" si="16"/>
        <v>Lemon Grove 2015</v>
      </c>
      <c r="E1102" s="59">
        <v>77</v>
      </c>
      <c r="F1102" s="233">
        <v>0</v>
      </c>
      <c r="G1102" s="59">
        <v>0</v>
      </c>
      <c r="H1102" s="59">
        <v>0</v>
      </c>
      <c r="I1102" s="48"/>
      <c r="J1102" s="59">
        <v>59</v>
      </c>
      <c r="K1102" s="233">
        <v>5</v>
      </c>
      <c r="L1102" s="59">
        <v>5</v>
      </c>
      <c r="M1102" s="59">
        <v>0</v>
      </c>
      <c r="N1102" s="48"/>
      <c r="O1102" s="59">
        <v>54</v>
      </c>
      <c r="P1102" s="59">
        <v>0</v>
      </c>
      <c r="Q1102" s="48"/>
      <c r="R1102" s="59">
        <v>119</v>
      </c>
      <c r="S1102" s="59">
        <v>72</v>
      </c>
      <c r="T1102" s="48">
        <v>0</v>
      </c>
      <c r="U1102" s="59">
        <v>309</v>
      </c>
      <c r="V1102" s="59">
        <v>77</v>
      </c>
    </row>
    <row r="1103" spans="1:22">
      <c r="A1103" s="60" t="s">
        <v>1089</v>
      </c>
      <c r="B1103" s="15" t="str">
        <f>VLOOKUP(A1103,'Planning Periods'!$E$2:$N$540,10,FALSE)</f>
        <v>04/30/2021 - 04/30/2029</v>
      </c>
      <c r="C1103" s="59">
        <v>2016</v>
      </c>
      <c r="D1103" s="59" t="str">
        <f t="shared" si="16"/>
        <v>Lemon Grove 2016</v>
      </c>
      <c r="E1103" s="59">
        <v>77</v>
      </c>
      <c r="F1103" s="233">
        <v>1</v>
      </c>
      <c r="G1103" s="59">
        <v>1</v>
      </c>
      <c r="H1103" s="59">
        <v>0</v>
      </c>
      <c r="I1103" s="48"/>
      <c r="J1103" s="59">
        <v>59</v>
      </c>
      <c r="K1103" s="233">
        <v>2</v>
      </c>
      <c r="L1103" s="59">
        <v>2</v>
      </c>
      <c r="M1103" s="59">
        <v>0</v>
      </c>
      <c r="N1103" s="48"/>
      <c r="O1103" s="59">
        <v>54</v>
      </c>
      <c r="P1103" s="59">
        <v>15</v>
      </c>
      <c r="Q1103" s="48"/>
      <c r="R1103" s="59">
        <v>119</v>
      </c>
      <c r="S1103" s="59">
        <v>0</v>
      </c>
      <c r="T1103" s="48">
        <v>0</v>
      </c>
      <c r="U1103" s="59">
        <v>309</v>
      </c>
      <c r="V1103" s="59">
        <v>18</v>
      </c>
    </row>
    <row r="1104" spans="1:22">
      <c r="A1104" s="60" t="s">
        <v>1089</v>
      </c>
      <c r="B1104" s="15" t="str">
        <f>VLOOKUP(A1104,'Planning Periods'!$E$2:$N$540,10,FALSE)</f>
        <v>04/30/2021 - 04/30/2029</v>
      </c>
      <c r="C1104" s="59">
        <v>2017</v>
      </c>
      <c r="D1104" s="59" t="str">
        <f t="shared" si="16"/>
        <v>Lemon Grove 2017</v>
      </c>
      <c r="E1104" s="59">
        <v>77</v>
      </c>
      <c r="F1104" s="233">
        <v>0</v>
      </c>
      <c r="G1104" s="59">
        <v>0</v>
      </c>
      <c r="H1104" s="59">
        <v>0</v>
      </c>
      <c r="I1104" s="48"/>
      <c r="J1104" s="59">
        <v>59</v>
      </c>
      <c r="K1104" s="233">
        <v>5</v>
      </c>
      <c r="L1104" s="59">
        <v>5</v>
      </c>
      <c r="M1104" s="59">
        <v>0</v>
      </c>
      <c r="N1104" s="48"/>
      <c r="O1104" s="59">
        <v>54</v>
      </c>
      <c r="P1104" s="59">
        <v>14</v>
      </c>
      <c r="Q1104" s="48"/>
      <c r="R1104" s="59">
        <v>119</v>
      </c>
      <c r="S1104" s="59">
        <v>7</v>
      </c>
      <c r="T1104" s="48">
        <v>0</v>
      </c>
      <c r="U1104" s="59">
        <v>309</v>
      </c>
      <c r="V1104" s="59">
        <v>26</v>
      </c>
    </row>
    <row r="1105" spans="1:22">
      <c r="A1105" t="s">
        <v>1090</v>
      </c>
      <c r="B1105" s="15" t="str">
        <f>VLOOKUP(A1105,'Planning Periods'!$E$2:$N$540,10,FALSE)</f>
        <v>01/31/2024 - 01/31/2032</v>
      </c>
      <c r="C1105" s="59">
        <v>2014</v>
      </c>
      <c r="D1105" s="59" t="str">
        <f t="shared" si="16"/>
        <v>Lemoore 2014</v>
      </c>
      <c r="E1105" s="233" t="s">
        <v>1357</v>
      </c>
      <c r="F1105" s="233" t="s">
        <v>1357</v>
      </c>
      <c r="G1105" s="233" t="s">
        <v>1357</v>
      </c>
      <c r="H1105" s="233" t="s">
        <v>1357</v>
      </c>
      <c r="I1105" s="233">
        <v>0</v>
      </c>
      <c r="J1105" s="233" t="s">
        <v>1357</v>
      </c>
      <c r="K1105" s="233" t="s">
        <v>1357</v>
      </c>
      <c r="L1105" s="233" t="s">
        <v>1357</v>
      </c>
      <c r="M1105" s="233" t="s">
        <v>1357</v>
      </c>
      <c r="N1105" s="233">
        <v>0</v>
      </c>
      <c r="O1105" s="233" t="s">
        <v>1357</v>
      </c>
      <c r="P1105" s="233" t="s">
        <v>1357</v>
      </c>
      <c r="Q1105" s="233"/>
      <c r="R1105" s="233" t="s">
        <v>1357</v>
      </c>
      <c r="S1105" s="233" t="s">
        <v>1357</v>
      </c>
      <c r="T1105" s="233" t="s">
        <v>1357</v>
      </c>
      <c r="U1105" s="233" t="s">
        <v>1357</v>
      </c>
      <c r="V1105" s="233" t="s">
        <v>1357</v>
      </c>
    </row>
    <row r="1106" spans="1:22">
      <c r="A1106" t="s">
        <v>1090</v>
      </c>
      <c r="B1106" s="15" t="str">
        <f>VLOOKUP(A1106,'Planning Periods'!$E$2:$N$540,10,FALSE)</f>
        <v>01/31/2024 - 01/31/2032</v>
      </c>
      <c r="C1106" s="59">
        <v>2015</v>
      </c>
      <c r="D1106" s="59" t="str">
        <f t="shared" si="16"/>
        <v>Lemoore 2015</v>
      </c>
      <c r="E1106" t="s">
        <v>1357</v>
      </c>
      <c r="F1106" t="s">
        <v>1357</v>
      </c>
      <c r="G1106" t="s">
        <v>1357</v>
      </c>
      <c r="H1106" t="s">
        <v>1357</v>
      </c>
      <c r="J1106" t="s">
        <v>1357</v>
      </c>
      <c r="K1106" t="s">
        <v>1357</v>
      </c>
      <c r="L1106" t="s">
        <v>1357</v>
      </c>
      <c r="M1106" t="s">
        <v>1357</v>
      </c>
      <c r="O1106" t="s">
        <v>1357</v>
      </c>
      <c r="P1106" t="s">
        <v>1357</v>
      </c>
      <c r="R1106" t="s">
        <v>1357</v>
      </c>
      <c r="S1106" t="s">
        <v>1357</v>
      </c>
      <c r="T1106" t="s">
        <v>1357</v>
      </c>
      <c r="U1106" t="s">
        <v>1357</v>
      </c>
      <c r="V1106" t="s">
        <v>1357</v>
      </c>
    </row>
    <row r="1107" spans="1:22">
      <c r="A1107" t="s">
        <v>1090</v>
      </c>
      <c r="B1107" s="15" t="str">
        <f>VLOOKUP(A1107,'Planning Periods'!$E$2:$N$540,10,FALSE)</f>
        <v>01/31/2024 - 01/31/2032</v>
      </c>
      <c r="C1107" s="59">
        <v>2016</v>
      </c>
      <c r="D1107" s="59" t="str">
        <f t="shared" si="16"/>
        <v>Lemoore 2016</v>
      </c>
      <c r="E1107" t="s">
        <v>1357</v>
      </c>
      <c r="F1107" t="s">
        <v>1357</v>
      </c>
      <c r="G1107" t="s">
        <v>1357</v>
      </c>
      <c r="H1107" t="s">
        <v>1357</v>
      </c>
      <c r="J1107" t="s">
        <v>1357</v>
      </c>
      <c r="K1107" t="s">
        <v>1357</v>
      </c>
      <c r="L1107" t="s">
        <v>1357</v>
      </c>
      <c r="M1107" t="s">
        <v>1357</v>
      </c>
      <c r="O1107" t="s">
        <v>1357</v>
      </c>
      <c r="P1107" t="s">
        <v>1357</v>
      </c>
      <c r="R1107" t="s">
        <v>1357</v>
      </c>
      <c r="S1107" t="s">
        <v>1357</v>
      </c>
      <c r="T1107" t="s">
        <v>1357</v>
      </c>
      <c r="U1107" t="s">
        <v>1357</v>
      </c>
      <c r="V1107" t="s">
        <v>1357</v>
      </c>
    </row>
    <row r="1108" spans="1:22">
      <c r="A1108" t="s">
        <v>1090</v>
      </c>
      <c r="B1108" s="15" t="str">
        <f>VLOOKUP(A1108,'Planning Periods'!$E$2:$N$540,10,FALSE)</f>
        <v>01/31/2024 - 01/31/2032</v>
      </c>
      <c r="C1108" s="59">
        <v>2017</v>
      </c>
      <c r="D1108" s="59" t="str">
        <f t="shared" si="16"/>
        <v>Lemoore 2017</v>
      </c>
      <c r="E1108" t="s">
        <v>1357</v>
      </c>
      <c r="F1108" t="s">
        <v>1357</v>
      </c>
      <c r="G1108" t="s">
        <v>1357</v>
      </c>
      <c r="H1108" t="s">
        <v>1357</v>
      </c>
      <c r="J1108" t="s">
        <v>1357</v>
      </c>
      <c r="K1108" t="s">
        <v>1357</v>
      </c>
      <c r="L1108" t="s">
        <v>1357</v>
      </c>
      <c r="M1108" t="s">
        <v>1357</v>
      </c>
      <c r="O1108" t="s">
        <v>1357</v>
      </c>
      <c r="P1108" t="s">
        <v>1357</v>
      </c>
      <c r="R1108" t="s">
        <v>1357</v>
      </c>
      <c r="S1108" t="s">
        <v>1357</v>
      </c>
      <c r="T1108" t="s">
        <v>1357</v>
      </c>
      <c r="U1108" t="s">
        <v>1357</v>
      </c>
      <c r="V1108" t="s">
        <v>1357</v>
      </c>
    </row>
    <row r="1109" spans="1:22">
      <c r="A1109" s="60" t="s">
        <v>1091</v>
      </c>
      <c r="B1109" s="15" t="str">
        <f>VLOOKUP(A1109,'Planning Periods'!$E$2:$N$540,10,FALSE)</f>
        <v>05/15/2021 - 05/15/2029</v>
      </c>
      <c r="C1109" s="59">
        <v>2013</v>
      </c>
      <c r="D1109" s="59" t="str">
        <f t="shared" si="16"/>
        <v>Lincoln 2013</v>
      </c>
      <c r="E1109" s="59">
        <v>953</v>
      </c>
      <c r="F1109" s="233">
        <v>0</v>
      </c>
      <c r="G1109" s="59">
        <v>0</v>
      </c>
      <c r="H1109" s="59">
        <v>0</v>
      </c>
      <c r="I1109" s="48"/>
      <c r="J1109" s="59">
        <v>668</v>
      </c>
      <c r="K1109" s="233">
        <v>0</v>
      </c>
      <c r="L1109" s="59">
        <v>0</v>
      </c>
      <c r="M1109" s="59">
        <v>0</v>
      </c>
      <c r="N1109" s="48"/>
      <c r="O1109" s="59">
        <v>705</v>
      </c>
      <c r="P1109" s="59">
        <v>0</v>
      </c>
      <c r="Q1109" s="48"/>
      <c r="R1109" s="59">
        <v>1464</v>
      </c>
      <c r="S1109" s="59">
        <v>246</v>
      </c>
      <c r="T1109" s="48">
        <v>0</v>
      </c>
      <c r="U1109" s="59">
        <v>3790</v>
      </c>
      <c r="V1109" s="59">
        <v>246</v>
      </c>
    </row>
    <row r="1110" spans="1:22">
      <c r="A1110" s="60" t="s">
        <v>1091</v>
      </c>
      <c r="B1110" s="15" t="str">
        <f>VLOOKUP(A1110,'Planning Periods'!$E$2:$N$540,10,FALSE)</f>
        <v>05/15/2021 - 05/15/2029</v>
      </c>
      <c r="C1110" s="59">
        <v>2014</v>
      </c>
      <c r="D1110" s="59" t="str">
        <f t="shared" si="16"/>
        <v>Lincoln 2014</v>
      </c>
      <c r="E1110" s="59">
        <v>953</v>
      </c>
      <c r="F1110" s="233">
        <v>0</v>
      </c>
      <c r="G1110" s="59">
        <v>0</v>
      </c>
      <c r="H1110" s="59">
        <v>0</v>
      </c>
      <c r="I1110" s="48"/>
      <c r="J1110" s="59">
        <v>668</v>
      </c>
      <c r="K1110" s="233">
        <v>0</v>
      </c>
      <c r="L1110" s="59">
        <v>0</v>
      </c>
      <c r="M1110" s="59">
        <v>0</v>
      </c>
      <c r="N1110" s="48"/>
      <c r="O1110" s="59">
        <v>705</v>
      </c>
      <c r="P1110" s="59">
        <v>0</v>
      </c>
      <c r="Q1110" s="48"/>
      <c r="R1110" s="59">
        <v>1464</v>
      </c>
      <c r="S1110" s="59">
        <v>286</v>
      </c>
      <c r="T1110" s="48">
        <v>0</v>
      </c>
      <c r="U1110" s="59">
        <v>3790</v>
      </c>
      <c r="V1110" s="59">
        <v>286</v>
      </c>
    </row>
    <row r="1111" spans="1:22">
      <c r="A1111" s="60" t="s">
        <v>1091</v>
      </c>
      <c r="B1111" s="15" t="str">
        <f>VLOOKUP(A1111,'Planning Periods'!$E$2:$N$540,10,FALSE)</f>
        <v>05/15/2021 - 05/15/2029</v>
      </c>
      <c r="C1111" s="59">
        <v>2015</v>
      </c>
      <c r="D1111" s="59" t="str">
        <f t="shared" si="16"/>
        <v>Lincoln 2015</v>
      </c>
      <c r="E1111" s="59">
        <v>953</v>
      </c>
      <c r="F1111" s="233">
        <v>0</v>
      </c>
      <c r="G1111" s="59">
        <v>0</v>
      </c>
      <c r="H1111" s="59">
        <v>0</v>
      </c>
      <c r="I1111" s="48"/>
      <c r="J1111" s="59">
        <v>668</v>
      </c>
      <c r="K1111" s="233">
        <v>0</v>
      </c>
      <c r="L1111" s="59">
        <v>0</v>
      </c>
      <c r="M1111" s="59">
        <v>0</v>
      </c>
      <c r="N1111" s="48"/>
      <c r="O1111" s="59">
        <v>705</v>
      </c>
      <c r="P1111" s="59">
        <v>0</v>
      </c>
      <c r="Q1111" s="48"/>
      <c r="R1111" s="59">
        <v>1464</v>
      </c>
      <c r="S1111" s="59">
        <v>234</v>
      </c>
      <c r="T1111" s="48">
        <v>0</v>
      </c>
      <c r="U1111" s="59">
        <v>3790</v>
      </c>
      <c r="V1111" s="59">
        <v>234</v>
      </c>
    </row>
    <row r="1112" spans="1:22">
      <c r="A1112" s="60" t="s">
        <v>1091</v>
      </c>
      <c r="B1112" s="15" t="str">
        <f>VLOOKUP(A1112,'Planning Periods'!$E$2:$N$540,10,FALSE)</f>
        <v>05/15/2021 - 05/15/2029</v>
      </c>
      <c r="C1112" s="59">
        <v>2016</v>
      </c>
      <c r="D1112" s="59" t="str">
        <f t="shared" si="16"/>
        <v>Lincoln 2016</v>
      </c>
      <c r="E1112" s="59">
        <v>953</v>
      </c>
      <c r="F1112" s="233">
        <v>0</v>
      </c>
      <c r="G1112" s="59">
        <v>0</v>
      </c>
      <c r="H1112" s="59">
        <v>0</v>
      </c>
      <c r="I1112" s="48"/>
      <c r="J1112" s="59">
        <v>668</v>
      </c>
      <c r="K1112" s="233">
        <v>0</v>
      </c>
      <c r="L1112" s="59">
        <v>0</v>
      </c>
      <c r="M1112" s="59">
        <v>0</v>
      </c>
      <c r="N1112" s="48"/>
      <c r="O1112" s="59">
        <v>705</v>
      </c>
      <c r="P1112" s="59">
        <v>0</v>
      </c>
      <c r="Q1112" s="48"/>
      <c r="R1112" s="59">
        <v>1464</v>
      </c>
      <c r="S1112" s="59">
        <v>217</v>
      </c>
      <c r="T1112" s="48">
        <v>0</v>
      </c>
      <c r="U1112" s="59">
        <v>3790</v>
      </c>
      <c r="V1112" s="59">
        <v>217</v>
      </c>
    </row>
    <row r="1113" spans="1:22">
      <c r="A1113" s="60" t="s">
        <v>1091</v>
      </c>
      <c r="B1113" s="15" t="str">
        <f>VLOOKUP(A1113,'Planning Periods'!$E$2:$N$540,10,FALSE)</f>
        <v>05/15/2021 - 05/15/2029</v>
      </c>
      <c r="C1113" s="59">
        <v>2017</v>
      </c>
      <c r="D1113" s="59" t="str">
        <f t="shared" si="16"/>
        <v>Lincoln 2017</v>
      </c>
      <c r="E1113" s="59">
        <v>953</v>
      </c>
      <c r="F1113" s="233">
        <v>0</v>
      </c>
      <c r="G1113" s="59">
        <v>0</v>
      </c>
      <c r="H1113" s="59">
        <v>0</v>
      </c>
      <c r="I1113" s="48"/>
      <c r="J1113" s="59">
        <v>668</v>
      </c>
      <c r="K1113" s="233">
        <v>0</v>
      </c>
      <c r="L1113" s="59">
        <v>0</v>
      </c>
      <c r="M1113" s="59">
        <v>0</v>
      </c>
      <c r="N1113" s="48"/>
      <c r="O1113" s="59">
        <v>705</v>
      </c>
      <c r="P1113" s="59">
        <v>4</v>
      </c>
      <c r="Q1113" s="48"/>
      <c r="R1113" s="59">
        <v>1464</v>
      </c>
      <c r="S1113" s="59">
        <v>223</v>
      </c>
      <c r="T1113" s="48">
        <v>0</v>
      </c>
      <c r="U1113" s="59">
        <v>3790</v>
      </c>
      <c r="V1113" s="59">
        <v>227</v>
      </c>
    </row>
    <row r="1114" spans="1:22">
      <c r="A1114" s="60" t="s">
        <v>1092</v>
      </c>
      <c r="B1114" s="15" t="str">
        <f>VLOOKUP(A1114,'Planning Periods'!$E$2:$N$540,10,FALSE)</f>
        <v>12/31/2023 - 12/31/2031</v>
      </c>
      <c r="C1114" s="59">
        <v>2014</v>
      </c>
      <c r="D1114" s="59" t="str">
        <f t="shared" si="16"/>
        <v>Lindsay 2014</v>
      </c>
      <c r="E1114" s="59" t="s">
        <v>1357</v>
      </c>
      <c r="F1114" s="233" t="s">
        <v>1357</v>
      </c>
      <c r="G1114" s="59" t="s">
        <v>1357</v>
      </c>
      <c r="H1114" s="59" t="s">
        <v>1357</v>
      </c>
      <c r="I1114" s="48"/>
      <c r="J1114" s="59" t="s">
        <v>1357</v>
      </c>
      <c r="K1114" s="233" t="s">
        <v>1357</v>
      </c>
      <c r="L1114" s="59" t="s">
        <v>1357</v>
      </c>
      <c r="M1114" s="59" t="s">
        <v>1357</v>
      </c>
      <c r="N1114" s="48"/>
      <c r="O1114" s="59" t="s">
        <v>1357</v>
      </c>
      <c r="P1114" s="59" t="s">
        <v>1357</v>
      </c>
      <c r="Q1114" s="48"/>
      <c r="R1114" s="59" t="s">
        <v>1357</v>
      </c>
      <c r="S1114" s="59" t="s">
        <v>1357</v>
      </c>
      <c r="T1114" s="48" t="s">
        <v>1357</v>
      </c>
      <c r="U1114" s="59" t="s">
        <v>1357</v>
      </c>
      <c r="V1114" s="59" t="s">
        <v>1357</v>
      </c>
    </row>
    <row r="1115" spans="1:22">
      <c r="A1115" s="60" t="s">
        <v>1092</v>
      </c>
      <c r="B1115" s="15" t="str">
        <f>VLOOKUP(A1115,'Planning Periods'!$E$2:$N$540,10,FALSE)</f>
        <v>12/31/2023 - 12/31/2031</v>
      </c>
      <c r="C1115" s="59">
        <v>2015</v>
      </c>
      <c r="D1115" s="59" t="str">
        <f t="shared" si="16"/>
        <v>Lindsay 2015</v>
      </c>
      <c r="E1115" s="59">
        <v>80</v>
      </c>
      <c r="F1115" s="233">
        <v>4</v>
      </c>
      <c r="G1115" s="59">
        <v>4</v>
      </c>
      <c r="H1115" s="59">
        <v>0</v>
      </c>
      <c r="I1115" s="48"/>
      <c r="J1115" s="59">
        <v>80</v>
      </c>
      <c r="K1115" s="233">
        <v>28</v>
      </c>
      <c r="L1115" s="59">
        <v>27</v>
      </c>
      <c r="M1115" s="59">
        <v>1</v>
      </c>
      <c r="N1115" s="48"/>
      <c r="O1115" s="59">
        <v>82</v>
      </c>
      <c r="P1115" s="59">
        <v>7</v>
      </c>
      <c r="Q1115" s="48"/>
      <c r="R1115" s="59">
        <v>348</v>
      </c>
      <c r="S1115" s="59">
        <v>9</v>
      </c>
      <c r="T1115" s="48">
        <v>1</v>
      </c>
      <c r="U1115" s="59">
        <v>590</v>
      </c>
      <c r="V1115" s="59">
        <v>48</v>
      </c>
    </row>
    <row r="1116" spans="1:22">
      <c r="A1116" s="60" t="s">
        <v>1092</v>
      </c>
      <c r="B1116" s="15" t="str">
        <f>VLOOKUP(A1116,'Planning Periods'!$E$2:$N$540,10,FALSE)</f>
        <v>12/31/2023 - 12/31/2031</v>
      </c>
      <c r="C1116" s="59">
        <v>2016</v>
      </c>
      <c r="D1116" s="59" t="str">
        <f t="shared" si="16"/>
        <v>Lindsay 2016</v>
      </c>
      <c r="E1116" s="59">
        <v>80</v>
      </c>
      <c r="F1116" s="233">
        <v>3</v>
      </c>
      <c r="G1116" s="59">
        <v>3</v>
      </c>
      <c r="H1116" s="59">
        <v>0</v>
      </c>
      <c r="I1116" s="48"/>
      <c r="J1116" s="59">
        <v>80</v>
      </c>
      <c r="K1116" s="233">
        <v>20</v>
      </c>
      <c r="L1116" s="59">
        <v>20</v>
      </c>
      <c r="M1116" s="59">
        <v>0</v>
      </c>
      <c r="N1116" s="48"/>
      <c r="O1116" s="59">
        <v>82</v>
      </c>
      <c r="P1116" s="59">
        <v>0</v>
      </c>
      <c r="Q1116" s="48"/>
      <c r="R1116" s="59">
        <v>348</v>
      </c>
      <c r="S1116" s="59">
        <v>1</v>
      </c>
      <c r="T1116" s="48">
        <v>0</v>
      </c>
      <c r="U1116" s="59">
        <v>590</v>
      </c>
      <c r="V1116" s="59">
        <v>24</v>
      </c>
    </row>
    <row r="1117" spans="1:22">
      <c r="A1117" s="60" t="s">
        <v>1092</v>
      </c>
      <c r="B1117" s="15" t="str">
        <f>VLOOKUP(A1117,'Planning Periods'!$E$2:$N$540,10,FALSE)</f>
        <v>12/31/2023 - 12/31/2031</v>
      </c>
      <c r="C1117" s="59">
        <v>2017</v>
      </c>
      <c r="D1117" s="59" t="str">
        <f t="shared" si="16"/>
        <v>Lindsay 2017</v>
      </c>
      <c r="E1117" s="59">
        <v>80</v>
      </c>
      <c r="F1117" s="233">
        <v>33</v>
      </c>
      <c r="G1117" s="59">
        <v>32</v>
      </c>
      <c r="H1117" s="59">
        <v>1</v>
      </c>
      <c r="I1117" s="48"/>
      <c r="J1117" s="59">
        <v>80</v>
      </c>
      <c r="K1117" s="233">
        <v>19</v>
      </c>
      <c r="L1117" s="59">
        <v>18</v>
      </c>
      <c r="M1117" s="59">
        <v>1</v>
      </c>
      <c r="N1117" s="48"/>
      <c r="O1117" s="59">
        <v>82</v>
      </c>
      <c r="P1117" s="59">
        <v>20</v>
      </c>
      <c r="Q1117" s="48"/>
      <c r="R1117" s="59">
        <v>348</v>
      </c>
      <c r="S1117" s="59">
        <v>0</v>
      </c>
      <c r="T1117" s="48">
        <v>1</v>
      </c>
      <c r="U1117" s="59">
        <v>590</v>
      </c>
      <c r="V1117" s="59">
        <v>72</v>
      </c>
    </row>
    <row r="1118" spans="1:22">
      <c r="A1118" s="60" t="s">
        <v>1093</v>
      </c>
      <c r="B1118" s="15" t="str">
        <f>VLOOKUP(A1118,'Planning Periods'!$E$2:$N$540,10,FALSE)</f>
        <v>05/15/2021 - 05/15/2029</v>
      </c>
      <c r="C1118" s="59">
        <v>2013</v>
      </c>
      <c r="D1118" s="59" t="str">
        <f t="shared" si="16"/>
        <v>Live Oak 2013</v>
      </c>
      <c r="E1118" s="59">
        <v>104</v>
      </c>
      <c r="F1118" s="233">
        <v>0</v>
      </c>
      <c r="G1118" s="59">
        <v>0</v>
      </c>
      <c r="H1118" s="59">
        <v>0</v>
      </c>
      <c r="I1118" s="48"/>
      <c r="J1118" s="59">
        <v>72</v>
      </c>
      <c r="K1118" s="233">
        <v>0</v>
      </c>
      <c r="L1118" s="59">
        <v>0</v>
      </c>
      <c r="M1118" s="59">
        <v>0</v>
      </c>
      <c r="N1118" s="48"/>
      <c r="O1118" s="59">
        <v>83</v>
      </c>
      <c r="P1118" s="59">
        <v>0</v>
      </c>
      <c r="Q1118" s="48"/>
      <c r="R1118" s="59">
        <v>190</v>
      </c>
      <c r="S1118" s="59">
        <v>0</v>
      </c>
      <c r="T1118" s="48">
        <v>0</v>
      </c>
      <c r="U1118" s="59">
        <v>449</v>
      </c>
      <c r="V1118" s="59">
        <v>0</v>
      </c>
    </row>
    <row r="1119" spans="1:22">
      <c r="A1119" s="60" t="s">
        <v>1093</v>
      </c>
      <c r="B1119" s="15" t="str">
        <f>VLOOKUP(A1119,'Planning Periods'!$E$2:$N$540,10,FALSE)</f>
        <v>05/15/2021 - 05/15/2029</v>
      </c>
      <c r="C1119" s="59">
        <v>2014</v>
      </c>
      <c r="D1119" s="59" t="str">
        <f t="shared" si="16"/>
        <v>Live Oak 2014</v>
      </c>
      <c r="E1119" s="59">
        <v>104</v>
      </c>
      <c r="F1119" s="233">
        <v>0</v>
      </c>
      <c r="G1119" s="59">
        <v>0</v>
      </c>
      <c r="H1119" s="59">
        <v>0</v>
      </c>
      <c r="I1119" s="48"/>
      <c r="J1119" s="59">
        <v>72</v>
      </c>
      <c r="K1119" s="233">
        <v>0</v>
      </c>
      <c r="L1119" s="59">
        <v>0</v>
      </c>
      <c r="M1119" s="59">
        <v>0</v>
      </c>
      <c r="N1119" s="48"/>
      <c r="O1119" s="59">
        <v>83</v>
      </c>
      <c r="P1119" s="59">
        <v>1</v>
      </c>
      <c r="Q1119" s="48"/>
      <c r="R1119" s="59">
        <v>190</v>
      </c>
      <c r="S1119" s="59">
        <v>0</v>
      </c>
      <c r="T1119" s="48">
        <v>0</v>
      </c>
      <c r="U1119" s="59">
        <v>449</v>
      </c>
      <c r="V1119" s="59">
        <v>1</v>
      </c>
    </row>
    <row r="1120" spans="1:22">
      <c r="A1120" s="60" t="s">
        <v>1093</v>
      </c>
      <c r="B1120" s="15" t="str">
        <f>VLOOKUP(A1120,'Planning Periods'!$E$2:$N$540,10,FALSE)</f>
        <v>05/15/2021 - 05/15/2029</v>
      </c>
      <c r="C1120" s="59">
        <v>2015</v>
      </c>
      <c r="D1120" s="59" t="str">
        <f t="shared" si="16"/>
        <v>Live Oak 2015</v>
      </c>
      <c r="E1120" s="59">
        <v>104</v>
      </c>
      <c r="F1120" s="233">
        <v>46</v>
      </c>
      <c r="G1120" s="59">
        <v>46</v>
      </c>
      <c r="H1120" s="59">
        <v>0</v>
      </c>
      <c r="I1120" s="48"/>
      <c r="J1120" s="59">
        <v>72</v>
      </c>
      <c r="K1120" s="233">
        <v>37</v>
      </c>
      <c r="L1120" s="59">
        <v>37</v>
      </c>
      <c r="M1120" s="59">
        <v>0</v>
      </c>
      <c r="N1120" s="48"/>
      <c r="O1120" s="59">
        <v>83</v>
      </c>
      <c r="P1120" s="59">
        <v>2</v>
      </c>
      <c r="Q1120" s="48"/>
      <c r="R1120" s="59">
        <v>190</v>
      </c>
      <c r="S1120" s="59">
        <v>2</v>
      </c>
      <c r="T1120" s="48">
        <v>0</v>
      </c>
      <c r="U1120" s="59">
        <v>449</v>
      </c>
      <c r="V1120" s="59">
        <v>87</v>
      </c>
    </row>
    <row r="1121" spans="1:22">
      <c r="A1121" s="60" t="s">
        <v>1093</v>
      </c>
      <c r="B1121" s="15" t="str">
        <f>VLOOKUP(A1121,'Planning Periods'!$E$2:$N$540,10,FALSE)</f>
        <v>05/15/2021 - 05/15/2029</v>
      </c>
      <c r="C1121" s="59">
        <v>2016</v>
      </c>
      <c r="D1121" s="59" t="str">
        <f t="shared" si="16"/>
        <v>Live Oak 2016</v>
      </c>
      <c r="E1121" s="59">
        <v>104</v>
      </c>
      <c r="F1121" s="233">
        <v>0</v>
      </c>
      <c r="G1121" s="59">
        <v>0</v>
      </c>
      <c r="H1121" s="59">
        <v>0</v>
      </c>
      <c r="I1121" s="48"/>
      <c r="J1121" s="59">
        <v>72</v>
      </c>
      <c r="K1121" s="233">
        <v>0</v>
      </c>
      <c r="L1121" s="59">
        <v>0</v>
      </c>
      <c r="M1121" s="59">
        <v>0</v>
      </c>
      <c r="N1121" s="48"/>
      <c r="O1121" s="59">
        <v>83</v>
      </c>
      <c r="P1121" s="59">
        <v>0</v>
      </c>
      <c r="Q1121" s="48"/>
      <c r="R1121" s="59">
        <v>190</v>
      </c>
      <c r="S1121" s="59">
        <v>2</v>
      </c>
      <c r="T1121" s="48">
        <v>0</v>
      </c>
      <c r="U1121" s="59">
        <v>449</v>
      </c>
      <c r="V1121" s="59">
        <v>2</v>
      </c>
    </row>
    <row r="1122" spans="1:22">
      <c r="A1122" s="60" t="s">
        <v>1093</v>
      </c>
      <c r="B1122" s="15" t="str">
        <f>VLOOKUP(A1122,'Planning Periods'!$E$2:$N$540,10,FALSE)</f>
        <v>05/15/2021 - 05/15/2029</v>
      </c>
      <c r="C1122" s="59">
        <v>2017</v>
      </c>
      <c r="D1122" s="59" t="str">
        <f t="shared" si="16"/>
        <v>Live Oak 2017</v>
      </c>
      <c r="E1122" s="59">
        <v>104</v>
      </c>
      <c r="F1122" s="233">
        <v>0</v>
      </c>
      <c r="G1122" s="59">
        <v>0</v>
      </c>
      <c r="H1122" s="59">
        <v>0</v>
      </c>
      <c r="I1122" s="48"/>
      <c r="J1122" s="59">
        <v>72</v>
      </c>
      <c r="K1122" s="233">
        <v>0</v>
      </c>
      <c r="L1122" s="59">
        <v>0</v>
      </c>
      <c r="M1122" s="59">
        <v>0</v>
      </c>
      <c r="N1122" s="48"/>
      <c r="O1122" s="59">
        <v>83</v>
      </c>
      <c r="P1122" s="59">
        <v>0</v>
      </c>
      <c r="Q1122" s="48"/>
      <c r="R1122" s="59">
        <v>190</v>
      </c>
      <c r="S1122" s="59">
        <v>1</v>
      </c>
      <c r="T1122" s="48">
        <v>0</v>
      </c>
      <c r="U1122" s="59">
        <v>449</v>
      </c>
      <c r="V1122" s="59">
        <v>1</v>
      </c>
    </row>
    <row r="1123" spans="1:22">
      <c r="A1123" s="60" t="s">
        <v>1094</v>
      </c>
      <c r="B1123" s="15" t="str">
        <f>VLOOKUP(A1123,'Planning Periods'!$E$2:$N$540,10,FALSE)</f>
        <v>01/31/2023 - 01/31/2031</v>
      </c>
      <c r="C1123" s="59">
        <v>2014</v>
      </c>
      <c r="D1123" s="59" t="str">
        <f t="shared" si="16"/>
        <v>Livermore 2014</v>
      </c>
      <c r="E1123" s="59">
        <v>839</v>
      </c>
      <c r="F1123" s="233">
        <v>0</v>
      </c>
      <c r="G1123" s="59">
        <v>0</v>
      </c>
      <c r="H1123" s="59">
        <v>0</v>
      </c>
      <c r="I1123" s="48"/>
      <c r="J1123" s="59">
        <v>474</v>
      </c>
      <c r="K1123" s="233">
        <v>1</v>
      </c>
      <c r="L1123" s="59">
        <v>1</v>
      </c>
      <c r="M1123" s="59">
        <v>0</v>
      </c>
      <c r="N1123" s="48"/>
      <c r="O1123" s="59">
        <v>496</v>
      </c>
      <c r="P1123" s="59">
        <v>15</v>
      </c>
      <c r="Q1123" s="48"/>
      <c r="R1123" s="59">
        <v>920</v>
      </c>
      <c r="S1123" s="59">
        <v>80</v>
      </c>
      <c r="T1123" s="48">
        <v>0</v>
      </c>
      <c r="U1123" s="59">
        <v>2729</v>
      </c>
      <c r="V1123" s="59">
        <v>96</v>
      </c>
    </row>
    <row r="1124" spans="1:22">
      <c r="A1124" s="60" t="s">
        <v>1094</v>
      </c>
      <c r="B1124" s="15" t="str">
        <f>VLOOKUP(A1124,'Planning Periods'!$E$2:$N$540,10,FALSE)</f>
        <v>01/31/2023 - 01/31/2031</v>
      </c>
      <c r="C1124" s="59">
        <v>2015</v>
      </c>
      <c r="D1124" s="59" t="str">
        <f t="shared" si="16"/>
        <v>Livermore 2015</v>
      </c>
      <c r="E1124" s="59">
        <v>839</v>
      </c>
      <c r="F1124" s="233">
        <v>0</v>
      </c>
      <c r="G1124" s="59">
        <v>0</v>
      </c>
      <c r="H1124" s="59">
        <v>0</v>
      </c>
      <c r="I1124" s="48"/>
      <c r="J1124" s="59">
        <v>474</v>
      </c>
      <c r="K1124" s="233">
        <v>2</v>
      </c>
      <c r="L1124" s="59">
        <v>2</v>
      </c>
      <c r="M1124" s="59">
        <v>0</v>
      </c>
      <c r="N1124" s="48"/>
      <c r="O1124" s="59">
        <v>496</v>
      </c>
      <c r="P1124" s="59">
        <v>14</v>
      </c>
      <c r="Q1124" s="48"/>
      <c r="R1124" s="59">
        <v>920</v>
      </c>
      <c r="S1124" s="59">
        <v>420</v>
      </c>
      <c r="T1124" s="48">
        <v>0</v>
      </c>
      <c r="U1124" s="59">
        <v>2729</v>
      </c>
      <c r="V1124" s="59">
        <v>436</v>
      </c>
    </row>
    <row r="1125" spans="1:22">
      <c r="A1125" s="60" t="s">
        <v>1094</v>
      </c>
      <c r="B1125" s="15" t="str">
        <f>VLOOKUP(A1125,'Planning Periods'!$E$2:$N$540,10,FALSE)</f>
        <v>01/31/2023 - 01/31/2031</v>
      </c>
      <c r="C1125" s="59">
        <v>2016</v>
      </c>
      <c r="D1125" s="59" t="str">
        <f t="shared" si="16"/>
        <v>Livermore 2016</v>
      </c>
      <c r="E1125" s="59">
        <v>839</v>
      </c>
      <c r="F1125" s="233">
        <v>0</v>
      </c>
      <c r="G1125" s="59">
        <v>0</v>
      </c>
      <c r="H1125" s="59">
        <v>0</v>
      </c>
      <c r="I1125" s="48"/>
      <c r="J1125" s="59">
        <v>474</v>
      </c>
      <c r="K1125" s="233">
        <v>16</v>
      </c>
      <c r="L1125" s="59">
        <v>4</v>
      </c>
      <c r="M1125" s="59">
        <v>12</v>
      </c>
      <c r="N1125" s="48"/>
      <c r="O1125" s="59">
        <v>496</v>
      </c>
      <c r="P1125" s="59">
        <v>395</v>
      </c>
      <c r="Q1125" s="48"/>
      <c r="R1125" s="59">
        <v>920</v>
      </c>
      <c r="S1125" s="59">
        <v>15</v>
      </c>
      <c r="T1125" s="48">
        <v>12</v>
      </c>
      <c r="U1125" s="59">
        <v>2729</v>
      </c>
      <c r="V1125" s="59">
        <v>426</v>
      </c>
    </row>
    <row r="1126" spans="1:22">
      <c r="A1126" s="60" t="s">
        <v>1094</v>
      </c>
      <c r="B1126" s="15" t="str">
        <f>VLOOKUP(A1126,'Planning Periods'!$E$2:$N$540,10,FALSE)</f>
        <v>01/31/2023 - 01/31/2031</v>
      </c>
      <c r="C1126" s="59">
        <v>2017</v>
      </c>
      <c r="D1126" s="59" t="str">
        <f t="shared" si="16"/>
        <v>Livermore 2017</v>
      </c>
      <c r="E1126" s="59">
        <v>839</v>
      </c>
      <c r="F1126" s="233">
        <v>52</v>
      </c>
      <c r="G1126" s="59">
        <v>52</v>
      </c>
      <c r="H1126" s="59">
        <v>0</v>
      </c>
      <c r="I1126" s="48"/>
      <c r="J1126" s="59">
        <v>474</v>
      </c>
      <c r="K1126" s="233">
        <v>24</v>
      </c>
      <c r="L1126" s="59">
        <v>24</v>
      </c>
      <c r="M1126" s="59">
        <v>0</v>
      </c>
      <c r="N1126" s="48"/>
      <c r="O1126" s="59">
        <v>496</v>
      </c>
      <c r="P1126" s="59">
        <v>15</v>
      </c>
      <c r="Q1126" s="48"/>
      <c r="R1126" s="59">
        <v>920</v>
      </c>
      <c r="S1126" s="59">
        <v>311</v>
      </c>
      <c r="T1126" s="48">
        <v>0</v>
      </c>
      <c r="U1126" s="59">
        <v>2729</v>
      </c>
      <c r="V1126" s="59">
        <v>402</v>
      </c>
    </row>
    <row r="1127" spans="1:22">
      <c r="A1127" s="60" t="s">
        <v>1095</v>
      </c>
      <c r="B1127" s="15" t="str">
        <f>VLOOKUP(A1127,'Planning Periods'!$E$2:$N$540,10,FALSE)</f>
        <v>01/31/2024 - 01/31/2032</v>
      </c>
      <c r="C1127" s="59">
        <v>2014</v>
      </c>
      <c r="D1127" s="59" t="str">
        <f t="shared" si="16"/>
        <v>Livingston 2014</v>
      </c>
      <c r="E1127" s="59" t="s">
        <v>1357</v>
      </c>
      <c r="F1127" s="233" t="s">
        <v>1357</v>
      </c>
      <c r="G1127" s="59" t="s">
        <v>1357</v>
      </c>
      <c r="H1127" s="59" t="s">
        <v>1357</v>
      </c>
      <c r="I1127" s="48"/>
      <c r="J1127" s="59" t="s">
        <v>1357</v>
      </c>
      <c r="K1127" s="233" t="s">
        <v>1357</v>
      </c>
      <c r="L1127" s="59" t="s">
        <v>1357</v>
      </c>
      <c r="M1127" s="59" t="s">
        <v>1357</v>
      </c>
      <c r="N1127" s="48"/>
      <c r="O1127" s="59" t="s">
        <v>1357</v>
      </c>
      <c r="P1127" s="59" t="s">
        <v>1357</v>
      </c>
      <c r="Q1127" s="48"/>
      <c r="R1127" s="59" t="s">
        <v>1357</v>
      </c>
      <c r="S1127" s="59" t="s">
        <v>1357</v>
      </c>
      <c r="T1127" s="48" t="s">
        <v>1357</v>
      </c>
      <c r="U1127" s="59" t="s">
        <v>1357</v>
      </c>
      <c r="V1127" s="59" t="s">
        <v>1357</v>
      </c>
    </row>
    <row r="1128" spans="1:22">
      <c r="A1128" s="60" t="s">
        <v>1095</v>
      </c>
      <c r="B1128" s="15" t="str">
        <f>VLOOKUP(A1128,'Planning Periods'!$E$2:$N$540,10,FALSE)</f>
        <v>01/31/2024 - 01/31/2032</v>
      </c>
      <c r="C1128" s="59">
        <v>2015</v>
      </c>
      <c r="D1128" s="59" t="str">
        <f t="shared" si="16"/>
        <v>Livingston 2015</v>
      </c>
      <c r="E1128" s="59" t="s">
        <v>1357</v>
      </c>
      <c r="F1128" s="233" t="s">
        <v>1357</v>
      </c>
      <c r="G1128" s="59" t="s">
        <v>1357</v>
      </c>
      <c r="H1128" s="59" t="s">
        <v>1357</v>
      </c>
      <c r="I1128" s="48"/>
      <c r="J1128" s="59" t="s">
        <v>1357</v>
      </c>
      <c r="K1128" s="233" t="s">
        <v>1357</v>
      </c>
      <c r="L1128" s="59" t="s">
        <v>1357</v>
      </c>
      <c r="M1128" s="59" t="s">
        <v>1357</v>
      </c>
      <c r="N1128" s="48"/>
      <c r="O1128" s="59" t="s">
        <v>1357</v>
      </c>
      <c r="P1128" s="59" t="s">
        <v>1357</v>
      </c>
      <c r="Q1128" s="48"/>
      <c r="R1128" s="59" t="s">
        <v>1357</v>
      </c>
      <c r="S1128" s="59" t="s">
        <v>1357</v>
      </c>
      <c r="T1128" s="48" t="s">
        <v>1357</v>
      </c>
      <c r="U1128" s="59" t="s">
        <v>1357</v>
      </c>
      <c r="V1128" s="59" t="s">
        <v>1357</v>
      </c>
    </row>
    <row r="1129" spans="1:22">
      <c r="A1129" s="60" t="s">
        <v>1095</v>
      </c>
      <c r="B1129" s="15" t="str">
        <f>VLOOKUP(A1129,'Planning Periods'!$E$2:$N$540,10,FALSE)</f>
        <v>01/31/2024 - 01/31/2032</v>
      </c>
      <c r="C1129" s="59">
        <v>2016</v>
      </c>
      <c r="D1129" s="59" t="str">
        <f t="shared" si="16"/>
        <v>Livingston 2016</v>
      </c>
      <c r="E1129" s="59">
        <v>247</v>
      </c>
      <c r="F1129" s="233">
        <v>0</v>
      </c>
      <c r="G1129" s="59">
        <v>0</v>
      </c>
      <c r="H1129" s="59">
        <v>0</v>
      </c>
      <c r="I1129" s="48"/>
      <c r="J1129" s="59">
        <v>178</v>
      </c>
      <c r="K1129" s="233">
        <v>0</v>
      </c>
      <c r="L1129" s="59">
        <v>0</v>
      </c>
      <c r="M1129" s="59">
        <v>0</v>
      </c>
      <c r="N1129" s="48"/>
      <c r="O1129" s="59">
        <v>163</v>
      </c>
      <c r="P1129" s="59">
        <v>0</v>
      </c>
      <c r="Q1129" s="48"/>
      <c r="R1129" s="59">
        <v>435</v>
      </c>
      <c r="S1129" s="59">
        <v>34</v>
      </c>
      <c r="T1129" s="48">
        <v>0</v>
      </c>
      <c r="U1129" s="59">
        <v>1023</v>
      </c>
      <c r="V1129" s="59">
        <v>34</v>
      </c>
    </row>
    <row r="1130" spans="1:22">
      <c r="A1130" s="60" t="s">
        <v>1095</v>
      </c>
      <c r="B1130" s="15" t="str">
        <f>VLOOKUP(A1130,'Planning Periods'!$E$2:$N$540,10,FALSE)</f>
        <v>01/31/2024 - 01/31/2032</v>
      </c>
      <c r="C1130" s="59">
        <v>2017</v>
      </c>
      <c r="D1130" s="59" t="str">
        <f t="shared" si="16"/>
        <v>Livingston 2017</v>
      </c>
      <c r="E1130" s="59">
        <v>247</v>
      </c>
      <c r="F1130" s="233">
        <v>0</v>
      </c>
      <c r="G1130" s="59">
        <v>0</v>
      </c>
      <c r="H1130" s="59">
        <v>0</v>
      </c>
      <c r="I1130" s="48"/>
      <c r="J1130" s="59">
        <v>178</v>
      </c>
      <c r="K1130" s="233">
        <v>5</v>
      </c>
      <c r="L1130" s="59">
        <v>5</v>
      </c>
      <c r="M1130" s="59">
        <v>0</v>
      </c>
      <c r="N1130" s="48"/>
      <c r="O1130" s="59">
        <v>163</v>
      </c>
      <c r="P1130" s="59">
        <v>0</v>
      </c>
      <c r="Q1130" s="48"/>
      <c r="R1130" s="59">
        <v>435</v>
      </c>
      <c r="S1130" s="59">
        <v>69</v>
      </c>
      <c r="T1130" s="48">
        <v>0</v>
      </c>
      <c r="U1130" s="59">
        <v>1023</v>
      </c>
      <c r="V1130" s="59">
        <v>74</v>
      </c>
    </row>
    <row r="1131" spans="1:22">
      <c r="A1131" s="60" t="s">
        <v>1096</v>
      </c>
      <c r="B1131" s="15" t="str">
        <f>VLOOKUP(A1131,'Planning Periods'!$E$2:$N$540,10,FALSE)</f>
        <v>12/31/2023 - 12/31/2031</v>
      </c>
      <c r="C1131" s="59">
        <v>2014</v>
      </c>
      <c r="D1131" s="59" t="str">
        <f t="shared" si="16"/>
        <v>Lodi 2014</v>
      </c>
      <c r="E1131" s="59" t="s">
        <v>1357</v>
      </c>
      <c r="F1131" s="233" t="s">
        <v>1357</v>
      </c>
      <c r="G1131" s="59" t="s">
        <v>1357</v>
      </c>
      <c r="H1131" s="59" t="s">
        <v>1357</v>
      </c>
      <c r="I1131" s="48"/>
      <c r="J1131" s="59" t="s">
        <v>1357</v>
      </c>
      <c r="K1131" s="233" t="s">
        <v>1357</v>
      </c>
      <c r="L1131" s="59" t="s">
        <v>1357</v>
      </c>
      <c r="M1131" s="59" t="s">
        <v>1357</v>
      </c>
      <c r="N1131" s="48"/>
      <c r="O1131" s="59" t="s">
        <v>1357</v>
      </c>
      <c r="P1131" s="59" t="s">
        <v>1357</v>
      </c>
      <c r="Q1131" s="48"/>
      <c r="R1131" s="59" t="s">
        <v>1357</v>
      </c>
      <c r="S1131" s="59" t="s">
        <v>1357</v>
      </c>
      <c r="T1131" s="48" t="s">
        <v>1357</v>
      </c>
      <c r="U1131" s="59" t="s">
        <v>1357</v>
      </c>
      <c r="V1131" s="59" t="s">
        <v>1357</v>
      </c>
    </row>
    <row r="1132" spans="1:22">
      <c r="A1132" s="60" t="s">
        <v>1096</v>
      </c>
      <c r="B1132" s="15" t="str">
        <f>VLOOKUP(A1132,'Planning Periods'!$E$2:$N$540,10,FALSE)</f>
        <v>12/31/2023 - 12/31/2031</v>
      </c>
      <c r="C1132" s="59">
        <v>2015</v>
      </c>
      <c r="D1132" s="59" t="str">
        <f t="shared" si="16"/>
        <v>Lodi 2015</v>
      </c>
      <c r="E1132" s="59" t="s">
        <v>1357</v>
      </c>
      <c r="F1132" s="233" t="s">
        <v>1357</v>
      </c>
      <c r="G1132" s="59" t="s">
        <v>1357</v>
      </c>
      <c r="H1132" s="59" t="s">
        <v>1357</v>
      </c>
      <c r="I1132" s="48"/>
      <c r="J1132" s="59" t="s">
        <v>1357</v>
      </c>
      <c r="K1132" s="233" t="s">
        <v>1357</v>
      </c>
      <c r="L1132" s="59" t="s">
        <v>1357</v>
      </c>
      <c r="M1132" s="59" t="s">
        <v>1357</v>
      </c>
      <c r="N1132" s="48"/>
      <c r="O1132" s="59" t="s">
        <v>1357</v>
      </c>
      <c r="P1132" s="59" t="s">
        <v>1357</v>
      </c>
      <c r="Q1132" s="48"/>
      <c r="R1132" s="59" t="s">
        <v>1357</v>
      </c>
      <c r="S1132" s="59" t="s">
        <v>1357</v>
      </c>
      <c r="T1132" s="48" t="s">
        <v>1357</v>
      </c>
      <c r="U1132" s="59" t="s">
        <v>1357</v>
      </c>
      <c r="V1132" s="59" t="s">
        <v>1357</v>
      </c>
    </row>
    <row r="1133" spans="1:22">
      <c r="A1133" s="60" t="s">
        <v>1096</v>
      </c>
      <c r="B1133" s="15" t="str">
        <f>VLOOKUP(A1133,'Planning Periods'!$E$2:$N$540,10,FALSE)</f>
        <v>12/31/2023 - 12/31/2031</v>
      </c>
      <c r="C1133" s="59">
        <v>2016</v>
      </c>
      <c r="D1133" s="59" t="str">
        <f t="shared" si="16"/>
        <v>Lodi 2016</v>
      </c>
      <c r="E1133" s="59" t="s">
        <v>1357</v>
      </c>
      <c r="F1133" s="233" t="s">
        <v>1357</v>
      </c>
      <c r="G1133" s="59" t="s">
        <v>1357</v>
      </c>
      <c r="H1133" s="59" t="s">
        <v>1357</v>
      </c>
      <c r="I1133" s="48"/>
      <c r="J1133" s="59" t="s">
        <v>1357</v>
      </c>
      <c r="K1133" s="233" t="s">
        <v>1357</v>
      </c>
      <c r="L1133" s="59" t="s">
        <v>1357</v>
      </c>
      <c r="M1133" s="59" t="s">
        <v>1357</v>
      </c>
      <c r="N1133" s="48"/>
      <c r="O1133" s="59" t="s">
        <v>1357</v>
      </c>
      <c r="P1133" s="59" t="s">
        <v>1357</v>
      </c>
      <c r="Q1133" s="48"/>
      <c r="R1133" s="59" t="s">
        <v>1357</v>
      </c>
      <c r="S1133" s="59" t="s">
        <v>1357</v>
      </c>
      <c r="T1133" s="48" t="s">
        <v>1357</v>
      </c>
      <c r="U1133" s="59" t="s">
        <v>1357</v>
      </c>
      <c r="V1133" s="59" t="s">
        <v>1357</v>
      </c>
    </row>
    <row r="1134" spans="1:22">
      <c r="A1134" s="60" t="s">
        <v>1096</v>
      </c>
      <c r="B1134" s="15" t="str">
        <f>VLOOKUP(A1134,'Planning Periods'!$E$2:$N$540,10,FALSE)</f>
        <v>12/31/2023 - 12/31/2031</v>
      </c>
      <c r="C1134" s="59">
        <v>2017</v>
      </c>
      <c r="D1134" s="59" t="str">
        <f t="shared" si="16"/>
        <v>Lodi 2017</v>
      </c>
      <c r="E1134" s="59">
        <v>497</v>
      </c>
      <c r="F1134" s="233">
        <v>52</v>
      </c>
      <c r="G1134" s="59">
        <v>52</v>
      </c>
      <c r="H1134" s="59">
        <v>0</v>
      </c>
      <c r="I1134" s="48"/>
      <c r="J1134" s="59">
        <v>331</v>
      </c>
      <c r="K1134" s="233">
        <v>27</v>
      </c>
      <c r="L1134" s="59">
        <v>27</v>
      </c>
      <c r="M1134" s="59">
        <v>0</v>
      </c>
      <c r="N1134" s="48"/>
      <c r="O1134" s="59">
        <v>333</v>
      </c>
      <c r="P1134" s="59">
        <v>0</v>
      </c>
      <c r="Q1134" s="48"/>
      <c r="R1134" s="59">
        <v>770</v>
      </c>
      <c r="S1134" s="59">
        <v>211</v>
      </c>
      <c r="T1134" s="48">
        <v>0</v>
      </c>
      <c r="U1134" s="59">
        <v>1931</v>
      </c>
      <c r="V1134" s="59">
        <v>290</v>
      </c>
    </row>
    <row r="1135" spans="1:22">
      <c r="A1135" t="s">
        <v>1097</v>
      </c>
      <c r="B1135" s="15"/>
      <c r="C1135" s="59">
        <v>2013</v>
      </c>
      <c r="D1135" s="59" t="str">
        <f t="shared" si="16"/>
        <v>Loma Linda 2013</v>
      </c>
      <c r="E1135" s="59" t="s">
        <v>1357</v>
      </c>
      <c r="F1135" s="233" t="s">
        <v>1357</v>
      </c>
      <c r="G1135" s="59" t="s">
        <v>1357</v>
      </c>
      <c r="H1135" s="59" t="s">
        <v>1357</v>
      </c>
      <c r="I1135" s="48"/>
      <c r="J1135" s="59" t="s">
        <v>1357</v>
      </c>
      <c r="K1135" s="233" t="s">
        <v>1357</v>
      </c>
      <c r="L1135" s="59" t="s">
        <v>1357</v>
      </c>
      <c r="M1135" s="59" t="s">
        <v>1357</v>
      </c>
      <c r="N1135" s="48"/>
      <c r="O1135" s="59" t="s">
        <v>1357</v>
      </c>
      <c r="P1135" s="59" t="s">
        <v>1357</v>
      </c>
      <c r="Q1135" s="48"/>
      <c r="R1135" s="59" t="s">
        <v>1357</v>
      </c>
      <c r="S1135" s="59" t="s">
        <v>1357</v>
      </c>
      <c r="T1135" s="48" t="s">
        <v>1357</v>
      </c>
      <c r="U1135" s="59" t="s">
        <v>1357</v>
      </c>
      <c r="V1135" s="59" t="s">
        <v>1357</v>
      </c>
    </row>
    <row r="1136" spans="1:22">
      <c r="A1136" t="s">
        <v>1097</v>
      </c>
      <c r="B1136" s="15" t="str">
        <f>VLOOKUP(A1136,'Planning Periods'!$E$2:$N$540,10,FALSE)</f>
        <v>10/15/2021 - 10/15/2029</v>
      </c>
      <c r="C1136" s="59">
        <v>2014</v>
      </c>
      <c r="D1136" s="59" t="str">
        <f t="shared" si="16"/>
        <v>Loma Linda 2014</v>
      </c>
      <c r="E1136" s="233" t="s">
        <v>1357</v>
      </c>
      <c r="F1136" s="233" t="s">
        <v>1357</v>
      </c>
      <c r="G1136" s="233" t="s">
        <v>1357</v>
      </c>
      <c r="H1136" s="233" t="s">
        <v>1357</v>
      </c>
      <c r="I1136" s="233">
        <v>0</v>
      </c>
      <c r="J1136" s="233" t="s">
        <v>1357</v>
      </c>
      <c r="K1136" s="233" t="s">
        <v>1357</v>
      </c>
      <c r="L1136" s="233" t="s">
        <v>1357</v>
      </c>
      <c r="M1136" s="233" t="s">
        <v>1357</v>
      </c>
      <c r="N1136" s="233">
        <v>0</v>
      </c>
      <c r="O1136" s="233" t="s">
        <v>1357</v>
      </c>
      <c r="P1136" s="233" t="s">
        <v>1357</v>
      </c>
      <c r="Q1136" s="233"/>
      <c r="R1136" s="233" t="s">
        <v>1357</v>
      </c>
      <c r="S1136" s="233" t="s">
        <v>1357</v>
      </c>
      <c r="T1136" s="233" t="s">
        <v>1357</v>
      </c>
      <c r="U1136" s="233" t="s">
        <v>1357</v>
      </c>
      <c r="V1136" s="233" t="s">
        <v>1357</v>
      </c>
    </row>
    <row r="1137" spans="1:22">
      <c r="A1137" t="s">
        <v>1097</v>
      </c>
      <c r="B1137" s="15" t="str">
        <f>VLOOKUP(A1137,'Planning Periods'!$E$2:$N$540,10,FALSE)</f>
        <v>10/15/2021 - 10/15/2029</v>
      </c>
      <c r="C1137" s="59">
        <v>2015</v>
      </c>
      <c r="D1137" s="59" t="str">
        <f t="shared" si="16"/>
        <v>Loma Linda 2015</v>
      </c>
      <c r="E1137" t="s">
        <v>1357</v>
      </c>
      <c r="F1137" t="s">
        <v>1357</v>
      </c>
      <c r="G1137" t="s">
        <v>1357</v>
      </c>
      <c r="H1137" t="s">
        <v>1357</v>
      </c>
      <c r="J1137" t="s">
        <v>1357</v>
      </c>
      <c r="K1137" t="s">
        <v>1357</v>
      </c>
      <c r="L1137" t="s">
        <v>1357</v>
      </c>
      <c r="M1137" t="s">
        <v>1357</v>
      </c>
      <c r="O1137" t="s">
        <v>1357</v>
      </c>
      <c r="P1137" t="s">
        <v>1357</v>
      </c>
      <c r="R1137" t="s">
        <v>1357</v>
      </c>
      <c r="S1137" t="s">
        <v>1357</v>
      </c>
      <c r="T1137" t="s">
        <v>1357</v>
      </c>
      <c r="U1137" t="s">
        <v>1357</v>
      </c>
      <c r="V1137" t="s">
        <v>1357</v>
      </c>
    </row>
    <row r="1138" spans="1:22">
      <c r="A1138" t="s">
        <v>1097</v>
      </c>
      <c r="B1138" s="15" t="str">
        <f>VLOOKUP(A1138,'Planning Periods'!$E$2:$N$540,10,FALSE)</f>
        <v>10/15/2021 - 10/15/2029</v>
      </c>
      <c r="C1138" s="59">
        <v>2016</v>
      </c>
      <c r="D1138" s="59" t="str">
        <f t="shared" si="16"/>
        <v>Loma Linda 2016</v>
      </c>
      <c r="E1138" t="s">
        <v>1357</v>
      </c>
      <c r="F1138" t="s">
        <v>1357</v>
      </c>
      <c r="G1138" t="s">
        <v>1357</v>
      </c>
      <c r="H1138" t="s">
        <v>1357</v>
      </c>
      <c r="J1138" t="s">
        <v>1357</v>
      </c>
      <c r="K1138" t="s">
        <v>1357</v>
      </c>
      <c r="L1138" t="s">
        <v>1357</v>
      </c>
      <c r="M1138" t="s">
        <v>1357</v>
      </c>
      <c r="O1138" t="s">
        <v>1357</v>
      </c>
      <c r="P1138" t="s">
        <v>1357</v>
      </c>
      <c r="R1138" t="s">
        <v>1357</v>
      </c>
      <c r="S1138" t="s">
        <v>1357</v>
      </c>
      <c r="T1138" t="s">
        <v>1357</v>
      </c>
      <c r="U1138" t="s">
        <v>1357</v>
      </c>
      <c r="V1138" t="s">
        <v>1357</v>
      </c>
    </row>
    <row r="1139" spans="1:22">
      <c r="A1139" t="s">
        <v>1097</v>
      </c>
      <c r="B1139" s="15" t="str">
        <f>VLOOKUP(A1139,'Planning Periods'!$E$2:$N$540,10,FALSE)</f>
        <v>10/15/2021 - 10/15/2029</v>
      </c>
      <c r="C1139" s="59">
        <v>2017</v>
      </c>
      <c r="D1139" s="59" t="str">
        <f t="shared" si="16"/>
        <v>Loma Linda 2017</v>
      </c>
      <c r="E1139" t="s">
        <v>1357</v>
      </c>
      <c r="F1139" t="s">
        <v>1357</v>
      </c>
      <c r="G1139" t="s">
        <v>1357</v>
      </c>
      <c r="H1139" t="s">
        <v>1357</v>
      </c>
      <c r="J1139" t="s">
        <v>1357</v>
      </c>
      <c r="K1139" t="s">
        <v>1357</v>
      </c>
      <c r="L1139" t="s">
        <v>1357</v>
      </c>
      <c r="M1139" t="s">
        <v>1357</v>
      </c>
      <c r="O1139" t="s">
        <v>1357</v>
      </c>
      <c r="P1139" t="s">
        <v>1357</v>
      </c>
      <c r="R1139" t="s">
        <v>1357</v>
      </c>
      <c r="S1139" t="s">
        <v>1357</v>
      </c>
      <c r="T1139" t="s">
        <v>1357</v>
      </c>
      <c r="U1139" t="s">
        <v>1357</v>
      </c>
      <c r="V1139" t="s">
        <v>1357</v>
      </c>
    </row>
    <row r="1140" spans="1:22">
      <c r="A1140" s="60" t="s">
        <v>1098</v>
      </c>
      <c r="B1140" s="15"/>
      <c r="C1140" s="59">
        <v>2013</v>
      </c>
      <c r="D1140" s="59" t="str">
        <f t="shared" si="16"/>
        <v>Lomita 2013</v>
      </c>
      <c r="E1140">
        <v>12</v>
      </c>
      <c r="F1140">
        <v>0</v>
      </c>
      <c r="G1140">
        <v>0</v>
      </c>
      <c r="H1140">
        <v>0</v>
      </c>
      <c r="J1140">
        <v>7</v>
      </c>
      <c r="K1140">
        <v>0</v>
      </c>
      <c r="L1140">
        <v>0</v>
      </c>
      <c r="M1140">
        <v>0</v>
      </c>
      <c r="O1140">
        <v>8</v>
      </c>
      <c r="P1140">
        <v>0</v>
      </c>
      <c r="R1140">
        <v>20</v>
      </c>
      <c r="S1140">
        <v>0</v>
      </c>
      <c r="T1140">
        <v>0</v>
      </c>
      <c r="U1140">
        <v>47</v>
      </c>
      <c r="V1140">
        <v>0</v>
      </c>
    </row>
    <row r="1141" spans="1:22">
      <c r="A1141" s="60" t="s">
        <v>1098</v>
      </c>
      <c r="B1141" s="15" t="str">
        <f>VLOOKUP(A1141,'Planning Periods'!$E$2:$N$540,10,FALSE)</f>
        <v>10/15/2021 - 10/15/2029</v>
      </c>
      <c r="C1141" s="59">
        <v>2014</v>
      </c>
      <c r="D1141" s="59" t="str">
        <f t="shared" si="16"/>
        <v>Lomita 2014</v>
      </c>
      <c r="E1141" s="59">
        <v>12</v>
      </c>
      <c r="F1141" s="233">
        <v>0</v>
      </c>
      <c r="G1141" s="59">
        <v>0</v>
      </c>
      <c r="H1141" s="59">
        <v>0</v>
      </c>
      <c r="I1141" s="48"/>
      <c r="J1141" s="59">
        <v>7</v>
      </c>
      <c r="K1141" s="233">
        <v>0</v>
      </c>
      <c r="L1141" s="59">
        <v>0</v>
      </c>
      <c r="M1141" s="59">
        <v>0</v>
      </c>
      <c r="N1141" s="48"/>
      <c r="O1141" s="59">
        <v>8</v>
      </c>
      <c r="P1141" s="59">
        <v>16</v>
      </c>
      <c r="Q1141" s="48"/>
      <c r="R1141" s="59">
        <v>20</v>
      </c>
      <c r="S1141" s="59">
        <v>0</v>
      </c>
      <c r="T1141" s="48">
        <v>0</v>
      </c>
      <c r="U1141" s="59">
        <v>47</v>
      </c>
      <c r="V1141" s="59">
        <v>16</v>
      </c>
    </row>
    <row r="1142" spans="1:22">
      <c r="A1142" s="60" t="s">
        <v>1098</v>
      </c>
      <c r="B1142" s="15" t="str">
        <f>VLOOKUP(A1142,'Planning Periods'!$E$2:$N$540,10,FALSE)</f>
        <v>10/15/2021 - 10/15/2029</v>
      </c>
      <c r="C1142" s="59">
        <v>2015</v>
      </c>
      <c r="D1142" s="59" t="str">
        <f t="shared" si="16"/>
        <v>Lomita 2015</v>
      </c>
      <c r="E1142" s="59">
        <v>12</v>
      </c>
      <c r="F1142" s="233">
        <v>0</v>
      </c>
      <c r="G1142" s="59">
        <v>0</v>
      </c>
      <c r="H1142" s="59">
        <v>0</v>
      </c>
      <c r="I1142" s="48"/>
      <c r="J1142" s="59">
        <v>7</v>
      </c>
      <c r="K1142" s="233">
        <v>2</v>
      </c>
      <c r="L1142" s="59">
        <v>0</v>
      </c>
      <c r="M1142" s="59">
        <v>2</v>
      </c>
      <c r="N1142" s="48"/>
      <c r="O1142" s="59">
        <v>8</v>
      </c>
      <c r="P1142" s="59">
        <v>0</v>
      </c>
      <c r="Q1142" s="48"/>
      <c r="R1142" s="59">
        <v>20</v>
      </c>
      <c r="S1142" s="59">
        <v>0</v>
      </c>
      <c r="T1142" s="48">
        <v>2</v>
      </c>
      <c r="U1142" s="59">
        <v>47</v>
      </c>
      <c r="V1142" s="59">
        <v>2</v>
      </c>
    </row>
    <row r="1143" spans="1:22">
      <c r="A1143" s="60" t="s">
        <v>1098</v>
      </c>
      <c r="B1143" s="15" t="str">
        <f>VLOOKUP(A1143,'Planning Periods'!$E$2:$N$540,10,FALSE)</f>
        <v>10/15/2021 - 10/15/2029</v>
      </c>
      <c r="C1143" s="59">
        <v>2016</v>
      </c>
      <c r="D1143" s="59" t="str">
        <f t="shared" si="16"/>
        <v>Lomita 2016</v>
      </c>
      <c r="E1143" s="59">
        <v>12</v>
      </c>
      <c r="F1143" s="233">
        <v>0</v>
      </c>
      <c r="G1143" s="59">
        <v>0</v>
      </c>
      <c r="H1143" s="59">
        <v>0</v>
      </c>
      <c r="I1143" s="48"/>
      <c r="J1143" s="59">
        <v>7</v>
      </c>
      <c r="K1143" s="233">
        <v>2</v>
      </c>
      <c r="L1143" s="59">
        <v>0</v>
      </c>
      <c r="M1143" s="59">
        <v>2</v>
      </c>
      <c r="N1143" s="48"/>
      <c r="O1143" s="59">
        <v>8</v>
      </c>
      <c r="P1143" s="59">
        <v>13</v>
      </c>
      <c r="Q1143" s="48"/>
      <c r="R1143" s="59">
        <v>20</v>
      </c>
      <c r="S1143" s="59">
        <v>6</v>
      </c>
      <c r="T1143" s="48">
        <v>2</v>
      </c>
      <c r="U1143" s="59">
        <v>47</v>
      </c>
      <c r="V1143" s="59">
        <v>21</v>
      </c>
    </row>
    <row r="1144" spans="1:22">
      <c r="A1144" s="60" t="s">
        <v>1098</v>
      </c>
      <c r="B1144" s="15" t="str">
        <f>VLOOKUP(A1144,'Planning Periods'!$E$2:$N$540,10,FALSE)</f>
        <v>10/15/2021 - 10/15/2029</v>
      </c>
      <c r="C1144" s="59">
        <v>2017</v>
      </c>
      <c r="D1144" s="59" t="str">
        <f t="shared" si="16"/>
        <v>Lomita 2017</v>
      </c>
      <c r="E1144" s="59">
        <v>12</v>
      </c>
      <c r="F1144" s="233">
        <v>0</v>
      </c>
      <c r="G1144" s="59">
        <v>0</v>
      </c>
      <c r="H1144" s="59">
        <v>0</v>
      </c>
      <c r="I1144" s="48"/>
      <c r="J1144" s="59">
        <v>7</v>
      </c>
      <c r="K1144" s="233">
        <v>2</v>
      </c>
      <c r="L1144" s="59">
        <v>0</v>
      </c>
      <c r="M1144" s="59">
        <v>2</v>
      </c>
      <c r="N1144" s="48"/>
      <c r="O1144" s="59">
        <v>8</v>
      </c>
      <c r="P1144" s="59">
        <v>5</v>
      </c>
      <c r="Q1144" s="48"/>
      <c r="R1144" s="59">
        <v>20</v>
      </c>
      <c r="S1144" s="59">
        <v>11</v>
      </c>
      <c r="T1144" s="48">
        <v>2</v>
      </c>
      <c r="U1144" s="59">
        <v>47</v>
      </c>
      <c r="V1144" s="59">
        <v>18</v>
      </c>
    </row>
    <row r="1145" spans="1:22">
      <c r="A1145" s="60" t="s">
        <v>1099</v>
      </c>
      <c r="B1145" s="15" t="str">
        <f>VLOOKUP(A1145,'Planning Periods'!$E$2:$N$540,10,FALSE)</f>
        <v>02/15/2023 - 02/15/2031</v>
      </c>
      <c r="C1145" s="59">
        <v>2014</v>
      </c>
      <c r="D1145" s="59" t="str">
        <f t="shared" si="16"/>
        <v>Lompoc 2014</v>
      </c>
      <c r="E1145" s="59" t="s">
        <v>1357</v>
      </c>
      <c r="F1145" s="233" t="s">
        <v>1357</v>
      </c>
      <c r="G1145" s="59" t="s">
        <v>1357</v>
      </c>
      <c r="H1145" s="59" t="s">
        <v>1357</v>
      </c>
      <c r="I1145" s="48"/>
      <c r="J1145" s="59" t="s">
        <v>1357</v>
      </c>
      <c r="K1145" s="233" t="s">
        <v>1357</v>
      </c>
      <c r="L1145" s="59" t="s">
        <v>1357</v>
      </c>
      <c r="M1145" s="59" t="s">
        <v>1357</v>
      </c>
      <c r="N1145" s="48"/>
      <c r="O1145" s="59" t="s">
        <v>1357</v>
      </c>
      <c r="P1145" s="59" t="s">
        <v>1357</v>
      </c>
      <c r="Q1145" s="48"/>
      <c r="R1145" s="59" t="s">
        <v>1357</v>
      </c>
      <c r="S1145" s="59" t="s">
        <v>1357</v>
      </c>
      <c r="T1145" s="48" t="s">
        <v>1357</v>
      </c>
      <c r="U1145" s="59" t="s">
        <v>1357</v>
      </c>
      <c r="V1145" s="59" t="s">
        <v>1357</v>
      </c>
    </row>
    <row r="1146" spans="1:22">
      <c r="A1146" s="60" t="s">
        <v>1099</v>
      </c>
      <c r="B1146" s="15" t="str">
        <f>VLOOKUP(A1146,'Planning Periods'!$E$2:$N$540,10,FALSE)</f>
        <v>02/15/2023 - 02/15/2031</v>
      </c>
      <c r="C1146" s="59">
        <v>2015</v>
      </c>
      <c r="D1146" s="59" t="str">
        <f t="shared" si="16"/>
        <v>Lompoc 2015</v>
      </c>
      <c r="E1146" s="59">
        <v>127</v>
      </c>
      <c r="F1146" s="233">
        <v>0</v>
      </c>
      <c r="G1146" s="59">
        <v>0</v>
      </c>
      <c r="H1146" s="59">
        <v>0</v>
      </c>
      <c r="I1146" s="48"/>
      <c r="J1146" s="59">
        <v>85</v>
      </c>
      <c r="K1146" s="233">
        <v>0</v>
      </c>
      <c r="L1146" s="59">
        <v>0</v>
      </c>
      <c r="M1146" s="59">
        <v>0</v>
      </c>
      <c r="N1146" s="48"/>
      <c r="O1146" s="59">
        <v>95</v>
      </c>
      <c r="P1146" s="59">
        <v>44</v>
      </c>
      <c r="Q1146" s="48"/>
      <c r="R1146" s="59">
        <v>220</v>
      </c>
      <c r="S1146" s="59">
        <v>0</v>
      </c>
      <c r="T1146" s="48">
        <v>0</v>
      </c>
      <c r="U1146" s="59">
        <v>527</v>
      </c>
      <c r="V1146" s="59">
        <v>44</v>
      </c>
    </row>
    <row r="1147" spans="1:22">
      <c r="A1147" s="60" t="s">
        <v>1099</v>
      </c>
      <c r="B1147" s="15" t="str">
        <f>VLOOKUP(A1147,'Planning Periods'!$E$2:$N$540,10,FALSE)</f>
        <v>02/15/2023 - 02/15/2031</v>
      </c>
      <c r="C1147" s="59">
        <v>2016</v>
      </c>
      <c r="D1147" s="59" t="str">
        <f t="shared" si="16"/>
        <v>Lompoc 2016</v>
      </c>
      <c r="E1147" s="59">
        <v>127</v>
      </c>
      <c r="F1147" s="233">
        <v>0</v>
      </c>
      <c r="G1147" s="59">
        <v>0</v>
      </c>
      <c r="H1147" s="59">
        <v>0</v>
      </c>
      <c r="I1147" s="48"/>
      <c r="J1147" s="59">
        <v>85</v>
      </c>
      <c r="K1147" s="233">
        <v>0</v>
      </c>
      <c r="L1147" s="59">
        <v>0</v>
      </c>
      <c r="M1147" s="59">
        <v>0</v>
      </c>
      <c r="N1147" s="48"/>
      <c r="O1147" s="59">
        <v>95</v>
      </c>
      <c r="P1147" s="59">
        <v>0</v>
      </c>
      <c r="Q1147" s="48"/>
      <c r="R1147" s="59">
        <v>220</v>
      </c>
      <c r="S1147" s="59">
        <v>0</v>
      </c>
      <c r="T1147" s="48">
        <v>0</v>
      </c>
      <c r="U1147" s="59">
        <v>527</v>
      </c>
      <c r="V1147" s="59">
        <v>0</v>
      </c>
    </row>
    <row r="1148" spans="1:22">
      <c r="A1148" s="60" t="s">
        <v>1099</v>
      </c>
      <c r="B1148" s="15" t="str">
        <f>VLOOKUP(A1148,'Planning Periods'!$E$2:$N$540,10,FALSE)</f>
        <v>02/15/2023 - 02/15/2031</v>
      </c>
      <c r="C1148" s="59">
        <v>2017</v>
      </c>
      <c r="D1148" s="59" t="str">
        <f t="shared" si="16"/>
        <v>Lompoc 2017</v>
      </c>
      <c r="E1148" s="59">
        <v>127</v>
      </c>
      <c r="F1148" s="233">
        <v>0</v>
      </c>
      <c r="G1148" s="59">
        <v>0</v>
      </c>
      <c r="H1148" s="59">
        <v>0</v>
      </c>
      <c r="I1148" s="48"/>
      <c r="J1148" s="59">
        <v>85</v>
      </c>
      <c r="K1148" s="233">
        <v>0</v>
      </c>
      <c r="L1148" s="59">
        <v>0</v>
      </c>
      <c r="M1148" s="59">
        <v>0</v>
      </c>
      <c r="N1148" s="48"/>
      <c r="O1148" s="59">
        <v>95</v>
      </c>
      <c r="P1148" s="59">
        <v>0</v>
      </c>
      <c r="Q1148" s="48"/>
      <c r="R1148" s="59">
        <v>220</v>
      </c>
      <c r="S1148" s="59">
        <v>4</v>
      </c>
      <c r="T1148" s="48">
        <v>0</v>
      </c>
      <c r="U1148" s="59">
        <v>527</v>
      </c>
      <c r="V1148" s="59">
        <v>4</v>
      </c>
    </row>
    <row r="1149" spans="1:22">
      <c r="A1149" s="60" t="s">
        <v>1100</v>
      </c>
      <c r="B1149" s="15"/>
      <c r="C1149" s="59">
        <v>2013</v>
      </c>
      <c r="D1149" s="59" t="str">
        <f t="shared" si="16"/>
        <v>Long Beach 2013</v>
      </c>
      <c r="E1149" s="59" t="s">
        <v>1357</v>
      </c>
      <c r="F1149" s="233" t="s">
        <v>1357</v>
      </c>
      <c r="G1149" s="59" t="s">
        <v>1357</v>
      </c>
      <c r="H1149" s="59" t="s">
        <v>1357</v>
      </c>
      <c r="I1149" s="48"/>
      <c r="J1149" s="59" t="s">
        <v>1357</v>
      </c>
      <c r="K1149" s="233" t="s">
        <v>1357</v>
      </c>
      <c r="L1149" s="59" t="s">
        <v>1357</v>
      </c>
      <c r="M1149" s="59" t="s">
        <v>1357</v>
      </c>
      <c r="N1149" s="48"/>
      <c r="O1149" s="59" t="s">
        <v>1357</v>
      </c>
      <c r="P1149" s="59" t="s">
        <v>1357</v>
      </c>
      <c r="Q1149" s="48"/>
      <c r="R1149" s="59" t="s">
        <v>1357</v>
      </c>
      <c r="S1149" s="59" t="s">
        <v>1357</v>
      </c>
      <c r="T1149" s="48" t="s">
        <v>1357</v>
      </c>
      <c r="U1149" s="59" t="s">
        <v>1357</v>
      </c>
      <c r="V1149" s="59" t="s">
        <v>1357</v>
      </c>
    </row>
    <row r="1150" spans="1:22">
      <c r="A1150" s="60" t="s">
        <v>1100</v>
      </c>
      <c r="B1150" s="15" t="str">
        <f>VLOOKUP(A1150,'Planning Periods'!$E$2:$N$540,10,FALSE)</f>
        <v>10/15/2021 - 10/15/2029</v>
      </c>
      <c r="C1150" s="59">
        <v>2014</v>
      </c>
      <c r="D1150" s="59" t="str">
        <f t="shared" si="16"/>
        <v>Long Beach 2014</v>
      </c>
      <c r="E1150" s="59">
        <v>1773</v>
      </c>
      <c r="F1150" s="233">
        <v>26</v>
      </c>
      <c r="G1150" s="59">
        <v>26</v>
      </c>
      <c r="H1150" s="59">
        <v>0</v>
      </c>
      <c r="I1150" s="48"/>
      <c r="J1150" s="59">
        <v>1066</v>
      </c>
      <c r="K1150" s="233">
        <v>14</v>
      </c>
      <c r="L1150" s="59">
        <v>14</v>
      </c>
      <c r="M1150" s="59">
        <v>0</v>
      </c>
      <c r="N1150" s="48"/>
      <c r="O1150" s="59">
        <v>1170</v>
      </c>
      <c r="P1150" s="59">
        <v>0</v>
      </c>
      <c r="Q1150" s="48"/>
      <c r="R1150" s="59">
        <v>3039</v>
      </c>
      <c r="S1150" s="59">
        <v>260</v>
      </c>
      <c r="T1150" s="48">
        <v>0</v>
      </c>
      <c r="U1150" s="59">
        <v>7048</v>
      </c>
      <c r="V1150" s="59">
        <v>300</v>
      </c>
    </row>
    <row r="1151" spans="1:22">
      <c r="A1151" s="60" t="s">
        <v>1100</v>
      </c>
      <c r="B1151" s="15" t="str">
        <f>VLOOKUP(A1151,'Planning Periods'!$E$2:$N$540,10,FALSE)</f>
        <v>10/15/2021 - 10/15/2029</v>
      </c>
      <c r="C1151" s="59">
        <v>2015</v>
      </c>
      <c r="D1151" s="59" t="str">
        <f t="shared" si="16"/>
        <v>Long Beach 2015</v>
      </c>
      <c r="E1151" s="59">
        <v>1773</v>
      </c>
      <c r="F1151" s="233">
        <v>111</v>
      </c>
      <c r="G1151" s="59">
        <v>111</v>
      </c>
      <c r="H1151" s="59">
        <v>0</v>
      </c>
      <c r="I1151" s="48"/>
      <c r="J1151" s="59">
        <v>1066</v>
      </c>
      <c r="K1151" s="233">
        <v>8</v>
      </c>
      <c r="L1151" s="59">
        <v>8</v>
      </c>
      <c r="M1151" s="59">
        <v>0</v>
      </c>
      <c r="N1151" s="48"/>
      <c r="O1151" s="59">
        <v>1170</v>
      </c>
      <c r="P1151" s="59">
        <v>0</v>
      </c>
      <c r="Q1151" s="48"/>
      <c r="R1151" s="59">
        <v>3039</v>
      </c>
      <c r="S1151" s="59">
        <v>31</v>
      </c>
      <c r="T1151" s="48">
        <v>0</v>
      </c>
      <c r="U1151" s="59">
        <v>7048</v>
      </c>
      <c r="V1151" s="59">
        <v>150</v>
      </c>
    </row>
    <row r="1152" spans="1:22">
      <c r="A1152" s="60" t="s">
        <v>1100</v>
      </c>
      <c r="B1152" s="15" t="str">
        <f>VLOOKUP(A1152,'Planning Periods'!$E$2:$N$540,10,FALSE)</f>
        <v>10/15/2021 - 10/15/2029</v>
      </c>
      <c r="C1152" s="59">
        <v>2016</v>
      </c>
      <c r="D1152" s="59" t="str">
        <f t="shared" si="16"/>
        <v>Long Beach 2016</v>
      </c>
      <c r="E1152" s="59">
        <v>1773</v>
      </c>
      <c r="F1152" s="233">
        <v>0</v>
      </c>
      <c r="G1152" s="59">
        <v>0</v>
      </c>
      <c r="H1152" s="59">
        <v>0</v>
      </c>
      <c r="I1152" s="48"/>
      <c r="J1152" s="59">
        <v>1066</v>
      </c>
      <c r="K1152" s="233">
        <v>0</v>
      </c>
      <c r="L1152" s="59">
        <v>0</v>
      </c>
      <c r="M1152" s="59">
        <v>0</v>
      </c>
      <c r="N1152" s="48"/>
      <c r="O1152" s="59">
        <v>1170</v>
      </c>
      <c r="P1152" s="59">
        <v>0</v>
      </c>
      <c r="Q1152" s="48"/>
      <c r="R1152" s="59">
        <v>3039</v>
      </c>
      <c r="S1152" s="59">
        <v>675</v>
      </c>
      <c r="T1152" s="48">
        <v>0</v>
      </c>
      <c r="U1152" s="59">
        <v>7048</v>
      </c>
      <c r="V1152" s="59">
        <v>675</v>
      </c>
    </row>
    <row r="1153" spans="1:22">
      <c r="A1153" s="60" t="s">
        <v>1100</v>
      </c>
      <c r="B1153" s="15" t="str">
        <f>VLOOKUP(A1153,'Planning Periods'!$E$2:$N$540,10,FALSE)</f>
        <v>10/15/2021 - 10/15/2029</v>
      </c>
      <c r="C1153" s="59">
        <v>2017</v>
      </c>
      <c r="D1153" s="59" t="str">
        <f t="shared" si="16"/>
        <v>Long Beach 2017</v>
      </c>
      <c r="E1153" s="59">
        <v>1773</v>
      </c>
      <c r="F1153" s="233">
        <v>158</v>
      </c>
      <c r="G1153" s="59">
        <v>158</v>
      </c>
      <c r="H1153" s="59">
        <v>0</v>
      </c>
      <c r="I1153" s="48"/>
      <c r="J1153" s="59">
        <v>1066</v>
      </c>
      <c r="K1153" s="233">
        <v>4</v>
      </c>
      <c r="L1153" s="59">
        <v>4</v>
      </c>
      <c r="M1153" s="59">
        <v>0</v>
      </c>
      <c r="N1153" s="48"/>
      <c r="O1153" s="59">
        <v>1170</v>
      </c>
      <c r="P1153" s="59">
        <v>0</v>
      </c>
      <c r="Q1153" s="48"/>
      <c r="R1153" s="59">
        <v>3039</v>
      </c>
      <c r="S1153" s="59">
        <v>363</v>
      </c>
      <c r="T1153" s="48">
        <v>0</v>
      </c>
      <c r="U1153" s="59">
        <v>7048</v>
      </c>
      <c r="V1153" s="59">
        <v>525</v>
      </c>
    </row>
    <row r="1154" spans="1:22">
      <c r="A1154" s="60" t="s">
        <v>1101</v>
      </c>
      <c r="B1154" s="15" t="str">
        <f>VLOOKUP(A1154,'Planning Periods'!$E$2:$N$540,10,FALSE)</f>
        <v>05/15/2021 - 05/15/2029</v>
      </c>
      <c r="C1154" s="59">
        <v>2013</v>
      </c>
      <c r="D1154" s="59" t="str">
        <f t="shared" si="16"/>
        <v>Loomis 2013</v>
      </c>
      <c r="E1154" s="59" t="s">
        <v>1357</v>
      </c>
      <c r="F1154" s="233" t="s">
        <v>1357</v>
      </c>
      <c r="G1154" s="59" t="s">
        <v>1357</v>
      </c>
      <c r="H1154" s="59" t="s">
        <v>1357</v>
      </c>
      <c r="I1154" s="48"/>
      <c r="J1154" s="59" t="s">
        <v>1357</v>
      </c>
      <c r="K1154" s="233" t="s">
        <v>1357</v>
      </c>
      <c r="L1154" s="59" t="s">
        <v>1357</v>
      </c>
      <c r="M1154" s="59" t="s">
        <v>1357</v>
      </c>
      <c r="N1154" s="48"/>
      <c r="O1154" s="59" t="s">
        <v>1357</v>
      </c>
      <c r="P1154" s="59" t="s">
        <v>1357</v>
      </c>
      <c r="Q1154" s="48"/>
      <c r="R1154" s="59" t="s">
        <v>1357</v>
      </c>
      <c r="S1154" s="59" t="s">
        <v>1357</v>
      </c>
      <c r="T1154" s="48" t="s">
        <v>1357</v>
      </c>
      <c r="U1154" s="59" t="s">
        <v>1357</v>
      </c>
      <c r="V1154" s="59" t="s">
        <v>1357</v>
      </c>
    </row>
    <row r="1155" spans="1:22">
      <c r="A1155" s="60" t="s">
        <v>1101</v>
      </c>
      <c r="B1155" s="15" t="str">
        <f>VLOOKUP(A1155,'Planning Periods'!$E$2:$N$540,10,FALSE)</f>
        <v>05/15/2021 - 05/15/2029</v>
      </c>
      <c r="C1155" s="59">
        <v>2014</v>
      </c>
      <c r="D1155" s="59" t="str">
        <f t="shared" ref="D1155:D1224" si="17">CONCATENATE(A1155," ",C1155)</f>
        <v>Loomis 2014</v>
      </c>
      <c r="E1155" s="59" t="s">
        <v>1357</v>
      </c>
      <c r="F1155" s="233" t="s">
        <v>1357</v>
      </c>
      <c r="G1155" s="59" t="s">
        <v>1357</v>
      </c>
      <c r="H1155" s="59" t="s">
        <v>1357</v>
      </c>
      <c r="I1155" s="48"/>
      <c r="J1155" s="59" t="s">
        <v>1357</v>
      </c>
      <c r="K1155" s="233" t="s">
        <v>1357</v>
      </c>
      <c r="L1155" s="59" t="s">
        <v>1357</v>
      </c>
      <c r="M1155" s="59" t="s">
        <v>1357</v>
      </c>
      <c r="N1155" s="48"/>
      <c r="O1155" s="59" t="s">
        <v>1357</v>
      </c>
      <c r="P1155" s="59" t="s">
        <v>1357</v>
      </c>
      <c r="Q1155" s="48"/>
      <c r="R1155" s="59" t="s">
        <v>1357</v>
      </c>
      <c r="S1155" s="59" t="s">
        <v>1357</v>
      </c>
      <c r="T1155" s="48" t="s">
        <v>1357</v>
      </c>
      <c r="U1155" s="59" t="s">
        <v>1357</v>
      </c>
      <c r="V1155" s="59" t="s">
        <v>1357</v>
      </c>
    </row>
    <row r="1156" spans="1:22">
      <c r="A1156" s="60" t="s">
        <v>1101</v>
      </c>
      <c r="B1156" s="15" t="str">
        <f>VLOOKUP(A1156,'Planning Periods'!$E$2:$N$540,10,FALSE)</f>
        <v>05/15/2021 - 05/15/2029</v>
      </c>
      <c r="C1156" s="59">
        <v>2015</v>
      </c>
      <c r="D1156" s="59" t="str">
        <f t="shared" si="17"/>
        <v>Loomis 2015</v>
      </c>
      <c r="E1156" s="59" t="s">
        <v>1357</v>
      </c>
      <c r="F1156" s="233" t="s">
        <v>1357</v>
      </c>
      <c r="G1156" s="59" t="s">
        <v>1357</v>
      </c>
      <c r="H1156" s="59" t="s">
        <v>1357</v>
      </c>
      <c r="I1156" s="48"/>
      <c r="J1156" s="59" t="s">
        <v>1357</v>
      </c>
      <c r="K1156" s="233" t="s">
        <v>1357</v>
      </c>
      <c r="L1156" s="59" t="s">
        <v>1357</v>
      </c>
      <c r="M1156" s="59" t="s">
        <v>1357</v>
      </c>
      <c r="N1156" s="48"/>
      <c r="O1156" s="59" t="s">
        <v>1357</v>
      </c>
      <c r="P1156" s="59" t="s">
        <v>1357</v>
      </c>
      <c r="Q1156" s="48"/>
      <c r="R1156" s="59" t="s">
        <v>1357</v>
      </c>
      <c r="S1156" s="59" t="s">
        <v>1357</v>
      </c>
      <c r="T1156" s="48" t="s">
        <v>1357</v>
      </c>
      <c r="U1156" s="59" t="s">
        <v>1357</v>
      </c>
      <c r="V1156" s="59" t="s">
        <v>1357</v>
      </c>
    </row>
    <row r="1157" spans="1:22">
      <c r="A1157" s="60" t="s">
        <v>1101</v>
      </c>
      <c r="B1157" s="15" t="str">
        <f>VLOOKUP(A1157,'Planning Periods'!$E$2:$N$540,10,FALSE)</f>
        <v>05/15/2021 - 05/15/2029</v>
      </c>
      <c r="C1157" s="59">
        <v>2016</v>
      </c>
      <c r="D1157" s="59" t="str">
        <f t="shared" si="17"/>
        <v>Loomis 2016</v>
      </c>
      <c r="E1157" s="59" t="s">
        <v>1357</v>
      </c>
      <c r="F1157" s="233" t="s">
        <v>1357</v>
      </c>
      <c r="G1157" s="59" t="s">
        <v>1357</v>
      </c>
      <c r="H1157" s="59" t="s">
        <v>1357</v>
      </c>
      <c r="I1157" s="48"/>
      <c r="J1157" s="59" t="s">
        <v>1357</v>
      </c>
      <c r="K1157" s="233" t="s">
        <v>1357</v>
      </c>
      <c r="L1157" s="59" t="s">
        <v>1357</v>
      </c>
      <c r="M1157" s="59" t="s">
        <v>1357</v>
      </c>
      <c r="N1157" s="48"/>
      <c r="O1157" s="59" t="s">
        <v>1357</v>
      </c>
      <c r="P1157" s="59" t="s">
        <v>1357</v>
      </c>
      <c r="Q1157" s="48"/>
      <c r="R1157" s="59" t="s">
        <v>1357</v>
      </c>
      <c r="S1157" s="59" t="s">
        <v>1357</v>
      </c>
      <c r="T1157" s="48" t="s">
        <v>1357</v>
      </c>
      <c r="U1157" s="59" t="s">
        <v>1357</v>
      </c>
      <c r="V1157" s="59" t="s">
        <v>1357</v>
      </c>
    </row>
    <row r="1158" spans="1:22">
      <c r="A1158" s="60" t="s">
        <v>1101</v>
      </c>
      <c r="B1158" s="15" t="str">
        <f>VLOOKUP(A1158,'Planning Periods'!$E$2:$N$540,10,FALSE)</f>
        <v>05/15/2021 - 05/15/2029</v>
      </c>
      <c r="C1158" s="59">
        <v>2017</v>
      </c>
      <c r="D1158" s="59" t="str">
        <f t="shared" si="17"/>
        <v>Loomis 2017</v>
      </c>
      <c r="E1158" s="59">
        <v>83</v>
      </c>
      <c r="F1158" s="233">
        <v>0</v>
      </c>
      <c r="G1158" s="59">
        <v>0</v>
      </c>
      <c r="H1158" s="59">
        <v>0</v>
      </c>
      <c r="I1158" s="48"/>
      <c r="J1158" s="59">
        <v>46</v>
      </c>
      <c r="K1158" s="233">
        <v>0</v>
      </c>
      <c r="L1158" s="59">
        <v>0</v>
      </c>
      <c r="M1158" s="59">
        <v>0</v>
      </c>
      <c r="N1158" s="48"/>
      <c r="O1158" s="59">
        <v>55</v>
      </c>
      <c r="P1158" s="59">
        <v>1</v>
      </c>
      <c r="Q1158" s="48"/>
      <c r="R1158" s="59">
        <v>59</v>
      </c>
      <c r="S1158" s="59">
        <v>11</v>
      </c>
      <c r="T1158" s="48">
        <v>0</v>
      </c>
      <c r="U1158" s="59">
        <v>243</v>
      </c>
      <c r="V1158" s="59">
        <v>12</v>
      </c>
    </row>
    <row r="1159" spans="1:22">
      <c r="A1159" s="60" t="s">
        <v>1102</v>
      </c>
      <c r="B1159" s="15"/>
      <c r="C1159" s="59">
        <v>2013</v>
      </c>
      <c r="D1159" s="59" t="str">
        <f t="shared" si="17"/>
        <v>Los Alamitos 2013</v>
      </c>
      <c r="E1159" s="59" t="s">
        <v>1357</v>
      </c>
      <c r="F1159" s="233" t="s">
        <v>1357</v>
      </c>
      <c r="G1159" s="59" t="s">
        <v>1357</v>
      </c>
      <c r="H1159" s="59" t="s">
        <v>1357</v>
      </c>
      <c r="I1159" s="48"/>
      <c r="J1159" s="59" t="s">
        <v>1357</v>
      </c>
      <c r="K1159" s="233" t="s">
        <v>1357</v>
      </c>
      <c r="L1159" s="59" t="s">
        <v>1357</v>
      </c>
      <c r="M1159" s="59" t="s">
        <v>1357</v>
      </c>
      <c r="N1159" s="48"/>
      <c r="O1159" s="59" t="s">
        <v>1357</v>
      </c>
      <c r="P1159" s="59" t="s">
        <v>1357</v>
      </c>
      <c r="Q1159" s="48"/>
      <c r="R1159" s="59" t="s">
        <v>1357</v>
      </c>
      <c r="S1159" s="59" t="s">
        <v>1357</v>
      </c>
      <c r="T1159" s="48" t="s">
        <v>1357</v>
      </c>
      <c r="U1159" s="59" t="s">
        <v>1357</v>
      </c>
      <c r="V1159" s="59" t="s">
        <v>1357</v>
      </c>
    </row>
    <row r="1160" spans="1:22">
      <c r="A1160" s="60" t="s">
        <v>1102</v>
      </c>
      <c r="B1160" s="15" t="str">
        <f>VLOOKUP(A1160,'Planning Periods'!$E$2:$N$540,10,FALSE)</f>
        <v>10/15/2021 - 10/15/2029</v>
      </c>
      <c r="C1160" s="59">
        <v>2014</v>
      </c>
      <c r="D1160" s="59" t="str">
        <f t="shared" si="17"/>
        <v>Los Alamitos 2014</v>
      </c>
      <c r="E1160" s="59" t="s">
        <v>1357</v>
      </c>
      <c r="F1160" s="233" t="s">
        <v>1357</v>
      </c>
      <c r="G1160" s="59" t="s">
        <v>1357</v>
      </c>
      <c r="H1160" s="59" t="s">
        <v>1357</v>
      </c>
      <c r="I1160" s="48"/>
      <c r="J1160" s="59" t="s">
        <v>1357</v>
      </c>
      <c r="K1160" s="233" t="s">
        <v>1357</v>
      </c>
      <c r="L1160" s="59" t="s">
        <v>1357</v>
      </c>
      <c r="M1160" s="59" t="s">
        <v>1357</v>
      </c>
      <c r="N1160" s="48"/>
      <c r="O1160" s="59" t="s">
        <v>1357</v>
      </c>
      <c r="P1160" s="59" t="s">
        <v>1357</v>
      </c>
      <c r="Q1160" s="48"/>
      <c r="R1160" s="59" t="s">
        <v>1357</v>
      </c>
      <c r="S1160" s="59" t="s">
        <v>1357</v>
      </c>
      <c r="T1160" s="48" t="s">
        <v>1357</v>
      </c>
      <c r="U1160" s="59" t="s">
        <v>1357</v>
      </c>
      <c r="V1160" s="59" t="s">
        <v>1357</v>
      </c>
    </row>
    <row r="1161" spans="1:22">
      <c r="A1161" s="60" t="s">
        <v>1102</v>
      </c>
      <c r="B1161" s="15" t="str">
        <f>VLOOKUP(A1161,'Planning Periods'!$E$2:$N$540,10,FALSE)</f>
        <v>10/15/2021 - 10/15/2029</v>
      </c>
      <c r="C1161" s="59">
        <v>2015</v>
      </c>
      <c r="D1161" s="59" t="str">
        <f t="shared" si="17"/>
        <v>Los Alamitos 2015</v>
      </c>
      <c r="E1161" s="59" t="s">
        <v>1357</v>
      </c>
      <c r="F1161" s="233" t="s">
        <v>1357</v>
      </c>
      <c r="G1161" s="59" t="s">
        <v>1357</v>
      </c>
      <c r="H1161" s="59" t="s">
        <v>1357</v>
      </c>
      <c r="I1161" s="48"/>
      <c r="J1161" s="59" t="s">
        <v>1357</v>
      </c>
      <c r="K1161" s="233" t="s">
        <v>1357</v>
      </c>
      <c r="L1161" s="59" t="s">
        <v>1357</v>
      </c>
      <c r="M1161" s="59" t="s">
        <v>1357</v>
      </c>
      <c r="N1161" s="48"/>
      <c r="O1161" s="59" t="s">
        <v>1357</v>
      </c>
      <c r="P1161" s="59" t="s">
        <v>1357</v>
      </c>
      <c r="Q1161" s="48"/>
      <c r="R1161" s="59" t="s">
        <v>1357</v>
      </c>
      <c r="S1161" s="59" t="s">
        <v>1357</v>
      </c>
      <c r="T1161" s="48" t="s">
        <v>1357</v>
      </c>
      <c r="U1161" s="59" t="s">
        <v>1357</v>
      </c>
      <c r="V1161" s="59" t="s">
        <v>1357</v>
      </c>
    </row>
    <row r="1162" spans="1:22">
      <c r="A1162" s="60" t="s">
        <v>1102</v>
      </c>
      <c r="B1162" s="15" t="str">
        <f>VLOOKUP(A1162,'Planning Periods'!$E$2:$N$540,10,FALSE)</f>
        <v>10/15/2021 - 10/15/2029</v>
      </c>
      <c r="C1162" s="59">
        <v>2016</v>
      </c>
      <c r="D1162" s="59" t="str">
        <f t="shared" si="17"/>
        <v>Los Alamitos 2016</v>
      </c>
      <c r="E1162" s="59" t="s">
        <v>1357</v>
      </c>
      <c r="F1162" s="233" t="s">
        <v>1357</v>
      </c>
      <c r="G1162" s="59" t="s">
        <v>1357</v>
      </c>
      <c r="H1162" s="59" t="s">
        <v>1357</v>
      </c>
      <c r="I1162" s="48"/>
      <c r="J1162" s="59" t="s">
        <v>1357</v>
      </c>
      <c r="K1162" s="233" t="s">
        <v>1357</v>
      </c>
      <c r="L1162" s="59" t="s">
        <v>1357</v>
      </c>
      <c r="M1162" s="59" t="s">
        <v>1357</v>
      </c>
      <c r="N1162" s="48"/>
      <c r="O1162" s="59" t="s">
        <v>1357</v>
      </c>
      <c r="P1162" s="59" t="s">
        <v>1357</v>
      </c>
      <c r="Q1162" s="48"/>
      <c r="R1162" s="59" t="s">
        <v>1357</v>
      </c>
      <c r="S1162" s="59" t="s">
        <v>1357</v>
      </c>
      <c r="T1162" s="48" t="s">
        <v>1357</v>
      </c>
      <c r="U1162" s="59" t="s">
        <v>1357</v>
      </c>
      <c r="V1162" s="59" t="s">
        <v>1357</v>
      </c>
    </row>
    <row r="1163" spans="1:22">
      <c r="A1163" s="60" t="s">
        <v>1102</v>
      </c>
      <c r="B1163" s="15" t="str">
        <f>VLOOKUP(A1163,'Planning Periods'!$E$2:$N$540,10,FALSE)</f>
        <v>10/15/2021 - 10/15/2029</v>
      </c>
      <c r="C1163" s="59">
        <v>2017</v>
      </c>
      <c r="D1163" s="59" t="str">
        <f t="shared" si="17"/>
        <v>Los Alamitos 2017</v>
      </c>
      <c r="E1163" s="59">
        <v>14</v>
      </c>
      <c r="F1163" s="233">
        <v>0</v>
      </c>
      <c r="G1163" s="59">
        <v>0</v>
      </c>
      <c r="H1163" s="59">
        <v>0</v>
      </c>
      <c r="I1163" s="48"/>
      <c r="J1163" s="59">
        <v>10</v>
      </c>
      <c r="K1163" s="233">
        <v>0</v>
      </c>
      <c r="L1163" s="59">
        <v>0</v>
      </c>
      <c r="M1163" s="59">
        <v>0</v>
      </c>
      <c r="N1163" s="48"/>
      <c r="O1163" s="59">
        <v>11</v>
      </c>
      <c r="P1163" s="59">
        <v>0</v>
      </c>
      <c r="Q1163" s="48"/>
      <c r="R1163" s="59">
        <v>26</v>
      </c>
      <c r="S1163" s="59">
        <v>5</v>
      </c>
      <c r="T1163" s="48">
        <v>0</v>
      </c>
      <c r="U1163" s="59">
        <v>61</v>
      </c>
      <c r="V1163" s="59">
        <v>5</v>
      </c>
    </row>
    <row r="1164" spans="1:22">
      <c r="A1164" s="60" t="s">
        <v>1103</v>
      </c>
      <c r="B1164" s="15" t="str">
        <f>VLOOKUP(A1164,'Planning Periods'!$E$2:$N$540,10,FALSE)</f>
        <v>01/31/2023 - 01/31/2031</v>
      </c>
      <c r="C1164" s="59">
        <v>2014</v>
      </c>
      <c r="D1164" s="59" t="str">
        <f t="shared" si="17"/>
        <v>Los Altos 2014</v>
      </c>
      <c r="E1164" s="59" t="s">
        <v>1357</v>
      </c>
      <c r="F1164" s="233" t="s">
        <v>1357</v>
      </c>
      <c r="G1164" s="59" t="s">
        <v>1357</v>
      </c>
      <c r="H1164" s="59" t="s">
        <v>1357</v>
      </c>
      <c r="I1164" s="48"/>
      <c r="J1164" s="59" t="s">
        <v>1357</v>
      </c>
      <c r="K1164" s="233" t="s">
        <v>1357</v>
      </c>
      <c r="L1164" s="59" t="s">
        <v>1357</v>
      </c>
      <c r="M1164" s="59" t="s">
        <v>1357</v>
      </c>
      <c r="N1164" s="48"/>
      <c r="O1164" s="59" t="s">
        <v>1357</v>
      </c>
      <c r="P1164" s="59" t="s">
        <v>1357</v>
      </c>
      <c r="Q1164" s="48"/>
      <c r="R1164" s="59" t="s">
        <v>1357</v>
      </c>
      <c r="S1164" s="59" t="s">
        <v>1357</v>
      </c>
      <c r="T1164" s="48" t="s">
        <v>1357</v>
      </c>
      <c r="U1164" s="59" t="s">
        <v>1357</v>
      </c>
      <c r="V1164" s="59" t="s">
        <v>1357</v>
      </c>
    </row>
    <row r="1165" spans="1:22">
      <c r="A1165" s="60" t="s">
        <v>1103</v>
      </c>
      <c r="B1165" s="15" t="str">
        <f>VLOOKUP(A1165,'Planning Periods'!$E$2:$N$540,10,FALSE)</f>
        <v>01/31/2023 - 01/31/2031</v>
      </c>
      <c r="C1165" s="59">
        <v>2015</v>
      </c>
      <c r="D1165" s="59" t="str">
        <f t="shared" si="17"/>
        <v>Los Altos 2015</v>
      </c>
      <c r="E1165" s="59">
        <v>169</v>
      </c>
      <c r="F1165" s="233">
        <v>1</v>
      </c>
      <c r="G1165" s="59">
        <v>1</v>
      </c>
      <c r="H1165" s="59">
        <v>0</v>
      </c>
      <c r="I1165" s="48"/>
      <c r="J1165" s="59">
        <v>99</v>
      </c>
      <c r="K1165" s="233">
        <v>17</v>
      </c>
      <c r="L1165" s="59">
        <v>17</v>
      </c>
      <c r="M1165" s="59">
        <v>0</v>
      </c>
      <c r="N1165" s="48"/>
      <c r="O1165" s="59">
        <v>112</v>
      </c>
      <c r="P1165" s="59">
        <v>1</v>
      </c>
      <c r="Q1165" s="48"/>
      <c r="R1165" s="59">
        <v>97</v>
      </c>
      <c r="S1165" s="59">
        <v>267</v>
      </c>
      <c r="T1165" s="48">
        <v>0</v>
      </c>
      <c r="U1165" s="59">
        <v>477</v>
      </c>
      <c r="V1165" s="59">
        <v>286</v>
      </c>
    </row>
    <row r="1166" spans="1:22">
      <c r="A1166" s="60" t="s">
        <v>1103</v>
      </c>
      <c r="B1166" s="15" t="str">
        <f>VLOOKUP(A1166,'Planning Periods'!$E$2:$N$540,10,FALSE)</f>
        <v>01/31/2023 - 01/31/2031</v>
      </c>
      <c r="C1166" s="59">
        <v>2016</v>
      </c>
      <c r="D1166" s="59" t="str">
        <f t="shared" si="17"/>
        <v>Los Altos 2016</v>
      </c>
      <c r="E1166" s="59">
        <v>169</v>
      </c>
      <c r="F1166" s="233">
        <v>1</v>
      </c>
      <c r="G1166" s="59">
        <v>1</v>
      </c>
      <c r="H1166" s="59">
        <v>0</v>
      </c>
      <c r="I1166" s="48"/>
      <c r="J1166" s="59">
        <v>99</v>
      </c>
      <c r="K1166" s="233">
        <v>1</v>
      </c>
      <c r="L1166" s="59">
        <v>1</v>
      </c>
      <c r="M1166" s="59">
        <v>0</v>
      </c>
      <c r="N1166" s="48"/>
      <c r="O1166" s="59">
        <v>112</v>
      </c>
      <c r="P1166" s="59">
        <v>0</v>
      </c>
      <c r="Q1166" s="48"/>
      <c r="R1166" s="59">
        <v>97</v>
      </c>
      <c r="S1166" s="59">
        <v>52</v>
      </c>
      <c r="T1166" s="48">
        <v>0</v>
      </c>
      <c r="U1166" s="59">
        <v>477</v>
      </c>
      <c r="V1166" s="59">
        <v>54</v>
      </c>
    </row>
    <row r="1167" spans="1:22">
      <c r="A1167" s="60" t="s">
        <v>1103</v>
      </c>
      <c r="B1167" s="15" t="str">
        <f>VLOOKUP(A1167,'Planning Periods'!$E$2:$N$540,10,FALSE)</f>
        <v>01/31/2023 - 01/31/2031</v>
      </c>
      <c r="C1167" s="59">
        <v>2017</v>
      </c>
      <c r="D1167" s="59" t="str">
        <f t="shared" si="17"/>
        <v>Los Altos 2017</v>
      </c>
      <c r="E1167" s="59">
        <v>169</v>
      </c>
      <c r="F1167" s="233">
        <v>0</v>
      </c>
      <c r="G1167" s="59">
        <v>0</v>
      </c>
      <c r="H1167" s="59">
        <v>0</v>
      </c>
      <c r="I1167" s="48"/>
      <c r="J1167" s="59">
        <v>99</v>
      </c>
      <c r="K1167" s="233">
        <v>0</v>
      </c>
      <c r="L1167" s="59">
        <v>0</v>
      </c>
      <c r="M1167" s="59">
        <v>0</v>
      </c>
      <c r="N1167" s="48"/>
      <c r="O1167" s="59">
        <v>112</v>
      </c>
      <c r="P1167" s="59">
        <v>0</v>
      </c>
      <c r="Q1167" s="48"/>
      <c r="R1167" s="59">
        <v>97</v>
      </c>
      <c r="S1167" s="59">
        <v>49</v>
      </c>
      <c r="T1167" s="48">
        <v>0</v>
      </c>
      <c r="U1167" s="59">
        <v>477</v>
      </c>
      <c r="V1167" s="59">
        <v>49</v>
      </c>
    </row>
    <row r="1168" spans="1:22">
      <c r="A1168" s="60" t="s">
        <v>1104</v>
      </c>
      <c r="B1168" s="15" t="str">
        <f>VLOOKUP(A1168,'Planning Periods'!$E$2:$N$540,10,FALSE)</f>
        <v>01/31/2023 - 01/31/2031</v>
      </c>
      <c r="C1168" s="59">
        <v>2014</v>
      </c>
      <c r="D1168" s="59" t="str">
        <f t="shared" si="17"/>
        <v>Los Altos Hills 2014</v>
      </c>
      <c r="E1168" s="59" t="s">
        <v>1357</v>
      </c>
      <c r="F1168" s="233" t="s">
        <v>1357</v>
      </c>
      <c r="G1168" s="59" t="s">
        <v>1357</v>
      </c>
      <c r="H1168" s="59" t="s">
        <v>1357</v>
      </c>
      <c r="I1168" s="48"/>
      <c r="J1168" s="59" t="s">
        <v>1357</v>
      </c>
      <c r="K1168" s="233" t="s">
        <v>1357</v>
      </c>
      <c r="L1168" s="59" t="s">
        <v>1357</v>
      </c>
      <c r="M1168" s="59" t="s">
        <v>1357</v>
      </c>
      <c r="N1168" s="48"/>
      <c r="O1168" s="59" t="s">
        <v>1357</v>
      </c>
      <c r="P1168" s="59" t="s">
        <v>1357</v>
      </c>
      <c r="Q1168" s="48"/>
      <c r="R1168" s="59" t="s">
        <v>1357</v>
      </c>
      <c r="S1168" s="59" t="s">
        <v>1357</v>
      </c>
      <c r="T1168" s="48" t="s">
        <v>1357</v>
      </c>
      <c r="U1168" s="59" t="s">
        <v>1357</v>
      </c>
      <c r="V1168" s="59" t="s">
        <v>1357</v>
      </c>
    </row>
    <row r="1169" spans="1:22">
      <c r="A1169" s="60" t="s">
        <v>1104</v>
      </c>
      <c r="B1169" s="15" t="str">
        <f>VLOOKUP(A1169,'Planning Periods'!$E$2:$N$540,10,FALSE)</f>
        <v>01/31/2023 - 01/31/2031</v>
      </c>
      <c r="C1169" s="59">
        <v>2015</v>
      </c>
      <c r="D1169" s="59" t="str">
        <f t="shared" si="17"/>
        <v>Los Altos Hills 2015</v>
      </c>
      <c r="E1169" s="59" t="s">
        <v>1357</v>
      </c>
      <c r="F1169" s="233" t="s">
        <v>1357</v>
      </c>
      <c r="G1169" s="59" t="s">
        <v>1357</v>
      </c>
      <c r="H1169" s="59" t="s">
        <v>1357</v>
      </c>
      <c r="I1169" s="48"/>
      <c r="J1169" s="59" t="s">
        <v>1357</v>
      </c>
      <c r="K1169" s="233" t="s">
        <v>1357</v>
      </c>
      <c r="L1169" s="59" t="s">
        <v>1357</v>
      </c>
      <c r="M1169" s="59" t="s">
        <v>1357</v>
      </c>
      <c r="N1169" s="48"/>
      <c r="O1169" s="59" t="s">
        <v>1357</v>
      </c>
      <c r="P1169" s="59" t="s">
        <v>1357</v>
      </c>
      <c r="Q1169" s="48"/>
      <c r="R1169" s="59" t="s">
        <v>1357</v>
      </c>
      <c r="S1169" s="59" t="s">
        <v>1357</v>
      </c>
      <c r="T1169" s="48" t="s">
        <v>1357</v>
      </c>
      <c r="U1169" s="59" t="s">
        <v>1357</v>
      </c>
      <c r="V1169" s="59" t="s">
        <v>1357</v>
      </c>
    </row>
    <row r="1170" spans="1:22">
      <c r="A1170" s="60" t="s">
        <v>1104</v>
      </c>
      <c r="B1170" s="15" t="str">
        <f>VLOOKUP(A1170,'Planning Periods'!$E$2:$N$540,10,FALSE)</f>
        <v>01/31/2023 - 01/31/2031</v>
      </c>
      <c r="C1170" s="59">
        <v>2016</v>
      </c>
      <c r="D1170" s="59" t="str">
        <f t="shared" si="17"/>
        <v>Los Altos Hills 2016</v>
      </c>
      <c r="E1170" s="59" t="s">
        <v>1357</v>
      </c>
      <c r="F1170" s="233" t="s">
        <v>1357</v>
      </c>
      <c r="G1170" s="59" t="s">
        <v>1357</v>
      </c>
      <c r="H1170" s="59" t="s">
        <v>1357</v>
      </c>
      <c r="I1170" s="48"/>
      <c r="J1170" s="59" t="s">
        <v>1357</v>
      </c>
      <c r="K1170" s="233" t="s">
        <v>1357</v>
      </c>
      <c r="L1170" s="59" t="s">
        <v>1357</v>
      </c>
      <c r="M1170" s="59" t="s">
        <v>1357</v>
      </c>
      <c r="N1170" s="48"/>
      <c r="O1170" s="59" t="s">
        <v>1357</v>
      </c>
      <c r="P1170" s="59" t="s">
        <v>1357</v>
      </c>
      <c r="Q1170" s="48"/>
      <c r="R1170" s="59" t="s">
        <v>1357</v>
      </c>
      <c r="S1170" s="59" t="s">
        <v>1357</v>
      </c>
      <c r="T1170" s="48" t="s">
        <v>1357</v>
      </c>
      <c r="U1170" s="59" t="s">
        <v>1357</v>
      </c>
      <c r="V1170" s="59" t="s">
        <v>1357</v>
      </c>
    </row>
    <row r="1171" spans="1:22">
      <c r="A1171" s="60" t="s">
        <v>1104</v>
      </c>
      <c r="B1171" s="15" t="str">
        <f>VLOOKUP(A1171,'Planning Periods'!$E$2:$N$540,10,FALSE)</f>
        <v>01/31/2023 - 01/31/2031</v>
      </c>
      <c r="C1171" s="59">
        <v>2017</v>
      </c>
      <c r="D1171" s="59" t="str">
        <f t="shared" si="17"/>
        <v>Los Altos Hills 2017</v>
      </c>
      <c r="E1171" s="59">
        <v>46</v>
      </c>
      <c r="F1171" s="233">
        <v>5</v>
      </c>
      <c r="G1171" s="59">
        <v>5</v>
      </c>
      <c r="H1171" s="59">
        <v>0</v>
      </c>
      <c r="I1171" s="48"/>
      <c r="J1171" s="59">
        <v>28</v>
      </c>
      <c r="K1171" s="233">
        <v>2</v>
      </c>
      <c r="L1171" s="59">
        <v>2</v>
      </c>
      <c r="M1171" s="59">
        <v>0</v>
      </c>
      <c r="N1171" s="48"/>
      <c r="O1171" s="59">
        <v>32</v>
      </c>
      <c r="P1171" s="59">
        <v>2</v>
      </c>
      <c r="Q1171" s="48"/>
      <c r="R1171" s="59">
        <v>15</v>
      </c>
      <c r="S1171" s="59">
        <v>4</v>
      </c>
      <c r="T1171" s="48">
        <v>0</v>
      </c>
      <c r="U1171" s="59">
        <v>121</v>
      </c>
      <c r="V1171" s="59">
        <v>13</v>
      </c>
    </row>
    <row r="1172" spans="1:22">
      <c r="A1172" s="60" t="s">
        <v>1105</v>
      </c>
      <c r="B1172" s="15"/>
      <c r="C1172" s="59">
        <v>2013</v>
      </c>
      <c r="D1172" s="59" t="str">
        <f t="shared" si="17"/>
        <v>Los Angeles 2013</v>
      </c>
      <c r="E1172" s="59">
        <v>20427</v>
      </c>
      <c r="F1172" s="233">
        <v>212</v>
      </c>
      <c r="G1172" s="59">
        <v>212</v>
      </c>
      <c r="H1172" s="59">
        <v>0</v>
      </c>
      <c r="I1172" s="48"/>
      <c r="J1172" s="59">
        <v>12435</v>
      </c>
      <c r="K1172" s="233">
        <v>593</v>
      </c>
      <c r="L1172" s="59">
        <v>593</v>
      </c>
      <c r="M1172" s="59">
        <v>0</v>
      </c>
      <c r="N1172" s="48"/>
      <c r="O1172" s="59">
        <v>13728</v>
      </c>
      <c r="P1172" s="59">
        <v>40</v>
      </c>
      <c r="Q1172" s="48"/>
      <c r="R1172" s="59">
        <v>35412</v>
      </c>
      <c r="S1172" s="59">
        <v>6798</v>
      </c>
      <c r="T1172" s="48">
        <v>0</v>
      </c>
      <c r="U1172" s="59">
        <v>82002</v>
      </c>
      <c r="V1172" s="59">
        <v>7643</v>
      </c>
    </row>
    <row r="1173" spans="1:22">
      <c r="A1173" s="60" t="s">
        <v>1105</v>
      </c>
      <c r="B1173" s="15" t="str">
        <f>VLOOKUP(A1173,'Planning Periods'!$E$2:$N$540,10,FALSE)</f>
        <v>10/15/2021 - 10/15/2029</v>
      </c>
      <c r="C1173" s="59">
        <v>2014</v>
      </c>
      <c r="D1173" s="59" t="str">
        <f t="shared" si="17"/>
        <v>Los Angeles 2014</v>
      </c>
      <c r="E1173" s="59">
        <v>20427</v>
      </c>
      <c r="F1173" s="233">
        <v>856</v>
      </c>
      <c r="G1173" s="59">
        <v>856</v>
      </c>
      <c r="H1173" s="59">
        <v>0</v>
      </c>
      <c r="I1173" s="48"/>
      <c r="J1173" s="59">
        <v>12435</v>
      </c>
      <c r="K1173" s="233">
        <v>867</v>
      </c>
      <c r="L1173" s="59">
        <v>867</v>
      </c>
      <c r="M1173" s="59">
        <v>0</v>
      </c>
      <c r="N1173" s="48"/>
      <c r="O1173" s="59">
        <v>13728</v>
      </c>
      <c r="P1173" s="59">
        <v>47</v>
      </c>
      <c r="Q1173" s="48"/>
      <c r="R1173" s="59">
        <v>35412</v>
      </c>
      <c r="S1173" s="59">
        <v>13047</v>
      </c>
      <c r="T1173" s="48">
        <v>0</v>
      </c>
      <c r="U1173" s="59">
        <v>82002</v>
      </c>
      <c r="V1173" s="59">
        <v>14817</v>
      </c>
    </row>
    <row r="1174" spans="1:22">
      <c r="A1174" s="60" t="s">
        <v>1105</v>
      </c>
      <c r="B1174" s="15" t="str">
        <f>VLOOKUP(A1174,'Planning Periods'!$E$2:$N$540,10,FALSE)</f>
        <v>10/15/2021 - 10/15/2029</v>
      </c>
      <c r="C1174" s="59">
        <v>2015</v>
      </c>
      <c r="D1174" s="59" t="str">
        <f t="shared" si="17"/>
        <v>Los Angeles 2015</v>
      </c>
      <c r="E1174" s="59">
        <v>20427</v>
      </c>
      <c r="F1174" s="233">
        <v>893</v>
      </c>
      <c r="G1174" s="59">
        <v>893</v>
      </c>
      <c r="H1174" s="59">
        <v>0</v>
      </c>
      <c r="I1174" s="48"/>
      <c r="J1174" s="59">
        <v>12435</v>
      </c>
      <c r="K1174" s="233">
        <v>536</v>
      </c>
      <c r="L1174" s="59">
        <v>536</v>
      </c>
      <c r="M1174" s="59">
        <v>0</v>
      </c>
      <c r="N1174" s="48"/>
      <c r="O1174" s="59">
        <v>13728</v>
      </c>
      <c r="P1174" s="59">
        <v>45</v>
      </c>
      <c r="Q1174" s="48"/>
      <c r="R1174" s="59">
        <v>35412</v>
      </c>
      <c r="S1174" s="59">
        <v>15833</v>
      </c>
      <c r="T1174" s="48">
        <v>0</v>
      </c>
      <c r="U1174" s="59">
        <v>82002</v>
      </c>
      <c r="V1174" s="59">
        <v>17307</v>
      </c>
    </row>
    <row r="1175" spans="1:22">
      <c r="A1175" s="60" t="s">
        <v>1105</v>
      </c>
      <c r="B1175" s="15" t="str">
        <f>VLOOKUP(A1175,'Planning Periods'!$E$2:$N$540,10,FALSE)</f>
        <v>10/15/2021 - 10/15/2029</v>
      </c>
      <c r="C1175" s="59">
        <v>2016</v>
      </c>
      <c r="D1175" s="59" t="str">
        <f t="shared" si="17"/>
        <v>Los Angeles 2016</v>
      </c>
      <c r="E1175" s="59">
        <v>20427</v>
      </c>
      <c r="F1175" s="233">
        <v>718</v>
      </c>
      <c r="G1175" s="59">
        <v>718</v>
      </c>
      <c r="H1175" s="59">
        <v>0</v>
      </c>
      <c r="I1175" s="48"/>
      <c r="J1175" s="59">
        <v>12435</v>
      </c>
      <c r="K1175" s="233">
        <v>604</v>
      </c>
      <c r="L1175" s="59">
        <v>604</v>
      </c>
      <c r="M1175" s="59">
        <v>0</v>
      </c>
      <c r="N1175" s="48"/>
      <c r="O1175" s="59">
        <v>13728</v>
      </c>
      <c r="P1175" s="59">
        <v>143</v>
      </c>
      <c r="Q1175" s="48"/>
      <c r="R1175" s="59">
        <v>35412</v>
      </c>
      <c r="S1175" s="59">
        <v>12231</v>
      </c>
      <c r="T1175" s="48">
        <v>0</v>
      </c>
      <c r="U1175" s="59">
        <v>82002</v>
      </c>
      <c r="V1175" s="59">
        <v>13696</v>
      </c>
    </row>
    <row r="1176" spans="1:22">
      <c r="A1176" s="60" t="s">
        <v>1105</v>
      </c>
      <c r="B1176" s="15" t="str">
        <f>VLOOKUP(A1176,'Planning Periods'!$E$2:$N$540,10,FALSE)</f>
        <v>10/15/2021 - 10/15/2029</v>
      </c>
      <c r="C1176" s="59">
        <v>2017</v>
      </c>
      <c r="D1176" s="59" t="str">
        <f t="shared" si="17"/>
        <v>Los Angeles 2017</v>
      </c>
      <c r="E1176" s="59">
        <v>20427</v>
      </c>
      <c r="F1176" s="233">
        <v>697</v>
      </c>
      <c r="G1176" s="59">
        <v>697</v>
      </c>
      <c r="H1176" s="59">
        <v>0</v>
      </c>
      <c r="I1176" s="48"/>
      <c r="J1176" s="59">
        <v>12435</v>
      </c>
      <c r="K1176" s="233">
        <v>255</v>
      </c>
      <c r="L1176" s="59">
        <v>255</v>
      </c>
      <c r="M1176" s="59">
        <v>0</v>
      </c>
      <c r="N1176" s="48"/>
      <c r="O1176" s="59">
        <v>13728</v>
      </c>
      <c r="P1176" s="59">
        <v>27</v>
      </c>
      <c r="Q1176" s="48"/>
      <c r="R1176" s="59">
        <v>35412</v>
      </c>
      <c r="S1176" s="59">
        <v>13040</v>
      </c>
      <c r="T1176" s="48">
        <v>0</v>
      </c>
      <c r="U1176" s="59">
        <v>82002</v>
      </c>
      <c r="V1176" s="59">
        <v>14019</v>
      </c>
    </row>
    <row r="1177" spans="1:22">
      <c r="A1177" s="60" t="s">
        <v>1106</v>
      </c>
      <c r="B1177" s="15"/>
      <c r="C1177" s="59">
        <v>2013</v>
      </c>
      <c r="D1177" s="59" t="str">
        <f t="shared" si="17"/>
        <v>Los Angeles County - Unincorporated 2013</v>
      </c>
      <c r="E1177" s="59" t="s">
        <v>1357</v>
      </c>
      <c r="F1177" s="233" t="s">
        <v>1357</v>
      </c>
      <c r="G1177" s="59" t="s">
        <v>1357</v>
      </c>
      <c r="H1177" s="59" t="s">
        <v>1357</v>
      </c>
      <c r="I1177" s="48"/>
      <c r="J1177" s="59" t="s">
        <v>1357</v>
      </c>
      <c r="K1177" s="233" t="s">
        <v>1357</v>
      </c>
      <c r="L1177" s="59" t="s">
        <v>1357</v>
      </c>
      <c r="M1177" s="59" t="s">
        <v>1357</v>
      </c>
      <c r="N1177" s="48"/>
      <c r="O1177" s="59" t="s">
        <v>1357</v>
      </c>
      <c r="P1177" s="59" t="s">
        <v>1357</v>
      </c>
      <c r="Q1177" s="48"/>
      <c r="R1177" s="59" t="s">
        <v>1357</v>
      </c>
      <c r="S1177" s="59" t="s">
        <v>1357</v>
      </c>
      <c r="T1177" s="48" t="s">
        <v>1357</v>
      </c>
      <c r="U1177" s="59" t="s">
        <v>1357</v>
      </c>
      <c r="V1177" s="59" t="s">
        <v>1357</v>
      </c>
    </row>
    <row r="1178" spans="1:22">
      <c r="A1178" s="60" t="s">
        <v>1106</v>
      </c>
      <c r="B1178" s="15" t="str">
        <f>VLOOKUP(A1178,'Planning Periods'!$E$2:$N$540,10,FALSE)</f>
        <v>10/15/2021 - 10/15/2029</v>
      </c>
      <c r="C1178" s="59">
        <v>2014</v>
      </c>
      <c r="D1178" s="59" t="str">
        <f t="shared" si="17"/>
        <v>Los Angeles County - Unincorporated 2014</v>
      </c>
      <c r="E1178" s="59">
        <v>7417</v>
      </c>
      <c r="F1178" s="233">
        <v>159</v>
      </c>
      <c r="G1178" s="59">
        <v>159</v>
      </c>
      <c r="H1178" s="59">
        <v>0</v>
      </c>
      <c r="I1178" s="48"/>
      <c r="J1178" s="59">
        <v>4287</v>
      </c>
      <c r="K1178" s="233">
        <v>0</v>
      </c>
      <c r="L1178" s="59">
        <v>0</v>
      </c>
      <c r="M1178" s="59">
        <v>0</v>
      </c>
      <c r="N1178" s="48"/>
      <c r="O1178" s="59">
        <v>4938</v>
      </c>
      <c r="P1178" s="59">
        <v>0</v>
      </c>
      <c r="Q1178" s="48"/>
      <c r="R1178" s="59">
        <v>10844</v>
      </c>
      <c r="S1178" s="59">
        <v>513</v>
      </c>
      <c r="T1178" s="48">
        <v>0</v>
      </c>
      <c r="U1178" s="59">
        <v>27486</v>
      </c>
      <c r="V1178" s="59">
        <v>672</v>
      </c>
    </row>
    <row r="1179" spans="1:22">
      <c r="A1179" s="60" t="s">
        <v>1106</v>
      </c>
      <c r="B1179" s="15" t="str">
        <f>VLOOKUP(A1179,'Planning Periods'!$E$2:$N$540,10,FALSE)</f>
        <v>10/15/2021 - 10/15/2029</v>
      </c>
      <c r="C1179" s="59">
        <v>2015</v>
      </c>
      <c r="D1179" s="59" t="str">
        <f t="shared" si="17"/>
        <v>Los Angeles County - Unincorporated 2015</v>
      </c>
      <c r="E1179" s="59">
        <v>7417</v>
      </c>
      <c r="F1179" s="233">
        <v>32</v>
      </c>
      <c r="G1179" s="59">
        <v>32</v>
      </c>
      <c r="H1179" s="59">
        <v>0</v>
      </c>
      <c r="I1179" s="48"/>
      <c r="J1179" s="59">
        <v>4287</v>
      </c>
      <c r="K1179" s="233">
        <v>0</v>
      </c>
      <c r="L1179" s="59">
        <v>0</v>
      </c>
      <c r="M1179" s="59">
        <v>0</v>
      </c>
      <c r="N1179" s="48"/>
      <c r="O1179" s="59">
        <v>4938</v>
      </c>
      <c r="P1179" s="59">
        <v>0</v>
      </c>
      <c r="Q1179" s="48"/>
      <c r="R1179" s="59">
        <v>10844</v>
      </c>
      <c r="S1179" s="59">
        <v>1790</v>
      </c>
      <c r="T1179" s="48">
        <v>0</v>
      </c>
      <c r="U1179" s="59">
        <v>27486</v>
      </c>
      <c r="V1179" s="59">
        <v>1822</v>
      </c>
    </row>
    <row r="1180" spans="1:22">
      <c r="A1180" s="60" t="s">
        <v>1106</v>
      </c>
      <c r="B1180" s="15" t="str">
        <f>VLOOKUP(A1180,'Planning Periods'!$E$2:$N$540,10,FALSE)</f>
        <v>10/15/2021 - 10/15/2029</v>
      </c>
      <c r="C1180" s="59">
        <v>2016</v>
      </c>
      <c r="D1180" s="59" t="str">
        <f t="shared" si="17"/>
        <v>Los Angeles County - Unincorporated 2016</v>
      </c>
      <c r="E1180" s="59">
        <v>7417</v>
      </c>
      <c r="F1180" s="233">
        <v>35</v>
      </c>
      <c r="G1180" s="59">
        <v>35</v>
      </c>
      <c r="H1180" s="59">
        <v>0</v>
      </c>
      <c r="I1180" s="48"/>
      <c r="J1180" s="59">
        <v>4287</v>
      </c>
      <c r="K1180" s="233">
        <v>0</v>
      </c>
      <c r="L1180" s="59">
        <v>0</v>
      </c>
      <c r="M1180" s="59">
        <v>0</v>
      </c>
      <c r="N1180" s="48"/>
      <c r="O1180" s="59">
        <v>4938</v>
      </c>
      <c r="P1180" s="59">
        <v>0</v>
      </c>
      <c r="Q1180" s="48"/>
      <c r="R1180" s="59">
        <v>10844</v>
      </c>
      <c r="S1180" s="59">
        <v>620</v>
      </c>
      <c r="T1180" s="48">
        <v>0</v>
      </c>
      <c r="U1180" s="59">
        <v>27486</v>
      </c>
      <c r="V1180" s="59">
        <v>655</v>
      </c>
    </row>
    <row r="1181" spans="1:22">
      <c r="A1181" s="60" t="s">
        <v>1106</v>
      </c>
      <c r="B1181" s="15" t="str">
        <f>VLOOKUP(A1181,'Planning Periods'!$E$2:$N$540,10,FALSE)</f>
        <v>10/15/2021 - 10/15/2029</v>
      </c>
      <c r="C1181" s="59">
        <v>2017</v>
      </c>
      <c r="D1181" s="59" t="str">
        <f t="shared" si="17"/>
        <v>Los Angeles County - Unincorporated 2017</v>
      </c>
      <c r="E1181" s="59">
        <v>7417</v>
      </c>
      <c r="F1181" s="233">
        <v>354</v>
      </c>
      <c r="G1181" s="59">
        <v>354</v>
      </c>
      <c r="H1181" s="59">
        <v>0</v>
      </c>
      <c r="I1181" s="48"/>
      <c r="J1181" s="59">
        <v>4287</v>
      </c>
      <c r="K1181" s="233">
        <v>108</v>
      </c>
      <c r="L1181" s="59">
        <v>108</v>
      </c>
      <c r="M1181" s="59">
        <v>0</v>
      </c>
      <c r="N1181" s="48"/>
      <c r="O1181" s="59">
        <v>4938</v>
      </c>
      <c r="P1181" s="59">
        <v>0</v>
      </c>
      <c r="Q1181" s="48"/>
      <c r="R1181" s="59">
        <v>10844</v>
      </c>
      <c r="S1181" s="59">
        <v>622</v>
      </c>
      <c r="T1181" s="48">
        <v>0</v>
      </c>
      <c r="U1181" s="59">
        <v>27486</v>
      </c>
      <c r="V1181" s="59">
        <v>1084</v>
      </c>
    </row>
    <row r="1182" spans="1:22">
      <c r="A1182" s="60" t="s">
        <v>1107</v>
      </c>
      <c r="B1182" s="15" t="str">
        <f>VLOOKUP(A1182,'Planning Periods'!$E$2:$N$540,10,FALSE)</f>
        <v>01/31/2024 - 01/31/2032</v>
      </c>
      <c r="C1182" s="59">
        <v>2014</v>
      </c>
      <c r="D1182" s="59" t="str">
        <f t="shared" si="17"/>
        <v>Los Banos 2014</v>
      </c>
      <c r="E1182" s="59" t="s">
        <v>1357</v>
      </c>
      <c r="F1182" s="233" t="s">
        <v>1357</v>
      </c>
      <c r="G1182" s="59" t="s">
        <v>1357</v>
      </c>
      <c r="H1182" s="59" t="s">
        <v>1357</v>
      </c>
      <c r="I1182" s="48"/>
      <c r="J1182" s="59" t="s">
        <v>1357</v>
      </c>
      <c r="K1182" s="233" t="s">
        <v>1357</v>
      </c>
      <c r="L1182" s="59" t="s">
        <v>1357</v>
      </c>
      <c r="M1182" s="59" t="s">
        <v>1357</v>
      </c>
      <c r="N1182" s="48"/>
      <c r="O1182" s="59" t="s">
        <v>1357</v>
      </c>
      <c r="P1182" s="59" t="s">
        <v>1357</v>
      </c>
      <c r="Q1182" s="48"/>
      <c r="R1182" s="59" t="s">
        <v>1357</v>
      </c>
      <c r="S1182" s="59" t="s">
        <v>1357</v>
      </c>
      <c r="T1182" s="48" t="s">
        <v>1357</v>
      </c>
      <c r="U1182" s="59" t="s">
        <v>1357</v>
      </c>
      <c r="V1182" s="59" t="s">
        <v>1357</v>
      </c>
    </row>
    <row r="1183" spans="1:22">
      <c r="A1183" s="60" t="s">
        <v>1107</v>
      </c>
      <c r="B1183" s="15" t="str">
        <f>VLOOKUP(A1183,'Planning Periods'!$E$2:$N$540,10,FALSE)</f>
        <v>01/31/2024 - 01/31/2032</v>
      </c>
      <c r="C1183" s="59">
        <v>2015</v>
      </c>
      <c r="D1183" s="59" t="str">
        <f t="shared" si="17"/>
        <v>Los Banos 2015</v>
      </c>
      <c r="E1183" s="59" t="s">
        <v>1357</v>
      </c>
      <c r="F1183" s="233" t="s">
        <v>1357</v>
      </c>
      <c r="G1183" s="59" t="s">
        <v>1357</v>
      </c>
      <c r="H1183" s="59" t="s">
        <v>1357</v>
      </c>
      <c r="I1183" s="48"/>
      <c r="J1183" s="59" t="s">
        <v>1357</v>
      </c>
      <c r="K1183" s="233" t="s">
        <v>1357</v>
      </c>
      <c r="L1183" s="59" t="s">
        <v>1357</v>
      </c>
      <c r="M1183" s="59" t="s">
        <v>1357</v>
      </c>
      <c r="N1183" s="48"/>
      <c r="O1183" s="59" t="s">
        <v>1357</v>
      </c>
      <c r="P1183" s="59" t="s">
        <v>1357</v>
      </c>
      <c r="Q1183" s="48"/>
      <c r="R1183" s="59" t="s">
        <v>1357</v>
      </c>
      <c r="S1183" s="59" t="s">
        <v>1357</v>
      </c>
      <c r="T1183" s="48" t="s">
        <v>1357</v>
      </c>
      <c r="U1183" s="59" t="s">
        <v>1357</v>
      </c>
      <c r="V1183" s="59" t="s">
        <v>1357</v>
      </c>
    </row>
    <row r="1184" spans="1:22">
      <c r="A1184" s="60" t="s">
        <v>1107</v>
      </c>
      <c r="B1184" s="15" t="str">
        <f>VLOOKUP(A1184,'Planning Periods'!$E$2:$N$540,10,FALSE)</f>
        <v>01/31/2024 - 01/31/2032</v>
      </c>
      <c r="C1184" s="59">
        <v>2016</v>
      </c>
      <c r="D1184" s="59" t="str">
        <f t="shared" si="17"/>
        <v>Los Banos 2016</v>
      </c>
      <c r="E1184" s="59">
        <v>604</v>
      </c>
      <c r="F1184" s="233">
        <v>41</v>
      </c>
      <c r="G1184" s="59">
        <v>41</v>
      </c>
      <c r="H1184" s="59">
        <v>0</v>
      </c>
      <c r="I1184" s="48"/>
      <c r="J1184" s="59">
        <v>431</v>
      </c>
      <c r="K1184" s="233">
        <v>21</v>
      </c>
      <c r="L1184" s="59">
        <v>21</v>
      </c>
      <c r="M1184" s="59">
        <v>0</v>
      </c>
      <c r="N1184" s="48"/>
      <c r="O1184" s="59">
        <v>306</v>
      </c>
      <c r="P1184" s="59">
        <v>7</v>
      </c>
      <c r="Q1184" s="48"/>
      <c r="R1184" s="59">
        <v>1049</v>
      </c>
      <c r="S1184" s="59">
        <v>0</v>
      </c>
      <c r="T1184" s="48">
        <v>0</v>
      </c>
      <c r="U1184" s="59">
        <v>2390</v>
      </c>
      <c r="V1184" s="59">
        <v>69</v>
      </c>
    </row>
    <row r="1185" spans="1:22">
      <c r="A1185" s="60" t="s">
        <v>1107</v>
      </c>
      <c r="B1185" s="15" t="str">
        <f>VLOOKUP(A1185,'Planning Periods'!$E$2:$N$540,10,FALSE)</f>
        <v>01/31/2024 - 01/31/2032</v>
      </c>
      <c r="C1185" s="59">
        <v>2017</v>
      </c>
      <c r="D1185" s="59" t="str">
        <f t="shared" si="17"/>
        <v>Los Banos 2017</v>
      </c>
      <c r="E1185" s="59">
        <v>604</v>
      </c>
      <c r="F1185" s="233">
        <v>0</v>
      </c>
      <c r="G1185" s="59">
        <v>0</v>
      </c>
      <c r="H1185" s="59">
        <v>0</v>
      </c>
      <c r="I1185" s="48"/>
      <c r="J1185" s="59">
        <v>431</v>
      </c>
      <c r="K1185" s="233">
        <v>0</v>
      </c>
      <c r="L1185" s="59">
        <v>0</v>
      </c>
      <c r="M1185" s="59">
        <v>0</v>
      </c>
      <c r="N1185" s="48"/>
      <c r="O1185" s="59">
        <v>306</v>
      </c>
      <c r="P1185" s="59">
        <v>0</v>
      </c>
      <c r="Q1185" s="48"/>
      <c r="R1185" s="59">
        <v>1049</v>
      </c>
      <c r="S1185" s="59">
        <v>217</v>
      </c>
      <c r="T1185" s="48">
        <v>0</v>
      </c>
      <c r="U1185" s="59">
        <v>2390</v>
      </c>
      <c r="V1185" s="59">
        <v>217</v>
      </c>
    </row>
    <row r="1186" spans="1:22">
      <c r="A1186" s="60" t="s">
        <v>1108</v>
      </c>
      <c r="B1186" s="15" t="str">
        <f>VLOOKUP(A1186,'Planning Periods'!$E$2:$N$540,10,FALSE)</f>
        <v>01/31/2023 - 01/31/2031</v>
      </c>
      <c r="C1186" s="59">
        <v>2014</v>
      </c>
      <c r="D1186" s="59" t="str">
        <f t="shared" si="17"/>
        <v>Los Gatos 2014</v>
      </c>
      <c r="E1186" s="59">
        <v>201</v>
      </c>
      <c r="F1186" s="233">
        <v>0</v>
      </c>
      <c r="G1186" s="59">
        <v>0</v>
      </c>
      <c r="H1186" s="59">
        <v>0</v>
      </c>
      <c r="I1186" s="48"/>
      <c r="J1186" s="59">
        <v>112</v>
      </c>
      <c r="K1186" s="233">
        <v>0</v>
      </c>
      <c r="L1186" s="59">
        <v>0</v>
      </c>
      <c r="M1186" s="59">
        <v>0</v>
      </c>
      <c r="N1186" s="48"/>
      <c r="O1186" s="59">
        <v>132</v>
      </c>
      <c r="P1186" s="59">
        <v>0</v>
      </c>
      <c r="Q1186" s="48"/>
      <c r="R1186" s="59">
        <v>174</v>
      </c>
      <c r="S1186" s="59">
        <v>9</v>
      </c>
      <c r="T1186" s="48">
        <v>0</v>
      </c>
      <c r="U1186" s="59">
        <v>619</v>
      </c>
      <c r="V1186" s="59">
        <v>9</v>
      </c>
    </row>
    <row r="1187" spans="1:22">
      <c r="A1187" s="60" t="s">
        <v>1108</v>
      </c>
      <c r="B1187" s="15" t="str">
        <f>VLOOKUP(A1187,'Planning Periods'!$E$2:$N$540,10,FALSE)</f>
        <v>01/31/2023 - 01/31/2031</v>
      </c>
      <c r="C1187" s="59">
        <v>2015</v>
      </c>
      <c r="D1187" s="59" t="str">
        <f t="shared" si="17"/>
        <v>Los Gatos 2015</v>
      </c>
      <c r="E1187" s="59">
        <v>201</v>
      </c>
      <c r="F1187" s="233">
        <v>0</v>
      </c>
      <c r="G1187" s="59">
        <v>0</v>
      </c>
      <c r="H1187" s="59">
        <v>0</v>
      </c>
      <c r="I1187" s="48"/>
      <c r="J1187" s="59">
        <v>112</v>
      </c>
      <c r="K1187" s="233">
        <v>0</v>
      </c>
      <c r="L1187" s="59">
        <v>0</v>
      </c>
      <c r="M1187" s="59">
        <v>0</v>
      </c>
      <c r="N1187" s="48"/>
      <c r="O1187" s="59">
        <v>132</v>
      </c>
      <c r="P1187" s="59">
        <v>2</v>
      </c>
      <c r="Q1187" s="48"/>
      <c r="R1187" s="59">
        <v>174</v>
      </c>
      <c r="S1187" s="59">
        <v>13</v>
      </c>
      <c r="T1187" s="48">
        <v>0</v>
      </c>
      <c r="U1187" s="59">
        <v>619</v>
      </c>
      <c r="V1187" s="59">
        <v>15</v>
      </c>
    </row>
    <row r="1188" spans="1:22">
      <c r="A1188" s="60" t="s">
        <v>1108</v>
      </c>
      <c r="B1188" s="15" t="str">
        <f>VLOOKUP(A1188,'Planning Periods'!$E$2:$N$540,10,FALSE)</f>
        <v>01/31/2023 - 01/31/2031</v>
      </c>
      <c r="C1188" s="59">
        <v>2016</v>
      </c>
      <c r="D1188" s="59" t="str">
        <f t="shared" si="17"/>
        <v>Los Gatos 2016</v>
      </c>
      <c r="E1188" s="59">
        <v>201</v>
      </c>
      <c r="F1188" s="233">
        <v>0</v>
      </c>
      <c r="G1188" s="59">
        <v>0</v>
      </c>
      <c r="H1188" s="59">
        <v>0</v>
      </c>
      <c r="I1188" s="48"/>
      <c r="J1188" s="59">
        <v>112</v>
      </c>
      <c r="K1188" s="233">
        <v>2</v>
      </c>
      <c r="L1188" s="59">
        <v>2</v>
      </c>
      <c r="M1188" s="59">
        <v>0</v>
      </c>
      <c r="N1188" s="48"/>
      <c r="O1188" s="59">
        <v>132</v>
      </c>
      <c r="P1188" s="59">
        <v>3</v>
      </c>
      <c r="Q1188" s="48"/>
      <c r="R1188" s="59">
        <v>174</v>
      </c>
      <c r="S1188" s="59">
        <v>38</v>
      </c>
      <c r="T1188" s="48">
        <v>0</v>
      </c>
      <c r="U1188" s="59">
        <v>619</v>
      </c>
      <c r="V1188" s="59">
        <v>43</v>
      </c>
    </row>
    <row r="1189" spans="1:22">
      <c r="A1189" s="60" t="s">
        <v>1108</v>
      </c>
      <c r="B1189" s="15" t="str">
        <f>VLOOKUP(A1189,'Planning Periods'!$E$2:$N$540,10,FALSE)</f>
        <v>01/31/2023 - 01/31/2031</v>
      </c>
      <c r="C1189" s="59">
        <v>2017</v>
      </c>
      <c r="D1189" s="59" t="str">
        <f t="shared" si="17"/>
        <v>Los Gatos 2017</v>
      </c>
      <c r="E1189" s="59">
        <v>201</v>
      </c>
      <c r="F1189" s="233">
        <v>0</v>
      </c>
      <c r="G1189" s="59">
        <v>0</v>
      </c>
      <c r="H1189" s="59">
        <v>0</v>
      </c>
      <c r="I1189" s="48"/>
      <c r="J1189" s="59">
        <v>112</v>
      </c>
      <c r="K1189" s="233">
        <v>0</v>
      </c>
      <c r="L1189" s="59">
        <v>0</v>
      </c>
      <c r="M1189" s="59">
        <v>0</v>
      </c>
      <c r="N1189" s="48"/>
      <c r="O1189" s="59">
        <v>132</v>
      </c>
      <c r="P1189" s="59">
        <v>4</v>
      </c>
      <c r="Q1189" s="48"/>
      <c r="R1189" s="59">
        <v>174</v>
      </c>
      <c r="S1189" s="59">
        <v>9</v>
      </c>
      <c r="T1189" s="48">
        <v>0</v>
      </c>
      <c r="U1189" s="59">
        <v>619</v>
      </c>
      <c r="V1189" s="59">
        <v>13</v>
      </c>
    </row>
    <row r="1190" spans="1:22">
      <c r="A1190" t="s">
        <v>1447</v>
      </c>
      <c r="B1190" s="15" t="str">
        <f>VLOOKUP(A1190,'Planning Periods'!$E$2:$N$540,10,FALSE)</f>
        <v>06/30/2024 - 06/30/2029</v>
      </c>
      <c r="C1190" s="59">
        <v>2014</v>
      </c>
      <c r="D1190" s="59" t="str">
        <f t="shared" si="17"/>
        <v>Loyalton 2014</v>
      </c>
      <c r="E1190" s="233" t="s">
        <v>1357</v>
      </c>
      <c r="F1190" s="233" t="s">
        <v>1357</v>
      </c>
      <c r="G1190" s="233" t="s">
        <v>1357</v>
      </c>
      <c r="H1190" s="233" t="s">
        <v>1357</v>
      </c>
      <c r="I1190" s="233">
        <v>0</v>
      </c>
      <c r="J1190" s="233" t="s">
        <v>1357</v>
      </c>
      <c r="K1190" s="233" t="s">
        <v>1357</v>
      </c>
      <c r="L1190" s="233" t="s">
        <v>1357</v>
      </c>
      <c r="M1190" s="233" t="s">
        <v>1357</v>
      </c>
      <c r="N1190" s="233">
        <v>0</v>
      </c>
      <c r="O1190" s="233" t="s">
        <v>1357</v>
      </c>
      <c r="P1190" s="233" t="s">
        <v>1357</v>
      </c>
      <c r="Q1190" s="233"/>
      <c r="R1190" s="233" t="s">
        <v>1357</v>
      </c>
      <c r="S1190" s="233" t="s">
        <v>1357</v>
      </c>
      <c r="T1190" s="233" t="s">
        <v>1357</v>
      </c>
      <c r="U1190" s="233" t="s">
        <v>1357</v>
      </c>
      <c r="V1190" s="233" t="s">
        <v>1357</v>
      </c>
    </row>
    <row r="1191" spans="1:22">
      <c r="A1191" t="s">
        <v>1447</v>
      </c>
      <c r="B1191" s="15" t="str">
        <f>VLOOKUP(A1191,'Planning Periods'!$E$2:$N$540,10,FALSE)</f>
        <v>06/30/2024 - 06/30/2029</v>
      </c>
      <c r="C1191" s="59">
        <v>2015</v>
      </c>
      <c r="D1191" s="59" t="str">
        <f t="shared" si="17"/>
        <v>Loyalton 2015</v>
      </c>
      <c r="E1191" t="s">
        <v>1357</v>
      </c>
      <c r="F1191" t="s">
        <v>1357</v>
      </c>
      <c r="G1191" t="s">
        <v>1357</v>
      </c>
      <c r="H1191" t="s">
        <v>1357</v>
      </c>
      <c r="J1191" t="s">
        <v>1357</v>
      </c>
      <c r="K1191" t="s">
        <v>1357</v>
      </c>
      <c r="L1191" t="s">
        <v>1357</v>
      </c>
      <c r="M1191" t="s">
        <v>1357</v>
      </c>
      <c r="O1191" t="s">
        <v>1357</v>
      </c>
      <c r="P1191" t="s">
        <v>1357</v>
      </c>
      <c r="R1191" t="s">
        <v>1357</v>
      </c>
      <c r="S1191" t="s">
        <v>1357</v>
      </c>
      <c r="T1191" t="s">
        <v>1357</v>
      </c>
      <c r="U1191" t="s">
        <v>1357</v>
      </c>
      <c r="V1191" t="s">
        <v>1357</v>
      </c>
    </row>
    <row r="1192" spans="1:22">
      <c r="A1192" t="s">
        <v>1447</v>
      </c>
      <c r="B1192" s="15" t="str">
        <f>VLOOKUP(A1192,'Planning Periods'!$E$2:$N$540,10,FALSE)</f>
        <v>06/30/2024 - 06/30/2029</v>
      </c>
      <c r="C1192" s="59">
        <v>2016</v>
      </c>
      <c r="D1192" s="59" t="str">
        <f t="shared" si="17"/>
        <v>Loyalton 2016</v>
      </c>
      <c r="E1192" t="s">
        <v>1357</v>
      </c>
      <c r="F1192" t="s">
        <v>1357</v>
      </c>
      <c r="G1192" t="s">
        <v>1357</v>
      </c>
      <c r="H1192" t="s">
        <v>1357</v>
      </c>
      <c r="J1192" t="s">
        <v>1357</v>
      </c>
      <c r="K1192" t="s">
        <v>1357</v>
      </c>
      <c r="L1192" t="s">
        <v>1357</v>
      </c>
      <c r="M1192" t="s">
        <v>1357</v>
      </c>
      <c r="O1192" t="s">
        <v>1357</v>
      </c>
      <c r="P1192" t="s">
        <v>1357</v>
      </c>
      <c r="R1192" t="s">
        <v>1357</v>
      </c>
      <c r="S1192" t="s">
        <v>1357</v>
      </c>
      <c r="T1192" t="s">
        <v>1357</v>
      </c>
      <c r="U1192" t="s">
        <v>1357</v>
      </c>
      <c r="V1192" t="s">
        <v>1357</v>
      </c>
    </row>
    <row r="1193" spans="1:22">
      <c r="A1193" t="s">
        <v>1447</v>
      </c>
      <c r="B1193" s="15" t="str">
        <f>VLOOKUP(A1193,'Planning Periods'!$E$2:$N$540,10,FALSE)</f>
        <v>06/30/2024 - 06/30/2029</v>
      </c>
      <c r="C1193" s="59">
        <v>2017</v>
      </c>
      <c r="D1193" s="59" t="str">
        <f t="shared" si="17"/>
        <v>Loyalton 2017</v>
      </c>
      <c r="E1193" t="s">
        <v>1357</v>
      </c>
      <c r="F1193" t="s">
        <v>1357</v>
      </c>
      <c r="G1193" t="s">
        <v>1357</v>
      </c>
      <c r="H1193" t="s">
        <v>1357</v>
      </c>
      <c r="J1193" t="s">
        <v>1357</v>
      </c>
      <c r="K1193" t="s">
        <v>1357</v>
      </c>
      <c r="L1193" t="s">
        <v>1357</v>
      </c>
      <c r="M1193" t="s">
        <v>1357</v>
      </c>
      <c r="O1193" t="s">
        <v>1357</v>
      </c>
      <c r="P1193" t="s">
        <v>1357</v>
      </c>
      <c r="R1193" t="s">
        <v>1357</v>
      </c>
      <c r="S1193" t="s">
        <v>1357</v>
      </c>
      <c r="T1193" t="s">
        <v>1357</v>
      </c>
      <c r="U1193" t="s">
        <v>1357</v>
      </c>
      <c r="V1193" t="s">
        <v>1357</v>
      </c>
    </row>
    <row r="1194" spans="1:22">
      <c r="A1194" t="s">
        <v>1109</v>
      </c>
      <c r="B1194" s="15"/>
      <c r="C1194" s="59">
        <v>2013</v>
      </c>
      <c r="D1194" s="59" t="str">
        <f t="shared" si="17"/>
        <v>Lynwood 2013</v>
      </c>
      <c r="E1194" t="s">
        <v>1357</v>
      </c>
      <c r="F1194" t="s">
        <v>1357</v>
      </c>
      <c r="G1194" t="s">
        <v>1357</v>
      </c>
      <c r="H1194" t="s">
        <v>1357</v>
      </c>
      <c r="J1194" t="s">
        <v>1357</v>
      </c>
      <c r="K1194" t="s">
        <v>1357</v>
      </c>
      <c r="L1194" t="s">
        <v>1357</v>
      </c>
      <c r="M1194" t="s">
        <v>1357</v>
      </c>
      <c r="O1194" t="s">
        <v>1357</v>
      </c>
      <c r="P1194" t="s">
        <v>1357</v>
      </c>
      <c r="R1194" t="s">
        <v>1357</v>
      </c>
      <c r="S1194" t="s">
        <v>1357</v>
      </c>
      <c r="T1194" t="s">
        <v>1357</v>
      </c>
      <c r="U1194" t="s">
        <v>1357</v>
      </c>
      <c r="V1194" t="s">
        <v>1357</v>
      </c>
    </row>
    <row r="1195" spans="1:22">
      <c r="A1195" t="s">
        <v>1109</v>
      </c>
      <c r="B1195" s="15" t="str">
        <f>VLOOKUP(A1195,'Planning Periods'!$E$2:$N$540,10,FALSE)</f>
        <v>10/15/2021 - 10/15/2029</v>
      </c>
      <c r="C1195" s="59">
        <v>2014</v>
      </c>
      <c r="D1195" s="59" t="str">
        <f t="shared" si="17"/>
        <v>Lynwood 2014</v>
      </c>
      <c r="E1195" s="233" t="s">
        <v>1357</v>
      </c>
      <c r="F1195" s="233" t="s">
        <v>1357</v>
      </c>
      <c r="G1195" s="233" t="s">
        <v>1357</v>
      </c>
      <c r="H1195" s="233" t="s">
        <v>1357</v>
      </c>
      <c r="I1195" s="233">
        <v>0</v>
      </c>
      <c r="J1195" s="233" t="s">
        <v>1357</v>
      </c>
      <c r="K1195" s="233" t="s">
        <v>1357</v>
      </c>
      <c r="L1195" s="233" t="s">
        <v>1357</v>
      </c>
      <c r="M1195" s="233" t="s">
        <v>1357</v>
      </c>
      <c r="N1195" s="233">
        <v>0</v>
      </c>
      <c r="O1195" s="233" t="s">
        <v>1357</v>
      </c>
      <c r="P1195" s="233" t="s">
        <v>1357</v>
      </c>
      <c r="Q1195" s="233"/>
      <c r="R1195" s="233" t="s">
        <v>1357</v>
      </c>
      <c r="S1195" s="233" t="s">
        <v>1357</v>
      </c>
      <c r="T1195" s="233" t="s">
        <v>1357</v>
      </c>
      <c r="U1195" s="233" t="s">
        <v>1357</v>
      </c>
      <c r="V1195" s="233" t="s">
        <v>1357</v>
      </c>
    </row>
    <row r="1196" spans="1:22">
      <c r="A1196" t="s">
        <v>1109</v>
      </c>
      <c r="B1196" s="15" t="str">
        <f>VLOOKUP(A1196,'Planning Periods'!$E$2:$N$540,10,FALSE)</f>
        <v>10/15/2021 - 10/15/2029</v>
      </c>
      <c r="C1196" s="59">
        <v>2015</v>
      </c>
      <c r="D1196" s="59" t="str">
        <f t="shared" si="17"/>
        <v>Lynwood 2015</v>
      </c>
      <c r="E1196" t="s">
        <v>1357</v>
      </c>
      <c r="F1196" t="s">
        <v>1357</v>
      </c>
      <c r="G1196" t="s">
        <v>1357</v>
      </c>
      <c r="H1196" t="s">
        <v>1357</v>
      </c>
      <c r="J1196" t="s">
        <v>1357</v>
      </c>
      <c r="K1196" t="s">
        <v>1357</v>
      </c>
      <c r="L1196" t="s">
        <v>1357</v>
      </c>
      <c r="M1196" t="s">
        <v>1357</v>
      </c>
      <c r="O1196" t="s">
        <v>1357</v>
      </c>
      <c r="P1196" t="s">
        <v>1357</v>
      </c>
      <c r="R1196" t="s">
        <v>1357</v>
      </c>
      <c r="S1196" t="s">
        <v>1357</v>
      </c>
      <c r="T1196" t="s">
        <v>1357</v>
      </c>
      <c r="U1196" t="s">
        <v>1357</v>
      </c>
      <c r="V1196" t="s">
        <v>1357</v>
      </c>
    </row>
    <row r="1197" spans="1:22">
      <c r="A1197" t="s">
        <v>1109</v>
      </c>
      <c r="B1197" s="15" t="str">
        <f>VLOOKUP(A1197,'Planning Periods'!$E$2:$N$540,10,FALSE)</f>
        <v>10/15/2021 - 10/15/2029</v>
      </c>
      <c r="C1197" s="59">
        <v>2016</v>
      </c>
      <c r="D1197" s="59" t="str">
        <f t="shared" si="17"/>
        <v>Lynwood 2016</v>
      </c>
      <c r="E1197" t="s">
        <v>1357</v>
      </c>
      <c r="F1197" t="s">
        <v>1357</v>
      </c>
      <c r="G1197" t="s">
        <v>1357</v>
      </c>
      <c r="H1197" t="s">
        <v>1357</v>
      </c>
      <c r="J1197" t="s">
        <v>1357</v>
      </c>
      <c r="K1197" t="s">
        <v>1357</v>
      </c>
      <c r="L1197" t="s">
        <v>1357</v>
      </c>
      <c r="M1197" t="s">
        <v>1357</v>
      </c>
      <c r="O1197" t="s">
        <v>1357</v>
      </c>
      <c r="P1197" t="s">
        <v>1357</v>
      </c>
      <c r="R1197" t="s">
        <v>1357</v>
      </c>
      <c r="S1197" t="s">
        <v>1357</v>
      </c>
      <c r="T1197" t="s">
        <v>1357</v>
      </c>
      <c r="U1197" t="s">
        <v>1357</v>
      </c>
      <c r="V1197" t="s">
        <v>1357</v>
      </c>
    </row>
    <row r="1198" spans="1:22">
      <c r="A1198" t="s">
        <v>1109</v>
      </c>
      <c r="B1198" s="15" t="str">
        <f>VLOOKUP(A1198,'Planning Periods'!$E$2:$N$540,10,FALSE)</f>
        <v>10/15/2021 - 10/15/2029</v>
      </c>
      <c r="C1198" s="59">
        <v>2017</v>
      </c>
      <c r="D1198" s="59" t="str">
        <f t="shared" si="17"/>
        <v>Lynwood 2017</v>
      </c>
      <c r="E1198" t="s">
        <v>1357</v>
      </c>
      <c r="F1198" t="s">
        <v>1357</v>
      </c>
      <c r="G1198" t="s">
        <v>1357</v>
      </c>
      <c r="H1198" t="s">
        <v>1357</v>
      </c>
      <c r="J1198" t="s">
        <v>1357</v>
      </c>
      <c r="K1198" t="s">
        <v>1357</v>
      </c>
      <c r="L1198" t="s">
        <v>1357</v>
      </c>
      <c r="M1198" t="s">
        <v>1357</v>
      </c>
      <c r="O1198" t="s">
        <v>1357</v>
      </c>
      <c r="P1198" t="s">
        <v>1357</v>
      </c>
      <c r="R1198" t="s">
        <v>1357</v>
      </c>
      <c r="S1198" t="s">
        <v>1357</v>
      </c>
      <c r="T1198" t="s">
        <v>1357</v>
      </c>
      <c r="U1198" t="s">
        <v>1357</v>
      </c>
      <c r="V1198" t="s">
        <v>1357</v>
      </c>
    </row>
    <row r="1199" spans="1:22">
      <c r="A1199" s="60" t="s">
        <v>1110</v>
      </c>
      <c r="B1199" s="15" t="str">
        <f>VLOOKUP(A1199,'Planning Periods'!$E$2:$N$540,10,FALSE)</f>
        <v>01/31/2024 - 01/31/2032</v>
      </c>
      <c r="C1199" s="59">
        <v>2014</v>
      </c>
      <c r="D1199" s="59" t="str">
        <f t="shared" si="17"/>
        <v>Madera 2014</v>
      </c>
      <c r="E1199" s="59">
        <v>1352</v>
      </c>
      <c r="F1199" s="233">
        <v>15</v>
      </c>
      <c r="G1199" s="59">
        <v>15</v>
      </c>
      <c r="H1199" s="59">
        <v>0</v>
      </c>
      <c r="I1199" s="48"/>
      <c r="J1199" s="59">
        <v>1056</v>
      </c>
      <c r="K1199" s="233">
        <v>113</v>
      </c>
      <c r="L1199" s="59">
        <v>113</v>
      </c>
      <c r="M1199" s="59">
        <v>0</v>
      </c>
      <c r="N1199" s="48"/>
      <c r="O1199" s="59">
        <v>1091</v>
      </c>
      <c r="P1199" s="59">
        <v>21</v>
      </c>
      <c r="Q1199" s="48"/>
      <c r="R1199" s="59">
        <v>2600</v>
      </c>
      <c r="S1199" s="59">
        <v>1</v>
      </c>
      <c r="T1199" s="48">
        <v>0</v>
      </c>
      <c r="U1199" s="59">
        <v>6099</v>
      </c>
      <c r="V1199" s="59">
        <v>150</v>
      </c>
    </row>
    <row r="1200" spans="1:22">
      <c r="A1200" s="60" t="s">
        <v>1110</v>
      </c>
      <c r="B1200" s="15" t="str">
        <f>VLOOKUP(A1200,'Planning Periods'!$E$2:$N$540,10,FALSE)</f>
        <v>01/31/2024 - 01/31/2032</v>
      </c>
      <c r="C1200" s="59">
        <v>2015</v>
      </c>
      <c r="D1200" s="59" t="str">
        <f t="shared" si="17"/>
        <v>Madera 2015</v>
      </c>
      <c r="E1200" s="59">
        <v>1352</v>
      </c>
      <c r="F1200" s="233">
        <v>2</v>
      </c>
      <c r="G1200" s="59">
        <v>2</v>
      </c>
      <c r="H1200" s="59">
        <v>0</v>
      </c>
      <c r="I1200" s="48"/>
      <c r="J1200" s="59">
        <v>1056</v>
      </c>
      <c r="K1200" s="233">
        <v>140</v>
      </c>
      <c r="L1200" s="59">
        <v>140</v>
      </c>
      <c r="M1200" s="59">
        <v>0</v>
      </c>
      <c r="N1200" s="48"/>
      <c r="O1200" s="59">
        <v>1091</v>
      </c>
      <c r="P1200" s="59">
        <v>17</v>
      </c>
      <c r="Q1200" s="48"/>
      <c r="R1200" s="59">
        <v>2600</v>
      </c>
      <c r="S1200" s="59">
        <v>1</v>
      </c>
      <c r="T1200" s="48">
        <v>0</v>
      </c>
      <c r="U1200" s="59">
        <v>6099</v>
      </c>
      <c r="V1200" s="59">
        <v>160</v>
      </c>
    </row>
    <row r="1201" spans="1:22">
      <c r="A1201" s="60" t="s">
        <v>1110</v>
      </c>
      <c r="B1201" s="15" t="str">
        <f>VLOOKUP(A1201,'Planning Periods'!$E$2:$N$540,10,FALSE)</f>
        <v>01/31/2024 - 01/31/2032</v>
      </c>
      <c r="C1201" s="59">
        <v>2016</v>
      </c>
      <c r="D1201" s="59" t="str">
        <f t="shared" si="17"/>
        <v>Madera 2016</v>
      </c>
      <c r="E1201" s="59">
        <v>1352</v>
      </c>
      <c r="F1201" s="233">
        <v>0</v>
      </c>
      <c r="G1201" s="59">
        <v>0</v>
      </c>
      <c r="H1201" s="59">
        <v>0</v>
      </c>
      <c r="I1201" s="48"/>
      <c r="J1201" s="59">
        <v>1056</v>
      </c>
      <c r="K1201" s="233">
        <v>0</v>
      </c>
      <c r="L1201" s="59">
        <v>0</v>
      </c>
      <c r="M1201" s="59">
        <v>0</v>
      </c>
      <c r="N1201" s="48"/>
      <c r="O1201" s="59">
        <v>1091</v>
      </c>
      <c r="P1201" s="59">
        <v>55</v>
      </c>
      <c r="Q1201" s="48"/>
      <c r="R1201" s="59">
        <v>2600</v>
      </c>
      <c r="S1201" s="59">
        <v>4</v>
      </c>
      <c r="T1201" s="48">
        <v>0</v>
      </c>
      <c r="U1201" s="59">
        <v>6099</v>
      </c>
      <c r="V1201" s="59">
        <v>59</v>
      </c>
    </row>
    <row r="1202" spans="1:22">
      <c r="A1202" s="60" t="s">
        <v>1110</v>
      </c>
      <c r="B1202" s="15" t="str">
        <f>VLOOKUP(A1202,'Planning Periods'!$E$2:$N$540,10,FALSE)</f>
        <v>01/31/2024 - 01/31/2032</v>
      </c>
      <c r="C1202" s="59">
        <v>2017</v>
      </c>
      <c r="D1202" s="59" t="str">
        <f t="shared" si="17"/>
        <v>Madera 2017</v>
      </c>
      <c r="E1202" s="59">
        <v>1352</v>
      </c>
      <c r="F1202" s="233">
        <v>6</v>
      </c>
      <c r="G1202" s="59">
        <v>0</v>
      </c>
      <c r="H1202" s="59">
        <v>6</v>
      </c>
      <c r="I1202" s="48"/>
      <c r="J1202" s="59">
        <v>1056</v>
      </c>
      <c r="K1202" s="233">
        <v>56</v>
      </c>
      <c r="L1202" s="59">
        <v>0</v>
      </c>
      <c r="M1202" s="59">
        <v>56</v>
      </c>
      <c r="N1202" s="48"/>
      <c r="O1202" s="59">
        <v>1091</v>
      </c>
      <c r="P1202" s="59">
        <v>88</v>
      </c>
      <c r="Q1202" s="48"/>
      <c r="R1202" s="59">
        <v>2600</v>
      </c>
      <c r="S1202" s="59">
        <v>0</v>
      </c>
      <c r="T1202" s="48">
        <v>56</v>
      </c>
      <c r="U1202" s="59">
        <v>6099</v>
      </c>
      <c r="V1202" s="59">
        <v>150</v>
      </c>
    </row>
    <row r="1203" spans="1:22">
      <c r="A1203" s="60" t="s">
        <v>1111</v>
      </c>
      <c r="B1203" s="15" t="str">
        <f>VLOOKUP(A1203,'Planning Periods'!$E$2:$N$540,10,FALSE)</f>
        <v>01/31/2024 - 01/31/2032</v>
      </c>
      <c r="C1203" s="59">
        <v>2014</v>
      </c>
      <c r="D1203" s="59" t="str">
        <f t="shared" si="17"/>
        <v>Madera County - Unincorporated 2014</v>
      </c>
      <c r="E1203" s="59" t="s">
        <v>1357</v>
      </c>
      <c r="F1203" s="233" t="s">
        <v>1357</v>
      </c>
      <c r="G1203" s="59" t="s">
        <v>1357</v>
      </c>
      <c r="H1203" s="59" t="s">
        <v>1357</v>
      </c>
      <c r="I1203" s="48"/>
      <c r="J1203" s="59" t="s">
        <v>1357</v>
      </c>
      <c r="K1203" s="233" t="s">
        <v>1357</v>
      </c>
      <c r="L1203" s="59" t="s">
        <v>1357</v>
      </c>
      <c r="M1203" s="59" t="s">
        <v>1357</v>
      </c>
      <c r="N1203" s="48"/>
      <c r="O1203" s="59" t="s">
        <v>1357</v>
      </c>
      <c r="P1203" s="59" t="s">
        <v>1357</v>
      </c>
      <c r="Q1203" s="48"/>
      <c r="R1203" s="59" t="s">
        <v>1357</v>
      </c>
      <c r="S1203" s="59" t="s">
        <v>1357</v>
      </c>
      <c r="T1203" s="48" t="s">
        <v>1357</v>
      </c>
      <c r="U1203" s="59" t="s">
        <v>1357</v>
      </c>
      <c r="V1203" s="59" t="s">
        <v>1357</v>
      </c>
    </row>
    <row r="1204" spans="1:22">
      <c r="A1204" s="60" t="s">
        <v>1111</v>
      </c>
      <c r="B1204" s="15" t="str">
        <f>VLOOKUP(A1204,'Planning Periods'!$E$2:$N$540,10,FALSE)</f>
        <v>01/31/2024 - 01/31/2032</v>
      </c>
      <c r="C1204" s="59">
        <v>2015</v>
      </c>
      <c r="D1204" s="59" t="str">
        <f t="shared" si="17"/>
        <v>Madera County - Unincorporated 2015</v>
      </c>
      <c r="E1204" s="59">
        <v>1285</v>
      </c>
      <c r="F1204" s="233">
        <v>0</v>
      </c>
      <c r="G1204" s="59">
        <v>0</v>
      </c>
      <c r="H1204" s="59">
        <v>0</v>
      </c>
      <c r="I1204" s="48"/>
      <c r="J1204" s="59">
        <v>984</v>
      </c>
      <c r="K1204" s="233">
        <v>0</v>
      </c>
      <c r="L1204" s="59">
        <v>0</v>
      </c>
      <c r="M1204" s="59">
        <v>0</v>
      </c>
      <c r="N1204" s="48"/>
      <c r="O1204" s="59">
        <v>1015</v>
      </c>
      <c r="P1204" s="59">
        <v>0</v>
      </c>
      <c r="Q1204" s="48"/>
      <c r="R1204" s="59">
        <v>2398</v>
      </c>
      <c r="S1204" s="59">
        <v>0</v>
      </c>
      <c r="T1204" s="48">
        <v>0</v>
      </c>
      <c r="U1204" s="59">
        <v>5682</v>
      </c>
      <c r="V1204" s="59">
        <v>0</v>
      </c>
    </row>
    <row r="1205" spans="1:22">
      <c r="A1205" s="60" t="s">
        <v>1111</v>
      </c>
      <c r="B1205" s="15" t="str">
        <f>VLOOKUP(A1205,'Planning Periods'!$E$2:$N$540,10,FALSE)</f>
        <v>01/31/2024 - 01/31/2032</v>
      </c>
      <c r="C1205" s="59">
        <v>2016</v>
      </c>
      <c r="D1205" s="59" t="str">
        <f t="shared" si="17"/>
        <v>Madera County - Unincorporated 2016</v>
      </c>
      <c r="E1205" s="59">
        <v>1285</v>
      </c>
      <c r="F1205" s="233">
        <v>0</v>
      </c>
      <c r="G1205" s="59">
        <v>0</v>
      </c>
      <c r="H1205" s="59">
        <v>0</v>
      </c>
      <c r="I1205" s="48"/>
      <c r="J1205" s="59">
        <v>984</v>
      </c>
      <c r="K1205" s="233">
        <v>20</v>
      </c>
      <c r="L1205" s="59">
        <v>20</v>
      </c>
      <c r="M1205" s="59">
        <v>0</v>
      </c>
      <c r="N1205" s="48"/>
      <c r="O1205" s="59">
        <v>1015</v>
      </c>
      <c r="P1205" s="59">
        <v>0</v>
      </c>
      <c r="Q1205" s="48"/>
      <c r="R1205" s="59">
        <v>2398</v>
      </c>
      <c r="S1205" s="59">
        <v>0</v>
      </c>
      <c r="T1205" s="48">
        <v>0</v>
      </c>
      <c r="U1205" s="59">
        <v>5682</v>
      </c>
      <c r="V1205" s="59">
        <v>20</v>
      </c>
    </row>
    <row r="1206" spans="1:22">
      <c r="A1206" s="60" t="s">
        <v>1111</v>
      </c>
      <c r="B1206" s="15" t="str">
        <f>VLOOKUP(A1206,'Planning Periods'!$E$2:$N$540,10,FALSE)</f>
        <v>01/31/2024 - 01/31/2032</v>
      </c>
      <c r="C1206" s="59">
        <v>2017</v>
      </c>
      <c r="D1206" s="59" t="str">
        <f t="shared" si="17"/>
        <v>Madera County - Unincorporated 2017</v>
      </c>
      <c r="E1206" s="59">
        <v>1285</v>
      </c>
      <c r="F1206" s="233">
        <v>0</v>
      </c>
      <c r="G1206" s="59">
        <v>0</v>
      </c>
      <c r="H1206" s="59">
        <v>0</v>
      </c>
      <c r="I1206" s="48"/>
      <c r="J1206" s="59">
        <v>984</v>
      </c>
      <c r="K1206" s="233">
        <v>11</v>
      </c>
      <c r="L1206" s="59">
        <v>0</v>
      </c>
      <c r="M1206" s="59">
        <v>11</v>
      </c>
      <c r="N1206" s="48"/>
      <c r="O1206" s="59">
        <v>1015</v>
      </c>
      <c r="P1206" s="59">
        <v>0</v>
      </c>
      <c r="Q1206" s="48"/>
      <c r="R1206" s="59">
        <v>2398</v>
      </c>
      <c r="S1206" s="59">
        <v>148</v>
      </c>
      <c r="T1206" s="48">
        <v>11</v>
      </c>
      <c r="U1206" s="59">
        <v>5682</v>
      </c>
      <c r="V1206" s="59">
        <v>159</v>
      </c>
    </row>
    <row r="1207" spans="1:22">
      <c r="A1207" s="60" t="s">
        <v>1112</v>
      </c>
      <c r="B1207" s="15"/>
      <c r="C1207" s="59">
        <v>2013</v>
      </c>
      <c r="D1207" s="59" t="str">
        <f t="shared" si="17"/>
        <v>Malibu 2013</v>
      </c>
      <c r="E1207" s="59" t="s">
        <v>1357</v>
      </c>
      <c r="F1207" s="233" t="s">
        <v>1357</v>
      </c>
      <c r="G1207" s="59" t="s">
        <v>1357</v>
      </c>
      <c r="H1207" s="59" t="s">
        <v>1357</v>
      </c>
      <c r="I1207" s="48"/>
      <c r="J1207" s="59" t="s">
        <v>1357</v>
      </c>
      <c r="K1207" s="233" t="s">
        <v>1357</v>
      </c>
      <c r="L1207" s="59" t="s">
        <v>1357</v>
      </c>
      <c r="M1207" s="59" t="s">
        <v>1357</v>
      </c>
      <c r="N1207" s="48"/>
      <c r="O1207" s="59" t="s">
        <v>1357</v>
      </c>
      <c r="P1207" s="59" t="s">
        <v>1357</v>
      </c>
      <c r="Q1207" s="48"/>
      <c r="R1207" s="59" t="s">
        <v>1357</v>
      </c>
      <c r="S1207" s="59" t="s">
        <v>1357</v>
      </c>
      <c r="T1207" s="48" t="s">
        <v>1357</v>
      </c>
      <c r="U1207" s="59" t="s">
        <v>1357</v>
      </c>
      <c r="V1207" s="59" t="s">
        <v>1357</v>
      </c>
    </row>
    <row r="1208" spans="1:22">
      <c r="A1208" s="60" t="s">
        <v>1112</v>
      </c>
      <c r="B1208" s="15" t="str">
        <f>VLOOKUP(A1208,'Planning Periods'!$E$2:$N$540,10,FALSE)</f>
        <v>10/15/2021 - 10/15/2029</v>
      </c>
      <c r="C1208" s="59">
        <v>2014</v>
      </c>
      <c r="D1208" s="59" t="str">
        <f t="shared" si="17"/>
        <v>Malibu 2014</v>
      </c>
      <c r="E1208" s="59">
        <v>1</v>
      </c>
      <c r="F1208" s="233">
        <v>0</v>
      </c>
      <c r="G1208" s="59">
        <v>0</v>
      </c>
      <c r="H1208" s="59">
        <v>0</v>
      </c>
      <c r="I1208" s="48"/>
      <c r="J1208" s="59">
        <v>1</v>
      </c>
      <c r="K1208" s="233">
        <v>0</v>
      </c>
      <c r="L1208" s="59">
        <v>0</v>
      </c>
      <c r="M1208" s="59">
        <v>0</v>
      </c>
      <c r="N1208" s="48"/>
      <c r="O1208" s="59">
        <v>0</v>
      </c>
      <c r="P1208" s="59">
        <v>0</v>
      </c>
      <c r="Q1208" s="48"/>
      <c r="R1208" s="59">
        <v>0</v>
      </c>
      <c r="S1208" s="59">
        <v>13</v>
      </c>
      <c r="T1208" s="48">
        <v>0</v>
      </c>
      <c r="U1208" s="59">
        <v>2</v>
      </c>
      <c r="V1208" s="59">
        <v>13</v>
      </c>
    </row>
    <row r="1209" spans="1:22">
      <c r="A1209" s="60" t="s">
        <v>1112</v>
      </c>
      <c r="B1209" s="15" t="str">
        <f>VLOOKUP(A1209,'Planning Periods'!$E$2:$N$540,10,FALSE)</f>
        <v>10/15/2021 - 10/15/2029</v>
      </c>
      <c r="C1209" s="59">
        <v>2015</v>
      </c>
      <c r="D1209" s="59" t="str">
        <f t="shared" si="17"/>
        <v>Malibu 2015</v>
      </c>
      <c r="E1209" s="59">
        <v>1</v>
      </c>
      <c r="F1209" s="233">
        <v>0</v>
      </c>
      <c r="G1209" s="59">
        <v>0</v>
      </c>
      <c r="H1209" s="59">
        <v>0</v>
      </c>
      <c r="I1209" s="48"/>
      <c r="J1209" s="59">
        <v>1</v>
      </c>
      <c r="K1209" s="233">
        <v>0</v>
      </c>
      <c r="L1209" s="59">
        <v>0</v>
      </c>
      <c r="M1209" s="59">
        <v>0</v>
      </c>
      <c r="N1209" s="48"/>
      <c r="O1209" s="59">
        <v>0</v>
      </c>
      <c r="P1209" s="59">
        <v>0</v>
      </c>
      <c r="Q1209" s="48"/>
      <c r="R1209" s="59">
        <v>0</v>
      </c>
      <c r="S1209" s="59">
        <v>16</v>
      </c>
      <c r="T1209" s="48">
        <v>0</v>
      </c>
      <c r="U1209" s="59">
        <v>2</v>
      </c>
      <c r="V1209" s="59">
        <v>16</v>
      </c>
    </row>
    <row r="1210" spans="1:22">
      <c r="A1210" s="60" t="s">
        <v>1112</v>
      </c>
      <c r="B1210" s="15" t="str">
        <f>VLOOKUP(A1210,'Planning Periods'!$E$2:$N$540,10,FALSE)</f>
        <v>10/15/2021 - 10/15/2029</v>
      </c>
      <c r="C1210" s="59">
        <v>2016</v>
      </c>
      <c r="D1210" s="59" t="str">
        <f t="shared" si="17"/>
        <v>Malibu 2016</v>
      </c>
      <c r="E1210" s="59">
        <v>1</v>
      </c>
      <c r="F1210" s="233">
        <v>0</v>
      </c>
      <c r="G1210" s="59">
        <v>0</v>
      </c>
      <c r="H1210" s="59">
        <v>0</v>
      </c>
      <c r="I1210" s="48"/>
      <c r="J1210" s="59">
        <v>1</v>
      </c>
      <c r="K1210" s="233">
        <v>0</v>
      </c>
      <c r="L1210" s="59">
        <v>0</v>
      </c>
      <c r="M1210" s="59">
        <v>0</v>
      </c>
      <c r="N1210" s="48"/>
      <c r="O1210" s="59">
        <v>0</v>
      </c>
      <c r="P1210" s="59">
        <v>0</v>
      </c>
      <c r="Q1210" s="48"/>
      <c r="R1210" s="59">
        <v>0</v>
      </c>
      <c r="S1210" s="59">
        <v>3</v>
      </c>
      <c r="T1210" s="48">
        <v>0</v>
      </c>
      <c r="U1210" s="59">
        <v>2</v>
      </c>
      <c r="V1210" s="59">
        <v>3</v>
      </c>
    </row>
    <row r="1211" spans="1:22">
      <c r="A1211" s="60" t="s">
        <v>1112</v>
      </c>
      <c r="B1211" s="15" t="str">
        <f>VLOOKUP(A1211,'Planning Periods'!$E$2:$N$540,10,FALSE)</f>
        <v>10/15/2021 - 10/15/2029</v>
      </c>
      <c r="C1211" s="59">
        <v>2017</v>
      </c>
      <c r="D1211" s="59" t="str">
        <f t="shared" si="17"/>
        <v>Malibu 2017</v>
      </c>
      <c r="E1211" s="59">
        <v>1</v>
      </c>
      <c r="F1211" s="233">
        <v>0</v>
      </c>
      <c r="G1211" s="59">
        <v>0</v>
      </c>
      <c r="H1211" s="59">
        <v>0</v>
      </c>
      <c r="I1211" s="48"/>
      <c r="J1211" s="59">
        <v>1</v>
      </c>
      <c r="K1211" s="233">
        <v>0</v>
      </c>
      <c r="L1211" s="59">
        <v>0</v>
      </c>
      <c r="M1211" s="59">
        <v>0</v>
      </c>
      <c r="N1211" s="48"/>
      <c r="O1211" s="59">
        <v>0</v>
      </c>
      <c r="P1211" s="59">
        <v>0</v>
      </c>
      <c r="Q1211" s="48"/>
      <c r="R1211" s="59">
        <v>0</v>
      </c>
      <c r="S1211" s="59">
        <v>17</v>
      </c>
      <c r="T1211" s="48">
        <v>0</v>
      </c>
      <c r="U1211" s="59">
        <v>2</v>
      </c>
      <c r="V1211" s="59">
        <v>17</v>
      </c>
    </row>
    <row r="1212" spans="1:22">
      <c r="A1212" s="60" t="s">
        <v>1449</v>
      </c>
      <c r="B1212" s="15" t="str">
        <f>VLOOKUP(A1212,'Planning Periods'!$E$2:$N$540,10,FALSE)</f>
        <v>08/15/2019 - 08/15/2027</v>
      </c>
      <c r="C1212" s="59">
        <v>2014</v>
      </c>
      <c r="D1212" s="59" t="str">
        <f t="shared" si="17"/>
        <v>Mammoth Lakes 2014</v>
      </c>
      <c r="E1212" s="59">
        <v>17</v>
      </c>
      <c r="F1212" s="233">
        <v>0</v>
      </c>
      <c r="G1212" s="59">
        <v>0</v>
      </c>
      <c r="H1212" s="59">
        <v>0</v>
      </c>
      <c r="I1212" s="48"/>
      <c r="J1212" s="59">
        <v>12</v>
      </c>
      <c r="K1212" s="233">
        <v>0</v>
      </c>
      <c r="L1212" s="59">
        <v>0</v>
      </c>
      <c r="M1212" s="59">
        <v>0</v>
      </c>
      <c r="N1212" s="48"/>
      <c r="O1212" s="59">
        <v>14</v>
      </c>
      <c r="P1212" s="59">
        <v>0</v>
      </c>
      <c r="Q1212" s="48"/>
      <c r="R1212" s="59">
        <v>31</v>
      </c>
      <c r="S1212" s="59">
        <v>12</v>
      </c>
      <c r="T1212" s="48">
        <v>0</v>
      </c>
      <c r="U1212" s="59">
        <v>74</v>
      </c>
      <c r="V1212" s="59">
        <v>12</v>
      </c>
    </row>
    <row r="1213" spans="1:22">
      <c r="A1213" s="60" t="s">
        <v>1449</v>
      </c>
      <c r="B1213" s="15" t="str">
        <f>VLOOKUP(A1213,'Planning Periods'!$E$2:$N$540,10,FALSE)</f>
        <v>08/15/2019 - 08/15/2027</v>
      </c>
      <c r="C1213" s="59">
        <v>2015</v>
      </c>
      <c r="D1213" s="59" t="str">
        <f t="shared" si="17"/>
        <v>Mammoth Lakes 2015</v>
      </c>
      <c r="E1213" s="59">
        <v>17</v>
      </c>
      <c r="F1213" s="233">
        <v>0</v>
      </c>
      <c r="G1213" s="59">
        <v>0</v>
      </c>
      <c r="H1213" s="59">
        <v>0</v>
      </c>
      <c r="I1213" s="48"/>
      <c r="J1213" s="59">
        <v>12</v>
      </c>
      <c r="K1213" s="233">
        <v>0</v>
      </c>
      <c r="L1213" s="59">
        <v>0</v>
      </c>
      <c r="M1213" s="59">
        <v>0</v>
      </c>
      <c r="N1213" s="48"/>
      <c r="O1213" s="59">
        <v>14</v>
      </c>
      <c r="P1213" s="59">
        <v>0</v>
      </c>
      <c r="Q1213" s="48"/>
      <c r="R1213" s="59">
        <v>31</v>
      </c>
      <c r="S1213" s="59">
        <v>22</v>
      </c>
      <c r="T1213" s="48">
        <v>0</v>
      </c>
      <c r="U1213" s="59">
        <v>74</v>
      </c>
      <c r="V1213" s="59">
        <v>22</v>
      </c>
    </row>
    <row r="1214" spans="1:22">
      <c r="A1214" s="60" t="s">
        <v>1449</v>
      </c>
      <c r="B1214" s="15" t="str">
        <f>VLOOKUP(A1214,'Planning Periods'!$E$2:$N$540,10,FALSE)</f>
        <v>08/15/2019 - 08/15/2027</v>
      </c>
      <c r="C1214" s="59">
        <v>2016</v>
      </c>
      <c r="D1214" s="59" t="str">
        <f t="shared" si="17"/>
        <v>Mammoth Lakes 2016</v>
      </c>
      <c r="E1214" s="59">
        <v>17</v>
      </c>
      <c r="F1214" s="233">
        <v>0</v>
      </c>
      <c r="G1214" s="59">
        <v>0</v>
      </c>
      <c r="H1214" s="59">
        <v>0</v>
      </c>
      <c r="I1214" s="48"/>
      <c r="J1214" s="59">
        <v>12</v>
      </c>
      <c r="K1214" s="233">
        <v>0</v>
      </c>
      <c r="L1214" s="59">
        <v>0</v>
      </c>
      <c r="M1214" s="59">
        <v>0</v>
      </c>
      <c r="N1214" s="48"/>
      <c r="O1214" s="59">
        <v>14</v>
      </c>
      <c r="P1214" s="59">
        <v>0</v>
      </c>
      <c r="Q1214" s="48"/>
      <c r="R1214" s="59">
        <v>31</v>
      </c>
      <c r="S1214" s="59">
        <v>23</v>
      </c>
      <c r="T1214" s="48">
        <v>0</v>
      </c>
      <c r="U1214" s="59">
        <v>74</v>
      </c>
      <c r="V1214" s="59">
        <v>23</v>
      </c>
    </row>
    <row r="1215" spans="1:22">
      <c r="A1215" s="60" t="s">
        <v>1449</v>
      </c>
      <c r="B1215" s="15" t="str">
        <f>VLOOKUP(A1215,'Planning Periods'!$E$2:$N$540,10,FALSE)</f>
        <v>08/15/2019 - 08/15/2027</v>
      </c>
      <c r="C1215" s="59">
        <v>2017</v>
      </c>
      <c r="D1215" s="59" t="str">
        <f t="shared" si="17"/>
        <v>Mammoth Lakes 2017</v>
      </c>
      <c r="E1215" s="59">
        <v>17</v>
      </c>
      <c r="F1215" s="233">
        <v>0</v>
      </c>
      <c r="G1215" s="59">
        <v>0</v>
      </c>
      <c r="H1215" s="59">
        <v>0</v>
      </c>
      <c r="I1215" s="48"/>
      <c r="J1215" s="59">
        <v>12</v>
      </c>
      <c r="K1215" s="233">
        <v>0</v>
      </c>
      <c r="L1215" s="59">
        <v>0</v>
      </c>
      <c r="M1215" s="59">
        <v>0</v>
      </c>
      <c r="N1215" s="48"/>
      <c r="O1215" s="59">
        <v>14</v>
      </c>
      <c r="P1215" s="59">
        <v>0</v>
      </c>
      <c r="Q1215" s="48"/>
      <c r="R1215" s="59">
        <v>31</v>
      </c>
      <c r="S1215" s="59">
        <v>14</v>
      </c>
      <c r="T1215" s="48">
        <v>0</v>
      </c>
      <c r="U1215" s="59">
        <v>74</v>
      </c>
      <c r="V1215" s="59">
        <v>14</v>
      </c>
    </row>
    <row r="1216" spans="1:22">
      <c r="A1216" t="s">
        <v>1113</v>
      </c>
      <c r="B1216" s="15"/>
      <c r="C1216" s="59">
        <v>2013</v>
      </c>
      <c r="D1216" s="59" t="str">
        <f t="shared" si="17"/>
        <v>Manhattan Beach 2013</v>
      </c>
      <c r="E1216" s="59">
        <v>10</v>
      </c>
      <c r="F1216" s="233">
        <v>0</v>
      </c>
      <c r="G1216" s="59">
        <v>0</v>
      </c>
      <c r="H1216" s="59">
        <v>0</v>
      </c>
      <c r="I1216" s="48"/>
      <c r="J1216" s="59">
        <v>6</v>
      </c>
      <c r="K1216" s="233">
        <v>0</v>
      </c>
      <c r="L1216" s="59">
        <v>0</v>
      </c>
      <c r="M1216" s="59">
        <v>0</v>
      </c>
      <c r="N1216" s="48"/>
      <c r="O1216" s="59">
        <v>7</v>
      </c>
      <c r="P1216" s="59">
        <v>0</v>
      </c>
      <c r="Q1216" s="48"/>
      <c r="R1216" s="59">
        <v>15</v>
      </c>
      <c r="S1216" s="59">
        <v>0</v>
      </c>
      <c r="T1216" s="48">
        <v>0</v>
      </c>
      <c r="U1216" s="59">
        <v>38</v>
      </c>
      <c r="V1216" s="59">
        <v>0</v>
      </c>
    </row>
    <row r="1217" spans="1:22">
      <c r="A1217" t="s">
        <v>1113</v>
      </c>
      <c r="B1217" s="15" t="str">
        <f>VLOOKUP(A1217,'Planning Periods'!$E$2:$N$540,10,FALSE)</f>
        <v>10/15/2021 - 10/15/2029</v>
      </c>
      <c r="C1217" s="59">
        <v>2014</v>
      </c>
      <c r="D1217" s="59" t="str">
        <f t="shared" si="17"/>
        <v>Manhattan Beach 2014</v>
      </c>
      <c r="E1217" s="233">
        <v>10</v>
      </c>
      <c r="F1217" s="233">
        <v>0</v>
      </c>
      <c r="G1217" s="233">
        <v>0</v>
      </c>
      <c r="H1217" s="233">
        <v>0</v>
      </c>
      <c r="I1217" s="233">
        <v>0</v>
      </c>
      <c r="J1217" s="233">
        <v>6</v>
      </c>
      <c r="K1217" s="233">
        <v>0</v>
      </c>
      <c r="L1217" s="233">
        <v>0</v>
      </c>
      <c r="M1217" s="233">
        <v>0</v>
      </c>
      <c r="N1217" s="233">
        <v>0</v>
      </c>
      <c r="O1217" s="233">
        <v>7</v>
      </c>
      <c r="P1217" s="233">
        <v>0</v>
      </c>
      <c r="Q1217" s="233"/>
      <c r="R1217" s="233">
        <v>15</v>
      </c>
      <c r="S1217" s="233">
        <v>73</v>
      </c>
      <c r="T1217" s="233">
        <v>0</v>
      </c>
      <c r="U1217" s="233">
        <v>38</v>
      </c>
      <c r="V1217" s="233">
        <v>73</v>
      </c>
    </row>
    <row r="1218" spans="1:22">
      <c r="A1218" t="s">
        <v>1113</v>
      </c>
      <c r="B1218" s="15" t="str">
        <f>VLOOKUP(A1218,'Planning Periods'!$E$2:$N$540,10,FALSE)</f>
        <v>10/15/2021 - 10/15/2029</v>
      </c>
      <c r="C1218" s="59">
        <v>2015</v>
      </c>
      <c r="D1218" s="59" t="str">
        <f t="shared" si="17"/>
        <v>Manhattan Beach 2015</v>
      </c>
      <c r="E1218">
        <v>10</v>
      </c>
      <c r="F1218">
        <v>0</v>
      </c>
      <c r="G1218">
        <v>0</v>
      </c>
      <c r="H1218">
        <v>0</v>
      </c>
      <c r="J1218">
        <v>6</v>
      </c>
      <c r="K1218">
        <v>0</v>
      </c>
      <c r="L1218">
        <v>0</v>
      </c>
      <c r="M1218">
        <v>0</v>
      </c>
      <c r="O1218">
        <v>7</v>
      </c>
      <c r="P1218">
        <v>0</v>
      </c>
      <c r="R1218">
        <v>15</v>
      </c>
      <c r="S1218">
        <v>86</v>
      </c>
      <c r="T1218">
        <v>0</v>
      </c>
      <c r="U1218">
        <v>38</v>
      </c>
      <c r="V1218">
        <v>86</v>
      </c>
    </row>
    <row r="1219" spans="1:22">
      <c r="A1219" t="s">
        <v>1113</v>
      </c>
      <c r="B1219" s="15" t="str">
        <f>VLOOKUP(A1219,'Planning Periods'!$E$2:$N$540,10,FALSE)</f>
        <v>10/15/2021 - 10/15/2029</v>
      </c>
      <c r="C1219" s="59">
        <v>2016</v>
      </c>
      <c r="D1219" s="59" t="str">
        <f t="shared" si="17"/>
        <v>Manhattan Beach 2016</v>
      </c>
      <c r="E1219">
        <v>10</v>
      </c>
      <c r="F1219">
        <v>0</v>
      </c>
      <c r="G1219">
        <v>0</v>
      </c>
      <c r="H1219">
        <v>0</v>
      </c>
      <c r="J1219">
        <v>6</v>
      </c>
      <c r="K1219">
        <v>0</v>
      </c>
      <c r="L1219">
        <v>0</v>
      </c>
      <c r="M1219">
        <v>0</v>
      </c>
      <c r="O1219">
        <v>7</v>
      </c>
      <c r="P1219">
        <v>0</v>
      </c>
      <c r="R1219">
        <v>15</v>
      </c>
      <c r="S1219">
        <v>40</v>
      </c>
      <c r="T1219">
        <v>0</v>
      </c>
      <c r="U1219">
        <v>38</v>
      </c>
      <c r="V1219">
        <v>40</v>
      </c>
    </row>
    <row r="1220" spans="1:22">
      <c r="A1220" t="s">
        <v>1113</v>
      </c>
      <c r="B1220" s="15" t="str">
        <f>VLOOKUP(A1220,'Planning Periods'!$E$2:$N$540,10,FALSE)</f>
        <v>10/15/2021 - 10/15/2029</v>
      </c>
      <c r="C1220" s="59">
        <v>2017</v>
      </c>
      <c r="D1220" s="59" t="str">
        <f t="shared" si="17"/>
        <v>Manhattan Beach 2017</v>
      </c>
      <c r="E1220">
        <v>10</v>
      </c>
      <c r="F1220">
        <v>0</v>
      </c>
      <c r="G1220">
        <v>0</v>
      </c>
      <c r="H1220">
        <v>0</v>
      </c>
      <c r="J1220">
        <v>6</v>
      </c>
      <c r="K1220">
        <v>0</v>
      </c>
      <c r="L1220">
        <v>0</v>
      </c>
      <c r="M1220">
        <v>0</v>
      </c>
      <c r="O1220">
        <v>7</v>
      </c>
      <c r="P1220">
        <v>0</v>
      </c>
      <c r="R1220">
        <v>15</v>
      </c>
      <c r="S1220">
        <v>81</v>
      </c>
      <c r="T1220">
        <v>0</v>
      </c>
      <c r="U1220">
        <v>38</v>
      </c>
      <c r="V1220">
        <v>81</v>
      </c>
    </row>
    <row r="1221" spans="1:22">
      <c r="A1221" t="s">
        <v>1114</v>
      </c>
      <c r="B1221" s="15" t="str">
        <f>VLOOKUP(A1221,'Planning Periods'!$E$2:$N$540,10,FALSE)</f>
        <v>12/31/2023 - 12/31/2031</v>
      </c>
      <c r="C1221" s="59">
        <v>2014</v>
      </c>
      <c r="D1221" s="59" t="str">
        <f t="shared" si="17"/>
        <v>Manteca 2014</v>
      </c>
      <c r="E1221" s="233" t="s">
        <v>1357</v>
      </c>
      <c r="F1221" s="233" t="s">
        <v>1357</v>
      </c>
      <c r="G1221" s="233" t="s">
        <v>1357</v>
      </c>
      <c r="H1221" s="233" t="s">
        <v>1357</v>
      </c>
      <c r="I1221" s="233">
        <v>0</v>
      </c>
      <c r="J1221" s="233" t="s">
        <v>1357</v>
      </c>
      <c r="K1221" s="233" t="s">
        <v>1357</v>
      </c>
      <c r="L1221" s="233" t="s">
        <v>1357</v>
      </c>
      <c r="M1221" s="233" t="s">
        <v>1357</v>
      </c>
      <c r="N1221" s="233">
        <v>0</v>
      </c>
      <c r="O1221" s="233" t="s">
        <v>1357</v>
      </c>
      <c r="P1221" s="233" t="s">
        <v>1357</v>
      </c>
      <c r="Q1221" s="233"/>
      <c r="R1221" s="233" t="s">
        <v>1357</v>
      </c>
      <c r="S1221" s="233" t="s">
        <v>1357</v>
      </c>
      <c r="T1221" s="233" t="s">
        <v>1357</v>
      </c>
      <c r="U1221" s="233" t="s">
        <v>1357</v>
      </c>
      <c r="V1221" s="233" t="s">
        <v>1357</v>
      </c>
    </row>
    <row r="1222" spans="1:22">
      <c r="A1222" t="s">
        <v>1114</v>
      </c>
      <c r="B1222" s="15" t="str">
        <f>VLOOKUP(A1222,'Planning Periods'!$E$2:$N$540,10,FALSE)</f>
        <v>12/31/2023 - 12/31/2031</v>
      </c>
      <c r="C1222" s="59">
        <v>2015</v>
      </c>
      <c r="D1222" s="59" t="str">
        <f t="shared" si="17"/>
        <v>Manteca 2015</v>
      </c>
      <c r="E1222" t="s">
        <v>1357</v>
      </c>
      <c r="F1222" t="s">
        <v>1357</v>
      </c>
      <c r="G1222" t="s">
        <v>1357</v>
      </c>
      <c r="H1222" t="s">
        <v>1357</v>
      </c>
      <c r="J1222" t="s">
        <v>1357</v>
      </c>
      <c r="K1222" t="s">
        <v>1357</v>
      </c>
      <c r="L1222" t="s">
        <v>1357</v>
      </c>
      <c r="M1222" t="s">
        <v>1357</v>
      </c>
      <c r="O1222" t="s">
        <v>1357</v>
      </c>
      <c r="P1222" t="s">
        <v>1357</v>
      </c>
      <c r="R1222" t="s">
        <v>1357</v>
      </c>
      <c r="S1222" t="s">
        <v>1357</v>
      </c>
      <c r="T1222" t="s">
        <v>1357</v>
      </c>
      <c r="U1222" t="s">
        <v>1357</v>
      </c>
      <c r="V1222" t="s">
        <v>1357</v>
      </c>
    </row>
    <row r="1223" spans="1:22">
      <c r="A1223" t="s">
        <v>1114</v>
      </c>
      <c r="B1223" s="15" t="str">
        <f>VLOOKUP(A1223,'Planning Periods'!$E$2:$N$540,10,FALSE)</f>
        <v>12/31/2023 - 12/31/2031</v>
      </c>
      <c r="C1223" s="59">
        <v>2016</v>
      </c>
      <c r="D1223" s="59" t="str">
        <f t="shared" si="17"/>
        <v>Manteca 2016</v>
      </c>
      <c r="E1223" t="s">
        <v>1357</v>
      </c>
      <c r="F1223" t="s">
        <v>1357</v>
      </c>
      <c r="G1223" t="s">
        <v>1357</v>
      </c>
      <c r="H1223" t="s">
        <v>1357</v>
      </c>
      <c r="J1223" t="s">
        <v>1357</v>
      </c>
      <c r="K1223" t="s">
        <v>1357</v>
      </c>
      <c r="L1223" t="s">
        <v>1357</v>
      </c>
      <c r="M1223" t="s">
        <v>1357</v>
      </c>
      <c r="O1223" t="s">
        <v>1357</v>
      </c>
      <c r="P1223" t="s">
        <v>1357</v>
      </c>
      <c r="R1223" t="s">
        <v>1357</v>
      </c>
      <c r="S1223" t="s">
        <v>1357</v>
      </c>
      <c r="T1223" t="s">
        <v>1357</v>
      </c>
      <c r="U1223" t="s">
        <v>1357</v>
      </c>
      <c r="V1223" t="s">
        <v>1357</v>
      </c>
    </row>
    <row r="1224" spans="1:22">
      <c r="A1224" t="s">
        <v>1114</v>
      </c>
      <c r="B1224" s="15" t="str">
        <f>VLOOKUP(A1224,'Planning Periods'!$E$2:$N$540,10,FALSE)</f>
        <v>12/31/2023 - 12/31/2031</v>
      </c>
      <c r="C1224" s="59">
        <v>2017</v>
      </c>
      <c r="D1224" s="59" t="str">
        <f t="shared" si="17"/>
        <v>Manteca 2017</v>
      </c>
      <c r="E1224" t="s">
        <v>1357</v>
      </c>
      <c r="F1224" t="s">
        <v>1357</v>
      </c>
      <c r="G1224" t="s">
        <v>1357</v>
      </c>
      <c r="H1224" t="s">
        <v>1357</v>
      </c>
      <c r="J1224" t="s">
        <v>1357</v>
      </c>
      <c r="K1224" t="s">
        <v>1357</v>
      </c>
      <c r="L1224" t="s">
        <v>1357</v>
      </c>
      <c r="M1224" t="s">
        <v>1357</v>
      </c>
      <c r="O1224" t="s">
        <v>1357</v>
      </c>
      <c r="P1224" t="s">
        <v>1357</v>
      </c>
      <c r="R1224" t="s">
        <v>1357</v>
      </c>
      <c r="S1224" t="s">
        <v>1357</v>
      </c>
      <c r="T1224" t="s">
        <v>1357</v>
      </c>
      <c r="U1224" t="s">
        <v>1357</v>
      </c>
      <c r="V1224" t="s">
        <v>1357</v>
      </c>
    </row>
    <row r="1225" spans="1:22">
      <c r="A1225" t="s">
        <v>1451</v>
      </c>
      <c r="B1225" s="15" t="str">
        <f>VLOOKUP(A1225,'Planning Periods'!$E$2:$N$540,10,FALSE)</f>
        <v>12/31/2023 - 12/31/2031</v>
      </c>
      <c r="C1225" s="59">
        <v>2013</v>
      </c>
      <c r="D1225" s="59" t="str">
        <f t="shared" ref="D1225:D1290" si="18">CONCATENATE(A1225," ",C1225)</f>
        <v>Maricopa 2013</v>
      </c>
      <c r="E1225" t="s">
        <v>1357</v>
      </c>
      <c r="F1225" t="s">
        <v>1357</v>
      </c>
      <c r="G1225" t="s">
        <v>1357</v>
      </c>
      <c r="H1225" t="s">
        <v>1357</v>
      </c>
      <c r="J1225" t="s">
        <v>1357</v>
      </c>
      <c r="K1225" t="s">
        <v>1357</v>
      </c>
      <c r="L1225" t="s">
        <v>1357</v>
      </c>
      <c r="M1225" t="s">
        <v>1357</v>
      </c>
      <c r="O1225" t="s">
        <v>1357</v>
      </c>
      <c r="P1225" t="s">
        <v>1357</v>
      </c>
      <c r="R1225" t="s">
        <v>1357</v>
      </c>
      <c r="S1225" t="s">
        <v>1357</v>
      </c>
      <c r="T1225" t="s">
        <v>1357</v>
      </c>
      <c r="U1225" t="s">
        <v>1357</v>
      </c>
      <c r="V1225" t="s">
        <v>1357</v>
      </c>
    </row>
    <row r="1226" spans="1:22">
      <c r="A1226" t="s">
        <v>1451</v>
      </c>
      <c r="B1226" s="15" t="str">
        <f>VLOOKUP(A1226,'Planning Periods'!$E$2:$N$540,10,FALSE)</f>
        <v>12/31/2023 - 12/31/2031</v>
      </c>
      <c r="C1226" s="59">
        <v>2014</v>
      </c>
      <c r="D1226" s="59" t="str">
        <f t="shared" si="18"/>
        <v>Maricopa 2014</v>
      </c>
      <c r="E1226" s="233" t="s">
        <v>1357</v>
      </c>
      <c r="F1226" s="233" t="s">
        <v>1357</v>
      </c>
      <c r="G1226" s="233" t="s">
        <v>1357</v>
      </c>
      <c r="H1226" s="233" t="s">
        <v>1357</v>
      </c>
      <c r="I1226" s="233">
        <v>0</v>
      </c>
      <c r="J1226" s="233" t="s">
        <v>1357</v>
      </c>
      <c r="K1226" s="233" t="s">
        <v>1357</v>
      </c>
      <c r="L1226" s="233" t="s">
        <v>1357</v>
      </c>
      <c r="M1226" s="233" t="s">
        <v>1357</v>
      </c>
      <c r="N1226" s="233">
        <v>0</v>
      </c>
      <c r="O1226" s="233" t="s">
        <v>1357</v>
      </c>
      <c r="P1226" s="233" t="s">
        <v>1357</v>
      </c>
      <c r="Q1226" s="233"/>
      <c r="R1226" s="233" t="s">
        <v>1357</v>
      </c>
      <c r="S1226" s="233" t="s">
        <v>1357</v>
      </c>
      <c r="T1226" s="233" t="s">
        <v>1357</v>
      </c>
      <c r="U1226" s="233" t="s">
        <v>1357</v>
      </c>
      <c r="V1226" s="233" t="s">
        <v>1357</v>
      </c>
    </row>
    <row r="1227" spans="1:22">
      <c r="A1227" t="s">
        <v>1451</v>
      </c>
      <c r="B1227" s="15" t="str">
        <f>VLOOKUP(A1227,'Planning Periods'!$E$2:$N$540,10,FALSE)</f>
        <v>12/31/2023 - 12/31/2031</v>
      </c>
      <c r="C1227" s="59">
        <v>2015</v>
      </c>
      <c r="D1227" s="59" t="str">
        <f t="shared" si="18"/>
        <v>Maricopa 2015</v>
      </c>
      <c r="E1227" t="s">
        <v>1357</v>
      </c>
      <c r="F1227" t="s">
        <v>1357</v>
      </c>
      <c r="G1227" t="s">
        <v>1357</v>
      </c>
      <c r="H1227" t="s">
        <v>1357</v>
      </c>
      <c r="J1227" t="s">
        <v>1357</v>
      </c>
      <c r="K1227" t="s">
        <v>1357</v>
      </c>
      <c r="L1227" t="s">
        <v>1357</v>
      </c>
      <c r="M1227" t="s">
        <v>1357</v>
      </c>
      <c r="O1227" t="s">
        <v>1357</v>
      </c>
      <c r="P1227" t="s">
        <v>1357</v>
      </c>
      <c r="R1227" t="s">
        <v>1357</v>
      </c>
      <c r="S1227" t="s">
        <v>1357</v>
      </c>
      <c r="T1227" t="s">
        <v>1357</v>
      </c>
      <c r="U1227" t="s">
        <v>1357</v>
      </c>
      <c r="V1227" t="s">
        <v>1357</v>
      </c>
    </row>
    <row r="1228" spans="1:22">
      <c r="A1228" t="s">
        <v>1451</v>
      </c>
      <c r="B1228" s="15" t="str">
        <f>VLOOKUP(A1228,'Planning Periods'!$E$2:$N$540,10,FALSE)</f>
        <v>12/31/2023 - 12/31/2031</v>
      </c>
      <c r="C1228" s="59">
        <v>2016</v>
      </c>
      <c r="D1228" s="59" t="str">
        <f t="shared" si="18"/>
        <v>Maricopa 2016</v>
      </c>
      <c r="E1228" t="s">
        <v>1357</v>
      </c>
      <c r="F1228" t="s">
        <v>1357</v>
      </c>
      <c r="G1228" t="s">
        <v>1357</v>
      </c>
      <c r="H1228" t="s">
        <v>1357</v>
      </c>
      <c r="J1228" t="s">
        <v>1357</v>
      </c>
      <c r="K1228" t="s">
        <v>1357</v>
      </c>
      <c r="L1228" t="s">
        <v>1357</v>
      </c>
      <c r="M1228" t="s">
        <v>1357</v>
      </c>
      <c r="O1228" t="s">
        <v>1357</v>
      </c>
      <c r="P1228" t="s">
        <v>1357</v>
      </c>
      <c r="R1228" t="s">
        <v>1357</v>
      </c>
      <c r="S1228" t="s">
        <v>1357</v>
      </c>
      <c r="T1228" t="s">
        <v>1357</v>
      </c>
      <c r="U1228" t="s">
        <v>1357</v>
      </c>
      <c r="V1228" t="s">
        <v>1357</v>
      </c>
    </row>
    <row r="1229" spans="1:22">
      <c r="A1229" t="s">
        <v>1451</v>
      </c>
      <c r="B1229" s="15" t="str">
        <f>VLOOKUP(A1229,'Planning Periods'!$E$2:$N$540,10,FALSE)</f>
        <v>12/31/2023 - 12/31/2031</v>
      </c>
      <c r="C1229" s="59">
        <v>2017</v>
      </c>
      <c r="D1229" s="59" t="str">
        <f t="shared" si="18"/>
        <v>Maricopa 2017</v>
      </c>
      <c r="E1229" t="s">
        <v>1357</v>
      </c>
      <c r="F1229" t="s">
        <v>1357</v>
      </c>
      <c r="G1229" t="s">
        <v>1357</v>
      </c>
      <c r="H1229" t="s">
        <v>1357</v>
      </c>
      <c r="J1229" t="s">
        <v>1357</v>
      </c>
      <c r="K1229" t="s">
        <v>1357</v>
      </c>
      <c r="L1229" t="s">
        <v>1357</v>
      </c>
      <c r="M1229" t="s">
        <v>1357</v>
      </c>
      <c r="O1229" t="s">
        <v>1357</v>
      </c>
      <c r="P1229" t="s">
        <v>1357</v>
      </c>
      <c r="R1229" t="s">
        <v>1357</v>
      </c>
      <c r="S1229" t="s">
        <v>1357</v>
      </c>
      <c r="T1229" t="s">
        <v>1357</v>
      </c>
      <c r="U1229" t="s">
        <v>1357</v>
      </c>
      <c r="V1229" t="s">
        <v>1357</v>
      </c>
    </row>
    <row r="1230" spans="1:22">
      <c r="A1230" s="60" t="s">
        <v>1115</v>
      </c>
      <c r="B1230" s="15" t="str">
        <f>VLOOKUP(A1230,'Planning Periods'!$E$2:$N$540,10,FALSE)</f>
        <v>01/31/2023 - 01/31/2031</v>
      </c>
      <c r="C1230" s="59">
        <v>2014</v>
      </c>
      <c r="D1230" s="59" t="str">
        <f t="shared" si="18"/>
        <v>Marin County - Unincorporated 2014</v>
      </c>
      <c r="E1230" s="59">
        <v>55</v>
      </c>
      <c r="F1230" s="233">
        <v>1</v>
      </c>
      <c r="G1230" s="59">
        <v>0</v>
      </c>
      <c r="H1230" s="59">
        <v>1</v>
      </c>
      <c r="I1230" s="48"/>
      <c r="J1230" s="59">
        <v>32</v>
      </c>
      <c r="K1230" s="233">
        <v>3</v>
      </c>
      <c r="L1230" s="59">
        <v>0</v>
      </c>
      <c r="M1230" s="59">
        <v>3</v>
      </c>
      <c r="N1230" s="48"/>
      <c r="O1230" s="59">
        <v>37</v>
      </c>
      <c r="P1230" s="59">
        <v>10</v>
      </c>
      <c r="Q1230" s="48"/>
      <c r="R1230" s="59">
        <v>61</v>
      </c>
      <c r="S1230" s="59">
        <v>29</v>
      </c>
      <c r="T1230" s="48">
        <v>3</v>
      </c>
      <c r="U1230" s="59">
        <v>185</v>
      </c>
      <c r="V1230" s="59">
        <v>43</v>
      </c>
    </row>
    <row r="1231" spans="1:22">
      <c r="A1231" s="60" t="s">
        <v>1115</v>
      </c>
      <c r="B1231" s="15" t="str">
        <f>VLOOKUP(A1231,'Planning Periods'!$E$2:$N$540,10,FALSE)</f>
        <v>01/31/2023 - 01/31/2031</v>
      </c>
      <c r="C1231" s="59">
        <v>2015</v>
      </c>
      <c r="D1231" s="59" t="str">
        <f t="shared" si="18"/>
        <v>Marin County - Unincorporated 2015</v>
      </c>
      <c r="E1231" s="59">
        <v>55</v>
      </c>
      <c r="F1231" s="233">
        <v>7</v>
      </c>
      <c r="G1231" s="59">
        <v>6</v>
      </c>
      <c r="H1231" s="59">
        <v>1</v>
      </c>
      <c r="I1231" s="48"/>
      <c r="J1231" s="59">
        <v>32</v>
      </c>
      <c r="K1231" s="233">
        <v>6</v>
      </c>
      <c r="L1231" s="59">
        <v>3</v>
      </c>
      <c r="M1231" s="59">
        <v>3</v>
      </c>
      <c r="N1231" s="48"/>
      <c r="O1231" s="59">
        <v>37</v>
      </c>
      <c r="P1231" s="59">
        <v>3</v>
      </c>
      <c r="Q1231" s="48"/>
      <c r="R1231" s="59">
        <v>61</v>
      </c>
      <c r="S1231" s="59">
        <v>23</v>
      </c>
      <c r="T1231" s="48">
        <v>3</v>
      </c>
      <c r="U1231" s="59">
        <v>185</v>
      </c>
      <c r="V1231" s="59">
        <v>39</v>
      </c>
    </row>
    <row r="1232" spans="1:22">
      <c r="A1232" s="60" t="s">
        <v>1115</v>
      </c>
      <c r="B1232" s="15" t="str">
        <f>VLOOKUP(A1232,'Planning Periods'!$E$2:$N$540,10,FALSE)</f>
        <v>01/31/2023 - 01/31/2031</v>
      </c>
      <c r="C1232" s="59">
        <v>2016</v>
      </c>
      <c r="D1232" s="59" t="str">
        <f t="shared" si="18"/>
        <v>Marin County - Unincorporated 2016</v>
      </c>
      <c r="E1232" s="59">
        <v>55</v>
      </c>
      <c r="F1232" s="233">
        <v>2</v>
      </c>
      <c r="G1232" s="59">
        <v>1</v>
      </c>
      <c r="H1232" s="59">
        <v>1</v>
      </c>
      <c r="I1232" s="48"/>
      <c r="J1232" s="59">
        <v>32</v>
      </c>
      <c r="K1232" s="233">
        <v>5</v>
      </c>
      <c r="L1232" s="59">
        <v>2</v>
      </c>
      <c r="M1232" s="59">
        <v>3</v>
      </c>
      <c r="N1232" s="48"/>
      <c r="O1232" s="59">
        <v>37</v>
      </c>
      <c r="P1232" s="59">
        <v>2</v>
      </c>
      <c r="Q1232" s="48"/>
      <c r="R1232" s="59">
        <v>61</v>
      </c>
      <c r="S1232" s="59">
        <v>21</v>
      </c>
      <c r="T1232" s="48">
        <v>3</v>
      </c>
      <c r="U1232" s="59">
        <v>185</v>
      </c>
      <c r="V1232" s="59">
        <v>30</v>
      </c>
    </row>
    <row r="1233" spans="1:22">
      <c r="A1233" s="60" t="s">
        <v>1115</v>
      </c>
      <c r="B1233" s="15" t="str">
        <f>VLOOKUP(A1233,'Planning Periods'!$E$2:$N$540,10,FALSE)</f>
        <v>01/31/2023 - 01/31/2031</v>
      </c>
      <c r="C1233" s="59">
        <v>2017</v>
      </c>
      <c r="D1233" s="59" t="str">
        <f t="shared" si="18"/>
        <v>Marin County - Unincorporated 2017</v>
      </c>
      <c r="E1233" s="59">
        <v>55</v>
      </c>
      <c r="F1233" s="233">
        <v>1</v>
      </c>
      <c r="G1233" s="59">
        <v>0</v>
      </c>
      <c r="H1233" s="59">
        <v>1</v>
      </c>
      <c r="I1233" s="48"/>
      <c r="J1233" s="59">
        <v>32</v>
      </c>
      <c r="K1233" s="233">
        <v>5</v>
      </c>
      <c r="L1233" s="59">
        <v>2</v>
      </c>
      <c r="M1233" s="59">
        <v>3</v>
      </c>
      <c r="N1233" s="48"/>
      <c r="O1233" s="59">
        <v>37</v>
      </c>
      <c r="P1233" s="59">
        <v>1</v>
      </c>
      <c r="Q1233" s="48"/>
      <c r="R1233" s="59">
        <v>61</v>
      </c>
      <c r="S1233" s="59">
        <v>26</v>
      </c>
      <c r="T1233" s="48">
        <v>3</v>
      </c>
      <c r="U1233" s="59">
        <v>185</v>
      </c>
      <c r="V1233" s="59">
        <v>33</v>
      </c>
    </row>
    <row r="1234" spans="1:22">
      <c r="A1234" s="60" t="s">
        <v>1116</v>
      </c>
      <c r="B1234" s="15" t="str">
        <f>VLOOKUP(A1234,'Planning Periods'!$E$2:$N$540,10,FALSE)</f>
        <v>12/15/2023 - 12/15/2031</v>
      </c>
      <c r="C1234" s="59">
        <v>2014</v>
      </c>
      <c r="D1234" s="59" t="str">
        <f t="shared" si="18"/>
        <v>Marina 2014</v>
      </c>
      <c r="E1234" s="59" t="s">
        <v>1357</v>
      </c>
      <c r="F1234" s="233" t="s">
        <v>1357</v>
      </c>
      <c r="G1234" s="59" t="s">
        <v>1357</v>
      </c>
      <c r="H1234" s="59" t="s">
        <v>1357</v>
      </c>
      <c r="I1234" s="48"/>
      <c r="J1234" s="59" t="s">
        <v>1357</v>
      </c>
      <c r="K1234" s="233" t="s">
        <v>1357</v>
      </c>
      <c r="L1234" s="59" t="s">
        <v>1357</v>
      </c>
      <c r="M1234" s="59" t="s">
        <v>1357</v>
      </c>
      <c r="N1234" s="48"/>
      <c r="O1234" s="59" t="s">
        <v>1357</v>
      </c>
      <c r="P1234" s="59" t="s">
        <v>1357</v>
      </c>
      <c r="Q1234" s="48"/>
      <c r="R1234" s="59" t="s">
        <v>1357</v>
      </c>
      <c r="S1234" s="59" t="s">
        <v>1357</v>
      </c>
      <c r="T1234" s="48" t="s">
        <v>1357</v>
      </c>
      <c r="U1234" s="59" t="s">
        <v>1357</v>
      </c>
      <c r="V1234" s="59" t="s">
        <v>1357</v>
      </c>
    </row>
    <row r="1235" spans="1:22">
      <c r="A1235" s="60" t="s">
        <v>1116</v>
      </c>
      <c r="B1235" s="15" t="str">
        <f>VLOOKUP(A1235,'Planning Periods'!$E$2:$N$540,10,FALSE)</f>
        <v>12/15/2023 - 12/15/2031</v>
      </c>
      <c r="C1235" s="59">
        <v>2015</v>
      </c>
      <c r="D1235" s="59" t="str">
        <f t="shared" si="18"/>
        <v>Marina 2015</v>
      </c>
      <c r="E1235" s="59">
        <v>315</v>
      </c>
      <c r="F1235" s="233">
        <v>0</v>
      </c>
      <c r="G1235" s="59">
        <v>0</v>
      </c>
      <c r="H1235" s="59">
        <v>0</v>
      </c>
      <c r="I1235" s="48"/>
      <c r="J1235" s="59">
        <v>206</v>
      </c>
      <c r="K1235" s="233">
        <v>0</v>
      </c>
      <c r="L1235" s="59">
        <v>0</v>
      </c>
      <c r="M1235" s="59">
        <v>0</v>
      </c>
      <c r="N1235" s="48"/>
      <c r="O1235" s="59">
        <v>239</v>
      </c>
      <c r="P1235" s="59">
        <v>0</v>
      </c>
      <c r="Q1235" s="48"/>
      <c r="R1235" s="59">
        <v>548</v>
      </c>
      <c r="S1235" s="59">
        <v>61</v>
      </c>
      <c r="T1235" s="48">
        <v>0</v>
      </c>
      <c r="U1235" s="59">
        <v>1308</v>
      </c>
      <c r="V1235" s="59">
        <v>61</v>
      </c>
    </row>
    <row r="1236" spans="1:22">
      <c r="A1236" s="60" t="s">
        <v>1116</v>
      </c>
      <c r="B1236" s="15" t="str">
        <f>VLOOKUP(A1236,'Planning Periods'!$E$2:$N$540,10,FALSE)</f>
        <v>12/15/2023 - 12/15/2031</v>
      </c>
      <c r="C1236" s="59">
        <v>2016</v>
      </c>
      <c r="D1236" s="59" t="str">
        <f t="shared" si="18"/>
        <v>Marina 2016</v>
      </c>
      <c r="E1236" s="59">
        <v>315</v>
      </c>
      <c r="F1236" s="233">
        <v>0</v>
      </c>
      <c r="G1236" s="59">
        <v>0</v>
      </c>
      <c r="H1236" s="59">
        <v>0</v>
      </c>
      <c r="I1236" s="48"/>
      <c r="J1236" s="59">
        <v>206</v>
      </c>
      <c r="K1236" s="233">
        <v>0</v>
      </c>
      <c r="L1236" s="59">
        <v>0</v>
      </c>
      <c r="M1236" s="59">
        <v>0</v>
      </c>
      <c r="N1236" s="48"/>
      <c r="O1236" s="59">
        <v>239</v>
      </c>
      <c r="P1236" s="59">
        <v>0</v>
      </c>
      <c r="Q1236" s="48"/>
      <c r="R1236" s="59">
        <v>548</v>
      </c>
      <c r="S1236" s="59">
        <v>74</v>
      </c>
      <c r="T1236" s="48">
        <v>0</v>
      </c>
      <c r="U1236" s="59">
        <v>1308</v>
      </c>
      <c r="V1236" s="59">
        <v>74</v>
      </c>
    </row>
    <row r="1237" spans="1:22">
      <c r="A1237" s="60" t="s">
        <v>1116</v>
      </c>
      <c r="B1237" s="15" t="str">
        <f>VLOOKUP(A1237,'Planning Periods'!$E$2:$N$540,10,FALSE)</f>
        <v>12/15/2023 - 12/15/2031</v>
      </c>
      <c r="C1237" s="59">
        <v>2017</v>
      </c>
      <c r="D1237" s="59" t="str">
        <f t="shared" si="18"/>
        <v>Marina 2017</v>
      </c>
      <c r="E1237" s="59">
        <v>315</v>
      </c>
      <c r="F1237" s="233">
        <v>42</v>
      </c>
      <c r="G1237" s="59">
        <v>1</v>
      </c>
      <c r="H1237" s="59">
        <v>41</v>
      </c>
      <c r="I1237" s="48"/>
      <c r="J1237" s="59">
        <v>206</v>
      </c>
      <c r="K1237" s="233">
        <v>6</v>
      </c>
      <c r="L1237" s="59">
        <v>1</v>
      </c>
      <c r="M1237" s="59">
        <v>5</v>
      </c>
      <c r="N1237" s="48"/>
      <c r="O1237" s="59">
        <v>239</v>
      </c>
      <c r="P1237" s="59">
        <v>147</v>
      </c>
      <c r="Q1237" s="48"/>
      <c r="R1237" s="59">
        <v>548</v>
      </c>
      <c r="S1237" s="59">
        <v>22</v>
      </c>
      <c r="T1237" s="48">
        <v>5</v>
      </c>
      <c r="U1237" s="59">
        <v>1308</v>
      </c>
      <c r="V1237" s="59">
        <v>217</v>
      </c>
    </row>
    <row r="1238" spans="1:22">
      <c r="A1238" s="60" t="s">
        <v>1117</v>
      </c>
      <c r="B1238" s="15" t="str">
        <f>VLOOKUP(A1238,'Planning Periods'!$E$2:$N$540,10,FALSE)</f>
        <v>06/30/2024 - 06/30/2029</v>
      </c>
      <c r="C1238" s="59">
        <v>2014</v>
      </c>
      <c r="D1238" s="59" t="str">
        <f t="shared" si="18"/>
        <v>Mariposa County - Unincorporated 2014</v>
      </c>
      <c r="E1238" s="59">
        <v>265</v>
      </c>
      <c r="F1238" s="233">
        <v>0</v>
      </c>
      <c r="G1238" s="59">
        <v>0</v>
      </c>
      <c r="H1238" s="59">
        <v>0</v>
      </c>
      <c r="I1238" s="48"/>
      <c r="J1238" s="59">
        <v>130</v>
      </c>
      <c r="K1238" s="233">
        <v>0</v>
      </c>
      <c r="L1238" s="59">
        <v>0</v>
      </c>
      <c r="M1238" s="59">
        <v>0</v>
      </c>
      <c r="N1238" s="48"/>
      <c r="O1238" s="59">
        <v>180</v>
      </c>
      <c r="P1238" s="59">
        <v>35</v>
      </c>
      <c r="Q1238" s="48"/>
      <c r="R1238" s="59">
        <v>420</v>
      </c>
      <c r="S1238" s="59">
        <v>14</v>
      </c>
      <c r="T1238" s="48">
        <v>0</v>
      </c>
      <c r="U1238" s="59">
        <v>995</v>
      </c>
      <c r="V1238" s="59">
        <v>49</v>
      </c>
    </row>
    <row r="1239" spans="1:22">
      <c r="A1239" s="60" t="s">
        <v>1117</v>
      </c>
      <c r="B1239" s="15" t="str">
        <f>VLOOKUP(A1239,'Planning Periods'!$E$2:$N$540,10,FALSE)</f>
        <v>06/30/2024 - 06/30/2029</v>
      </c>
      <c r="C1239" s="59">
        <v>2015</v>
      </c>
      <c r="D1239" s="59" t="str">
        <f t="shared" si="18"/>
        <v>Mariposa County - Unincorporated 2015</v>
      </c>
      <c r="E1239" s="59">
        <v>265</v>
      </c>
      <c r="F1239" s="233">
        <v>0</v>
      </c>
      <c r="G1239" s="59">
        <v>0</v>
      </c>
      <c r="H1239" s="59">
        <v>0</v>
      </c>
      <c r="I1239" s="48"/>
      <c r="J1239" s="59">
        <v>130</v>
      </c>
      <c r="K1239" s="233">
        <v>0</v>
      </c>
      <c r="L1239" s="59">
        <v>0</v>
      </c>
      <c r="M1239" s="59">
        <v>0</v>
      </c>
      <c r="N1239" s="48"/>
      <c r="O1239" s="59">
        <v>180</v>
      </c>
      <c r="P1239" s="59">
        <v>44</v>
      </c>
      <c r="Q1239" s="48"/>
      <c r="R1239" s="59">
        <v>420</v>
      </c>
      <c r="S1239" s="59">
        <v>10</v>
      </c>
      <c r="T1239" s="48">
        <v>0</v>
      </c>
      <c r="U1239" s="59">
        <v>995</v>
      </c>
      <c r="V1239" s="59">
        <v>54</v>
      </c>
    </row>
    <row r="1240" spans="1:22">
      <c r="A1240" s="60" t="s">
        <v>1117</v>
      </c>
      <c r="B1240" s="15" t="str">
        <f>VLOOKUP(A1240,'Planning Periods'!$E$2:$N$540,10,FALSE)</f>
        <v>06/30/2024 - 06/30/2029</v>
      </c>
      <c r="C1240" s="59">
        <v>2016</v>
      </c>
      <c r="D1240" s="59" t="str">
        <f t="shared" si="18"/>
        <v>Mariposa County - Unincorporated 2016</v>
      </c>
      <c r="E1240" s="59">
        <v>265</v>
      </c>
      <c r="F1240" s="233">
        <v>0</v>
      </c>
      <c r="G1240" s="59">
        <v>0</v>
      </c>
      <c r="H1240" s="59">
        <v>0</v>
      </c>
      <c r="I1240" s="48"/>
      <c r="J1240" s="59">
        <v>130</v>
      </c>
      <c r="K1240" s="233">
        <v>0</v>
      </c>
      <c r="L1240" s="59">
        <v>0</v>
      </c>
      <c r="M1240" s="59">
        <v>0</v>
      </c>
      <c r="N1240" s="48"/>
      <c r="O1240" s="59">
        <v>180</v>
      </c>
      <c r="P1240" s="59">
        <v>19</v>
      </c>
      <c r="Q1240" s="48"/>
      <c r="R1240" s="59">
        <v>420</v>
      </c>
      <c r="S1240" s="59">
        <v>28</v>
      </c>
      <c r="T1240" s="48">
        <v>0</v>
      </c>
      <c r="U1240" s="59">
        <v>995</v>
      </c>
      <c r="V1240" s="59">
        <v>47</v>
      </c>
    </row>
    <row r="1241" spans="1:22">
      <c r="A1241" s="60" t="s">
        <v>1117</v>
      </c>
      <c r="B1241" s="15" t="str">
        <f>VLOOKUP(A1241,'Planning Periods'!$E$2:$N$540,10,FALSE)</f>
        <v>06/30/2024 - 06/30/2029</v>
      </c>
      <c r="C1241" s="59">
        <v>2017</v>
      </c>
      <c r="D1241" s="59" t="str">
        <f t="shared" si="18"/>
        <v>Mariposa County - Unincorporated 2017</v>
      </c>
      <c r="E1241" s="59">
        <v>265</v>
      </c>
      <c r="F1241" s="233">
        <v>0</v>
      </c>
      <c r="G1241" s="59">
        <v>0</v>
      </c>
      <c r="H1241" s="59">
        <v>0</v>
      </c>
      <c r="I1241" s="48"/>
      <c r="J1241" s="59">
        <v>130</v>
      </c>
      <c r="K1241" s="233">
        <v>0</v>
      </c>
      <c r="L1241" s="59">
        <v>0</v>
      </c>
      <c r="M1241" s="59">
        <v>0</v>
      </c>
      <c r="N1241" s="48"/>
      <c r="O1241" s="59">
        <v>180</v>
      </c>
      <c r="P1241" s="59">
        <v>28</v>
      </c>
      <c r="Q1241" s="48"/>
      <c r="R1241" s="59">
        <v>420</v>
      </c>
      <c r="S1241" s="59">
        <v>9</v>
      </c>
      <c r="T1241" s="48">
        <v>0</v>
      </c>
      <c r="U1241" s="59">
        <v>995</v>
      </c>
      <c r="V1241" s="59">
        <v>37</v>
      </c>
    </row>
    <row r="1242" spans="1:22">
      <c r="A1242" s="60" t="s">
        <v>1118</v>
      </c>
      <c r="B1242" s="15" t="str">
        <f>VLOOKUP(A1242,'Planning Periods'!$E$2:$N$540,10,FALSE)</f>
        <v>01/31/2023 - 01/31/2031</v>
      </c>
      <c r="C1242" s="59">
        <v>2014</v>
      </c>
      <c r="D1242" s="59" t="str">
        <f t="shared" si="18"/>
        <v>Martinez 2014</v>
      </c>
      <c r="E1242" s="59" t="s">
        <v>1357</v>
      </c>
      <c r="F1242" s="233" t="s">
        <v>1357</v>
      </c>
      <c r="G1242" s="59" t="s">
        <v>1357</v>
      </c>
      <c r="H1242" s="59" t="s">
        <v>1357</v>
      </c>
      <c r="I1242" s="48"/>
      <c r="J1242" s="59" t="s">
        <v>1357</v>
      </c>
      <c r="K1242" s="233" t="s">
        <v>1357</v>
      </c>
      <c r="L1242" s="59" t="s">
        <v>1357</v>
      </c>
      <c r="M1242" s="59" t="s">
        <v>1357</v>
      </c>
      <c r="N1242" s="48"/>
      <c r="O1242" s="59" t="s">
        <v>1357</v>
      </c>
      <c r="P1242" s="59" t="s">
        <v>1357</v>
      </c>
      <c r="Q1242" s="48"/>
      <c r="R1242" s="59" t="s">
        <v>1357</v>
      </c>
      <c r="S1242" s="59" t="s">
        <v>1357</v>
      </c>
      <c r="T1242" s="48" t="s">
        <v>1357</v>
      </c>
      <c r="U1242" s="59" t="s">
        <v>1357</v>
      </c>
      <c r="V1242" s="59" t="s">
        <v>1357</v>
      </c>
    </row>
    <row r="1243" spans="1:22">
      <c r="A1243" s="60" t="s">
        <v>1118</v>
      </c>
      <c r="B1243" s="15" t="str">
        <f>VLOOKUP(A1243,'Planning Periods'!$E$2:$N$540,10,FALSE)</f>
        <v>01/31/2023 - 01/31/2031</v>
      </c>
      <c r="C1243" s="59">
        <v>2015</v>
      </c>
      <c r="D1243" s="59" t="str">
        <f t="shared" si="18"/>
        <v>Martinez 2015</v>
      </c>
      <c r="E1243" s="59" t="s">
        <v>1357</v>
      </c>
      <c r="F1243" s="233" t="s">
        <v>1357</v>
      </c>
      <c r="G1243" s="59" t="s">
        <v>1357</v>
      </c>
      <c r="H1243" s="59" t="s">
        <v>1357</v>
      </c>
      <c r="I1243" s="48"/>
      <c r="J1243" s="59" t="s">
        <v>1357</v>
      </c>
      <c r="K1243" s="233" t="s">
        <v>1357</v>
      </c>
      <c r="L1243" s="59" t="s">
        <v>1357</v>
      </c>
      <c r="M1243" s="59" t="s">
        <v>1357</v>
      </c>
      <c r="N1243" s="48"/>
      <c r="O1243" s="59" t="s">
        <v>1357</v>
      </c>
      <c r="P1243" s="59" t="s">
        <v>1357</v>
      </c>
      <c r="Q1243" s="48"/>
      <c r="R1243" s="59" t="s">
        <v>1357</v>
      </c>
      <c r="S1243" s="59" t="s">
        <v>1357</v>
      </c>
      <c r="T1243" s="48" t="s">
        <v>1357</v>
      </c>
      <c r="U1243" s="59" t="s">
        <v>1357</v>
      </c>
      <c r="V1243" s="59" t="s">
        <v>1357</v>
      </c>
    </row>
    <row r="1244" spans="1:22">
      <c r="A1244" s="60" t="s">
        <v>1118</v>
      </c>
      <c r="B1244" s="15" t="str">
        <f>VLOOKUP(A1244,'Planning Periods'!$E$2:$N$540,10,FALSE)</f>
        <v>01/31/2023 - 01/31/2031</v>
      </c>
      <c r="C1244" s="59">
        <v>2016</v>
      </c>
      <c r="D1244" s="59" t="str">
        <f t="shared" si="18"/>
        <v>Martinez 2016</v>
      </c>
      <c r="E1244" s="59">
        <v>124</v>
      </c>
      <c r="F1244" s="233">
        <v>0</v>
      </c>
      <c r="G1244" s="59">
        <v>0</v>
      </c>
      <c r="H1244" s="59">
        <v>0</v>
      </c>
      <c r="I1244" s="48"/>
      <c r="J1244" s="59">
        <v>72</v>
      </c>
      <c r="K1244" s="233">
        <v>0</v>
      </c>
      <c r="L1244" s="59">
        <v>0</v>
      </c>
      <c r="M1244" s="59">
        <v>0</v>
      </c>
      <c r="N1244" s="48"/>
      <c r="O1244" s="59">
        <v>78</v>
      </c>
      <c r="P1244" s="59">
        <v>1</v>
      </c>
      <c r="Q1244" s="48"/>
      <c r="R1244" s="59">
        <v>195</v>
      </c>
      <c r="S1244" s="59">
        <v>40</v>
      </c>
      <c r="T1244" s="48">
        <v>0</v>
      </c>
      <c r="U1244" s="59">
        <v>469</v>
      </c>
      <c r="V1244" s="59">
        <v>41</v>
      </c>
    </row>
    <row r="1245" spans="1:22">
      <c r="A1245" s="60" t="s">
        <v>1118</v>
      </c>
      <c r="B1245" s="15" t="str">
        <f>VLOOKUP(A1245,'Planning Periods'!$E$2:$N$540,10,FALSE)</f>
        <v>01/31/2023 - 01/31/2031</v>
      </c>
      <c r="C1245" s="59">
        <v>2017</v>
      </c>
      <c r="D1245" s="59" t="str">
        <f t="shared" si="18"/>
        <v>Martinez 2017</v>
      </c>
      <c r="E1245" s="59">
        <v>124</v>
      </c>
      <c r="F1245" s="233">
        <v>0</v>
      </c>
      <c r="G1245" s="59">
        <v>0</v>
      </c>
      <c r="H1245" s="59">
        <v>0</v>
      </c>
      <c r="I1245" s="48"/>
      <c r="J1245" s="59">
        <v>72</v>
      </c>
      <c r="K1245" s="233">
        <v>0</v>
      </c>
      <c r="L1245" s="59">
        <v>0</v>
      </c>
      <c r="M1245" s="59">
        <v>0</v>
      </c>
      <c r="N1245" s="48"/>
      <c r="O1245" s="59">
        <v>78</v>
      </c>
      <c r="P1245" s="59">
        <v>0</v>
      </c>
      <c r="Q1245" s="48"/>
      <c r="R1245" s="59">
        <v>195</v>
      </c>
      <c r="S1245" s="59">
        <v>4</v>
      </c>
      <c r="T1245" s="48">
        <v>0</v>
      </c>
      <c r="U1245" s="59">
        <v>469</v>
      </c>
      <c r="V1245" s="59">
        <v>4</v>
      </c>
    </row>
    <row r="1246" spans="1:22">
      <c r="A1246" t="s">
        <v>1119</v>
      </c>
      <c r="B1246" s="15" t="str">
        <f>VLOOKUP(A1246,'Planning Periods'!$E$2:$N$540,10,FALSE)</f>
        <v>05/15/2021 - 05/15/2029</v>
      </c>
      <c r="C1246" s="59">
        <v>2013</v>
      </c>
      <c r="D1246" s="59" t="str">
        <f t="shared" si="18"/>
        <v>Marysville 2013</v>
      </c>
      <c r="E1246" s="59" t="s">
        <v>1357</v>
      </c>
      <c r="F1246" s="233" t="s">
        <v>1357</v>
      </c>
      <c r="G1246" s="59" t="s">
        <v>1357</v>
      </c>
      <c r="H1246" s="59" t="s">
        <v>1357</v>
      </c>
      <c r="I1246" s="48"/>
      <c r="J1246" s="59" t="s">
        <v>1357</v>
      </c>
      <c r="K1246" s="233" t="s">
        <v>1357</v>
      </c>
      <c r="L1246" s="59" t="s">
        <v>1357</v>
      </c>
      <c r="M1246" s="59" t="s">
        <v>1357</v>
      </c>
      <c r="N1246" s="48"/>
      <c r="O1246" s="59" t="s">
        <v>1357</v>
      </c>
      <c r="P1246" s="59" t="s">
        <v>1357</v>
      </c>
      <c r="Q1246" s="48"/>
      <c r="R1246" s="59" t="s">
        <v>1357</v>
      </c>
      <c r="S1246" s="59" t="s">
        <v>1357</v>
      </c>
      <c r="T1246" s="48" t="s">
        <v>1357</v>
      </c>
      <c r="U1246" s="59" t="s">
        <v>1357</v>
      </c>
      <c r="V1246" s="59" t="s">
        <v>1357</v>
      </c>
    </row>
    <row r="1247" spans="1:22">
      <c r="A1247" t="s">
        <v>1119</v>
      </c>
      <c r="B1247" s="15" t="str">
        <f>VLOOKUP(A1247,'Planning Periods'!$E$2:$N$540,10,FALSE)</f>
        <v>05/15/2021 - 05/15/2029</v>
      </c>
      <c r="C1247" s="59">
        <v>2014</v>
      </c>
      <c r="D1247" s="59" t="str">
        <f t="shared" si="18"/>
        <v>Marysville 2014</v>
      </c>
      <c r="E1247" s="233" t="s">
        <v>1357</v>
      </c>
      <c r="F1247" s="233" t="s">
        <v>1357</v>
      </c>
      <c r="G1247" s="233" t="s">
        <v>1357</v>
      </c>
      <c r="H1247" s="233" t="s">
        <v>1357</v>
      </c>
      <c r="I1247" s="233">
        <v>0</v>
      </c>
      <c r="J1247" s="233" t="s">
        <v>1357</v>
      </c>
      <c r="K1247" s="233" t="s">
        <v>1357</v>
      </c>
      <c r="L1247" s="233" t="s">
        <v>1357</v>
      </c>
      <c r="M1247" s="233" t="s">
        <v>1357</v>
      </c>
      <c r="N1247" s="233">
        <v>0</v>
      </c>
      <c r="O1247" s="233" t="s">
        <v>1357</v>
      </c>
      <c r="P1247" s="233" t="s">
        <v>1357</v>
      </c>
      <c r="Q1247" s="233"/>
      <c r="R1247" s="233" t="s">
        <v>1357</v>
      </c>
      <c r="S1247" s="233" t="s">
        <v>1357</v>
      </c>
      <c r="T1247" s="233" t="s">
        <v>1357</v>
      </c>
      <c r="U1247" s="233" t="s">
        <v>1357</v>
      </c>
      <c r="V1247" s="233" t="s">
        <v>1357</v>
      </c>
    </row>
    <row r="1248" spans="1:22">
      <c r="A1248" t="s">
        <v>1119</v>
      </c>
      <c r="B1248" s="15" t="str">
        <f>VLOOKUP(A1248,'Planning Periods'!$E$2:$N$540,10,FALSE)</f>
        <v>05/15/2021 - 05/15/2029</v>
      </c>
      <c r="C1248" s="59">
        <v>2015</v>
      </c>
      <c r="D1248" s="59" t="str">
        <f t="shared" si="18"/>
        <v>Marysville 2015</v>
      </c>
      <c r="E1248" t="s">
        <v>1357</v>
      </c>
      <c r="F1248" t="s">
        <v>1357</v>
      </c>
      <c r="G1248" t="s">
        <v>1357</v>
      </c>
      <c r="H1248" t="s">
        <v>1357</v>
      </c>
      <c r="J1248" t="s">
        <v>1357</v>
      </c>
      <c r="K1248" t="s">
        <v>1357</v>
      </c>
      <c r="L1248" t="s">
        <v>1357</v>
      </c>
      <c r="M1248" t="s">
        <v>1357</v>
      </c>
      <c r="O1248" t="s">
        <v>1357</v>
      </c>
      <c r="P1248" t="s">
        <v>1357</v>
      </c>
      <c r="R1248" t="s">
        <v>1357</v>
      </c>
      <c r="S1248" t="s">
        <v>1357</v>
      </c>
      <c r="T1248" t="s">
        <v>1357</v>
      </c>
      <c r="U1248" t="s">
        <v>1357</v>
      </c>
      <c r="V1248" t="s">
        <v>1357</v>
      </c>
    </row>
    <row r="1249" spans="1:22">
      <c r="A1249" t="s">
        <v>1119</v>
      </c>
      <c r="B1249" s="15" t="str">
        <f>VLOOKUP(A1249,'Planning Periods'!$E$2:$N$540,10,FALSE)</f>
        <v>05/15/2021 - 05/15/2029</v>
      </c>
      <c r="C1249" s="59">
        <v>2016</v>
      </c>
      <c r="D1249" s="59" t="str">
        <f t="shared" si="18"/>
        <v>Marysville 2016</v>
      </c>
      <c r="E1249" t="s">
        <v>1357</v>
      </c>
      <c r="F1249" t="s">
        <v>1357</v>
      </c>
      <c r="G1249" t="s">
        <v>1357</v>
      </c>
      <c r="H1249" t="s">
        <v>1357</v>
      </c>
      <c r="J1249" t="s">
        <v>1357</v>
      </c>
      <c r="K1249" t="s">
        <v>1357</v>
      </c>
      <c r="L1249" t="s">
        <v>1357</v>
      </c>
      <c r="M1249" t="s">
        <v>1357</v>
      </c>
      <c r="O1249" t="s">
        <v>1357</v>
      </c>
      <c r="P1249" t="s">
        <v>1357</v>
      </c>
      <c r="R1249" t="s">
        <v>1357</v>
      </c>
      <c r="S1249" t="s">
        <v>1357</v>
      </c>
      <c r="T1249" t="s">
        <v>1357</v>
      </c>
      <c r="U1249" t="s">
        <v>1357</v>
      </c>
      <c r="V1249" t="s">
        <v>1357</v>
      </c>
    </row>
    <row r="1250" spans="1:22">
      <c r="A1250" t="s">
        <v>1119</v>
      </c>
      <c r="B1250" s="15" t="str">
        <f>VLOOKUP(A1250,'Planning Periods'!$E$2:$N$540,10,FALSE)</f>
        <v>05/15/2021 - 05/15/2029</v>
      </c>
      <c r="C1250" s="59">
        <v>2017</v>
      </c>
      <c r="D1250" s="59" t="str">
        <f t="shared" si="18"/>
        <v>Marysville 2017</v>
      </c>
      <c r="E1250">
        <v>12</v>
      </c>
      <c r="F1250">
        <v>0</v>
      </c>
      <c r="G1250">
        <v>0</v>
      </c>
      <c r="H1250">
        <v>0</v>
      </c>
      <c r="J1250">
        <v>8</v>
      </c>
      <c r="K1250">
        <v>0</v>
      </c>
      <c r="L1250">
        <v>0</v>
      </c>
      <c r="M1250">
        <v>0</v>
      </c>
      <c r="O1250">
        <v>13</v>
      </c>
      <c r="P1250">
        <v>0</v>
      </c>
      <c r="R1250">
        <v>39</v>
      </c>
      <c r="S1250">
        <v>1</v>
      </c>
      <c r="T1250">
        <v>0</v>
      </c>
      <c r="U1250">
        <v>72</v>
      </c>
      <c r="V1250">
        <v>1</v>
      </c>
    </row>
    <row r="1251" spans="1:22">
      <c r="A1251" t="s">
        <v>1120</v>
      </c>
      <c r="B1251" s="15"/>
      <c r="C1251" s="59">
        <v>2013</v>
      </c>
      <c r="D1251" s="59" t="str">
        <f t="shared" si="18"/>
        <v>Maywood 2013</v>
      </c>
      <c r="E1251" t="s">
        <v>1357</v>
      </c>
      <c r="F1251" t="s">
        <v>1357</v>
      </c>
      <c r="G1251" t="s">
        <v>1357</v>
      </c>
      <c r="H1251" t="s">
        <v>1357</v>
      </c>
      <c r="J1251" t="s">
        <v>1357</v>
      </c>
      <c r="K1251" t="s">
        <v>1357</v>
      </c>
      <c r="L1251" t="s">
        <v>1357</v>
      </c>
      <c r="M1251" t="s">
        <v>1357</v>
      </c>
      <c r="O1251" t="s">
        <v>1357</v>
      </c>
      <c r="P1251" t="s">
        <v>1357</v>
      </c>
      <c r="R1251" t="s">
        <v>1357</v>
      </c>
      <c r="S1251" t="s">
        <v>1357</v>
      </c>
      <c r="T1251" t="s">
        <v>1357</v>
      </c>
      <c r="U1251" t="s">
        <v>1357</v>
      </c>
      <c r="V1251" t="s">
        <v>1357</v>
      </c>
    </row>
    <row r="1252" spans="1:22">
      <c r="A1252" t="s">
        <v>1120</v>
      </c>
      <c r="B1252" s="15" t="str">
        <f>VLOOKUP(A1252,'Planning Periods'!$E$2:$N$540,10,FALSE)</f>
        <v>10/15/2021 - 10/15/2029</v>
      </c>
      <c r="C1252" s="59">
        <v>2014</v>
      </c>
      <c r="D1252" s="59" t="str">
        <f t="shared" si="18"/>
        <v>Maywood 2014</v>
      </c>
      <c r="E1252" s="233" t="s">
        <v>1357</v>
      </c>
      <c r="F1252" s="233" t="s">
        <v>1357</v>
      </c>
      <c r="G1252" s="233" t="s">
        <v>1357</v>
      </c>
      <c r="H1252" s="233" t="s">
        <v>1357</v>
      </c>
      <c r="I1252" s="233">
        <v>0</v>
      </c>
      <c r="J1252" s="233" t="s">
        <v>1357</v>
      </c>
      <c r="K1252" s="233" t="s">
        <v>1357</v>
      </c>
      <c r="L1252" s="233" t="s">
        <v>1357</v>
      </c>
      <c r="M1252" s="233" t="s">
        <v>1357</v>
      </c>
      <c r="N1252" s="233">
        <v>0</v>
      </c>
      <c r="O1252" s="233" t="s">
        <v>1357</v>
      </c>
      <c r="P1252" s="233" t="s">
        <v>1357</v>
      </c>
      <c r="Q1252" s="233"/>
      <c r="R1252" s="233" t="s">
        <v>1357</v>
      </c>
      <c r="S1252" s="233" t="s">
        <v>1357</v>
      </c>
      <c r="T1252" s="233" t="s">
        <v>1357</v>
      </c>
      <c r="U1252" s="233" t="s">
        <v>1357</v>
      </c>
      <c r="V1252" s="233" t="s">
        <v>1357</v>
      </c>
    </row>
    <row r="1253" spans="1:22">
      <c r="A1253" t="s">
        <v>1120</v>
      </c>
      <c r="B1253" s="15" t="str">
        <f>VLOOKUP(A1253,'Planning Periods'!$E$2:$N$540,10,FALSE)</f>
        <v>10/15/2021 - 10/15/2029</v>
      </c>
      <c r="C1253" s="59">
        <v>2015</v>
      </c>
      <c r="D1253" s="59" t="str">
        <f t="shared" si="18"/>
        <v>Maywood 2015</v>
      </c>
      <c r="E1253" t="s">
        <v>1357</v>
      </c>
      <c r="F1253" t="s">
        <v>1357</v>
      </c>
      <c r="G1253" t="s">
        <v>1357</v>
      </c>
      <c r="H1253" t="s">
        <v>1357</v>
      </c>
      <c r="J1253" t="s">
        <v>1357</v>
      </c>
      <c r="K1253" t="s">
        <v>1357</v>
      </c>
      <c r="L1253" t="s">
        <v>1357</v>
      </c>
      <c r="M1253" t="s">
        <v>1357</v>
      </c>
      <c r="O1253" t="s">
        <v>1357</v>
      </c>
      <c r="P1253" t="s">
        <v>1357</v>
      </c>
      <c r="R1253" t="s">
        <v>1357</v>
      </c>
      <c r="S1253" t="s">
        <v>1357</v>
      </c>
      <c r="T1253" t="s">
        <v>1357</v>
      </c>
      <c r="U1253" t="s">
        <v>1357</v>
      </c>
      <c r="V1253" t="s">
        <v>1357</v>
      </c>
    </row>
    <row r="1254" spans="1:22">
      <c r="A1254" t="s">
        <v>1120</v>
      </c>
      <c r="B1254" s="15" t="str">
        <f>VLOOKUP(A1254,'Planning Periods'!$E$2:$N$540,10,FALSE)</f>
        <v>10/15/2021 - 10/15/2029</v>
      </c>
      <c r="C1254" s="59">
        <v>2016</v>
      </c>
      <c r="D1254" s="59" t="str">
        <f t="shared" si="18"/>
        <v>Maywood 2016</v>
      </c>
      <c r="E1254" t="s">
        <v>1357</v>
      </c>
      <c r="F1254" t="s">
        <v>1357</v>
      </c>
      <c r="G1254" t="s">
        <v>1357</v>
      </c>
      <c r="H1254" t="s">
        <v>1357</v>
      </c>
      <c r="J1254" t="s">
        <v>1357</v>
      </c>
      <c r="K1254" t="s">
        <v>1357</v>
      </c>
      <c r="L1254" t="s">
        <v>1357</v>
      </c>
      <c r="M1254" t="s">
        <v>1357</v>
      </c>
      <c r="O1254" t="s">
        <v>1357</v>
      </c>
      <c r="P1254" t="s">
        <v>1357</v>
      </c>
      <c r="R1254" t="s">
        <v>1357</v>
      </c>
      <c r="S1254" t="s">
        <v>1357</v>
      </c>
      <c r="T1254" t="s">
        <v>1357</v>
      </c>
      <c r="U1254" t="s">
        <v>1357</v>
      </c>
      <c r="V1254" t="s">
        <v>1357</v>
      </c>
    </row>
    <row r="1255" spans="1:22">
      <c r="A1255" t="s">
        <v>1120</v>
      </c>
      <c r="B1255" s="15" t="str">
        <f>VLOOKUP(A1255,'Planning Periods'!$E$2:$N$540,10,FALSE)</f>
        <v>10/15/2021 - 10/15/2029</v>
      </c>
      <c r="C1255" s="59">
        <v>2017</v>
      </c>
      <c r="D1255" s="59" t="str">
        <f t="shared" si="18"/>
        <v>Maywood 2017</v>
      </c>
      <c r="E1255" t="s">
        <v>1357</v>
      </c>
      <c r="F1255" t="s">
        <v>1357</v>
      </c>
      <c r="G1255" t="s">
        <v>1357</v>
      </c>
      <c r="H1255" t="s">
        <v>1357</v>
      </c>
      <c r="J1255" t="s">
        <v>1357</v>
      </c>
      <c r="K1255" t="s">
        <v>1357</v>
      </c>
      <c r="L1255" t="s">
        <v>1357</v>
      </c>
      <c r="M1255" t="s">
        <v>1357</v>
      </c>
      <c r="O1255" t="s">
        <v>1357</v>
      </c>
      <c r="P1255" t="s">
        <v>1357</v>
      </c>
      <c r="R1255" t="s">
        <v>1357</v>
      </c>
      <c r="S1255" t="s">
        <v>1357</v>
      </c>
      <c r="T1255" t="s">
        <v>1357</v>
      </c>
      <c r="U1255" t="s">
        <v>1357</v>
      </c>
      <c r="V1255" t="s">
        <v>1357</v>
      </c>
    </row>
    <row r="1256" spans="1:22">
      <c r="A1256" s="60" t="s">
        <v>1121</v>
      </c>
      <c r="B1256" s="15" t="str">
        <f>VLOOKUP(A1256,'Planning Periods'!$E$2:$N$540,10,FALSE)</f>
        <v>12/31/2023 - 12/31/2031</v>
      </c>
      <c r="C1256" s="59">
        <v>2013</v>
      </c>
      <c r="D1256" s="59" t="str">
        <f t="shared" si="18"/>
        <v>Mcfarland 2013</v>
      </c>
      <c r="E1256" t="s">
        <v>1357</v>
      </c>
      <c r="F1256" t="s">
        <v>1357</v>
      </c>
      <c r="G1256" t="s">
        <v>1357</v>
      </c>
      <c r="H1256" t="s">
        <v>1357</v>
      </c>
      <c r="J1256" t="s">
        <v>1357</v>
      </c>
      <c r="K1256" t="s">
        <v>1357</v>
      </c>
      <c r="L1256" t="s">
        <v>1357</v>
      </c>
      <c r="M1256" t="s">
        <v>1357</v>
      </c>
      <c r="O1256" t="s">
        <v>1357</v>
      </c>
      <c r="P1256" t="s">
        <v>1357</v>
      </c>
      <c r="R1256" t="s">
        <v>1357</v>
      </c>
      <c r="S1256" t="s">
        <v>1357</v>
      </c>
      <c r="T1256" t="s">
        <v>1357</v>
      </c>
      <c r="U1256" t="s">
        <v>1357</v>
      </c>
      <c r="V1256" t="s">
        <v>1357</v>
      </c>
    </row>
    <row r="1257" spans="1:22">
      <c r="A1257" s="60" t="s">
        <v>1121</v>
      </c>
      <c r="B1257" s="15" t="str">
        <f>VLOOKUP(A1257,'Planning Periods'!$E$2:$N$540,10,FALSE)</f>
        <v>12/31/2023 - 12/31/2031</v>
      </c>
      <c r="C1257" s="59">
        <v>2014</v>
      </c>
      <c r="D1257" s="59" t="str">
        <f t="shared" si="18"/>
        <v>Mcfarland 2014</v>
      </c>
      <c r="E1257" t="s">
        <v>1357</v>
      </c>
      <c r="F1257" t="s">
        <v>1357</v>
      </c>
      <c r="G1257" t="s">
        <v>1357</v>
      </c>
      <c r="H1257" t="s">
        <v>1357</v>
      </c>
      <c r="J1257" t="s">
        <v>1357</v>
      </c>
      <c r="K1257" t="s">
        <v>1357</v>
      </c>
      <c r="L1257" t="s">
        <v>1357</v>
      </c>
      <c r="M1257" t="s">
        <v>1357</v>
      </c>
      <c r="O1257" t="s">
        <v>1357</v>
      </c>
      <c r="P1257" t="s">
        <v>1357</v>
      </c>
      <c r="R1257" t="s">
        <v>1357</v>
      </c>
      <c r="S1257" t="s">
        <v>1357</v>
      </c>
      <c r="T1257" t="s">
        <v>1357</v>
      </c>
      <c r="U1257" t="s">
        <v>1357</v>
      </c>
      <c r="V1257" t="s">
        <v>1357</v>
      </c>
    </row>
    <row r="1258" spans="1:22">
      <c r="A1258" s="60" t="s">
        <v>1121</v>
      </c>
      <c r="B1258" s="15" t="str">
        <f>VLOOKUP(A1258,'Planning Periods'!$E$2:$N$540,10,FALSE)</f>
        <v>12/31/2023 - 12/31/2031</v>
      </c>
      <c r="C1258" s="59">
        <v>2015</v>
      </c>
      <c r="D1258" s="59" t="str">
        <f t="shared" si="18"/>
        <v>Mcfarland 2015</v>
      </c>
      <c r="E1258" s="59" t="s">
        <v>1357</v>
      </c>
      <c r="F1258" s="233" t="s">
        <v>1357</v>
      </c>
      <c r="G1258" s="59" t="s">
        <v>1357</v>
      </c>
      <c r="H1258" s="59" t="s">
        <v>1357</v>
      </c>
      <c r="I1258" s="48"/>
      <c r="J1258" s="59" t="s">
        <v>1357</v>
      </c>
      <c r="K1258" s="233" t="s">
        <v>1357</v>
      </c>
      <c r="L1258" s="59" t="s">
        <v>1357</v>
      </c>
      <c r="M1258" s="59" t="s">
        <v>1357</v>
      </c>
      <c r="N1258" s="48"/>
      <c r="O1258" s="59" t="s">
        <v>1357</v>
      </c>
      <c r="P1258" s="59" t="s">
        <v>1357</v>
      </c>
      <c r="Q1258" s="48"/>
      <c r="R1258" s="59" t="s">
        <v>1357</v>
      </c>
      <c r="S1258" s="59" t="s">
        <v>1357</v>
      </c>
      <c r="T1258" s="48" t="s">
        <v>1357</v>
      </c>
      <c r="U1258" s="59" t="s">
        <v>1357</v>
      </c>
      <c r="V1258" s="59" t="s">
        <v>1357</v>
      </c>
    </row>
    <row r="1259" spans="1:22">
      <c r="A1259" s="60" t="s">
        <v>1121</v>
      </c>
      <c r="B1259" s="15" t="str">
        <f>VLOOKUP(A1259,'Planning Periods'!$E$2:$N$540,10,FALSE)</f>
        <v>12/31/2023 - 12/31/2031</v>
      </c>
      <c r="C1259" s="59">
        <v>2016</v>
      </c>
      <c r="D1259" s="59" t="str">
        <f t="shared" si="18"/>
        <v>Mcfarland 2016</v>
      </c>
      <c r="E1259" s="59">
        <v>93</v>
      </c>
      <c r="F1259" s="233">
        <v>6</v>
      </c>
      <c r="G1259" s="59">
        <v>0</v>
      </c>
      <c r="H1259" s="59">
        <v>6</v>
      </c>
      <c r="I1259" s="48"/>
      <c r="J1259" s="59">
        <v>73</v>
      </c>
      <c r="K1259" s="233">
        <v>6</v>
      </c>
      <c r="L1259" s="59">
        <v>0</v>
      </c>
      <c r="M1259" s="59">
        <v>6</v>
      </c>
      <c r="N1259" s="48"/>
      <c r="O1259" s="59">
        <v>66</v>
      </c>
      <c r="P1259" s="59">
        <v>7</v>
      </c>
      <c r="Q1259" s="48"/>
      <c r="R1259" s="59">
        <v>79</v>
      </c>
      <c r="S1259" s="59">
        <v>0</v>
      </c>
      <c r="T1259" s="48">
        <v>6</v>
      </c>
      <c r="U1259" s="59">
        <v>311</v>
      </c>
      <c r="V1259" s="59">
        <v>19</v>
      </c>
    </row>
    <row r="1260" spans="1:22">
      <c r="A1260" s="60" t="s">
        <v>1121</v>
      </c>
      <c r="B1260" s="15" t="str">
        <f>VLOOKUP(A1260,'Planning Periods'!$E$2:$N$540,10,FALSE)</f>
        <v>12/31/2023 - 12/31/2031</v>
      </c>
      <c r="C1260" s="59">
        <v>2017</v>
      </c>
      <c r="D1260" s="59" t="str">
        <f t="shared" si="18"/>
        <v>Mcfarland 2017</v>
      </c>
      <c r="E1260" s="59">
        <v>93</v>
      </c>
      <c r="F1260" s="233">
        <v>0</v>
      </c>
      <c r="G1260" s="59">
        <v>0</v>
      </c>
      <c r="H1260" s="59">
        <v>0</v>
      </c>
      <c r="I1260" s="48"/>
      <c r="J1260" s="59">
        <v>73</v>
      </c>
      <c r="K1260" s="233">
        <v>0</v>
      </c>
      <c r="L1260" s="59">
        <v>0</v>
      </c>
      <c r="M1260" s="59">
        <v>0</v>
      </c>
      <c r="N1260" s="48"/>
      <c r="O1260" s="59">
        <v>66</v>
      </c>
      <c r="P1260" s="59">
        <v>25</v>
      </c>
      <c r="Q1260" s="48"/>
      <c r="R1260" s="59">
        <v>79</v>
      </c>
      <c r="S1260" s="59">
        <v>0</v>
      </c>
      <c r="T1260" s="48">
        <v>0</v>
      </c>
      <c r="U1260" s="59">
        <v>311</v>
      </c>
      <c r="V1260" s="59">
        <v>25</v>
      </c>
    </row>
    <row r="1261" spans="1:22">
      <c r="A1261" s="60" t="s">
        <v>1122</v>
      </c>
      <c r="B1261" s="15" t="str">
        <f>VLOOKUP(A1261,'Planning Periods'!$E$2:$N$540,10,FALSE)</f>
        <v>08/15/2019 - 08/15/2027</v>
      </c>
      <c r="C1261" s="59">
        <v>2014</v>
      </c>
      <c r="D1261" s="59" t="str">
        <f t="shared" si="18"/>
        <v>Mendocino County - Unincorporated 2014</v>
      </c>
      <c r="E1261" s="59" t="s">
        <v>1357</v>
      </c>
      <c r="F1261" s="233" t="s">
        <v>1357</v>
      </c>
      <c r="G1261" s="59" t="s">
        <v>1357</v>
      </c>
      <c r="H1261" s="59" t="s">
        <v>1357</v>
      </c>
      <c r="I1261" s="48"/>
      <c r="J1261" s="59" t="s">
        <v>1357</v>
      </c>
      <c r="K1261" s="233" t="s">
        <v>1357</v>
      </c>
      <c r="L1261" s="59" t="s">
        <v>1357</v>
      </c>
      <c r="M1261" s="59" t="s">
        <v>1357</v>
      </c>
      <c r="N1261" s="48"/>
      <c r="O1261" s="59" t="s">
        <v>1357</v>
      </c>
      <c r="P1261" s="59" t="s">
        <v>1357</v>
      </c>
      <c r="Q1261" s="48"/>
      <c r="R1261" s="59" t="s">
        <v>1357</v>
      </c>
      <c r="S1261" s="59" t="s">
        <v>1357</v>
      </c>
      <c r="T1261" s="48" t="s">
        <v>1357</v>
      </c>
      <c r="U1261" s="59" t="s">
        <v>1357</v>
      </c>
      <c r="V1261" s="59" t="s">
        <v>1357</v>
      </c>
    </row>
    <row r="1262" spans="1:22">
      <c r="A1262" s="60" t="s">
        <v>1122</v>
      </c>
      <c r="B1262" s="15" t="str">
        <f>VLOOKUP(A1262,'Planning Periods'!$E$2:$N$540,10,FALSE)</f>
        <v>08/15/2019 - 08/15/2027</v>
      </c>
      <c r="C1262" s="59">
        <v>2015</v>
      </c>
      <c r="D1262" s="59" t="str">
        <f t="shared" si="18"/>
        <v>Mendocino County - Unincorporated 2015</v>
      </c>
      <c r="E1262" s="59">
        <v>40</v>
      </c>
      <c r="F1262" s="233">
        <v>0</v>
      </c>
      <c r="G1262" s="59">
        <v>0</v>
      </c>
      <c r="H1262" s="59">
        <v>0</v>
      </c>
      <c r="I1262" s="48"/>
      <c r="J1262" s="59">
        <v>27</v>
      </c>
      <c r="K1262" s="233">
        <v>0</v>
      </c>
      <c r="L1262" s="59">
        <v>0</v>
      </c>
      <c r="M1262" s="59">
        <v>0</v>
      </c>
      <c r="N1262" s="48"/>
      <c r="O1262" s="59">
        <v>27</v>
      </c>
      <c r="P1262" s="59">
        <v>56</v>
      </c>
      <c r="Q1262" s="48"/>
      <c r="R1262" s="59">
        <v>74</v>
      </c>
      <c r="S1262" s="59">
        <v>52</v>
      </c>
      <c r="T1262" s="48">
        <v>0</v>
      </c>
      <c r="U1262" s="59">
        <v>168</v>
      </c>
      <c r="V1262" s="59">
        <v>108</v>
      </c>
    </row>
    <row r="1263" spans="1:22">
      <c r="A1263" s="60" t="s">
        <v>1122</v>
      </c>
      <c r="B1263" s="15" t="str">
        <f>VLOOKUP(A1263,'Planning Periods'!$E$2:$N$540,10,FALSE)</f>
        <v>08/15/2019 - 08/15/2027</v>
      </c>
      <c r="C1263" s="59">
        <v>2016</v>
      </c>
      <c r="D1263" s="59" t="str">
        <f t="shared" si="18"/>
        <v>Mendocino County - Unincorporated 2016</v>
      </c>
      <c r="E1263" s="59" t="s">
        <v>1357</v>
      </c>
      <c r="F1263" s="233" t="s">
        <v>1357</v>
      </c>
      <c r="G1263" s="59" t="s">
        <v>1357</v>
      </c>
      <c r="H1263" s="59" t="s">
        <v>1357</v>
      </c>
      <c r="I1263" s="48"/>
      <c r="J1263" s="59" t="s">
        <v>1357</v>
      </c>
      <c r="K1263" s="233" t="s">
        <v>1357</v>
      </c>
      <c r="L1263" s="59" t="s">
        <v>1357</v>
      </c>
      <c r="M1263" s="59" t="s">
        <v>1357</v>
      </c>
      <c r="N1263" s="48"/>
      <c r="O1263" s="59" t="s">
        <v>1357</v>
      </c>
      <c r="P1263" s="59" t="s">
        <v>1357</v>
      </c>
      <c r="Q1263" s="48"/>
      <c r="R1263" s="59" t="s">
        <v>1357</v>
      </c>
      <c r="S1263" s="59" t="s">
        <v>1357</v>
      </c>
      <c r="T1263" s="48" t="s">
        <v>1357</v>
      </c>
      <c r="U1263" s="59" t="s">
        <v>1357</v>
      </c>
      <c r="V1263" s="59" t="s">
        <v>1357</v>
      </c>
    </row>
    <row r="1264" spans="1:22">
      <c r="A1264" s="60" t="s">
        <v>1122</v>
      </c>
      <c r="B1264" s="15" t="str">
        <f>VLOOKUP(A1264,'Planning Periods'!$E$2:$N$540,10,FALSE)</f>
        <v>08/15/2019 - 08/15/2027</v>
      </c>
      <c r="C1264" s="59">
        <v>2017</v>
      </c>
      <c r="D1264" s="59" t="str">
        <f t="shared" si="18"/>
        <v>Mendocino County - Unincorporated 2017</v>
      </c>
      <c r="E1264" s="59" t="s">
        <v>1357</v>
      </c>
      <c r="F1264" s="233" t="s">
        <v>1357</v>
      </c>
      <c r="G1264" s="59" t="s">
        <v>1357</v>
      </c>
      <c r="H1264" s="59" t="s">
        <v>1357</v>
      </c>
      <c r="I1264" s="48"/>
      <c r="J1264" s="59" t="s">
        <v>1357</v>
      </c>
      <c r="K1264" s="233" t="s">
        <v>1357</v>
      </c>
      <c r="L1264" s="59" t="s">
        <v>1357</v>
      </c>
      <c r="M1264" s="59" t="s">
        <v>1357</v>
      </c>
      <c r="N1264" s="48"/>
      <c r="O1264" s="59" t="s">
        <v>1357</v>
      </c>
      <c r="P1264" s="59" t="s">
        <v>1357</v>
      </c>
      <c r="Q1264" s="48"/>
      <c r="R1264" s="59" t="s">
        <v>1357</v>
      </c>
      <c r="S1264" s="59" t="s">
        <v>1357</v>
      </c>
      <c r="T1264" s="48" t="s">
        <v>1357</v>
      </c>
      <c r="U1264" s="59" t="s">
        <v>1357</v>
      </c>
      <c r="V1264" s="59" t="s">
        <v>1357</v>
      </c>
    </row>
    <row r="1265" spans="1:22">
      <c r="A1265" t="s">
        <v>1123</v>
      </c>
      <c r="B1265" s="15" t="str">
        <f>VLOOKUP(A1265,'Planning Periods'!$E$2:$N$540,10,FALSE)</f>
        <v>12/31/2023 - 12/31/2031</v>
      </c>
      <c r="C1265" s="59">
        <v>2013</v>
      </c>
      <c r="D1265" s="59" t="str">
        <f t="shared" si="18"/>
        <v>Mendota 2013</v>
      </c>
      <c r="E1265" s="59" t="s">
        <v>1357</v>
      </c>
      <c r="F1265" s="233" t="s">
        <v>1357</v>
      </c>
      <c r="G1265" s="59" t="s">
        <v>1357</v>
      </c>
      <c r="H1265" s="59" t="s">
        <v>1357</v>
      </c>
      <c r="I1265" s="48"/>
      <c r="J1265" s="59" t="s">
        <v>1357</v>
      </c>
      <c r="K1265" s="233" t="s">
        <v>1357</v>
      </c>
      <c r="L1265" s="59" t="s">
        <v>1357</v>
      </c>
      <c r="M1265" s="59" t="s">
        <v>1357</v>
      </c>
      <c r="N1265" s="48"/>
      <c r="O1265" s="59" t="s">
        <v>1357</v>
      </c>
      <c r="P1265" s="59" t="s">
        <v>1357</v>
      </c>
      <c r="Q1265" s="48"/>
      <c r="R1265" s="59" t="s">
        <v>1357</v>
      </c>
      <c r="S1265" s="59" t="s">
        <v>1357</v>
      </c>
      <c r="T1265" s="48" t="s">
        <v>1357</v>
      </c>
      <c r="U1265" s="59" t="s">
        <v>1357</v>
      </c>
      <c r="V1265" s="59" t="s">
        <v>1357</v>
      </c>
    </row>
    <row r="1266" spans="1:22">
      <c r="A1266" t="s">
        <v>1123</v>
      </c>
      <c r="B1266" s="15" t="str">
        <f>VLOOKUP(A1266,'Planning Periods'!$E$2:$N$540,10,FALSE)</f>
        <v>12/31/2023 - 12/31/2031</v>
      </c>
      <c r="C1266" s="59">
        <v>2014</v>
      </c>
      <c r="D1266" s="59" t="str">
        <f t="shared" si="18"/>
        <v>Mendota 2014</v>
      </c>
      <c r="E1266" s="233" t="s">
        <v>1357</v>
      </c>
      <c r="F1266" s="233" t="s">
        <v>1357</v>
      </c>
      <c r="G1266" s="233" t="s">
        <v>1357</v>
      </c>
      <c r="H1266" s="233" t="s">
        <v>1357</v>
      </c>
      <c r="I1266" s="233">
        <v>0</v>
      </c>
      <c r="J1266" s="233" t="s">
        <v>1357</v>
      </c>
      <c r="K1266" s="233" t="s">
        <v>1357</v>
      </c>
      <c r="L1266" s="233" t="s">
        <v>1357</v>
      </c>
      <c r="M1266" s="233" t="s">
        <v>1357</v>
      </c>
      <c r="N1266" s="233">
        <v>0</v>
      </c>
      <c r="O1266" s="233" t="s">
        <v>1357</v>
      </c>
      <c r="P1266" s="233" t="s">
        <v>1357</v>
      </c>
      <c r="Q1266" s="233"/>
      <c r="R1266" s="233" t="s">
        <v>1357</v>
      </c>
      <c r="S1266" s="233" t="s">
        <v>1357</v>
      </c>
      <c r="T1266" s="233" t="s">
        <v>1357</v>
      </c>
      <c r="U1266" s="233" t="s">
        <v>1357</v>
      </c>
      <c r="V1266" s="233" t="s">
        <v>1357</v>
      </c>
    </row>
    <row r="1267" spans="1:22">
      <c r="A1267" t="s">
        <v>1123</v>
      </c>
      <c r="B1267" s="15" t="str">
        <f>VLOOKUP(A1267,'Planning Periods'!$E$2:$N$540,10,FALSE)</f>
        <v>12/31/2023 - 12/31/2031</v>
      </c>
      <c r="C1267" s="59">
        <v>2015</v>
      </c>
      <c r="D1267" s="59" t="str">
        <f t="shared" si="18"/>
        <v>Mendota 2015</v>
      </c>
      <c r="E1267" t="s">
        <v>1357</v>
      </c>
      <c r="F1267" t="s">
        <v>1357</v>
      </c>
      <c r="G1267" t="s">
        <v>1357</v>
      </c>
      <c r="H1267" t="s">
        <v>1357</v>
      </c>
      <c r="J1267" t="s">
        <v>1357</v>
      </c>
      <c r="K1267" t="s">
        <v>1357</v>
      </c>
      <c r="L1267" t="s">
        <v>1357</v>
      </c>
      <c r="M1267" t="s">
        <v>1357</v>
      </c>
      <c r="O1267" t="s">
        <v>1357</v>
      </c>
      <c r="P1267" t="s">
        <v>1357</v>
      </c>
      <c r="R1267" t="s">
        <v>1357</v>
      </c>
      <c r="S1267" t="s">
        <v>1357</v>
      </c>
      <c r="T1267" t="s">
        <v>1357</v>
      </c>
      <c r="U1267" t="s">
        <v>1357</v>
      </c>
      <c r="V1267" t="s">
        <v>1357</v>
      </c>
    </row>
    <row r="1268" spans="1:22">
      <c r="A1268" t="s">
        <v>1123</v>
      </c>
      <c r="B1268" s="15" t="str">
        <f>VLOOKUP(A1268,'Planning Periods'!$E$2:$N$540,10,FALSE)</f>
        <v>12/31/2023 - 12/31/2031</v>
      </c>
      <c r="C1268" s="59">
        <v>2016</v>
      </c>
      <c r="D1268" s="59" t="str">
        <f t="shared" si="18"/>
        <v>Mendota 2016</v>
      </c>
      <c r="E1268" t="s">
        <v>1357</v>
      </c>
      <c r="F1268" t="s">
        <v>1357</v>
      </c>
      <c r="G1268" t="s">
        <v>1357</v>
      </c>
      <c r="H1268" t="s">
        <v>1357</v>
      </c>
      <c r="J1268" t="s">
        <v>1357</v>
      </c>
      <c r="K1268" t="s">
        <v>1357</v>
      </c>
      <c r="L1268" t="s">
        <v>1357</v>
      </c>
      <c r="M1268" t="s">
        <v>1357</v>
      </c>
      <c r="O1268" t="s">
        <v>1357</v>
      </c>
      <c r="P1268" t="s">
        <v>1357</v>
      </c>
      <c r="R1268" t="s">
        <v>1357</v>
      </c>
      <c r="S1268" t="s">
        <v>1357</v>
      </c>
      <c r="T1268" t="s">
        <v>1357</v>
      </c>
      <c r="U1268" t="s">
        <v>1357</v>
      </c>
      <c r="V1268" t="s">
        <v>1357</v>
      </c>
    </row>
    <row r="1269" spans="1:22">
      <c r="A1269" t="s">
        <v>1123</v>
      </c>
      <c r="B1269" s="15" t="str">
        <f>VLOOKUP(A1269,'Planning Periods'!$E$2:$N$540,10,FALSE)</f>
        <v>12/31/2023 - 12/31/2031</v>
      </c>
      <c r="C1269" s="59">
        <v>2017</v>
      </c>
      <c r="D1269" s="59" t="str">
        <f t="shared" si="18"/>
        <v>Mendota 2017</v>
      </c>
      <c r="E1269" t="s">
        <v>1357</v>
      </c>
      <c r="F1269" t="s">
        <v>1357</v>
      </c>
      <c r="G1269" t="s">
        <v>1357</v>
      </c>
      <c r="H1269" t="s">
        <v>1357</v>
      </c>
      <c r="J1269" t="s">
        <v>1357</v>
      </c>
      <c r="K1269" t="s">
        <v>1357</v>
      </c>
      <c r="L1269" t="s">
        <v>1357</v>
      </c>
      <c r="M1269" t="s">
        <v>1357</v>
      </c>
      <c r="O1269" t="s">
        <v>1357</v>
      </c>
      <c r="P1269" t="s">
        <v>1357</v>
      </c>
      <c r="R1269" t="s">
        <v>1357</v>
      </c>
      <c r="S1269" t="s">
        <v>1357</v>
      </c>
      <c r="T1269" t="s">
        <v>1357</v>
      </c>
      <c r="U1269" t="s">
        <v>1357</v>
      </c>
      <c r="V1269" t="s">
        <v>1357</v>
      </c>
    </row>
    <row r="1270" spans="1:22">
      <c r="A1270" s="60" t="s">
        <v>1124</v>
      </c>
      <c r="B1270" s="15"/>
      <c r="C1270" s="59">
        <v>2013</v>
      </c>
      <c r="D1270" s="59" t="str">
        <f t="shared" si="18"/>
        <v>Menifee 2013</v>
      </c>
      <c r="E1270" t="s">
        <v>1357</v>
      </c>
      <c r="F1270" t="s">
        <v>1357</v>
      </c>
      <c r="G1270" t="s">
        <v>1357</v>
      </c>
      <c r="H1270" t="s">
        <v>1357</v>
      </c>
      <c r="J1270" t="s">
        <v>1357</v>
      </c>
      <c r="K1270" t="s">
        <v>1357</v>
      </c>
      <c r="L1270" t="s">
        <v>1357</v>
      </c>
      <c r="M1270" t="s">
        <v>1357</v>
      </c>
      <c r="O1270" t="s">
        <v>1357</v>
      </c>
      <c r="P1270" t="s">
        <v>1357</v>
      </c>
      <c r="R1270" t="s">
        <v>1357</v>
      </c>
      <c r="S1270" t="s">
        <v>1357</v>
      </c>
      <c r="T1270" t="s">
        <v>1357</v>
      </c>
      <c r="U1270" t="s">
        <v>1357</v>
      </c>
      <c r="V1270" t="s">
        <v>1357</v>
      </c>
    </row>
    <row r="1271" spans="1:22">
      <c r="A1271" s="60" t="s">
        <v>1124</v>
      </c>
      <c r="B1271" s="15" t="str">
        <f>VLOOKUP(A1271,'Planning Periods'!$E$2:$N$540,10,FALSE)</f>
        <v>10/15/2021 - 10/15/2029</v>
      </c>
      <c r="C1271" s="59">
        <v>2014</v>
      </c>
      <c r="D1271" s="59" t="str">
        <f t="shared" si="18"/>
        <v>Menifee 2014</v>
      </c>
      <c r="E1271" s="59">
        <v>1488</v>
      </c>
      <c r="F1271" s="233">
        <v>1</v>
      </c>
      <c r="G1271" s="59">
        <v>0</v>
      </c>
      <c r="H1271" s="59">
        <v>1</v>
      </c>
      <c r="I1271" s="48"/>
      <c r="J1271" s="59">
        <v>1007</v>
      </c>
      <c r="K1271" s="233">
        <v>1</v>
      </c>
      <c r="L1271" s="59">
        <v>0</v>
      </c>
      <c r="M1271" s="59">
        <v>1</v>
      </c>
      <c r="N1271" s="48"/>
      <c r="O1271" s="59">
        <v>1140</v>
      </c>
      <c r="P1271" s="59">
        <v>158</v>
      </c>
      <c r="Q1271" s="48"/>
      <c r="R1271" s="59">
        <v>2610</v>
      </c>
      <c r="S1271" s="59">
        <v>181</v>
      </c>
      <c r="T1271" s="48">
        <v>1</v>
      </c>
      <c r="U1271" s="59">
        <v>6245</v>
      </c>
      <c r="V1271" s="59">
        <v>341</v>
      </c>
    </row>
    <row r="1272" spans="1:22">
      <c r="A1272" s="60" t="s">
        <v>1124</v>
      </c>
      <c r="B1272" s="15" t="str">
        <f>VLOOKUP(A1272,'Planning Periods'!$E$2:$N$540,10,FALSE)</f>
        <v>10/15/2021 - 10/15/2029</v>
      </c>
      <c r="C1272" s="59">
        <v>2015</v>
      </c>
      <c r="D1272" s="59" t="str">
        <f t="shared" si="18"/>
        <v>Menifee 2015</v>
      </c>
      <c r="E1272" s="59">
        <v>1488</v>
      </c>
      <c r="F1272" s="233">
        <v>4</v>
      </c>
      <c r="G1272" s="59">
        <v>0</v>
      </c>
      <c r="H1272" s="59">
        <v>4</v>
      </c>
      <c r="I1272" s="48"/>
      <c r="J1272" s="59">
        <v>1007</v>
      </c>
      <c r="K1272" s="233">
        <v>0</v>
      </c>
      <c r="L1272" s="59">
        <v>0</v>
      </c>
      <c r="M1272" s="59">
        <v>0</v>
      </c>
      <c r="N1272" s="48"/>
      <c r="O1272" s="59">
        <v>1140</v>
      </c>
      <c r="P1272" s="59">
        <v>193</v>
      </c>
      <c r="Q1272" s="48"/>
      <c r="R1272" s="59">
        <v>2610</v>
      </c>
      <c r="S1272" s="59">
        <v>215</v>
      </c>
      <c r="T1272" s="48">
        <v>0</v>
      </c>
      <c r="U1272" s="59">
        <v>6245</v>
      </c>
      <c r="V1272" s="59">
        <v>412</v>
      </c>
    </row>
    <row r="1273" spans="1:22">
      <c r="A1273" s="60" t="s">
        <v>1124</v>
      </c>
      <c r="B1273" s="15" t="str">
        <f>VLOOKUP(A1273,'Planning Periods'!$E$2:$N$540,10,FALSE)</f>
        <v>10/15/2021 - 10/15/2029</v>
      </c>
      <c r="C1273" s="59">
        <v>2016</v>
      </c>
      <c r="D1273" s="59" t="str">
        <f t="shared" si="18"/>
        <v>Menifee 2016</v>
      </c>
      <c r="E1273" s="59">
        <v>1488</v>
      </c>
      <c r="F1273" s="233">
        <v>3</v>
      </c>
      <c r="G1273" s="59">
        <v>0</v>
      </c>
      <c r="H1273" s="59">
        <v>3</v>
      </c>
      <c r="I1273" s="48"/>
      <c r="J1273" s="59">
        <v>1007</v>
      </c>
      <c r="K1273" s="233">
        <v>2</v>
      </c>
      <c r="L1273" s="59">
        <v>0</v>
      </c>
      <c r="M1273" s="59">
        <v>2</v>
      </c>
      <c r="N1273" s="48"/>
      <c r="O1273" s="59">
        <v>1140</v>
      </c>
      <c r="P1273" s="59">
        <v>184</v>
      </c>
      <c r="Q1273" s="48"/>
      <c r="R1273" s="59">
        <v>2610</v>
      </c>
      <c r="S1273" s="59">
        <v>349</v>
      </c>
      <c r="T1273" s="48">
        <v>2</v>
      </c>
      <c r="U1273" s="59">
        <v>6245</v>
      </c>
      <c r="V1273" s="59">
        <v>538</v>
      </c>
    </row>
    <row r="1274" spans="1:22">
      <c r="A1274" s="60" t="s">
        <v>1124</v>
      </c>
      <c r="B1274" s="15" t="str">
        <f>VLOOKUP(A1274,'Planning Periods'!$E$2:$N$540,10,FALSE)</f>
        <v>10/15/2021 - 10/15/2029</v>
      </c>
      <c r="C1274" s="59">
        <v>2017</v>
      </c>
      <c r="D1274" s="59" t="str">
        <f t="shared" si="18"/>
        <v>Menifee 2017</v>
      </c>
      <c r="E1274" s="59">
        <v>1488</v>
      </c>
      <c r="F1274" s="233">
        <v>3</v>
      </c>
      <c r="G1274" s="59">
        <v>0</v>
      </c>
      <c r="H1274" s="59">
        <v>3</v>
      </c>
      <c r="I1274" s="48"/>
      <c r="J1274" s="59">
        <v>1007</v>
      </c>
      <c r="K1274" s="233">
        <v>9</v>
      </c>
      <c r="L1274" s="59">
        <v>0</v>
      </c>
      <c r="M1274" s="59">
        <v>9</v>
      </c>
      <c r="N1274" s="48"/>
      <c r="O1274" s="59">
        <v>1140</v>
      </c>
      <c r="P1274" s="59">
        <v>168</v>
      </c>
      <c r="Q1274" s="48"/>
      <c r="R1274" s="59">
        <v>2610</v>
      </c>
      <c r="S1274" s="59">
        <v>514</v>
      </c>
      <c r="T1274" s="48">
        <v>9</v>
      </c>
      <c r="U1274" s="59">
        <v>6245</v>
      </c>
      <c r="V1274" s="59">
        <v>694</v>
      </c>
    </row>
    <row r="1275" spans="1:22">
      <c r="A1275" s="60" t="s">
        <v>1125</v>
      </c>
      <c r="B1275" s="15" t="str">
        <f>VLOOKUP(A1275,'Planning Periods'!$E$2:$N$540,10,FALSE)</f>
        <v>01/31/2023 - 01/31/2031</v>
      </c>
      <c r="C1275" s="59">
        <v>2014</v>
      </c>
      <c r="D1275" s="59" t="str">
        <f t="shared" si="18"/>
        <v>Menlo Park 2014</v>
      </c>
      <c r="E1275" s="59" t="s">
        <v>1357</v>
      </c>
      <c r="F1275" s="233" t="s">
        <v>1357</v>
      </c>
      <c r="G1275" s="59" t="s">
        <v>1357</v>
      </c>
      <c r="H1275" s="59" t="s">
        <v>1357</v>
      </c>
      <c r="I1275" s="48"/>
      <c r="J1275" s="59" t="s">
        <v>1357</v>
      </c>
      <c r="K1275" s="233" t="s">
        <v>1357</v>
      </c>
      <c r="L1275" s="59" t="s">
        <v>1357</v>
      </c>
      <c r="M1275" s="59" t="s">
        <v>1357</v>
      </c>
      <c r="N1275" s="48"/>
      <c r="O1275" s="59" t="s">
        <v>1357</v>
      </c>
      <c r="P1275" s="59" t="s">
        <v>1357</v>
      </c>
      <c r="Q1275" s="48"/>
      <c r="R1275" s="59" t="s">
        <v>1357</v>
      </c>
      <c r="S1275" s="59" t="s">
        <v>1357</v>
      </c>
      <c r="T1275" s="48" t="s">
        <v>1357</v>
      </c>
      <c r="U1275" s="59" t="s">
        <v>1357</v>
      </c>
      <c r="V1275" s="59" t="s">
        <v>1357</v>
      </c>
    </row>
    <row r="1276" spans="1:22">
      <c r="A1276" s="60" t="s">
        <v>1125</v>
      </c>
      <c r="B1276" s="15" t="str">
        <f>VLOOKUP(A1276,'Planning Periods'!$E$2:$N$540,10,FALSE)</f>
        <v>01/31/2023 - 01/31/2031</v>
      </c>
      <c r="C1276" s="59">
        <v>2015</v>
      </c>
      <c r="D1276" s="59" t="str">
        <f t="shared" si="18"/>
        <v>Menlo Park 2015</v>
      </c>
      <c r="E1276" s="59">
        <v>233</v>
      </c>
      <c r="F1276" s="233">
        <v>85</v>
      </c>
      <c r="G1276" s="59">
        <v>84</v>
      </c>
      <c r="H1276" s="59">
        <v>1</v>
      </c>
      <c r="I1276" s="48"/>
      <c r="J1276" s="59">
        <v>129</v>
      </c>
      <c r="K1276" s="233">
        <v>22</v>
      </c>
      <c r="L1276" s="59">
        <v>20</v>
      </c>
      <c r="M1276" s="59">
        <v>2</v>
      </c>
      <c r="N1276" s="48"/>
      <c r="O1276" s="59">
        <v>143</v>
      </c>
      <c r="P1276" s="59">
        <v>0</v>
      </c>
      <c r="Q1276" s="48"/>
      <c r="R1276" s="59">
        <v>150</v>
      </c>
      <c r="S1276" s="59">
        <v>712</v>
      </c>
      <c r="T1276" s="48">
        <v>2</v>
      </c>
      <c r="U1276" s="59">
        <v>655</v>
      </c>
      <c r="V1276" s="59">
        <v>819</v>
      </c>
    </row>
    <row r="1277" spans="1:22">
      <c r="A1277" s="60" t="s">
        <v>1125</v>
      </c>
      <c r="B1277" s="15" t="str">
        <f>VLOOKUP(A1277,'Planning Periods'!$E$2:$N$540,10,FALSE)</f>
        <v>01/31/2023 - 01/31/2031</v>
      </c>
      <c r="C1277" s="59">
        <v>2016</v>
      </c>
      <c r="D1277" s="59" t="str">
        <f t="shared" si="18"/>
        <v>Menlo Park 2016</v>
      </c>
      <c r="E1277" s="59">
        <v>233</v>
      </c>
      <c r="F1277" s="233">
        <v>45</v>
      </c>
      <c r="G1277" s="59">
        <v>42</v>
      </c>
      <c r="H1277" s="59">
        <v>3</v>
      </c>
      <c r="I1277" s="48"/>
      <c r="J1277" s="59">
        <v>129</v>
      </c>
      <c r="K1277" s="233">
        <v>4</v>
      </c>
      <c r="L1277" s="59">
        <v>0</v>
      </c>
      <c r="M1277" s="59">
        <v>4</v>
      </c>
      <c r="N1277" s="48"/>
      <c r="O1277" s="59">
        <v>143</v>
      </c>
      <c r="P1277" s="59">
        <v>0</v>
      </c>
      <c r="Q1277" s="48"/>
      <c r="R1277" s="59">
        <v>150</v>
      </c>
      <c r="S1277" s="59">
        <v>17</v>
      </c>
      <c r="T1277" s="48">
        <v>4</v>
      </c>
      <c r="U1277" s="59">
        <v>655</v>
      </c>
      <c r="V1277" s="59">
        <v>66</v>
      </c>
    </row>
    <row r="1278" spans="1:22">
      <c r="A1278" s="60" t="s">
        <v>1125</v>
      </c>
      <c r="B1278" s="15" t="str">
        <f>VLOOKUP(A1278,'Planning Periods'!$E$2:$N$540,10,FALSE)</f>
        <v>01/31/2023 - 01/31/2031</v>
      </c>
      <c r="C1278" s="59">
        <v>2017</v>
      </c>
      <c r="D1278" s="59" t="str">
        <f t="shared" si="18"/>
        <v>Menlo Park 2017</v>
      </c>
      <c r="E1278" s="59">
        <v>233</v>
      </c>
      <c r="F1278" s="233">
        <v>8</v>
      </c>
      <c r="G1278" s="59">
        <v>0</v>
      </c>
      <c r="H1278" s="59">
        <v>8</v>
      </c>
      <c r="I1278" s="48"/>
      <c r="J1278" s="59">
        <v>129</v>
      </c>
      <c r="K1278" s="233">
        <v>6</v>
      </c>
      <c r="L1278" s="59">
        <v>2</v>
      </c>
      <c r="M1278" s="59">
        <v>4</v>
      </c>
      <c r="N1278" s="48"/>
      <c r="O1278" s="59">
        <v>143</v>
      </c>
      <c r="P1278" s="59">
        <v>1</v>
      </c>
      <c r="Q1278" s="48"/>
      <c r="R1278" s="59">
        <v>150</v>
      </c>
      <c r="S1278" s="59">
        <v>20</v>
      </c>
      <c r="T1278" s="48">
        <v>4</v>
      </c>
      <c r="U1278" s="59">
        <v>655</v>
      </c>
      <c r="V1278" s="59">
        <v>35</v>
      </c>
    </row>
    <row r="1279" spans="1:22">
      <c r="A1279" s="60" t="s">
        <v>1126</v>
      </c>
      <c r="B1279" s="15" t="str">
        <f>VLOOKUP(A1279,'Planning Periods'!$E$2:$N$540,10,FALSE)</f>
        <v>01/31/2024 - 01/31/2032</v>
      </c>
      <c r="C1279" s="59">
        <v>2014</v>
      </c>
      <c r="D1279" s="59" t="str">
        <f t="shared" si="18"/>
        <v>Merced 2014</v>
      </c>
      <c r="E1279" s="59" t="s">
        <v>1357</v>
      </c>
      <c r="F1279" s="233" t="s">
        <v>1357</v>
      </c>
      <c r="G1279" s="59" t="s">
        <v>1357</v>
      </c>
      <c r="H1279" s="59" t="s">
        <v>1357</v>
      </c>
      <c r="I1279" s="48"/>
      <c r="J1279" s="59" t="s">
        <v>1357</v>
      </c>
      <c r="K1279" s="233" t="s">
        <v>1357</v>
      </c>
      <c r="L1279" s="59" t="s">
        <v>1357</v>
      </c>
      <c r="M1279" s="59" t="s">
        <v>1357</v>
      </c>
      <c r="N1279" s="48"/>
      <c r="O1279" s="59" t="s">
        <v>1357</v>
      </c>
      <c r="P1279" s="59" t="s">
        <v>1357</v>
      </c>
      <c r="Q1279" s="48"/>
      <c r="R1279" s="59" t="s">
        <v>1357</v>
      </c>
      <c r="S1279" s="59" t="s">
        <v>1357</v>
      </c>
      <c r="T1279" s="48" t="s">
        <v>1357</v>
      </c>
      <c r="U1279" s="59" t="s">
        <v>1357</v>
      </c>
      <c r="V1279" s="59" t="s">
        <v>1357</v>
      </c>
    </row>
    <row r="1280" spans="1:22">
      <c r="A1280" s="60" t="s">
        <v>1126</v>
      </c>
      <c r="B1280" s="15" t="str">
        <f>VLOOKUP(A1280,'Planning Periods'!$E$2:$N$540,10,FALSE)</f>
        <v>01/31/2024 - 01/31/2032</v>
      </c>
      <c r="C1280" s="59">
        <v>2015</v>
      </c>
      <c r="D1280" s="59" t="str">
        <f t="shared" si="18"/>
        <v>Merced 2015</v>
      </c>
      <c r="E1280" s="59" t="s">
        <v>1357</v>
      </c>
      <c r="F1280" s="233" t="s">
        <v>1357</v>
      </c>
      <c r="G1280" s="59" t="s">
        <v>1357</v>
      </c>
      <c r="H1280" s="59" t="s">
        <v>1357</v>
      </c>
      <c r="I1280" s="48"/>
      <c r="J1280" s="59" t="s">
        <v>1357</v>
      </c>
      <c r="K1280" s="233" t="s">
        <v>1357</v>
      </c>
      <c r="L1280" s="59" t="s">
        <v>1357</v>
      </c>
      <c r="M1280" s="59" t="s">
        <v>1357</v>
      </c>
      <c r="N1280" s="48"/>
      <c r="O1280" s="59" t="s">
        <v>1357</v>
      </c>
      <c r="P1280" s="59" t="s">
        <v>1357</v>
      </c>
      <c r="Q1280" s="48"/>
      <c r="R1280" s="59" t="s">
        <v>1357</v>
      </c>
      <c r="S1280" s="59" t="s">
        <v>1357</v>
      </c>
      <c r="T1280" s="48" t="s">
        <v>1357</v>
      </c>
      <c r="U1280" s="59" t="s">
        <v>1357</v>
      </c>
      <c r="V1280" s="59" t="s">
        <v>1357</v>
      </c>
    </row>
    <row r="1281" spans="1:22">
      <c r="A1281" s="60" t="s">
        <v>1126</v>
      </c>
      <c r="B1281" s="15" t="str">
        <f>VLOOKUP(A1281,'Planning Periods'!$E$2:$N$540,10,FALSE)</f>
        <v>01/31/2024 - 01/31/2032</v>
      </c>
      <c r="C1281" s="59">
        <v>2016</v>
      </c>
      <c r="D1281" s="59" t="str">
        <f t="shared" si="18"/>
        <v>Merced 2016</v>
      </c>
      <c r="E1281" s="59" t="s">
        <v>1357</v>
      </c>
      <c r="F1281" s="233" t="s">
        <v>1357</v>
      </c>
      <c r="G1281" s="59" t="s">
        <v>1357</v>
      </c>
      <c r="H1281" s="59" t="s">
        <v>1357</v>
      </c>
      <c r="I1281" s="48"/>
      <c r="J1281" s="59" t="s">
        <v>1357</v>
      </c>
      <c r="K1281" s="233" t="s">
        <v>1357</v>
      </c>
      <c r="L1281" s="59" t="s">
        <v>1357</v>
      </c>
      <c r="M1281" s="59" t="s">
        <v>1357</v>
      </c>
      <c r="N1281" s="48"/>
      <c r="O1281" s="59" t="s">
        <v>1357</v>
      </c>
      <c r="P1281" s="59" t="s">
        <v>1357</v>
      </c>
      <c r="Q1281" s="48"/>
      <c r="R1281" s="59" t="s">
        <v>1357</v>
      </c>
      <c r="S1281" s="59" t="s">
        <v>1357</v>
      </c>
      <c r="T1281" s="48" t="s">
        <v>1357</v>
      </c>
      <c r="U1281" s="59" t="s">
        <v>1357</v>
      </c>
      <c r="V1281" s="59" t="s">
        <v>1357</v>
      </c>
    </row>
    <row r="1282" spans="1:22">
      <c r="A1282" s="60" t="s">
        <v>1126</v>
      </c>
      <c r="B1282" s="15" t="str">
        <f>VLOOKUP(A1282,'Planning Periods'!$E$2:$N$540,10,FALSE)</f>
        <v>01/31/2024 - 01/31/2032</v>
      </c>
      <c r="C1282" s="59">
        <v>2017</v>
      </c>
      <c r="D1282" s="59" t="str">
        <f t="shared" si="18"/>
        <v>Merced 2017</v>
      </c>
      <c r="E1282" s="59">
        <v>1085</v>
      </c>
      <c r="F1282" s="233">
        <v>0</v>
      </c>
      <c r="G1282" s="59">
        <v>0</v>
      </c>
      <c r="H1282" s="59">
        <v>0</v>
      </c>
      <c r="I1282" s="48"/>
      <c r="J1282" s="59">
        <v>775</v>
      </c>
      <c r="K1282" s="233">
        <v>0</v>
      </c>
      <c r="L1282" s="59">
        <v>0</v>
      </c>
      <c r="M1282" s="59">
        <v>0</v>
      </c>
      <c r="N1282" s="48"/>
      <c r="O1282" s="59">
        <v>711</v>
      </c>
      <c r="P1282" s="59">
        <v>145</v>
      </c>
      <c r="Q1282" s="48"/>
      <c r="R1282" s="59">
        <v>1885</v>
      </c>
      <c r="S1282" s="59">
        <v>82</v>
      </c>
      <c r="T1282" s="48">
        <v>0</v>
      </c>
      <c r="U1282" s="59">
        <v>4456</v>
      </c>
      <c r="V1282" s="59">
        <v>227</v>
      </c>
    </row>
    <row r="1283" spans="1:22">
      <c r="A1283" s="60" t="s">
        <v>1127</v>
      </c>
      <c r="B1283" s="15" t="str">
        <f>VLOOKUP(A1283,'Planning Periods'!$E$2:$N$540,10,FALSE)</f>
        <v>01/31/2024 - 01/31/2032</v>
      </c>
      <c r="C1283" s="59">
        <v>2014</v>
      </c>
      <c r="D1283" s="59" t="str">
        <f t="shared" si="18"/>
        <v>Merced County - Unincorporated 2014</v>
      </c>
      <c r="E1283" s="59" t="s">
        <v>1357</v>
      </c>
      <c r="F1283" s="233" t="s">
        <v>1357</v>
      </c>
      <c r="G1283" s="59" t="s">
        <v>1357</v>
      </c>
      <c r="H1283" s="59" t="s">
        <v>1357</v>
      </c>
      <c r="I1283" s="48"/>
      <c r="J1283" s="59" t="s">
        <v>1357</v>
      </c>
      <c r="K1283" s="233" t="s">
        <v>1357</v>
      </c>
      <c r="L1283" s="59" t="s">
        <v>1357</v>
      </c>
      <c r="M1283" s="59" t="s">
        <v>1357</v>
      </c>
      <c r="N1283" s="48"/>
      <c r="O1283" s="59" t="s">
        <v>1357</v>
      </c>
      <c r="P1283" s="59" t="s">
        <v>1357</v>
      </c>
      <c r="Q1283" s="48"/>
      <c r="R1283" s="59" t="s">
        <v>1357</v>
      </c>
      <c r="S1283" s="59" t="s">
        <v>1357</v>
      </c>
      <c r="T1283" s="48" t="s">
        <v>1357</v>
      </c>
      <c r="U1283" s="59" t="s">
        <v>1357</v>
      </c>
      <c r="V1283" s="59" t="s">
        <v>1357</v>
      </c>
    </row>
    <row r="1284" spans="1:22">
      <c r="A1284" s="60" t="s">
        <v>1127</v>
      </c>
      <c r="B1284" s="15" t="str">
        <f>VLOOKUP(A1284,'Planning Periods'!$E$2:$N$540,10,FALSE)</f>
        <v>01/31/2024 - 01/31/2032</v>
      </c>
      <c r="C1284" s="59">
        <v>2015</v>
      </c>
      <c r="D1284" s="59" t="str">
        <f t="shared" si="18"/>
        <v>Merced County - Unincorporated 2015</v>
      </c>
      <c r="E1284" s="59" t="s">
        <v>1357</v>
      </c>
      <c r="F1284" s="233" t="s">
        <v>1357</v>
      </c>
      <c r="G1284" s="59" t="s">
        <v>1357</v>
      </c>
      <c r="H1284" s="59" t="s">
        <v>1357</v>
      </c>
      <c r="I1284" s="48"/>
      <c r="J1284" s="59" t="s">
        <v>1357</v>
      </c>
      <c r="K1284" s="233" t="s">
        <v>1357</v>
      </c>
      <c r="L1284" s="59" t="s">
        <v>1357</v>
      </c>
      <c r="M1284" s="59" t="s">
        <v>1357</v>
      </c>
      <c r="N1284" s="48"/>
      <c r="O1284" s="59" t="s">
        <v>1357</v>
      </c>
      <c r="P1284" s="59" t="s">
        <v>1357</v>
      </c>
      <c r="Q1284" s="48"/>
      <c r="R1284" s="59" t="s">
        <v>1357</v>
      </c>
      <c r="S1284" s="59" t="s">
        <v>1357</v>
      </c>
      <c r="T1284" s="48" t="s">
        <v>1357</v>
      </c>
      <c r="U1284" s="59" t="s">
        <v>1357</v>
      </c>
      <c r="V1284" s="59" t="s">
        <v>1357</v>
      </c>
    </row>
    <row r="1285" spans="1:22">
      <c r="A1285" s="60" t="s">
        <v>1127</v>
      </c>
      <c r="B1285" s="15" t="str">
        <f>VLOOKUP(A1285,'Planning Periods'!$E$2:$N$540,10,FALSE)</f>
        <v>01/31/2024 - 01/31/2032</v>
      </c>
      <c r="C1285" s="59">
        <v>2016</v>
      </c>
      <c r="D1285" s="59" t="str">
        <f t="shared" si="18"/>
        <v>Merced County - Unincorporated 2016</v>
      </c>
      <c r="E1285" s="59">
        <v>1085</v>
      </c>
      <c r="F1285" s="233">
        <v>0</v>
      </c>
      <c r="G1285" s="59">
        <v>0</v>
      </c>
      <c r="H1285" s="59">
        <v>0</v>
      </c>
      <c r="I1285" s="48"/>
      <c r="J1285" s="59">
        <v>775</v>
      </c>
      <c r="K1285" s="233">
        <v>0</v>
      </c>
      <c r="L1285" s="59">
        <v>0</v>
      </c>
      <c r="M1285" s="59">
        <v>0</v>
      </c>
      <c r="N1285" s="48"/>
      <c r="O1285" s="59">
        <v>711</v>
      </c>
      <c r="P1285" s="59">
        <v>37</v>
      </c>
      <c r="Q1285" s="48"/>
      <c r="R1285" s="59">
        <v>1885</v>
      </c>
      <c r="S1285" s="59">
        <v>137</v>
      </c>
      <c r="T1285" s="48">
        <v>0</v>
      </c>
      <c r="U1285" s="59">
        <v>4456</v>
      </c>
      <c r="V1285" s="59">
        <v>174</v>
      </c>
    </row>
    <row r="1286" spans="1:22">
      <c r="A1286" s="60" t="s">
        <v>1127</v>
      </c>
      <c r="B1286" s="15" t="str">
        <f>VLOOKUP(A1286,'Planning Periods'!$E$2:$N$540,10,FALSE)</f>
        <v>01/31/2024 - 01/31/2032</v>
      </c>
      <c r="C1286" s="59">
        <v>2017</v>
      </c>
      <c r="D1286" s="59" t="str">
        <f t="shared" si="18"/>
        <v>Merced County - Unincorporated 2017</v>
      </c>
      <c r="E1286" s="59">
        <v>1085</v>
      </c>
      <c r="F1286" s="233">
        <v>0</v>
      </c>
      <c r="G1286" s="59">
        <v>0</v>
      </c>
      <c r="H1286" s="59">
        <v>0</v>
      </c>
      <c r="I1286" s="48"/>
      <c r="J1286" s="59">
        <v>775</v>
      </c>
      <c r="K1286" s="233">
        <v>0</v>
      </c>
      <c r="L1286" s="59">
        <v>0</v>
      </c>
      <c r="M1286" s="59">
        <v>0</v>
      </c>
      <c r="N1286" s="48"/>
      <c r="O1286" s="59">
        <v>711</v>
      </c>
      <c r="P1286" s="59">
        <v>52</v>
      </c>
      <c r="Q1286" s="48"/>
      <c r="R1286" s="59">
        <v>1885</v>
      </c>
      <c r="S1286" s="59">
        <v>118</v>
      </c>
      <c r="T1286" s="48">
        <v>0</v>
      </c>
      <c r="U1286" s="59">
        <v>4456</v>
      </c>
      <c r="V1286" s="59">
        <v>170</v>
      </c>
    </row>
    <row r="1287" spans="1:22">
      <c r="A1287" s="60" t="s">
        <v>1128</v>
      </c>
      <c r="B1287" s="15" t="str">
        <f>VLOOKUP(A1287,'Planning Periods'!$E$2:$N$540,10,FALSE)</f>
        <v>01/31/2023 - 01/31/2031</v>
      </c>
      <c r="C1287" s="59">
        <v>2014</v>
      </c>
      <c r="D1287" s="59" t="str">
        <f t="shared" si="18"/>
        <v>Mill Valley 2014</v>
      </c>
      <c r="E1287" s="59">
        <v>41</v>
      </c>
      <c r="F1287" s="233">
        <v>3</v>
      </c>
      <c r="G1287" s="59">
        <v>1</v>
      </c>
      <c r="H1287" s="59">
        <v>2</v>
      </c>
      <c r="I1287" s="48"/>
      <c r="J1287" s="59">
        <v>24</v>
      </c>
      <c r="K1287" s="233">
        <v>3</v>
      </c>
      <c r="L1287" s="59">
        <v>0</v>
      </c>
      <c r="M1287" s="59">
        <v>3</v>
      </c>
      <c r="N1287" s="48"/>
      <c r="O1287" s="59">
        <v>26</v>
      </c>
      <c r="P1287" s="59">
        <v>1</v>
      </c>
      <c r="Q1287" s="48"/>
      <c r="R1287" s="59">
        <v>38</v>
      </c>
      <c r="S1287" s="59">
        <v>3</v>
      </c>
      <c r="T1287" s="48">
        <v>3</v>
      </c>
      <c r="U1287" s="59">
        <v>129</v>
      </c>
      <c r="V1287" s="59">
        <v>10</v>
      </c>
    </row>
    <row r="1288" spans="1:22">
      <c r="A1288" s="60" t="s">
        <v>1128</v>
      </c>
      <c r="B1288" s="15" t="str">
        <f>VLOOKUP(A1288,'Planning Periods'!$E$2:$N$540,10,FALSE)</f>
        <v>01/31/2023 - 01/31/2031</v>
      </c>
      <c r="C1288" s="59">
        <v>2015</v>
      </c>
      <c r="D1288" s="59" t="str">
        <f t="shared" si="18"/>
        <v>Mill Valley 2015</v>
      </c>
      <c r="E1288" s="59">
        <v>41</v>
      </c>
      <c r="F1288" s="233">
        <v>6</v>
      </c>
      <c r="G1288" s="59">
        <v>0</v>
      </c>
      <c r="H1288" s="59">
        <v>6</v>
      </c>
      <c r="I1288" s="48"/>
      <c r="J1288" s="59">
        <v>24</v>
      </c>
      <c r="K1288" s="233">
        <v>8</v>
      </c>
      <c r="L1288" s="59">
        <v>0</v>
      </c>
      <c r="M1288" s="59">
        <v>8</v>
      </c>
      <c r="N1288" s="48"/>
      <c r="O1288" s="59">
        <v>26</v>
      </c>
      <c r="P1288" s="59">
        <v>3</v>
      </c>
      <c r="Q1288" s="48"/>
      <c r="R1288" s="59">
        <v>38</v>
      </c>
      <c r="S1288" s="59">
        <v>9</v>
      </c>
      <c r="T1288" s="48">
        <v>8</v>
      </c>
      <c r="U1288" s="59">
        <v>129</v>
      </c>
      <c r="V1288" s="59">
        <v>26</v>
      </c>
    </row>
    <row r="1289" spans="1:22">
      <c r="A1289" s="60" t="s">
        <v>1128</v>
      </c>
      <c r="B1289" s="15" t="str">
        <f>VLOOKUP(A1289,'Planning Periods'!$E$2:$N$540,10,FALSE)</f>
        <v>01/31/2023 - 01/31/2031</v>
      </c>
      <c r="C1289" s="59">
        <v>2016</v>
      </c>
      <c r="D1289" s="59" t="str">
        <f t="shared" si="18"/>
        <v>Mill Valley 2016</v>
      </c>
      <c r="E1289" s="59">
        <v>41</v>
      </c>
      <c r="F1289" s="233">
        <v>4</v>
      </c>
      <c r="G1289" s="59">
        <v>0</v>
      </c>
      <c r="H1289" s="59">
        <v>4</v>
      </c>
      <c r="I1289" s="48"/>
      <c r="J1289" s="59">
        <v>24</v>
      </c>
      <c r="K1289" s="233">
        <v>3</v>
      </c>
      <c r="L1289" s="59">
        <v>0</v>
      </c>
      <c r="M1289" s="59">
        <v>3</v>
      </c>
      <c r="N1289" s="48"/>
      <c r="O1289" s="59">
        <v>26</v>
      </c>
      <c r="P1289" s="59">
        <v>2</v>
      </c>
      <c r="Q1289" s="48"/>
      <c r="R1289" s="59">
        <v>38</v>
      </c>
      <c r="S1289" s="59">
        <v>2</v>
      </c>
      <c r="T1289" s="48">
        <v>3</v>
      </c>
      <c r="U1289" s="59">
        <v>129</v>
      </c>
      <c r="V1289" s="59">
        <v>11</v>
      </c>
    </row>
    <row r="1290" spans="1:22">
      <c r="A1290" s="60" t="s">
        <v>1128</v>
      </c>
      <c r="B1290" s="15" t="str">
        <f>VLOOKUP(A1290,'Planning Periods'!$E$2:$N$540,10,FALSE)</f>
        <v>01/31/2023 - 01/31/2031</v>
      </c>
      <c r="C1290" s="59">
        <v>2017</v>
      </c>
      <c r="D1290" s="59" t="str">
        <f t="shared" si="18"/>
        <v>Mill Valley 2017</v>
      </c>
      <c r="E1290" s="59">
        <v>41</v>
      </c>
      <c r="F1290" s="233">
        <v>6</v>
      </c>
      <c r="G1290" s="59">
        <v>0</v>
      </c>
      <c r="H1290" s="59">
        <v>6</v>
      </c>
      <c r="I1290" s="48"/>
      <c r="J1290" s="59">
        <v>24</v>
      </c>
      <c r="K1290" s="233">
        <v>6</v>
      </c>
      <c r="L1290" s="59">
        <v>0</v>
      </c>
      <c r="M1290" s="59">
        <v>6</v>
      </c>
      <c r="N1290" s="48"/>
      <c r="O1290" s="59">
        <v>26</v>
      </c>
      <c r="P1290" s="59">
        <v>5</v>
      </c>
      <c r="Q1290" s="48"/>
      <c r="R1290" s="59">
        <v>38</v>
      </c>
      <c r="S1290" s="59">
        <v>4</v>
      </c>
      <c r="T1290" s="48">
        <v>6</v>
      </c>
      <c r="U1290" s="59">
        <v>129</v>
      </c>
      <c r="V1290" s="59">
        <v>21</v>
      </c>
    </row>
    <row r="1291" spans="1:22">
      <c r="A1291" s="60" t="s">
        <v>1129</v>
      </c>
      <c r="B1291" s="15" t="str">
        <f>VLOOKUP(A1291,'Planning Periods'!$E$2:$N$540,10,FALSE)</f>
        <v>01/31/2023 - 01/31/2031</v>
      </c>
      <c r="C1291" s="59">
        <v>2014</v>
      </c>
      <c r="D1291" s="59" t="str">
        <f t="shared" ref="D1291:D1361" si="19">CONCATENATE(A1291," ",C1291)</f>
        <v>Millbrae 2014</v>
      </c>
      <c r="E1291" s="59" t="s">
        <v>1357</v>
      </c>
      <c r="F1291" s="233" t="s">
        <v>1357</v>
      </c>
      <c r="G1291" s="59" t="s">
        <v>1357</v>
      </c>
      <c r="H1291" s="59" t="s">
        <v>1357</v>
      </c>
      <c r="I1291" s="48"/>
      <c r="J1291" s="59" t="s">
        <v>1357</v>
      </c>
      <c r="K1291" s="233" t="s">
        <v>1357</v>
      </c>
      <c r="L1291" s="59" t="s">
        <v>1357</v>
      </c>
      <c r="M1291" s="59" t="s">
        <v>1357</v>
      </c>
      <c r="N1291" s="48"/>
      <c r="O1291" s="59" t="s">
        <v>1357</v>
      </c>
      <c r="P1291" s="59" t="s">
        <v>1357</v>
      </c>
      <c r="Q1291" s="48"/>
      <c r="R1291" s="59" t="s">
        <v>1357</v>
      </c>
      <c r="S1291" s="59" t="s">
        <v>1357</v>
      </c>
      <c r="T1291" s="48" t="s">
        <v>1357</v>
      </c>
      <c r="U1291" s="59" t="s">
        <v>1357</v>
      </c>
      <c r="V1291" s="59" t="s">
        <v>1357</v>
      </c>
    </row>
    <row r="1292" spans="1:22">
      <c r="A1292" s="60" t="s">
        <v>1129</v>
      </c>
      <c r="B1292" s="15" t="str">
        <f>VLOOKUP(A1292,'Planning Periods'!$E$2:$N$540,10,FALSE)</f>
        <v>01/31/2023 - 01/31/2031</v>
      </c>
      <c r="C1292" s="59">
        <v>2015</v>
      </c>
      <c r="D1292" s="59" t="str">
        <f t="shared" si="19"/>
        <v>Millbrae 2015</v>
      </c>
      <c r="E1292" s="59" t="s">
        <v>1357</v>
      </c>
      <c r="F1292" s="233" t="s">
        <v>1357</v>
      </c>
      <c r="G1292" s="59" t="s">
        <v>1357</v>
      </c>
      <c r="H1292" s="59" t="s">
        <v>1357</v>
      </c>
      <c r="I1292" s="48"/>
      <c r="J1292" s="59" t="s">
        <v>1357</v>
      </c>
      <c r="K1292" s="233" t="s">
        <v>1357</v>
      </c>
      <c r="L1292" s="59" t="s">
        <v>1357</v>
      </c>
      <c r="M1292" s="59" t="s">
        <v>1357</v>
      </c>
      <c r="N1292" s="48"/>
      <c r="O1292" s="59" t="s">
        <v>1357</v>
      </c>
      <c r="P1292" s="59" t="s">
        <v>1357</v>
      </c>
      <c r="Q1292" s="48"/>
      <c r="R1292" s="59" t="s">
        <v>1357</v>
      </c>
      <c r="S1292" s="59" t="s">
        <v>1357</v>
      </c>
      <c r="T1292" s="48" t="s">
        <v>1357</v>
      </c>
      <c r="U1292" s="59" t="s">
        <v>1357</v>
      </c>
      <c r="V1292" s="59" t="s">
        <v>1357</v>
      </c>
    </row>
    <row r="1293" spans="1:22">
      <c r="A1293" s="60" t="s">
        <v>1129</v>
      </c>
      <c r="B1293" s="15" t="str">
        <f>VLOOKUP(A1293,'Planning Periods'!$E$2:$N$540,10,FALSE)</f>
        <v>01/31/2023 - 01/31/2031</v>
      </c>
      <c r="C1293" s="59">
        <v>2016</v>
      </c>
      <c r="D1293" s="59" t="str">
        <f t="shared" si="19"/>
        <v>Millbrae 2016</v>
      </c>
      <c r="E1293" s="59">
        <v>193</v>
      </c>
      <c r="F1293" s="233">
        <v>0</v>
      </c>
      <c r="G1293" s="59">
        <v>0</v>
      </c>
      <c r="H1293" s="59">
        <v>0</v>
      </c>
      <c r="I1293" s="48"/>
      <c r="J1293" s="59">
        <v>101</v>
      </c>
      <c r="K1293" s="233">
        <v>0</v>
      </c>
      <c r="L1293" s="59">
        <v>0</v>
      </c>
      <c r="M1293" s="59">
        <v>0</v>
      </c>
      <c r="N1293" s="48"/>
      <c r="O1293" s="59">
        <v>112</v>
      </c>
      <c r="P1293" s="59">
        <v>0</v>
      </c>
      <c r="Q1293" s="48"/>
      <c r="R1293" s="59">
        <v>257</v>
      </c>
      <c r="S1293" s="59">
        <v>0</v>
      </c>
      <c r="T1293" s="48">
        <v>0</v>
      </c>
      <c r="U1293" s="59">
        <v>663</v>
      </c>
      <c r="V1293" s="59">
        <v>0</v>
      </c>
    </row>
    <row r="1294" spans="1:22">
      <c r="A1294" s="60" t="s">
        <v>1129</v>
      </c>
      <c r="B1294" s="15" t="str">
        <f>VLOOKUP(A1294,'Planning Periods'!$E$2:$N$540,10,FALSE)</f>
        <v>01/31/2023 - 01/31/2031</v>
      </c>
      <c r="C1294" s="59">
        <v>2017</v>
      </c>
      <c r="D1294" s="59" t="str">
        <f t="shared" si="19"/>
        <v>Millbrae 2017</v>
      </c>
      <c r="E1294" s="59">
        <v>193</v>
      </c>
      <c r="F1294" s="233">
        <v>0</v>
      </c>
      <c r="G1294" s="59">
        <v>0</v>
      </c>
      <c r="H1294" s="59">
        <v>0</v>
      </c>
      <c r="I1294" s="48"/>
      <c r="J1294" s="59">
        <v>101</v>
      </c>
      <c r="K1294" s="233">
        <v>0</v>
      </c>
      <c r="L1294" s="59">
        <v>0</v>
      </c>
      <c r="M1294" s="59">
        <v>0</v>
      </c>
      <c r="N1294" s="48"/>
      <c r="O1294" s="59">
        <v>112</v>
      </c>
      <c r="P1294" s="59">
        <v>0</v>
      </c>
      <c r="Q1294" s="48"/>
      <c r="R1294" s="59">
        <v>257</v>
      </c>
      <c r="S1294" s="59">
        <v>3</v>
      </c>
      <c r="T1294" s="48">
        <v>0</v>
      </c>
      <c r="U1294" s="59">
        <v>663</v>
      </c>
      <c r="V1294" s="59">
        <v>3</v>
      </c>
    </row>
    <row r="1295" spans="1:22">
      <c r="A1295" s="60" t="s">
        <v>1130</v>
      </c>
      <c r="B1295" s="15" t="str">
        <f>VLOOKUP(A1295,'Planning Periods'!$E$2:$N$540,10,FALSE)</f>
        <v>01/31/2023 - 01/31/2031</v>
      </c>
      <c r="C1295" s="59">
        <v>2014</v>
      </c>
      <c r="D1295" s="59" t="str">
        <f t="shared" si="19"/>
        <v>Milpitas 2014</v>
      </c>
      <c r="E1295" s="59">
        <v>1004</v>
      </c>
      <c r="F1295" s="233">
        <v>0</v>
      </c>
      <c r="G1295" s="59">
        <v>0</v>
      </c>
      <c r="H1295" s="59">
        <v>0</v>
      </c>
      <c r="I1295" s="48"/>
      <c r="J1295" s="59">
        <v>570</v>
      </c>
      <c r="K1295" s="233">
        <v>0</v>
      </c>
      <c r="L1295" s="59">
        <v>0</v>
      </c>
      <c r="M1295" s="59">
        <v>0</v>
      </c>
      <c r="N1295" s="48"/>
      <c r="O1295" s="59">
        <v>565</v>
      </c>
      <c r="P1295" s="59">
        <v>0</v>
      </c>
      <c r="Q1295" s="48"/>
      <c r="R1295" s="59">
        <v>1151</v>
      </c>
      <c r="S1295" s="59">
        <v>841</v>
      </c>
      <c r="T1295" s="48">
        <v>0</v>
      </c>
      <c r="U1295" s="59">
        <v>3290</v>
      </c>
      <c r="V1295" s="59">
        <v>841</v>
      </c>
    </row>
    <row r="1296" spans="1:22">
      <c r="A1296" s="60" t="s">
        <v>1130</v>
      </c>
      <c r="B1296" s="15" t="str">
        <f>VLOOKUP(A1296,'Planning Periods'!$E$2:$N$540,10,FALSE)</f>
        <v>01/31/2023 - 01/31/2031</v>
      </c>
      <c r="C1296" s="59">
        <v>2015</v>
      </c>
      <c r="D1296" s="59" t="str">
        <f t="shared" si="19"/>
        <v>Milpitas 2015</v>
      </c>
      <c r="E1296" s="59">
        <v>1004</v>
      </c>
      <c r="F1296" s="233">
        <v>0</v>
      </c>
      <c r="G1296" s="59">
        <v>0</v>
      </c>
      <c r="H1296" s="59">
        <v>0</v>
      </c>
      <c r="I1296" s="48"/>
      <c r="J1296" s="59">
        <v>570</v>
      </c>
      <c r="K1296" s="233">
        <v>0</v>
      </c>
      <c r="L1296" s="59">
        <v>0</v>
      </c>
      <c r="M1296" s="59">
        <v>0</v>
      </c>
      <c r="N1296" s="48"/>
      <c r="O1296" s="59">
        <v>565</v>
      </c>
      <c r="P1296" s="59">
        <v>0</v>
      </c>
      <c r="Q1296" s="48"/>
      <c r="R1296" s="59">
        <v>1151</v>
      </c>
      <c r="S1296" s="59">
        <v>270</v>
      </c>
      <c r="T1296" s="48">
        <v>0</v>
      </c>
      <c r="U1296" s="59">
        <v>3290</v>
      </c>
      <c r="V1296" s="59">
        <v>270</v>
      </c>
    </row>
    <row r="1297" spans="1:22">
      <c r="A1297" s="60" t="s">
        <v>1130</v>
      </c>
      <c r="B1297" s="15" t="str">
        <f>VLOOKUP(A1297,'Planning Periods'!$E$2:$N$540,10,FALSE)</f>
        <v>01/31/2023 - 01/31/2031</v>
      </c>
      <c r="C1297" s="59">
        <v>2016</v>
      </c>
      <c r="D1297" s="59" t="str">
        <f t="shared" si="19"/>
        <v>Milpitas 2016</v>
      </c>
      <c r="E1297" s="59">
        <v>1004</v>
      </c>
      <c r="F1297" s="233">
        <v>0</v>
      </c>
      <c r="G1297" s="59">
        <v>0</v>
      </c>
      <c r="H1297" s="59">
        <v>0</v>
      </c>
      <c r="I1297" s="48"/>
      <c r="J1297" s="59">
        <v>570</v>
      </c>
      <c r="K1297" s="233">
        <v>0</v>
      </c>
      <c r="L1297" s="59">
        <v>0</v>
      </c>
      <c r="M1297" s="59">
        <v>0</v>
      </c>
      <c r="N1297" s="48"/>
      <c r="O1297" s="59">
        <v>565</v>
      </c>
      <c r="P1297" s="59">
        <v>0</v>
      </c>
      <c r="Q1297" s="48"/>
      <c r="R1297" s="59">
        <v>1151</v>
      </c>
      <c r="S1297" s="59">
        <v>82</v>
      </c>
      <c r="T1297" s="48">
        <v>0</v>
      </c>
      <c r="U1297" s="59">
        <v>3290</v>
      </c>
      <c r="V1297" s="59">
        <v>82</v>
      </c>
    </row>
    <row r="1298" spans="1:22">
      <c r="A1298" s="60" t="s">
        <v>1130</v>
      </c>
      <c r="B1298" s="15" t="str">
        <f>VLOOKUP(A1298,'Planning Periods'!$E$2:$N$540,10,FALSE)</f>
        <v>01/31/2023 - 01/31/2031</v>
      </c>
      <c r="C1298" s="59">
        <v>2017</v>
      </c>
      <c r="D1298" s="59" t="str">
        <f t="shared" si="19"/>
        <v>Milpitas 2017</v>
      </c>
      <c r="E1298" s="59">
        <v>1004</v>
      </c>
      <c r="F1298" s="233">
        <v>0</v>
      </c>
      <c r="G1298" s="59">
        <v>0</v>
      </c>
      <c r="H1298" s="59">
        <v>0</v>
      </c>
      <c r="I1298" s="48"/>
      <c r="J1298" s="59">
        <v>570</v>
      </c>
      <c r="K1298" s="233">
        <v>0</v>
      </c>
      <c r="L1298" s="59">
        <v>0</v>
      </c>
      <c r="M1298" s="59">
        <v>0</v>
      </c>
      <c r="N1298" s="48"/>
      <c r="O1298" s="59">
        <v>565</v>
      </c>
      <c r="P1298" s="59">
        <v>0</v>
      </c>
      <c r="Q1298" s="48"/>
      <c r="R1298" s="59">
        <v>1151</v>
      </c>
      <c r="S1298" s="59">
        <v>111</v>
      </c>
      <c r="T1298" s="48">
        <v>0</v>
      </c>
      <c r="U1298" s="59">
        <v>3290</v>
      </c>
      <c r="V1298" s="59">
        <v>111</v>
      </c>
    </row>
    <row r="1299" spans="1:22">
      <c r="A1299" s="60" t="s">
        <v>1131</v>
      </c>
      <c r="B1299" s="15"/>
      <c r="C1299" s="59">
        <v>2013</v>
      </c>
      <c r="D1299" s="59" t="str">
        <f t="shared" si="19"/>
        <v>Mission Viejo 2013</v>
      </c>
      <c r="E1299" s="59" t="s">
        <v>1357</v>
      </c>
      <c r="F1299" s="233" t="s">
        <v>1357</v>
      </c>
      <c r="G1299" s="59" t="s">
        <v>1357</v>
      </c>
      <c r="H1299" s="59" t="s">
        <v>1357</v>
      </c>
      <c r="I1299" s="48"/>
      <c r="J1299" s="59" t="s">
        <v>1357</v>
      </c>
      <c r="K1299" s="233" t="s">
        <v>1357</v>
      </c>
      <c r="L1299" s="59" t="s">
        <v>1357</v>
      </c>
      <c r="M1299" s="59" t="s">
        <v>1357</v>
      </c>
      <c r="N1299" s="48"/>
      <c r="O1299" s="59" t="s">
        <v>1357</v>
      </c>
      <c r="P1299" s="59" t="s">
        <v>1357</v>
      </c>
      <c r="Q1299" s="48"/>
      <c r="R1299" s="59" t="s">
        <v>1357</v>
      </c>
      <c r="S1299" s="59" t="s">
        <v>1357</v>
      </c>
      <c r="T1299" s="48" t="s">
        <v>1357</v>
      </c>
      <c r="U1299" s="59" t="s">
        <v>1357</v>
      </c>
      <c r="V1299" s="59" t="s">
        <v>1357</v>
      </c>
    </row>
    <row r="1300" spans="1:22">
      <c r="A1300" s="60" t="s">
        <v>1131</v>
      </c>
      <c r="B1300" s="15" t="str">
        <f>VLOOKUP(A1300,'Planning Periods'!$E$2:$N$540,10,FALSE)</f>
        <v>10/15/2021 - 10/15/2029</v>
      </c>
      <c r="C1300" s="59">
        <v>2014</v>
      </c>
      <c r="D1300" s="59" t="str">
        <f t="shared" si="19"/>
        <v>Mission Viejo 2014</v>
      </c>
      <c r="E1300" s="59">
        <v>42</v>
      </c>
      <c r="F1300" s="233">
        <v>9</v>
      </c>
      <c r="G1300" s="59">
        <v>9</v>
      </c>
      <c r="H1300" s="59">
        <v>0</v>
      </c>
      <c r="I1300" s="48"/>
      <c r="J1300" s="59">
        <v>29</v>
      </c>
      <c r="K1300" s="233">
        <v>6</v>
      </c>
      <c r="L1300" s="59">
        <v>6</v>
      </c>
      <c r="M1300" s="59">
        <v>0</v>
      </c>
      <c r="N1300" s="48"/>
      <c r="O1300" s="59">
        <v>33</v>
      </c>
      <c r="P1300" s="59">
        <v>16</v>
      </c>
      <c r="Q1300" s="48"/>
      <c r="R1300" s="59">
        <v>73</v>
      </c>
      <c r="S1300" s="59">
        <v>296</v>
      </c>
      <c r="T1300" s="48">
        <v>0</v>
      </c>
      <c r="U1300" s="59">
        <v>177</v>
      </c>
      <c r="V1300" s="59">
        <v>327</v>
      </c>
    </row>
    <row r="1301" spans="1:22">
      <c r="A1301" s="60" t="s">
        <v>1131</v>
      </c>
      <c r="B1301" s="15" t="str">
        <f>VLOOKUP(A1301,'Planning Periods'!$E$2:$N$540,10,FALSE)</f>
        <v>10/15/2021 - 10/15/2029</v>
      </c>
      <c r="C1301" s="59">
        <v>2015</v>
      </c>
      <c r="D1301" s="59" t="str">
        <f t="shared" si="19"/>
        <v>Mission Viejo 2015</v>
      </c>
      <c r="E1301" s="59">
        <v>42</v>
      </c>
      <c r="F1301" s="233">
        <v>3</v>
      </c>
      <c r="G1301" s="59">
        <v>3</v>
      </c>
      <c r="H1301" s="59">
        <v>0</v>
      </c>
      <c r="I1301" s="48"/>
      <c r="J1301" s="59">
        <v>29</v>
      </c>
      <c r="K1301" s="233">
        <v>22</v>
      </c>
      <c r="L1301" s="59">
        <v>22</v>
      </c>
      <c r="M1301" s="59">
        <v>0</v>
      </c>
      <c r="N1301" s="48"/>
      <c r="O1301" s="59">
        <v>33</v>
      </c>
      <c r="P1301" s="59">
        <v>0</v>
      </c>
      <c r="Q1301" s="48"/>
      <c r="R1301" s="59">
        <v>73</v>
      </c>
      <c r="S1301" s="59">
        <v>468</v>
      </c>
      <c r="T1301" s="48">
        <v>0</v>
      </c>
      <c r="U1301" s="59">
        <v>177</v>
      </c>
      <c r="V1301" s="59">
        <v>493</v>
      </c>
    </row>
    <row r="1302" spans="1:22">
      <c r="A1302" s="60" t="s">
        <v>1131</v>
      </c>
      <c r="B1302" s="15" t="str">
        <f>VLOOKUP(A1302,'Planning Periods'!$E$2:$N$540,10,FALSE)</f>
        <v>10/15/2021 - 10/15/2029</v>
      </c>
      <c r="C1302" s="59">
        <v>2016</v>
      </c>
      <c r="D1302" s="59" t="str">
        <f t="shared" si="19"/>
        <v>Mission Viejo 2016</v>
      </c>
      <c r="E1302" s="59">
        <v>42</v>
      </c>
      <c r="F1302" s="233">
        <v>1</v>
      </c>
      <c r="G1302" s="59">
        <v>1</v>
      </c>
      <c r="H1302" s="59">
        <v>0</v>
      </c>
      <c r="I1302" s="48"/>
      <c r="J1302" s="59">
        <v>29</v>
      </c>
      <c r="K1302" s="233">
        <v>0</v>
      </c>
      <c r="L1302" s="59">
        <v>0</v>
      </c>
      <c r="M1302" s="59">
        <v>0</v>
      </c>
      <c r="N1302" s="48"/>
      <c r="O1302" s="59">
        <v>33</v>
      </c>
      <c r="P1302" s="59">
        <v>0</v>
      </c>
      <c r="Q1302" s="48"/>
      <c r="R1302" s="59">
        <v>73</v>
      </c>
      <c r="S1302" s="59">
        <v>6</v>
      </c>
      <c r="T1302" s="48">
        <v>0</v>
      </c>
      <c r="U1302" s="59">
        <v>177</v>
      </c>
      <c r="V1302" s="59">
        <v>7</v>
      </c>
    </row>
    <row r="1303" spans="1:22">
      <c r="A1303" s="60" t="s">
        <v>1131</v>
      </c>
      <c r="B1303" s="15" t="str">
        <f>VLOOKUP(A1303,'Planning Periods'!$E$2:$N$540,10,FALSE)</f>
        <v>10/15/2021 - 10/15/2029</v>
      </c>
      <c r="C1303" s="59">
        <v>2017</v>
      </c>
      <c r="D1303" s="59" t="str">
        <f t="shared" si="19"/>
        <v>Mission Viejo 2017</v>
      </c>
      <c r="E1303" s="59">
        <v>42</v>
      </c>
      <c r="F1303" s="233">
        <v>0</v>
      </c>
      <c r="G1303" s="59">
        <v>0</v>
      </c>
      <c r="H1303" s="59">
        <v>0</v>
      </c>
      <c r="I1303" s="48"/>
      <c r="J1303" s="59">
        <v>29</v>
      </c>
      <c r="K1303" s="233">
        <v>0</v>
      </c>
      <c r="L1303" s="59">
        <v>0</v>
      </c>
      <c r="M1303" s="59">
        <v>0</v>
      </c>
      <c r="N1303" s="48"/>
      <c r="O1303" s="59">
        <v>33</v>
      </c>
      <c r="P1303" s="59">
        <v>0</v>
      </c>
      <c r="Q1303" s="48"/>
      <c r="R1303" s="59">
        <v>73</v>
      </c>
      <c r="S1303" s="59">
        <v>35</v>
      </c>
      <c r="T1303" s="48">
        <v>0</v>
      </c>
      <c r="U1303" s="59">
        <v>177</v>
      </c>
      <c r="V1303" s="59">
        <v>35</v>
      </c>
    </row>
    <row r="1304" spans="1:22">
      <c r="A1304" s="60" t="s">
        <v>1132</v>
      </c>
      <c r="B1304" s="15" t="str">
        <f>VLOOKUP(A1304,'Planning Periods'!$E$2:$N$540,10,FALSE)</f>
        <v>12/31/2023 - 12/31/2031</v>
      </c>
      <c r="C1304" s="59">
        <v>2014</v>
      </c>
      <c r="D1304" s="59" t="str">
        <f t="shared" si="19"/>
        <v>Modesto 2014</v>
      </c>
      <c r="E1304" s="59" t="s">
        <v>1357</v>
      </c>
      <c r="F1304" s="233" t="s">
        <v>1357</v>
      </c>
      <c r="G1304" s="59" t="s">
        <v>1357</v>
      </c>
      <c r="H1304" s="59" t="s">
        <v>1357</v>
      </c>
      <c r="I1304" s="48"/>
      <c r="J1304" s="59" t="s">
        <v>1357</v>
      </c>
      <c r="K1304" s="233" t="s">
        <v>1357</v>
      </c>
      <c r="L1304" s="59" t="s">
        <v>1357</v>
      </c>
      <c r="M1304" s="59" t="s">
        <v>1357</v>
      </c>
      <c r="N1304" s="48"/>
      <c r="O1304" s="59" t="s">
        <v>1357</v>
      </c>
      <c r="P1304" s="59" t="s">
        <v>1357</v>
      </c>
      <c r="Q1304" s="48"/>
      <c r="R1304" s="59" t="s">
        <v>1357</v>
      </c>
      <c r="S1304" s="59" t="s">
        <v>1357</v>
      </c>
      <c r="T1304" s="48" t="s">
        <v>1357</v>
      </c>
      <c r="U1304" s="59" t="s">
        <v>1357</v>
      </c>
      <c r="V1304" s="59" t="s">
        <v>1357</v>
      </c>
    </row>
    <row r="1305" spans="1:22">
      <c r="A1305" s="60" t="s">
        <v>1132</v>
      </c>
      <c r="B1305" s="15" t="str">
        <f>VLOOKUP(A1305,'Planning Periods'!$E$2:$N$540,10,FALSE)</f>
        <v>12/31/2023 - 12/31/2031</v>
      </c>
      <c r="C1305" s="59">
        <v>2015</v>
      </c>
      <c r="D1305" s="59" t="str">
        <f t="shared" si="19"/>
        <v>Modesto 2015</v>
      </c>
      <c r="E1305" s="59">
        <v>2574</v>
      </c>
      <c r="F1305" s="233">
        <v>0</v>
      </c>
      <c r="G1305" s="59">
        <v>0</v>
      </c>
      <c r="H1305" s="59">
        <v>0</v>
      </c>
      <c r="I1305" s="48"/>
      <c r="J1305" s="59">
        <v>1783</v>
      </c>
      <c r="K1305" s="233">
        <v>0</v>
      </c>
      <c r="L1305" s="59">
        <v>0</v>
      </c>
      <c r="M1305" s="59">
        <v>0</v>
      </c>
      <c r="N1305" s="48"/>
      <c r="O1305" s="59">
        <v>2122</v>
      </c>
      <c r="P1305" s="59">
        <v>0</v>
      </c>
      <c r="Q1305" s="48"/>
      <c r="R1305" s="59">
        <v>3796</v>
      </c>
      <c r="S1305" s="59">
        <v>18</v>
      </c>
      <c r="T1305" s="48">
        <v>0</v>
      </c>
      <c r="U1305" s="59">
        <v>10275</v>
      </c>
      <c r="V1305" s="59">
        <v>18</v>
      </c>
    </row>
    <row r="1306" spans="1:22">
      <c r="A1306" s="60" t="s">
        <v>1132</v>
      </c>
      <c r="B1306" s="15" t="str">
        <f>VLOOKUP(A1306,'Planning Periods'!$E$2:$N$540,10,FALSE)</f>
        <v>12/31/2023 - 12/31/2031</v>
      </c>
      <c r="C1306" s="59">
        <v>2016</v>
      </c>
      <c r="D1306" s="59" t="str">
        <f t="shared" si="19"/>
        <v>Modesto 2016</v>
      </c>
      <c r="E1306" s="59">
        <v>2574</v>
      </c>
      <c r="F1306" s="233">
        <v>0</v>
      </c>
      <c r="G1306" s="59">
        <v>0</v>
      </c>
      <c r="H1306" s="59">
        <v>0</v>
      </c>
      <c r="I1306" s="48"/>
      <c r="J1306" s="59">
        <v>1783</v>
      </c>
      <c r="K1306" s="233">
        <v>50</v>
      </c>
      <c r="L1306" s="59">
        <v>50</v>
      </c>
      <c r="M1306" s="59">
        <v>0</v>
      </c>
      <c r="N1306" s="48"/>
      <c r="O1306" s="59">
        <v>2122</v>
      </c>
      <c r="P1306" s="59">
        <v>56</v>
      </c>
      <c r="Q1306" s="48"/>
      <c r="R1306" s="59">
        <v>3796</v>
      </c>
      <c r="S1306" s="59">
        <v>150</v>
      </c>
      <c r="T1306" s="48">
        <v>0</v>
      </c>
      <c r="U1306" s="59">
        <v>10275</v>
      </c>
      <c r="V1306" s="59">
        <v>256</v>
      </c>
    </row>
    <row r="1307" spans="1:22">
      <c r="A1307" s="60" t="s">
        <v>1132</v>
      </c>
      <c r="B1307" s="15" t="str">
        <f>VLOOKUP(A1307,'Planning Periods'!$E$2:$N$540,10,FALSE)</f>
        <v>12/31/2023 - 12/31/2031</v>
      </c>
      <c r="C1307" s="59">
        <v>2017</v>
      </c>
      <c r="D1307" s="59" t="str">
        <f t="shared" si="19"/>
        <v>Modesto 2017</v>
      </c>
      <c r="E1307" s="59">
        <v>2574</v>
      </c>
      <c r="F1307" s="233">
        <v>0</v>
      </c>
      <c r="G1307" s="59">
        <v>0</v>
      </c>
      <c r="H1307" s="59">
        <v>0</v>
      </c>
      <c r="I1307" s="48"/>
      <c r="J1307" s="59">
        <v>1783</v>
      </c>
      <c r="K1307" s="233">
        <v>0</v>
      </c>
      <c r="L1307" s="59">
        <v>0</v>
      </c>
      <c r="M1307" s="59">
        <v>0</v>
      </c>
      <c r="N1307" s="48"/>
      <c r="O1307" s="59">
        <v>2122</v>
      </c>
      <c r="P1307" s="59">
        <v>3</v>
      </c>
      <c r="Q1307" s="48"/>
      <c r="R1307" s="59">
        <v>3796</v>
      </c>
      <c r="S1307" s="59">
        <v>137</v>
      </c>
      <c r="T1307" s="48">
        <v>0</v>
      </c>
      <c r="U1307" s="59">
        <v>10275</v>
      </c>
      <c r="V1307" s="59">
        <v>140</v>
      </c>
    </row>
    <row r="1308" spans="1:22">
      <c r="A1308" t="s">
        <v>1133</v>
      </c>
      <c r="B1308" s="15" t="str">
        <f>VLOOKUP(A1308,'Planning Periods'!$E$2:$N$540,10,FALSE)</f>
        <v>06/30/2024 - 06/30/2029</v>
      </c>
      <c r="C1308" s="59">
        <v>2014</v>
      </c>
      <c r="D1308" s="59" t="str">
        <f t="shared" si="19"/>
        <v>Modoc County - Unincorporated 2014</v>
      </c>
      <c r="E1308" s="233" t="s">
        <v>1357</v>
      </c>
      <c r="F1308" s="233" t="s">
        <v>1357</v>
      </c>
      <c r="G1308" s="233" t="s">
        <v>1357</v>
      </c>
      <c r="H1308" s="233" t="s">
        <v>1357</v>
      </c>
      <c r="I1308" s="233">
        <v>0</v>
      </c>
      <c r="J1308" s="233" t="s">
        <v>1357</v>
      </c>
      <c r="K1308" s="233" t="s">
        <v>1357</v>
      </c>
      <c r="L1308" s="233" t="s">
        <v>1357</v>
      </c>
      <c r="M1308" s="233" t="s">
        <v>1357</v>
      </c>
      <c r="N1308" s="233">
        <v>0</v>
      </c>
      <c r="O1308" s="233" t="s">
        <v>1357</v>
      </c>
      <c r="P1308" s="233" t="s">
        <v>1357</v>
      </c>
      <c r="Q1308" s="233"/>
      <c r="R1308" s="233" t="s">
        <v>1357</v>
      </c>
      <c r="S1308" s="233" t="s">
        <v>1357</v>
      </c>
      <c r="T1308" s="233" t="s">
        <v>1357</v>
      </c>
      <c r="U1308" s="233" t="s">
        <v>1357</v>
      </c>
      <c r="V1308" s="233" t="s">
        <v>1357</v>
      </c>
    </row>
    <row r="1309" spans="1:22">
      <c r="A1309" t="s">
        <v>1133</v>
      </c>
      <c r="B1309" s="15" t="str">
        <f>VLOOKUP(A1309,'Planning Periods'!$E$2:$N$540,10,FALSE)</f>
        <v>06/30/2024 - 06/30/2029</v>
      </c>
      <c r="C1309" s="59">
        <v>2015</v>
      </c>
      <c r="D1309" s="59" t="str">
        <f t="shared" si="19"/>
        <v>Modoc County - Unincorporated 2015</v>
      </c>
      <c r="E1309" t="s">
        <v>1357</v>
      </c>
      <c r="F1309" t="s">
        <v>1357</v>
      </c>
      <c r="G1309" t="s">
        <v>1357</v>
      </c>
      <c r="H1309" t="s">
        <v>1357</v>
      </c>
      <c r="J1309" t="s">
        <v>1357</v>
      </c>
      <c r="K1309" t="s">
        <v>1357</v>
      </c>
      <c r="L1309" t="s">
        <v>1357</v>
      </c>
      <c r="M1309" t="s">
        <v>1357</v>
      </c>
      <c r="O1309" t="s">
        <v>1357</v>
      </c>
      <c r="P1309" t="s">
        <v>1357</v>
      </c>
      <c r="R1309" t="s">
        <v>1357</v>
      </c>
      <c r="S1309" t="s">
        <v>1357</v>
      </c>
      <c r="T1309" t="s">
        <v>1357</v>
      </c>
      <c r="U1309" t="s">
        <v>1357</v>
      </c>
      <c r="V1309" t="s">
        <v>1357</v>
      </c>
    </row>
    <row r="1310" spans="1:22">
      <c r="A1310" t="s">
        <v>1133</v>
      </c>
      <c r="B1310" s="15" t="str">
        <f>VLOOKUP(A1310,'Planning Periods'!$E$2:$N$540,10,FALSE)</f>
        <v>06/30/2024 - 06/30/2029</v>
      </c>
      <c r="C1310" s="59">
        <v>2016</v>
      </c>
      <c r="D1310" s="59" t="str">
        <f t="shared" si="19"/>
        <v>Modoc County - Unincorporated 2016</v>
      </c>
      <c r="E1310" t="s">
        <v>1357</v>
      </c>
      <c r="F1310" t="s">
        <v>1357</v>
      </c>
      <c r="G1310" t="s">
        <v>1357</v>
      </c>
      <c r="H1310" t="s">
        <v>1357</v>
      </c>
      <c r="J1310" t="s">
        <v>1357</v>
      </c>
      <c r="K1310" t="s">
        <v>1357</v>
      </c>
      <c r="L1310" t="s">
        <v>1357</v>
      </c>
      <c r="M1310" t="s">
        <v>1357</v>
      </c>
      <c r="O1310" t="s">
        <v>1357</v>
      </c>
      <c r="P1310" t="s">
        <v>1357</v>
      </c>
      <c r="R1310" t="s">
        <v>1357</v>
      </c>
      <c r="S1310" t="s">
        <v>1357</v>
      </c>
      <c r="T1310" t="s">
        <v>1357</v>
      </c>
      <c r="U1310" t="s">
        <v>1357</v>
      </c>
      <c r="V1310" t="s">
        <v>1357</v>
      </c>
    </row>
    <row r="1311" spans="1:22">
      <c r="A1311" t="s">
        <v>1133</v>
      </c>
      <c r="B1311" s="15" t="str">
        <f>VLOOKUP(A1311,'Planning Periods'!$E$2:$N$540,10,FALSE)</f>
        <v>06/30/2024 - 06/30/2029</v>
      </c>
      <c r="C1311" s="59">
        <v>2017</v>
      </c>
      <c r="D1311" s="59" t="str">
        <f t="shared" si="19"/>
        <v>Modoc County - Unincorporated 2017</v>
      </c>
      <c r="E1311" t="s">
        <v>1357</v>
      </c>
      <c r="F1311" t="s">
        <v>1357</v>
      </c>
      <c r="G1311" t="s">
        <v>1357</v>
      </c>
      <c r="H1311" t="s">
        <v>1357</v>
      </c>
      <c r="J1311" t="s">
        <v>1357</v>
      </c>
      <c r="K1311" t="s">
        <v>1357</v>
      </c>
      <c r="L1311" t="s">
        <v>1357</v>
      </c>
      <c r="M1311" t="s">
        <v>1357</v>
      </c>
      <c r="O1311" t="s">
        <v>1357</v>
      </c>
      <c r="P1311" t="s">
        <v>1357</v>
      </c>
      <c r="R1311" t="s">
        <v>1357</v>
      </c>
      <c r="S1311" t="s">
        <v>1357</v>
      </c>
      <c r="T1311" t="s">
        <v>1357</v>
      </c>
      <c r="U1311" t="s">
        <v>1357</v>
      </c>
      <c r="V1311" t="s">
        <v>1357</v>
      </c>
    </row>
    <row r="1312" spans="1:22">
      <c r="A1312" s="60" t="s">
        <v>1454</v>
      </c>
      <c r="B1312" s="15" t="str">
        <f>VLOOKUP(A1312,'Planning Periods'!$E$2:$N$540,10,FALSE)</f>
        <v>08/15/2019 - 08/15/2027</v>
      </c>
      <c r="C1312" s="59">
        <v>2014</v>
      </c>
      <c r="D1312" s="59" t="str">
        <f t="shared" si="19"/>
        <v>Mono County - Unincorporated 2014</v>
      </c>
      <c r="E1312" s="59">
        <v>11</v>
      </c>
      <c r="F1312" s="233">
        <v>0</v>
      </c>
      <c r="G1312" s="59">
        <v>0</v>
      </c>
      <c r="H1312" s="59">
        <v>0</v>
      </c>
      <c r="I1312" s="48"/>
      <c r="J1312" s="59">
        <v>7</v>
      </c>
      <c r="K1312" s="233">
        <v>0</v>
      </c>
      <c r="L1312" s="59">
        <v>0</v>
      </c>
      <c r="M1312" s="59">
        <v>0</v>
      </c>
      <c r="N1312" s="48"/>
      <c r="O1312" s="59">
        <v>9</v>
      </c>
      <c r="P1312" s="59">
        <v>9</v>
      </c>
      <c r="Q1312" s="48"/>
      <c r="R1312" s="59">
        <v>19</v>
      </c>
      <c r="S1312" s="59">
        <v>4</v>
      </c>
      <c r="T1312" s="48">
        <v>0</v>
      </c>
      <c r="U1312" s="59">
        <v>46</v>
      </c>
      <c r="V1312" s="59">
        <v>13</v>
      </c>
    </row>
    <row r="1313" spans="1:22">
      <c r="A1313" s="60" t="s">
        <v>1454</v>
      </c>
      <c r="B1313" s="15" t="str">
        <f>VLOOKUP(A1313,'Planning Periods'!$E$2:$N$540,10,FALSE)</f>
        <v>08/15/2019 - 08/15/2027</v>
      </c>
      <c r="C1313" s="59">
        <v>2015</v>
      </c>
      <c r="D1313" s="59" t="str">
        <f t="shared" si="19"/>
        <v>Mono County - Unincorporated 2015</v>
      </c>
      <c r="E1313" s="59">
        <v>11</v>
      </c>
      <c r="F1313" s="233">
        <v>0</v>
      </c>
      <c r="G1313" s="59">
        <v>0</v>
      </c>
      <c r="H1313" s="59">
        <v>0</v>
      </c>
      <c r="I1313" s="48"/>
      <c r="J1313" s="59">
        <v>7</v>
      </c>
      <c r="K1313" s="233">
        <v>2</v>
      </c>
      <c r="L1313" s="59">
        <v>0</v>
      </c>
      <c r="M1313" s="59">
        <v>2</v>
      </c>
      <c r="N1313" s="48"/>
      <c r="O1313" s="59">
        <v>9</v>
      </c>
      <c r="P1313" s="59">
        <v>10</v>
      </c>
      <c r="Q1313" s="48"/>
      <c r="R1313" s="59">
        <v>19</v>
      </c>
      <c r="S1313" s="59">
        <v>14</v>
      </c>
      <c r="T1313" s="48">
        <v>2</v>
      </c>
      <c r="U1313" s="59">
        <v>46</v>
      </c>
      <c r="V1313" s="59">
        <v>26</v>
      </c>
    </row>
    <row r="1314" spans="1:22">
      <c r="A1314" s="60" t="s">
        <v>1454</v>
      </c>
      <c r="B1314" s="15" t="str">
        <f>VLOOKUP(A1314,'Planning Periods'!$E$2:$N$540,10,FALSE)</f>
        <v>08/15/2019 - 08/15/2027</v>
      </c>
      <c r="C1314" s="59">
        <v>2016</v>
      </c>
      <c r="D1314" s="59" t="str">
        <f t="shared" si="19"/>
        <v>Mono County - Unincorporated 2016</v>
      </c>
      <c r="E1314" s="59">
        <v>11</v>
      </c>
      <c r="F1314" s="233">
        <v>0</v>
      </c>
      <c r="G1314" s="59">
        <v>0</v>
      </c>
      <c r="H1314" s="59">
        <v>0</v>
      </c>
      <c r="I1314" s="48"/>
      <c r="J1314" s="59">
        <v>7</v>
      </c>
      <c r="K1314" s="233">
        <v>5</v>
      </c>
      <c r="L1314" s="59">
        <v>0</v>
      </c>
      <c r="M1314" s="59">
        <v>5</v>
      </c>
      <c r="N1314" s="48"/>
      <c r="O1314" s="59">
        <v>9</v>
      </c>
      <c r="P1314" s="59">
        <v>12</v>
      </c>
      <c r="Q1314" s="48"/>
      <c r="R1314" s="59">
        <v>19</v>
      </c>
      <c r="S1314" s="59">
        <v>9</v>
      </c>
      <c r="T1314" s="48">
        <v>5</v>
      </c>
      <c r="U1314" s="59">
        <v>46</v>
      </c>
      <c r="V1314" s="59">
        <v>26</v>
      </c>
    </row>
    <row r="1315" spans="1:22">
      <c r="A1315" s="60" t="s">
        <v>1454</v>
      </c>
      <c r="B1315" s="15" t="str">
        <f>VLOOKUP(A1315,'Planning Periods'!$E$2:$N$540,10,FALSE)</f>
        <v>08/15/2019 - 08/15/2027</v>
      </c>
      <c r="C1315" s="59">
        <v>2017</v>
      </c>
      <c r="D1315" s="59" t="str">
        <f t="shared" si="19"/>
        <v>Mono County - Unincorporated 2017</v>
      </c>
      <c r="E1315" s="59">
        <v>11</v>
      </c>
      <c r="F1315" s="233">
        <v>0</v>
      </c>
      <c r="G1315" s="59">
        <v>0</v>
      </c>
      <c r="H1315" s="59">
        <v>0</v>
      </c>
      <c r="I1315" s="48"/>
      <c r="J1315" s="59">
        <v>7</v>
      </c>
      <c r="K1315" s="233">
        <v>6</v>
      </c>
      <c r="L1315" s="59">
        <v>0</v>
      </c>
      <c r="M1315" s="59">
        <v>6</v>
      </c>
      <c r="N1315" s="48"/>
      <c r="O1315" s="59">
        <v>9</v>
      </c>
      <c r="P1315" s="59">
        <v>13</v>
      </c>
      <c r="Q1315" s="48"/>
      <c r="R1315" s="59">
        <v>19</v>
      </c>
      <c r="S1315" s="59">
        <v>10</v>
      </c>
      <c r="T1315" s="48">
        <v>6</v>
      </c>
      <c r="U1315" s="59">
        <v>46</v>
      </c>
      <c r="V1315" s="59">
        <v>29</v>
      </c>
    </row>
    <row r="1316" spans="1:22">
      <c r="A1316" s="60" t="s">
        <v>1134</v>
      </c>
      <c r="B1316" s="15"/>
      <c r="C1316" s="59">
        <v>2013</v>
      </c>
      <c r="D1316" s="59" t="str">
        <f t="shared" si="19"/>
        <v>Monrovia 2013</v>
      </c>
      <c r="E1316" s="59">
        <v>142</v>
      </c>
      <c r="F1316" s="233">
        <v>0</v>
      </c>
      <c r="G1316" s="59">
        <v>0</v>
      </c>
      <c r="H1316" s="59">
        <v>0</v>
      </c>
      <c r="I1316" s="48"/>
      <c r="J1316" s="59">
        <v>88</v>
      </c>
      <c r="K1316" s="233">
        <v>0</v>
      </c>
      <c r="L1316" s="59">
        <v>0</v>
      </c>
      <c r="M1316" s="59">
        <v>0</v>
      </c>
      <c r="N1316" s="48"/>
      <c r="O1316" s="59">
        <v>96</v>
      </c>
      <c r="P1316" s="59">
        <v>1</v>
      </c>
      <c r="Q1316" s="48"/>
      <c r="R1316" s="59">
        <v>241</v>
      </c>
      <c r="S1316" s="59">
        <v>33</v>
      </c>
      <c r="T1316" s="48">
        <v>0</v>
      </c>
      <c r="U1316" s="59">
        <v>567</v>
      </c>
      <c r="V1316" s="59">
        <v>34</v>
      </c>
    </row>
    <row r="1317" spans="1:22">
      <c r="A1317" s="60" t="s">
        <v>1134</v>
      </c>
      <c r="B1317" s="15" t="str">
        <f>VLOOKUP(A1317,'Planning Periods'!$E$2:$N$540,10,FALSE)</f>
        <v>10/15/2021 - 10/15/2029</v>
      </c>
      <c r="C1317" s="59">
        <v>2014</v>
      </c>
      <c r="D1317" s="59" t="str">
        <f t="shared" si="19"/>
        <v>Monrovia 2014</v>
      </c>
      <c r="E1317" s="59">
        <v>142</v>
      </c>
      <c r="F1317" s="233">
        <v>0</v>
      </c>
      <c r="G1317" s="59">
        <v>0</v>
      </c>
      <c r="H1317" s="59">
        <v>0</v>
      </c>
      <c r="I1317" s="48"/>
      <c r="J1317" s="59">
        <v>88</v>
      </c>
      <c r="K1317" s="233">
        <v>0</v>
      </c>
      <c r="L1317" s="59">
        <v>0</v>
      </c>
      <c r="M1317" s="59">
        <v>0</v>
      </c>
      <c r="N1317" s="48"/>
      <c r="O1317" s="59">
        <v>96</v>
      </c>
      <c r="P1317" s="59">
        <v>2</v>
      </c>
      <c r="Q1317" s="48"/>
      <c r="R1317" s="59">
        <v>241</v>
      </c>
      <c r="S1317" s="59">
        <v>34</v>
      </c>
      <c r="T1317" s="48">
        <v>0</v>
      </c>
      <c r="U1317" s="59">
        <v>567</v>
      </c>
      <c r="V1317" s="59">
        <v>36</v>
      </c>
    </row>
    <row r="1318" spans="1:22">
      <c r="A1318" s="60" t="s">
        <v>1134</v>
      </c>
      <c r="B1318" s="15" t="str">
        <f>VLOOKUP(A1318,'Planning Periods'!$E$2:$N$540,10,FALSE)</f>
        <v>10/15/2021 - 10/15/2029</v>
      </c>
      <c r="C1318" s="59">
        <v>2015</v>
      </c>
      <c r="D1318" s="59" t="str">
        <f t="shared" si="19"/>
        <v>Monrovia 2015</v>
      </c>
      <c r="E1318" s="59">
        <v>142</v>
      </c>
      <c r="F1318" s="233">
        <v>0</v>
      </c>
      <c r="G1318" s="59">
        <v>0</v>
      </c>
      <c r="H1318" s="59">
        <v>0</v>
      </c>
      <c r="I1318" s="48"/>
      <c r="J1318" s="59">
        <v>88</v>
      </c>
      <c r="K1318" s="233">
        <v>0</v>
      </c>
      <c r="L1318" s="59">
        <v>0</v>
      </c>
      <c r="M1318" s="59">
        <v>0</v>
      </c>
      <c r="N1318" s="48"/>
      <c r="O1318" s="59">
        <v>96</v>
      </c>
      <c r="P1318" s="59">
        <v>0</v>
      </c>
      <c r="Q1318" s="48"/>
      <c r="R1318" s="59">
        <v>241</v>
      </c>
      <c r="S1318" s="59">
        <v>9</v>
      </c>
      <c r="T1318" s="48">
        <v>0</v>
      </c>
      <c r="U1318" s="59">
        <v>567</v>
      </c>
      <c r="V1318" s="59">
        <v>9</v>
      </c>
    </row>
    <row r="1319" spans="1:22">
      <c r="A1319" s="60" t="s">
        <v>1134</v>
      </c>
      <c r="B1319" s="15" t="str">
        <f>VLOOKUP(A1319,'Planning Periods'!$E$2:$N$540,10,FALSE)</f>
        <v>10/15/2021 - 10/15/2029</v>
      </c>
      <c r="C1319" s="59">
        <v>2016</v>
      </c>
      <c r="D1319" s="59" t="str">
        <f t="shared" si="19"/>
        <v>Monrovia 2016</v>
      </c>
      <c r="E1319" s="59">
        <v>142</v>
      </c>
      <c r="F1319" s="233">
        <v>0</v>
      </c>
      <c r="G1319" s="59">
        <v>0</v>
      </c>
      <c r="H1319" s="59">
        <v>0</v>
      </c>
      <c r="I1319" s="48"/>
      <c r="J1319" s="59">
        <v>88</v>
      </c>
      <c r="K1319" s="233">
        <v>0</v>
      </c>
      <c r="L1319" s="59">
        <v>0</v>
      </c>
      <c r="M1319" s="59">
        <v>0</v>
      </c>
      <c r="N1319" s="48"/>
      <c r="O1319" s="59">
        <v>96</v>
      </c>
      <c r="P1319" s="59">
        <v>0</v>
      </c>
      <c r="Q1319" s="48"/>
      <c r="R1319" s="59">
        <v>241</v>
      </c>
      <c r="S1319" s="59">
        <v>445</v>
      </c>
      <c r="T1319" s="48">
        <v>0</v>
      </c>
      <c r="U1319" s="59">
        <v>567</v>
      </c>
      <c r="V1319" s="59">
        <v>445</v>
      </c>
    </row>
    <row r="1320" spans="1:22">
      <c r="A1320" s="60" t="s">
        <v>1134</v>
      </c>
      <c r="B1320" s="15" t="str">
        <f>VLOOKUP(A1320,'Planning Periods'!$E$2:$N$540,10,FALSE)</f>
        <v>10/15/2021 - 10/15/2029</v>
      </c>
      <c r="C1320" s="59">
        <v>2017</v>
      </c>
      <c r="D1320" s="59" t="str">
        <f t="shared" si="19"/>
        <v>Monrovia 2017</v>
      </c>
      <c r="E1320" s="59">
        <v>142</v>
      </c>
      <c r="F1320" s="233">
        <v>0</v>
      </c>
      <c r="G1320" s="59">
        <v>0</v>
      </c>
      <c r="H1320" s="59">
        <v>0</v>
      </c>
      <c r="I1320" s="48"/>
      <c r="J1320" s="59">
        <v>88</v>
      </c>
      <c r="K1320" s="233">
        <v>0</v>
      </c>
      <c r="L1320" s="59">
        <v>0</v>
      </c>
      <c r="M1320" s="59">
        <v>0</v>
      </c>
      <c r="N1320" s="48"/>
      <c r="O1320" s="59">
        <v>96</v>
      </c>
      <c r="P1320" s="59">
        <v>2</v>
      </c>
      <c r="Q1320" s="48"/>
      <c r="R1320" s="59">
        <v>241</v>
      </c>
      <c r="S1320" s="59">
        <v>22</v>
      </c>
      <c r="T1320" s="48">
        <v>0</v>
      </c>
      <c r="U1320" s="59">
        <v>567</v>
      </c>
      <c r="V1320" s="59">
        <v>24</v>
      </c>
    </row>
    <row r="1321" spans="1:22">
      <c r="A1321" s="60" t="s">
        <v>1135</v>
      </c>
      <c r="B1321" s="15" t="str">
        <f>VLOOKUP(A1321,'Planning Periods'!$E$2:$N$540,10,FALSE)</f>
        <v>02/15/2023 - 02/15/2031</v>
      </c>
      <c r="C1321" s="59">
        <v>2014</v>
      </c>
      <c r="D1321" s="59" t="str">
        <f t="shared" si="19"/>
        <v>Montague 2014</v>
      </c>
      <c r="E1321" s="59" t="s">
        <v>1357</v>
      </c>
      <c r="F1321" s="233" t="s">
        <v>1357</v>
      </c>
      <c r="G1321" s="59" t="s">
        <v>1357</v>
      </c>
      <c r="H1321" s="59" t="s">
        <v>1357</v>
      </c>
      <c r="I1321" s="48"/>
      <c r="J1321" s="59" t="s">
        <v>1357</v>
      </c>
      <c r="K1321" s="233" t="s">
        <v>1357</v>
      </c>
      <c r="L1321" s="59" t="s">
        <v>1357</v>
      </c>
      <c r="M1321" s="59" t="s">
        <v>1357</v>
      </c>
      <c r="N1321" s="48"/>
      <c r="O1321" s="59" t="s">
        <v>1357</v>
      </c>
      <c r="P1321" s="59" t="s">
        <v>1357</v>
      </c>
      <c r="Q1321" s="48"/>
      <c r="R1321" s="59" t="s">
        <v>1357</v>
      </c>
      <c r="S1321" s="59" t="s">
        <v>1357</v>
      </c>
      <c r="T1321" s="48" t="s">
        <v>1357</v>
      </c>
      <c r="U1321" s="59" t="s">
        <v>1357</v>
      </c>
      <c r="V1321" s="59" t="s">
        <v>1357</v>
      </c>
    </row>
    <row r="1322" spans="1:22">
      <c r="A1322" s="60" t="s">
        <v>1135</v>
      </c>
      <c r="B1322" s="15" t="str">
        <f>VLOOKUP(A1322,'Planning Periods'!$E$2:$N$540,10,FALSE)</f>
        <v>02/15/2023 - 02/15/2031</v>
      </c>
      <c r="C1322" s="59">
        <v>2015</v>
      </c>
      <c r="D1322" s="59" t="str">
        <f t="shared" si="19"/>
        <v>Montague 2015</v>
      </c>
      <c r="E1322" s="59" t="s">
        <v>1357</v>
      </c>
      <c r="F1322" s="233" t="s">
        <v>1357</v>
      </c>
      <c r="G1322" s="59" t="s">
        <v>1357</v>
      </c>
      <c r="H1322" s="59" t="s">
        <v>1357</v>
      </c>
      <c r="I1322" s="48"/>
      <c r="J1322" s="59" t="s">
        <v>1357</v>
      </c>
      <c r="K1322" s="233" t="s">
        <v>1357</v>
      </c>
      <c r="L1322" s="59" t="s">
        <v>1357</v>
      </c>
      <c r="M1322" s="59" t="s">
        <v>1357</v>
      </c>
      <c r="N1322" s="48"/>
      <c r="O1322" s="59" t="s">
        <v>1357</v>
      </c>
      <c r="P1322" s="59" t="s">
        <v>1357</v>
      </c>
      <c r="Q1322" s="48"/>
      <c r="R1322" s="59" t="s">
        <v>1357</v>
      </c>
      <c r="S1322" s="59" t="s">
        <v>1357</v>
      </c>
      <c r="T1322" s="48" t="s">
        <v>1357</v>
      </c>
      <c r="U1322" s="59" t="s">
        <v>1357</v>
      </c>
      <c r="V1322" s="59" t="s">
        <v>1357</v>
      </c>
    </row>
    <row r="1323" spans="1:22">
      <c r="A1323" s="60" t="s">
        <v>1135</v>
      </c>
      <c r="B1323" s="15" t="str">
        <f>VLOOKUP(A1323,'Planning Periods'!$E$2:$N$540,10,FALSE)</f>
        <v>02/15/2023 - 02/15/2031</v>
      </c>
      <c r="C1323" s="59">
        <v>2016</v>
      </c>
      <c r="D1323" s="59" t="str">
        <f t="shared" si="19"/>
        <v>Montague 2016</v>
      </c>
      <c r="E1323" s="59" t="s">
        <v>1357</v>
      </c>
      <c r="F1323" s="233" t="s">
        <v>1357</v>
      </c>
      <c r="G1323" s="59" t="s">
        <v>1357</v>
      </c>
      <c r="H1323" s="59" t="s">
        <v>1357</v>
      </c>
      <c r="I1323" s="48"/>
      <c r="J1323" s="59" t="s">
        <v>1357</v>
      </c>
      <c r="K1323" s="233" t="s">
        <v>1357</v>
      </c>
      <c r="L1323" s="59" t="s">
        <v>1357</v>
      </c>
      <c r="M1323" s="59" t="s">
        <v>1357</v>
      </c>
      <c r="N1323" s="48"/>
      <c r="O1323" s="59" t="s">
        <v>1357</v>
      </c>
      <c r="P1323" s="59" t="s">
        <v>1357</v>
      </c>
      <c r="Q1323" s="48"/>
      <c r="R1323" s="59" t="s">
        <v>1357</v>
      </c>
      <c r="S1323" s="59" t="s">
        <v>1357</v>
      </c>
      <c r="T1323" s="48" t="s">
        <v>1357</v>
      </c>
      <c r="U1323" s="59" t="s">
        <v>1357</v>
      </c>
      <c r="V1323" s="59" t="s">
        <v>1357</v>
      </c>
    </row>
    <row r="1324" spans="1:22">
      <c r="A1324" s="60" t="s">
        <v>1135</v>
      </c>
      <c r="B1324" s="15" t="str">
        <f>VLOOKUP(A1324,'Planning Periods'!$E$2:$N$540,10,FALSE)</f>
        <v>02/15/2023 - 02/15/2031</v>
      </c>
      <c r="C1324" s="59">
        <v>2017</v>
      </c>
      <c r="D1324" s="59" t="str">
        <f t="shared" si="19"/>
        <v>Montague 2017</v>
      </c>
      <c r="E1324" s="59">
        <v>5</v>
      </c>
      <c r="F1324" s="233">
        <v>0</v>
      </c>
      <c r="G1324" s="59">
        <v>0</v>
      </c>
      <c r="H1324" s="59">
        <v>0</v>
      </c>
      <c r="I1324" s="48"/>
      <c r="J1324" s="59">
        <v>3</v>
      </c>
      <c r="K1324" s="233">
        <v>0</v>
      </c>
      <c r="L1324" s="59">
        <v>0</v>
      </c>
      <c r="M1324" s="59">
        <v>0</v>
      </c>
      <c r="N1324" s="48"/>
      <c r="O1324" s="59">
        <v>3</v>
      </c>
      <c r="P1324" s="59">
        <v>0</v>
      </c>
      <c r="Q1324" s="48"/>
      <c r="R1324" s="59">
        <v>8</v>
      </c>
      <c r="S1324" s="59">
        <v>0</v>
      </c>
      <c r="T1324" s="48">
        <v>0</v>
      </c>
      <c r="U1324" s="59">
        <v>19</v>
      </c>
      <c r="V1324" s="59">
        <v>0</v>
      </c>
    </row>
    <row r="1325" spans="1:22">
      <c r="A1325" t="s">
        <v>1136</v>
      </c>
      <c r="B1325" s="15"/>
      <c r="C1325" s="59">
        <v>2013</v>
      </c>
      <c r="D1325" s="59" t="str">
        <f t="shared" si="19"/>
        <v>Montclair 2013</v>
      </c>
      <c r="E1325" s="59">
        <v>164</v>
      </c>
      <c r="F1325" s="233">
        <v>18</v>
      </c>
      <c r="G1325" s="59">
        <v>18</v>
      </c>
      <c r="H1325" s="59">
        <v>0</v>
      </c>
      <c r="I1325" s="48"/>
      <c r="J1325" s="59">
        <v>114</v>
      </c>
      <c r="K1325" s="233">
        <v>0</v>
      </c>
      <c r="L1325" s="59">
        <v>0</v>
      </c>
      <c r="M1325" s="59">
        <v>0</v>
      </c>
      <c r="N1325" s="48"/>
      <c r="O1325" s="59">
        <v>125</v>
      </c>
      <c r="P1325" s="59">
        <v>0</v>
      </c>
      <c r="Q1325" s="48"/>
      <c r="R1325" s="59">
        <v>294</v>
      </c>
      <c r="S1325" s="59">
        <v>322</v>
      </c>
      <c r="T1325" s="48">
        <v>0</v>
      </c>
      <c r="U1325" s="59">
        <v>697</v>
      </c>
      <c r="V1325" s="59">
        <v>340</v>
      </c>
    </row>
    <row r="1326" spans="1:22">
      <c r="A1326" t="s">
        <v>1136</v>
      </c>
      <c r="B1326" s="15" t="str">
        <f>VLOOKUP(A1326,'Planning Periods'!$E$2:$N$540,10,FALSE)</f>
        <v>10/15/2021 - 10/15/2029</v>
      </c>
      <c r="C1326" s="59">
        <v>2014</v>
      </c>
      <c r="D1326" s="59" t="str">
        <f t="shared" si="19"/>
        <v>Montclair 2014</v>
      </c>
      <c r="E1326" s="233">
        <v>164</v>
      </c>
      <c r="F1326" s="233">
        <v>0</v>
      </c>
      <c r="G1326" s="233">
        <v>0</v>
      </c>
      <c r="H1326" s="233">
        <v>0</v>
      </c>
      <c r="I1326" s="233">
        <v>0</v>
      </c>
      <c r="J1326" s="233">
        <v>114</v>
      </c>
      <c r="K1326" s="233">
        <v>0</v>
      </c>
      <c r="L1326" s="233">
        <v>0</v>
      </c>
      <c r="M1326" s="233">
        <v>0</v>
      </c>
      <c r="N1326" s="233">
        <v>0</v>
      </c>
      <c r="O1326" s="233">
        <v>125</v>
      </c>
      <c r="P1326" s="233">
        <v>0</v>
      </c>
      <c r="Q1326" s="233"/>
      <c r="R1326" s="233">
        <v>294</v>
      </c>
      <c r="S1326" s="233">
        <v>10</v>
      </c>
      <c r="T1326" s="233">
        <v>0</v>
      </c>
      <c r="U1326" s="233">
        <v>697</v>
      </c>
      <c r="V1326" s="233">
        <v>10</v>
      </c>
    </row>
    <row r="1327" spans="1:22">
      <c r="A1327" t="s">
        <v>1136</v>
      </c>
      <c r="B1327" s="15" t="str">
        <f>VLOOKUP(A1327,'Planning Periods'!$E$2:$N$540,10,FALSE)</f>
        <v>10/15/2021 - 10/15/2029</v>
      </c>
      <c r="C1327" s="59">
        <v>2015</v>
      </c>
      <c r="D1327" s="59" t="str">
        <f t="shared" si="19"/>
        <v>Montclair 2015</v>
      </c>
      <c r="E1327">
        <v>164</v>
      </c>
      <c r="F1327">
        <v>0</v>
      </c>
      <c r="G1327">
        <v>0</v>
      </c>
      <c r="H1327">
        <v>0</v>
      </c>
      <c r="J1327">
        <v>114</v>
      </c>
      <c r="K1327">
        <v>0</v>
      </c>
      <c r="L1327">
        <v>0</v>
      </c>
      <c r="M1327">
        <v>0</v>
      </c>
      <c r="O1327">
        <v>125</v>
      </c>
      <c r="P1327">
        <v>0</v>
      </c>
      <c r="R1327">
        <v>294</v>
      </c>
      <c r="S1327">
        <v>20</v>
      </c>
      <c r="T1327">
        <v>0</v>
      </c>
      <c r="U1327">
        <v>697</v>
      </c>
      <c r="V1327">
        <v>20</v>
      </c>
    </row>
    <row r="1328" spans="1:22">
      <c r="A1328" t="s">
        <v>1136</v>
      </c>
      <c r="B1328" s="15" t="str">
        <f>VLOOKUP(A1328,'Planning Periods'!$E$2:$N$540,10,FALSE)</f>
        <v>10/15/2021 - 10/15/2029</v>
      </c>
      <c r="C1328" s="59">
        <v>2016</v>
      </c>
      <c r="D1328" s="59" t="str">
        <f t="shared" si="19"/>
        <v>Montclair 2016</v>
      </c>
      <c r="E1328">
        <v>164</v>
      </c>
      <c r="F1328">
        <v>0</v>
      </c>
      <c r="G1328">
        <v>0</v>
      </c>
      <c r="H1328">
        <v>0</v>
      </c>
      <c r="J1328">
        <v>114</v>
      </c>
      <c r="K1328">
        <v>0</v>
      </c>
      <c r="L1328">
        <v>0</v>
      </c>
      <c r="M1328">
        <v>0</v>
      </c>
      <c r="O1328">
        <v>125</v>
      </c>
      <c r="P1328">
        <v>0</v>
      </c>
      <c r="R1328">
        <v>294</v>
      </c>
      <c r="S1328">
        <v>39</v>
      </c>
      <c r="T1328">
        <v>0</v>
      </c>
      <c r="U1328">
        <v>697</v>
      </c>
      <c r="V1328">
        <v>39</v>
      </c>
    </row>
    <row r="1329" spans="1:22">
      <c r="A1329" t="s">
        <v>1136</v>
      </c>
      <c r="B1329" s="15" t="str">
        <f>VLOOKUP(A1329,'Planning Periods'!$E$2:$N$540,10,FALSE)</f>
        <v>10/15/2021 - 10/15/2029</v>
      </c>
      <c r="C1329" s="59">
        <v>2017</v>
      </c>
      <c r="D1329" s="59" t="str">
        <f t="shared" si="19"/>
        <v>Montclair 2017</v>
      </c>
      <c r="E1329">
        <v>164</v>
      </c>
      <c r="F1329">
        <v>0</v>
      </c>
      <c r="G1329">
        <v>0</v>
      </c>
      <c r="H1329">
        <v>0</v>
      </c>
      <c r="J1329">
        <v>114</v>
      </c>
      <c r="K1329">
        <v>0</v>
      </c>
      <c r="L1329">
        <v>0</v>
      </c>
      <c r="M1329">
        <v>0</v>
      </c>
      <c r="O1329">
        <v>125</v>
      </c>
      <c r="P1329">
        <v>0</v>
      </c>
      <c r="R1329">
        <v>294</v>
      </c>
      <c r="S1329">
        <v>66</v>
      </c>
      <c r="T1329">
        <v>0</v>
      </c>
      <c r="U1329">
        <v>697</v>
      </c>
      <c r="V1329">
        <v>66</v>
      </c>
    </row>
    <row r="1330" spans="1:22">
      <c r="A1330" s="60" t="s">
        <v>1137</v>
      </c>
      <c r="B1330" s="15" t="str">
        <f>VLOOKUP(A1330,'Planning Periods'!$E$2:$N$540,10,FALSE)</f>
        <v>01/31/2023 - 01/31/2031</v>
      </c>
      <c r="C1330" s="59">
        <v>2014</v>
      </c>
      <c r="D1330" s="59" t="str">
        <f t="shared" si="19"/>
        <v>Monte Sereno 2014</v>
      </c>
      <c r="E1330" s="59">
        <v>23</v>
      </c>
      <c r="F1330" s="233">
        <v>0</v>
      </c>
      <c r="G1330" s="59">
        <v>0</v>
      </c>
      <c r="H1330" s="59">
        <v>0</v>
      </c>
      <c r="I1330" s="48"/>
      <c r="J1330" s="59">
        <v>13</v>
      </c>
      <c r="K1330" s="233">
        <v>1</v>
      </c>
      <c r="L1330" s="59">
        <v>1</v>
      </c>
      <c r="M1330" s="59">
        <v>0</v>
      </c>
      <c r="N1330" s="48"/>
      <c r="O1330" s="59">
        <v>13</v>
      </c>
      <c r="P1330" s="59">
        <v>0</v>
      </c>
      <c r="Q1330" s="48"/>
      <c r="R1330" s="59">
        <v>12</v>
      </c>
      <c r="S1330" s="59">
        <v>4</v>
      </c>
      <c r="T1330" s="48">
        <v>0</v>
      </c>
      <c r="U1330" s="59">
        <v>61</v>
      </c>
      <c r="V1330" s="59">
        <v>5</v>
      </c>
    </row>
    <row r="1331" spans="1:22">
      <c r="A1331" s="60" t="s">
        <v>1137</v>
      </c>
      <c r="B1331" s="15" t="str">
        <f>VLOOKUP(A1331,'Planning Periods'!$E$2:$N$540,10,FALSE)</f>
        <v>01/31/2023 - 01/31/2031</v>
      </c>
      <c r="C1331" s="59">
        <v>2015</v>
      </c>
      <c r="D1331" s="59" t="str">
        <f t="shared" si="19"/>
        <v>Monte Sereno 2015</v>
      </c>
      <c r="E1331" s="59">
        <v>23</v>
      </c>
      <c r="F1331" s="233">
        <v>4</v>
      </c>
      <c r="G1331" s="59">
        <v>0</v>
      </c>
      <c r="H1331" s="59">
        <v>4</v>
      </c>
      <c r="I1331" s="48"/>
      <c r="J1331" s="59">
        <v>13</v>
      </c>
      <c r="K1331" s="233">
        <v>0</v>
      </c>
      <c r="L1331" s="59">
        <v>0</v>
      </c>
      <c r="M1331" s="59">
        <v>0</v>
      </c>
      <c r="N1331" s="48"/>
      <c r="O1331" s="59">
        <v>13</v>
      </c>
      <c r="P1331" s="59">
        <v>1</v>
      </c>
      <c r="Q1331" s="48"/>
      <c r="R1331" s="59">
        <v>12</v>
      </c>
      <c r="S1331" s="59">
        <v>2</v>
      </c>
      <c r="T1331" s="48">
        <v>0</v>
      </c>
      <c r="U1331" s="59">
        <v>61</v>
      </c>
      <c r="V1331" s="59">
        <v>7</v>
      </c>
    </row>
    <row r="1332" spans="1:22">
      <c r="A1332" s="60" t="s">
        <v>1137</v>
      </c>
      <c r="B1332" s="15" t="str">
        <f>VLOOKUP(A1332,'Planning Periods'!$E$2:$N$540,10,FALSE)</f>
        <v>01/31/2023 - 01/31/2031</v>
      </c>
      <c r="C1332" s="59">
        <v>2016</v>
      </c>
      <c r="D1332" s="59" t="str">
        <f t="shared" si="19"/>
        <v>Monte Sereno 2016</v>
      </c>
      <c r="E1332" s="59">
        <v>23</v>
      </c>
      <c r="F1332" s="233">
        <v>5</v>
      </c>
      <c r="G1332" s="59">
        <v>5</v>
      </c>
      <c r="H1332" s="59">
        <v>0</v>
      </c>
      <c r="I1332" s="48"/>
      <c r="J1332" s="59">
        <v>13</v>
      </c>
      <c r="K1332" s="233">
        <v>0</v>
      </c>
      <c r="L1332" s="59">
        <v>0</v>
      </c>
      <c r="M1332" s="59">
        <v>0</v>
      </c>
      <c r="N1332" s="48"/>
      <c r="O1332" s="59">
        <v>13</v>
      </c>
      <c r="P1332" s="59">
        <v>0</v>
      </c>
      <c r="Q1332" s="48"/>
      <c r="R1332" s="59">
        <v>12</v>
      </c>
      <c r="S1332" s="59">
        <v>8</v>
      </c>
      <c r="T1332" s="48">
        <v>0</v>
      </c>
      <c r="U1332" s="59">
        <v>61</v>
      </c>
      <c r="V1332" s="59">
        <v>13</v>
      </c>
    </row>
    <row r="1333" spans="1:22">
      <c r="A1333" s="60" t="s">
        <v>1137</v>
      </c>
      <c r="B1333" s="15" t="str">
        <f>VLOOKUP(A1333,'Planning Periods'!$E$2:$N$540,10,FALSE)</f>
        <v>01/31/2023 - 01/31/2031</v>
      </c>
      <c r="C1333" s="59">
        <v>2017</v>
      </c>
      <c r="D1333" s="59" t="str">
        <f t="shared" si="19"/>
        <v>Monte Sereno 2017</v>
      </c>
      <c r="E1333" s="59">
        <v>23</v>
      </c>
      <c r="F1333" s="233">
        <v>12</v>
      </c>
      <c r="G1333" s="59">
        <v>0</v>
      </c>
      <c r="H1333" s="59">
        <v>12</v>
      </c>
      <c r="I1333" s="48"/>
      <c r="J1333" s="59">
        <v>13</v>
      </c>
      <c r="K1333" s="233">
        <v>0</v>
      </c>
      <c r="L1333" s="59">
        <v>0</v>
      </c>
      <c r="M1333" s="59">
        <v>0</v>
      </c>
      <c r="N1333" s="48"/>
      <c r="O1333" s="59">
        <v>13</v>
      </c>
      <c r="P1333" s="59">
        <v>0</v>
      </c>
      <c r="Q1333" s="48"/>
      <c r="R1333" s="59">
        <v>12</v>
      </c>
      <c r="S1333" s="59">
        <v>4</v>
      </c>
      <c r="T1333" s="48">
        <v>0</v>
      </c>
      <c r="U1333" s="59">
        <v>61</v>
      </c>
      <c r="V1333" s="59">
        <v>16</v>
      </c>
    </row>
    <row r="1334" spans="1:22">
      <c r="A1334" t="s">
        <v>1138</v>
      </c>
      <c r="B1334" s="15"/>
      <c r="C1334" s="59">
        <v>2013</v>
      </c>
      <c r="D1334" s="59" t="str">
        <f t="shared" si="19"/>
        <v>Montebello 2013</v>
      </c>
      <c r="E1334" s="59" t="s">
        <v>1357</v>
      </c>
      <c r="F1334" s="233" t="s">
        <v>1357</v>
      </c>
      <c r="G1334" s="59" t="s">
        <v>1357</v>
      </c>
      <c r="H1334" s="59" t="s">
        <v>1357</v>
      </c>
      <c r="I1334" s="48"/>
      <c r="J1334" s="59" t="s">
        <v>1357</v>
      </c>
      <c r="K1334" s="233" t="s">
        <v>1357</v>
      </c>
      <c r="L1334" s="59" t="s">
        <v>1357</v>
      </c>
      <c r="M1334" s="59" t="s">
        <v>1357</v>
      </c>
      <c r="N1334" s="48"/>
      <c r="O1334" s="59" t="s">
        <v>1357</v>
      </c>
      <c r="P1334" s="59" t="s">
        <v>1357</v>
      </c>
      <c r="Q1334" s="48"/>
      <c r="R1334" s="59" t="s">
        <v>1357</v>
      </c>
      <c r="S1334" s="59" t="s">
        <v>1357</v>
      </c>
      <c r="T1334" s="48" t="s">
        <v>1357</v>
      </c>
      <c r="U1334" s="59" t="s">
        <v>1357</v>
      </c>
      <c r="V1334" s="59" t="s">
        <v>1357</v>
      </c>
    </row>
    <row r="1335" spans="1:22">
      <c r="A1335" t="s">
        <v>1138</v>
      </c>
      <c r="B1335" s="15" t="str">
        <f>VLOOKUP(A1335,'Planning Periods'!$E$2:$N$540,10,FALSE)</f>
        <v>10/15/2021 - 10/15/2029</v>
      </c>
      <c r="C1335" s="59">
        <v>2014</v>
      </c>
      <c r="D1335" s="59" t="str">
        <f t="shared" si="19"/>
        <v>Montebello 2014</v>
      </c>
      <c r="E1335" s="233" t="s">
        <v>1357</v>
      </c>
      <c r="F1335" s="233" t="s">
        <v>1357</v>
      </c>
      <c r="G1335" s="233" t="s">
        <v>1357</v>
      </c>
      <c r="H1335" s="233" t="s">
        <v>1357</v>
      </c>
      <c r="I1335" s="233">
        <v>0</v>
      </c>
      <c r="J1335" s="233" t="s">
        <v>1357</v>
      </c>
      <c r="K1335" s="233" t="s">
        <v>1357</v>
      </c>
      <c r="L1335" s="233" t="s">
        <v>1357</v>
      </c>
      <c r="M1335" s="233" t="s">
        <v>1357</v>
      </c>
      <c r="N1335" s="233">
        <v>0</v>
      </c>
      <c r="O1335" s="233" t="s">
        <v>1357</v>
      </c>
      <c r="P1335" s="233" t="s">
        <v>1357</v>
      </c>
      <c r="Q1335" s="233"/>
      <c r="R1335" s="233" t="s">
        <v>1357</v>
      </c>
      <c r="S1335" s="233" t="s">
        <v>1357</v>
      </c>
      <c r="T1335" s="233" t="s">
        <v>1357</v>
      </c>
      <c r="U1335" s="233" t="s">
        <v>1357</v>
      </c>
      <c r="V1335" s="233" t="s">
        <v>1357</v>
      </c>
    </row>
    <row r="1336" spans="1:22">
      <c r="A1336" t="s">
        <v>1138</v>
      </c>
      <c r="B1336" s="15" t="str">
        <f>VLOOKUP(A1336,'Planning Periods'!$E$2:$N$540,10,FALSE)</f>
        <v>10/15/2021 - 10/15/2029</v>
      </c>
      <c r="C1336" s="59">
        <v>2015</v>
      </c>
      <c r="D1336" s="59" t="str">
        <f t="shared" si="19"/>
        <v>Montebello 2015</v>
      </c>
      <c r="E1336" t="s">
        <v>1357</v>
      </c>
      <c r="F1336" t="s">
        <v>1357</v>
      </c>
      <c r="G1336" t="s">
        <v>1357</v>
      </c>
      <c r="H1336" t="s">
        <v>1357</v>
      </c>
      <c r="J1336" t="s">
        <v>1357</v>
      </c>
      <c r="K1336" t="s">
        <v>1357</v>
      </c>
      <c r="L1336" t="s">
        <v>1357</v>
      </c>
      <c r="M1336" t="s">
        <v>1357</v>
      </c>
      <c r="O1336" t="s">
        <v>1357</v>
      </c>
      <c r="P1336" t="s">
        <v>1357</v>
      </c>
      <c r="R1336" t="s">
        <v>1357</v>
      </c>
      <c r="S1336" t="s">
        <v>1357</v>
      </c>
      <c r="T1336" t="s">
        <v>1357</v>
      </c>
      <c r="U1336" t="s">
        <v>1357</v>
      </c>
      <c r="V1336" t="s">
        <v>1357</v>
      </c>
    </row>
    <row r="1337" spans="1:22">
      <c r="A1337" t="s">
        <v>1138</v>
      </c>
      <c r="B1337" s="15" t="str">
        <f>VLOOKUP(A1337,'Planning Periods'!$E$2:$N$540,10,FALSE)</f>
        <v>10/15/2021 - 10/15/2029</v>
      </c>
      <c r="C1337" s="59">
        <v>2016</v>
      </c>
      <c r="D1337" s="59" t="str">
        <f t="shared" si="19"/>
        <v>Montebello 2016</v>
      </c>
      <c r="E1337" t="s">
        <v>1357</v>
      </c>
      <c r="F1337" t="s">
        <v>1357</v>
      </c>
      <c r="G1337" t="s">
        <v>1357</v>
      </c>
      <c r="H1337" t="s">
        <v>1357</v>
      </c>
      <c r="J1337" t="s">
        <v>1357</v>
      </c>
      <c r="K1337" t="s">
        <v>1357</v>
      </c>
      <c r="L1337" t="s">
        <v>1357</v>
      </c>
      <c r="M1337" t="s">
        <v>1357</v>
      </c>
      <c r="O1337" t="s">
        <v>1357</v>
      </c>
      <c r="P1337" t="s">
        <v>1357</v>
      </c>
      <c r="R1337" t="s">
        <v>1357</v>
      </c>
      <c r="S1337" t="s">
        <v>1357</v>
      </c>
      <c r="T1337" t="s">
        <v>1357</v>
      </c>
      <c r="U1337" t="s">
        <v>1357</v>
      </c>
      <c r="V1337" t="s">
        <v>1357</v>
      </c>
    </row>
    <row r="1338" spans="1:22">
      <c r="A1338" t="s">
        <v>1138</v>
      </c>
      <c r="B1338" s="15" t="str">
        <f>VLOOKUP(A1338,'Planning Periods'!$E$2:$N$540,10,FALSE)</f>
        <v>10/15/2021 - 10/15/2029</v>
      </c>
      <c r="C1338" s="59">
        <v>2017</v>
      </c>
      <c r="D1338" s="59" t="str">
        <f t="shared" si="19"/>
        <v>Montebello 2017</v>
      </c>
      <c r="E1338" t="s">
        <v>1357</v>
      </c>
      <c r="F1338" t="s">
        <v>1357</v>
      </c>
      <c r="G1338" t="s">
        <v>1357</v>
      </c>
      <c r="H1338" t="s">
        <v>1357</v>
      </c>
      <c r="J1338" t="s">
        <v>1357</v>
      </c>
      <c r="K1338" t="s">
        <v>1357</v>
      </c>
      <c r="L1338" t="s">
        <v>1357</v>
      </c>
      <c r="M1338" t="s">
        <v>1357</v>
      </c>
      <c r="O1338" t="s">
        <v>1357</v>
      </c>
      <c r="P1338" t="s">
        <v>1357</v>
      </c>
      <c r="R1338" t="s">
        <v>1357</v>
      </c>
      <c r="S1338" t="s">
        <v>1357</v>
      </c>
      <c r="T1338" t="s">
        <v>1357</v>
      </c>
      <c r="U1338" t="s">
        <v>1357</v>
      </c>
      <c r="V1338" t="s">
        <v>1357</v>
      </c>
    </row>
    <row r="1339" spans="1:22">
      <c r="A1339" s="60" t="s">
        <v>1139</v>
      </c>
      <c r="B1339" s="15" t="str">
        <f>VLOOKUP(A1339,'Planning Periods'!$E$2:$N$540,10,FALSE)</f>
        <v>12/15/2023 - 12/15/2031</v>
      </c>
      <c r="C1339" s="59">
        <v>2014</v>
      </c>
      <c r="D1339" s="59" t="str">
        <f t="shared" si="19"/>
        <v>Monterey 2014</v>
      </c>
      <c r="E1339" t="s">
        <v>1357</v>
      </c>
      <c r="F1339" t="s">
        <v>1357</v>
      </c>
      <c r="G1339" t="s">
        <v>1357</v>
      </c>
      <c r="H1339" t="s">
        <v>1357</v>
      </c>
      <c r="J1339" t="s">
        <v>1357</v>
      </c>
      <c r="K1339" t="s">
        <v>1357</v>
      </c>
      <c r="L1339" t="s">
        <v>1357</v>
      </c>
      <c r="M1339" t="s">
        <v>1357</v>
      </c>
      <c r="O1339" t="s">
        <v>1357</v>
      </c>
      <c r="P1339" t="s">
        <v>1357</v>
      </c>
      <c r="R1339" t="s">
        <v>1357</v>
      </c>
      <c r="S1339" t="s">
        <v>1357</v>
      </c>
      <c r="T1339" t="s">
        <v>1357</v>
      </c>
      <c r="U1339" t="s">
        <v>1357</v>
      </c>
      <c r="V1339" t="s">
        <v>1357</v>
      </c>
    </row>
    <row r="1340" spans="1:22">
      <c r="A1340" s="60" t="s">
        <v>1139</v>
      </c>
      <c r="B1340" s="15" t="str">
        <f>VLOOKUP(A1340,'Planning Periods'!$E$2:$N$540,10,FALSE)</f>
        <v>12/15/2023 - 12/15/2031</v>
      </c>
      <c r="C1340" s="59">
        <v>2015</v>
      </c>
      <c r="D1340" s="59" t="str">
        <f t="shared" si="19"/>
        <v>Monterey 2015</v>
      </c>
      <c r="E1340">
        <v>157</v>
      </c>
      <c r="F1340">
        <v>19</v>
      </c>
      <c r="G1340">
        <v>19</v>
      </c>
      <c r="H1340">
        <v>0</v>
      </c>
      <c r="J1340">
        <v>102</v>
      </c>
      <c r="K1340">
        <v>0</v>
      </c>
      <c r="L1340">
        <v>0</v>
      </c>
      <c r="M1340">
        <v>0</v>
      </c>
      <c r="O1340">
        <v>119</v>
      </c>
      <c r="P1340">
        <v>2</v>
      </c>
      <c r="R1340">
        <v>272</v>
      </c>
      <c r="S1340">
        <v>55</v>
      </c>
      <c r="T1340">
        <v>0</v>
      </c>
      <c r="U1340">
        <v>650</v>
      </c>
      <c r="V1340">
        <v>76</v>
      </c>
    </row>
    <row r="1341" spans="1:22">
      <c r="A1341" s="60" t="s">
        <v>1139</v>
      </c>
      <c r="B1341" s="15" t="str">
        <f>VLOOKUP(A1341,'Planning Periods'!$E$2:$N$540,10,FALSE)</f>
        <v>12/15/2023 - 12/15/2031</v>
      </c>
      <c r="C1341" s="59">
        <v>2016</v>
      </c>
      <c r="D1341" s="59" t="str">
        <f t="shared" si="19"/>
        <v>Monterey 2016</v>
      </c>
      <c r="E1341" s="59">
        <v>157</v>
      </c>
      <c r="F1341" s="233">
        <v>0</v>
      </c>
      <c r="G1341" s="59">
        <v>0</v>
      </c>
      <c r="H1341" s="59">
        <v>0</v>
      </c>
      <c r="I1341" s="48"/>
      <c r="J1341" s="59">
        <v>102</v>
      </c>
      <c r="K1341" s="233">
        <v>0</v>
      </c>
      <c r="L1341" s="59">
        <v>0</v>
      </c>
      <c r="M1341" s="59">
        <v>0</v>
      </c>
      <c r="N1341" s="48"/>
      <c r="O1341" s="59">
        <v>119</v>
      </c>
      <c r="P1341" s="59">
        <v>0</v>
      </c>
      <c r="Q1341" s="48"/>
      <c r="R1341" s="59">
        <v>272</v>
      </c>
      <c r="S1341" s="59">
        <v>2</v>
      </c>
      <c r="T1341" s="48">
        <v>0</v>
      </c>
      <c r="U1341" s="59">
        <v>650</v>
      </c>
      <c r="V1341" s="59">
        <v>2</v>
      </c>
    </row>
    <row r="1342" spans="1:22">
      <c r="A1342" s="60" t="s">
        <v>1139</v>
      </c>
      <c r="B1342" s="15" t="str">
        <f>VLOOKUP(A1342,'Planning Periods'!$E$2:$N$540,10,FALSE)</f>
        <v>12/15/2023 - 12/15/2031</v>
      </c>
      <c r="C1342" s="59">
        <v>2017</v>
      </c>
      <c r="D1342" s="59" t="str">
        <f t="shared" si="19"/>
        <v>Monterey 2017</v>
      </c>
      <c r="E1342" s="59">
        <v>157</v>
      </c>
      <c r="F1342" s="233">
        <v>0</v>
      </c>
      <c r="G1342" s="59">
        <v>0</v>
      </c>
      <c r="H1342" s="59">
        <v>0</v>
      </c>
      <c r="I1342" s="48"/>
      <c r="J1342" s="59">
        <v>102</v>
      </c>
      <c r="K1342" s="233">
        <v>0</v>
      </c>
      <c r="L1342" s="59">
        <v>0</v>
      </c>
      <c r="M1342" s="59">
        <v>0</v>
      </c>
      <c r="N1342" s="48"/>
      <c r="O1342" s="59">
        <v>119</v>
      </c>
      <c r="P1342" s="59">
        <v>0</v>
      </c>
      <c r="Q1342" s="48"/>
      <c r="R1342" s="59">
        <v>272</v>
      </c>
      <c r="S1342" s="59">
        <v>2</v>
      </c>
      <c r="T1342" s="48">
        <v>0</v>
      </c>
      <c r="U1342" s="59">
        <v>650</v>
      </c>
      <c r="V1342" s="59">
        <v>2</v>
      </c>
    </row>
    <row r="1343" spans="1:22">
      <c r="A1343" s="60" t="s">
        <v>1140</v>
      </c>
      <c r="B1343" s="15" t="str">
        <f>VLOOKUP(A1343,'Planning Periods'!$E$2:$N$540,10,FALSE)</f>
        <v>12/15/2023 - 12/15/2031</v>
      </c>
      <c r="C1343" s="59">
        <v>2014</v>
      </c>
      <c r="D1343" s="59" t="str">
        <f t="shared" si="19"/>
        <v>Monterey County - Unincorporated 2014</v>
      </c>
      <c r="E1343" s="59" t="s">
        <v>1357</v>
      </c>
      <c r="F1343" s="233" t="s">
        <v>1357</v>
      </c>
      <c r="G1343" s="59" t="s">
        <v>1357</v>
      </c>
      <c r="H1343" s="59" t="s">
        <v>1357</v>
      </c>
      <c r="I1343" s="48"/>
      <c r="J1343" s="59" t="s">
        <v>1357</v>
      </c>
      <c r="K1343" s="233" t="s">
        <v>1357</v>
      </c>
      <c r="L1343" s="59" t="s">
        <v>1357</v>
      </c>
      <c r="M1343" s="59" t="s">
        <v>1357</v>
      </c>
      <c r="N1343" s="48"/>
      <c r="O1343" s="59" t="s">
        <v>1357</v>
      </c>
      <c r="P1343" s="59" t="s">
        <v>1357</v>
      </c>
      <c r="Q1343" s="48"/>
      <c r="R1343" s="59" t="s">
        <v>1357</v>
      </c>
      <c r="S1343" s="59" t="s">
        <v>1357</v>
      </c>
      <c r="T1343" s="48" t="s">
        <v>1357</v>
      </c>
      <c r="U1343" s="59" t="s">
        <v>1357</v>
      </c>
      <c r="V1343" s="59" t="s">
        <v>1357</v>
      </c>
    </row>
    <row r="1344" spans="1:22">
      <c r="A1344" s="60" t="s">
        <v>1140</v>
      </c>
      <c r="B1344" s="15" t="str">
        <f>VLOOKUP(A1344,'Planning Periods'!$E$2:$N$540,10,FALSE)</f>
        <v>12/15/2023 - 12/15/2031</v>
      </c>
      <c r="C1344" s="59">
        <v>2015</v>
      </c>
      <c r="D1344" s="59" t="str">
        <f t="shared" si="19"/>
        <v>Monterey County - Unincorporated 2015</v>
      </c>
      <c r="E1344" s="59">
        <v>374</v>
      </c>
      <c r="F1344" s="233">
        <v>137</v>
      </c>
      <c r="G1344" s="59">
        <v>37</v>
      </c>
      <c r="H1344" s="59">
        <v>100</v>
      </c>
      <c r="I1344" s="48"/>
      <c r="J1344" s="59">
        <v>244</v>
      </c>
      <c r="K1344" s="233">
        <v>6</v>
      </c>
      <c r="L1344" s="59">
        <v>6</v>
      </c>
      <c r="M1344" s="59">
        <v>0</v>
      </c>
      <c r="N1344" s="48"/>
      <c r="O1344" s="59">
        <v>282</v>
      </c>
      <c r="P1344" s="59">
        <v>0</v>
      </c>
      <c r="Q1344" s="48"/>
      <c r="R1344" s="59">
        <v>651</v>
      </c>
      <c r="S1344" s="59">
        <v>189</v>
      </c>
      <c r="T1344" s="48">
        <v>0</v>
      </c>
      <c r="U1344" s="59">
        <v>1551</v>
      </c>
      <c r="V1344" s="59">
        <v>332</v>
      </c>
    </row>
    <row r="1345" spans="1:22">
      <c r="A1345" s="60" t="s">
        <v>1140</v>
      </c>
      <c r="B1345" s="15" t="str">
        <f>VLOOKUP(A1345,'Planning Periods'!$E$2:$N$540,10,FALSE)</f>
        <v>12/15/2023 - 12/15/2031</v>
      </c>
      <c r="C1345" s="59">
        <v>2016</v>
      </c>
      <c r="D1345" s="59" t="str">
        <f t="shared" si="19"/>
        <v>Monterey County - Unincorporated 2016</v>
      </c>
      <c r="E1345" s="59">
        <v>374</v>
      </c>
      <c r="F1345" s="233">
        <v>0</v>
      </c>
      <c r="G1345" s="59">
        <v>0</v>
      </c>
      <c r="H1345" s="59">
        <v>0</v>
      </c>
      <c r="I1345" s="48"/>
      <c r="J1345" s="59">
        <v>244</v>
      </c>
      <c r="K1345" s="233">
        <v>0</v>
      </c>
      <c r="L1345" s="59">
        <v>0</v>
      </c>
      <c r="M1345" s="59">
        <v>0</v>
      </c>
      <c r="N1345" s="48"/>
      <c r="O1345" s="59">
        <v>282</v>
      </c>
      <c r="P1345" s="59">
        <v>3</v>
      </c>
      <c r="Q1345" s="48"/>
      <c r="R1345" s="59">
        <v>651</v>
      </c>
      <c r="S1345" s="59">
        <v>260</v>
      </c>
      <c r="T1345" s="48">
        <v>0</v>
      </c>
      <c r="U1345" s="59">
        <v>1551</v>
      </c>
      <c r="V1345" s="59">
        <v>263</v>
      </c>
    </row>
    <row r="1346" spans="1:22">
      <c r="A1346" s="60" t="s">
        <v>1140</v>
      </c>
      <c r="B1346" s="15" t="str">
        <f>VLOOKUP(A1346,'Planning Periods'!$E$2:$N$540,10,FALSE)</f>
        <v>12/15/2023 - 12/15/2031</v>
      </c>
      <c r="C1346" s="59">
        <v>2017</v>
      </c>
      <c r="D1346" s="59" t="str">
        <f t="shared" si="19"/>
        <v>Monterey County - Unincorporated 2017</v>
      </c>
      <c r="E1346" s="59">
        <v>374</v>
      </c>
      <c r="F1346" s="233">
        <v>82</v>
      </c>
      <c r="G1346" s="59">
        <v>7</v>
      </c>
      <c r="H1346" s="59">
        <v>75</v>
      </c>
      <c r="I1346" s="48"/>
      <c r="J1346" s="59">
        <v>244</v>
      </c>
      <c r="K1346" s="233">
        <v>7</v>
      </c>
      <c r="L1346" s="59">
        <v>7</v>
      </c>
      <c r="M1346" s="59">
        <v>0</v>
      </c>
      <c r="N1346" s="48"/>
      <c r="O1346" s="59">
        <v>282</v>
      </c>
      <c r="P1346" s="59">
        <v>20</v>
      </c>
      <c r="Q1346" s="48"/>
      <c r="R1346" s="59">
        <v>651</v>
      </c>
      <c r="S1346" s="59">
        <v>316</v>
      </c>
      <c r="T1346" s="48">
        <v>0</v>
      </c>
      <c r="U1346" s="59">
        <v>1551</v>
      </c>
      <c r="V1346" s="59">
        <v>425</v>
      </c>
    </row>
    <row r="1347" spans="1:22">
      <c r="A1347" s="60" t="s">
        <v>1141</v>
      </c>
      <c r="B1347" s="15"/>
      <c r="C1347" s="59">
        <v>2013</v>
      </c>
      <c r="D1347" s="59" t="str">
        <f t="shared" si="19"/>
        <v>Monterey Park 2013</v>
      </c>
      <c r="E1347" s="59" t="s">
        <v>1357</v>
      </c>
      <c r="F1347" s="233" t="s">
        <v>1357</v>
      </c>
      <c r="G1347" s="59" t="s">
        <v>1357</v>
      </c>
      <c r="H1347" s="59" t="s">
        <v>1357</v>
      </c>
      <c r="I1347" s="48"/>
      <c r="J1347" s="59" t="s">
        <v>1357</v>
      </c>
      <c r="K1347" s="233" t="s">
        <v>1357</v>
      </c>
      <c r="L1347" s="59" t="s">
        <v>1357</v>
      </c>
      <c r="M1347" s="59" t="s">
        <v>1357</v>
      </c>
      <c r="N1347" s="48"/>
      <c r="O1347" s="59" t="s">
        <v>1357</v>
      </c>
      <c r="P1347" s="59" t="s">
        <v>1357</v>
      </c>
      <c r="Q1347" s="48"/>
      <c r="R1347" s="59" t="s">
        <v>1357</v>
      </c>
      <c r="S1347" s="59" t="s">
        <v>1357</v>
      </c>
      <c r="T1347" s="48" t="s">
        <v>1357</v>
      </c>
      <c r="U1347" s="59" t="s">
        <v>1357</v>
      </c>
      <c r="V1347" s="59" t="s">
        <v>1357</v>
      </c>
    </row>
    <row r="1348" spans="1:22">
      <c r="A1348" s="60" t="s">
        <v>1141</v>
      </c>
      <c r="B1348" s="15" t="str">
        <f>VLOOKUP(A1348,'Planning Periods'!$E$2:$N$540,10,FALSE)</f>
        <v>10/15/2021 - 10/15/2029</v>
      </c>
      <c r="C1348" s="59">
        <v>2014</v>
      </c>
      <c r="D1348" s="59" t="str">
        <f t="shared" si="19"/>
        <v>Monterey Park 2014</v>
      </c>
      <c r="E1348" s="59" t="s">
        <v>1357</v>
      </c>
      <c r="F1348" s="233" t="s">
        <v>1357</v>
      </c>
      <c r="G1348" s="59" t="s">
        <v>1357</v>
      </c>
      <c r="H1348" s="59" t="s">
        <v>1357</v>
      </c>
      <c r="I1348" s="48"/>
      <c r="J1348" s="59" t="s">
        <v>1357</v>
      </c>
      <c r="K1348" s="233" t="s">
        <v>1357</v>
      </c>
      <c r="L1348" s="59" t="s">
        <v>1357</v>
      </c>
      <c r="M1348" s="59" t="s">
        <v>1357</v>
      </c>
      <c r="N1348" s="48"/>
      <c r="O1348" s="59" t="s">
        <v>1357</v>
      </c>
      <c r="P1348" s="59" t="s">
        <v>1357</v>
      </c>
      <c r="Q1348" s="48"/>
      <c r="R1348" s="59" t="s">
        <v>1357</v>
      </c>
      <c r="S1348" s="59" t="s">
        <v>1357</v>
      </c>
      <c r="T1348" s="48" t="s">
        <v>1357</v>
      </c>
      <c r="U1348" s="59" t="s">
        <v>1357</v>
      </c>
      <c r="V1348" s="59" t="s">
        <v>1357</v>
      </c>
    </row>
    <row r="1349" spans="1:22">
      <c r="A1349" s="60" t="s">
        <v>1141</v>
      </c>
      <c r="B1349" s="15" t="str">
        <f>VLOOKUP(A1349,'Planning Periods'!$E$2:$N$540,10,FALSE)</f>
        <v>10/15/2021 - 10/15/2029</v>
      </c>
      <c r="C1349" s="59">
        <v>2015</v>
      </c>
      <c r="D1349" s="59" t="str">
        <f t="shared" si="19"/>
        <v>Monterey Park 2015</v>
      </c>
      <c r="E1349" s="59" t="s">
        <v>1357</v>
      </c>
      <c r="F1349" s="233" t="s">
        <v>1357</v>
      </c>
      <c r="G1349" s="59" t="s">
        <v>1357</v>
      </c>
      <c r="H1349" s="59" t="s">
        <v>1357</v>
      </c>
      <c r="I1349" s="48"/>
      <c r="J1349" s="59" t="s">
        <v>1357</v>
      </c>
      <c r="K1349" s="233" t="s">
        <v>1357</v>
      </c>
      <c r="L1349" s="59" t="s">
        <v>1357</v>
      </c>
      <c r="M1349" s="59" t="s">
        <v>1357</v>
      </c>
      <c r="N1349" s="48"/>
      <c r="O1349" s="59" t="s">
        <v>1357</v>
      </c>
      <c r="P1349" s="59" t="s">
        <v>1357</v>
      </c>
      <c r="Q1349" s="48"/>
      <c r="R1349" s="59" t="s">
        <v>1357</v>
      </c>
      <c r="S1349" s="59" t="s">
        <v>1357</v>
      </c>
      <c r="T1349" s="48" t="s">
        <v>1357</v>
      </c>
      <c r="U1349" s="59" t="s">
        <v>1357</v>
      </c>
      <c r="V1349" s="59" t="s">
        <v>1357</v>
      </c>
    </row>
    <row r="1350" spans="1:22">
      <c r="A1350" s="60" t="s">
        <v>1141</v>
      </c>
      <c r="B1350" s="15" t="str">
        <f>VLOOKUP(A1350,'Planning Periods'!$E$2:$N$540,10,FALSE)</f>
        <v>10/15/2021 - 10/15/2029</v>
      </c>
      <c r="C1350" s="59">
        <v>2016</v>
      </c>
      <c r="D1350" s="59" t="str">
        <f t="shared" si="19"/>
        <v>Monterey Park 2016</v>
      </c>
      <c r="E1350" s="59" t="s">
        <v>1357</v>
      </c>
      <c r="F1350" s="233" t="s">
        <v>1357</v>
      </c>
      <c r="G1350" s="59" t="s">
        <v>1357</v>
      </c>
      <c r="H1350" s="59" t="s">
        <v>1357</v>
      </c>
      <c r="I1350" s="48"/>
      <c r="J1350" s="59" t="s">
        <v>1357</v>
      </c>
      <c r="K1350" s="233" t="s">
        <v>1357</v>
      </c>
      <c r="L1350" s="59" t="s">
        <v>1357</v>
      </c>
      <c r="M1350" s="59" t="s">
        <v>1357</v>
      </c>
      <c r="N1350" s="48"/>
      <c r="O1350" s="59" t="s">
        <v>1357</v>
      </c>
      <c r="P1350" s="59" t="s">
        <v>1357</v>
      </c>
      <c r="Q1350" s="48"/>
      <c r="R1350" s="59" t="s">
        <v>1357</v>
      </c>
      <c r="S1350" s="59" t="s">
        <v>1357</v>
      </c>
      <c r="T1350" s="48" t="s">
        <v>1357</v>
      </c>
      <c r="U1350" s="59" t="s">
        <v>1357</v>
      </c>
      <c r="V1350" s="59" t="s">
        <v>1357</v>
      </c>
    </row>
    <row r="1351" spans="1:22">
      <c r="A1351" s="60" t="s">
        <v>1141</v>
      </c>
      <c r="B1351" s="15" t="str">
        <f>VLOOKUP(A1351,'Planning Periods'!$E$2:$N$540,10,FALSE)</f>
        <v>10/15/2021 - 10/15/2029</v>
      </c>
      <c r="C1351" s="59">
        <v>2017</v>
      </c>
      <c r="D1351" s="59" t="str">
        <f t="shared" si="19"/>
        <v>Monterey Park 2017</v>
      </c>
      <c r="E1351" s="59">
        <v>205</v>
      </c>
      <c r="F1351" s="233">
        <v>0</v>
      </c>
      <c r="G1351" s="59">
        <v>0</v>
      </c>
      <c r="H1351" s="59">
        <v>0</v>
      </c>
      <c r="I1351" s="48"/>
      <c r="J1351" s="59">
        <v>123</v>
      </c>
      <c r="K1351" s="233">
        <v>0</v>
      </c>
      <c r="L1351" s="59">
        <v>0</v>
      </c>
      <c r="M1351" s="59">
        <v>0</v>
      </c>
      <c r="N1351" s="48"/>
      <c r="O1351" s="59">
        <v>137</v>
      </c>
      <c r="P1351" s="59">
        <v>0</v>
      </c>
      <c r="Q1351" s="48"/>
      <c r="R1351" s="59">
        <v>350</v>
      </c>
      <c r="S1351" s="59">
        <v>14</v>
      </c>
      <c r="T1351" s="48">
        <v>0</v>
      </c>
      <c r="U1351" s="59">
        <v>815</v>
      </c>
      <c r="V1351" s="59">
        <v>14</v>
      </c>
    </row>
    <row r="1352" spans="1:22">
      <c r="A1352" s="60" t="s">
        <v>1142</v>
      </c>
      <c r="B1352" s="15"/>
      <c r="C1352" s="59">
        <v>2013</v>
      </c>
      <c r="D1352" s="59" t="str">
        <f t="shared" si="19"/>
        <v>Moorpark 2013</v>
      </c>
      <c r="E1352" s="59" t="s">
        <v>1357</v>
      </c>
      <c r="F1352" s="233" t="s">
        <v>1357</v>
      </c>
      <c r="G1352" s="59" t="s">
        <v>1357</v>
      </c>
      <c r="H1352" s="59" t="s">
        <v>1357</v>
      </c>
      <c r="I1352" s="48"/>
      <c r="J1352" s="59" t="s">
        <v>1357</v>
      </c>
      <c r="K1352" s="233" t="s">
        <v>1357</v>
      </c>
      <c r="L1352" s="59" t="s">
        <v>1357</v>
      </c>
      <c r="M1352" s="59" t="s">
        <v>1357</v>
      </c>
      <c r="N1352" s="48"/>
      <c r="O1352" s="59" t="s">
        <v>1357</v>
      </c>
      <c r="P1352" s="59" t="s">
        <v>1357</v>
      </c>
      <c r="Q1352" s="48"/>
      <c r="R1352" s="59" t="s">
        <v>1357</v>
      </c>
      <c r="S1352" s="59" t="s">
        <v>1357</v>
      </c>
      <c r="T1352" s="48" t="s">
        <v>1357</v>
      </c>
      <c r="U1352" s="59" t="s">
        <v>1357</v>
      </c>
      <c r="V1352" s="59" t="s">
        <v>1357</v>
      </c>
    </row>
    <row r="1353" spans="1:22">
      <c r="A1353" s="60" t="s">
        <v>1142</v>
      </c>
      <c r="B1353" s="15" t="str">
        <f>VLOOKUP(A1353,'Planning Periods'!$E$2:$N$540,10,FALSE)</f>
        <v>10/15/2021 - 10/15/2029</v>
      </c>
      <c r="C1353" s="59">
        <v>2014</v>
      </c>
      <c r="D1353" s="59" t="str">
        <f t="shared" si="19"/>
        <v>Moorpark 2014</v>
      </c>
      <c r="E1353" s="59">
        <v>289</v>
      </c>
      <c r="F1353" s="233">
        <v>0</v>
      </c>
      <c r="G1353" s="59">
        <v>0</v>
      </c>
      <c r="H1353" s="59">
        <v>0</v>
      </c>
      <c r="I1353" s="48"/>
      <c r="J1353" s="59">
        <v>197</v>
      </c>
      <c r="K1353" s="233">
        <v>3</v>
      </c>
      <c r="L1353" s="59">
        <v>3</v>
      </c>
      <c r="M1353" s="59">
        <v>0</v>
      </c>
      <c r="N1353" s="48"/>
      <c r="O1353" s="59">
        <v>216</v>
      </c>
      <c r="P1353" s="59">
        <v>0</v>
      </c>
      <c r="Q1353" s="48"/>
      <c r="R1353" s="59">
        <v>462</v>
      </c>
      <c r="S1353" s="59">
        <v>159</v>
      </c>
      <c r="T1353" s="48">
        <v>0</v>
      </c>
      <c r="U1353" s="59">
        <v>1164</v>
      </c>
      <c r="V1353" s="59">
        <v>162</v>
      </c>
    </row>
    <row r="1354" spans="1:22">
      <c r="A1354" s="60" t="s">
        <v>1142</v>
      </c>
      <c r="B1354" s="15" t="str">
        <f>VLOOKUP(A1354,'Planning Periods'!$E$2:$N$540,10,FALSE)</f>
        <v>10/15/2021 - 10/15/2029</v>
      </c>
      <c r="C1354" s="59">
        <v>2015</v>
      </c>
      <c r="D1354" s="59" t="str">
        <f t="shared" si="19"/>
        <v>Moorpark 2015</v>
      </c>
      <c r="E1354" s="59">
        <v>289</v>
      </c>
      <c r="F1354" s="233">
        <v>5</v>
      </c>
      <c r="G1354" s="59">
        <v>5</v>
      </c>
      <c r="H1354" s="59">
        <v>0</v>
      </c>
      <c r="I1354" s="48"/>
      <c r="J1354" s="59">
        <v>197</v>
      </c>
      <c r="K1354" s="233">
        <v>15</v>
      </c>
      <c r="L1354" s="59">
        <v>15</v>
      </c>
      <c r="M1354" s="59">
        <v>0</v>
      </c>
      <c r="N1354" s="48"/>
      <c r="O1354" s="59">
        <v>216</v>
      </c>
      <c r="P1354" s="59">
        <v>9</v>
      </c>
      <c r="Q1354" s="48"/>
      <c r="R1354" s="59">
        <v>462</v>
      </c>
      <c r="S1354" s="59">
        <v>144</v>
      </c>
      <c r="T1354" s="48">
        <v>0</v>
      </c>
      <c r="U1354" s="59">
        <v>1164</v>
      </c>
      <c r="V1354" s="59">
        <v>173</v>
      </c>
    </row>
    <row r="1355" spans="1:22">
      <c r="A1355" s="60" t="s">
        <v>1142</v>
      </c>
      <c r="B1355" s="15" t="str">
        <f>VLOOKUP(A1355,'Planning Periods'!$E$2:$N$540,10,FALSE)</f>
        <v>10/15/2021 - 10/15/2029</v>
      </c>
      <c r="C1355" s="59">
        <v>2016</v>
      </c>
      <c r="D1355" s="59" t="str">
        <f t="shared" si="19"/>
        <v>Moorpark 2016</v>
      </c>
      <c r="E1355" s="59">
        <v>289</v>
      </c>
      <c r="F1355" s="233">
        <v>0</v>
      </c>
      <c r="G1355" s="59">
        <v>0</v>
      </c>
      <c r="H1355" s="59">
        <v>0</v>
      </c>
      <c r="I1355" s="48"/>
      <c r="J1355" s="59">
        <v>197</v>
      </c>
      <c r="K1355" s="233">
        <v>0</v>
      </c>
      <c r="L1355" s="59">
        <v>0</v>
      </c>
      <c r="M1355" s="59">
        <v>0</v>
      </c>
      <c r="N1355" s="48"/>
      <c r="O1355" s="59">
        <v>216</v>
      </c>
      <c r="P1355" s="59">
        <v>0</v>
      </c>
      <c r="Q1355" s="48"/>
      <c r="R1355" s="59">
        <v>462</v>
      </c>
      <c r="S1355" s="59">
        <v>88</v>
      </c>
      <c r="T1355" s="48">
        <v>0</v>
      </c>
      <c r="U1355" s="59">
        <v>1164</v>
      </c>
      <c r="V1355" s="59">
        <v>88</v>
      </c>
    </row>
    <row r="1356" spans="1:22">
      <c r="A1356" s="60" t="s">
        <v>1142</v>
      </c>
      <c r="B1356" s="15" t="str">
        <f>VLOOKUP(A1356,'Planning Periods'!$E$2:$N$540,10,FALSE)</f>
        <v>10/15/2021 - 10/15/2029</v>
      </c>
      <c r="C1356" s="59">
        <v>2017</v>
      </c>
      <c r="D1356" s="59" t="str">
        <f t="shared" si="19"/>
        <v>Moorpark 2017</v>
      </c>
      <c r="E1356" s="59">
        <v>289</v>
      </c>
      <c r="F1356" s="233">
        <v>0</v>
      </c>
      <c r="G1356" s="59">
        <v>0</v>
      </c>
      <c r="H1356" s="59">
        <v>0</v>
      </c>
      <c r="I1356" s="48"/>
      <c r="J1356" s="59">
        <v>197</v>
      </c>
      <c r="K1356" s="233">
        <v>0</v>
      </c>
      <c r="L1356" s="59">
        <v>0</v>
      </c>
      <c r="M1356" s="59">
        <v>0</v>
      </c>
      <c r="N1356" s="48"/>
      <c r="O1356" s="59">
        <v>216</v>
      </c>
      <c r="P1356" s="59">
        <v>0</v>
      </c>
      <c r="Q1356" s="48"/>
      <c r="R1356" s="59">
        <v>462</v>
      </c>
      <c r="S1356" s="59">
        <v>88</v>
      </c>
      <c r="T1356" s="48">
        <v>0</v>
      </c>
      <c r="U1356" s="59">
        <v>1164</v>
      </c>
      <c r="V1356" s="59">
        <v>88</v>
      </c>
    </row>
    <row r="1357" spans="1:22">
      <c r="A1357" s="60" t="s">
        <v>1143</v>
      </c>
      <c r="B1357" s="15" t="str">
        <f>VLOOKUP(A1357,'Planning Periods'!$E$2:$N$540,10,FALSE)</f>
        <v>01/31/2023 - 01/31/2031</v>
      </c>
      <c r="C1357" s="59">
        <v>2014</v>
      </c>
      <c r="D1357" s="59" t="str">
        <f t="shared" si="19"/>
        <v>Moraga 2014</v>
      </c>
      <c r="E1357" s="59">
        <v>75</v>
      </c>
      <c r="F1357" s="233">
        <v>0</v>
      </c>
      <c r="G1357" s="59">
        <v>0</v>
      </c>
      <c r="H1357" s="59">
        <v>0</v>
      </c>
      <c r="I1357" s="48"/>
      <c r="J1357" s="59">
        <v>44</v>
      </c>
      <c r="K1357" s="233">
        <v>0</v>
      </c>
      <c r="L1357" s="59">
        <v>0</v>
      </c>
      <c r="M1357" s="59">
        <v>0</v>
      </c>
      <c r="N1357" s="48"/>
      <c r="O1357" s="59">
        <v>50</v>
      </c>
      <c r="P1357" s="59">
        <v>0</v>
      </c>
      <c r="Q1357" s="48"/>
      <c r="R1357" s="59">
        <v>60</v>
      </c>
      <c r="S1357" s="59">
        <v>0</v>
      </c>
      <c r="T1357" s="48">
        <v>0</v>
      </c>
      <c r="U1357" s="59">
        <v>229</v>
      </c>
      <c r="V1357" s="59">
        <v>0</v>
      </c>
    </row>
    <row r="1358" spans="1:22">
      <c r="A1358" s="60" t="s">
        <v>1143</v>
      </c>
      <c r="B1358" s="15" t="str">
        <f>VLOOKUP(A1358,'Planning Periods'!$E$2:$N$540,10,FALSE)</f>
        <v>01/31/2023 - 01/31/2031</v>
      </c>
      <c r="C1358" s="59">
        <v>2015</v>
      </c>
      <c r="D1358" s="59" t="str">
        <f t="shared" si="19"/>
        <v>Moraga 2015</v>
      </c>
      <c r="E1358" s="59">
        <v>75</v>
      </c>
      <c r="F1358" s="233">
        <v>0</v>
      </c>
      <c r="G1358" s="59">
        <v>0</v>
      </c>
      <c r="H1358" s="59">
        <v>0</v>
      </c>
      <c r="I1358" s="48"/>
      <c r="J1358" s="59">
        <v>44</v>
      </c>
      <c r="K1358" s="233">
        <v>0</v>
      </c>
      <c r="L1358" s="59">
        <v>0</v>
      </c>
      <c r="M1358" s="59">
        <v>0</v>
      </c>
      <c r="N1358" s="48"/>
      <c r="O1358" s="59">
        <v>50</v>
      </c>
      <c r="P1358" s="59">
        <v>0</v>
      </c>
      <c r="Q1358" s="48"/>
      <c r="R1358" s="59">
        <v>60</v>
      </c>
      <c r="S1358" s="59">
        <v>8</v>
      </c>
      <c r="T1358" s="48">
        <v>0</v>
      </c>
      <c r="U1358" s="59">
        <v>229</v>
      </c>
      <c r="V1358" s="59">
        <v>8</v>
      </c>
    </row>
    <row r="1359" spans="1:22">
      <c r="A1359" s="60" t="s">
        <v>1143</v>
      </c>
      <c r="B1359" s="15" t="str">
        <f>VLOOKUP(A1359,'Planning Periods'!$E$2:$N$540,10,FALSE)</f>
        <v>01/31/2023 - 01/31/2031</v>
      </c>
      <c r="C1359" s="59">
        <v>2016</v>
      </c>
      <c r="D1359" s="59" t="str">
        <f t="shared" si="19"/>
        <v>Moraga 2016</v>
      </c>
      <c r="E1359" s="59">
        <v>75</v>
      </c>
      <c r="F1359" s="233">
        <v>0</v>
      </c>
      <c r="G1359" s="59">
        <v>0</v>
      </c>
      <c r="H1359" s="59">
        <v>0</v>
      </c>
      <c r="I1359" s="48"/>
      <c r="J1359" s="59">
        <v>44</v>
      </c>
      <c r="K1359" s="233">
        <v>0</v>
      </c>
      <c r="L1359" s="59">
        <v>0</v>
      </c>
      <c r="M1359" s="59">
        <v>0</v>
      </c>
      <c r="N1359" s="48"/>
      <c r="O1359" s="59">
        <v>50</v>
      </c>
      <c r="P1359" s="59">
        <v>0</v>
      </c>
      <c r="Q1359" s="48"/>
      <c r="R1359" s="59">
        <v>60</v>
      </c>
      <c r="S1359" s="59">
        <v>35</v>
      </c>
      <c r="T1359" s="48">
        <v>0</v>
      </c>
      <c r="U1359" s="59">
        <v>229</v>
      </c>
      <c r="V1359" s="59">
        <v>35</v>
      </c>
    </row>
    <row r="1360" spans="1:22">
      <c r="A1360" s="60" t="s">
        <v>1143</v>
      </c>
      <c r="B1360" s="15" t="str">
        <f>VLOOKUP(A1360,'Planning Periods'!$E$2:$N$540,10,FALSE)</f>
        <v>01/31/2023 - 01/31/2031</v>
      </c>
      <c r="C1360" s="59">
        <v>2017</v>
      </c>
      <c r="D1360" s="59" t="str">
        <f t="shared" si="19"/>
        <v>Moraga 2017</v>
      </c>
      <c r="E1360" s="59">
        <v>75</v>
      </c>
      <c r="F1360" s="233">
        <v>0</v>
      </c>
      <c r="G1360" s="59">
        <v>0</v>
      </c>
      <c r="H1360" s="59">
        <v>0</v>
      </c>
      <c r="I1360" s="48"/>
      <c r="J1360" s="59">
        <v>44</v>
      </c>
      <c r="K1360" s="233">
        <v>0</v>
      </c>
      <c r="L1360" s="59">
        <v>0</v>
      </c>
      <c r="M1360" s="59">
        <v>0</v>
      </c>
      <c r="N1360" s="48"/>
      <c r="O1360" s="59">
        <v>50</v>
      </c>
      <c r="P1360" s="59">
        <v>0</v>
      </c>
      <c r="Q1360" s="48"/>
      <c r="R1360" s="59">
        <v>60</v>
      </c>
      <c r="S1360" s="59">
        <v>31</v>
      </c>
      <c r="T1360" s="48">
        <v>0</v>
      </c>
      <c r="U1360" s="59">
        <v>229</v>
      </c>
      <c r="V1360" s="59">
        <v>31</v>
      </c>
    </row>
    <row r="1361" spans="1:22">
      <c r="A1361" s="60" t="s">
        <v>1144</v>
      </c>
      <c r="B1361" s="15"/>
      <c r="C1361" s="59">
        <v>2013</v>
      </c>
      <c r="D1361" s="59" t="str">
        <f t="shared" si="19"/>
        <v>Moreno Valley 2013</v>
      </c>
      <c r="E1361" s="59" t="s">
        <v>1357</v>
      </c>
      <c r="F1361" s="233" t="s">
        <v>1357</v>
      </c>
      <c r="G1361" s="59" t="s">
        <v>1357</v>
      </c>
      <c r="H1361" s="59" t="s">
        <v>1357</v>
      </c>
      <c r="I1361" s="48"/>
      <c r="J1361" s="59" t="s">
        <v>1357</v>
      </c>
      <c r="K1361" s="233" t="s">
        <v>1357</v>
      </c>
      <c r="L1361" s="59" t="s">
        <v>1357</v>
      </c>
      <c r="M1361" s="59" t="s">
        <v>1357</v>
      </c>
      <c r="N1361" s="48"/>
      <c r="O1361" s="59" t="s">
        <v>1357</v>
      </c>
      <c r="P1361" s="59" t="s">
        <v>1357</v>
      </c>
      <c r="Q1361" s="48"/>
      <c r="R1361" s="59" t="s">
        <v>1357</v>
      </c>
      <c r="S1361" s="59" t="s">
        <v>1357</v>
      </c>
      <c r="T1361" s="48" t="s">
        <v>1357</v>
      </c>
      <c r="U1361" s="59" t="s">
        <v>1357</v>
      </c>
      <c r="V1361" s="59" t="s">
        <v>1357</v>
      </c>
    </row>
    <row r="1362" spans="1:22">
      <c r="A1362" s="60" t="s">
        <v>1144</v>
      </c>
      <c r="B1362" s="15" t="str">
        <f>VLOOKUP(A1362,'Planning Periods'!$E$2:$N$540,10,FALSE)</f>
        <v>10/15/2021 - 10/15/2029</v>
      </c>
      <c r="C1362" s="59">
        <v>2014</v>
      </c>
      <c r="D1362" s="59" t="str">
        <f>CONCATENATE(A1362," ",C1362)</f>
        <v>Moreno Valley 2014</v>
      </c>
      <c r="E1362" s="59">
        <v>1500</v>
      </c>
      <c r="F1362" s="233">
        <v>0</v>
      </c>
      <c r="G1362" s="59">
        <v>0</v>
      </c>
      <c r="H1362" s="59">
        <v>0</v>
      </c>
      <c r="I1362" s="48"/>
      <c r="J1362" s="59">
        <v>993</v>
      </c>
      <c r="K1362" s="233">
        <v>0</v>
      </c>
      <c r="L1362" s="59">
        <v>0</v>
      </c>
      <c r="M1362" s="59">
        <v>0</v>
      </c>
      <c r="N1362" s="48"/>
      <c r="O1362" s="59">
        <v>1112</v>
      </c>
      <c r="P1362" s="59">
        <v>0</v>
      </c>
      <c r="Q1362" s="48"/>
      <c r="R1362" s="59">
        <v>2564</v>
      </c>
      <c r="S1362" s="59">
        <v>93</v>
      </c>
      <c r="T1362" s="48">
        <v>0</v>
      </c>
      <c r="U1362" s="59">
        <v>6169</v>
      </c>
      <c r="V1362" s="59">
        <v>93</v>
      </c>
    </row>
    <row r="1363" spans="1:22">
      <c r="A1363" s="60" t="s">
        <v>1144</v>
      </c>
      <c r="B1363" s="15" t="str">
        <f>VLOOKUP(A1363,'Planning Periods'!$E$2:$N$540,10,FALSE)</f>
        <v>10/15/2021 - 10/15/2029</v>
      </c>
      <c r="C1363" s="59">
        <v>2015</v>
      </c>
      <c r="D1363" s="59" t="str">
        <f t="shared" ref="D1363:D1425" si="20">CONCATENATE(A1363," ",C1363)</f>
        <v>Moreno Valley 2015</v>
      </c>
      <c r="E1363" s="59">
        <v>1500</v>
      </c>
      <c r="F1363" s="233">
        <v>0</v>
      </c>
      <c r="G1363" s="59">
        <v>0</v>
      </c>
      <c r="H1363" s="59">
        <v>0</v>
      </c>
      <c r="I1363" s="48"/>
      <c r="J1363" s="59">
        <v>993</v>
      </c>
      <c r="K1363" s="233">
        <v>0</v>
      </c>
      <c r="L1363" s="59">
        <v>0</v>
      </c>
      <c r="M1363" s="59">
        <v>0</v>
      </c>
      <c r="N1363" s="48"/>
      <c r="O1363" s="59">
        <v>1112</v>
      </c>
      <c r="P1363" s="59">
        <v>0</v>
      </c>
      <c r="Q1363" s="48"/>
      <c r="R1363" s="59">
        <v>2564</v>
      </c>
      <c r="S1363" s="59">
        <v>103</v>
      </c>
      <c r="T1363" s="48">
        <v>0</v>
      </c>
      <c r="U1363" s="59">
        <v>6169</v>
      </c>
      <c r="V1363" s="59">
        <v>103</v>
      </c>
    </row>
    <row r="1364" spans="1:22">
      <c r="A1364" s="60" t="s">
        <v>1144</v>
      </c>
      <c r="B1364" s="15" t="str">
        <f>VLOOKUP(A1364,'Planning Periods'!$E$2:$N$540,10,FALSE)</f>
        <v>10/15/2021 - 10/15/2029</v>
      </c>
      <c r="C1364" s="59">
        <v>2016</v>
      </c>
      <c r="D1364" s="59" t="str">
        <f t="shared" si="20"/>
        <v>Moreno Valley 2016</v>
      </c>
      <c r="E1364" s="59">
        <v>1500</v>
      </c>
      <c r="F1364" s="233">
        <v>0</v>
      </c>
      <c r="G1364" s="59">
        <v>0</v>
      </c>
      <c r="H1364" s="59">
        <v>0</v>
      </c>
      <c r="I1364" s="48"/>
      <c r="J1364" s="59">
        <v>993</v>
      </c>
      <c r="K1364" s="233">
        <v>0</v>
      </c>
      <c r="L1364" s="59">
        <v>0</v>
      </c>
      <c r="M1364" s="59">
        <v>0</v>
      </c>
      <c r="N1364" s="48"/>
      <c r="O1364" s="59">
        <v>1112</v>
      </c>
      <c r="P1364" s="59">
        <v>0</v>
      </c>
      <c r="Q1364" s="48"/>
      <c r="R1364" s="59">
        <v>2564</v>
      </c>
      <c r="S1364" s="59">
        <v>0</v>
      </c>
      <c r="T1364" s="48">
        <v>0</v>
      </c>
      <c r="U1364" s="59">
        <v>6169</v>
      </c>
      <c r="V1364" s="59">
        <v>0</v>
      </c>
    </row>
    <row r="1365" spans="1:22">
      <c r="A1365" s="60" t="s">
        <v>1144</v>
      </c>
      <c r="B1365" s="15" t="str">
        <f>VLOOKUP(A1365,'Planning Periods'!$E$2:$N$540,10,FALSE)</f>
        <v>10/15/2021 - 10/15/2029</v>
      </c>
      <c r="C1365" s="59">
        <v>2017</v>
      </c>
      <c r="D1365" s="59" t="str">
        <f t="shared" si="20"/>
        <v>Moreno Valley 2017</v>
      </c>
      <c r="E1365" s="59">
        <v>1500</v>
      </c>
      <c r="F1365" s="233">
        <v>0</v>
      </c>
      <c r="G1365" s="59">
        <v>0</v>
      </c>
      <c r="H1365" s="59">
        <v>0</v>
      </c>
      <c r="I1365" s="48"/>
      <c r="J1365" s="59">
        <v>993</v>
      </c>
      <c r="K1365" s="233">
        <v>0</v>
      </c>
      <c r="L1365" s="59">
        <v>0</v>
      </c>
      <c r="M1365" s="59">
        <v>0</v>
      </c>
      <c r="N1365" s="48"/>
      <c r="O1365" s="59">
        <v>1112</v>
      </c>
      <c r="P1365" s="59">
        <v>84</v>
      </c>
      <c r="Q1365" s="48"/>
      <c r="R1365" s="59">
        <v>2564</v>
      </c>
      <c r="S1365" s="59">
        <v>341</v>
      </c>
      <c r="T1365" s="48">
        <v>0</v>
      </c>
      <c r="U1365" s="59">
        <v>6169</v>
      </c>
      <c r="V1365" s="59">
        <v>425</v>
      </c>
    </row>
    <row r="1366" spans="1:22">
      <c r="A1366" s="60" t="s">
        <v>1145</v>
      </c>
      <c r="B1366" s="15" t="str">
        <f>VLOOKUP(A1366,'Planning Periods'!$E$2:$N$540,10,FALSE)</f>
        <v>01/31/2023 - 01/31/2031</v>
      </c>
      <c r="C1366" s="59">
        <v>2014</v>
      </c>
      <c r="D1366" s="59" t="str">
        <f t="shared" si="20"/>
        <v>Morgan Hill 2014</v>
      </c>
      <c r="E1366" s="59">
        <v>273</v>
      </c>
      <c r="F1366" s="233">
        <v>0</v>
      </c>
      <c r="G1366" s="59">
        <v>0</v>
      </c>
      <c r="H1366" s="59">
        <v>0</v>
      </c>
      <c r="I1366" s="48"/>
      <c r="J1366" s="59">
        <v>154</v>
      </c>
      <c r="K1366" s="233">
        <v>9</v>
      </c>
      <c r="L1366" s="59">
        <v>9</v>
      </c>
      <c r="M1366" s="59">
        <v>0</v>
      </c>
      <c r="N1366" s="48"/>
      <c r="O1366" s="59">
        <v>185</v>
      </c>
      <c r="P1366" s="59">
        <v>23</v>
      </c>
      <c r="Q1366" s="48"/>
      <c r="R1366" s="59">
        <v>316</v>
      </c>
      <c r="S1366" s="59">
        <v>319</v>
      </c>
      <c r="T1366" s="48">
        <v>0</v>
      </c>
      <c r="U1366" s="59">
        <v>928</v>
      </c>
      <c r="V1366" s="59">
        <v>351</v>
      </c>
    </row>
    <row r="1367" spans="1:22">
      <c r="A1367" s="60" t="s">
        <v>1145</v>
      </c>
      <c r="B1367" s="15" t="str">
        <f>VLOOKUP(A1367,'Planning Periods'!$E$2:$N$540,10,FALSE)</f>
        <v>01/31/2023 - 01/31/2031</v>
      </c>
      <c r="C1367" s="59">
        <v>2015</v>
      </c>
      <c r="D1367" s="59" t="str">
        <f t="shared" si="20"/>
        <v>Morgan Hill 2015</v>
      </c>
      <c r="E1367" s="59">
        <v>273</v>
      </c>
      <c r="F1367" s="233">
        <v>12</v>
      </c>
      <c r="G1367" s="59">
        <v>12</v>
      </c>
      <c r="H1367" s="59">
        <v>0</v>
      </c>
      <c r="I1367" s="48"/>
      <c r="J1367" s="59">
        <v>154</v>
      </c>
      <c r="K1367" s="233">
        <v>118</v>
      </c>
      <c r="L1367" s="59">
        <v>118</v>
      </c>
      <c r="M1367" s="59">
        <v>0</v>
      </c>
      <c r="N1367" s="48"/>
      <c r="O1367" s="59">
        <v>185</v>
      </c>
      <c r="P1367" s="59">
        <v>107</v>
      </c>
      <c r="Q1367" s="48"/>
      <c r="R1367" s="59">
        <v>316</v>
      </c>
      <c r="S1367" s="59">
        <v>647</v>
      </c>
      <c r="T1367" s="48">
        <v>0</v>
      </c>
      <c r="U1367" s="59">
        <v>928</v>
      </c>
      <c r="V1367" s="59">
        <v>884</v>
      </c>
    </row>
    <row r="1368" spans="1:22">
      <c r="A1368" s="60" t="s">
        <v>1145</v>
      </c>
      <c r="B1368" s="15" t="str">
        <f>VLOOKUP(A1368,'Planning Periods'!$E$2:$N$540,10,FALSE)</f>
        <v>01/31/2023 - 01/31/2031</v>
      </c>
      <c r="C1368" s="59">
        <v>2016</v>
      </c>
      <c r="D1368" s="59" t="str">
        <f t="shared" si="20"/>
        <v>Morgan Hill 2016</v>
      </c>
      <c r="E1368" s="59">
        <v>273</v>
      </c>
      <c r="F1368" s="233">
        <v>29</v>
      </c>
      <c r="G1368" s="59">
        <v>29</v>
      </c>
      <c r="H1368" s="59">
        <v>0</v>
      </c>
      <c r="I1368" s="48"/>
      <c r="J1368" s="59">
        <v>154</v>
      </c>
      <c r="K1368" s="233">
        <v>23</v>
      </c>
      <c r="L1368" s="59">
        <v>23</v>
      </c>
      <c r="M1368" s="59">
        <v>0</v>
      </c>
      <c r="N1368" s="48"/>
      <c r="O1368" s="59">
        <v>185</v>
      </c>
      <c r="P1368" s="59">
        <v>6</v>
      </c>
      <c r="Q1368" s="48"/>
      <c r="R1368" s="59">
        <v>316</v>
      </c>
      <c r="S1368" s="59">
        <v>219</v>
      </c>
      <c r="T1368" s="48">
        <v>0</v>
      </c>
      <c r="U1368" s="59">
        <v>928</v>
      </c>
      <c r="V1368" s="59">
        <v>277</v>
      </c>
    </row>
    <row r="1369" spans="1:22">
      <c r="A1369" s="60" t="s">
        <v>1145</v>
      </c>
      <c r="B1369" s="15" t="str">
        <f>VLOOKUP(A1369,'Planning Periods'!$E$2:$N$540,10,FALSE)</f>
        <v>01/31/2023 - 01/31/2031</v>
      </c>
      <c r="C1369" s="59">
        <v>2017</v>
      </c>
      <c r="D1369" s="59" t="str">
        <f t="shared" si="20"/>
        <v>Morgan Hill 2017</v>
      </c>
      <c r="E1369" s="59">
        <v>273</v>
      </c>
      <c r="F1369" s="233">
        <v>0</v>
      </c>
      <c r="G1369" s="59">
        <v>0</v>
      </c>
      <c r="H1369" s="59">
        <v>0</v>
      </c>
      <c r="I1369" s="48"/>
      <c r="J1369" s="59">
        <v>154</v>
      </c>
      <c r="K1369" s="233">
        <v>13</v>
      </c>
      <c r="L1369" s="59">
        <v>13</v>
      </c>
      <c r="M1369" s="59">
        <v>0</v>
      </c>
      <c r="N1369" s="48"/>
      <c r="O1369" s="59">
        <v>185</v>
      </c>
      <c r="P1369" s="59">
        <v>9</v>
      </c>
      <c r="Q1369" s="48"/>
      <c r="R1369" s="59">
        <v>316</v>
      </c>
      <c r="S1369" s="59">
        <v>192</v>
      </c>
      <c r="T1369" s="48">
        <v>0</v>
      </c>
      <c r="U1369" s="59">
        <v>928</v>
      </c>
      <c r="V1369" s="59">
        <v>214</v>
      </c>
    </row>
    <row r="1370" spans="1:22">
      <c r="A1370" t="s">
        <v>1146</v>
      </c>
      <c r="B1370" s="15" t="str">
        <f>VLOOKUP(A1370,'Planning Periods'!$E$2:$N$540,10,FALSE)</f>
        <v>01/01/2021 - 12/31/2028</v>
      </c>
      <c r="C1370" s="59">
        <v>2014</v>
      </c>
      <c r="D1370" s="59" t="str">
        <f t="shared" si="20"/>
        <v>Morro Bay 2014</v>
      </c>
      <c r="E1370" s="233" t="s">
        <v>1357</v>
      </c>
      <c r="F1370" s="233" t="s">
        <v>1357</v>
      </c>
      <c r="G1370" s="233" t="s">
        <v>1357</v>
      </c>
      <c r="H1370" s="233" t="s">
        <v>1357</v>
      </c>
      <c r="I1370" s="233">
        <v>0</v>
      </c>
      <c r="J1370" s="233" t="s">
        <v>1357</v>
      </c>
      <c r="K1370" s="233" t="s">
        <v>1357</v>
      </c>
      <c r="L1370" s="233" t="s">
        <v>1357</v>
      </c>
      <c r="M1370" s="233" t="s">
        <v>1357</v>
      </c>
      <c r="N1370" s="233">
        <v>0</v>
      </c>
      <c r="O1370" s="233" t="s">
        <v>1357</v>
      </c>
      <c r="P1370" s="233" t="s">
        <v>1357</v>
      </c>
      <c r="Q1370" s="233"/>
      <c r="R1370" s="233" t="s">
        <v>1357</v>
      </c>
      <c r="S1370" s="233" t="s">
        <v>1357</v>
      </c>
      <c r="T1370" s="233" t="s">
        <v>1357</v>
      </c>
      <c r="U1370" s="233" t="s">
        <v>1357</v>
      </c>
      <c r="V1370" s="233" t="s">
        <v>1357</v>
      </c>
    </row>
    <row r="1371" spans="1:22">
      <c r="A1371" t="s">
        <v>1146</v>
      </c>
      <c r="B1371" s="15" t="str">
        <f>VLOOKUP(A1371,'Planning Periods'!$E$2:$N$540,10,FALSE)</f>
        <v>01/01/2021 - 12/31/2028</v>
      </c>
      <c r="C1371" s="59">
        <v>2015</v>
      </c>
      <c r="D1371" s="59" t="str">
        <f t="shared" si="20"/>
        <v>Morro Bay 2015</v>
      </c>
      <c r="E1371" t="s">
        <v>1357</v>
      </c>
      <c r="F1371" t="s">
        <v>1357</v>
      </c>
      <c r="G1371" t="s">
        <v>1357</v>
      </c>
      <c r="H1371" t="s">
        <v>1357</v>
      </c>
      <c r="J1371" t="s">
        <v>1357</v>
      </c>
      <c r="K1371" t="s">
        <v>1357</v>
      </c>
      <c r="L1371" t="s">
        <v>1357</v>
      </c>
      <c r="M1371" t="s">
        <v>1357</v>
      </c>
      <c r="O1371" t="s">
        <v>1357</v>
      </c>
      <c r="P1371" t="s">
        <v>1357</v>
      </c>
      <c r="R1371" t="s">
        <v>1357</v>
      </c>
      <c r="S1371" t="s">
        <v>1357</v>
      </c>
      <c r="T1371" t="s">
        <v>1357</v>
      </c>
      <c r="U1371" t="s">
        <v>1357</v>
      </c>
      <c r="V1371" t="s">
        <v>1357</v>
      </c>
    </row>
    <row r="1372" spans="1:22">
      <c r="A1372" t="s">
        <v>1146</v>
      </c>
      <c r="B1372" s="15" t="str">
        <f>VLOOKUP(A1372,'Planning Periods'!$E$2:$N$540,10,FALSE)</f>
        <v>01/01/2021 - 12/31/2028</v>
      </c>
      <c r="C1372" s="59">
        <v>2016</v>
      </c>
      <c r="D1372" s="59" t="str">
        <f t="shared" si="20"/>
        <v>Morro Bay 2016</v>
      </c>
      <c r="E1372" t="s">
        <v>1357</v>
      </c>
      <c r="F1372" t="s">
        <v>1357</v>
      </c>
      <c r="G1372" t="s">
        <v>1357</v>
      </c>
      <c r="H1372" t="s">
        <v>1357</v>
      </c>
      <c r="J1372" t="s">
        <v>1357</v>
      </c>
      <c r="K1372" t="s">
        <v>1357</v>
      </c>
      <c r="L1372" t="s">
        <v>1357</v>
      </c>
      <c r="M1372" t="s">
        <v>1357</v>
      </c>
      <c r="O1372" t="s">
        <v>1357</v>
      </c>
      <c r="P1372" t="s">
        <v>1357</v>
      </c>
      <c r="R1372" t="s">
        <v>1357</v>
      </c>
      <c r="S1372" t="s">
        <v>1357</v>
      </c>
      <c r="T1372" t="s">
        <v>1357</v>
      </c>
      <c r="U1372" t="s">
        <v>1357</v>
      </c>
      <c r="V1372" t="s">
        <v>1357</v>
      </c>
    </row>
    <row r="1373" spans="1:22">
      <c r="A1373" t="s">
        <v>1146</v>
      </c>
      <c r="B1373" s="15" t="str">
        <f>VLOOKUP(A1373,'Planning Periods'!$E$2:$N$540,10,FALSE)</f>
        <v>01/01/2021 - 12/31/2028</v>
      </c>
      <c r="C1373" s="59">
        <v>2017</v>
      </c>
      <c r="D1373" s="59" t="str">
        <f t="shared" si="20"/>
        <v>Morro Bay 2017</v>
      </c>
      <c r="E1373" t="s">
        <v>1357</v>
      </c>
      <c r="F1373" t="s">
        <v>1357</v>
      </c>
      <c r="G1373" t="s">
        <v>1357</v>
      </c>
      <c r="H1373" t="s">
        <v>1357</v>
      </c>
      <c r="J1373" t="s">
        <v>1357</v>
      </c>
      <c r="K1373" t="s">
        <v>1357</v>
      </c>
      <c r="L1373" t="s">
        <v>1357</v>
      </c>
      <c r="M1373" t="s">
        <v>1357</v>
      </c>
      <c r="O1373" t="s">
        <v>1357</v>
      </c>
      <c r="P1373" t="s">
        <v>1357</v>
      </c>
      <c r="R1373" t="s">
        <v>1357</v>
      </c>
      <c r="S1373" t="s">
        <v>1357</v>
      </c>
      <c r="T1373" t="s">
        <v>1357</v>
      </c>
      <c r="U1373" t="s">
        <v>1357</v>
      </c>
      <c r="V1373" t="s">
        <v>1357</v>
      </c>
    </row>
    <row r="1374" spans="1:22">
      <c r="A1374" s="60" t="s">
        <v>1147</v>
      </c>
      <c r="B1374" s="15" t="str">
        <f>VLOOKUP(A1374,'Planning Periods'!$E$2:$N$540,10,FALSE)</f>
        <v>02/15/2023 - 02/15/2031</v>
      </c>
      <c r="C1374" s="59">
        <v>2014</v>
      </c>
      <c r="D1374" s="59" t="str">
        <f t="shared" si="20"/>
        <v>Mount Shasta 2014</v>
      </c>
      <c r="E1374" s="59">
        <v>11</v>
      </c>
      <c r="F1374" s="233">
        <v>0</v>
      </c>
      <c r="G1374" s="59">
        <v>0</v>
      </c>
      <c r="H1374" s="59">
        <v>0</v>
      </c>
      <c r="I1374" s="48"/>
      <c r="J1374" s="59">
        <v>7</v>
      </c>
      <c r="K1374" s="233">
        <v>0</v>
      </c>
      <c r="L1374" s="59">
        <v>0</v>
      </c>
      <c r="M1374" s="59">
        <v>0</v>
      </c>
      <c r="N1374" s="48"/>
      <c r="O1374" s="59">
        <v>8</v>
      </c>
      <c r="P1374" s="59">
        <v>0</v>
      </c>
      <c r="Q1374" s="48"/>
      <c r="R1374" s="59">
        <v>19</v>
      </c>
      <c r="S1374" s="59">
        <v>1</v>
      </c>
      <c r="T1374" s="48">
        <v>0</v>
      </c>
      <c r="U1374" s="59">
        <v>45</v>
      </c>
      <c r="V1374" s="59">
        <v>1</v>
      </c>
    </row>
    <row r="1375" spans="1:22">
      <c r="A1375" s="60" t="s">
        <v>1147</v>
      </c>
      <c r="B1375" s="15" t="str">
        <f>VLOOKUP(A1375,'Planning Periods'!$E$2:$N$540,10,FALSE)</f>
        <v>02/15/2023 - 02/15/2031</v>
      </c>
      <c r="C1375" s="59">
        <v>2015</v>
      </c>
      <c r="D1375" s="59" t="str">
        <f t="shared" si="20"/>
        <v>Mount Shasta 2015</v>
      </c>
      <c r="E1375" s="59" t="s">
        <v>1357</v>
      </c>
      <c r="F1375" s="233" t="s">
        <v>1357</v>
      </c>
      <c r="G1375" s="59" t="s">
        <v>1357</v>
      </c>
      <c r="H1375" s="59" t="s">
        <v>1357</v>
      </c>
      <c r="I1375" s="48"/>
      <c r="J1375" s="59" t="s">
        <v>1357</v>
      </c>
      <c r="K1375" s="233" t="s">
        <v>1357</v>
      </c>
      <c r="L1375" s="59" t="s">
        <v>1357</v>
      </c>
      <c r="M1375" s="59" t="s">
        <v>1357</v>
      </c>
      <c r="N1375" s="48"/>
      <c r="O1375" s="59" t="s">
        <v>1357</v>
      </c>
      <c r="P1375" s="59" t="s">
        <v>1357</v>
      </c>
      <c r="Q1375" s="48"/>
      <c r="R1375" s="59" t="s">
        <v>1357</v>
      </c>
      <c r="S1375" s="59" t="s">
        <v>1357</v>
      </c>
      <c r="T1375" s="48" t="s">
        <v>1357</v>
      </c>
      <c r="U1375" s="59" t="s">
        <v>1357</v>
      </c>
      <c r="V1375" s="59" t="s">
        <v>1357</v>
      </c>
    </row>
    <row r="1376" spans="1:22">
      <c r="A1376" s="60" t="s">
        <v>1147</v>
      </c>
      <c r="B1376" s="15" t="str">
        <f>VLOOKUP(A1376,'Planning Periods'!$E$2:$N$540,10,FALSE)</f>
        <v>02/15/2023 - 02/15/2031</v>
      </c>
      <c r="C1376" s="59">
        <v>2016</v>
      </c>
      <c r="D1376" s="59" t="str">
        <f t="shared" si="20"/>
        <v>Mount Shasta 2016</v>
      </c>
      <c r="E1376" s="59" t="s">
        <v>1357</v>
      </c>
      <c r="F1376" s="233" t="s">
        <v>1357</v>
      </c>
      <c r="G1376" s="59" t="s">
        <v>1357</v>
      </c>
      <c r="H1376" s="59" t="s">
        <v>1357</v>
      </c>
      <c r="I1376" s="48"/>
      <c r="J1376" s="59" t="s">
        <v>1357</v>
      </c>
      <c r="K1376" s="233" t="s">
        <v>1357</v>
      </c>
      <c r="L1376" s="59" t="s">
        <v>1357</v>
      </c>
      <c r="M1376" s="59" t="s">
        <v>1357</v>
      </c>
      <c r="N1376" s="48"/>
      <c r="O1376" s="59" t="s">
        <v>1357</v>
      </c>
      <c r="P1376" s="59" t="s">
        <v>1357</v>
      </c>
      <c r="Q1376" s="48"/>
      <c r="R1376" s="59" t="s">
        <v>1357</v>
      </c>
      <c r="S1376" s="59" t="s">
        <v>1357</v>
      </c>
      <c r="T1376" s="48" t="s">
        <v>1357</v>
      </c>
      <c r="U1376" s="59" t="s">
        <v>1357</v>
      </c>
      <c r="V1376" s="59" t="s">
        <v>1357</v>
      </c>
    </row>
    <row r="1377" spans="1:22">
      <c r="A1377" s="60" t="s">
        <v>1147</v>
      </c>
      <c r="B1377" s="15" t="str">
        <f>VLOOKUP(A1377,'Planning Periods'!$E$2:$N$540,10,FALSE)</f>
        <v>02/15/2023 - 02/15/2031</v>
      </c>
      <c r="C1377" s="59">
        <v>2017</v>
      </c>
      <c r="D1377" s="59" t="str">
        <f t="shared" si="20"/>
        <v>Mount Shasta 2017</v>
      </c>
      <c r="E1377" s="59" t="s">
        <v>1357</v>
      </c>
      <c r="F1377" s="233" t="s">
        <v>1357</v>
      </c>
      <c r="G1377" s="59" t="s">
        <v>1357</v>
      </c>
      <c r="H1377" s="59" t="s">
        <v>1357</v>
      </c>
      <c r="I1377" s="48"/>
      <c r="J1377" s="59" t="s">
        <v>1357</v>
      </c>
      <c r="K1377" s="233" t="s">
        <v>1357</v>
      </c>
      <c r="L1377" s="59" t="s">
        <v>1357</v>
      </c>
      <c r="M1377" s="59" t="s">
        <v>1357</v>
      </c>
      <c r="N1377" s="48"/>
      <c r="O1377" s="59" t="s">
        <v>1357</v>
      </c>
      <c r="P1377" s="59" t="s">
        <v>1357</v>
      </c>
      <c r="Q1377" s="48"/>
      <c r="R1377" s="59" t="s">
        <v>1357</v>
      </c>
      <c r="S1377" s="59" t="s">
        <v>1357</v>
      </c>
      <c r="T1377" s="48" t="s">
        <v>1357</v>
      </c>
      <c r="U1377" s="59" t="s">
        <v>1357</v>
      </c>
      <c r="V1377" s="59" t="s">
        <v>1357</v>
      </c>
    </row>
    <row r="1378" spans="1:22">
      <c r="A1378" s="60" t="s">
        <v>1148</v>
      </c>
      <c r="B1378" s="15" t="str">
        <f>VLOOKUP(A1378,'Planning Periods'!$E$2:$N$540,10,FALSE)</f>
        <v>01/31/2023 - 01/31/2031</v>
      </c>
      <c r="C1378" s="59">
        <v>2014</v>
      </c>
      <c r="D1378" s="59" t="str">
        <f t="shared" si="20"/>
        <v>Mountain View 2014</v>
      </c>
      <c r="E1378" s="59">
        <v>814</v>
      </c>
      <c r="F1378" s="233">
        <v>26</v>
      </c>
      <c r="G1378" s="59">
        <v>26</v>
      </c>
      <c r="H1378" s="59">
        <v>0</v>
      </c>
      <c r="I1378" s="48"/>
      <c r="J1378" s="59">
        <v>492</v>
      </c>
      <c r="K1378" s="233">
        <v>19</v>
      </c>
      <c r="L1378" s="59">
        <v>18</v>
      </c>
      <c r="M1378" s="59">
        <v>1</v>
      </c>
      <c r="N1378" s="48"/>
      <c r="O1378" s="59">
        <v>527</v>
      </c>
      <c r="P1378" s="59">
        <v>0</v>
      </c>
      <c r="Q1378" s="48"/>
      <c r="R1378" s="59">
        <v>1093</v>
      </c>
      <c r="S1378" s="59">
        <v>598</v>
      </c>
      <c r="T1378" s="48">
        <v>1</v>
      </c>
      <c r="U1378" s="59">
        <v>2926</v>
      </c>
      <c r="V1378" s="59">
        <v>643</v>
      </c>
    </row>
    <row r="1379" spans="1:22">
      <c r="A1379" s="60" t="s">
        <v>1148</v>
      </c>
      <c r="B1379" s="15" t="str">
        <f>VLOOKUP(A1379,'Planning Periods'!$E$2:$N$540,10,FALSE)</f>
        <v>01/31/2023 - 01/31/2031</v>
      </c>
      <c r="C1379" s="59">
        <v>2015</v>
      </c>
      <c r="D1379" s="59" t="str">
        <f t="shared" si="20"/>
        <v>Mountain View 2015</v>
      </c>
      <c r="E1379" s="59">
        <v>814</v>
      </c>
      <c r="F1379" s="233">
        <v>0</v>
      </c>
      <c r="G1379" s="59">
        <v>0</v>
      </c>
      <c r="H1379" s="59">
        <v>0</v>
      </c>
      <c r="I1379" s="48"/>
      <c r="J1379" s="59">
        <v>492</v>
      </c>
      <c r="K1379" s="233">
        <v>9</v>
      </c>
      <c r="L1379" s="59">
        <v>9</v>
      </c>
      <c r="M1379" s="59">
        <v>0</v>
      </c>
      <c r="N1379" s="48"/>
      <c r="O1379" s="59">
        <v>527</v>
      </c>
      <c r="P1379" s="59">
        <v>0</v>
      </c>
      <c r="Q1379" s="48"/>
      <c r="R1379" s="59">
        <v>1093</v>
      </c>
      <c r="S1379" s="59">
        <v>278</v>
      </c>
      <c r="T1379" s="48">
        <v>0</v>
      </c>
      <c r="U1379" s="59">
        <v>2926</v>
      </c>
      <c r="V1379" s="59">
        <v>287</v>
      </c>
    </row>
    <row r="1380" spans="1:22">
      <c r="A1380" s="60" t="s">
        <v>1148</v>
      </c>
      <c r="B1380" s="15" t="str">
        <f>VLOOKUP(A1380,'Planning Periods'!$E$2:$N$540,10,FALSE)</f>
        <v>01/31/2023 - 01/31/2031</v>
      </c>
      <c r="C1380" s="59">
        <v>2016</v>
      </c>
      <c r="D1380" s="59" t="str">
        <f t="shared" si="20"/>
        <v>Mountain View 2016</v>
      </c>
      <c r="E1380" s="59">
        <v>814</v>
      </c>
      <c r="F1380" s="233">
        <v>17</v>
      </c>
      <c r="G1380" s="59">
        <v>17</v>
      </c>
      <c r="H1380" s="59">
        <v>0</v>
      </c>
      <c r="I1380" s="48"/>
      <c r="J1380" s="59">
        <v>492</v>
      </c>
      <c r="K1380" s="233">
        <v>109</v>
      </c>
      <c r="L1380" s="59">
        <v>109</v>
      </c>
      <c r="M1380" s="59">
        <v>0</v>
      </c>
      <c r="N1380" s="48"/>
      <c r="O1380" s="59">
        <v>527</v>
      </c>
      <c r="P1380" s="59">
        <v>0</v>
      </c>
      <c r="Q1380" s="48"/>
      <c r="R1380" s="59">
        <v>1093</v>
      </c>
      <c r="S1380" s="59">
        <v>376</v>
      </c>
      <c r="T1380" s="48">
        <v>0</v>
      </c>
      <c r="U1380" s="59">
        <v>2926</v>
      </c>
      <c r="V1380" s="59">
        <v>502</v>
      </c>
    </row>
    <row r="1381" spans="1:22">
      <c r="A1381" s="60" t="s">
        <v>1148</v>
      </c>
      <c r="B1381" s="15" t="str">
        <f>VLOOKUP(A1381,'Planning Periods'!$E$2:$N$540,10,FALSE)</f>
        <v>01/31/2023 - 01/31/2031</v>
      </c>
      <c r="C1381" s="59">
        <v>2017</v>
      </c>
      <c r="D1381" s="59" t="str">
        <f t="shared" si="20"/>
        <v>Mountain View 2017</v>
      </c>
      <c r="E1381" s="59">
        <v>814</v>
      </c>
      <c r="F1381" s="233">
        <v>98</v>
      </c>
      <c r="G1381" s="59">
        <v>98</v>
      </c>
      <c r="H1381" s="59">
        <v>0</v>
      </c>
      <c r="I1381" s="48"/>
      <c r="J1381" s="59">
        <v>492</v>
      </c>
      <c r="K1381" s="233">
        <v>23</v>
      </c>
      <c r="L1381" s="59">
        <v>23</v>
      </c>
      <c r="M1381" s="59">
        <v>0</v>
      </c>
      <c r="N1381" s="48"/>
      <c r="O1381" s="59">
        <v>527</v>
      </c>
      <c r="P1381" s="59">
        <v>0</v>
      </c>
      <c r="Q1381" s="48"/>
      <c r="R1381" s="59">
        <v>1093</v>
      </c>
      <c r="S1381" s="59">
        <v>1418</v>
      </c>
      <c r="T1381" s="48">
        <v>0</v>
      </c>
      <c r="U1381" s="59">
        <v>2926</v>
      </c>
      <c r="V1381" s="59">
        <v>1539</v>
      </c>
    </row>
    <row r="1382" spans="1:22">
      <c r="A1382" s="60" t="s">
        <v>1149</v>
      </c>
      <c r="B1382" s="15"/>
      <c r="C1382" s="59">
        <v>2013</v>
      </c>
      <c r="D1382" s="59" t="str">
        <f t="shared" si="20"/>
        <v>Murrieta 2013</v>
      </c>
      <c r="E1382" s="59">
        <v>395</v>
      </c>
      <c r="F1382" s="233">
        <v>0</v>
      </c>
      <c r="G1382" s="59">
        <v>0</v>
      </c>
      <c r="H1382" s="59">
        <v>0</v>
      </c>
      <c r="I1382" s="48"/>
      <c r="J1382" s="59">
        <v>262</v>
      </c>
      <c r="K1382" s="233">
        <v>0</v>
      </c>
      <c r="L1382" s="59">
        <v>0</v>
      </c>
      <c r="M1382" s="59">
        <v>0</v>
      </c>
      <c r="N1382" s="48"/>
      <c r="O1382" s="59">
        <v>289</v>
      </c>
      <c r="P1382" s="59">
        <v>0</v>
      </c>
      <c r="Q1382" s="48"/>
      <c r="R1382" s="59">
        <v>627</v>
      </c>
      <c r="S1382" s="59">
        <v>8</v>
      </c>
      <c r="T1382" s="48">
        <v>0</v>
      </c>
      <c r="U1382" s="59">
        <v>1573</v>
      </c>
      <c r="V1382" s="59">
        <v>8</v>
      </c>
    </row>
    <row r="1383" spans="1:22">
      <c r="A1383" s="60" t="s">
        <v>1149</v>
      </c>
      <c r="B1383" s="15" t="str">
        <f>VLOOKUP(A1383,'Planning Periods'!$E$2:$N$540,10,FALSE)</f>
        <v>10/15/2021 - 10/15/2029</v>
      </c>
      <c r="C1383" s="59">
        <v>2014</v>
      </c>
      <c r="D1383" s="59" t="str">
        <f t="shared" si="20"/>
        <v>Murrieta 2014</v>
      </c>
      <c r="E1383" s="59">
        <v>395</v>
      </c>
      <c r="F1383" s="233">
        <v>0</v>
      </c>
      <c r="G1383" s="59">
        <v>0</v>
      </c>
      <c r="H1383" s="59">
        <v>0</v>
      </c>
      <c r="I1383" s="48"/>
      <c r="J1383" s="59">
        <v>262</v>
      </c>
      <c r="K1383" s="233">
        <v>0</v>
      </c>
      <c r="L1383" s="59">
        <v>0</v>
      </c>
      <c r="M1383" s="59">
        <v>0</v>
      </c>
      <c r="N1383" s="48"/>
      <c r="O1383" s="59">
        <v>289</v>
      </c>
      <c r="P1383" s="59">
        <v>0</v>
      </c>
      <c r="Q1383" s="48"/>
      <c r="R1383" s="59">
        <v>627</v>
      </c>
      <c r="S1383" s="59">
        <v>14</v>
      </c>
      <c r="T1383" s="48">
        <v>0</v>
      </c>
      <c r="U1383" s="59">
        <v>1573</v>
      </c>
      <c r="V1383" s="59">
        <v>14</v>
      </c>
    </row>
    <row r="1384" spans="1:22">
      <c r="A1384" s="60" t="s">
        <v>1149</v>
      </c>
      <c r="B1384" s="15" t="str">
        <f>VLOOKUP(A1384,'Planning Periods'!$E$2:$N$540,10,FALSE)</f>
        <v>10/15/2021 - 10/15/2029</v>
      </c>
      <c r="C1384" s="59">
        <v>2015</v>
      </c>
      <c r="D1384" s="59" t="str">
        <f t="shared" si="20"/>
        <v>Murrieta 2015</v>
      </c>
      <c r="E1384" s="59">
        <v>395</v>
      </c>
      <c r="F1384" s="233">
        <v>0</v>
      </c>
      <c r="G1384" s="59">
        <v>0</v>
      </c>
      <c r="H1384" s="59">
        <v>0</v>
      </c>
      <c r="I1384" s="48"/>
      <c r="J1384" s="59">
        <v>262</v>
      </c>
      <c r="K1384" s="233">
        <v>0</v>
      </c>
      <c r="L1384" s="59">
        <v>0</v>
      </c>
      <c r="M1384" s="59">
        <v>0</v>
      </c>
      <c r="N1384" s="48"/>
      <c r="O1384" s="59">
        <v>289</v>
      </c>
      <c r="P1384" s="59">
        <v>0</v>
      </c>
      <c r="Q1384" s="48"/>
      <c r="R1384" s="59">
        <v>627</v>
      </c>
      <c r="S1384" s="59">
        <v>0</v>
      </c>
      <c r="T1384" s="48">
        <v>0</v>
      </c>
      <c r="U1384" s="59">
        <v>1573</v>
      </c>
      <c r="V1384" s="59">
        <v>0</v>
      </c>
    </row>
    <row r="1385" spans="1:22">
      <c r="A1385" s="60" t="s">
        <v>1149</v>
      </c>
      <c r="B1385" s="15" t="str">
        <f>VLOOKUP(A1385,'Planning Periods'!$E$2:$N$540,10,FALSE)</f>
        <v>10/15/2021 - 10/15/2029</v>
      </c>
      <c r="C1385" s="59">
        <v>2016</v>
      </c>
      <c r="D1385" s="59" t="str">
        <f t="shared" si="20"/>
        <v>Murrieta 2016</v>
      </c>
      <c r="E1385" s="59">
        <v>395</v>
      </c>
      <c r="F1385" s="233">
        <v>0</v>
      </c>
      <c r="G1385" s="59">
        <v>0</v>
      </c>
      <c r="H1385" s="59">
        <v>0</v>
      </c>
      <c r="I1385" s="48"/>
      <c r="J1385" s="59">
        <v>262</v>
      </c>
      <c r="K1385" s="233">
        <v>0</v>
      </c>
      <c r="L1385" s="59">
        <v>0</v>
      </c>
      <c r="M1385" s="59">
        <v>0</v>
      </c>
      <c r="N1385" s="48"/>
      <c r="O1385" s="59">
        <v>289</v>
      </c>
      <c r="P1385" s="59">
        <v>0</v>
      </c>
      <c r="Q1385" s="48"/>
      <c r="R1385" s="59">
        <v>627</v>
      </c>
      <c r="S1385" s="59">
        <v>0</v>
      </c>
      <c r="T1385" s="48">
        <v>0</v>
      </c>
      <c r="U1385" s="59">
        <v>1573</v>
      </c>
      <c r="V1385" s="59">
        <v>0</v>
      </c>
    </row>
    <row r="1386" spans="1:22">
      <c r="A1386" s="60" t="s">
        <v>1149</v>
      </c>
      <c r="B1386" s="15" t="str">
        <f>VLOOKUP(A1386,'Planning Periods'!$E$2:$N$540,10,FALSE)</f>
        <v>10/15/2021 - 10/15/2029</v>
      </c>
      <c r="C1386" s="59">
        <v>2017</v>
      </c>
      <c r="D1386" s="59" t="str">
        <f t="shared" si="20"/>
        <v>Murrieta 2017</v>
      </c>
      <c r="E1386" s="59">
        <v>395</v>
      </c>
      <c r="F1386" s="233">
        <v>0</v>
      </c>
      <c r="G1386" s="59">
        <v>0</v>
      </c>
      <c r="H1386" s="59">
        <v>0</v>
      </c>
      <c r="I1386" s="48"/>
      <c r="J1386" s="59">
        <v>262</v>
      </c>
      <c r="K1386" s="233">
        <v>0</v>
      </c>
      <c r="L1386" s="59">
        <v>0</v>
      </c>
      <c r="M1386" s="59">
        <v>0</v>
      </c>
      <c r="N1386" s="48"/>
      <c r="O1386" s="59">
        <v>289</v>
      </c>
      <c r="P1386" s="59">
        <v>0</v>
      </c>
      <c r="Q1386" s="48"/>
      <c r="R1386" s="59">
        <v>627</v>
      </c>
      <c r="S1386" s="59">
        <v>0</v>
      </c>
      <c r="T1386" s="48">
        <v>0</v>
      </c>
      <c r="U1386" s="59">
        <v>1573</v>
      </c>
      <c r="V1386" s="59">
        <v>0</v>
      </c>
    </row>
    <row r="1387" spans="1:22">
      <c r="A1387" s="60" t="s">
        <v>1150</v>
      </c>
      <c r="B1387" s="15" t="str">
        <f>VLOOKUP(A1387,'Planning Periods'!$E$2:$N$540,10,FALSE)</f>
        <v>01/31/2023 - 01/31/2031</v>
      </c>
      <c r="C1387" s="59">
        <v>2014</v>
      </c>
      <c r="D1387" s="59" t="str">
        <f t="shared" si="20"/>
        <v>Napa 2014</v>
      </c>
      <c r="E1387" s="59" t="s">
        <v>1357</v>
      </c>
      <c r="F1387" s="233" t="s">
        <v>1357</v>
      </c>
      <c r="G1387" s="59" t="s">
        <v>1357</v>
      </c>
      <c r="H1387" s="59" t="s">
        <v>1357</v>
      </c>
      <c r="I1387" s="48"/>
      <c r="J1387" s="59" t="s">
        <v>1357</v>
      </c>
      <c r="K1387" s="233" t="s">
        <v>1357</v>
      </c>
      <c r="L1387" s="59" t="s">
        <v>1357</v>
      </c>
      <c r="M1387" s="59" t="s">
        <v>1357</v>
      </c>
      <c r="N1387" s="48"/>
      <c r="O1387" s="59" t="s">
        <v>1357</v>
      </c>
      <c r="P1387" s="59" t="s">
        <v>1357</v>
      </c>
      <c r="Q1387" s="48"/>
      <c r="R1387" s="59" t="s">
        <v>1357</v>
      </c>
      <c r="S1387" s="59" t="s">
        <v>1357</v>
      </c>
      <c r="T1387" s="48" t="s">
        <v>1357</v>
      </c>
      <c r="U1387" s="59" t="s">
        <v>1357</v>
      </c>
      <c r="V1387" s="59" t="s">
        <v>1357</v>
      </c>
    </row>
    <row r="1388" spans="1:22">
      <c r="A1388" s="60" t="s">
        <v>1150</v>
      </c>
      <c r="B1388" s="15" t="str">
        <f>VLOOKUP(A1388,'Planning Periods'!$E$2:$N$540,10,FALSE)</f>
        <v>01/31/2023 - 01/31/2031</v>
      </c>
      <c r="C1388" s="59">
        <v>2015</v>
      </c>
      <c r="D1388" s="59" t="str">
        <f t="shared" si="20"/>
        <v>Napa 2015</v>
      </c>
      <c r="E1388" s="59">
        <v>185</v>
      </c>
      <c r="F1388" s="233">
        <v>0</v>
      </c>
      <c r="G1388" s="59">
        <v>0</v>
      </c>
      <c r="H1388" s="59">
        <v>0</v>
      </c>
      <c r="I1388" s="48"/>
      <c r="J1388" s="59">
        <v>106</v>
      </c>
      <c r="K1388" s="233">
        <v>0</v>
      </c>
      <c r="L1388" s="59">
        <v>0</v>
      </c>
      <c r="M1388" s="59">
        <v>0</v>
      </c>
      <c r="N1388" s="48"/>
      <c r="O1388" s="59">
        <v>141</v>
      </c>
      <c r="P1388" s="59">
        <v>0</v>
      </c>
      <c r="Q1388" s="48"/>
      <c r="R1388" s="59">
        <v>403</v>
      </c>
      <c r="S1388" s="59">
        <v>0</v>
      </c>
      <c r="T1388" s="48">
        <v>0</v>
      </c>
      <c r="U1388" s="59">
        <v>835</v>
      </c>
      <c r="V1388" s="59">
        <v>0</v>
      </c>
    </row>
    <row r="1389" spans="1:22">
      <c r="A1389" s="60" t="s">
        <v>1150</v>
      </c>
      <c r="B1389" s="15" t="str">
        <f>VLOOKUP(A1389,'Planning Periods'!$E$2:$N$540,10,FALSE)</f>
        <v>01/31/2023 - 01/31/2031</v>
      </c>
      <c r="C1389" s="59">
        <v>2016</v>
      </c>
      <c r="D1389" s="59" t="str">
        <f t="shared" si="20"/>
        <v>Napa 2016</v>
      </c>
      <c r="E1389" s="59">
        <v>185</v>
      </c>
      <c r="F1389" s="233">
        <v>0</v>
      </c>
      <c r="G1389" s="59">
        <v>0</v>
      </c>
      <c r="H1389" s="59">
        <v>0</v>
      </c>
      <c r="I1389" s="48"/>
      <c r="J1389" s="59">
        <v>106</v>
      </c>
      <c r="K1389" s="233">
        <v>6</v>
      </c>
      <c r="L1389" s="59">
        <v>6</v>
      </c>
      <c r="M1389" s="59">
        <v>0</v>
      </c>
      <c r="N1389" s="48"/>
      <c r="O1389" s="59">
        <v>141</v>
      </c>
      <c r="P1389" s="59">
        <v>4</v>
      </c>
      <c r="Q1389" s="48"/>
      <c r="R1389" s="59">
        <v>403</v>
      </c>
      <c r="S1389" s="59">
        <v>135</v>
      </c>
      <c r="T1389" s="48">
        <v>0</v>
      </c>
      <c r="U1389" s="59">
        <v>835</v>
      </c>
      <c r="V1389" s="59">
        <v>145</v>
      </c>
    </row>
    <row r="1390" spans="1:22">
      <c r="A1390" s="60" t="s">
        <v>1150</v>
      </c>
      <c r="B1390" s="15" t="str">
        <f>VLOOKUP(A1390,'Planning Periods'!$E$2:$N$540,10,FALSE)</f>
        <v>01/31/2023 - 01/31/2031</v>
      </c>
      <c r="C1390" s="59">
        <v>2017</v>
      </c>
      <c r="D1390" s="59" t="str">
        <f t="shared" si="20"/>
        <v>Napa 2017</v>
      </c>
      <c r="E1390" s="59">
        <v>185</v>
      </c>
      <c r="F1390" s="233">
        <v>0</v>
      </c>
      <c r="G1390" s="59">
        <v>0</v>
      </c>
      <c r="H1390" s="59">
        <v>0</v>
      </c>
      <c r="I1390" s="48"/>
      <c r="J1390" s="59">
        <v>106</v>
      </c>
      <c r="K1390" s="233">
        <v>1</v>
      </c>
      <c r="L1390" s="59">
        <v>1</v>
      </c>
      <c r="M1390" s="59">
        <v>0</v>
      </c>
      <c r="N1390" s="48"/>
      <c r="O1390" s="59">
        <v>141</v>
      </c>
      <c r="P1390" s="59">
        <v>0</v>
      </c>
      <c r="Q1390" s="48"/>
      <c r="R1390" s="59">
        <v>403</v>
      </c>
      <c r="S1390" s="59">
        <v>37</v>
      </c>
      <c r="T1390" s="48">
        <v>0</v>
      </c>
      <c r="U1390" s="59">
        <v>835</v>
      </c>
      <c r="V1390" s="59">
        <v>38</v>
      </c>
    </row>
    <row r="1391" spans="1:22">
      <c r="A1391" s="60" t="s">
        <v>1151</v>
      </c>
      <c r="B1391" s="15" t="str">
        <f>VLOOKUP(A1391,'Planning Periods'!$E$2:$N$540,10,FALSE)</f>
        <v>01/31/2023 - 01/31/2031</v>
      </c>
      <c r="C1391" s="59">
        <v>2014</v>
      </c>
      <c r="D1391" s="59" t="str">
        <f t="shared" si="20"/>
        <v>Napa County - Unincorporated 2014</v>
      </c>
      <c r="E1391" s="59">
        <v>51</v>
      </c>
      <c r="F1391" s="233">
        <v>0</v>
      </c>
      <c r="G1391" s="59">
        <v>0</v>
      </c>
      <c r="H1391" s="59">
        <v>0</v>
      </c>
      <c r="I1391" s="48"/>
      <c r="J1391" s="59">
        <v>30</v>
      </c>
      <c r="K1391" s="233">
        <v>0</v>
      </c>
      <c r="L1391" s="59">
        <v>0</v>
      </c>
      <c r="M1391" s="59">
        <v>0</v>
      </c>
      <c r="N1391" s="48"/>
      <c r="O1391" s="59">
        <v>32</v>
      </c>
      <c r="P1391" s="59">
        <v>9</v>
      </c>
      <c r="Q1391" s="48"/>
      <c r="R1391" s="59">
        <v>67</v>
      </c>
      <c r="S1391" s="59">
        <v>17</v>
      </c>
      <c r="T1391" s="48">
        <v>0</v>
      </c>
      <c r="U1391" s="59">
        <v>180</v>
      </c>
      <c r="V1391" s="59">
        <v>26</v>
      </c>
    </row>
    <row r="1392" spans="1:22">
      <c r="A1392" s="60" t="s">
        <v>1151</v>
      </c>
      <c r="B1392" s="15" t="str">
        <f>VLOOKUP(A1392,'Planning Periods'!$E$2:$N$540,10,FALSE)</f>
        <v>01/31/2023 - 01/31/2031</v>
      </c>
      <c r="C1392" s="59">
        <v>2015</v>
      </c>
      <c r="D1392" s="59" t="str">
        <f t="shared" si="20"/>
        <v>Napa County - Unincorporated 2015</v>
      </c>
      <c r="E1392" s="59">
        <v>51</v>
      </c>
      <c r="F1392" s="233">
        <v>0</v>
      </c>
      <c r="G1392" s="59">
        <v>0</v>
      </c>
      <c r="H1392" s="59">
        <v>0</v>
      </c>
      <c r="I1392" s="48"/>
      <c r="J1392" s="59">
        <v>30</v>
      </c>
      <c r="K1392" s="233">
        <v>0</v>
      </c>
      <c r="L1392" s="59">
        <v>0</v>
      </c>
      <c r="M1392" s="59">
        <v>0</v>
      </c>
      <c r="N1392" s="48"/>
      <c r="O1392" s="59">
        <v>32</v>
      </c>
      <c r="P1392" s="59">
        <v>8</v>
      </c>
      <c r="Q1392" s="48"/>
      <c r="R1392" s="59">
        <v>67</v>
      </c>
      <c r="S1392" s="59">
        <v>11</v>
      </c>
      <c r="T1392" s="48">
        <v>0</v>
      </c>
      <c r="U1392" s="59">
        <v>180</v>
      </c>
      <c r="V1392" s="59">
        <v>19</v>
      </c>
    </row>
    <row r="1393" spans="1:22">
      <c r="A1393" s="60" t="s">
        <v>1151</v>
      </c>
      <c r="B1393" s="15" t="str">
        <f>VLOOKUP(A1393,'Planning Periods'!$E$2:$N$540,10,FALSE)</f>
        <v>01/31/2023 - 01/31/2031</v>
      </c>
      <c r="C1393" s="59">
        <v>2016</v>
      </c>
      <c r="D1393" s="59" t="str">
        <f t="shared" si="20"/>
        <v>Napa County - Unincorporated 2016</v>
      </c>
      <c r="E1393" s="59">
        <v>51</v>
      </c>
      <c r="F1393" s="233">
        <v>0</v>
      </c>
      <c r="G1393" s="59">
        <v>0</v>
      </c>
      <c r="H1393" s="59">
        <v>0</v>
      </c>
      <c r="I1393" s="48"/>
      <c r="J1393" s="59">
        <v>30</v>
      </c>
      <c r="K1393" s="233">
        <v>1</v>
      </c>
      <c r="L1393" s="59">
        <v>0</v>
      </c>
      <c r="M1393" s="59">
        <v>1</v>
      </c>
      <c r="N1393" s="48"/>
      <c r="O1393" s="59">
        <v>32</v>
      </c>
      <c r="P1393" s="59">
        <v>13</v>
      </c>
      <c r="Q1393" s="48"/>
      <c r="R1393" s="59">
        <v>67</v>
      </c>
      <c r="S1393" s="59">
        <v>14</v>
      </c>
      <c r="T1393" s="48">
        <v>1</v>
      </c>
      <c r="U1393" s="59">
        <v>180</v>
      </c>
      <c r="V1393" s="59">
        <v>28</v>
      </c>
    </row>
    <row r="1394" spans="1:22">
      <c r="A1394" s="60" t="s">
        <v>1151</v>
      </c>
      <c r="B1394" s="15" t="str">
        <f>VLOOKUP(A1394,'Planning Periods'!$E$2:$N$540,10,FALSE)</f>
        <v>01/31/2023 - 01/31/2031</v>
      </c>
      <c r="C1394" s="59">
        <v>2017</v>
      </c>
      <c r="D1394" s="59" t="str">
        <f t="shared" si="20"/>
        <v>Napa County - Unincorporated 2017</v>
      </c>
      <c r="E1394" s="59">
        <v>51</v>
      </c>
      <c r="F1394" s="233">
        <v>0</v>
      </c>
      <c r="G1394" s="59">
        <v>0</v>
      </c>
      <c r="H1394" s="59">
        <v>0</v>
      </c>
      <c r="I1394" s="48"/>
      <c r="J1394" s="59">
        <v>30</v>
      </c>
      <c r="K1394" s="233">
        <v>0</v>
      </c>
      <c r="L1394" s="59">
        <v>0</v>
      </c>
      <c r="M1394" s="59">
        <v>0</v>
      </c>
      <c r="N1394" s="48"/>
      <c r="O1394" s="59">
        <v>32</v>
      </c>
      <c r="P1394" s="59">
        <v>16</v>
      </c>
      <c r="Q1394" s="48"/>
      <c r="R1394" s="59">
        <v>67</v>
      </c>
      <c r="S1394" s="59">
        <v>14</v>
      </c>
      <c r="T1394" s="48">
        <v>0</v>
      </c>
      <c r="U1394" s="59">
        <v>180</v>
      </c>
      <c r="V1394" s="59">
        <v>30</v>
      </c>
    </row>
    <row r="1395" spans="1:22">
      <c r="A1395" s="60" t="s">
        <v>1152</v>
      </c>
      <c r="B1395" s="15" t="str">
        <f>VLOOKUP(A1395,'Planning Periods'!$E$2:$N$540,10,FALSE)</f>
        <v>04/30/2021 - 04/30/2029</v>
      </c>
      <c r="C1395" s="59">
        <v>2013</v>
      </c>
      <c r="D1395" s="59" t="str">
        <f t="shared" si="20"/>
        <v>National City 2013</v>
      </c>
      <c r="E1395" s="59">
        <v>465</v>
      </c>
      <c r="F1395" s="233">
        <v>0</v>
      </c>
      <c r="G1395" s="59">
        <v>0</v>
      </c>
      <c r="H1395" s="59">
        <v>0</v>
      </c>
      <c r="I1395" s="48"/>
      <c r="J1395" s="59">
        <v>353</v>
      </c>
      <c r="K1395" s="233">
        <v>8</v>
      </c>
      <c r="L1395" s="59">
        <v>8</v>
      </c>
      <c r="M1395" s="59">
        <v>0</v>
      </c>
      <c r="N1395" s="48"/>
      <c r="O1395" s="59">
        <v>327</v>
      </c>
      <c r="P1395" s="59">
        <v>0</v>
      </c>
      <c r="Q1395" s="48"/>
      <c r="R1395" s="59">
        <v>718</v>
      </c>
      <c r="S1395" s="59">
        <v>67</v>
      </c>
      <c r="T1395" s="48">
        <v>0</v>
      </c>
      <c r="U1395" s="59">
        <v>1863</v>
      </c>
      <c r="V1395" s="59">
        <v>75</v>
      </c>
    </row>
    <row r="1396" spans="1:22">
      <c r="A1396" s="60" t="s">
        <v>1152</v>
      </c>
      <c r="B1396" s="15" t="str">
        <f>VLOOKUP(A1396,'Planning Periods'!$E$2:$N$540,10,FALSE)</f>
        <v>04/30/2021 - 04/30/2029</v>
      </c>
      <c r="C1396" s="59">
        <v>2014</v>
      </c>
      <c r="D1396" s="59" t="str">
        <f t="shared" si="20"/>
        <v>National City 2014</v>
      </c>
      <c r="E1396" s="59">
        <v>465</v>
      </c>
      <c r="F1396" s="233">
        <v>0</v>
      </c>
      <c r="G1396" s="59">
        <v>0</v>
      </c>
      <c r="H1396" s="59">
        <v>0</v>
      </c>
      <c r="I1396" s="48"/>
      <c r="J1396" s="59">
        <v>353</v>
      </c>
      <c r="K1396" s="233">
        <v>108</v>
      </c>
      <c r="L1396" s="59">
        <v>108</v>
      </c>
      <c r="M1396" s="59">
        <v>0</v>
      </c>
      <c r="N1396" s="48"/>
      <c r="O1396" s="59">
        <v>327</v>
      </c>
      <c r="P1396" s="59">
        <v>1</v>
      </c>
      <c r="Q1396" s="48"/>
      <c r="R1396" s="59">
        <v>718</v>
      </c>
      <c r="S1396" s="59">
        <v>16</v>
      </c>
      <c r="T1396" s="48">
        <v>0</v>
      </c>
      <c r="U1396" s="59">
        <v>1863</v>
      </c>
      <c r="V1396" s="59">
        <v>125</v>
      </c>
    </row>
    <row r="1397" spans="1:22">
      <c r="A1397" s="60" t="s">
        <v>1152</v>
      </c>
      <c r="B1397" s="15" t="str">
        <f>VLOOKUP(A1397,'Planning Periods'!$E$2:$N$540,10,FALSE)</f>
        <v>04/30/2021 - 04/30/2029</v>
      </c>
      <c r="C1397" s="59">
        <v>2015</v>
      </c>
      <c r="D1397" s="59" t="str">
        <f t="shared" si="20"/>
        <v>National City 2015</v>
      </c>
      <c r="E1397" s="59">
        <v>465</v>
      </c>
      <c r="F1397" s="233">
        <v>0</v>
      </c>
      <c r="G1397" s="59">
        <v>0</v>
      </c>
      <c r="H1397" s="59">
        <v>0</v>
      </c>
      <c r="I1397" s="48"/>
      <c r="J1397" s="59">
        <v>353</v>
      </c>
      <c r="K1397" s="233">
        <v>0</v>
      </c>
      <c r="L1397" s="59">
        <v>0</v>
      </c>
      <c r="M1397" s="59">
        <v>0</v>
      </c>
      <c r="N1397" s="48"/>
      <c r="O1397" s="59">
        <v>327</v>
      </c>
      <c r="P1397" s="59">
        <v>0</v>
      </c>
      <c r="Q1397" s="48"/>
      <c r="R1397" s="59">
        <v>718</v>
      </c>
      <c r="S1397" s="59">
        <v>143</v>
      </c>
      <c r="T1397" s="48">
        <v>0</v>
      </c>
      <c r="U1397" s="59">
        <v>1863</v>
      </c>
      <c r="V1397" s="59">
        <v>143</v>
      </c>
    </row>
    <row r="1398" spans="1:22">
      <c r="A1398" s="60" t="s">
        <v>1152</v>
      </c>
      <c r="B1398" s="15" t="str">
        <f>VLOOKUP(A1398,'Planning Periods'!$E$2:$N$540,10,FALSE)</f>
        <v>04/30/2021 - 04/30/2029</v>
      </c>
      <c r="C1398" s="59">
        <v>2016</v>
      </c>
      <c r="D1398" s="59" t="str">
        <f t="shared" si="20"/>
        <v>National City 2016</v>
      </c>
      <c r="E1398" s="59">
        <v>465</v>
      </c>
      <c r="F1398" s="233">
        <v>45</v>
      </c>
      <c r="G1398" s="59">
        <v>45</v>
      </c>
      <c r="H1398" s="59">
        <v>0</v>
      </c>
      <c r="I1398" s="48"/>
      <c r="J1398" s="59">
        <v>353</v>
      </c>
      <c r="K1398" s="233">
        <v>0</v>
      </c>
      <c r="L1398" s="59">
        <v>0</v>
      </c>
      <c r="M1398" s="59">
        <v>0</v>
      </c>
      <c r="N1398" s="48"/>
      <c r="O1398" s="59">
        <v>327</v>
      </c>
      <c r="P1398" s="59">
        <v>46</v>
      </c>
      <c r="Q1398" s="48"/>
      <c r="R1398" s="59">
        <v>718</v>
      </c>
      <c r="S1398" s="59">
        <v>12</v>
      </c>
      <c r="T1398" s="48">
        <v>0</v>
      </c>
      <c r="U1398" s="59">
        <v>1863</v>
      </c>
      <c r="V1398" s="59">
        <v>103</v>
      </c>
    </row>
    <row r="1399" spans="1:22">
      <c r="A1399" s="60" t="s">
        <v>1152</v>
      </c>
      <c r="B1399" s="15" t="str">
        <f>VLOOKUP(A1399,'Planning Periods'!$E$2:$N$540,10,FALSE)</f>
        <v>04/30/2021 - 04/30/2029</v>
      </c>
      <c r="C1399" s="59">
        <v>2017</v>
      </c>
      <c r="D1399" s="59" t="str">
        <f t="shared" si="20"/>
        <v>National City 2017</v>
      </c>
      <c r="E1399" s="59">
        <v>465</v>
      </c>
      <c r="F1399" s="233">
        <v>0</v>
      </c>
      <c r="G1399" s="59">
        <v>0</v>
      </c>
      <c r="H1399" s="59">
        <v>0</v>
      </c>
      <c r="I1399" s="48"/>
      <c r="J1399" s="59">
        <v>353</v>
      </c>
      <c r="K1399" s="233">
        <v>0</v>
      </c>
      <c r="L1399" s="59">
        <v>0</v>
      </c>
      <c r="M1399" s="59">
        <v>0</v>
      </c>
      <c r="N1399" s="48"/>
      <c r="O1399" s="59">
        <v>327</v>
      </c>
      <c r="P1399" s="59">
        <v>116</v>
      </c>
      <c r="Q1399" s="48"/>
      <c r="R1399" s="59">
        <v>718</v>
      </c>
      <c r="S1399" s="59">
        <v>7</v>
      </c>
      <c r="T1399" s="48">
        <v>0</v>
      </c>
      <c r="U1399" s="59">
        <v>1863</v>
      </c>
      <c r="V1399" s="59">
        <v>123</v>
      </c>
    </row>
    <row r="1400" spans="1:22">
      <c r="A1400" s="60" t="s">
        <v>1153</v>
      </c>
      <c r="B1400" s="15"/>
      <c r="C1400" s="59">
        <v>2013</v>
      </c>
      <c r="D1400" s="59" t="str">
        <f t="shared" si="20"/>
        <v>Needles 2013</v>
      </c>
      <c r="E1400" s="59">
        <v>38</v>
      </c>
      <c r="F1400" s="233">
        <v>0</v>
      </c>
      <c r="G1400" s="59">
        <v>0</v>
      </c>
      <c r="H1400" s="59">
        <v>0</v>
      </c>
      <c r="I1400" s="48"/>
      <c r="J1400" s="59">
        <v>29</v>
      </c>
      <c r="K1400" s="233">
        <v>0</v>
      </c>
      <c r="L1400" s="59">
        <v>0</v>
      </c>
      <c r="M1400" s="59">
        <v>0</v>
      </c>
      <c r="N1400" s="48"/>
      <c r="O1400" s="59">
        <v>34</v>
      </c>
      <c r="P1400" s="59">
        <v>7</v>
      </c>
      <c r="Q1400" s="48"/>
      <c r="R1400" s="59">
        <v>80</v>
      </c>
      <c r="S1400" s="59">
        <v>2</v>
      </c>
      <c r="T1400" s="48">
        <v>0</v>
      </c>
      <c r="U1400" s="59">
        <v>181</v>
      </c>
      <c r="V1400" s="59">
        <v>9</v>
      </c>
    </row>
    <row r="1401" spans="1:22">
      <c r="A1401" s="60" t="s">
        <v>1153</v>
      </c>
      <c r="B1401" s="15" t="str">
        <f>VLOOKUP(A1401,'Planning Periods'!$E$2:$N$540,10,FALSE)</f>
        <v>10/15/2021 - 10/15/2029</v>
      </c>
      <c r="C1401" s="59">
        <v>2014</v>
      </c>
      <c r="D1401" s="59" t="str">
        <f t="shared" si="20"/>
        <v>Needles 2014</v>
      </c>
      <c r="E1401" s="59">
        <v>38</v>
      </c>
      <c r="F1401" s="233">
        <v>0</v>
      </c>
      <c r="G1401" s="59">
        <v>0</v>
      </c>
      <c r="H1401" s="59">
        <v>0</v>
      </c>
      <c r="I1401" s="48"/>
      <c r="J1401" s="59">
        <v>29</v>
      </c>
      <c r="K1401" s="233">
        <v>0</v>
      </c>
      <c r="L1401" s="59">
        <v>0</v>
      </c>
      <c r="M1401" s="59">
        <v>0</v>
      </c>
      <c r="N1401" s="48"/>
      <c r="O1401" s="59">
        <v>34</v>
      </c>
      <c r="P1401" s="59">
        <v>4</v>
      </c>
      <c r="Q1401" s="48"/>
      <c r="R1401" s="59">
        <v>80</v>
      </c>
      <c r="S1401" s="59">
        <v>2</v>
      </c>
      <c r="T1401" s="48">
        <v>0</v>
      </c>
      <c r="U1401" s="59">
        <v>181</v>
      </c>
      <c r="V1401" s="59">
        <v>6</v>
      </c>
    </row>
    <row r="1402" spans="1:22">
      <c r="A1402" s="60" t="s">
        <v>1153</v>
      </c>
      <c r="B1402" s="15" t="str">
        <f>VLOOKUP(A1402,'Planning Periods'!$E$2:$N$540,10,FALSE)</f>
        <v>10/15/2021 - 10/15/2029</v>
      </c>
      <c r="C1402" s="59">
        <v>2015</v>
      </c>
      <c r="D1402" s="59" t="str">
        <f t="shared" si="20"/>
        <v>Needles 2015</v>
      </c>
      <c r="E1402" s="59">
        <v>38</v>
      </c>
      <c r="F1402" s="233">
        <v>0</v>
      </c>
      <c r="G1402" s="59">
        <v>0</v>
      </c>
      <c r="H1402" s="59">
        <v>0</v>
      </c>
      <c r="I1402" s="48"/>
      <c r="J1402" s="59">
        <v>29</v>
      </c>
      <c r="K1402" s="233">
        <v>0</v>
      </c>
      <c r="L1402" s="59">
        <v>0</v>
      </c>
      <c r="M1402" s="59">
        <v>0</v>
      </c>
      <c r="N1402" s="48"/>
      <c r="O1402" s="59">
        <v>34</v>
      </c>
      <c r="P1402" s="59">
        <v>0</v>
      </c>
      <c r="Q1402" s="48"/>
      <c r="R1402" s="59">
        <v>80</v>
      </c>
      <c r="S1402" s="59">
        <v>6</v>
      </c>
      <c r="T1402" s="48">
        <v>0</v>
      </c>
      <c r="U1402" s="59">
        <v>181</v>
      </c>
      <c r="V1402" s="59">
        <v>6</v>
      </c>
    </row>
    <row r="1403" spans="1:22">
      <c r="A1403" s="60" t="s">
        <v>1153</v>
      </c>
      <c r="B1403" s="15" t="str">
        <f>VLOOKUP(A1403,'Planning Periods'!$E$2:$N$540,10,FALSE)</f>
        <v>10/15/2021 - 10/15/2029</v>
      </c>
      <c r="C1403" s="59">
        <v>2016</v>
      </c>
      <c r="D1403" s="59" t="str">
        <f t="shared" si="20"/>
        <v>Needles 2016</v>
      </c>
      <c r="E1403" s="59">
        <v>38</v>
      </c>
      <c r="F1403" s="233">
        <v>0</v>
      </c>
      <c r="G1403" s="59">
        <v>0</v>
      </c>
      <c r="H1403" s="59">
        <v>0</v>
      </c>
      <c r="I1403" s="48"/>
      <c r="J1403" s="59">
        <v>29</v>
      </c>
      <c r="K1403" s="233">
        <v>0</v>
      </c>
      <c r="L1403" s="59">
        <v>0</v>
      </c>
      <c r="M1403" s="59">
        <v>0</v>
      </c>
      <c r="N1403" s="48"/>
      <c r="O1403" s="59">
        <v>34</v>
      </c>
      <c r="P1403" s="59">
        <v>6</v>
      </c>
      <c r="Q1403" s="48"/>
      <c r="R1403" s="59">
        <v>80</v>
      </c>
      <c r="S1403" s="59">
        <v>2</v>
      </c>
      <c r="T1403" s="48">
        <v>0</v>
      </c>
      <c r="U1403" s="59">
        <v>181</v>
      </c>
      <c r="V1403" s="59">
        <v>8</v>
      </c>
    </row>
    <row r="1404" spans="1:22">
      <c r="A1404" s="60" t="s">
        <v>1153</v>
      </c>
      <c r="B1404" s="15" t="str">
        <f>VLOOKUP(A1404,'Planning Periods'!$E$2:$N$540,10,FALSE)</f>
        <v>10/15/2021 - 10/15/2029</v>
      </c>
      <c r="C1404" s="59">
        <v>2017</v>
      </c>
      <c r="D1404" s="59" t="str">
        <f t="shared" si="20"/>
        <v>Needles 2017</v>
      </c>
      <c r="E1404" s="59">
        <v>38</v>
      </c>
      <c r="F1404" s="233">
        <v>0</v>
      </c>
      <c r="G1404" s="59">
        <v>0</v>
      </c>
      <c r="H1404" s="59">
        <v>0</v>
      </c>
      <c r="I1404" s="48"/>
      <c r="J1404" s="59">
        <v>29</v>
      </c>
      <c r="K1404" s="233">
        <v>0</v>
      </c>
      <c r="L1404" s="59">
        <v>0</v>
      </c>
      <c r="M1404" s="59">
        <v>0</v>
      </c>
      <c r="N1404" s="48"/>
      <c r="O1404" s="59">
        <v>34</v>
      </c>
      <c r="P1404" s="59">
        <v>0</v>
      </c>
      <c r="Q1404" s="48"/>
      <c r="R1404" s="59">
        <v>80</v>
      </c>
      <c r="S1404" s="59">
        <v>3</v>
      </c>
      <c r="T1404" s="48">
        <v>0</v>
      </c>
      <c r="U1404" s="59">
        <v>181</v>
      </c>
      <c r="V1404" s="59">
        <v>3</v>
      </c>
    </row>
    <row r="1405" spans="1:22">
      <c r="A1405" t="s">
        <v>1154</v>
      </c>
      <c r="B1405" s="15" t="str">
        <f>VLOOKUP(A1405,'Planning Periods'!$E$2:$N$540,10,FALSE)</f>
        <v>08/15/2019 - 08/15/2027</v>
      </c>
      <c r="C1405" s="59">
        <v>2014</v>
      </c>
      <c r="D1405" s="59" t="str">
        <f t="shared" si="20"/>
        <v>Nevada City 2014</v>
      </c>
      <c r="E1405" s="233" t="s">
        <v>1357</v>
      </c>
      <c r="F1405" s="233" t="s">
        <v>1357</v>
      </c>
      <c r="G1405" s="233" t="s">
        <v>1357</v>
      </c>
      <c r="H1405" s="233" t="s">
        <v>1357</v>
      </c>
      <c r="I1405" s="233">
        <v>0</v>
      </c>
      <c r="J1405" s="233" t="s">
        <v>1357</v>
      </c>
      <c r="K1405" s="233" t="s">
        <v>1357</v>
      </c>
      <c r="L1405" s="233" t="s">
        <v>1357</v>
      </c>
      <c r="M1405" s="233" t="s">
        <v>1357</v>
      </c>
      <c r="N1405" s="233">
        <v>0</v>
      </c>
      <c r="O1405" s="233" t="s">
        <v>1357</v>
      </c>
      <c r="P1405" s="233" t="s">
        <v>1357</v>
      </c>
      <c r="Q1405" s="233"/>
      <c r="R1405" s="233" t="s">
        <v>1357</v>
      </c>
      <c r="S1405" s="233" t="s">
        <v>1357</v>
      </c>
      <c r="T1405" s="233" t="s">
        <v>1357</v>
      </c>
      <c r="U1405" s="233" t="s">
        <v>1357</v>
      </c>
      <c r="V1405" s="233" t="s">
        <v>1357</v>
      </c>
    </row>
    <row r="1406" spans="1:22">
      <c r="A1406" t="s">
        <v>1154</v>
      </c>
      <c r="B1406" s="15" t="str">
        <f>VLOOKUP(A1406,'Planning Periods'!$E$2:$N$540,10,FALSE)</f>
        <v>08/15/2019 - 08/15/2027</v>
      </c>
      <c r="C1406" s="59">
        <v>2015</v>
      </c>
      <c r="D1406" s="59" t="str">
        <f t="shared" si="20"/>
        <v>Nevada City 2015</v>
      </c>
      <c r="E1406" t="s">
        <v>1357</v>
      </c>
      <c r="F1406" t="s">
        <v>1357</v>
      </c>
      <c r="G1406" t="s">
        <v>1357</v>
      </c>
      <c r="H1406" t="s">
        <v>1357</v>
      </c>
      <c r="J1406" t="s">
        <v>1357</v>
      </c>
      <c r="K1406" t="s">
        <v>1357</v>
      </c>
      <c r="L1406" t="s">
        <v>1357</v>
      </c>
      <c r="M1406" t="s">
        <v>1357</v>
      </c>
      <c r="O1406" t="s">
        <v>1357</v>
      </c>
      <c r="P1406" t="s">
        <v>1357</v>
      </c>
      <c r="R1406" t="s">
        <v>1357</v>
      </c>
      <c r="S1406" t="s">
        <v>1357</v>
      </c>
      <c r="T1406" t="s">
        <v>1357</v>
      </c>
      <c r="U1406" t="s">
        <v>1357</v>
      </c>
      <c r="V1406" t="s">
        <v>1357</v>
      </c>
    </row>
    <row r="1407" spans="1:22">
      <c r="A1407" t="s">
        <v>1154</v>
      </c>
      <c r="B1407" s="15" t="str">
        <f>VLOOKUP(A1407,'Planning Periods'!$E$2:$N$540,10,FALSE)</f>
        <v>08/15/2019 - 08/15/2027</v>
      </c>
      <c r="C1407" s="59">
        <v>2016</v>
      </c>
      <c r="D1407" s="59" t="str">
        <f t="shared" si="20"/>
        <v>Nevada City 2016</v>
      </c>
      <c r="E1407" t="s">
        <v>1357</v>
      </c>
      <c r="F1407" t="s">
        <v>1357</v>
      </c>
      <c r="G1407" t="s">
        <v>1357</v>
      </c>
      <c r="H1407" t="s">
        <v>1357</v>
      </c>
      <c r="J1407" t="s">
        <v>1357</v>
      </c>
      <c r="K1407" t="s">
        <v>1357</v>
      </c>
      <c r="L1407" t="s">
        <v>1357</v>
      </c>
      <c r="M1407" t="s">
        <v>1357</v>
      </c>
      <c r="O1407" t="s">
        <v>1357</v>
      </c>
      <c r="P1407" t="s">
        <v>1357</v>
      </c>
      <c r="R1407" t="s">
        <v>1357</v>
      </c>
      <c r="S1407" t="s">
        <v>1357</v>
      </c>
      <c r="T1407" t="s">
        <v>1357</v>
      </c>
      <c r="U1407" t="s">
        <v>1357</v>
      </c>
      <c r="V1407" t="s">
        <v>1357</v>
      </c>
    </row>
    <row r="1408" spans="1:22">
      <c r="A1408" t="s">
        <v>1154</v>
      </c>
      <c r="B1408" s="15" t="str">
        <f>VLOOKUP(A1408,'Planning Periods'!$E$2:$N$540,10,FALSE)</f>
        <v>08/15/2019 - 08/15/2027</v>
      </c>
      <c r="C1408" s="59">
        <v>2017</v>
      </c>
      <c r="D1408" s="59" t="str">
        <f t="shared" si="20"/>
        <v>Nevada City 2017</v>
      </c>
      <c r="E1408" t="s">
        <v>1357</v>
      </c>
      <c r="F1408" t="s">
        <v>1357</v>
      </c>
      <c r="G1408" t="s">
        <v>1357</v>
      </c>
      <c r="H1408" t="s">
        <v>1357</v>
      </c>
      <c r="J1408" t="s">
        <v>1357</v>
      </c>
      <c r="K1408" t="s">
        <v>1357</v>
      </c>
      <c r="L1408" t="s">
        <v>1357</v>
      </c>
      <c r="M1408" t="s">
        <v>1357</v>
      </c>
      <c r="O1408" t="s">
        <v>1357</v>
      </c>
      <c r="P1408" t="s">
        <v>1357</v>
      </c>
      <c r="R1408" t="s">
        <v>1357</v>
      </c>
      <c r="S1408" t="s">
        <v>1357</v>
      </c>
      <c r="T1408" t="s">
        <v>1357</v>
      </c>
      <c r="U1408" t="s">
        <v>1357</v>
      </c>
      <c r="V1408" t="s">
        <v>1357</v>
      </c>
    </row>
    <row r="1409" spans="1:22">
      <c r="A1409" s="60" t="s">
        <v>1155</v>
      </c>
      <c r="B1409" s="15" t="str">
        <f>VLOOKUP(A1409,'Planning Periods'!$E$2:$N$540,10,FALSE)</f>
        <v>08/15/2019 - 08/15/2027</v>
      </c>
      <c r="C1409" s="59">
        <v>2014</v>
      </c>
      <c r="D1409" s="59" t="str">
        <f t="shared" si="20"/>
        <v>Nevada County - Unincorporated 2014</v>
      </c>
      <c r="E1409" s="59">
        <v>174</v>
      </c>
      <c r="F1409" s="233">
        <v>7</v>
      </c>
      <c r="G1409" s="59">
        <v>0</v>
      </c>
      <c r="H1409" s="59">
        <v>7</v>
      </c>
      <c r="I1409" s="48"/>
      <c r="J1409" s="59">
        <v>126</v>
      </c>
      <c r="K1409" s="233">
        <v>17</v>
      </c>
      <c r="L1409" s="59">
        <v>0</v>
      </c>
      <c r="M1409" s="59">
        <v>17</v>
      </c>
      <c r="N1409" s="48"/>
      <c r="O1409" s="59">
        <v>150</v>
      </c>
      <c r="P1409" s="59">
        <v>32</v>
      </c>
      <c r="Q1409" s="48"/>
      <c r="R1409" s="59">
        <v>314</v>
      </c>
      <c r="S1409" s="59">
        <v>75</v>
      </c>
      <c r="T1409" s="48">
        <v>17</v>
      </c>
      <c r="U1409" s="59">
        <v>764</v>
      </c>
      <c r="V1409" s="59">
        <v>131</v>
      </c>
    </row>
    <row r="1410" spans="1:22">
      <c r="A1410" s="60" t="s">
        <v>1155</v>
      </c>
      <c r="B1410" s="15" t="str">
        <f>VLOOKUP(A1410,'Planning Periods'!$E$2:$N$540,10,FALSE)</f>
        <v>08/15/2019 - 08/15/2027</v>
      </c>
      <c r="C1410" s="59">
        <v>2015</v>
      </c>
      <c r="D1410" s="59" t="str">
        <f t="shared" si="20"/>
        <v>Nevada County - Unincorporated 2015</v>
      </c>
      <c r="E1410" s="59">
        <v>174</v>
      </c>
      <c r="F1410" s="233">
        <v>27</v>
      </c>
      <c r="G1410" s="59">
        <v>0</v>
      </c>
      <c r="H1410" s="59">
        <v>27</v>
      </c>
      <c r="I1410" s="48"/>
      <c r="J1410" s="59">
        <v>126</v>
      </c>
      <c r="K1410" s="233">
        <v>20</v>
      </c>
      <c r="L1410" s="59">
        <v>20</v>
      </c>
      <c r="M1410" s="59">
        <v>0</v>
      </c>
      <c r="N1410" s="48"/>
      <c r="O1410" s="59">
        <v>150</v>
      </c>
      <c r="P1410" s="59">
        <v>29</v>
      </c>
      <c r="Q1410" s="48"/>
      <c r="R1410" s="59">
        <v>314</v>
      </c>
      <c r="S1410" s="59">
        <v>70</v>
      </c>
      <c r="T1410" s="48">
        <v>0</v>
      </c>
      <c r="U1410" s="59">
        <v>764</v>
      </c>
      <c r="V1410" s="59">
        <v>146</v>
      </c>
    </row>
    <row r="1411" spans="1:22">
      <c r="A1411" s="60" t="s">
        <v>1155</v>
      </c>
      <c r="B1411" s="15" t="str">
        <f>VLOOKUP(A1411,'Planning Periods'!$E$2:$N$540,10,FALSE)</f>
        <v>08/15/2019 - 08/15/2027</v>
      </c>
      <c r="C1411" s="59">
        <v>2016</v>
      </c>
      <c r="D1411" s="59" t="str">
        <f t="shared" si="20"/>
        <v>Nevada County - Unincorporated 2016</v>
      </c>
      <c r="E1411" s="59">
        <v>174</v>
      </c>
      <c r="F1411" s="233">
        <v>7</v>
      </c>
      <c r="G1411" s="59">
        <v>7</v>
      </c>
      <c r="H1411" s="59">
        <v>0</v>
      </c>
      <c r="I1411" s="48"/>
      <c r="J1411" s="59">
        <v>126</v>
      </c>
      <c r="K1411" s="233">
        <v>18</v>
      </c>
      <c r="L1411" s="59">
        <v>18</v>
      </c>
      <c r="M1411" s="59">
        <v>0</v>
      </c>
      <c r="N1411" s="48"/>
      <c r="O1411" s="59">
        <v>150</v>
      </c>
      <c r="P1411" s="59">
        <v>22</v>
      </c>
      <c r="Q1411" s="48"/>
      <c r="R1411" s="59">
        <v>314</v>
      </c>
      <c r="S1411" s="59">
        <v>54</v>
      </c>
      <c r="T1411" s="48">
        <v>0</v>
      </c>
      <c r="U1411" s="59">
        <v>764</v>
      </c>
      <c r="V1411" s="59">
        <v>101</v>
      </c>
    </row>
    <row r="1412" spans="1:22">
      <c r="A1412" s="60" t="s">
        <v>1155</v>
      </c>
      <c r="B1412" s="15" t="str">
        <f>VLOOKUP(A1412,'Planning Periods'!$E$2:$N$540,10,FALSE)</f>
        <v>08/15/2019 - 08/15/2027</v>
      </c>
      <c r="C1412" s="59">
        <v>2017</v>
      </c>
      <c r="D1412" s="59" t="str">
        <f t="shared" si="20"/>
        <v>Nevada County - Unincorporated 2017</v>
      </c>
      <c r="E1412" s="59">
        <v>174</v>
      </c>
      <c r="F1412" s="233">
        <v>8</v>
      </c>
      <c r="G1412" s="59">
        <v>0</v>
      </c>
      <c r="H1412" s="59">
        <v>8</v>
      </c>
      <c r="I1412" s="48"/>
      <c r="J1412" s="59">
        <v>126</v>
      </c>
      <c r="K1412" s="233">
        <v>18</v>
      </c>
      <c r="L1412" s="59">
        <v>0</v>
      </c>
      <c r="M1412" s="59">
        <v>18</v>
      </c>
      <c r="N1412" s="48"/>
      <c r="O1412" s="59">
        <v>150</v>
      </c>
      <c r="P1412" s="59">
        <v>27</v>
      </c>
      <c r="Q1412" s="48"/>
      <c r="R1412" s="59">
        <v>314</v>
      </c>
      <c r="S1412" s="59">
        <v>60</v>
      </c>
      <c r="T1412" s="48">
        <v>18</v>
      </c>
      <c r="U1412" s="59">
        <v>764</v>
      </c>
      <c r="V1412" s="59">
        <v>113</v>
      </c>
    </row>
    <row r="1413" spans="1:22">
      <c r="A1413" s="60" t="s">
        <v>1156</v>
      </c>
      <c r="B1413" s="15" t="str">
        <f>VLOOKUP(A1413,'Planning Periods'!$E$2:$N$540,10,FALSE)</f>
        <v>01/31/2023 - 01/31/2031</v>
      </c>
      <c r="C1413" s="59">
        <v>2014</v>
      </c>
      <c r="D1413" s="59" t="str">
        <f t="shared" si="20"/>
        <v>Newark 2014</v>
      </c>
      <c r="E1413" s="59">
        <v>330</v>
      </c>
      <c r="F1413" s="233">
        <v>0</v>
      </c>
      <c r="G1413" s="59">
        <v>0</v>
      </c>
      <c r="H1413" s="59">
        <v>0</v>
      </c>
      <c r="I1413" s="48"/>
      <c r="J1413" s="59">
        <v>167</v>
      </c>
      <c r="K1413" s="233">
        <v>0</v>
      </c>
      <c r="L1413" s="59">
        <v>0</v>
      </c>
      <c r="M1413" s="59">
        <v>0</v>
      </c>
      <c r="N1413" s="48"/>
      <c r="O1413" s="59">
        <v>158</v>
      </c>
      <c r="P1413" s="59">
        <v>0</v>
      </c>
      <c r="Q1413" s="48"/>
      <c r="R1413" s="59">
        <v>423</v>
      </c>
      <c r="S1413" s="59">
        <v>14</v>
      </c>
      <c r="T1413" s="48">
        <v>0</v>
      </c>
      <c r="U1413" s="59">
        <v>1078</v>
      </c>
      <c r="V1413" s="59">
        <v>14</v>
      </c>
    </row>
    <row r="1414" spans="1:22">
      <c r="A1414" s="60" t="s">
        <v>1156</v>
      </c>
      <c r="B1414" s="15" t="str">
        <f>VLOOKUP(A1414,'Planning Periods'!$E$2:$N$540,10,FALSE)</f>
        <v>01/31/2023 - 01/31/2031</v>
      </c>
      <c r="C1414" s="59">
        <v>2015</v>
      </c>
      <c r="D1414" s="59" t="str">
        <f t="shared" si="20"/>
        <v>Newark 2015</v>
      </c>
      <c r="E1414" s="59">
        <v>330</v>
      </c>
      <c r="F1414" s="233">
        <v>0</v>
      </c>
      <c r="G1414" s="59">
        <v>0</v>
      </c>
      <c r="H1414" s="59">
        <v>0</v>
      </c>
      <c r="I1414" s="48"/>
      <c r="J1414" s="59">
        <v>167</v>
      </c>
      <c r="K1414" s="233">
        <v>0</v>
      </c>
      <c r="L1414" s="59">
        <v>0</v>
      </c>
      <c r="M1414" s="59">
        <v>0</v>
      </c>
      <c r="N1414" s="48"/>
      <c r="O1414" s="59">
        <v>158</v>
      </c>
      <c r="P1414" s="59">
        <v>36</v>
      </c>
      <c r="Q1414" s="48"/>
      <c r="R1414" s="59">
        <v>423</v>
      </c>
      <c r="S1414" s="59">
        <v>40</v>
      </c>
      <c r="T1414" s="48">
        <v>0</v>
      </c>
      <c r="U1414" s="59">
        <v>1078</v>
      </c>
      <c r="V1414" s="59">
        <v>76</v>
      </c>
    </row>
    <row r="1415" spans="1:22">
      <c r="A1415" s="60" t="s">
        <v>1156</v>
      </c>
      <c r="B1415" s="15" t="str">
        <f>VLOOKUP(A1415,'Planning Periods'!$E$2:$N$540,10,FALSE)</f>
        <v>01/31/2023 - 01/31/2031</v>
      </c>
      <c r="C1415" s="59">
        <v>2016</v>
      </c>
      <c r="D1415" s="59" t="str">
        <f t="shared" si="20"/>
        <v>Newark 2016</v>
      </c>
      <c r="E1415" s="59">
        <v>330</v>
      </c>
      <c r="F1415" s="233">
        <v>0</v>
      </c>
      <c r="G1415" s="59">
        <v>0</v>
      </c>
      <c r="H1415" s="59">
        <v>0</v>
      </c>
      <c r="I1415" s="48"/>
      <c r="J1415" s="59">
        <v>167</v>
      </c>
      <c r="K1415" s="233">
        <v>0</v>
      </c>
      <c r="L1415" s="59">
        <v>0</v>
      </c>
      <c r="M1415" s="59">
        <v>0</v>
      </c>
      <c r="N1415" s="48"/>
      <c r="O1415" s="59">
        <v>158</v>
      </c>
      <c r="P1415" s="59">
        <v>0</v>
      </c>
      <c r="Q1415" s="48"/>
      <c r="R1415" s="59">
        <v>423</v>
      </c>
      <c r="S1415" s="59">
        <v>0</v>
      </c>
      <c r="T1415" s="48">
        <v>0</v>
      </c>
      <c r="U1415" s="59">
        <v>1078</v>
      </c>
      <c r="V1415" s="59">
        <v>0</v>
      </c>
    </row>
    <row r="1416" spans="1:22">
      <c r="A1416" s="60" t="s">
        <v>1156</v>
      </c>
      <c r="B1416" s="15" t="str">
        <f>VLOOKUP(A1416,'Planning Periods'!$E$2:$N$540,10,FALSE)</f>
        <v>01/31/2023 - 01/31/2031</v>
      </c>
      <c r="C1416" s="59">
        <v>2017</v>
      </c>
      <c r="D1416" s="59" t="str">
        <f t="shared" si="20"/>
        <v>Newark 2017</v>
      </c>
      <c r="E1416" s="59">
        <v>330</v>
      </c>
      <c r="F1416" s="233">
        <v>0</v>
      </c>
      <c r="G1416" s="59">
        <v>0</v>
      </c>
      <c r="H1416" s="59">
        <v>0</v>
      </c>
      <c r="I1416" s="48"/>
      <c r="J1416" s="59">
        <v>167</v>
      </c>
      <c r="K1416" s="233">
        <v>0</v>
      </c>
      <c r="L1416" s="59">
        <v>0</v>
      </c>
      <c r="M1416" s="59">
        <v>0</v>
      </c>
      <c r="N1416" s="48"/>
      <c r="O1416" s="59">
        <v>158</v>
      </c>
      <c r="P1416" s="59">
        <v>0</v>
      </c>
      <c r="Q1416" s="48"/>
      <c r="R1416" s="59">
        <v>423</v>
      </c>
      <c r="S1416" s="59">
        <v>0</v>
      </c>
      <c r="T1416" s="48">
        <v>0</v>
      </c>
      <c r="U1416" s="59">
        <v>1078</v>
      </c>
      <c r="V1416" s="59">
        <v>0</v>
      </c>
    </row>
    <row r="1417" spans="1:22">
      <c r="A1417" t="s">
        <v>1157</v>
      </c>
      <c r="B1417" s="15" t="str">
        <f>VLOOKUP(A1417,'Planning Periods'!$E$2:$N$540,10,FALSE)</f>
        <v>12/31/2023 - 12/31/2031</v>
      </c>
      <c r="C1417" s="59">
        <v>2014</v>
      </c>
      <c r="D1417" s="59" t="str">
        <f t="shared" si="20"/>
        <v>Newman 2014</v>
      </c>
      <c r="E1417" s="233" t="s">
        <v>1357</v>
      </c>
      <c r="F1417" s="233" t="s">
        <v>1357</v>
      </c>
      <c r="G1417" s="233" t="s">
        <v>1357</v>
      </c>
      <c r="H1417" s="233" t="s">
        <v>1357</v>
      </c>
      <c r="I1417" s="233">
        <v>0</v>
      </c>
      <c r="J1417" s="233" t="s">
        <v>1357</v>
      </c>
      <c r="K1417" s="233" t="s">
        <v>1357</v>
      </c>
      <c r="L1417" s="233" t="s">
        <v>1357</v>
      </c>
      <c r="M1417" s="233" t="s">
        <v>1357</v>
      </c>
      <c r="N1417" s="233">
        <v>0</v>
      </c>
      <c r="O1417" s="233" t="s">
        <v>1357</v>
      </c>
      <c r="P1417" s="233" t="s">
        <v>1357</v>
      </c>
      <c r="Q1417" s="233"/>
      <c r="R1417" s="233" t="s">
        <v>1357</v>
      </c>
      <c r="S1417" s="233" t="s">
        <v>1357</v>
      </c>
      <c r="T1417" s="233" t="s">
        <v>1357</v>
      </c>
      <c r="U1417" s="233" t="s">
        <v>1357</v>
      </c>
      <c r="V1417" s="233" t="s">
        <v>1357</v>
      </c>
    </row>
    <row r="1418" spans="1:22">
      <c r="A1418" t="s">
        <v>1157</v>
      </c>
      <c r="B1418" s="15" t="str">
        <f>VLOOKUP(A1418,'Planning Periods'!$E$2:$N$540,10,FALSE)</f>
        <v>12/31/2023 - 12/31/2031</v>
      </c>
      <c r="C1418" s="59">
        <v>2015</v>
      </c>
      <c r="D1418" s="59" t="str">
        <f t="shared" si="20"/>
        <v>Newman 2015</v>
      </c>
      <c r="E1418" t="s">
        <v>1357</v>
      </c>
      <c r="F1418" t="s">
        <v>1357</v>
      </c>
      <c r="G1418" t="s">
        <v>1357</v>
      </c>
      <c r="H1418" t="s">
        <v>1357</v>
      </c>
      <c r="J1418" t="s">
        <v>1357</v>
      </c>
      <c r="K1418" t="s">
        <v>1357</v>
      </c>
      <c r="L1418" t="s">
        <v>1357</v>
      </c>
      <c r="M1418" t="s">
        <v>1357</v>
      </c>
      <c r="O1418" t="s">
        <v>1357</v>
      </c>
      <c r="P1418" t="s">
        <v>1357</v>
      </c>
      <c r="R1418" t="s">
        <v>1357</v>
      </c>
      <c r="S1418" t="s">
        <v>1357</v>
      </c>
      <c r="T1418" t="s">
        <v>1357</v>
      </c>
      <c r="U1418" t="s">
        <v>1357</v>
      </c>
      <c r="V1418" t="s">
        <v>1357</v>
      </c>
    </row>
    <row r="1419" spans="1:22">
      <c r="A1419" t="s">
        <v>1157</v>
      </c>
      <c r="B1419" s="15" t="str">
        <f>VLOOKUP(A1419,'Planning Periods'!$E$2:$N$540,10,FALSE)</f>
        <v>12/31/2023 - 12/31/2031</v>
      </c>
      <c r="C1419" s="59">
        <v>2016</v>
      </c>
      <c r="D1419" s="59" t="str">
        <f t="shared" si="20"/>
        <v>Newman 2016</v>
      </c>
      <c r="E1419" t="s">
        <v>1357</v>
      </c>
      <c r="F1419" t="s">
        <v>1357</v>
      </c>
      <c r="G1419" t="s">
        <v>1357</v>
      </c>
      <c r="H1419" t="s">
        <v>1357</v>
      </c>
      <c r="J1419" t="s">
        <v>1357</v>
      </c>
      <c r="K1419" t="s">
        <v>1357</v>
      </c>
      <c r="L1419" t="s">
        <v>1357</v>
      </c>
      <c r="M1419" t="s">
        <v>1357</v>
      </c>
      <c r="O1419" t="s">
        <v>1357</v>
      </c>
      <c r="P1419" t="s">
        <v>1357</v>
      </c>
      <c r="R1419" t="s">
        <v>1357</v>
      </c>
      <c r="S1419" t="s">
        <v>1357</v>
      </c>
      <c r="T1419" t="s">
        <v>1357</v>
      </c>
      <c r="U1419" t="s">
        <v>1357</v>
      </c>
      <c r="V1419" t="s">
        <v>1357</v>
      </c>
    </row>
    <row r="1420" spans="1:22">
      <c r="A1420" t="s">
        <v>1157</v>
      </c>
      <c r="B1420" s="15" t="str">
        <f>VLOOKUP(A1420,'Planning Periods'!$E$2:$N$540,10,FALSE)</f>
        <v>12/31/2023 - 12/31/2031</v>
      </c>
      <c r="C1420" s="59">
        <v>2017</v>
      </c>
      <c r="D1420" s="59" t="str">
        <f t="shared" si="20"/>
        <v>Newman 2017</v>
      </c>
      <c r="E1420" t="s">
        <v>1357</v>
      </c>
      <c r="F1420" t="s">
        <v>1357</v>
      </c>
      <c r="G1420" t="s">
        <v>1357</v>
      </c>
      <c r="H1420" t="s">
        <v>1357</v>
      </c>
      <c r="J1420" t="s">
        <v>1357</v>
      </c>
      <c r="K1420" t="s">
        <v>1357</v>
      </c>
      <c r="L1420" t="s">
        <v>1357</v>
      </c>
      <c r="M1420" t="s">
        <v>1357</v>
      </c>
      <c r="O1420" t="s">
        <v>1357</v>
      </c>
      <c r="P1420" t="s">
        <v>1357</v>
      </c>
      <c r="R1420" t="s">
        <v>1357</v>
      </c>
      <c r="S1420" t="s">
        <v>1357</v>
      </c>
      <c r="T1420" t="s">
        <v>1357</v>
      </c>
      <c r="U1420" t="s">
        <v>1357</v>
      </c>
      <c r="V1420" t="s">
        <v>1357</v>
      </c>
    </row>
    <row r="1421" spans="1:22">
      <c r="A1421" s="60" t="s">
        <v>1158</v>
      </c>
      <c r="B1421" s="15"/>
      <c r="C1421" s="59">
        <v>2013</v>
      </c>
      <c r="D1421" s="59" t="str">
        <f t="shared" si="20"/>
        <v>Newport Beach 2013</v>
      </c>
      <c r="E1421" t="s">
        <v>1357</v>
      </c>
      <c r="F1421" t="s">
        <v>1357</v>
      </c>
      <c r="G1421" t="s">
        <v>1357</v>
      </c>
      <c r="H1421" t="s">
        <v>1357</v>
      </c>
      <c r="J1421" t="s">
        <v>1357</v>
      </c>
      <c r="K1421" t="s">
        <v>1357</v>
      </c>
      <c r="L1421" t="s">
        <v>1357</v>
      </c>
      <c r="M1421" t="s">
        <v>1357</v>
      </c>
      <c r="O1421" t="s">
        <v>1357</v>
      </c>
      <c r="P1421" t="s">
        <v>1357</v>
      </c>
      <c r="R1421" t="s">
        <v>1357</v>
      </c>
      <c r="S1421" t="s">
        <v>1357</v>
      </c>
      <c r="T1421" t="s">
        <v>1357</v>
      </c>
      <c r="U1421" t="s">
        <v>1357</v>
      </c>
      <c r="V1421" t="s">
        <v>1357</v>
      </c>
    </row>
    <row r="1422" spans="1:22">
      <c r="A1422" s="60" t="s">
        <v>1158</v>
      </c>
      <c r="B1422" s="15" t="str">
        <f>VLOOKUP(A1422,'Planning Periods'!$E$2:$N$540,10,FALSE)</f>
        <v>10/15/2021 - 10/15/2029</v>
      </c>
      <c r="C1422" s="59">
        <v>2014</v>
      </c>
      <c r="D1422" s="59" t="str">
        <f t="shared" si="20"/>
        <v>Newport Beach 2014</v>
      </c>
      <c r="E1422" s="59">
        <v>1</v>
      </c>
      <c r="F1422" s="233">
        <v>0</v>
      </c>
      <c r="G1422" s="59">
        <v>0</v>
      </c>
      <c r="H1422" s="59">
        <v>0</v>
      </c>
      <c r="I1422" s="48"/>
      <c r="J1422" s="59">
        <v>1</v>
      </c>
      <c r="K1422" s="233">
        <v>0</v>
      </c>
      <c r="L1422" s="59">
        <v>0</v>
      </c>
      <c r="M1422" s="59">
        <v>0</v>
      </c>
      <c r="N1422" s="48"/>
      <c r="O1422" s="59">
        <v>1</v>
      </c>
      <c r="P1422" s="59">
        <v>0</v>
      </c>
      <c r="Q1422" s="48"/>
      <c r="R1422" s="59">
        <v>2</v>
      </c>
      <c r="S1422" s="59">
        <v>115</v>
      </c>
      <c r="T1422" s="48">
        <v>0</v>
      </c>
      <c r="U1422" s="59">
        <v>5</v>
      </c>
      <c r="V1422" s="59">
        <v>115</v>
      </c>
    </row>
    <row r="1423" spans="1:22">
      <c r="A1423" s="60" t="s">
        <v>1158</v>
      </c>
      <c r="B1423" s="15" t="str">
        <f>VLOOKUP(A1423,'Planning Periods'!$E$2:$N$540,10,FALSE)</f>
        <v>10/15/2021 - 10/15/2029</v>
      </c>
      <c r="C1423" s="59">
        <v>2015</v>
      </c>
      <c r="D1423" s="59" t="str">
        <f t="shared" si="20"/>
        <v>Newport Beach 2015</v>
      </c>
      <c r="E1423" s="59">
        <v>1</v>
      </c>
      <c r="F1423" s="233">
        <v>0</v>
      </c>
      <c r="G1423" s="59">
        <v>0</v>
      </c>
      <c r="H1423" s="59">
        <v>0</v>
      </c>
      <c r="I1423" s="48"/>
      <c r="J1423" s="59">
        <v>1</v>
      </c>
      <c r="K1423" s="233">
        <v>0</v>
      </c>
      <c r="L1423" s="59">
        <v>0</v>
      </c>
      <c r="M1423" s="59">
        <v>0</v>
      </c>
      <c r="N1423" s="48"/>
      <c r="O1423" s="59">
        <v>1</v>
      </c>
      <c r="P1423" s="59">
        <v>0</v>
      </c>
      <c r="Q1423" s="48"/>
      <c r="R1423" s="59">
        <v>2</v>
      </c>
      <c r="S1423" s="59">
        <v>197</v>
      </c>
      <c r="T1423" s="48">
        <v>0</v>
      </c>
      <c r="U1423" s="59">
        <v>5</v>
      </c>
      <c r="V1423" s="59">
        <v>197</v>
      </c>
    </row>
    <row r="1424" spans="1:22">
      <c r="A1424" s="60" t="s">
        <v>1158</v>
      </c>
      <c r="B1424" s="15" t="str">
        <f>VLOOKUP(A1424,'Planning Periods'!$E$2:$N$540,10,FALSE)</f>
        <v>10/15/2021 - 10/15/2029</v>
      </c>
      <c r="C1424" s="59">
        <v>2016</v>
      </c>
      <c r="D1424" s="59" t="str">
        <f t="shared" si="20"/>
        <v>Newport Beach 2016</v>
      </c>
      <c r="E1424" s="59">
        <v>1</v>
      </c>
      <c r="F1424" s="233">
        <v>0</v>
      </c>
      <c r="G1424" s="59">
        <v>0</v>
      </c>
      <c r="H1424" s="59">
        <v>0</v>
      </c>
      <c r="I1424" s="48"/>
      <c r="J1424" s="59">
        <v>1</v>
      </c>
      <c r="K1424" s="233">
        <v>0</v>
      </c>
      <c r="L1424" s="59">
        <v>0</v>
      </c>
      <c r="M1424" s="59">
        <v>0</v>
      </c>
      <c r="N1424" s="48"/>
      <c r="O1424" s="59">
        <v>1</v>
      </c>
      <c r="P1424" s="59">
        <v>0</v>
      </c>
      <c r="Q1424" s="48"/>
      <c r="R1424" s="59">
        <v>2</v>
      </c>
      <c r="S1424" s="59">
        <v>186</v>
      </c>
      <c r="T1424" s="48">
        <v>0</v>
      </c>
      <c r="U1424" s="59">
        <v>5</v>
      </c>
      <c r="V1424" s="59">
        <v>186</v>
      </c>
    </row>
    <row r="1425" spans="1:22">
      <c r="A1425" s="60" t="s">
        <v>1158</v>
      </c>
      <c r="B1425" s="15" t="str">
        <f>VLOOKUP(A1425,'Planning Periods'!$E$2:$N$540,10,FALSE)</f>
        <v>10/15/2021 - 10/15/2029</v>
      </c>
      <c r="C1425" s="59">
        <v>2017</v>
      </c>
      <c r="D1425" s="59" t="str">
        <f t="shared" si="20"/>
        <v>Newport Beach 2017</v>
      </c>
      <c r="E1425" s="59">
        <v>1</v>
      </c>
      <c r="F1425" s="233">
        <v>0</v>
      </c>
      <c r="G1425" s="59">
        <v>0</v>
      </c>
      <c r="H1425" s="59">
        <v>0</v>
      </c>
      <c r="I1425" s="48"/>
      <c r="J1425" s="59">
        <v>1</v>
      </c>
      <c r="K1425" s="233">
        <v>0</v>
      </c>
      <c r="L1425" s="59">
        <v>0</v>
      </c>
      <c r="M1425" s="59">
        <v>0</v>
      </c>
      <c r="N1425" s="48"/>
      <c r="O1425" s="59">
        <v>1</v>
      </c>
      <c r="P1425" s="59">
        <v>0</v>
      </c>
      <c r="Q1425" s="48"/>
      <c r="R1425" s="59">
        <v>2</v>
      </c>
      <c r="S1425" s="59">
        <v>716</v>
      </c>
      <c r="T1425" s="48">
        <v>0</v>
      </c>
      <c r="U1425" s="59">
        <v>5</v>
      </c>
      <c r="V1425" s="59">
        <v>716</v>
      </c>
    </row>
    <row r="1426" spans="1:22">
      <c r="A1426" s="60" t="s">
        <v>1159</v>
      </c>
      <c r="B1426" s="15"/>
      <c r="C1426" s="59">
        <v>2013</v>
      </c>
      <c r="D1426" s="59" t="str">
        <f>CONCATENATE(A1426," ",C1426)</f>
        <v>Norco 2013</v>
      </c>
      <c r="E1426" s="59" t="s">
        <v>1357</v>
      </c>
      <c r="F1426" s="233" t="s">
        <v>1357</v>
      </c>
      <c r="G1426" s="59" t="s">
        <v>1357</v>
      </c>
      <c r="H1426" s="59" t="s">
        <v>1357</v>
      </c>
      <c r="I1426" s="48"/>
      <c r="J1426" s="59" t="s">
        <v>1357</v>
      </c>
      <c r="K1426" s="233" t="s">
        <v>1357</v>
      </c>
      <c r="L1426" s="59" t="s">
        <v>1357</v>
      </c>
      <c r="M1426" s="59" t="s">
        <v>1357</v>
      </c>
      <c r="N1426" s="48"/>
      <c r="O1426" s="59" t="s">
        <v>1357</v>
      </c>
      <c r="P1426" s="59" t="s">
        <v>1357</v>
      </c>
      <c r="Q1426" s="48"/>
      <c r="R1426" s="59" t="s">
        <v>1357</v>
      </c>
      <c r="S1426" s="59" t="s">
        <v>1357</v>
      </c>
      <c r="T1426" s="48" t="s">
        <v>1357</v>
      </c>
      <c r="U1426" s="59" t="s">
        <v>1357</v>
      </c>
      <c r="V1426" s="59" t="s">
        <v>1357</v>
      </c>
    </row>
    <row r="1427" spans="1:22">
      <c r="A1427" s="60" t="s">
        <v>1159</v>
      </c>
      <c r="B1427" s="15" t="str">
        <f>VLOOKUP(A1427,'Planning Periods'!$E$2:$N$540,10,FALSE)</f>
        <v>10/15/2021 - 10/15/2029</v>
      </c>
      <c r="C1427" s="59">
        <v>2014</v>
      </c>
      <c r="D1427" s="59" t="str">
        <f>CONCATENATE(A1427," ",C1427)</f>
        <v>Norco 2014</v>
      </c>
      <c r="E1427" s="59" t="s">
        <v>1357</v>
      </c>
      <c r="F1427" s="233" t="s">
        <v>1357</v>
      </c>
      <c r="G1427" s="59" t="s">
        <v>1357</v>
      </c>
      <c r="H1427" s="59" t="s">
        <v>1357</v>
      </c>
      <c r="I1427" s="48"/>
      <c r="J1427" s="59" t="s">
        <v>1357</v>
      </c>
      <c r="K1427" s="233" t="s">
        <v>1357</v>
      </c>
      <c r="L1427" s="59" t="s">
        <v>1357</v>
      </c>
      <c r="M1427" s="59" t="s">
        <v>1357</v>
      </c>
      <c r="N1427" s="48"/>
      <c r="O1427" s="59" t="s">
        <v>1357</v>
      </c>
      <c r="P1427" s="59" t="s">
        <v>1357</v>
      </c>
      <c r="Q1427" s="48"/>
      <c r="R1427" s="59" t="s">
        <v>1357</v>
      </c>
      <c r="S1427" s="59" t="s">
        <v>1357</v>
      </c>
      <c r="T1427" s="48" t="s">
        <v>1357</v>
      </c>
      <c r="U1427" s="59" t="s">
        <v>1357</v>
      </c>
      <c r="V1427" s="59" t="s">
        <v>1357</v>
      </c>
    </row>
    <row r="1428" spans="1:22">
      <c r="A1428" s="60" t="s">
        <v>1159</v>
      </c>
      <c r="B1428" s="15" t="str">
        <f>VLOOKUP(A1428,'Planning Periods'!$E$2:$N$540,10,FALSE)</f>
        <v>10/15/2021 - 10/15/2029</v>
      </c>
      <c r="C1428" s="59">
        <v>2015</v>
      </c>
      <c r="D1428" s="59" t="str">
        <f t="shared" ref="D1428:D1494" si="21">CONCATENATE(A1428," ",C1428)</f>
        <v>Norco 2015</v>
      </c>
      <c r="E1428" s="59" t="s">
        <v>1357</v>
      </c>
      <c r="F1428" s="233" t="s">
        <v>1357</v>
      </c>
      <c r="G1428" s="59" t="s">
        <v>1357</v>
      </c>
      <c r="H1428" s="59" t="s">
        <v>1357</v>
      </c>
      <c r="I1428" s="48"/>
      <c r="J1428" s="59" t="s">
        <v>1357</v>
      </c>
      <c r="K1428" s="233" t="s">
        <v>1357</v>
      </c>
      <c r="L1428" s="59" t="s">
        <v>1357</v>
      </c>
      <c r="M1428" s="59" t="s">
        <v>1357</v>
      </c>
      <c r="N1428" s="48"/>
      <c r="O1428" s="59" t="s">
        <v>1357</v>
      </c>
      <c r="P1428" s="59" t="s">
        <v>1357</v>
      </c>
      <c r="Q1428" s="48"/>
      <c r="R1428" s="59" t="s">
        <v>1357</v>
      </c>
      <c r="S1428" s="59" t="s">
        <v>1357</v>
      </c>
      <c r="T1428" s="48" t="s">
        <v>1357</v>
      </c>
      <c r="U1428" s="59" t="s">
        <v>1357</v>
      </c>
      <c r="V1428" s="59" t="s">
        <v>1357</v>
      </c>
    </row>
    <row r="1429" spans="1:22">
      <c r="A1429" s="60" t="s">
        <v>1159</v>
      </c>
      <c r="B1429" s="15" t="str">
        <f>VLOOKUP(A1429,'Planning Periods'!$E$2:$N$540,10,FALSE)</f>
        <v>10/15/2021 - 10/15/2029</v>
      </c>
      <c r="C1429" s="59">
        <v>2016</v>
      </c>
      <c r="D1429" s="59" t="str">
        <f t="shared" si="21"/>
        <v>Norco 2016</v>
      </c>
      <c r="E1429" s="59" t="s">
        <v>1357</v>
      </c>
      <c r="F1429" s="233" t="s">
        <v>1357</v>
      </c>
      <c r="G1429" s="59" t="s">
        <v>1357</v>
      </c>
      <c r="H1429" s="59" t="s">
        <v>1357</v>
      </c>
      <c r="I1429" s="48"/>
      <c r="J1429" s="59" t="s">
        <v>1357</v>
      </c>
      <c r="K1429" s="233" t="s">
        <v>1357</v>
      </c>
      <c r="L1429" s="59" t="s">
        <v>1357</v>
      </c>
      <c r="M1429" s="59" t="s">
        <v>1357</v>
      </c>
      <c r="N1429" s="48"/>
      <c r="O1429" s="59" t="s">
        <v>1357</v>
      </c>
      <c r="P1429" s="59" t="s">
        <v>1357</v>
      </c>
      <c r="Q1429" s="48"/>
      <c r="R1429" s="59" t="s">
        <v>1357</v>
      </c>
      <c r="S1429" s="59" t="s">
        <v>1357</v>
      </c>
      <c r="T1429" s="48" t="s">
        <v>1357</v>
      </c>
      <c r="U1429" s="59" t="s">
        <v>1357</v>
      </c>
      <c r="V1429" s="59" t="s">
        <v>1357</v>
      </c>
    </row>
    <row r="1430" spans="1:22">
      <c r="A1430" s="60" t="s">
        <v>1159</v>
      </c>
      <c r="B1430" s="15" t="str">
        <f>VLOOKUP(A1430,'Planning Periods'!$E$2:$N$540,10,FALSE)</f>
        <v>10/15/2021 - 10/15/2029</v>
      </c>
      <c r="C1430" s="59">
        <v>2017</v>
      </c>
      <c r="D1430" s="59" t="str">
        <f t="shared" si="21"/>
        <v>Norco 2017</v>
      </c>
      <c r="E1430" s="59">
        <v>103</v>
      </c>
      <c r="F1430" s="233">
        <v>0</v>
      </c>
      <c r="G1430" s="59">
        <v>0</v>
      </c>
      <c r="H1430" s="59">
        <v>0</v>
      </c>
      <c r="I1430" s="48"/>
      <c r="J1430" s="59">
        <v>102</v>
      </c>
      <c r="K1430" s="233">
        <v>0</v>
      </c>
      <c r="L1430" s="59">
        <v>0</v>
      </c>
      <c r="M1430" s="59">
        <v>0</v>
      </c>
      <c r="N1430" s="48"/>
      <c r="O1430" s="59">
        <v>136</v>
      </c>
      <c r="P1430" s="59">
        <v>0</v>
      </c>
      <c r="Q1430" s="48"/>
      <c r="R1430" s="59">
        <v>151</v>
      </c>
      <c r="S1430" s="59">
        <v>2</v>
      </c>
      <c r="T1430" s="48">
        <v>0</v>
      </c>
      <c r="U1430" s="59">
        <v>492</v>
      </c>
      <c r="V1430" s="59">
        <v>2</v>
      </c>
    </row>
    <row r="1431" spans="1:22">
      <c r="A1431" s="60" t="s">
        <v>1160</v>
      </c>
      <c r="B1431" s="15"/>
      <c r="C1431" s="59">
        <v>2013</v>
      </c>
      <c r="D1431" s="59" t="str">
        <f t="shared" si="21"/>
        <v>Norwalk 2013</v>
      </c>
      <c r="E1431" s="59" t="s">
        <v>1357</v>
      </c>
      <c r="F1431" s="233" t="s">
        <v>1357</v>
      </c>
      <c r="G1431" s="59" t="s">
        <v>1357</v>
      </c>
      <c r="H1431" s="59" t="s">
        <v>1357</v>
      </c>
      <c r="I1431" s="48"/>
      <c r="J1431" s="59" t="s">
        <v>1357</v>
      </c>
      <c r="K1431" s="233" t="s">
        <v>1357</v>
      </c>
      <c r="L1431" s="59" t="s">
        <v>1357</v>
      </c>
      <c r="M1431" s="59" t="s">
        <v>1357</v>
      </c>
      <c r="N1431" s="48"/>
      <c r="O1431" s="59" t="s">
        <v>1357</v>
      </c>
      <c r="P1431" s="59" t="s">
        <v>1357</v>
      </c>
      <c r="Q1431" s="48"/>
      <c r="R1431" s="59" t="s">
        <v>1357</v>
      </c>
      <c r="S1431" s="59" t="s">
        <v>1357</v>
      </c>
      <c r="T1431" s="48" t="s">
        <v>1357</v>
      </c>
      <c r="U1431" s="59" t="s">
        <v>1357</v>
      </c>
      <c r="V1431" s="59" t="s">
        <v>1357</v>
      </c>
    </row>
    <row r="1432" spans="1:22">
      <c r="A1432" s="60" t="s">
        <v>1160</v>
      </c>
      <c r="B1432" s="15" t="str">
        <f>VLOOKUP(A1432,'Planning Periods'!$E$2:$N$540,10,FALSE)</f>
        <v>10/15/2021 - 10/15/2029</v>
      </c>
      <c r="C1432" s="59">
        <v>2014</v>
      </c>
      <c r="D1432" s="59" t="str">
        <f t="shared" si="21"/>
        <v>Norwalk 2014</v>
      </c>
      <c r="E1432" s="59">
        <v>52</v>
      </c>
      <c r="F1432" s="233">
        <v>0</v>
      </c>
      <c r="G1432" s="59">
        <v>0</v>
      </c>
      <c r="H1432" s="59">
        <v>0</v>
      </c>
      <c r="I1432" s="48"/>
      <c r="J1432" s="59">
        <v>31</v>
      </c>
      <c r="K1432" s="233">
        <v>0</v>
      </c>
      <c r="L1432" s="59">
        <v>0</v>
      </c>
      <c r="M1432" s="59">
        <v>0</v>
      </c>
      <c r="N1432" s="48"/>
      <c r="O1432" s="59">
        <v>33</v>
      </c>
      <c r="P1432" s="59">
        <v>0</v>
      </c>
      <c r="Q1432" s="48"/>
      <c r="R1432" s="59">
        <v>85</v>
      </c>
      <c r="S1432" s="59">
        <v>2</v>
      </c>
      <c r="T1432" s="48">
        <v>0</v>
      </c>
      <c r="U1432" s="59">
        <v>201</v>
      </c>
      <c r="V1432" s="59">
        <v>2</v>
      </c>
    </row>
    <row r="1433" spans="1:22">
      <c r="A1433" s="60" t="s">
        <v>1160</v>
      </c>
      <c r="B1433" s="15" t="str">
        <f>VLOOKUP(A1433,'Planning Periods'!$E$2:$N$540,10,FALSE)</f>
        <v>10/15/2021 - 10/15/2029</v>
      </c>
      <c r="C1433" s="59">
        <v>2015</v>
      </c>
      <c r="D1433" s="59" t="str">
        <f t="shared" si="21"/>
        <v>Norwalk 2015</v>
      </c>
      <c r="E1433" s="59">
        <v>52</v>
      </c>
      <c r="F1433" s="233">
        <v>0</v>
      </c>
      <c r="G1433" s="59">
        <v>0</v>
      </c>
      <c r="H1433" s="59">
        <v>0</v>
      </c>
      <c r="I1433" s="48"/>
      <c r="J1433" s="59">
        <v>31</v>
      </c>
      <c r="K1433" s="233">
        <v>0</v>
      </c>
      <c r="L1433" s="59">
        <v>0</v>
      </c>
      <c r="M1433" s="59">
        <v>0</v>
      </c>
      <c r="N1433" s="48"/>
      <c r="O1433" s="59">
        <v>33</v>
      </c>
      <c r="P1433" s="59">
        <v>0</v>
      </c>
      <c r="Q1433" s="48"/>
      <c r="R1433" s="59">
        <v>85</v>
      </c>
      <c r="S1433" s="59">
        <v>4</v>
      </c>
      <c r="T1433" s="48">
        <v>0</v>
      </c>
      <c r="U1433" s="59">
        <v>201</v>
      </c>
      <c r="V1433" s="59">
        <v>4</v>
      </c>
    </row>
    <row r="1434" spans="1:22">
      <c r="A1434" s="60" t="s">
        <v>1160</v>
      </c>
      <c r="B1434" s="15" t="str">
        <f>VLOOKUP(A1434,'Planning Periods'!$E$2:$N$540,10,FALSE)</f>
        <v>10/15/2021 - 10/15/2029</v>
      </c>
      <c r="C1434" s="59">
        <v>2016</v>
      </c>
      <c r="D1434" s="59" t="str">
        <f t="shared" si="21"/>
        <v>Norwalk 2016</v>
      </c>
      <c r="E1434" s="59">
        <v>52</v>
      </c>
      <c r="F1434" s="233">
        <v>0</v>
      </c>
      <c r="G1434" s="59">
        <v>0</v>
      </c>
      <c r="H1434" s="59">
        <v>0</v>
      </c>
      <c r="I1434" s="48"/>
      <c r="J1434" s="59">
        <v>31</v>
      </c>
      <c r="K1434" s="233">
        <v>0</v>
      </c>
      <c r="L1434" s="59">
        <v>0</v>
      </c>
      <c r="M1434" s="59">
        <v>0</v>
      </c>
      <c r="N1434" s="48"/>
      <c r="O1434" s="59">
        <v>33</v>
      </c>
      <c r="P1434" s="59">
        <v>8</v>
      </c>
      <c r="Q1434" s="48"/>
      <c r="R1434" s="59">
        <v>85</v>
      </c>
      <c r="S1434" s="59">
        <v>5</v>
      </c>
      <c r="T1434" s="48">
        <v>0</v>
      </c>
      <c r="U1434" s="59">
        <v>201</v>
      </c>
      <c r="V1434" s="59">
        <v>13</v>
      </c>
    </row>
    <row r="1435" spans="1:22">
      <c r="A1435" s="60" t="s">
        <v>1160</v>
      </c>
      <c r="B1435" s="15" t="str">
        <f>VLOOKUP(A1435,'Planning Periods'!$E$2:$N$540,10,FALSE)</f>
        <v>10/15/2021 - 10/15/2029</v>
      </c>
      <c r="C1435" s="59">
        <v>2017</v>
      </c>
      <c r="D1435" s="59" t="str">
        <f t="shared" si="21"/>
        <v>Norwalk 2017</v>
      </c>
      <c r="E1435" s="59">
        <v>52</v>
      </c>
      <c r="F1435" s="233">
        <v>1</v>
      </c>
      <c r="G1435" s="59">
        <v>0</v>
      </c>
      <c r="H1435" s="59">
        <v>1</v>
      </c>
      <c r="I1435" s="48"/>
      <c r="J1435" s="59">
        <v>31</v>
      </c>
      <c r="K1435" s="233">
        <v>0</v>
      </c>
      <c r="L1435" s="59">
        <v>0</v>
      </c>
      <c r="M1435" s="59">
        <v>0</v>
      </c>
      <c r="N1435" s="48"/>
      <c r="O1435" s="59">
        <v>33</v>
      </c>
      <c r="P1435" s="59">
        <v>7</v>
      </c>
      <c r="Q1435" s="48"/>
      <c r="R1435" s="59">
        <v>85</v>
      </c>
      <c r="S1435" s="59">
        <v>49</v>
      </c>
      <c r="T1435" s="48">
        <v>0</v>
      </c>
      <c r="U1435" s="59">
        <v>201</v>
      </c>
      <c r="V1435" s="59">
        <v>57</v>
      </c>
    </row>
    <row r="1436" spans="1:22">
      <c r="A1436" s="60" t="s">
        <v>1161</v>
      </c>
      <c r="B1436" s="15" t="str">
        <f>VLOOKUP(A1436,'Planning Periods'!$E$2:$N$540,10,FALSE)</f>
        <v>01/31/2023 - 01/31/2031</v>
      </c>
      <c r="C1436" s="59">
        <v>2014</v>
      </c>
      <c r="D1436" s="59" t="str">
        <f t="shared" si="21"/>
        <v>Novato 2014</v>
      </c>
      <c r="E1436" s="59">
        <v>111</v>
      </c>
      <c r="F1436" s="233">
        <v>1</v>
      </c>
      <c r="G1436" s="59">
        <v>1</v>
      </c>
      <c r="H1436" s="59">
        <v>0</v>
      </c>
      <c r="I1436" s="48"/>
      <c r="J1436" s="59">
        <v>65</v>
      </c>
      <c r="K1436" s="233">
        <v>10</v>
      </c>
      <c r="L1436" s="59">
        <v>10</v>
      </c>
      <c r="M1436" s="59">
        <v>0</v>
      </c>
      <c r="N1436" s="48"/>
      <c r="O1436" s="59">
        <v>72</v>
      </c>
      <c r="P1436" s="59">
        <v>1</v>
      </c>
      <c r="Q1436" s="48"/>
      <c r="R1436" s="59">
        <v>167</v>
      </c>
      <c r="S1436" s="59">
        <v>19</v>
      </c>
      <c r="T1436" s="48">
        <v>0</v>
      </c>
      <c r="U1436" s="59">
        <v>415</v>
      </c>
      <c r="V1436" s="59">
        <v>31</v>
      </c>
    </row>
    <row r="1437" spans="1:22">
      <c r="A1437" s="60" t="s">
        <v>1161</v>
      </c>
      <c r="B1437" s="15" t="str">
        <f>VLOOKUP(A1437,'Planning Periods'!$E$2:$N$540,10,FALSE)</f>
        <v>01/31/2023 - 01/31/2031</v>
      </c>
      <c r="C1437" s="59">
        <v>2015</v>
      </c>
      <c r="D1437" s="59" t="str">
        <f t="shared" si="21"/>
        <v>Novato 2015</v>
      </c>
      <c r="E1437" s="59">
        <v>111</v>
      </c>
      <c r="F1437" s="233">
        <v>16</v>
      </c>
      <c r="G1437" s="59">
        <v>16</v>
      </c>
      <c r="H1437" s="59">
        <v>0</v>
      </c>
      <c r="I1437" s="48"/>
      <c r="J1437" s="59">
        <v>65</v>
      </c>
      <c r="K1437" s="233">
        <v>0</v>
      </c>
      <c r="L1437" s="59">
        <v>0</v>
      </c>
      <c r="M1437" s="59">
        <v>0</v>
      </c>
      <c r="N1437" s="48"/>
      <c r="O1437" s="59">
        <v>72</v>
      </c>
      <c r="P1437" s="59">
        <v>1</v>
      </c>
      <c r="Q1437" s="48"/>
      <c r="R1437" s="59">
        <v>167</v>
      </c>
      <c r="S1437" s="59">
        <v>15</v>
      </c>
      <c r="T1437" s="48">
        <v>0</v>
      </c>
      <c r="U1437" s="59">
        <v>415</v>
      </c>
      <c r="V1437" s="59">
        <v>32</v>
      </c>
    </row>
    <row r="1438" spans="1:22">
      <c r="A1438" s="60" t="s">
        <v>1161</v>
      </c>
      <c r="B1438" s="15" t="str">
        <f>VLOOKUP(A1438,'Planning Periods'!$E$2:$N$540,10,FALSE)</f>
        <v>01/31/2023 - 01/31/2031</v>
      </c>
      <c r="C1438" s="59">
        <v>2016</v>
      </c>
      <c r="D1438" s="59" t="str">
        <f t="shared" si="21"/>
        <v>Novato 2016</v>
      </c>
      <c r="E1438" s="59">
        <v>111</v>
      </c>
      <c r="F1438" s="233">
        <v>1</v>
      </c>
      <c r="G1438" s="59">
        <v>1</v>
      </c>
      <c r="H1438" s="59">
        <v>0</v>
      </c>
      <c r="I1438" s="48"/>
      <c r="J1438" s="59">
        <v>65</v>
      </c>
      <c r="K1438" s="233">
        <v>2</v>
      </c>
      <c r="L1438" s="59">
        <v>2</v>
      </c>
      <c r="M1438" s="59">
        <v>0</v>
      </c>
      <c r="N1438" s="48"/>
      <c r="O1438" s="59">
        <v>72</v>
      </c>
      <c r="P1438" s="59">
        <v>0</v>
      </c>
      <c r="Q1438" s="48"/>
      <c r="R1438" s="59">
        <v>167</v>
      </c>
      <c r="S1438" s="59">
        <v>5</v>
      </c>
      <c r="T1438" s="48">
        <v>0</v>
      </c>
      <c r="U1438" s="59">
        <v>415</v>
      </c>
      <c r="V1438" s="59">
        <v>8</v>
      </c>
    </row>
    <row r="1439" spans="1:22">
      <c r="A1439" s="60" t="s">
        <v>1161</v>
      </c>
      <c r="B1439" s="15" t="str">
        <f>VLOOKUP(A1439,'Planning Periods'!$E$2:$N$540,10,FALSE)</f>
        <v>01/31/2023 - 01/31/2031</v>
      </c>
      <c r="C1439" s="59">
        <v>2017</v>
      </c>
      <c r="D1439" s="59" t="str">
        <f t="shared" si="21"/>
        <v>Novato 2017</v>
      </c>
      <c r="E1439" s="59">
        <v>111</v>
      </c>
      <c r="F1439" s="233">
        <v>2</v>
      </c>
      <c r="G1439" s="59">
        <v>0</v>
      </c>
      <c r="H1439" s="59">
        <v>2</v>
      </c>
      <c r="I1439" s="48"/>
      <c r="J1439" s="59">
        <v>65</v>
      </c>
      <c r="K1439" s="233">
        <v>1</v>
      </c>
      <c r="L1439" s="59">
        <v>0</v>
      </c>
      <c r="M1439" s="59">
        <v>1</v>
      </c>
      <c r="N1439" s="48"/>
      <c r="O1439" s="59">
        <v>72</v>
      </c>
      <c r="P1439" s="59">
        <v>0</v>
      </c>
      <c r="Q1439" s="48"/>
      <c r="R1439" s="59">
        <v>167</v>
      </c>
      <c r="S1439" s="59">
        <v>6</v>
      </c>
      <c r="T1439" s="48">
        <v>1</v>
      </c>
      <c r="U1439" s="59">
        <v>415</v>
      </c>
      <c r="V1439" s="59">
        <v>9</v>
      </c>
    </row>
    <row r="1440" spans="1:22">
      <c r="A1440" s="60" t="s">
        <v>1162</v>
      </c>
      <c r="B1440" s="15" t="str">
        <f>VLOOKUP(A1440,'Planning Periods'!$E$2:$N$540,10,FALSE)</f>
        <v>12/31/2023 - 12/31/2031</v>
      </c>
      <c r="C1440" s="59">
        <v>2014</v>
      </c>
      <c r="D1440" s="59" t="str">
        <f t="shared" si="21"/>
        <v>Oakdale 2014</v>
      </c>
      <c r="E1440" s="59" t="s">
        <v>1357</v>
      </c>
      <c r="F1440" s="233" t="s">
        <v>1357</v>
      </c>
      <c r="G1440" s="59" t="s">
        <v>1357</v>
      </c>
      <c r="H1440" s="59" t="s">
        <v>1357</v>
      </c>
      <c r="I1440" s="48"/>
      <c r="J1440" s="59" t="s">
        <v>1357</v>
      </c>
      <c r="K1440" s="233" t="s">
        <v>1357</v>
      </c>
      <c r="L1440" s="59" t="s">
        <v>1357</v>
      </c>
      <c r="M1440" s="59" t="s">
        <v>1357</v>
      </c>
      <c r="N1440" s="48"/>
      <c r="O1440" s="59" t="s">
        <v>1357</v>
      </c>
      <c r="P1440" s="59" t="s">
        <v>1357</v>
      </c>
      <c r="Q1440" s="48"/>
      <c r="R1440" s="59" t="s">
        <v>1357</v>
      </c>
      <c r="S1440" s="59" t="s">
        <v>1357</v>
      </c>
      <c r="T1440" s="48" t="s">
        <v>1357</v>
      </c>
      <c r="U1440" s="59" t="s">
        <v>1357</v>
      </c>
      <c r="V1440" s="59" t="s">
        <v>1357</v>
      </c>
    </row>
    <row r="1441" spans="1:22">
      <c r="A1441" s="60" t="s">
        <v>1162</v>
      </c>
      <c r="B1441" s="15" t="str">
        <f>VLOOKUP(A1441,'Planning Periods'!$E$2:$N$540,10,FALSE)</f>
        <v>12/31/2023 - 12/31/2031</v>
      </c>
      <c r="C1441" s="59">
        <v>2015</v>
      </c>
      <c r="D1441" s="59" t="str">
        <f t="shared" si="21"/>
        <v>Oakdale 2015</v>
      </c>
      <c r="E1441" s="59" t="s">
        <v>1357</v>
      </c>
      <c r="F1441" s="233" t="s">
        <v>1357</v>
      </c>
      <c r="G1441" s="59" t="s">
        <v>1357</v>
      </c>
      <c r="H1441" s="59" t="s">
        <v>1357</v>
      </c>
      <c r="I1441" s="48"/>
      <c r="J1441" s="59" t="s">
        <v>1357</v>
      </c>
      <c r="K1441" s="233" t="s">
        <v>1357</v>
      </c>
      <c r="L1441" s="59" t="s">
        <v>1357</v>
      </c>
      <c r="M1441" s="59" t="s">
        <v>1357</v>
      </c>
      <c r="N1441" s="48"/>
      <c r="O1441" s="59" t="s">
        <v>1357</v>
      </c>
      <c r="P1441" s="59" t="s">
        <v>1357</v>
      </c>
      <c r="Q1441" s="48"/>
      <c r="R1441" s="59" t="s">
        <v>1357</v>
      </c>
      <c r="S1441" s="59" t="s">
        <v>1357</v>
      </c>
      <c r="T1441" s="48" t="s">
        <v>1357</v>
      </c>
      <c r="U1441" s="59" t="s">
        <v>1357</v>
      </c>
      <c r="V1441" s="59" t="s">
        <v>1357</v>
      </c>
    </row>
    <row r="1442" spans="1:22">
      <c r="A1442" s="60" t="s">
        <v>1162</v>
      </c>
      <c r="B1442" s="15" t="str">
        <f>VLOOKUP(A1442,'Planning Periods'!$E$2:$N$540,10,FALSE)</f>
        <v>12/31/2023 - 12/31/2031</v>
      </c>
      <c r="C1442" s="59">
        <v>2016</v>
      </c>
      <c r="D1442" s="59" t="str">
        <f t="shared" si="21"/>
        <v>Oakdale 2016</v>
      </c>
      <c r="E1442" s="59">
        <v>315</v>
      </c>
      <c r="F1442" s="233">
        <v>0</v>
      </c>
      <c r="G1442" s="59">
        <v>0</v>
      </c>
      <c r="H1442" s="59">
        <v>0</v>
      </c>
      <c r="I1442" s="48"/>
      <c r="J1442" s="59">
        <v>202</v>
      </c>
      <c r="K1442" s="233">
        <v>0</v>
      </c>
      <c r="L1442" s="59">
        <v>0</v>
      </c>
      <c r="M1442" s="59">
        <v>0</v>
      </c>
      <c r="N1442" s="48"/>
      <c r="O1442" s="59">
        <v>210</v>
      </c>
      <c r="P1442" s="59">
        <v>4</v>
      </c>
      <c r="Q1442" s="48"/>
      <c r="R1442" s="59">
        <v>520</v>
      </c>
      <c r="S1442" s="59">
        <v>101</v>
      </c>
      <c r="T1442" s="48">
        <v>0</v>
      </c>
      <c r="U1442" s="59">
        <v>1247</v>
      </c>
      <c r="V1442" s="59">
        <v>105</v>
      </c>
    </row>
    <row r="1443" spans="1:22">
      <c r="A1443" s="60" t="s">
        <v>1162</v>
      </c>
      <c r="B1443" s="15" t="str">
        <f>VLOOKUP(A1443,'Planning Periods'!$E$2:$N$540,10,FALSE)</f>
        <v>12/31/2023 - 12/31/2031</v>
      </c>
      <c r="C1443" s="59">
        <v>2017</v>
      </c>
      <c r="D1443" s="59" t="str">
        <f t="shared" si="21"/>
        <v>Oakdale 2017</v>
      </c>
      <c r="E1443" s="59">
        <v>315</v>
      </c>
      <c r="F1443" s="233">
        <v>0</v>
      </c>
      <c r="G1443" s="59">
        <v>0</v>
      </c>
      <c r="H1443" s="59">
        <v>0</v>
      </c>
      <c r="I1443" s="48"/>
      <c r="J1443" s="59">
        <v>202</v>
      </c>
      <c r="K1443" s="233">
        <v>0</v>
      </c>
      <c r="L1443" s="59">
        <v>0</v>
      </c>
      <c r="M1443" s="59">
        <v>0</v>
      </c>
      <c r="N1443" s="48"/>
      <c r="O1443" s="59">
        <v>210</v>
      </c>
      <c r="P1443" s="59">
        <v>76</v>
      </c>
      <c r="Q1443" s="48"/>
      <c r="R1443" s="59">
        <v>520</v>
      </c>
      <c r="S1443" s="59">
        <v>34</v>
      </c>
      <c r="T1443" s="48">
        <v>0</v>
      </c>
      <c r="U1443" s="59">
        <v>1247</v>
      </c>
      <c r="V1443" s="59">
        <v>110</v>
      </c>
    </row>
    <row r="1444" spans="1:22">
      <c r="A1444" s="60" t="s">
        <v>1163</v>
      </c>
      <c r="B1444" s="15" t="str">
        <f>VLOOKUP(A1444,'Planning Periods'!$E$2:$N$540,10,FALSE)</f>
        <v>01/31/2023 - 01/31/2031</v>
      </c>
      <c r="C1444" s="59">
        <v>2014</v>
      </c>
      <c r="D1444" s="59" t="str">
        <f t="shared" si="21"/>
        <v>Oakland 2014</v>
      </c>
      <c r="E1444" s="59" t="s">
        <v>1357</v>
      </c>
      <c r="F1444" s="233" t="s">
        <v>1357</v>
      </c>
      <c r="G1444" s="59" t="s">
        <v>1357</v>
      </c>
      <c r="H1444" s="59" t="s">
        <v>1357</v>
      </c>
      <c r="I1444" s="48"/>
      <c r="J1444" s="59" t="s">
        <v>1357</v>
      </c>
      <c r="K1444" s="233" t="s">
        <v>1357</v>
      </c>
      <c r="L1444" s="59" t="s">
        <v>1357</v>
      </c>
      <c r="M1444" s="59" t="s">
        <v>1357</v>
      </c>
      <c r="N1444" s="48"/>
      <c r="O1444" s="59" t="s">
        <v>1357</v>
      </c>
      <c r="P1444" s="59" t="s">
        <v>1357</v>
      </c>
      <c r="Q1444" s="48"/>
      <c r="R1444" s="59" t="s">
        <v>1357</v>
      </c>
      <c r="S1444" s="59" t="s">
        <v>1357</v>
      </c>
      <c r="T1444" s="48" t="s">
        <v>1357</v>
      </c>
      <c r="U1444" s="59" t="s">
        <v>1357</v>
      </c>
      <c r="V1444" s="59" t="s">
        <v>1357</v>
      </c>
    </row>
    <row r="1445" spans="1:22">
      <c r="A1445" s="60" t="s">
        <v>1163</v>
      </c>
      <c r="B1445" s="15" t="str">
        <f>VLOOKUP(A1445,'Planning Periods'!$E$2:$N$540,10,FALSE)</f>
        <v>01/31/2023 - 01/31/2031</v>
      </c>
      <c r="C1445" s="59">
        <v>2015</v>
      </c>
      <c r="D1445" s="59" t="str">
        <f t="shared" si="21"/>
        <v>Oakland 2015</v>
      </c>
      <c r="E1445" s="59">
        <v>2059</v>
      </c>
      <c r="F1445" s="233">
        <v>98</v>
      </c>
      <c r="G1445" s="59">
        <v>98</v>
      </c>
      <c r="H1445" s="59">
        <v>0</v>
      </c>
      <c r="I1445" s="48"/>
      <c r="J1445" s="59">
        <v>2075</v>
      </c>
      <c r="K1445" s="233">
        <v>30</v>
      </c>
      <c r="L1445" s="59">
        <v>30</v>
      </c>
      <c r="M1445" s="59">
        <v>0</v>
      </c>
      <c r="N1445" s="48"/>
      <c r="O1445" s="59">
        <v>2815</v>
      </c>
      <c r="P1445" s="59">
        <v>0</v>
      </c>
      <c r="Q1445" s="48"/>
      <c r="R1445" s="59">
        <v>7816</v>
      </c>
      <c r="S1445" s="59">
        <v>643</v>
      </c>
      <c r="T1445" s="48">
        <v>0</v>
      </c>
      <c r="U1445" s="59">
        <v>14765</v>
      </c>
      <c r="V1445" s="59">
        <v>771</v>
      </c>
    </row>
    <row r="1446" spans="1:22">
      <c r="A1446" s="60" t="s">
        <v>1163</v>
      </c>
      <c r="B1446" s="15" t="str">
        <f>VLOOKUP(A1446,'Planning Periods'!$E$2:$N$540,10,FALSE)</f>
        <v>01/31/2023 - 01/31/2031</v>
      </c>
      <c r="C1446" s="59">
        <v>2016</v>
      </c>
      <c r="D1446" s="59" t="str">
        <f t="shared" si="21"/>
        <v>Oakland 2016</v>
      </c>
      <c r="E1446" s="59">
        <v>2059</v>
      </c>
      <c r="F1446" s="233">
        <v>26</v>
      </c>
      <c r="G1446" s="59">
        <v>26</v>
      </c>
      <c r="H1446" s="59">
        <v>0</v>
      </c>
      <c r="I1446" s="48"/>
      <c r="J1446" s="59">
        <v>2075</v>
      </c>
      <c r="K1446" s="233">
        <v>13</v>
      </c>
      <c r="L1446" s="59">
        <v>13</v>
      </c>
      <c r="M1446" s="59">
        <v>0</v>
      </c>
      <c r="N1446" s="48"/>
      <c r="O1446" s="59">
        <v>2815</v>
      </c>
      <c r="P1446" s="59">
        <v>0</v>
      </c>
      <c r="Q1446" s="48"/>
      <c r="R1446" s="59">
        <v>7816</v>
      </c>
      <c r="S1446" s="59">
        <v>2082</v>
      </c>
      <c r="T1446" s="48">
        <v>0</v>
      </c>
      <c r="U1446" s="59">
        <v>14765</v>
      </c>
      <c r="V1446" s="59">
        <v>2121</v>
      </c>
    </row>
    <row r="1447" spans="1:22">
      <c r="A1447" s="60" t="s">
        <v>1163</v>
      </c>
      <c r="B1447" s="15" t="str">
        <f>VLOOKUP(A1447,'Planning Periods'!$E$2:$N$540,10,FALSE)</f>
        <v>01/31/2023 - 01/31/2031</v>
      </c>
      <c r="C1447" s="59">
        <v>2017</v>
      </c>
      <c r="D1447" s="59" t="str">
        <f t="shared" si="21"/>
        <v>Oakland 2017</v>
      </c>
      <c r="E1447" s="59">
        <v>2059</v>
      </c>
      <c r="F1447" s="233">
        <v>247</v>
      </c>
      <c r="G1447" s="59">
        <v>247</v>
      </c>
      <c r="H1447" s="59">
        <v>0</v>
      </c>
      <c r="I1447" s="48"/>
      <c r="J1447" s="59">
        <v>2075</v>
      </c>
      <c r="K1447" s="233">
        <v>66</v>
      </c>
      <c r="L1447" s="59">
        <v>66</v>
      </c>
      <c r="M1447" s="59">
        <v>0</v>
      </c>
      <c r="N1447" s="48"/>
      <c r="O1447" s="59">
        <v>2815</v>
      </c>
      <c r="P1447" s="59">
        <v>11</v>
      </c>
      <c r="Q1447" s="48"/>
      <c r="R1447" s="59">
        <v>7816</v>
      </c>
      <c r="S1447" s="59">
        <v>4019</v>
      </c>
      <c r="T1447" s="48">
        <v>0</v>
      </c>
      <c r="U1447" s="59">
        <v>14765</v>
      </c>
      <c r="V1447" s="59">
        <v>4343</v>
      </c>
    </row>
    <row r="1448" spans="1:22">
      <c r="A1448" s="60" t="s">
        <v>1164</v>
      </c>
      <c r="B1448" s="15" t="str">
        <f>VLOOKUP(A1448,'Planning Periods'!$E$2:$N$540,10,FALSE)</f>
        <v>01/31/2023 - 01/31/2031</v>
      </c>
      <c r="C1448" s="59">
        <v>2014</v>
      </c>
      <c r="D1448" s="59" t="str">
        <f t="shared" si="21"/>
        <v>Oakley 2014</v>
      </c>
      <c r="E1448" s="59" t="s">
        <v>1357</v>
      </c>
      <c r="F1448" s="233" t="s">
        <v>1357</v>
      </c>
      <c r="G1448" s="59" t="s">
        <v>1357</v>
      </c>
      <c r="H1448" s="59" t="s">
        <v>1357</v>
      </c>
      <c r="I1448" s="48"/>
      <c r="J1448" s="59" t="s">
        <v>1357</v>
      </c>
      <c r="K1448" s="233" t="s">
        <v>1357</v>
      </c>
      <c r="L1448" s="59" t="s">
        <v>1357</v>
      </c>
      <c r="M1448" s="59" t="s">
        <v>1357</v>
      </c>
      <c r="N1448" s="48"/>
      <c r="O1448" s="59" t="s">
        <v>1357</v>
      </c>
      <c r="P1448" s="59" t="s">
        <v>1357</v>
      </c>
      <c r="Q1448" s="48"/>
      <c r="R1448" s="59" t="s">
        <v>1357</v>
      </c>
      <c r="S1448" s="59" t="s">
        <v>1357</v>
      </c>
      <c r="T1448" s="48" t="s">
        <v>1357</v>
      </c>
      <c r="U1448" s="59" t="s">
        <v>1357</v>
      </c>
      <c r="V1448" s="59" t="s">
        <v>1357</v>
      </c>
    </row>
    <row r="1449" spans="1:22">
      <c r="A1449" s="60" t="s">
        <v>1164</v>
      </c>
      <c r="B1449" s="15" t="str">
        <f>VLOOKUP(A1449,'Planning Periods'!$E$2:$N$540,10,FALSE)</f>
        <v>01/31/2023 - 01/31/2031</v>
      </c>
      <c r="C1449" s="59">
        <v>2015</v>
      </c>
      <c r="D1449" s="59" t="str">
        <f t="shared" si="21"/>
        <v>Oakley 2015</v>
      </c>
      <c r="E1449" s="59">
        <v>297</v>
      </c>
      <c r="F1449" s="233">
        <v>0</v>
      </c>
      <c r="G1449" s="59">
        <v>0</v>
      </c>
      <c r="H1449" s="59">
        <v>0</v>
      </c>
      <c r="I1449" s="48"/>
      <c r="J1449" s="59">
        <v>163</v>
      </c>
      <c r="K1449" s="233">
        <v>0</v>
      </c>
      <c r="L1449" s="59">
        <v>0</v>
      </c>
      <c r="M1449" s="59">
        <v>0</v>
      </c>
      <c r="N1449" s="48"/>
      <c r="O1449" s="59">
        <v>142</v>
      </c>
      <c r="P1449" s="59">
        <v>70</v>
      </c>
      <c r="Q1449" s="48"/>
      <c r="R1449" s="59">
        <v>446</v>
      </c>
      <c r="S1449" s="59">
        <v>164</v>
      </c>
      <c r="T1449" s="48">
        <v>0</v>
      </c>
      <c r="U1449" s="59">
        <v>1048</v>
      </c>
      <c r="V1449" s="59">
        <v>234</v>
      </c>
    </row>
    <row r="1450" spans="1:22">
      <c r="A1450" s="60" t="s">
        <v>1164</v>
      </c>
      <c r="B1450" s="15" t="str">
        <f>VLOOKUP(A1450,'Planning Periods'!$E$2:$N$540,10,FALSE)</f>
        <v>01/31/2023 - 01/31/2031</v>
      </c>
      <c r="C1450" s="59">
        <v>2016</v>
      </c>
      <c r="D1450" s="59" t="str">
        <f t="shared" si="21"/>
        <v>Oakley 2016</v>
      </c>
      <c r="E1450" s="59">
        <v>297</v>
      </c>
      <c r="F1450" s="233">
        <v>0</v>
      </c>
      <c r="G1450" s="59">
        <v>0</v>
      </c>
      <c r="H1450" s="59">
        <v>0</v>
      </c>
      <c r="I1450" s="48"/>
      <c r="J1450" s="59">
        <v>163</v>
      </c>
      <c r="K1450" s="233">
        <v>0</v>
      </c>
      <c r="L1450" s="59">
        <v>0</v>
      </c>
      <c r="M1450" s="59">
        <v>0</v>
      </c>
      <c r="N1450" s="48"/>
      <c r="O1450" s="59">
        <v>142</v>
      </c>
      <c r="P1450" s="59">
        <v>88</v>
      </c>
      <c r="Q1450" s="48"/>
      <c r="R1450" s="59">
        <v>446</v>
      </c>
      <c r="S1450" s="59">
        <v>208</v>
      </c>
      <c r="T1450" s="48">
        <v>0</v>
      </c>
      <c r="U1450" s="59">
        <v>1048</v>
      </c>
      <c r="V1450" s="59">
        <v>296</v>
      </c>
    </row>
    <row r="1451" spans="1:22">
      <c r="A1451" s="60" t="s">
        <v>1164</v>
      </c>
      <c r="B1451" s="15" t="str">
        <f>VLOOKUP(A1451,'Planning Periods'!$E$2:$N$540,10,FALSE)</f>
        <v>01/31/2023 - 01/31/2031</v>
      </c>
      <c r="C1451" s="59">
        <v>2017</v>
      </c>
      <c r="D1451" s="59" t="str">
        <f t="shared" si="21"/>
        <v>Oakley 2017</v>
      </c>
      <c r="E1451" s="59">
        <v>297</v>
      </c>
      <c r="F1451" s="233">
        <v>8</v>
      </c>
      <c r="G1451" s="59">
        <v>8</v>
      </c>
      <c r="H1451" s="59">
        <v>0</v>
      </c>
      <c r="I1451" s="48"/>
      <c r="J1451" s="59">
        <v>163</v>
      </c>
      <c r="K1451" s="233">
        <v>66</v>
      </c>
      <c r="L1451" s="59">
        <v>66</v>
      </c>
      <c r="M1451" s="59">
        <v>0</v>
      </c>
      <c r="N1451" s="48"/>
      <c r="O1451" s="59">
        <v>142</v>
      </c>
      <c r="P1451" s="59">
        <v>51</v>
      </c>
      <c r="Q1451" s="48"/>
      <c r="R1451" s="59">
        <v>446</v>
      </c>
      <c r="S1451" s="59">
        <v>117</v>
      </c>
      <c r="T1451" s="48">
        <v>0</v>
      </c>
      <c r="U1451" s="59">
        <v>1048</v>
      </c>
      <c r="V1451" s="59">
        <v>242</v>
      </c>
    </row>
    <row r="1452" spans="1:22">
      <c r="A1452" s="60" t="s">
        <v>1165</v>
      </c>
      <c r="B1452" s="15" t="str">
        <f>VLOOKUP(A1452,'Planning Periods'!$E$2:$N$540,10,FALSE)</f>
        <v>04/30/2021 - 04/30/2029</v>
      </c>
      <c r="C1452" s="59">
        <v>2013</v>
      </c>
      <c r="D1452" s="59" t="str">
        <f t="shared" si="21"/>
        <v>Oceanside 2013</v>
      </c>
      <c r="E1452" s="59">
        <v>1549</v>
      </c>
      <c r="F1452" s="233">
        <v>267</v>
      </c>
      <c r="G1452" s="59">
        <v>244</v>
      </c>
      <c r="H1452" s="59">
        <v>23</v>
      </c>
      <c r="I1452" s="48"/>
      <c r="J1452" s="59">
        <v>1178</v>
      </c>
      <c r="K1452" s="233">
        <v>57</v>
      </c>
      <c r="L1452" s="59">
        <v>55</v>
      </c>
      <c r="M1452" s="59">
        <v>2</v>
      </c>
      <c r="N1452" s="48"/>
      <c r="O1452" s="59">
        <v>1090</v>
      </c>
      <c r="P1452" s="59">
        <v>102</v>
      </c>
      <c r="Q1452" s="48"/>
      <c r="R1452" s="59">
        <v>2393</v>
      </c>
      <c r="S1452" s="59">
        <v>362</v>
      </c>
      <c r="T1452" s="48">
        <v>2</v>
      </c>
      <c r="U1452" s="59">
        <v>6210</v>
      </c>
      <c r="V1452" s="59">
        <v>788</v>
      </c>
    </row>
    <row r="1453" spans="1:22">
      <c r="A1453" s="60" t="s">
        <v>1165</v>
      </c>
      <c r="B1453" s="15" t="str">
        <f>VLOOKUP(A1453,'Planning Periods'!$E$2:$N$540,10,FALSE)</f>
        <v>04/30/2021 - 04/30/2029</v>
      </c>
      <c r="C1453" s="59">
        <v>2014</v>
      </c>
      <c r="D1453" s="59" t="str">
        <f t="shared" si="21"/>
        <v>Oceanside 2014</v>
      </c>
      <c r="E1453" s="59">
        <v>1549</v>
      </c>
      <c r="F1453" s="233">
        <v>0</v>
      </c>
      <c r="G1453" s="59">
        <v>0</v>
      </c>
      <c r="H1453" s="59">
        <v>0</v>
      </c>
      <c r="I1453" s="48"/>
      <c r="J1453" s="59">
        <v>1178</v>
      </c>
      <c r="K1453" s="233">
        <v>0</v>
      </c>
      <c r="L1453" s="59">
        <v>0</v>
      </c>
      <c r="M1453" s="59">
        <v>0</v>
      </c>
      <c r="N1453" s="48"/>
      <c r="O1453" s="59">
        <v>1090</v>
      </c>
      <c r="P1453" s="59">
        <v>20</v>
      </c>
      <c r="Q1453" s="48"/>
      <c r="R1453" s="59">
        <v>2393</v>
      </c>
      <c r="S1453" s="59">
        <v>92</v>
      </c>
      <c r="T1453" s="48">
        <v>0</v>
      </c>
      <c r="U1453" s="59">
        <v>6210</v>
      </c>
      <c r="V1453" s="59">
        <v>112</v>
      </c>
    </row>
    <row r="1454" spans="1:22">
      <c r="A1454" s="60" t="s">
        <v>1165</v>
      </c>
      <c r="B1454" s="15" t="str">
        <f>VLOOKUP(A1454,'Planning Periods'!$E$2:$N$540,10,FALSE)</f>
        <v>04/30/2021 - 04/30/2029</v>
      </c>
      <c r="C1454" s="59">
        <v>2015</v>
      </c>
      <c r="D1454" s="59" t="str">
        <f t="shared" si="21"/>
        <v>Oceanside 2015</v>
      </c>
      <c r="E1454" s="59">
        <v>1549</v>
      </c>
      <c r="F1454" s="233">
        <v>0</v>
      </c>
      <c r="G1454" s="59">
        <v>0</v>
      </c>
      <c r="H1454" s="59">
        <v>0</v>
      </c>
      <c r="I1454" s="48"/>
      <c r="J1454" s="59">
        <v>1178</v>
      </c>
      <c r="K1454" s="233">
        <v>0</v>
      </c>
      <c r="L1454" s="59">
        <v>0</v>
      </c>
      <c r="M1454" s="59">
        <v>0</v>
      </c>
      <c r="N1454" s="48"/>
      <c r="O1454" s="59">
        <v>1090</v>
      </c>
      <c r="P1454" s="59">
        <v>27</v>
      </c>
      <c r="Q1454" s="48"/>
      <c r="R1454" s="59">
        <v>2393</v>
      </c>
      <c r="S1454" s="59">
        <v>73</v>
      </c>
      <c r="T1454" s="48">
        <v>0</v>
      </c>
      <c r="U1454" s="59">
        <v>6210</v>
      </c>
      <c r="V1454" s="59">
        <v>100</v>
      </c>
    </row>
    <row r="1455" spans="1:22">
      <c r="A1455" s="60" t="s">
        <v>1165</v>
      </c>
      <c r="B1455" s="15" t="str">
        <f>VLOOKUP(A1455,'Planning Periods'!$E$2:$N$540,10,FALSE)</f>
        <v>04/30/2021 - 04/30/2029</v>
      </c>
      <c r="C1455" s="59">
        <v>2016</v>
      </c>
      <c r="D1455" s="59" t="str">
        <f t="shared" si="21"/>
        <v>Oceanside 2016</v>
      </c>
      <c r="E1455" s="59">
        <v>1549</v>
      </c>
      <c r="F1455" s="233">
        <v>0</v>
      </c>
      <c r="G1455" s="59">
        <v>0</v>
      </c>
      <c r="H1455" s="59">
        <v>0</v>
      </c>
      <c r="I1455" s="48"/>
      <c r="J1455" s="59">
        <v>1178</v>
      </c>
      <c r="K1455" s="233">
        <v>0</v>
      </c>
      <c r="L1455" s="59">
        <v>0</v>
      </c>
      <c r="M1455" s="59">
        <v>0</v>
      </c>
      <c r="N1455" s="48"/>
      <c r="O1455" s="59">
        <v>1090</v>
      </c>
      <c r="P1455" s="59">
        <v>0</v>
      </c>
      <c r="Q1455" s="48"/>
      <c r="R1455" s="59">
        <v>2393</v>
      </c>
      <c r="S1455" s="59">
        <v>0</v>
      </c>
      <c r="T1455" s="48">
        <v>0</v>
      </c>
      <c r="U1455" s="59">
        <v>6210</v>
      </c>
      <c r="V1455" s="59">
        <v>0</v>
      </c>
    </row>
    <row r="1456" spans="1:22">
      <c r="A1456" s="60" t="s">
        <v>1165</v>
      </c>
      <c r="B1456" s="15" t="str">
        <f>VLOOKUP(A1456,'Planning Periods'!$E$2:$N$540,10,FALSE)</f>
        <v>04/30/2021 - 04/30/2029</v>
      </c>
      <c r="C1456" s="59">
        <v>2017</v>
      </c>
      <c r="D1456" s="59" t="str">
        <f t="shared" si="21"/>
        <v>Oceanside 2017</v>
      </c>
      <c r="E1456" s="59">
        <v>1549</v>
      </c>
      <c r="F1456" s="233">
        <v>43</v>
      </c>
      <c r="G1456" s="59">
        <v>43</v>
      </c>
      <c r="H1456" s="59">
        <v>0</v>
      </c>
      <c r="I1456" s="48"/>
      <c r="J1456" s="59">
        <v>1178</v>
      </c>
      <c r="K1456" s="233">
        <v>117</v>
      </c>
      <c r="L1456" s="59">
        <v>117</v>
      </c>
      <c r="M1456" s="59">
        <v>0</v>
      </c>
      <c r="N1456" s="48"/>
      <c r="O1456" s="59">
        <v>1090</v>
      </c>
      <c r="P1456" s="59">
        <v>0</v>
      </c>
      <c r="Q1456" s="48"/>
      <c r="R1456" s="59">
        <v>2393</v>
      </c>
      <c r="S1456" s="59">
        <v>39</v>
      </c>
      <c r="T1456" s="48">
        <v>0</v>
      </c>
      <c r="U1456" s="59">
        <v>6210</v>
      </c>
      <c r="V1456" s="59">
        <v>199</v>
      </c>
    </row>
    <row r="1457" spans="1:22">
      <c r="A1457" s="60" t="s">
        <v>1166</v>
      </c>
      <c r="B1457" s="15"/>
      <c r="C1457" s="59">
        <v>2013</v>
      </c>
      <c r="D1457" s="59" t="str">
        <f t="shared" si="21"/>
        <v>Ojai 2013</v>
      </c>
      <c r="E1457" s="59">
        <v>87</v>
      </c>
      <c r="F1457" s="233">
        <v>0</v>
      </c>
      <c r="G1457" s="59">
        <v>0</v>
      </c>
      <c r="H1457" s="59">
        <v>0</v>
      </c>
      <c r="I1457" s="48"/>
      <c r="J1457" s="59">
        <v>59</v>
      </c>
      <c r="K1457" s="233">
        <v>0</v>
      </c>
      <c r="L1457" s="59">
        <v>0</v>
      </c>
      <c r="M1457" s="59">
        <v>0</v>
      </c>
      <c r="N1457" s="48"/>
      <c r="O1457" s="59">
        <v>70</v>
      </c>
      <c r="P1457" s="59">
        <v>0</v>
      </c>
      <c r="Q1457" s="48"/>
      <c r="R1457" s="59">
        <v>155</v>
      </c>
      <c r="S1457" s="59">
        <v>5</v>
      </c>
      <c r="T1457" s="48">
        <v>0</v>
      </c>
      <c r="U1457" s="59">
        <v>371</v>
      </c>
      <c r="V1457" s="59">
        <v>5</v>
      </c>
    </row>
    <row r="1458" spans="1:22">
      <c r="A1458" s="60" t="s">
        <v>1166</v>
      </c>
      <c r="B1458" s="15" t="str">
        <f>VLOOKUP(A1458,'Planning Periods'!$E$2:$N$540,10,FALSE)</f>
        <v>10/15/2021 - 10/15/2029</v>
      </c>
      <c r="C1458" s="59">
        <v>2014</v>
      </c>
      <c r="D1458" s="59" t="str">
        <f t="shared" si="21"/>
        <v>Ojai 2014</v>
      </c>
      <c r="E1458" s="59" t="s">
        <v>1357</v>
      </c>
      <c r="F1458" s="233" t="s">
        <v>1357</v>
      </c>
      <c r="G1458" s="59" t="s">
        <v>1357</v>
      </c>
      <c r="H1458" s="59" t="s">
        <v>1357</v>
      </c>
      <c r="I1458" s="48"/>
      <c r="J1458" s="59" t="s">
        <v>1357</v>
      </c>
      <c r="K1458" s="233" t="s">
        <v>1357</v>
      </c>
      <c r="L1458" s="59" t="s">
        <v>1357</v>
      </c>
      <c r="M1458" s="59" t="s">
        <v>1357</v>
      </c>
      <c r="N1458" s="48"/>
      <c r="O1458" s="59" t="s">
        <v>1357</v>
      </c>
      <c r="P1458" s="59" t="s">
        <v>1357</v>
      </c>
      <c r="Q1458" s="48"/>
      <c r="R1458" s="59" t="s">
        <v>1357</v>
      </c>
      <c r="S1458" s="59" t="s">
        <v>1357</v>
      </c>
      <c r="T1458" s="48" t="s">
        <v>1357</v>
      </c>
      <c r="U1458" s="59" t="s">
        <v>1357</v>
      </c>
      <c r="V1458" s="59" t="s">
        <v>1357</v>
      </c>
    </row>
    <row r="1459" spans="1:22">
      <c r="A1459" s="60" t="s">
        <v>1166</v>
      </c>
      <c r="B1459" s="15" t="str">
        <f>VLOOKUP(A1459,'Planning Periods'!$E$2:$N$540,10,FALSE)</f>
        <v>10/15/2021 - 10/15/2029</v>
      </c>
      <c r="C1459" s="59">
        <v>2015</v>
      </c>
      <c r="D1459" s="59" t="str">
        <f t="shared" si="21"/>
        <v>Ojai 2015</v>
      </c>
      <c r="E1459" s="59">
        <v>87</v>
      </c>
      <c r="F1459" s="233">
        <v>0</v>
      </c>
      <c r="G1459" s="59">
        <v>0</v>
      </c>
      <c r="H1459" s="59">
        <v>0</v>
      </c>
      <c r="I1459" s="48"/>
      <c r="J1459" s="59">
        <v>59</v>
      </c>
      <c r="K1459" s="233">
        <v>0</v>
      </c>
      <c r="L1459" s="59">
        <v>0</v>
      </c>
      <c r="M1459" s="59">
        <v>0</v>
      </c>
      <c r="N1459" s="48"/>
      <c r="O1459" s="59">
        <v>70</v>
      </c>
      <c r="P1459" s="59">
        <v>3</v>
      </c>
      <c r="Q1459" s="48"/>
      <c r="R1459" s="59">
        <v>155</v>
      </c>
      <c r="S1459" s="59">
        <v>1</v>
      </c>
      <c r="T1459" s="48">
        <v>0</v>
      </c>
      <c r="U1459" s="59">
        <v>371</v>
      </c>
      <c r="V1459" s="59">
        <v>4</v>
      </c>
    </row>
    <row r="1460" spans="1:22">
      <c r="A1460" s="60" t="s">
        <v>1166</v>
      </c>
      <c r="B1460" s="15" t="str">
        <f>VLOOKUP(A1460,'Planning Periods'!$E$2:$N$540,10,FALSE)</f>
        <v>10/15/2021 - 10/15/2029</v>
      </c>
      <c r="C1460" s="59">
        <v>2016</v>
      </c>
      <c r="D1460" s="59" t="str">
        <f t="shared" si="21"/>
        <v>Ojai 2016</v>
      </c>
      <c r="E1460" s="59">
        <v>87</v>
      </c>
      <c r="F1460" s="233">
        <v>0</v>
      </c>
      <c r="G1460" s="59">
        <v>0</v>
      </c>
      <c r="H1460" s="59">
        <v>0</v>
      </c>
      <c r="I1460" s="48"/>
      <c r="J1460" s="59">
        <v>59</v>
      </c>
      <c r="K1460" s="233">
        <v>0</v>
      </c>
      <c r="L1460" s="59">
        <v>0</v>
      </c>
      <c r="M1460" s="59">
        <v>0</v>
      </c>
      <c r="N1460" s="48"/>
      <c r="O1460" s="59">
        <v>70</v>
      </c>
      <c r="P1460" s="59">
        <v>8</v>
      </c>
      <c r="Q1460" s="48"/>
      <c r="R1460" s="59">
        <v>155</v>
      </c>
      <c r="S1460" s="59">
        <v>0</v>
      </c>
      <c r="T1460" s="48">
        <v>0</v>
      </c>
      <c r="U1460" s="59">
        <v>371</v>
      </c>
      <c r="V1460" s="59">
        <v>8</v>
      </c>
    </row>
    <row r="1461" spans="1:22">
      <c r="A1461" s="60" t="s">
        <v>1166</v>
      </c>
      <c r="B1461" s="15" t="str">
        <f>VLOOKUP(A1461,'Planning Periods'!$E$2:$N$540,10,FALSE)</f>
        <v>10/15/2021 - 10/15/2029</v>
      </c>
      <c r="C1461" s="59">
        <v>2017</v>
      </c>
      <c r="D1461" s="59" t="str">
        <f t="shared" si="21"/>
        <v>Ojai 2017</v>
      </c>
      <c r="E1461" s="59">
        <v>87</v>
      </c>
      <c r="F1461" s="233">
        <v>0</v>
      </c>
      <c r="G1461" s="59">
        <v>0</v>
      </c>
      <c r="H1461" s="59">
        <v>0</v>
      </c>
      <c r="I1461" s="48"/>
      <c r="J1461" s="59">
        <v>59</v>
      </c>
      <c r="K1461" s="233">
        <v>0</v>
      </c>
      <c r="L1461" s="59">
        <v>0</v>
      </c>
      <c r="M1461" s="59">
        <v>0</v>
      </c>
      <c r="N1461" s="48"/>
      <c r="O1461" s="59">
        <v>70</v>
      </c>
      <c r="P1461" s="59">
        <v>2</v>
      </c>
      <c r="Q1461" s="48"/>
      <c r="R1461" s="59">
        <v>155</v>
      </c>
      <c r="S1461" s="59">
        <v>9</v>
      </c>
      <c r="T1461" s="48">
        <v>0</v>
      </c>
      <c r="U1461" s="59">
        <v>371</v>
      </c>
      <c r="V1461" s="59">
        <v>11</v>
      </c>
    </row>
    <row r="1462" spans="1:22">
      <c r="A1462" s="60" t="s">
        <v>1167</v>
      </c>
      <c r="B1462" s="15"/>
      <c r="C1462" s="59">
        <v>2013</v>
      </c>
      <c r="D1462" s="59" t="str">
        <f t="shared" si="21"/>
        <v>Ontario 2013</v>
      </c>
      <c r="E1462" s="59" t="s">
        <v>1357</v>
      </c>
      <c r="F1462" s="233" t="s">
        <v>1357</v>
      </c>
      <c r="G1462" s="59" t="s">
        <v>1357</v>
      </c>
      <c r="H1462" s="59" t="s">
        <v>1357</v>
      </c>
      <c r="I1462" s="48"/>
      <c r="J1462" s="59" t="s">
        <v>1357</v>
      </c>
      <c r="K1462" s="233" t="s">
        <v>1357</v>
      </c>
      <c r="L1462" s="59" t="s">
        <v>1357</v>
      </c>
      <c r="M1462" s="59" t="s">
        <v>1357</v>
      </c>
      <c r="N1462" s="48"/>
      <c r="O1462" s="59" t="s">
        <v>1357</v>
      </c>
      <c r="P1462" s="59" t="s">
        <v>1357</v>
      </c>
      <c r="Q1462" s="48"/>
      <c r="R1462" s="59" t="s">
        <v>1357</v>
      </c>
      <c r="S1462" s="59" t="s">
        <v>1357</v>
      </c>
      <c r="T1462" s="48" t="s">
        <v>1357</v>
      </c>
      <c r="U1462" s="59" t="s">
        <v>1357</v>
      </c>
      <c r="V1462" s="59" t="s">
        <v>1357</v>
      </c>
    </row>
    <row r="1463" spans="1:22">
      <c r="A1463" s="60" t="s">
        <v>1167</v>
      </c>
      <c r="B1463" s="15" t="str">
        <f>VLOOKUP(A1463,'Planning Periods'!$E$2:$N$540,10,FALSE)</f>
        <v>10/15/2021 - 10/15/2029</v>
      </c>
      <c r="C1463" s="59">
        <v>2014</v>
      </c>
      <c r="D1463" s="59" t="str">
        <f t="shared" si="21"/>
        <v>Ontario 2014</v>
      </c>
      <c r="E1463" s="59">
        <v>2592</v>
      </c>
      <c r="F1463" s="233">
        <v>0</v>
      </c>
      <c r="G1463" s="59">
        <v>0</v>
      </c>
      <c r="H1463" s="59">
        <v>0</v>
      </c>
      <c r="I1463" s="48"/>
      <c r="J1463" s="59">
        <v>1745</v>
      </c>
      <c r="K1463" s="233">
        <v>0</v>
      </c>
      <c r="L1463" s="59">
        <v>0</v>
      </c>
      <c r="M1463" s="59">
        <v>0</v>
      </c>
      <c r="N1463" s="48"/>
      <c r="O1463" s="59">
        <v>1977</v>
      </c>
      <c r="P1463" s="59">
        <v>364</v>
      </c>
      <c r="Q1463" s="48"/>
      <c r="R1463" s="59">
        <v>4547</v>
      </c>
      <c r="S1463" s="59">
        <v>163</v>
      </c>
      <c r="T1463" s="48">
        <v>0</v>
      </c>
      <c r="U1463" s="59">
        <v>10861</v>
      </c>
      <c r="V1463" s="59">
        <v>527</v>
      </c>
    </row>
    <row r="1464" spans="1:22">
      <c r="A1464" s="60" t="s">
        <v>1167</v>
      </c>
      <c r="B1464" s="15" t="str">
        <f>VLOOKUP(A1464,'Planning Periods'!$E$2:$N$540,10,FALSE)</f>
        <v>10/15/2021 - 10/15/2029</v>
      </c>
      <c r="C1464" s="59">
        <v>2015</v>
      </c>
      <c r="D1464" s="59" t="str">
        <f t="shared" si="21"/>
        <v>Ontario 2015</v>
      </c>
      <c r="E1464" s="59">
        <v>2592</v>
      </c>
      <c r="F1464" s="233">
        <v>0</v>
      </c>
      <c r="G1464" s="59">
        <v>0</v>
      </c>
      <c r="H1464" s="59">
        <v>0</v>
      </c>
      <c r="I1464" s="48"/>
      <c r="J1464" s="59">
        <v>1745</v>
      </c>
      <c r="K1464" s="233">
        <v>0</v>
      </c>
      <c r="L1464" s="59">
        <v>0</v>
      </c>
      <c r="M1464" s="59">
        <v>0</v>
      </c>
      <c r="N1464" s="48"/>
      <c r="O1464" s="59">
        <v>1977</v>
      </c>
      <c r="P1464" s="59">
        <v>138</v>
      </c>
      <c r="Q1464" s="48"/>
      <c r="R1464" s="59">
        <v>4547</v>
      </c>
      <c r="S1464" s="59">
        <v>420</v>
      </c>
      <c r="T1464" s="48">
        <v>0</v>
      </c>
      <c r="U1464" s="59">
        <v>10861</v>
      </c>
      <c r="V1464" s="59">
        <v>558</v>
      </c>
    </row>
    <row r="1465" spans="1:22">
      <c r="A1465" s="60" t="s">
        <v>1167</v>
      </c>
      <c r="B1465" s="15" t="str">
        <f>VLOOKUP(A1465,'Planning Periods'!$E$2:$N$540,10,FALSE)</f>
        <v>10/15/2021 - 10/15/2029</v>
      </c>
      <c r="C1465" s="59">
        <v>2016</v>
      </c>
      <c r="D1465" s="59" t="str">
        <f t="shared" si="21"/>
        <v>Ontario 2016</v>
      </c>
      <c r="E1465" s="59">
        <v>2592</v>
      </c>
      <c r="F1465" s="233">
        <v>0</v>
      </c>
      <c r="G1465" s="59">
        <v>0</v>
      </c>
      <c r="H1465" s="59">
        <v>0</v>
      </c>
      <c r="I1465" s="48"/>
      <c r="J1465" s="59">
        <v>1745</v>
      </c>
      <c r="K1465" s="233">
        <v>0</v>
      </c>
      <c r="L1465" s="59">
        <v>0</v>
      </c>
      <c r="M1465" s="59">
        <v>0</v>
      </c>
      <c r="N1465" s="48"/>
      <c r="O1465" s="59">
        <v>1977</v>
      </c>
      <c r="P1465" s="59">
        <v>340</v>
      </c>
      <c r="Q1465" s="48"/>
      <c r="R1465" s="59">
        <v>4547</v>
      </c>
      <c r="S1465" s="59">
        <v>287</v>
      </c>
      <c r="T1465" s="48">
        <v>0</v>
      </c>
      <c r="U1465" s="59">
        <v>10861</v>
      </c>
      <c r="V1465" s="59">
        <v>627</v>
      </c>
    </row>
    <row r="1466" spans="1:22">
      <c r="A1466" s="60" t="s">
        <v>1167</v>
      </c>
      <c r="B1466" s="15" t="str">
        <f>VLOOKUP(A1466,'Planning Periods'!$E$2:$N$540,10,FALSE)</f>
        <v>10/15/2021 - 10/15/2029</v>
      </c>
      <c r="C1466" s="59">
        <v>2017</v>
      </c>
      <c r="D1466" s="59" t="str">
        <f t="shared" si="21"/>
        <v>Ontario 2017</v>
      </c>
      <c r="E1466" s="59">
        <v>2592</v>
      </c>
      <c r="F1466" s="233">
        <v>0</v>
      </c>
      <c r="G1466" s="59">
        <v>0</v>
      </c>
      <c r="H1466" s="59">
        <v>0</v>
      </c>
      <c r="I1466" s="48"/>
      <c r="J1466" s="59">
        <v>1745</v>
      </c>
      <c r="K1466" s="233">
        <v>0</v>
      </c>
      <c r="L1466" s="59">
        <v>0</v>
      </c>
      <c r="M1466" s="59">
        <v>0</v>
      </c>
      <c r="N1466" s="48"/>
      <c r="O1466" s="59">
        <v>1977</v>
      </c>
      <c r="P1466" s="59">
        <v>520</v>
      </c>
      <c r="Q1466" s="48"/>
      <c r="R1466" s="59">
        <v>4547</v>
      </c>
      <c r="S1466" s="59">
        <v>1136</v>
      </c>
      <c r="T1466" s="48">
        <v>0</v>
      </c>
      <c r="U1466" s="59">
        <v>10861</v>
      </c>
      <c r="V1466" s="59">
        <v>1656</v>
      </c>
    </row>
    <row r="1467" spans="1:22">
      <c r="A1467" s="60" t="s">
        <v>1168</v>
      </c>
      <c r="B1467" s="15"/>
      <c r="C1467" s="59">
        <v>2013</v>
      </c>
      <c r="D1467" s="59" t="str">
        <f t="shared" si="21"/>
        <v>Orange 2013</v>
      </c>
      <c r="E1467" s="59" t="s">
        <v>1357</v>
      </c>
      <c r="F1467" s="233" t="s">
        <v>1357</v>
      </c>
      <c r="G1467" s="59" t="s">
        <v>1357</v>
      </c>
      <c r="H1467" s="59" t="s">
        <v>1357</v>
      </c>
      <c r="I1467" s="48"/>
      <c r="J1467" s="59" t="s">
        <v>1357</v>
      </c>
      <c r="K1467" s="233" t="s">
        <v>1357</v>
      </c>
      <c r="L1467" s="59" t="s">
        <v>1357</v>
      </c>
      <c r="M1467" s="59" t="s">
        <v>1357</v>
      </c>
      <c r="N1467" s="48"/>
      <c r="O1467" s="59" t="s">
        <v>1357</v>
      </c>
      <c r="P1467" s="59" t="s">
        <v>1357</v>
      </c>
      <c r="Q1467" s="48"/>
      <c r="R1467" s="59" t="s">
        <v>1357</v>
      </c>
      <c r="S1467" s="59" t="s">
        <v>1357</v>
      </c>
      <c r="T1467" s="48" t="s">
        <v>1357</v>
      </c>
      <c r="U1467" s="59" t="s">
        <v>1357</v>
      </c>
      <c r="V1467" s="59" t="s">
        <v>1357</v>
      </c>
    </row>
    <row r="1468" spans="1:22">
      <c r="A1468" s="60" t="s">
        <v>1168</v>
      </c>
      <c r="B1468" s="15" t="str">
        <f>VLOOKUP(A1468,'Planning Periods'!$E$2:$N$540,10,FALSE)</f>
        <v>10/15/2021 - 10/15/2029</v>
      </c>
      <c r="C1468" s="59">
        <v>2014</v>
      </c>
      <c r="D1468" s="59" t="str">
        <f t="shared" si="21"/>
        <v>Orange 2014</v>
      </c>
      <c r="E1468" s="59">
        <v>83</v>
      </c>
      <c r="F1468" s="233">
        <v>0</v>
      </c>
      <c r="G1468" s="59">
        <v>0</v>
      </c>
      <c r="H1468" s="59">
        <v>0</v>
      </c>
      <c r="I1468" s="48"/>
      <c r="J1468" s="59">
        <v>59</v>
      </c>
      <c r="K1468" s="233">
        <v>0</v>
      </c>
      <c r="L1468" s="59">
        <v>0</v>
      </c>
      <c r="M1468" s="59">
        <v>0</v>
      </c>
      <c r="N1468" s="48"/>
      <c r="O1468" s="59">
        <v>66</v>
      </c>
      <c r="P1468" s="59">
        <v>2</v>
      </c>
      <c r="Q1468" s="48"/>
      <c r="R1468" s="59">
        <v>155</v>
      </c>
      <c r="S1468" s="59">
        <v>1</v>
      </c>
      <c r="T1468" s="48">
        <v>0</v>
      </c>
      <c r="U1468" s="59">
        <v>363</v>
      </c>
      <c r="V1468" s="59">
        <v>3</v>
      </c>
    </row>
    <row r="1469" spans="1:22">
      <c r="A1469" s="60" t="s">
        <v>1168</v>
      </c>
      <c r="B1469" s="15" t="str">
        <f>VLOOKUP(A1469,'Planning Periods'!$E$2:$N$540,10,FALSE)</f>
        <v>10/15/2021 - 10/15/2029</v>
      </c>
      <c r="C1469" s="59">
        <v>2015</v>
      </c>
      <c r="D1469" s="59" t="str">
        <f t="shared" si="21"/>
        <v>Orange 2015</v>
      </c>
      <c r="E1469" s="59">
        <v>83</v>
      </c>
      <c r="F1469" s="233">
        <v>0</v>
      </c>
      <c r="G1469" s="59">
        <v>0</v>
      </c>
      <c r="H1469" s="59">
        <v>0</v>
      </c>
      <c r="I1469" s="48"/>
      <c r="J1469" s="59">
        <v>59</v>
      </c>
      <c r="K1469" s="233">
        <v>1</v>
      </c>
      <c r="L1469" s="59">
        <v>1</v>
      </c>
      <c r="M1469" s="59">
        <v>0</v>
      </c>
      <c r="N1469" s="48"/>
      <c r="O1469" s="59">
        <v>66</v>
      </c>
      <c r="P1469" s="59">
        <v>7</v>
      </c>
      <c r="Q1469" s="48"/>
      <c r="R1469" s="59">
        <v>155</v>
      </c>
      <c r="S1469" s="59">
        <v>1</v>
      </c>
      <c r="T1469" s="48">
        <v>0</v>
      </c>
      <c r="U1469" s="59">
        <v>363</v>
      </c>
      <c r="V1469" s="59">
        <v>9</v>
      </c>
    </row>
    <row r="1470" spans="1:22">
      <c r="A1470" s="60" t="s">
        <v>1168</v>
      </c>
      <c r="B1470" s="15" t="str">
        <f>VLOOKUP(A1470,'Planning Periods'!$E$2:$N$540,10,FALSE)</f>
        <v>10/15/2021 - 10/15/2029</v>
      </c>
      <c r="C1470" s="59">
        <v>2016</v>
      </c>
      <c r="D1470" s="59" t="str">
        <f t="shared" si="21"/>
        <v>Orange 2016</v>
      </c>
      <c r="E1470" s="59">
        <v>83</v>
      </c>
      <c r="F1470" s="233">
        <v>0</v>
      </c>
      <c r="G1470" s="59">
        <v>0</v>
      </c>
      <c r="H1470" s="59">
        <v>0</v>
      </c>
      <c r="I1470" s="48"/>
      <c r="J1470" s="59">
        <v>59</v>
      </c>
      <c r="K1470" s="233">
        <v>0</v>
      </c>
      <c r="L1470" s="59">
        <v>0</v>
      </c>
      <c r="M1470" s="59">
        <v>0</v>
      </c>
      <c r="N1470" s="48"/>
      <c r="O1470" s="59">
        <v>66</v>
      </c>
      <c r="P1470" s="59">
        <v>0</v>
      </c>
      <c r="Q1470" s="48"/>
      <c r="R1470" s="59">
        <v>155</v>
      </c>
      <c r="S1470" s="59">
        <v>5</v>
      </c>
      <c r="T1470" s="48">
        <v>0</v>
      </c>
      <c r="U1470" s="59">
        <v>363</v>
      </c>
      <c r="V1470" s="59">
        <v>5</v>
      </c>
    </row>
    <row r="1471" spans="1:22">
      <c r="A1471" s="60" t="s">
        <v>1168</v>
      </c>
      <c r="B1471" s="15" t="str">
        <f>VLOOKUP(A1471,'Planning Periods'!$E$2:$N$540,10,FALSE)</f>
        <v>10/15/2021 - 10/15/2029</v>
      </c>
      <c r="C1471" s="59">
        <v>2017</v>
      </c>
      <c r="D1471" s="59" t="str">
        <f t="shared" si="21"/>
        <v>Orange 2017</v>
      </c>
      <c r="E1471" s="59">
        <v>83</v>
      </c>
      <c r="F1471" s="233">
        <v>7</v>
      </c>
      <c r="G1471" s="59">
        <v>7</v>
      </c>
      <c r="H1471" s="59">
        <v>0</v>
      </c>
      <c r="I1471" s="48"/>
      <c r="J1471" s="59">
        <v>59</v>
      </c>
      <c r="K1471" s="233">
        <v>2</v>
      </c>
      <c r="L1471" s="59">
        <v>2</v>
      </c>
      <c r="M1471" s="59">
        <v>0</v>
      </c>
      <c r="N1471" s="48"/>
      <c r="O1471" s="59">
        <v>66</v>
      </c>
      <c r="P1471" s="59">
        <v>72</v>
      </c>
      <c r="Q1471" s="48"/>
      <c r="R1471" s="59">
        <v>155</v>
      </c>
      <c r="S1471" s="59">
        <v>393</v>
      </c>
      <c r="T1471" s="48">
        <v>0</v>
      </c>
      <c r="U1471" s="59">
        <v>363</v>
      </c>
      <c r="V1471" s="59">
        <v>474</v>
      </c>
    </row>
    <row r="1472" spans="1:22">
      <c r="A1472" s="60" t="s">
        <v>1169</v>
      </c>
      <c r="B1472" s="15"/>
      <c r="C1472" s="59">
        <v>2013</v>
      </c>
      <c r="D1472" s="59" t="str">
        <f t="shared" si="21"/>
        <v>Orange County - Unincorporated 2013</v>
      </c>
      <c r="E1472" s="59">
        <v>1240</v>
      </c>
      <c r="F1472" s="233">
        <v>227</v>
      </c>
      <c r="G1472" s="59">
        <v>227</v>
      </c>
      <c r="H1472" s="59">
        <v>0</v>
      </c>
      <c r="I1472" s="48"/>
      <c r="J1472" s="59">
        <v>879</v>
      </c>
      <c r="K1472" s="233">
        <v>82</v>
      </c>
      <c r="L1472" s="59">
        <v>82</v>
      </c>
      <c r="M1472" s="59">
        <v>0</v>
      </c>
      <c r="N1472" s="48"/>
      <c r="O1472" s="59">
        <v>979</v>
      </c>
      <c r="P1472" s="59">
        <v>0</v>
      </c>
      <c r="Q1472" s="48"/>
      <c r="R1472" s="59">
        <v>2174</v>
      </c>
      <c r="S1472" s="59">
        <v>1188</v>
      </c>
      <c r="T1472" s="48">
        <v>0</v>
      </c>
      <c r="U1472" s="59">
        <v>5272</v>
      </c>
      <c r="V1472" s="59">
        <v>1497</v>
      </c>
    </row>
    <row r="1473" spans="1:22">
      <c r="A1473" s="60" t="s">
        <v>1169</v>
      </c>
      <c r="B1473" s="15" t="str">
        <f>VLOOKUP(A1473,'Planning Periods'!$E$2:$N$540,10,FALSE)</f>
        <v>10/15/2021 - 10/15/2029</v>
      </c>
      <c r="C1473" s="59">
        <v>2014</v>
      </c>
      <c r="D1473" s="59" t="str">
        <f t="shared" si="21"/>
        <v>Orange County - Unincorporated 2014</v>
      </c>
      <c r="E1473" s="59">
        <v>1240</v>
      </c>
      <c r="F1473" s="233">
        <v>0</v>
      </c>
      <c r="G1473" s="59">
        <v>0</v>
      </c>
      <c r="H1473" s="59">
        <v>0</v>
      </c>
      <c r="I1473" s="48"/>
      <c r="J1473" s="59">
        <v>879</v>
      </c>
      <c r="K1473" s="233">
        <v>0</v>
      </c>
      <c r="L1473" s="59">
        <v>0</v>
      </c>
      <c r="M1473" s="59">
        <v>0</v>
      </c>
      <c r="N1473" s="48"/>
      <c r="O1473" s="59">
        <v>979</v>
      </c>
      <c r="P1473" s="59">
        <v>180</v>
      </c>
      <c r="Q1473" s="48"/>
      <c r="R1473" s="59">
        <v>2174</v>
      </c>
      <c r="S1473" s="59">
        <v>593</v>
      </c>
      <c r="T1473" s="48">
        <v>0</v>
      </c>
      <c r="U1473" s="59">
        <v>5272</v>
      </c>
      <c r="V1473" s="59">
        <v>773</v>
      </c>
    </row>
    <row r="1474" spans="1:22">
      <c r="A1474" s="60" t="s">
        <v>1169</v>
      </c>
      <c r="B1474" s="15" t="str">
        <f>VLOOKUP(A1474,'Planning Periods'!$E$2:$N$540,10,FALSE)</f>
        <v>10/15/2021 - 10/15/2029</v>
      </c>
      <c r="C1474" s="59">
        <v>2015</v>
      </c>
      <c r="D1474" s="59" t="str">
        <f t="shared" si="21"/>
        <v>Orange County - Unincorporated 2015</v>
      </c>
      <c r="E1474" s="59">
        <v>1240</v>
      </c>
      <c r="F1474" s="233">
        <v>0</v>
      </c>
      <c r="G1474" s="59">
        <v>0</v>
      </c>
      <c r="H1474" s="59">
        <v>0</v>
      </c>
      <c r="I1474" s="48"/>
      <c r="J1474" s="59">
        <v>879</v>
      </c>
      <c r="K1474" s="233">
        <v>0</v>
      </c>
      <c r="L1474" s="59">
        <v>0</v>
      </c>
      <c r="M1474" s="59">
        <v>0</v>
      </c>
      <c r="N1474" s="48"/>
      <c r="O1474" s="59">
        <v>979</v>
      </c>
      <c r="P1474" s="59">
        <v>0</v>
      </c>
      <c r="Q1474" s="48"/>
      <c r="R1474" s="59">
        <v>2174</v>
      </c>
      <c r="S1474" s="59">
        <v>513</v>
      </c>
      <c r="T1474" s="48">
        <v>0</v>
      </c>
      <c r="U1474" s="59">
        <v>5272</v>
      </c>
      <c r="V1474" s="59">
        <v>513</v>
      </c>
    </row>
    <row r="1475" spans="1:22">
      <c r="A1475" s="60" t="s">
        <v>1169</v>
      </c>
      <c r="B1475" s="15" t="str">
        <f>VLOOKUP(A1475,'Planning Periods'!$E$2:$N$540,10,FALSE)</f>
        <v>10/15/2021 - 10/15/2029</v>
      </c>
      <c r="C1475" s="59">
        <v>2016</v>
      </c>
      <c r="D1475" s="59" t="str">
        <f t="shared" si="21"/>
        <v>Orange County - Unincorporated 2016</v>
      </c>
      <c r="E1475" s="59">
        <v>1240</v>
      </c>
      <c r="F1475" s="233">
        <v>81</v>
      </c>
      <c r="G1475" s="59">
        <v>81</v>
      </c>
      <c r="H1475" s="59">
        <v>0</v>
      </c>
      <c r="I1475" s="48"/>
      <c r="J1475" s="59">
        <v>879</v>
      </c>
      <c r="K1475" s="233">
        <v>151</v>
      </c>
      <c r="L1475" s="59">
        <v>151</v>
      </c>
      <c r="M1475" s="59">
        <v>0</v>
      </c>
      <c r="N1475" s="48"/>
      <c r="O1475" s="59">
        <v>979</v>
      </c>
      <c r="P1475" s="59">
        <v>0</v>
      </c>
      <c r="Q1475" s="48"/>
      <c r="R1475" s="59">
        <v>2174</v>
      </c>
      <c r="S1475" s="59">
        <v>780</v>
      </c>
      <c r="T1475" s="48">
        <v>0</v>
      </c>
      <c r="U1475" s="59">
        <v>5272</v>
      </c>
      <c r="V1475" s="59">
        <v>1012</v>
      </c>
    </row>
    <row r="1476" spans="1:22">
      <c r="A1476" s="60" t="s">
        <v>1169</v>
      </c>
      <c r="B1476" s="15" t="str">
        <f>VLOOKUP(A1476,'Planning Periods'!$E$2:$N$540,10,FALSE)</f>
        <v>10/15/2021 - 10/15/2029</v>
      </c>
      <c r="C1476" s="59">
        <v>2017</v>
      </c>
      <c r="D1476" s="59" t="str">
        <f t="shared" si="21"/>
        <v>Orange County - Unincorporated 2017</v>
      </c>
      <c r="E1476" s="59">
        <v>1240</v>
      </c>
      <c r="F1476" s="233">
        <v>0</v>
      </c>
      <c r="G1476" s="59">
        <v>0</v>
      </c>
      <c r="H1476" s="59">
        <v>0</v>
      </c>
      <c r="I1476" s="48"/>
      <c r="J1476" s="59">
        <v>879</v>
      </c>
      <c r="K1476" s="233">
        <v>0</v>
      </c>
      <c r="L1476" s="59">
        <v>0</v>
      </c>
      <c r="M1476" s="59">
        <v>0</v>
      </c>
      <c r="N1476" s="48"/>
      <c r="O1476" s="59">
        <v>979</v>
      </c>
      <c r="P1476" s="59">
        <v>0</v>
      </c>
      <c r="Q1476" s="48"/>
      <c r="R1476" s="59">
        <v>2174</v>
      </c>
      <c r="S1476" s="59">
        <v>1388</v>
      </c>
      <c r="T1476" s="48">
        <v>0</v>
      </c>
      <c r="U1476" s="59">
        <v>5272</v>
      </c>
      <c r="V1476" s="59">
        <v>1388</v>
      </c>
    </row>
    <row r="1477" spans="1:22">
      <c r="A1477" t="s">
        <v>1170</v>
      </c>
      <c r="B1477" s="15" t="str">
        <f>VLOOKUP(A1477,'Planning Periods'!$E$2:$N$540,10,FALSE)</f>
        <v>12/31/2023 - 12/31/2031</v>
      </c>
      <c r="C1477" s="59">
        <v>2013</v>
      </c>
      <c r="D1477" s="59" t="str">
        <f t="shared" si="21"/>
        <v>Orange Cove 2013</v>
      </c>
      <c r="E1477" s="59" t="s">
        <v>1357</v>
      </c>
      <c r="F1477" s="233" t="s">
        <v>1357</v>
      </c>
      <c r="G1477" s="59" t="s">
        <v>1357</v>
      </c>
      <c r="H1477" s="59" t="s">
        <v>1357</v>
      </c>
      <c r="I1477" s="48"/>
      <c r="J1477" s="59" t="s">
        <v>1357</v>
      </c>
      <c r="K1477" s="233" t="s">
        <v>1357</v>
      </c>
      <c r="L1477" s="59" t="s">
        <v>1357</v>
      </c>
      <c r="M1477" s="59" t="s">
        <v>1357</v>
      </c>
      <c r="N1477" s="48"/>
      <c r="O1477" s="59" t="s">
        <v>1357</v>
      </c>
      <c r="P1477" s="59" t="s">
        <v>1357</v>
      </c>
      <c r="Q1477" s="48"/>
      <c r="R1477" s="59" t="s">
        <v>1357</v>
      </c>
      <c r="S1477" s="59" t="s">
        <v>1357</v>
      </c>
      <c r="T1477" s="48" t="s">
        <v>1357</v>
      </c>
      <c r="U1477" s="59" t="s">
        <v>1357</v>
      </c>
      <c r="V1477" s="59" t="s">
        <v>1357</v>
      </c>
    </row>
    <row r="1478" spans="1:22">
      <c r="A1478" t="s">
        <v>1170</v>
      </c>
      <c r="B1478" s="15" t="str">
        <f>VLOOKUP(A1478,'Planning Periods'!$E$2:$N$540,10,FALSE)</f>
        <v>12/31/2023 - 12/31/2031</v>
      </c>
      <c r="C1478" s="59">
        <v>2014</v>
      </c>
      <c r="D1478" s="59" t="str">
        <f t="shared" si="21"/>
        <v>Orange Cove 2014</v>
      </c>
      <c r="E1478" s="233" t="s">
        <v>1357</v>
      </c>
      <c r="F1478" s="233" t="s">
        <v>1357</v>
      </c>
      <c r="G1478" s="233" t="s">
        <v>1357</v>
      </c>
      <c r="H1478" s="233" t="s">
        <v>1357</v>
      </c>
      <c r="I1478" s="233">
        <v>0</v>
      </c>
      <c r="J1478" s="233" t="s">
        <v>1357</v>
      </c>
      <c r="K1478" s="233" t="s">
        <v>1357</v>
      </c>
      <c r="L1478" s="233" t="s">
        <v>1357</v>
      </c>
      <c r="M1478" s="233" t="s">
        <v>1357</v>
      </c>
      <c r="N1478" s="233">
        <v>0</v>
      </c>
      <c r="O1478" s="233" t="s">
        <v>1357</v>
      </c>
      <c r="P1478" s="233" t="s">
        <v>1357</v>
      </c>
      <c r="Q1478" s="233"/>
      <c r="R1478" s="233" t="s">
        <v>1357</v>
      </c>
      <c r="S1478" s="233" t="s">
        <v>1357</v>
      </c>
      <c r="T1478" s="233" t="s">
        <v>1357</v>
      </c>
      <c r="U1478" s="233" t="s">
        <v>1357</v>
      </c>
      <c r="V1478" s="233" t="s">
        <v>1357</v>
      </c>
    </row>
    <row r="1479" spans="1:22">
      <c r="A1479" t="s">
        <v>1170</v>
      </c>
      <c r="B1479" s="15" t="str">
        <f>VLOOKUP(A1479,'Planning Periods'!$E$2:$N$540,10,FALSE)</f>
        <v>12/31/2023 - 12/31/2031</v>
      </c>
      <c r="C1479" s="59">
        <v>2015</v>
      </c>
      <c r="D1479" s="59" t="str">
        <f t="shared" si="21"/>
        <v>Orange Cove 2015</v>
      </c>
      <c r="E1479" t="s">
        <v>1357</v>
      </c>
      <c r="F1479" t="s">
        <v>1357</v>
      </c>
      <c r="G1479" t="s">
        <v>1357</v>
      </c>
      <c r="H1479" t="s">
        <v>1357</v>
      </c>
      <c r="J1479" t="s">
        <v>1357</v>
      </c>
      <c r="K1479" t="s">
        <v>1357</v>
      </c>
      <c r="L1479" t="s">
        <v>1357</v>
      </c>
      <c r="M1479" t="s">
        <v>1357</v>
      </c>
      <c r="O1479" t="s">
        <v>1357</v>
      </c>
      <c r="P1479" t="s">
        <v>1357</v>
      </c>
      <c r="R1479" t="s">
        <v>1357</v>
      </c>
      <c r="S1479" t="s">
        <v>1357</v>
      </c>
      <c r="T1479" t="s">
        <v>1357</v>
      </c>
      <c r="U1479" t="s">
        <v>1357</v>
      </c>
      <c r="V1479" t="s">
        <v>1357</v>
      </c>
    </row>
    <row r="1480" spans="1:22">
      <c r="A1480" t="s">
        <v>1170</v>
      </c>
      <c r="B1480" s="15" t="str">
        <f>VLOOKUP(A1480,'Planning Periods'!$E$2:$N$540,10,FALSE)</f>
        <v>12/31/2023 - 12/31/2031</v>
      </c>
      <c r="C1480" s="59">
        <v>2016</v>
      </c>
      <c r="D1480" s="59" t="str">
        <f t="shared" si="21"/>
        <v>Orange Cove 2016</v>
      </c>
      <c r="E1480" t="s">
        <v>1357</v>
      </c>
      <c r="F1480" t="s">
        <v>1357</v>
      </c>
      <c r="G1480" t="s">
        <v>1357</v>
      </c>
      <c r="H1480" t="s">
        <v>1357</v>
      </c>
      <c r="J1480" t="s">
        <v>1357</v>
      </c>
      <c r="K1480" t="s">
        <v>1357</v>
      </c>
      <c r="L1480" t="s">
        <v>1357</v>
      </c>
      <c r="M1480" t="s">
        <v>1357</v>
      </c>
      <c r="O1480" t="s">
        <v>1357</v>
      </c>
      <c r="P1480" t="s">
        <v>1357</v>
      </c>
      <c r="R1480" t="s">
        <v>1357</v>
      </c>
      <c r="S1480" t="s">
        <v>1357</v>
      </c>
      <c r="T1480" t="s">
        <v>1357</v>
      </c>
      <c r="U1480" t="s">
        <v>1357</v>
      </c>
      <c r="V1480" t="s">
        <v>1357</v>
      </c>
    </row>
    <row r="1481" spans="1:22">
      <c r="A1481" t="s">
        <v>1170</v>
      </c>
      <c r="B1481" s="15" t="str">
        <f>VLOOKUP(A1481,'Planning Periods'!$E$2:$N$540,10,FALSE)</f>
        <v>12/31/2023 - 12/31/2031</v>
      </c>
      <c r="C1481" s="59">
        <v>2017</v>
      </c>
      <c r="D1481" s="59" t="str">
        <f t="shared" si="21"/>
        <v>Orange Cove 2017</v>
      </c>
      <c r="E1481" t="s">
        <v>1357</v>
      </c>
      <c r="F1481" t="s">
        <v>1357</v>
      </c>
      <c r="G1481" t="s">
        <v>1357</v>
      </c>
      <c r="H1481" t="s">
        <v>1357</v>
      </c>
      <c r="J1481" t="s">
        <v>1357</v>
      </c>
      <c r="K1481" t="s">
        <v>1357</v>
      </c>
      <c r="L1481" t="s">
        <v>1357</v>
      </c>
      <c r="M1481" t="s">
        <v>1357</v>
      </c>
      <c r="O1481" t="s">
        <v>1357</v>
      </c>
      <c r="P1481" t="s">
        <v>1357</v>
      </c>
      <c r="R1481" t="s">
        <v>1357</v>
      </c>
      <c r="S1481" t="s">
        <v>1357</v>
      </c>
      <c r="T1481" t="s">
        <v>1357</v>
      </c>
      <c r="U1481" t="s">
        <v>1357</v>
      </c>
      <c r="V1481" t="s">
        <v>1357</v>
      </c>
    </row>
    <row r="1482" spans="1:22">
      <c r="A1482" s="60" t="s">
        <v>1171</v>
      </c>
      <c r="B1482" s="15" t="str">
        <f>VLOOKUP(A1482,'Planning Periods'!$E$2:$N$540,10,FALSE)</f>
        <v>01/31/2023 - 01/31/2031</v>
      </c>
      <c r="C1482" s="59">
        <v>2014</v>
      </c>
      <c r="D1482" s="59" t="str">
        <f t="shared" si="21"/>
        <v>Orinda 2014</v>
      </c>
      <c r="E1482" s="59">
        <v>84</v>
      </c>
      <c r="F1482" s="233">
        <v>0</v>
      </c>
      <c r="G1482" s="59">
        <v>0</v>
      </c>
      <c r="H1482" s="59">
        <v>0</v>
      </c>
      <c r="I1482" s="48"/>
      <c r="J1482" s="59">
        <v>47</v>
      </c>
      <c r="K1482" s="233">
        <v>0</v>
      </c>
      <c r="L1482" s="59">
        <v>0</v>
      </c>
      <c r="M1482" s="59">
        <v>0</v>
      </c>
      <c r="N1482" s="48"/>
      <c r="O1482" s="59">
        <v>49</v>
      </c>
      <c r="P1482" s="59">
        <v>14</v>
      </c>
      <c r="Q1482" s="48"/>
      <c r="R1482" s="59">
        <v>116</v>
      </c>
      <c r="S1482" s="59">
        <v>41</v>
      </c>
      <c r="T1482" s="48">
        <v>0</v>
      </c>
      <c r="U1482" s="59">
        <v>296</v>
      </c>
      <c r="V1482" s="59">
        <v>55</v>
      </c>
    </row>
    <row r="1483" spans="1:22">
      <c r="A1483" s="60" t="s">
        <v>1171</v>
      </c>
      <c r="B1483" s="15" t="str">
        <f>VLOOKUP(A1483,'Planning Periods'!$E$2:$N$540,10,FALSE)</f>
        <v>01/31/2023 - 01/31/2031</v>
      </c>
      <c r="C1483" s="59">
        <v>2015</v>
      </c>
      <c r="D1483" s="59" t="str">
        <f t="shared" si="21"/>
        <v>Orinda 2015</v>
      </c>
      <c r="E1483" s="59">
        <v>84</v>
      </c>
      <c r="F1483" s="233">
        <v>0</v>
      </c>
      <c r="G1483" s="59">
        <v>0</v>
      </c>
      <c r="H1483" s="59">
        <v>0</v>
      </c>
      <c r="I1483" s="48"/>
      <c r="J1483" s="59">
        <v>47</v>
      </c>
      <c r="K1483" s="233">
        <v>0</v>
      </c>
      <c r="L1483" s="59">
        <v>0</v>
      </c>
      <c r="M1483" s="59">
        <v>0</v>
      </c>
      <c r="N1483" s="48"/>
      <c r="O1483" s="59">
        <v>49</v>
      </c>
      <c r="P1483" s="59">
        <v>0</v>
      </c>
      <c r="Q1483" s="48"/>
      <c r="R1483" s="59">
        <v>116</v>
      </c>
      <c r="S1483" s="59">
        <v>44</v>
      </c>
      <c r="T1483" s="48">
        <v>0</v>
      </c>
      <c r="U1483" s="59">
        <v>296</v>
      </c>
      <c r="V1483" s="59">
        <v>44</v>
      </c>
    </row>
    <row r="1484" spans="1:22">
      <c r="A1484" s="60" t="s">
        <v>1171</v>
      </c>
      <c r="B1484" s="15" t="str">
        <f>VLOOKUP(A1484,'Planning Periods'!$E$2:$N$540,10,FALSE)</f>
        <v>01/31/2023 - 01/31/2031</v>
      </c>
      <c r="C1484" s="59">
        <v>2016</v>
      </c>
      <c r="D1484" s="59" t="str">
        <f t="shared" si="21"/>
        <v>Orinda 2016</v>
      </c>
      <c r="E1484" s="59">
        <v>84</v>
      </c>
      <c r="F1484" s="233">
        <v>0</v>
      </c>
      <c r="G1484" s="59">
        <v>0</v>
      </c>
      <c r="H1484" s="59">
        <v>0</v>
      </c>
      <c r="I1484" s="48"/>
      <c r="J1484" s="59">
        <v>47</v>
      </c>
      <c r="K1484" s="233">
        <v>0</v>
      </c>
      <c r="L1484" s="59">
        <v>0</v>
      </c>
      <c r="M1484" s="59">
        <v>0</v>
      </c>
      <c r="N1484" s="48"/>
      <c r="O1484" s="59">
        <v>49</v>
      </c>
      <c r="P1484" s="59">
        <v>2</v>
      </c>
      <c r="Q1484" s="48"/>
      <c r="R1484" s="59">
        <v>116</v>
      </c>
      <c r="S1484" s="59">
        <v>53</v>
      </c>
      <c r="T1484" s="48">
        <v>0</v>
      </c>
      <c r="U1484" s="59">
        <v>296</v>
      </c>
      <c r="V1484" s="59">
        <v>55</v>
      </c>
    </row>
    <row r="1485" spans="1:22">
      <c r="A1485" s="60" t="s">
        <v>1171</v>
      </c>
      <c r="B1485" s="15" t="str">
        <f>VLOOKUP(A1485,'Planning Periods'!$E$2:$N$540,10,FALSE)</f>
        <v>01/31/2023 - 01/31/2031</v>
      </c>
      <c r="C1485" s="59">
        <v>2017</v>
      </c>
      <c r="D1485" s="59" t="str">
        <f t="shared" si="21"/>
        <v>Orinda 2017</v>
      </c>
      <c r="E1485" s="59">
        <v>84</v>
      </c>
      <c r="F1485" s="233">
        <v>0</v>
      </c>
      <c r="G1485" s="59">
        <v>0</v>
      </c>
      <c r="H1485" s="59">
        <v>0</v>
      </c>
      <c r="I1485" s="48"/>
      <c r="J1485" s="59">
        <v>47</v>
      </c>
      <c r="K1485" s="233">
        <v>0</v>
      </c>
      <c r="L1485" s="59">
        <v>0</v>
      </c>
      <c r="M1485" s="59">
        <v>0</v>
      </c>
      <c r="N1485" s="48"/>
      <c r="O1485" s="59">
        <v>49</v>
      </c>
      <c r="P1485" s="59">
        <v>7</v>
      </c>
      <c r="Q1485" s="48"/>
      <c r="R1485" s="59">
        <v>116</v>
      </c>
      <c r="S1485" s="59">
        <v>37</v>
      </c>
      <c r="T1485" s="48">
        <v>0</v>
      </c>
      <c r="U1485" s="59">
        <v>296</v>
      </c>
      <c r="V1485" s="59">
        <v>44</v>
      </c>
    </row>
    <row r="1486" spans="1:22">
      <c r="A1486" s="60" t="s">
        <v>1172</v>
      </c>
      <c r="B1486" s="15" t="str">
        <f>VLOOKUP(A1486,'Planning Periods'!$E$2:$N$540,10,FALSE)</f>
        <v>11/30/2021 - 11/30/2029</v>
      </c>
      <c r="C1486" s="59">
        <v>2014</v>
      </c>
      <c r="D1486" s="59" t="str">
        <f t="shared" si="21"/>
        <v>Orland 2014</v>
      </c>
      <c r="E1486" s="59">
        <v>20</v>
      </c>
      <c r="F1486" s="233">
        <v>0</v>
      </c>
      <c r="G1486" s="59">
        <v>0</v>
      </c>
      <c r="H1486" s="59">
        <v>0</v>
      </c>
      <c r="I1486" s="48"/>
      <c r="J1486" s="59">
        <v>10</v>
      </c>
      <c r="K1486" s="233">
        <v>0</v>
      </c>
      <c r="L1486" s="59">
        <v>0</v>
      </c>
      <c r="M1486" s="59">
        <v>0</v>
      </c>
      <c r="N1486" s="48"/>
      <c r="O1486" s="59">
        <v>14</v>
      </c>
      <c r="P1486" s="59">
        <v>0</v>
      </c>
      <c r="Q1486" s="48"/>
      <c r="R1486" s="59">
        <v>36</v>
      </c>
      <c r="S1486" s="59">
        <v>0</v>
      </c>
      <c r="T1486" s="48">
        <v>0</v>
      </c>
      <c r="U1486" s="59">
        <v>80</v>
      </c>
      <c r="V1486" s="59">
        <v>0</v>
      </c>
    </row>
    <row r="1487" spans="1:22">
      <c r="A1487" s="60" t="s">
        <v>1172</v>
      </c>
      <c r="B1487" s="15" t="str">
        <f>VLOOKUP(A1487,'Planning Periods'!$E$2:$N$540,10,FALSE)</f>
        <v>11/30/2021 - 11/30/2029</v>
      </c>
      <c r="C1487" s="59">
        <v>2015</v>
      </c>
      <c r="D1487" s="59" t="str">
        <f t="shared" si="21"/>
        <v>Orland 2015</v>
      </c>
      <c r="E1487" s="59">
        <v>20</v>
      </c>
      <c r="F1487" s="233">
        <v>0</v>
      </c>
      <c r="G1487" s="59">
        <v>0</v>
      </c>
      <c r="H1487" s="59">
        <v>0</v>
      </c>
      <c r="I1487" s="48"/>
      <c r="J1487" s="59">
        <v>10</v>
      </c>
      <c r="K1487" s="233">
        <v>0</v>
      </c>
      <c r="L1487" s="59">
        <v>0</v>
      </c>
      <c r="M1487" s="59">
        <v>0</v>
      </c>
      <c r="N1487" s="48"/>
      <c r="O1487" s="59">
        <v>14</v>
      </c>
      <c r="P1487" s="59">
        <v>10</v>
      </c>
      <c r="Q1487" s="48"/>
      <c r="R1487" s="59">
        <v>36</v>
      </c>
      <c r="S1487" s="59">
        <v>0</v>
      </c>
      <c r="T1487" s="48">
        <v>0</v>
      </c>
      <c r="U1487" s="59">
        <v>80</v>
      </c>
      <c r="V1487" s="59">
        <v>10</v>
      </c>
    </row>
    <row r="1488" spans="1:22">
      <c r="A1488" s="60" t="s">
        <v>1172</v>
      </c>
      <c r="B1488" s="15" t="str">
        <f>VLOOKUP(A1488,'Planning Periods'!$E$2:$N$540,10,FALSE)</f>
        <v>11/30/2021 - 11/30/2029</v>
      </c>
      <c r="C1488" s="59">
        <v>2016</v>
      </c>
      <c r="D1488" s="59" t="str">
        <f t="shared" si="21"/>
        <v>Orland 2016</v>
      </c>
      <c r="E1488" s="59">
        <v>20</v>
      </c>
      <c r="F1488" s="233">
        <v>0</v>
      </c>
      <c r="G1488" s="59">
        <v>0</v>
      </c>
      <c r="H1488" s="59">
        <v>0</v>
      </c>
      <c r="I1488" s="48"/>
      <c r="J1488" s="59">
        <v>10</v>
      </c>
      <c r="K1488" s="233">
        <v>39</v>
      </c>
      <c r="L1488" s="59">
        <v>39</v>
      </c>
      <c r="M1488" s="59">
        <v>0</v>
      </c>
      <c r="N1488" s="48"/>
      <c r="O1488" s="59">
        <v>14</v>
      </c>
      <c r="P1488" s="59">
        <v>5</v>
      </c>
      <c r="Q1488" s="48"/>
      <c r="R1488" s="59">
        <v>36</v>
      </c>
      <c r="S1488" s="59">
        <v>0</v>
      </c>
      <c r="T1488" s="48">
        <v>0</v>
      </c>
      <c r="U1488" s="59">
        <v>80</v>
      </c>
      <c r="V1488" s="59">
        <v>44</v>
      </c>
    </row>
    <row r="1489" spans="1:22">
      <c r="A1489" s="60" t="s">
        <v>1172</v>
      </c>
      <c r="B1489" s="15" t="str">
        <f>VLOOKUP(A1489,'Planning Periods'!$E$2:$N$540,10,FALSE)</f>
        <v>11/30/2021 - 11/30/2029</v>
      </c>
      <c r="C1489" s="59">
        <v>2017</v>
      </c>
      <c r="D1489" s="59" t="str">
        <f t="shared" si="21"/>
        <v>Orland 2017</v>
      </c>
      <c r="E1489" s="59">
        <v>20</v>
      </c>
      <c r="F1489" s="233">
        <v>0</v>
      </c>
      <c r="G1489" s="59">
        <v>0</v>
      </c>
      <c r="H1489" s="59">
        <v>0</v>
      </c>
      <c r="I1489" s="48"/>
      <c r="J1489" s="59">
        <v>10</v>
      </c>
      <c r="K1489" s="233">
        <v>0</v>
      </c>
      <c r="L1489" s="59">
        <v>0</v>
      </c>
      <c r="M1489" s="59">
        <v>0</v>
      </c>
      <c r="N1489" s="48"/>
      <c r="O1489" s="59">
        <v>14</v>
      </c>
      <c r="P1489" s="59">
        <v>7</v>
      </c>
      <c r="Q1489" s="48"/>
      <c r="R1489" s="59">
        <v>36</v>
      </c>
      <c r="S1489" s="59">
        <v>0</v>
      </c>
      <c r="T1489" s="48">
        <v>0</v>
      </c>
      <c r="U1489" s="59">
        <v>80</v>
      </c>
      <c r="V1489" s="59">
        <v>7</v>
      </c>
    </row>
    <row r="1490" spans="1:22">
      <c r="A1490" s="60" t="s">
        <v>1173</v>
      </c>
      <c r="B1490" s="15" t="str">
        <f>VLOOKUP(A1490,'Planning Periods'!$E$2:$N$540,10,FALSE)</f>
        <v>06/15/2022 - 06/15/2030</v>
      </c>
      <c r="C1490" s="59">
        <v>2014</v>
      </c>
      <c r="D1490" s="59" t="str">
        <f t="shared" si="21"/>
        <v>Oroville 2014</v>
      </c>
      <c r="E1490" s="59">
        <v>419</v>
      </c>
      <c r="F1490" s="233">
        <v>0</v>
      </c>
      <c r="G1490" s="59">
        <v>0</v>
      </c>
      <c r="H1490" s="59">
        <v>0</v>
      </c>
      <c r="I1490" s="48"/>
      <c r="J1490" s="59">
        <v>284</v>
      </c>
      <c r="K1490" s="233">
        <v>57</v>
      </c>
      <c r="L1490" s="59">
        <v>50</v>
      </c>
      <c r="M1490" s="59">
        <v>7</v>
      </c>
      <c r="N1490" s="48"/>
      <c r="O1490" s="59">
        <v>306</v>
      </c>
      <c r="P1490" s="59">
        <v>0</v>
      </c>
      <c r="Q1490" s="48"/>
      <c r="R1490" s="59">
        <v>784</v>
      </c>
      <c r="S1490" s="59">
        <v>14</v>
      </c>
      <c r="T1490" s="48">
        <v>7</v>
      </c>
      <c r="U1490" s="59">
        <v>1793</v>
      </c>
      <c r="V1490" s="59">
        <v>71</v>
      </c>
    </row>
    <row r="1491" spans="1:22">
      <c r="A1491" s="60" t="s">
        <v>1173</v>
      </c>
      <c r="B1491" s="15" t="str">
        <f>VLOOKUP(A1491,'Planning Periods'!$E$2:$N$540,10,FALSE)</f>
        <v>06/15/2022 - 06/15/2030</v>
      </c>
      <c r="C1491" s="59">
        <v>2015</v>
      </c>
      <c r="D1491" s="59" t="str">
        <f t="shared" si="21"/>
        <v>Oroville 2015</v>
      </c>
      <c r="E1491" s="59">
        <v>419</v>
      </c>
      <c r="F1491" s="233">
        <v>2</v>
      </c>
      <c r="G1491" s="59">
        <v>0</v>
      </c>
      <c r="H1491" s="59">
        <v>2</v>
      </c>
      <c r="I1491" s="48"/>
      <c r="J1491" s="59">
        <v>284</v>
      </c>
      <c r="K1491" s="233">
        <v>4</v>
      </c>
      <c r="L1491" s="59">
        <v>0</v>
      </c>
      <c r="M1491" s="59">
        <v>4</v>
      </c>
      <c r="N1491" s="48"/>
      <c r="O1491" s="59">
        <v>306</v>
      </c>
      <c r="P1491" s="59">
        <v>0</v>
      </c>
      <c r="Q1491" s="48"/>
      <c r="R1491" s="59">
        <v>784</v>
      </c>
      <c r="S1491" s="59">
        <v>11</v>
      </c>
      <c r="T1491" s="48">
        <v>4</v>
      </c>
      <c r="U1491" s="59">
        <v>1793</v>
      </c>
      <c r="V1491" s="59">
        <v>17</v>
      </c>
    </row>
    <row r="1492" spans="1:22">
      <c r="A1492" s="60" t="s">
        <v>1173</v>
      </c>
      <c r="B1492" s="15" t="str">
        <f>VLOOKUP(A1492,'Planning Periods'!$E$2:$N$540,10,FALSE)</f>
        <v>06/15/2022 - 06/15/2030</v>
      </c>
      <c r="C1492" s="59">
        <v>2016</v>
      </c>
      <c r="D1492" s="59" t="str">
        <f t="shared" si="21"/>
        <v>Oroville 2016</v>
      </c>
      <c r="E1492" s="59">
        <v>419</v>
      </c>
      <c r="F1492" s="233">
        <v>8</v>
      </c>
      <c r="G1492" s="59">
        <v>0</v>
      </c>
      <c r="H1492" s="59">
        <v>8</v>
      </c>
      <c r="I1492" s="48"/>
      <c r="J1492" s="59">
        <v>284</v>
      </c>
      <c r="K1492" s="233">
        <v>6</v>
      </c>
      <c r="L1492" s="59">
        <v>0</v>
      </c>
      <c r="M1492" s="59">
        <v>6</v>
      </c>
      <c r="N1492" s="48"/>
      <c r="O1492" s="59">
        <v>306</v>
      </c>
      <c r="P1492" s="59">
        <v>0</v>
      </c>
      <c r="Q1492" s="48"/>
      <c r="R1492" s="59">
        <v>784</v>
      </c>
      <c r="S1492" s="59">
        <v>1</v>
      </c>
      <c r="T1492" s="48">
        <v>6</v>
      </c>
      <c r="U1492" s="59">
        <v>1793</v>
      </c>
      <c r="V1492" s="59">
        <v>15</v>
      </c>
    </row>
    <row r="1493" spans="1:22">
      <c r="A1493" s="60" t="s">
        <v>1173</v>
      </c>
      <c r="B1493" s="15" t="str">
        <f>VLOOKUP(A1493,'Planning Periods'!$E$2:$N$540,10,FALSE)</f>
        <v>06/15/2022 - 06/15/2030</v>
      </c>
      <c r="C1493" s="59">
        <v>2017</v>
      </c>
      <c r="D1493" s="59" t="str">
        <f t="shared" ref="D1493:D1564" si="22">CONCATENATE(A1493," ",C1493)</f>
        <v>Oroville 2017</v>
      </c>
      <c r="E1493" s="59">
        <v>419</v>
      </c>
      <c r="F1493" s="233">
        <v>0</v>
      </c>
      <c r="G1493" s="59">
        <v>0</v>
      </c>
      <c r="H1493" s="59">
        <v>0</v>
      </c>
      <c r="I1493" s="48"/>
      <c r="J1493" s="59">
        <v>284</v>
      </c>
      <c r="K1493" s="233">
        <v>0</v>
      </c>
      <c r="L1493" s="59">
        <v>0</v>
      </c>
      <c r="M1493" s="59">
        <v>0</v>
      </c>
      <c r="N1493" s="48"/>
      <c r="O1493" s="59">
        <v>306</v>
      </c>
      <c r="P1493" s="59">
        <v>0</v>
      </c>
      <c r="Q1493" s="48"/>
      <c r="R1493" s="59">
        <v>784</v>
      </c>
      <c r="S1493" s="59">
        <v>3</v>
      </c>
      <c r="T1493" s="48">
        <v>0</v>
      </c>
      <c r="U1493" s="59">
        <v>1793</v>
      </c>
      <c r="V1493" s="59">
        <v>3</v>
      </c>
    </row>
    <row r="1494" spans="1:22">
      <c r="A1494" s="60" t="s">
        <v>1174</v>
      </c>
      <c r="B1494" s="15"/>
      <c r="C1494" s="59">
        <v>2013</v>
      </c>
      <c r="D1494" s="59" t="str">
        <f t="shared" si="21"/>
        <v>Oxnard 2013</v>
      </c>
      <c r="E1494" s="59" t="s">
        <v>1357</v>
      </c>
      <c r="F1494" s="233" t="s">
        <v>1357</v>
      </c>
      <c r="G1494" s="59" t="s">
        <v>1357</v>
      </c>
      <c r="H1494" s="59" t="s">
        <v>1357</v>
      </c>
      <c r="I1494" s="48"/>
      <c r="J1494" s="59" t="s">
        <v>1357</v>
      </c>
      <c r="K1494" s="233" t="s">
        <v>1357</v>
      </c>
      <c r="L1494" s="59" t="s">
        <v>1357</v>
      </c>
      <c r="M1494" s="59" t="s">
        <v>1357</v>
      </c>
      <c r="N1494" s="48"/>
      <c r="O1494" s="59" t="s">
        <v>1357</v>
      </c>
      <c r="P1494" s="59" t="s">
        <v>1357</v>
      </c>
      <c r="Q1494" s="48"/>
      <c r="R1494" s="59" t="s">
        <v>1357</v>
      </c>
      <c r="S1494" s="59" t="s">
        <v>1357</v>
      </c>
      <c r="T1494" s="48" t="s">
        <v>1357</v>
      </c>
      <c r="U1494" s="59" t="s">
        <v>1357</v>
      </c>
      <c r="V1494" s="59" t="s">
        <v>1357</v>
      </c>
    </row>
    <row r="1495" spans="1:22">
      <c r="A1495" s="60" t="s">
        <v>1174</v>
      </c>
      <c r="B1495" s="15" t="str">
        <f>VLOOKUP(A1495,'Planning Periods'!$E$2:$N$540,10,FALSE)</f>
        <v>10/15/2021 - 10/15/2029</v>
      </c>
      <c r="C1495" s="59">
        <v>2014</v>
      </c>
      <c r="D1495" s="59" t="str">
        <f>CONCATENATE(A1495," ",C1495)</f>
        <v>Oxnard 2014</v>
      </c>
      <c r="E1495" s="59">
        <v>844</v>
      </c>
      <c r="F1495" s="233">
        <v>48</v>
      </c>
      <c r="G1495" s="59">
        <v>48</v>
      </c>
      <c r="H1495" s="59">
        <v>0</v>
      </c>
      <c r="I1495" s="48"/>
      <c r="J1495" s="59">
        <v>1160</v>
      </c>
      <c r="K1495" s="233">
        <v>67</v>
      </c>
      <c r="L1495" s="59">
        <v>67</v>
      </c>
      <c r="M1495" s="59">
        <v>0</v>
      </c>
      <c r="N1495" s="48"/>
      <c r="O1495" s="59">
        <v>1351</v>
      </c>
      <c r="P1495" s="59">
        <v>2</v>
      </c>
      <c r="Q1495" s="48"/>
      <c r="R1495" s="59">
        <v>3102</v>
      </c>
      <c r="S1495" s="59">
        <v>39</v>
      </c>
      <c r="T1495" s="48">
        <v>0</v>
      </c>
      <c r="U1495" s="59">
        <v>6457</v>
      </c>
      <c r="V1495" s="59">
        <v>156</v>
      </c>
    </row>
    <row r="1496" spans="1:22">
      <c r="A1496" s="60" t="s">
        <v>1174</v>
      </c>
      <c r="B1496" s="15" t="str">
        <f>VLOOKUP(A1496,'Planning Periods'!$E$2:$N$540,10,FALSE)</f>
        <v>10/15/2021 - 10/15/2029</v>
      </c>
      <c r="C1496" s="59">
        <v>2015</v>
      </c>
      <c r="D1496" s="59" t="str">
        <f t="shared" si="22"/>
        <v>Oxnard 2015</v>
      </c>
      <c r="E1496" s="59">
        <v>844</v>
      </c>
      <c r="F1496" s="233">
        <v>0</v>
      </c>
      <c r="G1496" s="59">
        <v>0</v>
      </c>
      <c r="H1496" s="59">
        <v>0</v>
      </c>
      <c r="I1496" s="48"/>
      <c r="J1496" s="59">
        <v>1160</v>
      </c>
      <c r="K1496" s="233">
        <v>0</v>
      </c>
      <c r="L1496" s="59">
        <v>0</v>
      </c>
      <c r="M1496" s="59">
        <v>0</v>
      </c>
      <c r="N1496" s="48"/>
      <c r="O1496" s="59">
        <v>1351</v>
      </c>
      <c r="P1496" s="59">
        <v>0</v>
      </c>
      <c r="Q1496" s="48"/>
      <c r="R1496" s="59">
        <v>3102</v>
      </c>
      <c r="S1496" s="59">
        <v>5</v>
      </c>
      <c r="T1496" s="48">
        <v>0</v>
      </c>
      <c r="U1496" s="59">
        <v>6457</v>
      </c>
      <c r="V1496" s="59">
        <v>5</v>
      </c>
    </row>
    <row r="1497" spans="1:22">
      <c r="A1497" s="60" t="s">
        <v>1174</v>
      </c>
      <c r="B1497" s="15" t="str">
        <f>VLOOKUP(A1497,'Planning Periods'!$E$2:$N$540,10,FALSE)</f>
        <v>10/15/2021 - 10/15/2029</v>
      </c>
      <c r="C1497" s="59">
        <v>2016</v>
      </c>
      <c r="D1497" s="59" t="str">
        <f t="shared" si="22"/>
        <v>Oxnard 2016</v>
      </c>
      <c r="E1497" s="59">
        <v>844</v>
      </c>
      <c r="F1497" s="233">
        <v>50</v>
      </c>
      <c r="G1497" s="59">
        <v>50</v>
      </c>
      <c r="H1497" s="59">
        <v>0</v>
      </c>
      <c r="I1497" s="48"/>
      <c r="J1497" s="59">
        <v>1160</v>
      </c>
      <c r="K1497" s="233">
        <v>207</v>
      </c>
      <c r="L1497" s="59">
        <v>118</v>
      </c>
      <c r="M1497" s="59">
        <v>89</v>
      </c>
      <c r="N1497" s="48"/>
      <c r="O1497" s="59">
        <v>1351</v>
      </c>
      <c r="P1497" s="59">
        <v>2</v>
      </c>
      <c r="Q1497" s="48"/>
      <c r="R1497" s="59">
        <v>3102</v>
      </c>
      <c r="S1497" s="59">
        <v>80</v>
      </c>
      <c r="T1497" s="48">
        <v>89</v>
      </c>
      <c r="U1497" s="59">
        <v>6457</v>
      </c>
      <c r="V1497" s="59">
        <v>339</v>
      </c>
    </row>
    <row r="1498" spans="1:22">
      <c r="A1498" s="60" t="s">
        <v>1174</v>
      </c>
      <c r="B1498" s="15" t="str">
        <f>VLOOKUP(A1498,'Planning Periods'!$E$2:$N$540,10,FALSE)</f>
        <v>10/15/2021 - 10/15/2029</v>
      </c>
      <c r="C1498" s="59">
        <v>2017</v>
      </c>
      <c r="D1498" s="59" t="str">
        <f t="shared" si="22"/>
        <v>Oxnard 2017</v>
      </c>
      <c r="E1498" s="59">
        <v>844</v>
      </c>
      <c r="F1498" s="233">
        <v>30</v>
      </c>
      <c r="G1498" s="59">
        <v>30</v>
      </c>
      <c r="H1498" s="59">
        <v>0</v>
      </c>
      <c r="I1498" s="48"/>
      <c r="J1498" s="59">
        <v>1160</v>
      </c>
      <c r="K1498" s="233">
        <v>234</v>
      </c>
      <c r="L1498" s="59">
        <v>234</v>
      </c>
      <c r="M1498" s="59">
        <v>0</v>
      </c>
      <c r="N1498" s="48"/>
      <c r="O1498" s="59">
        <v>1351</v>
      </c>
      <c r="P1498" s="59">
        <v>371</v>
      </c>
      <c r="Q1498" s="48"/>
      <c r="R1498" s="59">
        <v>3102</v>
      </c>
      <c r="S1498" s="59">
        <v>138</v>
      </c>
      <c r="T1498" s="48">
        <v>0</v>
      </c>
      <c r="U1498" s="59">
        <v>6457</v>
      </c>
      <c r="V1498" s="59">
        <v>773</v>
      </c>
    </row>
    <row r="1499" spans="1:22">
      <c r="A1499" s="60" t="s">
        <v>1175</v>
      </c>
      <c r="B1499" s="15" t="str">
        <f>VLOOKUP(A1499,'Planning Periods'!$E$2:$N$540,10,FALSE)</f>
        <v>12/15/2023 - 12/15/2031</v>
      </c>
      <c r="C1499" s="59">
        <v>2014</v>
      </c>
      <c r="D1499" s="59" t="str">
        <f t="shared" si="22"/>
        <v>Pacific Grove 2014</v>
      </c>
      <c r="E1499" s="59" t="s">
        <v>1357</v>
      </c>
      <c r="F1499" s="233" t="s">
        <v>1357</v>
      </c>
      <c r="G1499" s="59" t="s">
        <v>1357</v>
      </c>
      <c r="H1499" s="59" t="s">
        <v>1357</v>
      </c>
      <c r="I1499" s="48"/>
      <c r="J1499" s="59" t="s">
        <v>1357</v>
      </c>
      <c r="K1499" s="233" t="s">
        <v>1357</v>
      </c>
      <c r="L1499" s="59" t="s">
        <v>1357</v>
      </c>
      <c r="M1499" s="59" t="s">
        <v>1357</v>
      </c>
      <c r="N1499" s="48"/>
      <c r="O1499" s="59" t="s">
        <v>1357</v>
      </c>
      <c r="P1499" s="59" t="s">
        <v>1357</v>
      </c>
      <c r="Q1499" s="48"/>
      <c r="R1499" s="59" t="s">
        <v>1357</v>
      </c>
      <c r="S1499" s="59" t="s">
        <v>1357</v>
      </c>
      <c r="T1499" s="48" t="s">
        <v>1357</v>
      </c>
      <c r="U1499" s="59" t="s">
        <v>1357</v>
      </c>
      <c r="V1499" s="59" t="s">
        <v>1357</v>
      </c>
    </row>
    <row r="1500" spans="1:22">
      <c r="A1500" s="60" t="s">
        <v>1175</v>
      </c>
      <c r="B1500" s="15" t="str">
        <f>VLOOKUP(A1500,'Planning Periods'!$E$2:$N$540,10,FALSE)</f>
        <v>12/15/2023 - 12/15/2031</v>
      </c>
      <c r="C1500" s="59">
        <v>2015</v>
      </c>
      <c r="D1500" s="59" t="str">
        <f t="shared" si="22"/>
        <v>Pacific Grove 2015</v>
      </c>
      <c r="E1500" s="59">
        <v>28</v>
      </c>
      <c r="F1500" s="233">
        <v>0</v>
      </c>
      <c r="G1500" s="59">
        <v>0</v>
      </c>
      <c r="H1500" s="59">
        <v>0</v>
      </c>
      <c r="I1500" s="48"/>
      <c r="J1500" s="59">
        <v>18</v>
      </c>
      <c r="K1500" s="233">
        <v>0</v>
      </c>
      <c r="L1500" s="59">
        <v>0</v>
      </c>
      <c r="M1500" s="59">
        <v>0</v>
      </c>
      <c r="N1500" s="48"/>
      <c r="O1500" s="59">
        <v>21</v>
      </c>
      <c r="P1500" s="59">
        <v>0</v>
      </c>
      <c r="Q1500" s="48"/>
      <c r="R1500" s="59">
        <v>48</v>
      </c>
      <c r="S1500" s="59">
        <v>0</v>
      </c>
      <c r="T1500" s="48">
        <v>0</v>
      </c>
      <c r="U1500" s="59">
        <v>115</v>
      </c>
      <c r="V1500" s="59">
        <v>0</v>
      </c>
    </row>
    <row r="1501" spans="1:22">
      <c r="A1501" s="60" t="s">
        <v>1175</v>
      </c>
      <c r="B1501" s="15" t="str">
        <f>VLOOKUP(A1501,'Planning Periods'!$E$2:$N$540,10,FALSE)</f>
        <v>12/15/2023 - 12/15/2031</v>
      </c>
      <c r="C1501" s="59">
        <v>2016</v>
      </c>
      <c r="D1501" s="59" t="str">
        <f t="shared" si="22"/>
        <v>Pacific Grove 2016</v>
      </c>
      <c r="E1501" s="59">
        <v>28</v>
      </c>
      <c r="F1501" s="233">
        <v>0</v>
      </c>
      <c r="G1501" s="59">
        <v>0</v>
      </c>
      <c r="H1501" s="59">
        <v>0</v>
      </c>
      <c r="I1501" s="48"/>
      <c r="J1501" s="59">
        <v>18</v>
      </c>
      <c r="K1501" s="233">
        <v>0</v>
      </c>
      <c r="L1501" s="59">
        <v>0</v>
      </c>
      <c r="M1501" s="59">
        <v>0</v>
      </c>
      <c r="N1501" s="48"/>
      <c r="O1501" s="59">
        <v>21</v>
      </c>
      <c r="P1501" s="59">
        <v>0</v>
      </c>
      <c r="Q1501" s="48"/>
      <c r="R1501" s="59">
        <v>48</v>
      </c>
      <c r="S1501" s="59">
        <v>4</v>
      </c>
      <c r="T1501" s="48">
        <v>0</v>
      </c>
      <c r="U1501" s="59">
        <v>115</v>
      </c>
      <c r="V1501" s="59">
        <v>4</v>
      </c>
    </row>
    <row r="1502" spans="1:22">
      <c r="A1502" s="60" t="s">
        <v>1175</v>
      </c>
      <c r="B1502" s="15" t="str">
        <f>VLOOKUP(A1502,'Planning Periods'!$E$2:$N$540,10,FALSE)</f>
        <v>12/15/2023 - 12/15/2031</v>
      </c>
      <c r="C1502" s="59">
        <v>2017</v>
      </c>
      <c r="D1502" s="59" t="str">
        <f t="shared" si="22"/>
        <v>Pacific Grove 2017</v>
      </c>
      <c r="E1502" s="59">
        <v>28</v>
      </c>
      <c r="F1502" s="233">
        <v>0</v>
      </c>
      <c r="G1502" s="59">
        <v>0</v>
      </c>
      <c r="H1502" s="59">
        <v>0</v>
      </c>
      <c r="I1502" s="48"/>
      <c r="J1502" s="59">
        <v>18</v>
      </c>
      <c r="K1502" s="233">
        <v>0</v>
      </c>
      <c r="L1502" s="59">
        <v>0</v>
      </c>
      <c r="M1502" s="59">
        <v>0</v>
      </c>
      <c r="N1502" s="48"/>
      <c r="O1502" s="59">
        <v>21</v>
      </c>
      <c r="P1502" s="59">
        <v>0</v>
      </c>
      <c r="Q1502" s="48"/>
      <c r="R1502" s="59">
        <v>48</v>
      </c>
      <c r="S1502" s="59">
        <v>1</v>
      </c>
      <c r="T1502" s="48">
        <v>0</v>
      </c>
      <c r="U1502" s="59">
        <v>115</v>
      </c>
      <c r="V1502" s="59">
        <v>1</v>
      </c>
    </row>
    <row r="1503" spans="1:22">
      <c r="A1503" s="60" t="s">
        <v>1176</v>
      </c>
      <c r="B1503" s="15" t="str">
        <f>VLOOKUP(A1503,'Planning Periods'!$E$2:$N$540,10,FALSE)</f>
        <v>01/31/2023 - 01/31/2031</v>
      </c>
      <c r="C1503" s="59">
        <v>2014</v>
      </c>
      <c r="D1503" s="59" t="str">
        <f t="shared" si="22"/>
        <v>Pacifica 2014</v>
      </c>
      <c r="E1503" s="59" t="s">
        <v>1357</v>
      </c>
      <c r="F1503" s="233" t="s">
        <v>1357</v>
      </c>
      <c r="G1503" s="59" t="s">
        <v>1357</v>
      </c>
      <c r="H1503" s="59" t="s">
        <v>1357</v>
      </c>
      <c r="I1503" s="48"/>
      <c r="J1503" s="59" t="s">
        <v>1357</v>
      </c>
      <c r="K1503" s="233" t="s">
        <v>1357</v>
      </c>
      <c r="L1503" s="59" t="s">
        <v>1357</v>
      </c>
      <c r="M1503" s="59" t="s">
        <v>1357</v>
      </c>
      <c r="N1503" s="48"/>
      <c r="O1503" s="59" t="s">
        <v>1357</v>
      </c>
      <c r="P1503" s="59" t="s">
        <v>1357</v>
      </c>
      <c r="Q1503" s="48"/>
      <c r="R1503" s="59" t="s">
        <v>1357</v>
      </c>
      <c r="S1503" s="59" t="s">
        <v>1357</v>
      </c>
      <c r="T1503" s="48" t="s">
        <v>1357</v>
      </c>
      <c r="U1503" s="59" t="s">
        <v>1357</v>
      </c>
      <c r="V1503" s="59" t="s">
        <v>1357</v>
      </c>
    </row>
    <row r="1504" spans="1:22">
      <c r="A1504" s="60" t="s">
        <v>1176</v>
      </c>
      <c r="B1504" s="15" t="str">
        <f>VLOOKUP(A1504,'Planning Periods'!$E$2:$N$540,10,FALSE)</f>
        <v>01/31/2023 - 01/31/2031</v>
      </c>
      <c r="C1504" s="59">
        <v>2015</v>
      </c>
      <c r="D1504" s="59" t="str">
        <f t="shared" si="22"/>
        <v>Pacifica 2015</v>
      </c>
      <c r="E1504" s="59">
        <v>121</v>
      </c>
      <c r="F1504" s="233">
        <v>0</v>
      </c>
      <c r="G1504" s="59">
        <v>0</v>
      </c>
      <c r="H1504" s="59">
        <v>0</v>
      </c>
      <c r="I1504" s="48"/>
      <c r="J1504" s="59">
        <v>68</v>
      </c>
      <c r="K1504" s="233">
        <v>0</v>
      </c>
      <c r="L1504" s="59">
        <v>0</v>
      </c>
      <c r="M1504" s="59">
        <v>0</v>
      </c>
      <c r="N1504" s="48"/>
      <c r="O1504" s="59">
        <v>70</v>
      </c>
      <c r="P1504" s="59">
        <v>1</v>
      </c>
      <c r="Q1504" s="48"/>
      <c r="R1504" s="59">
        <v>154</v>
      </c>
      <c r="S1504" s="59">
        <v>7</v>
      </c>
      <c r="T1504" s="48">
        <v>0</v>
      </c>
      <c r="U1504" s="59">
        <v>413</v>
      </c>
      <c r="V1504" s="59">
        <v>8</v>
      </c>
    </row>
    <row r="1505" spans="1:22">
      <c r="A1505" s="60" t="s">
        <v>1176</v>
      </c>
      <c r="B1505" s="15" t="str">
        <f>VLOOKUP(A1505,'Planning Periods'!$E$2:$N$540,10,FALSE)</f>
        <v>01/31/2023 - 01/31/2031</v>
      </c>
      <c r="C1505" s="59">
        <v>2016</v>
      </c>
      <c r="D1505" s="59" t="str">
        <f t="shared" si="22"/>
        <v>Pacifica 2016</v>
      </c>
      <c r="E1505" s="59">
        <v>121</v>
      </c>
      <c r="F1505" s="233">
        <v>0</v>
      </c>
      <c r="G1505" s="59">
        <v>0</v>
      </c>
      <c r="H1505" s="59">
        <v>0</v>
      </c>
      <c r="I1505" s="48"/>
      <c r="J1505" s="59">
        <v>68</v>
      </c>
      <c r="K1505" s="233">
        <v>0</v>
      </c>
      <c r="L1505" s="59">
        <v>0</v>
      </c>
      <c r="M1505" s="59">
        <v>0</v>
      </c>
      <c r="N1505" s="48"/>
      <c r="O1505" s="59">
        <v>70</v>
      </c>
      <c r="P1505" s="59">
        <v>1</v>
      </c>
      <c r="Q1505" s="48"/>
      <c r="R1505" s="59">
        <v>154</v>
      </c>
      <c r="S1505" s="59">
        <v>12</v>
      </c>
      <c r="T1505" s="48">
        <v>0</v>
      </c>
      <c r="U1505" s="59">
        <v>413</v>
      </c>
      <c r="V1505" s="59">
        <v>13</v>
      </c>
    </row>
    <row r="1506" spans="1:22">
      <c r="A1506" s="60" t="s">
        <v>1176</v>
      </c>
      <c r="B1506" s="15" t="str">
        <f>VLOOKUP(A1506,'Planning Periods'!$E$2:$N$540,10,FALSE)</f>
        <v>01/31/2023 - 01/31/2031</v>
      </c>
      <c r="C1506" s="59">
        <v>2017</v>
      </c>
      <c r="D1506" s="59" t="str">
        <f t="shared" si="22"/>
        <v>Pacifica 2017</v>
      </c>
      <c r="E1506" s="59">
        <v>121</v>
      </c>
      <c r="F1506" s="233">
        <v>0</v>
      </c>
      <c r="G1506" s="59">
        <v>0</v>
      </c>
      <c r="H1506" s="59">
        <v>0</v>
      </c>
      <c r="I1506" s="48"/>
      <c r="J1506" s="59">
        <v>68</v>
      </c>
      <c r="K1506" s="233">
        <v>0</v>
      </c>
      <c r="L1506" s="59">
        <v>0</v>
      </c>
      <c r="M1506" s="59">
        <v>0</v>
      </c>
      <c r="N1506" s="48"/>
      <c r="O1506" s="59">
        <v>70</v>
      </c>
      <c r="P1506" s="59">
        <v>4</v>
      </c>
      <c r="Q1506" s="48"/>
      <c r="R1506" s="59">
        <v>154</v>
      </c>
      <c r="S1506" s="59">
        <v>5</v>
      </c>
      <c r="T1506" s="48">
        <v>0</v>
      </c>
      <c r="U1506" s="59">
        <v>413</v>
      </c>
      <c r="V1506" s="59">
        <v>9</v>
      </c>
    </row>
    <row r="1507" spans="1:22">
      <c r="A1507" s="60" t="s">
        <v>1177</v>
      </c>
      <c r="B1507" s="15"/>
      <c r="C1507" s="59">
        <v>2013</v>
      </c>
      <c r="D1507" s="59" t="str">
        <f t="shared" si="22"/>
        <v>Palm Desert 2013</v>
      </c>
      <c r="E1507" s="59" t="s">
        <v>1357</v>
      </c>
      <c r="F1507" s="233" t="s">
        <v>1357</v>
      </c>
      <c r="G1507" s="59" t="s">
        <v>1357</v>
      </c>
      <c r="H1507" s="59" t="s">
        <v>1357</v>
      </c>
      <c r="I1507" s="48"/>
      <c r="J1507" s="59" t="s">
        <v>1357</v>
      </c>
      <c r="K1507" s="233" t="s">
        <v>1357</v>
      </c>
      <c r="L1507" s="59" t="s">
        <v>1357</v>
      </c>
      <c r="M1507" s="59" t="s">
        <v>1357</v>
      </c>
      <c r="N1507" s="48"/>
      <c r="O1507" s="59" t="s">
        <v>1357</v>
      </c>
      <c r="P1507" s="59" t="s">
        <v>1357</v>
      </c>
      <c r="Q1507" s="48"/>
      <c r="R1507" s="59" t="s">
        <v>1357</v>
      </c>
      <c r="S1507" s="59" t="s">
        <v>1357</v>
      </c>
      <c r="T1507" s="48" t="s">
        <v>1357</v>
      </c>
      <c r="U1507" s="59" t="s">
        <v>1357</v>
      </c>
      <c r="V1507" s="59" t="s">
        <v>1357</v>
      </c>
    </row>
    <row r="1508" spans="1:22">
      <c r="A1508" s="60" t="s">
        <v>1177</v>
      </c>
      <c r="B1508" s="15" t="str">
        <f>VLOOKUP(A1508,'Planning Periods'!$E$2:$N$540,10,FALSE)</f>
        <v>10/15/2021 - 10/15/2029</v>
      </c>
      <c r="C1508" s="59">
        <v>2014</v>
      </c>
      <c r="D1508" s="59" t="str">
        <f t="shared" si="22"/>
        <v>Palm Desert 2014</v>
      </c>
      <c r="E1508" s="59">
        <v>1105</v>
      </c>
      <c r="F1508" s="233">
        <v>0</v>
      </c>
      <c r="G1508" s="59">
        <v>0</v>
      </c>
      <c r="H1508" s="59">
        <v>0</v>
      </c>
      <c r="I1508" s="48"/>
      <c r="J1508" s="59">
        <v>759</v>
      </c>
      <c r="K1508" s="233">
        <v>0</v>
      </c>
      <c r="L1508" s="59">
        <v>0</v>
      </c>
      <c r="M1508" s="59">
        <v>0</v>
      </c>
      <c r="N1508" s="48"/>
      <c r="O1508" s="59">
        <v>847</v>
      </c>
      <c r="P1508" s="59">
        <v>0</v>
      </c>
      <c r="Q1508" s="48"/>
      <c r="R1508" s="59">
        <v>1875</v>
      </c>
      <c r="S1508" s="59">
        <v>220</v>
      </c>
      <c r="T1508" s="48">
        <v>0</v>
      </c>
      <c r="U1508" s="59">
        <v>4586</v>
      </c>
      <c r="V1508" s="59">
        <v>220</v>
      </c>
    </row>
    <row r="1509" spans="1:22">
      <c r="A1509" s="60" t="s">
        <v>1177</v>
      </c>
      <c r="B1509" s="15" t="str">
        <f>VLOOKUP(A1509,'Planning Periods'!$E$2:$N$540,10,FALSE)</f>
        <v>10/15/2021 - 10/15/2029</v>
      </c>
      <c r="C1509" s="59">
        <v>2015</v>
      </c>
      <c r="D1509" s="59" t="str">
        <f t="shared" si="22"/>
        <v>Palm Desert 2015</v>
      </c>
      <c r="E1509" s="59">
        <v>1105</v>
      </c>
      <c r="F1509" s="233">
        <v>38</v>
      </c>
      <c r="G1509" s="59">
        <v>38</v>
      </c>
      <c r="H1509" s="59">
        <v>0</v>
      </c>
      <c r="I1509" s="48"/>
      <c r="J1509" s="59">
        <v>759</v>
      </c>
      <c r="K1509" s="233">
        <v>36</v>
      </c>
      <c r="L1509" s="59">
        <v>36</v>
      </c>
      <c r="M1509" s="59">
        <v>0</v>
      </c>
      <c r="N1509" s="48"/>
      <c r="O1509" s="59">
        <v>847</v>
      </c>
      <c r="P1509" s="59">
        <v>0</v>
      </c>
      <c r="Q1509" s="48"/>
      <c r="R1509" s="59">
        <v>1875</v>
      </c>
      <c r="S1509" s="59">
        <v>0</v>
      </c>
      <c r="T1509" s="48">
        <v>0</v>
      </c>
      <c r="U1509" s="59">
        <v>4586</v>
      </c>
      <c r="V1509" s="59">
        <v>74</v>
      </c>
    </row>
    <row r="1510" spans="1:22">
      <c r="A1510" s="60" t="s">
        <v>1177</v>
      </c>
      <c r="B1510" s="15" t="str">
        <f>VLOOKUP(A1510,'Planning Periods'!$E$2:$N$540,10,FALSE)</f>
        <v>10/15/2021 - 10/15/2029</v>
      </c>
      <c r="C1510" s="59">
        <v>2016</v>
      </c>
      <c r="D1510" s="59" t="str">
        <f t="shared" si="22"/>
        <v>Palm Desert 2016</v>
      </c>
      <c r="E1510" s="59">
        <v>1105</v>
      </c>
      <c r="F1510" s="233">
        <v>0</v>
      </c>
      <c r="G1510" s="59">
        <v>0</v>
      </c>
      <c r="H1510" s="59">
        <v>0</v>
      </c>
      <c r="I1510" s="48"/>
      <c r="J1510" s="59">
        <v>759</v>
      </c>
      <c r="K1510" s="233">
        <v>0</v>
      </c>
      <c r="L1510" s="59">
        <v>0</v>
      </c>
      <c r="M1510" s="59">
        <v>0</v>
      </c>
      <c r="N1510" s="48"/>
      <c r="O1510" s="59">
        <v>847</v>
      </c>
      <c r="P1510" s="59">
        <v>0</v>
      </c>
      <c r="Q1510" s="48"/>
      <c r="R1510" s="59">
        <v>1875</v>
      </c>
      <c r="S1510" s="59">
        <v>80</v>
      </c>
      <c r="T1510" s="48">
        <v>0</v>
      </c>
      <c r="U1510" s="59">
        <v>4586</v>
      </c>
      <c r="V1510" s="59">
        <v>80</v>
      </c>
    </row>
    <row r="1511" spans="1:22">
      <c r="A1511" s="60" t="s">
        <v>1177</v>
      </c>
      <c r="B1511" s="15" t="str">
        <f>VLOOKUP(A1511,'Planning Periods'!$E$2:$N$540,10,FALSE)</f>
        <v>10/15/2021 - 10/15/2029</v>
      </c>
      <c r="C1511" s="59">
        <v>2017</v>
      </c>
      <c r="D1511" s="59" t="str">
        <f t="shared" si="22"/>
        <v>Palm Desert 2017</v>
      </c>
      <c r="E1511" s="59">
        <v>1105</v>
      </c>
      <c r="F1511" s="233">
        <v>0</v>
      </c>
      <c r="G1511" s="59">
        <v>0</v>
      </c>
      <c r="H1511" s="59">
        <v>0</v>
      </c>
      <c r="I1511" s="48"/>
      <c r="J1511" s="59">
        <v>759</v>
      </c>
      <c r="K1511" s="233">
        <v>0</v>
      </c>
      <c r="L1511" s="59">
        <v>0</v>
      </c>
      <c r="M1511" s="59">
        <v>0</v>
      </c>
      <c r="N1511" s="48"/>
      <c r="O1511" s="59">
        <v>847</v>
      </c>
      <c r="P1511" s="59">
        <v>0</v>
      </c>
      <c r="Q1511" s="48"/>
      <c r="R1511" s="59">
        <v>1875</v>
      </c>
      <c r="S1511" s="59">
        <v>95</v>
      </c>
      <c r="T1511" s="48">
        <v>0</v>
      </c>
      <c r="U1511" s="59">
        <v>4586</v>
      </c>
      <c r="V1511" s="59">
        <v>95</v>
      </c>
    </row>
    <row r="1512" spans="1:22">
      <c r="A1512" s="60" t="s">
        <v>1178</v>
      </c>
      <c r="B1512" s="15"/>
      <c r="C1512" s="59">
        <v>2013</v>
      </c>
      <c r="D1512" s="59" t="str">
        <f t="shared" si="22"/>
        <v>Palm Springs 2013</v>
      </c>
      <c r="E1512" s="59" t="s">
        <v>1357</v>
      </c>
      <c r="F1512" s="233" t="s">
        <v>1357</v>
      </c>
      <c r="G1512" s="59" t="s">
        <v>1357</v>
      </c>
      <c r="H1512" s="59" t="s">
        <v>1357</v>
      </c>
      <c r="I1512" s="48"/>
      <c r="J1512" s="59" t="s">
        <v>1357</v>
      </c>
      <c r="K1512" s="233" t="s">
        <v>1357</v>
      </c>
      <c r="L1512" s="59" t="s">
        <v>1357</v>
      </c>
      <c r="M1512" s="59" t="s">
        <v>1357</v>
      </c>
      <c r="N1512" s="48"/>
      <c r="O1512" s="59" t="s">
        <v>1357</v>
      </c>
      <c r="P1512" s="59" t="s">
        <v>1357</v>
      </c>
      <c r="Q1512" s="48"/>
      <c r="R1512" s="59" t="s">
        <v>1357</v>
      </c>
      <c r="S1512" s="59" t="s">
        <v>1357</v>
      </c>
      <c r="T1512" s="48" t="s">
        <v>1357</v>
      </c>
      <c r="U1512" s="59" t="s">
        <v>1357</v>
      </c>
      <c r="V1512" s="59" t="s">
        <v>1357</v>
      </c>
    </row>
    <row r="1513" spans="1:22">
      <c r="A1513" s="60" t="s">
        <v>1178</v>
      </c>
      <c r="B1513" s="15" t="str">
        <f>VLOOKUP(A1513,'Planning Periods'!$E$2:$N$540,10,FALSE)</f>
        <v>10/15/2021 - 10/15/2029</v>
      </c>
      <c r="C1513" s="59">
        <v>2014</v>
      </c>
      <c r="D1513" s="59" t="str">
        <f t="shared" si="22"/>
        <v>Palm Springs 2014</v>
      </c>
      <c r="E1513" s="59">
        <v>523</v>
      </c>
      <c r="F1513" s="233">
        <v>0</v>
      </c>
      <c r="G1513" s="59">
        <v>0</v>
      </c>
      <c r="H1513" s="59">
        <v>0</v>
      </c>
      <c r="I1513" s="48"/>
      <c r="J1513" s="59">
        <v>366</v>
      </c>
      <c r="K1513" s="233">
        <v>0</v>
      </c>
      <c r="L1513" s="59">
        <v>0</v>
      </c>
      <c r="M1513" s="59">
        <v>0</v>
      </c>
      <c r="N1513" s="48"/>
      <c r="O1513" s="59">
        <v>421</v>
      </c>
      <c r="P1513" s="59">
        <v>0</v>
      </c>
      <c r="Q1513" s="48"/>
      <c r="R1513" s="59">
        <v>951</v>
      </c>
      <c r="S1513" s="59">
        <v>188</v>
      </c>
      <c r="T1513" s="48">
        <v>0</v>
      </c>
      <c r="U1513" s="59">
        <v>2261</v>
      </c>
      <c r="V1513" s="59">
        <v>188</v>
      </c>
    </row>
    <row r="1514" spans="1:22">
      <c r="A1514" s="60" t="s">
        <v>1178</v>
      </c>
      <c r="B1514" s="15" t="str">
        <f>VLOOKUP(A1514,'Planning Periods'!$E$2:$N$540,10,FALSE)</f>
        <v>10/15/2021 - 10/15/2029</v>
      </c>
      <c r="C1514" s="59">
        <v>2015</v>
      </c>
      <c r="D1514" s="59" t="str">
        <f t="shared" si="22"/>
        <v>Palm Springs 2015</v>
      </c>
      <c r="E1514" s="59">
        <v>523</v>
      </c>
      <c r="F1514" s="233">
        <v>0</v>
      </c>
      <c r="G1514" s="59">
        <v>0</v>
      </c>
      <c r="H1514" s="59">
        <v>0</v>
      </c>
      <c r="I1514" s="48"/>
      <c r="J1514" s="59">
        <v>366</v>
      </c>
      <c r="K1514" s="233">
        <v>0</v>
      </c>
      <c r="L1514" s="59">
        <v>0</v>
      </c>
      <c r="M1514" s="59">
        <v>0</v>
      </c>
      <c r="N1514" s="48"/>
      <c r="O1514" s="59">
        <v>421</v>
      </c>
      <c r="P1514" s="59">
        <v>0</v>
      </c>
      <c r="Q1514" s="48"/>
      <c r="R1514" s="59">
        <v>951</v>
      </c>
      <c r="S1514" s="59">
        <v>188</v>
      </c>
      <c r="T1514" s="48">
        <v>0</v>
      </c>
      <c r="U1514" s="59">
        <v>2261</v>
      </c>
      <c r="V1514" s="59">
        <v>188</v>
      </c>
    </row>
    <row r="1515" spans="1:22">
      <c r="A1515" s="60" t="s">
        <v>1178</v>
      </c>
      <c r="B1515" s="15" t="str">
        <f>VLOOKUP(A1515,'Planning Periods'!$E$2:$N$540,10,FALSE)</f>
        <v>10/15/2021 - 10/15/2029</v>
      </c>
      <c r="C1515" s="59">
        <v>2016</v>
      </c>
      <c r="D1515" s="59" t="str">
        <f t="shared" si="22"/>
        <v>Palm Springs 2016</v>
      </c>
      <c r="E1515" s="59">
        <v>523</v>
      </c>
      <c r="F1515" s="233">
        <v>0</v>
      </c>
      <c r="G1515" s="59">
        <v>0</v>
      </c>
      <c r="H1515" s="59">
        <v>0</v>
      </c>
      <c r="I1515" s="48"/>
      <c r="J1515" s="59">
        <v>366</v>
      </c>
      <c r="K1515" s="233">
        <v>0</v>
      </c>
      <c r="L1515" s="59">
        <v>0</v>
      </c>
      <c r="M1515" s="59">
        <v>0</v>
      </c>
      <c r="N1515" s="48"/>
      <c r="O1515" s="59">
        <v>421</v>
      </c>
      <c r="P1515" s="59">
        <v>0</v>
      </c>
      <c r="Q1515" s="48"/>
      <c r="R1515" s="59">
        <v>951</v>
      </c>
      <c r="S1515" s="59">
        <v>0</v>
      </c>
      <c r="T1515" s="48">
        <v>0</v>
      </c>
      <c r="U1515" s="59">
        <v>2261</v>
      </c>
      <c r="V1515" s="59">
        <v>0</v>
      </c>
    </row>
    <row r="1516" spans="1:22">
      <c r="A1516" s="60" t="s">
        <v>1178</v>
      </c>
      <c r="B1516" s="15" t="str">
        <f>VLOOKUP(A1516,'Planning Periods'!$E$2:$N$540,10,FALSE)</f>
        <v>10/15/2021 - 10/15/2029</v>
      </c>
      <c r="C1516" s="59">
        <v>2017</v>
      </c>
      <c r="D1516" s="59" t="str">
        <f t="shared" si="22"/>
        <v>Palm Springs 2017</v>
      </c>
      <c r="E1516" s="59">
        <v>523</v>
      </c>
      <c r="F1516" s="233">
        <v>0</v>
      </c>
      <c r="G1516" s="59">
        <v>0</v>
      </c>
      <c r="H1516" s="59">
        <v>0</v>
      </c>
      <c r="I1516" s="48"/>
      <c r="J1516" s="59">
        <v>366</v>
      </c>
      <c r="K1516" s="233">
        <v>0</v>
      </c>
      <c r="L1516" s="59">
        <v>0</v>
      </c>
      <c r="M1516" s="59">
        <v>0</v>
      </c>
      <c r="N1516" s="48"/>
      <c r="O1516" s="59">
        <v>421</v>
      </c>
      <c r="P1516" s="59">
        <v>0</v>
      </c>
      <c r="Q1516" s="48"/>
      <c r="R1516" s="59">
        <v>951</v>
      </c>
      <c r="S1516" s="59">
        <v>394</v>
      </c>
      <c r="T1516" s="48">
        <v>0</v>
      </c>
      <c r="U1516" s="59">
        <v>2261</v>
      </c>
      <c r="V1516" s="59">
        <v>394</v>
      </c>
    </row>
    <row r="1517" spans="1:22">
      <c r="A1517" s="60" t="s">
        <v>1179</v>
      </c>
      <c r="B1517" s="15"/>
      <c r="C1517" s="59">
        <v>2013</v>
      </c>
      <c r="D1517" s="59" t="str">
        <f t="shared" si="22"/>
        <v>Palmdale 2013</v>
      </c>
      <c r="E1517" s="59" t="s">
        <v>1357</v>
      </c>
      <c r="F1517" s="233" t="s">
        <v>1357</v>
      </c>
      <c r="G1517" s="59" t="s">
        <v>1357</v>
      </c>
      <c r="H1517" s="59" t="s">
        <v>1357</v>
      </c>
      <c r="I1517" s="48"/>
      <c r="J1517" s="59" t="s">
        <v>1357</v>
      </c>
      <c r="K1517" s="233" t="s">
        <v>1357</v>
      </c>
      <c r="L1517" s="59" t="s">
        <v>1357</v>
      </c>
      <c r="M1517" s="59" t="s">
        <v>1357</v>
      </c>
      <c r="N1517" s="48"/>
      <c r="O1517" s="59" t="s">
        <v>1357</v>
      </c>
      <c r="P1517" s="59" t="s">
        <v>1357</v>
      </c>
      <c r="Q1517" s="48"/>
      <c r="R1517" s="59" t="s">
        <v>1357</v>
      </c>
      <c r="S1517" s="59" t="s">
        <v>1357</v>
      </c>
      <c r="T1517" s="48" t="s">
        <v>1357</v>
      </c>
      <c r="U1517" s="59" t="s">
        <v>1357</v>
      </c>
      <c r="V1517" s="59" t="s">
        <v>1357</v>
      </c>
    </row>
    <row r="1518" spans="1:22">
      <c r="A1518" s="60" t="s">
        <v>1179</v>
      </c>
      <c r="B1518" s="15" t="str">
        <f>VLOOKUP(A1518,'Planning Periods'!$E$2:$N$540,10,FALSE)</f>
        <v>10/15/2021 - 10/15/2029</v>
      </c>
      <c r="C1518" s="59">
        <v>2014</v>
      </c>
      <c r="D1518" s="59" t="str">
        <f t="shared" si="22"/>
        <v>Palmdale 2014</v>
      </c>
      <c r="E1518" s="59">
        <v>1395</v>
      </c>
      <c r="F1518" s="233">
        <v>0</v>
      </c>
      <c r="G1518" s="59">
        <v>0</v>
      </c>
      <c r="H1518" s="59">
        <v>0</v>
      </c>
      <c r="I1518" s="48"/>
      <c r="J1518" s="59">
        <v>827</v>
      </c>
      <c r="K1518" s="233">
        <v>0</v>
      </c>
      <c r="L1518" s="59">
        <v>0</v>
      </c>
      <c r="M1518" s="59">
        <v>0</v>
      </c>
      <c r="N1518" s="48"/>
      <c r="O1518" s="59">
        <v>898</v>
      </c>
      <c r="P1518" s="59">
        <v>0</v>
      </c>
      <c r="Q1518" s="48"/>
      <c r="R1518" s="59">
        <v>2332</v>
      </c>
      <c r="S1518" s="59">
        <v>42</v>
      </c>
      <c r="T1518" s="48">
        <v>0</v>
      </c>
      <c r="U1518" s="59">
        <v>5452</v>
      </c>
      <c r="V1518" s="59">
        <v>42</v>
      </c>
    </row>
    <row r="1519" spans="1:22">
      <c r="A1519" s="60" t="s">
        <v>1179</v>
      </c>
      <c r="B1519" s="15" t="str">
        <f>VLOOKUP(A1519,'Planning Periods'!$E$2:$N$540,10,FALSE)</f>
        <v>10/15/2021 - 10/15/2029</v>
      </c>
      <c r="C1519" s="59">
        <v>2015</v>
      </c>
      <c r="D1519" s="59" t="str">
        <f t="shared" si="22"/>
        <v>Palmdale 2015</v>
      </c>
      <c r="E1519" s="59">
        <v>1395</v>
      </c>
      <c r="F1519" s="233">
        <v>0</v>
      </c>
      <c r="G1519" s="59">
        <v>0</v>
      </c>
      <c r="H1519" s="59">
        <v>0</v>
      </c>
      <c r="I1519" s="48"/>
      <c r="J1519" s="59">
        <v>827</v>
      </c>
      <c r="K1519" s="233">
        <v>0</v>
      </c>
      <c r="L1519" s="59">
        <v>0</v>
      </c>
      <c r="M1519" s="59">
        <v>0</v>
      </c>
      <c r="N1519" s="48"/>
      <c r="O1519" s="59">
        <v>898</v>
      </c>
      <c r="P1519" s="59">
        <v>0</v>
      </c>
      <c r="Q1519" s="48"/>
      <c r="R1519" s="59">
        <v>2332</v>
      </c>
      <c r="S1519" s="59">
        <v>95</v>
      </c>
      <c r="T1519" s="48">
        <v>0</v>
      </c>
      <c r="U1519" s="59">
        <v>5452</v>
      </c>
      <c r="V1519" s="59">
        <v>95</v>
      </c>
    </row>
    <row r="1520" spans="1:22">
      <c r="A1520" s="60" t="s">
        <v>1179</v>
      </c>
      <c r="B1520" s="15" t="str">
        <f>VLOOKUP(A1520,'Planning Periods'!$E$2:$N$540,10,FALSE)</f>
        <v>10/15/2021 - 10/15/2029</v>
      </c>
      <c r="C1520" s="59">
        <v>2016</v>
      </c>
      <c r="D1520" s="59" t="str">
        <f t="shared" si="22"/>
        <v>Palmdale 2016</v>
      </c>
      <c r="E1520" s="59" t="s">
        <v>1357</v>
      </c>
      <c r="F1520" s="233" t="s">
        <v>1357</v>
      </c>
      <c r="G1520" s="59" t="s">
        <v>1357</v>
      </c>
      <c r="H1520" s="59" t="s">
        <v>1357</v>
      </c>
      <c r="I1520" s="48"/>
      <c r="J1520" s="59" t="s">
        <v>1357</v>
      </c>
      <c r="K1520" s="233" t="s">
        <v>1357</v>
      </c>
      <c r="L1520" s="59" t="s">
        <v>1357</v>
      </c>
      <c r="M1520" s="59" t="s">
        <v>1357</v>
      </c>
      <c r="N1520" s="48"/>
      <c r="O1520" s="59" t="s">
        <v>1357</v>
      </c>
      <c r="P1520" s="59" t="s">
        <v>1357</v>
      </c>
      <c r="Q1520" s="48"/>
      <c r="R1520" s="59" t="s">
        <v>1357</v>
      </c>
      <c r="S1520" s="59" t="s">
        <v>1357</v>
      </c>
      <c r="T1520" s="48" t="s">
        <v>1357</v>
      </c>
      <c r="U1520" s="59" t="s">
        <v>1357</v>
      </c>
      <c r="V1520" s="59" t="s">
        <v>1357</v>
      </c>
    </row>
    <row r="1521" spans="1:22">
      <c r="A1521" s="60" t="s">
        <v>1179</v>
      </c>
      <c r="B1521" s="15" t="str">
        <f>VLOOKUP(A1521,'Planning Periods'!$E$2:$N$540,10,FALSE)</f>
        <v>10/15/2021 - 10/15/2029</v>
      </c>
      <c r="C1521" s="59">
        <v>2017</v>
      </c>
      <c r="D1521" s="59" t="str">
        <f t="shared" si="22"/>
        <v>Palmdale 2017</v>
      </c>
      <c r="E1521" s="59">
        <v>1395</v>
      </c>
      <c r="F1521" s="233">
        <v>91</v>
      </c>
      <c r="G1521" s="59">
        <v>91</v>
      </c>
      <c r="H1521" s="59">
        <v>0</v>
      </c>
      <c r="I1521" s="48"/>
      <c r="J1521" s="59">
        <v>827</v>
      </c>
      <c r="K1521" s="233">
        <v>70</v>
      </c>
      <c r="L1521" s="59">
        <v>70</v>
      </c>
      <c r="M1521" s="59">
        <v>0</v>
      </c>
      <c r="N1521" s="48"/>
      <c r="O1521" s="59">
        <v>898</v>
      </c>
      <c r="P1521" s="59">
        <v>86</v>
      </c>
      <c r="Q1521" s="48"/>
      <c r="R1521" s="59">
        <v>2332</v>
      </c>
      <c r="S1521" s="59">
        <v>0</v>
      </c>
      <c r="T1521" s="48">
        <v>0</v>
      </c>
      <c r="U1521" s="59">
        <v>5452</v>
      </c>
      <c r="V1521" s="59">
        <v>247</v>
      </c>
    </row>
    <row r="1522" spans="1:22">
      <c r="A1522" s="60" t="s">
        <v>1180</v>
      </c>
      <c r="B1522" s="15" t="str">
        <f>VLOOKUP(A1522,'Planning Periods'!$E$2:$N$540,10,FALSE)</f>
        <v>01/31/2023 - 01/31/2031</v>
      </c>
      <c r="C1522" s="59">
        <v>2014</v>
      </c>
      <c r="D1522" s="59" t="str">
        <f t="shared" si="22"/>
        <v>Palo Alto 2014</v>
      </c>
      <c r="E1522" s="59" t="s">
        <v>1357</v>
      </c>
      <c r="F1522" s="233" t="s">
        <v>1357</v>
      </c>
      <c r="G1522" s="59" t="s">
        <v>1357</v>
      </c>
      <c r="H1522" s="59" t="s">
        <v>1357</v>
      </c>
      <c r="I1522" s="48"/>
      <c r="J1522" s="59" t="s">
        <v>1357</v>
      </c>
      <c r="K1522" s="233" t="s">
        <v>1357</v>
      </c>
      <c r="L1522" s="59" t="s">
        <v>1357</v>
      </c>
      <c r="M1522" s="59" t="s">
        <v>1357</v>
      </c>
      <c r="N1522" s="48"/>
      <c r="O1522" s="59" t="s">
        <v>1357</v>
      </c>
      <c r="P1522" s="59" t="s">
        <v>1357</v>
      </c>
      <c r="Q1522" s="48"/>
      <c r="R1522" s="59" t="s">
        <v>1357</v>
      </c>
      <c r="S1522" s="59" t="s">
        <v>1357</v>
      </c>
      <c r="T1522" s="48" t="s">
        <v>1357</v>
      </c>
      <c r="U1522" s="59" t="s">
        <v>1357</v>
      </c>
      <c r="V1522" s="59" t="s">
        <v>1357</v>
      </c>
    </row>
    <row r="1523" spans="1:22">
      <c r="A1523" s="60" t="s">
        <v>1180</v>
      </c>
      <c r="B1523" s="15" t="str">
        <f>VLOOKUP(A1523,'Planning Periods'!$E$2:$N$540,10,FALSE)</f>
        <v>01/31/2023 - 01/31/2031</v>
      </c>
      <c r="C1523" s="59">
        <v>2015</v>
      </c>
      <c r="D1523" s="59" t="str">
        <f t="shared" si="22"/>
        <v>Palo Alto 2015</v>
      </c>
      <c r="E1523" s="59">
        <v>691</v>
      </c>
      <c r="F1523" s="233">
        <v>43</v>
      </c>
      <c r="G1523" s="59">
        <v>43</v>
      </c>
      <c r="H1523" s="59">
        <v>0</v>
      </c>
      <c r="I1523" s="48"/>
      <c r="J1523" s="59">
        <v>432</v>
      </c>
      <c r="K1523" s="233">
        <v>58</v>
      </c>
      <c r="L1523" s="59">
        <v>58</v>
      </c>
      <c r="M1523" s="59">
        <v>0</v>
      </c>
      <c r="N1523" s="48"/>
      <c r="O1523" s="59">
        <v>278</v>
      </c>
      <c r="P1523" s="59">
        <v>11</v>
      </c>
      <c r="Q1523" s="48"/>
      <c r="R1523" s="59">
        <v>587</v>
      </c>
      <c r="S1523" s="59">
        <v>174</v>
      </c>
      <c r="T1523" s="48">
        <v>0</v>
      </c>
      <c r="U1523" s="59">
        <v>1988</v>
      </c>
      <c r="V1523" s="59">
        <v>286</v>
      </c>
    </row>
    <row r="1524" spans="1:22">
      <c r="A1524" s="60" t="s">
        <v>1180</v>
      </c>
      <c r="B1524" s="15" t="str">
        <f>VLOOKUP(A1524,'Planning Periods'!$E$2:$N$540,10,FALSE)</f>
        <v>01/31/2023 - 01/31/2031</v>
      </c>
      <c r="C1524" s="59">
        <v>2016</v>
      </c>
      <c r="D1524" s="59" t="str">
        <f t="shared" si="22"/>
        <v>Palo Alto 2016</v>
      </c>
      <c r="E1524" s="59">
        <v>691</v>
      </c>
      <c r="F1524" s="233">
        <v>0</v>
      </c>
      <c r="G1524" s="59">
        <v>0</v>
      </c>
      <c r="H1524" s="59">
        <v>0</v>
      </c>
      <c r="I1524" s="48"/>
      <c r="J1524" s="59">
        <v>432</v>
      </c>
      <c r="K1524" s="233">
        <v>0</v>
      </c>
      <c r="L1524" s="59">
        <v>0</v>
      </c>
      <c r="M1524" s="59">
        <v>0</v>
      </c>
      <c r="N1524" s="48"/>
      <c r="O1524" s="59">
        <v>278</v>
      </c>
      <c r="P1524" s="59">
        <v>3</v>
      </c>
      <c r="Q1524" s="48"/>
      <c r="R1524" s="59">
        <v>587</v>
      </c>
      <c r="S1524" s="59">
        <v>15</v>
      </c>
      <c r="T1524" s="48">
        <v>0</v>
      </c>
      <c r="U1524" s="59">
        <v>1988</v>
      </c>
      <c r="V1524" s="59">
        <v>18</v>
      </c>
    </row>
    <row r="1525" spans="1:22">
      <c r="A1525" s="60" t="s">
        <v>1180</v>
      </c>
      <c r="B1525" s="15" t="str">
        <f>VLOOKUP(A1525,'Planning Periods'!$E$2:$N$540,10,FALSE)</f>
        <v>01/31/2023 - 01/31/2031</v>
      </c>
      <c r="C1525" s="59">
        <v>2017</v>
      </c>
      <c r="D1525" s="59" t="str">
        <f t="shared" si="22"/>
        <v>Palo Alto 2017</v>
      </c>
      <c r="E1525" s="59">
        <v>691</v>
      </c>
      <c r="F1525" s="233">
        <v>0</v>
      </c>
      <c r="G1525" s="59">
        <v>0</v>
      </c>
      <c r="H1525" s="59">
        <v>0</v>
      </c>
      <c r="I1525" s="48"/>
      <c r="J1525" s="59">
        <v>432</v>
      </c>
      <c r="K1525" s="233">
        <v>0</v>
      </c>
      <c r="L1525" s="59">
        <v>0</v>
      </c>
      <c r="M1525" s="59">
        <v>0</v>
      </c>
      <c r="N1525" s="48"/>
      <c r="O1525" s="59">
        <v>278</v>
      </c>
      <c r="P1525" s="59">
        <v>28</v>
      </c>
      <c r="Q1525" s="48"/>
      <c r="R1525" s="59">
        <v>587</v>
      </c>
      <c r="S1525" s="59">
        <v>61</v>
      </c>
      <c r="T1525" s="48">
        <v>0</v>
      </c>
      <c r="U1525" s="59">
        <v>1988</v>
      </c>
      <c r="V1525" s="59">
        <v>89</v>
      </c>
    </row>
    <row r="1526" spans="1:22">
      <c r="A1526" t="s">
        <v>1181</v>
      </c>
      <c r="B1526" s="15"/>
      <c r="C1526" s="59">
        <v>2013</v>
      </c>
      <c r="D1526" s="59" t="str">
        <f t="shared" si="22"/>
        <v>Palos Verdes Estates 2013</v>
      </c>
      <c r="E1526" s="59" t="s">
        <v>1357</v>
      </c>
      <c r="F1526" s="233" t="s">
        <v>1357</v>
      </c>
      <c r="G1526" s="59" t="s">
        <v>1357</v>
      </c>
      <c r="H1526" s="59" t="s">
        <v>1357</v>
      </c>
      <c r="I1526" s="48"/>
      <c r="J1526" s="59" t="s">
        <v>1357</v>
      </c>
      <c r="K1526" s="233" t="s">
        <v>1357</v>
      </c>
      <c r="L1526" s="59" t="s">
        <v>1357</v>
      </c>
      <c r="M1526" s="59" t="s">
        <v>1357</v>
      </c>
      <c r="N1526" s="48"/>
      <c r="O1526" s="59" t="s">
        <v>1357</v>
      </c>
      <c r="P1526" s="59" t="s">
        <v>1357</v>
      </c>
      <c r="Q1526" s="48"/>
      <c r="R1526" s="59" t="s">
        <v>1357</v>
      </c>
      <c r="S1526" s="59" t="s">
        <v>1357</v>
      </c>
      <c r="T1526" s="48" t="s">
        <v>1357</v>
      </c>
      <c r="U1526" s="59" t="s">
        <v>1357</v>
      </c>
      <c r="V1526" s="59" t="s">
        <v>1357</v>
      </c>
    </row>
    <row r="1527" spans="1:22">
      <c r="A1527" t="s">
        <v>1181</v>
      </c>
      <c r="B1527" s="15" t="str">
        <f>VLOOKUP(A1527,'Planning Periods'!$E$2:$N$540,10,FALSE)</f>
        <v>10/15/2021 - 10/15/2029</v>
      </c>
      <c r="C1527" s="59">
        <v>2014</v>
      </c>
      <c r="D1527" s="59" t="str">
        <f t="shared" si="22"/>
        <v>Palos Verdes Estates 2014</v>
      </c>
      <c r="E1527" s="233" t="s">
        <v>1357</v>
      </c>
      <c r="F1527" s="233" t="s">
        <v>1357</v>
      </c>
      <c r="G1527" s="233" t="s">
        <v>1357</v>
      </c>
      <c r="H1527" s="233" t="s">
        <v>1357</v>
      </c>
      <c r="I1527" s="233">
        <v>0</v>
      </c>
      <c r="J1527" s="233" t="s">
        <v>1357</v>
      </c>
      <c r="K1527" s="233" t="s">
        <v>1357</v>
      </c>
      <c r="L1527" s="233" t="s">
        <v>1357</v>
      </c>
      <c r="M1527" s="233" t="s">
        <v>1357</v>
      </c>
      <c r="N1527" s="233">
        <v>0</v>
      </c>
      <c r="O1527" s="233" t="s">
        <v>1357</v>
      </c>
      <c r="P1527" s="233" t="s">
        <v>1357</v>
      </c>
      <c r="Q1527" s="233"/>
      <c r="R1527" s="233" t="s">
        <v>1357</v>
      </c>
      <c r="S1527" s="233" t="s">
        <v>1357</v>
      </c>
      <c r="T1527" s="233" t="s">
        <v>1357</v>
      </c>
      <c r="U1527" s="233" t="s">
        <v>1357</v>
      </c>
      <c r="V1527" s="233" t="s">
        <v>1357</v>
      </c>
    </row>
    <row r="1528" spans="1:22">
      <c r="A1528" t="s">
        <v>1181</v>
      </c>
      <c r="B1528" s="15" t="str">
        <f>VLOOKUP(A1528,'Planning Periods'!$E$2:$N$540,10,FALSE)</f>
        <v>10/15/2021 - 10/15/2029</v>
      </c>
      <c r="C1528" s="59">
        <v>2015</v>
      </c>
      <c r="D1528" s="59" t="str">
        <f t="shared" si="22"/>
        <v>Palos Verdes Estates 2015</v>
      </c>
      <c r="E1528" t="s">
        <v>1357</v>
      </c>
      <c r="F1528" t="s">
        <v>1357</v>
      </c>
      <c r="G1528" t="s">
        <v>1357</v>
      </c>
      <c r="H1528" t="s">
        <v>1357</v>
      </c>
      <c r="J1528" t="s">
        <v>1357</v>
      </c>
      <c r="K1528" t="s">
        <v>1357</v>
      </c>
      <c r="L1528" t="s">
        <v>1357</v>
      </c>
      <c r="M1528" t="s">
        <v>1357</v>
      </c>
      <c r="O1528" t="s">
        <v>1357</v>
      </c>
      <c r="P1528" t="s">
        <v>1357</v>
      </c>
      <c r="R1528" t="s">
        <v>1357</v>
      </c>
      <c r="S1528" t="s">
        <v>1357</v>
      </c>
      <c r="T1528" t="s">
        <v>1357</v>
      </c>
      <c r="U1528" t="s">
        <v>1357</v>
      </c>
      <c r="V1528" t="s">
        <v>1357</v>
      </c>
    </row>
    <row r="1529" spans="1:22">
      <c r="A1529" t="s">
        <v>1181</v>
      </c>
      <c r="B1529" s="15" t="str">
        <f>VLOOKUP(A1529,'Planning Periods'!$E$2:$N$540,10,FALSE)</f>
        <v>10/15/2021 - 10/15/2029</v>
      </c>
      <c r="C1529" s="59">
        <v>2016</v>
      </c>
      <c r="D1529" s="59" t="str">
        <f t="shared" si="22"/>
        <v>Palos Verdes Estates 2016</v>
      </c>
      <c r="E1529" t="s">
        <v>1357</v>
      </c>
      <c r="F1529" t="s">
        <v>1357</v>
      </c>
      <c r="G1529" t="s">
        <v>1357</v>
      </c>
      <c r="H1529" t="s">
        <v>1357</v>
      </c>
      <c r="J1529" t="s">
        <v>1357</v>
      </c>
      <c r="K1529" t="s">
        <v>1357</v>
      </c>
      <c r="L1529" t="s">
        <v>1357</v>
      </c>
      <c r="M1529" t="s">
        <v>1357</v>
      </c>
      <c r="O1529" t="s">
        <v>1357</v>
      </c>
      <c r="P1529" t="s">
        <v>1357</v>
      </c>
      <c r="R1529" t="s">
        <v>1357</v>
      </c>
      <c r="S1529" t="s">
        <v>1357</v>
      </c>
      <c r="T1529" t="s">
        <v>1357</v>
      </c>
      <c r="U1529" t="s">
        <v>1357</v>
      </c>
      <c r="V1529" t="s">
        <v>1357</v>
      </c>
    </row>
    <row r="1530" spans="1:22">
      <c r="A1530" t="s">
        <v>1181</v>
      </c>
      <c r="B1530" s="15" t="str">
        <f>VLOOKUP(A1530,'Planning Periods'!$E$2:$N$540,10,FALSE)</f>
        <v>10/15/2021 - 10/15/2029</v>
      </c>
      <c r="C1530" s="59">
        <v>2017</v>
      </c>
      <c r="D1530" s="59" t="str">
        <f t="shared" si="22"/>
        <v>Palos Verdes Estates 2017</v>
      </c>
      <c r="E1530" t="s">
        <v>1357</v>
      </c>
      <c r="F1530" t="s">
        <v>1357</v>
      </c>
      <c r="G1530" t="s">
        <v>1357</v>
      </c>
      <c r="H1530" t="s">
        <v>1357</v>
      </c>
      <c r="J1530" t="s">
        <v>1357</v>
      </c>
      <c r="K1530" t="s">
        <v>1357</v>
      </c>
      <c r="L1530" t="s">
        <v>1357</v>
      </c>
      <c r="M1530" t="s">
        <v>1357</v>
      </c>
      <c r="O1530" t="s">
        <v>1357</v>
      </c>
      <c r="P1530" t="s">
        <v>1357</v>
      </c>
      <c r="R1530" t="s">
        <v>1357</v>
      </c>
      <c r="S1530" t="s">
        <v>1357</v>
      </c>
      <c r="T1530" t="s">
        <v>1357</v>
      </c>
      <c r="U1530" t="s">
        <v>1357</v>
      </c>
      <c r="V1530" t="s">
        <v>1357</v>
      </c>
    </row>
    <row r="1531" spans="1:22">
      <c r="A1531" s="60" t="s">
        <v>1182</v>
      </c>
      <c r="B1531" s="15" t="str">
        <f>VLOOKUP(A1531,'Planning Periods'!$E$2:$N$540,10,FALSE)</f>
        <v>06/15/2022 - 06/15/2030</v>
      </c>
      <c r="C1531" s="59">
        <v>2014</v>
      </c>
      <c r="D1531" s="59" t="str">
        <f t="shared" si="22"/>
        <v>Paradise 2014</v>
      </c>
      <c r="E1531" s="59">
        <v>141</v>
      </c>
      <c r="F1531" s="233">
        <v>0</v>
      </c>
      <c r="G1531" s="59">
        <v>0</v>
      </c>
      <c r="H1531" s="59">
        <v>0</v>
      </c>
      <c r="I1531" s="48"/>
      <c r="J1531" s="59">
        <v>100</v>
      </c>
      <c r="K1531" s="233">
        <v>1</v>
      </c>
      <c r="L1531" s="59">
        <v>1</v>
      </c>
      <c r="M1531" s="59">
        <v>0</v>
      </c>
      <c r="N1531" s="48"/>
      <c r="O1531" s="59">
        <v>93</v>
      </c>
      <c r="P1531" s="59">
        <v>4</v>
      </c>
      <c r="Q1531" s="48"/>
      <c r="R1531" s="59">
        <v>303</v>
      </c>
      <c r="S1531" s="59">
        <v>9</v>
      </c>
      <c r="T1531" s="48">
        <v>0</v>
      </c>
      <c r="U1531" s="59">
        <v>637</v>
      </c>
      <c r="V1531" s="59">
        <v>14</v>
      </c>
    </row>
    <row r="1532" spans="1:22">
      <c r="A1532" s="60" t="s">
        <v>1182</v>
      </c>
      <c r="B1532" s="15" t="str">
        <f>VLOOKUP(A1532,'Planning Periods'!$E$2:$N$540,10,FALSE)</f>
        <v>06/15/2022 - 06/15/2030</v>
      </c>
      <c r="C1532" s="59">
        <v>2015</v>
      </c>
      <c r="D1532" s="59" t="str">
        <f t="shared" si="22"/>
        <v>Paradise 2015</v>
      </c>
      <c r="E1532" s="59" t="s">
        <v>1357</v>
      </c>
      <c r="F1532" s="233" t="s">
        <v>1357</v>
      </c>
      <c r="G1532" s="59" t="s">
        <v>1357</v>
      </c>
      <c r="H1532" s="59" t="s">
        <v>1357</v>
      </c>
      <c r="I1532" s="48"/>
      <c r="J1532" s="59" t="s">
        <v>1357</v>
      </c>
      <c r="K1532" s="233" t="s">
        <v>1357</v>
      </c>
      <c r="L1532" s="59" t="s">
        <v>1357</v>
      </c>
      <c r="M1532" s="59" t="s">
        <v>1357</v>
      </c>
      <c r="N1532" s="48"/>
      <c r="O1532" s="59" t="s">
        <v>1357</v>
      </c>
      <c r="P1532" s="59" t="s">
        <v>1357</v>
      </c>
      <c r="Q1532" s="48"/>
      <c r="R1532" s="59" t="s">
        <v>1357</v>
      </c>
      <c r="S1532" s="59" t="s">
        <v>1357</v>
      </c>
      <c r="T1532" s="48" t="s">
        <v>1357</v>
      </c>
      <c r="U1532" s="59" t="s">
        <v>1357</v>
      </c>
      <c r="V1532" s="59" t="s">
        <v>1357</v>
      </c>
    </row>
    <row r="1533" spans="1:22">
      <c r="A1533" s="60" t="s">
        <v>1182</v>
      </c>
      <c r="B1533" s="15" t="str">
        <f>VLOOKUP(A1533,'Planning Periods'!$E$2:$N$540,10,FALSE)</f>
        <v>06/15/2022 - 06/15/2030</v>
      </c>
      <c r="C1533" s="59">
        <v>2016</v>
      </c>
      <c r="D1533" s="59" t="str">
        <f t="shared" si="22"/>
        <v>Paradise 2016</v>
      </c>
      <c r="E1533" s="59">
        <v>141</v>
      </c>
      <c r="F1533" s="233">
        <v>0</v>
      </c>
      <c r="G1533" s="59">
        <v>0</v>
      </c>
      <c r="H1533" s="59">
        <v>0</v>
      </c>
      <c r="I1533" s="48"/>
      <c r="J1533" s="59">
        <v>100</v>
      </c>
      <c r="K1533" s="233">
        <v>7</v>
      </c>
      <c r="L1533" s="59">
        <v>7</v>
      </c>
      <c r="M1533" s="59">
        <v>0</v>
      </c>
      <c r="N1533" s="48"/>
      <c r="O1533" s="59">
        <v>93</v>
      </c>
      <c r="P1533" s="59">
        <v>3</v>
      </c>
      <c r="Q1533" s="48"/>
      <c r="R1533" s="59">
        <v>303</v>
      </c>
      <c r="S1533" s="59">
        <v>17</v>
      </c>
      <c r="T1533" s="48">
        <v>0</v>
      </c>
      <c r="U1533" s="59">
        <v>637</v>
      </c>
      <c r="V1533" s="59">
        <v>27</v>
      </c>
    </row>
    <row r="1534" spans="1:22">
      <c r="A1534" s="60" t="s">
        <v>1182</v>
      </c>
      <c r="B1534" s="15" t="str">
        <f>VLOOKUP(A1534,'Planning Periods'!$E$2:$N$540,10,FALSE)</f>
        <v>06/15/2022 - 06/15/2030</v>
      </c>
      <c r="C1534" s="59">
        <v>2017</v>
      </c>
      <c r="D1534" s="59" t="str">
        <f t="shared" si="22"/>
        <v>Paradise 2017</v>
      </c>
      <c r="E1534" s="59">
        <v>141</v>
      </c>
      <c r="F1534" s="233">
        <v>0</v>
      </c>
      <c r="G1534" s="59">
        <v>0</v>
      </c>
      <c r="H1534" s="59">
        <v>0</v>
      </c>
      <c r="I1534" s="48"/>
      <c r="J1534" s="59">
        <v>100</v>
      </c>
      <c r="K1534" s="233">
        <v>2</v>
      </c>
      <c r="L1534" s="59">
        <v>2</v>
      </c>
      <c r="M1534" s="59">
        <v>0</v>
      </c>
      <c r="N1534" s="48"/>
      <c r="O1534" s="59">
        <v>93</v>
      </c>
      <c r="P1534" s="59">
        <v>1</v>
      </c>
      <c r="Q1534" s="48"/>
      <c r="R1534" s="59">
        <v>303</v>
      </c>
      <c r="S1534" s="59">
        <v>16</v>
      </c>
      <c r="T1534" s="48">
        <v>0</v>
      </c>
      <c r="U1534" s="59">
        <v>637</v>
      </c>
      <c r="V1534" s="59">
        <v>19</v>
      </c>
    </row>
    <row r="1535" spans="1:22">
      <c r="A1535" s="60" t="s">
        <v>1183</v>
      </c>
      <c r="B1535" s="15"/>
      <c r="C1535" s="59">
        <v>2013</v>
      </c>
      <c r="D1535" s="59" t="str">
        <f t="shared" si="22"/>
        <v>Paramount 2013</v>
      </c>
      <c r="E1535" s="59" t="s">
        <v>1357</v>
      </c>
      <c r="F1535" s="233" t="s">
        <v>1357</v>
      </c>
      <c r="G1535" s="59" t="s">
        <v>1357</v>
      </c>
      <c r="H1535" s="59" t="s">
        <v>1357</v>
      </c>
      <c r="I1535" s="48"/>
      <c r="J1535" s="59" t="s">
        <v>1357</v>
      </c>
      <c r="K1535" s="233" t="s">
        <v>1357</v>
      </c>
      <c r="L1535" s="59" t="s">
        <v>1357</v>
      </c>
      <c r="M1535" s="59" t="s">
        <v>1357</v>
      </c>
      <c r="N1535" s="48"/>
      <c r="O1535" s="59" t="s">
        <v>1357</v>
      </c>
      <c r="P1535" s="59" t="s">
        <v>1357</v>
      </c>
      <c r="Q1535" s="48"/>
      <c r="R1535" s="59" t="s">
        <v>1357</v>
      </c>
      <c r="S1535" s="59" t="s">
        <v>1357</v>
      </c>
      <c r="T1535" s="48" t="s">
        <v>1357</v>
      </c>
      <c r="U1535" s="59" t="s">
        <v>1357</v>
      </c>
      <c r="V1535" s="59" t="s">
        <v>1357</v>
      </c>
    </row>
    <row r="1536" spans="1:22">
      <c r="A1536" s="60" t="s">
        <v>1183</v>
      </c>
      <c r="B1536" s="15" t="str">
        <f>VLOOKUP(A1536,'Planning Periods'!$E$2:$N$540,10,FALSE)</f>
        <v>10/15/2021 - 10/15/2029</v>
      </c>
      <c r="C1536" s="59">
        <v>2014</v>
      </c>
      <c r="D1536" s="59" t="str">
        <f t="shared" si="22"/>
        <v>Paramount 2014</v>
      </c>
      <c r="E1536" s="59">
        <v>26</v>
      </c>
      <c r="F1536" s="233">
        <v>0</v>
      </c>
      <c r="G1536" s="59">
        <v>0</v>
      </c>
      <c r="H1536" s="59">
        <v>0</v>
      </c>
      <c r="I1536" s="48"/>
      <c r="J1536" s="59">
        <v>16</v>
      </c>
      <c r="K1536" s="233">
        <v>0</v>
      </c>
      <c r="L1536" s="59">
        <v>0</v>
      </c>
      <c r="M1536" s="59">
        <v>0</v>
      </c>
      <c r="N1536" s="48"/>
      <c r="O1536" s="59">
        <v>17</v>
      </c>
      <c r="P1536" s="59">
        <v>0</v>
      </c>
      <c r="Q1536" s="48"/>
      <c r="R1536" s="59">
        <v>46</v>
      </c>
      <c r="S1536" s="59">
        <v>5</v>
      </c>
      <c r="T1536" s="48">
        <v>0</v>
      </c>
      <c r="U1536" s="59">
        <v>105</v>
      </c>
      <c r="V1536" s="59">
        <v>5</v>
      </c>
    </row>
    <row r="1537" spans="1:22">
      <c r="A1537" s="60" t="s">
        <v>1183</v>
      </c>
      <c r="B1537" s="15" t="str">
        <f>VLOOKUP(A1537,'Planning Periods'!$E$2:$N$540,10,FALSE)</f>
        <v>10/15/2021 - 10/15/2029</v>
      </c>
      <c r="C1537" s="59">
        <v>2015</v>
      </c>
      <c r="D1537" s="59" t="str">
        <f t="shared" si="22"/>
        <v>Paramount 2015</v>
      </c>
      <c r="E1537" s="59">
        <v>26</v>
      </c>
      <c r="F1537" s="233">
        <v>0</v>
      </c>
      <c r="G1537" s="59">
        <v>0</v>
      </c>
      <c r="H1537" s="59">
        <v>0</v>
      </c>
      <c r="I1537" s="48"/>
      <c r="J1537" s="59">
        <v>16</v>
      </c>
      <c r="K1537" s="233">
        <v>0</v>
      </c>
      <c r="L1537" s="59">
        <v>0</v>
      </c>
      <c r="M1537" s="59">
        <v>0</v>
      </c>
      <c r="N1537" s="48"/>
      <c r="O1537" s="59">
        <v>17</v>
      </c>
      <c r="P1537" s="59">
        <v>0</v>
      </c>
      <c r="Q1537" s="48"/>
      <c r="R1537" s="59">
        <v>46</v>
      </c>
      <c r="S1537" s="59">
        <v>4</v>
      </c>
      <c r="T1537" s="48">
        <v>0</v>
      </c>
      <c r="U1537" s="59">
        <v>105</v>
      </c>
      <c r="V1537" s="59">
        <v>4</v>
      </c>
    </row>
    <row r="1538" spans="1:22">
      <c r="A1538" s="60" t="s">
        <v>1183</v>
      </c>
      <c r="B1538" s="15" t="str">
        <f>VLOOKUP(A1538,'Planning Periods'!$E$2:$N$540,10,FALSE)</f>
        <v>10/15/2021 - 10/15/2029</v>
      </c>
      <c r="C1538" s="59">
        <v>2016</v>
      </c>
      <c r="D1538" s="59" t="str">
        <f t="shared" si="22"/>
        <v>Paramount 2016</v>
      </c>
      <c r="E1538" s="59">
        <v>26</v>
      </c>
      <c r="F1538" s="233">
        <v>0</v>
      </c>
      <c r="G1538" s="59">
        <v>0</v>
      </c>
      <c r="H1538" s="59">
        <v>0</v>
      </c>
      <c r="I1538" s="48"/>
      <c r="J1538" s="59">
        <v>16</v>
      </c>
      <c r="K1538" s="233">
        <v>0</v>
      </c>
      <c r="L1538" s="59">
        <v>0</v>
      </c>
      <c r="M1538" s="59">
        <v>0</v>
      </c>
      <c r="N1538" s="48"/>
      <c r="O1538" s="59">
        <v>17</v>
      </c>
      <c r="P1538" s="59">
        <v>0</v>
      </c>
      <c r="Q1538" s="48"/>
      <c r="R1538" s="59">
        <v>46</v>
      </c>
      <c r="S1538" s="59">
        <v>1</v>
      </c>
      <c r="T1538" s="48">
        <v>0</v>
      </c>
      <c r="U1538" s="59">
        <v>105</v>
      </c>
      <c r="V1538" s="59">
        <v>1</v>
      </c>
    </row>
    <row r="1539" spans="1:22">
      <c r="A1539" s="60" t="s">
        <v>1183</v>
      </c>
      <c r="B1539" s="15" t="str">
        <f>VLOOKUP(A1539,'Planning Periods'!$E$2:$N$540,10,FALSE)</f>
        <v>10/15/2021 - 10/15/2029</v>
      </c>
      <c r="C1539" s="59">
        <v>2017</v>
      </c>
      <c r="D1539" s="59" t="str">
        <f t="shared" si="22"/>
        <v>Paramount 2017</v>
      </c>
      <c r="E1539" s="59">
        <v>26</v>
      </c>
      <c r="F1539" s="233">
        <v>0</v>
      </c>
      <c r="G1539" s="59">
        <v>0</v>
      </c>
      <c r="H1539" s="59">
        <v>0</v>
      </c>
      <c r="I1539" s="48"/>
      <c r="J1539" s="59">
        <v>16</v>
      </c>
      <c r="K1539" s="233">
        <v>0</v>
      </c>
      <c r="L1539" s="59">
        <v>0</v>
      </c>
      <c r="M1539" s="59">
        <v>0</v>
      </c>
      <c r="N1539" s="48"/>
      <c r="O1539" s="59">
        <v>17</v>
      </c>
      <c r="P1539" s="59">
        <v>0</v>
      </c>
      <c r="Q1539" s="48"/>
      <c r="R1539" s="59">
        <v>46</v>
      </c>
      <c r="S1539" s="59">
        <v>1</v>
      </c>
      <c r="T1539" s="48">
        <v>0</v>
      </c>
      <c r="U1539" s="59">
        <v>105</v>
      </c>
      <c r="V1539" s="59">
        <v>1</v>
      </c>
    </row>
    <row r="1540" spans="1:22">
      <c r="A1540" s="60" t="s">
        <v>1184</v>
      </c>
      <c r="B1540" s="15" t="str">
        <f>VLOOKUP(A1540,'Planning Periods'!$E$2:$N$540,10,FALSE)</f>
        <v>12/31/2023 - 12/31/2031</v>
      </c>
      <c r="C1540" s="59">
        <v>2013</v>
      </c>
      <c r="D1540" s="59" t="str">
        <f t="shared" si="22"/>
        <v>Parlier 2013</v>
      </c>
      <c r="E1540" s="59" t="s">
        <v>1357</v>
      </c>
      <c r="F1540" s="233" t="s">
        <v>1357</v>
      </c>
      <c r="G1540" s="59" t="s">
        <v>1357</v>
      </c>
      <c r="H1540" s="59" t="s">
        <v>1357</v>
      </c>
      <c r="I1540" s="48"/>
      <c r="J1540" s="59" t="s">
        <v>1357</v>
      </c>
      <c r="K1540" s="233" t="s">
        <v>1357</v>
      </c>
      <c r="L1540" s="59" t="s">
        <v>1357</v>
      </c>
      <c r="M1540" s="59" t="s">
        <v>1357</v>
      </c>
      <c r="N1540" s="48"/>
      <c r="O1540" s="59" t="s">
        <v>1357</v>
      </c>
      <c r="P1540" s="59" t="s">
        <v>1357</v>
      </c>
      <c r="Q1540" s="48"/>
      <c r="R1540" s="59" t="s">
        <v>1357</v>
      </c>
      <c r="S1540" s="59" t="s">
        <v>1357</v>
      </c>
      <c r="T1540" s="48" t="s">
        <v>1357</v>
      </c>
      <c r="U1540" s="59" t="s">
        <v>1357</v>
      </c>
      <c r="V1540" s="59" t="s">
        <v>1357</v>
      </c>
    </row>
    <row r="1541" spans="1:22">
      <c r="A1541" s="60" t="s">
        <v>1184</v>
      </c>
      <c r="B1541" s="15" t="str">
        <f>VLOOKUP(A1541,'Planning Periods'!$E$2:$N$540,10,FALSE)</f>
        <v>12/31/2023 - 12/31/2031</v>
      </c>
      <c r="C1541" s="59">
        <v>2014</v>
      </c>
      <c r="D1541" s="59" t="str">
        <f t="shared" si="22"/>
        <v>Parlier 2014</v>
      </c>
      <c r="E1541" s="59" t="s">
        <v>1357</v>
      </c>
      <c r="F1541" s="233" t="s">
        <v>1357</v>
      </c>
      <c r="G1541" s="59" t="s">
        <v>1357</v>
      </c>
      <c r="H1541" s="59" t="s">
        <v>1357</v>
      </c>
      <c r="I1541" s="48"/>
      <c r="J1541" s="59" t="s">
        <v>1357</v>
      </c>
      <c r="K1541" s="233" t="s">
        <v>1357</v>
      </c>
      <c r="L1541" s="59" t="s">
        <v>1357</v>
      </c>
      <c r="M1541" s="59" t="s">
        <v>1357</v>
      </c>
      <c r="N1541" s="48"/>
      <c r="O1541" s="59" t="s">
        <v>1357</v>
      </c>
      <c r="P1541" s="59" t="s">
        <v>1357</v>
      </c>
      <c r="Q1541" s="48"/>
      <c r="R1541" s="59" t="s">
        <v>1357</v>
      </c>
      <c r="S1541" s="59" t="s">
        <v>1357</v>
      </c>
      <c r="T1541" s="48" t="s">
        <v>1357</v>
      </c>
      <c r="U1541" s="59" t="s">
        <v>1357</v>
      </c>
      <c r="V1541" s="59" t="s">
        <v>1357</v>
      </c>
    </row>
    <row r="1542" spans="1:22">
      <c r="A1542" s="60" t="s">
        <v>1184</v>
      </c>
      <c r="B1542" s="15" t="str">
        <f>VLOOKUP(A1542,'Planning Periods'!$E$2:$N$540,10,FALSE)</f>
        <v>12/31/2023 - 12/31/2031</v>
      </c>
      <c r="C1542" s="59">
        <v>2015</v>
      </c>
      <c r="D1542" s="59" t="str">
        <f t="shared" si="22"/>
        <v>Parlier 2015</v>
      </c>
      <c r="E1542" s="59">
        <v>110</v>
      </c>
      <c r="F1542" s="233">
        <v>53</v>
      </c>
      <c r="G1542" s="59">
        <v>43</v>
      </c>
      <c r="H1542" s="59">
        <v>10</v>
      </c>
      <c r="I1542" s="48"/>
      <c r="J1542" s="59">
        <v>82</v>
      </c>
      <c r="K1542" s="233">
        <v>2</v>
      </c>
      <c r="L1542" s="59">
        <v>0</v>
      </c>
      <c r="M1542" s="59">
        <v>2</v>
      </c>
      <c r="N1542" s="48"/>
      <c r="O1542" s="59">
        <v>77</v>
      </c>
      <c r="P1542" s="59">
        <v>0</v>
      </c>
      <c r="Q1542" s="48"/>
      <c r="R1542" s="59">
        <v>0</v>
      </c>
      <c r="S1542" s="59">
        <v>0</v>
      </c>
      <c r="T1542" s="48">
        <v>2</v>
      </c>
      <c r="U1542" s="59">
        <v>269</v>
      </c>
      <c r="V1542" s="59">
        <v>55</v>
      </c>
    </row>
    <row r="1543" spans="1:22">
      <c r="A1543" s="60" t="s">
        <v>1184</v>
      </c>
      <c r="B1543" s="15" t="str">
        <f>VLOOKUP(A1543,'Planning Periods'!$E$2:$N$540,10,FALSE)</f>
        <v>12/31/2023 - 12/31/2031</v>
      </c>
      <c r="C1543" s="59">
        <v>2016</v>
      </c>
      <c r="D1543" s="59" t="str">
        <f t="shared" si="22"/>
        <v>Parlier 2016</v>
      </c>
      <c r="E1543" s="59">
        <v>110</v>
      </c>
      <c r="F1543" s="233">
        <v>56</v>
      </c>
      <c r="G1543" s="59">
        <v>48</v>
      </c>
      <c r="H1543" s="59">
        <v>8</v>
      </c>
      <c r="I1543" s="48"/>
      <c r="J1543" s="59">
        <v>82</v>
      </c>
      <c r="K1543" s="233">
        <v>4</v>
      </c>
      <c r="L1543" s="59">
        <v>2</v>
      </c>
      <c r="M1543" s="59">
        <v>2</v>
      </c>
      <c r="N1543" s="48"/>
      <c r="O1543" s="59">
        <v>77</v>
      </c>
      <c r="P1543" s="59">
        <v>3</v>
      </c>
      <c r="Q1543" s="48"/>
      <c r="R1543" s="59">
        <v>0</v>
      </c>
      <c r="S1543" s="59">
        <v>0</v>
      </c>
      <c r="T1543" s="48">
        <v>2</v>
      </c>
      <c r="U1543" s="59">
        <v>269</v>
      </c>
      <c r="V1543" s="59">
        <v>63</v>
      </c>
    </row>
    <row r="1544" spans="1:22">
      <c r="A1544" s="60" t="s">
        <v>1184</v>
      </c>
      <c r="B1544" s="15" t="str">
        <f>VLOOKUP(A1544,'Planning Periods'!$E$2:$N$540,10,FALSE)</f>
        <v>12/31/2023 - 12/31/2031</v>
      </c>
      <c r="C1544" s="59">
        <v>2017</v>
      </c>
      <c r="D1544" s="59" t="str">
        <f t="shared" si="22"/>
        <v>Parlier 2017</v>
      </c>
      <c r="E1544" s="59">
        <v>110</v>
      </c>
      <c r="F1544" s="233">
        <v>7</v>
      </c>
      <c r="G1544" s="59">
        <v>4</v>
      </c>
      <c r="H1544" s="59">
        <v>3</v>
      </c>
      <c r="I1544" s="48"/>
      <c r="J1544" s="59">
        <v>82</v>
      </c>
      <c r="K1544" s="233">
        <v>27</v>
      </c>
      <c r="L1544" s="59">
        <v>17</v>
      </c>
      <c r="M1544" s="59">
        <v>10</v>
      </c>
      <c r="N1544" s="48"/>
      <c r="O1544" s="59">
        <v>77</v>
      </c>
      <c r="P1544" s="59">
        <v>0</v>
      </c>
      <c r="Q1544" s="48"/>
      <c r="R1544" s="59">
        <v>0</v>
      </c>
      <c r="S1544" s="59">
        <v>0</v>
      </c>
      <c r="T1544" s="48">
        <v>10</v>
      </c>
      <c r="U1544" s="59">
        <v>269</v>
      </c>
      <c r="V1544" s="59">
        <v>34</v>
      </c>
    </row>
    <row r="1545" spans="1:22">
      <c r="A1545" s="60" t="s">
        <v>1185</v>
      </c>
      <c r="B1545" s="15"/>
      <c r="C1545" s="59">
        <v>2013</v>
      </c>
      <c r="D1545" s="59" t="str">
        <f t="shared" si="22"/>
        <v>Pasadena 2013</v>
      </c>
      <c r="E1545" s="59" t="s">
        <v>1357</v>
      </c>
      <c r="F1545" s="233" t="s">
        <v>1357</v>
      </c>
      <c r="G1545" s="59" t="s">
        <v>1357</v>
      </c>
      <c r="H1545" s="59" t="s">
        <v>1357</v>
      </c>
      <c r="I1545" s="48"/>
      <c r="J1545" s="59" t="s">
        <v>1357</v>
      </c>
      <c r="K1545" s="233" t="s">
        <v>1357</v>
      </c>
      <c r="L1545" s="59" t="s">
        <v>1357</v>
      </c>
      <c r="M1545" s="59" t="s">
        <v>1357</v>
      </c>
      <c r="N1545" s="48"/>
      <c r="O1545" s="59" t="s">
        <v>1357</v>
      </c>
      <c r="P1545" s="59" t="s">
        <v>1357</v>
      </c>
      <c r="Q1545" s="48"/>
      <c r="R1545" s="59" t="s">
        <v>1357</v>
      </c>
      <c r="S1545" s="59" t="s">
        <v>1357</v>
      </c>
      <c r="T1545" s="48" t="s">
        <v>1357</v>
      </c>
      <c r="U1545" s="59" t="s">
        <v>1357</v>
      </c>
      <c r="V1545" s="59" t="s">
        <v>1357</v>
      </c>
    </row>
    <row r="1546" spans="1:22">
      <c r="A1546" s="60" t="s">
        <v>1185</v>
      </c>
      <c r="B1546" s="15" t="str">
        <f>VLOOKUP(A1546,'Planning Periods'!$E$2:$N$540,10,FALSE)</f>
        <v>10/15/2021 - 10/15/2029</v>
      </c>
      <c r="C1546" s="59">
        <v>2014</v>
      </c>
      <c r="D1546" s="59" t="str">
        <f t="shared" si="22"/>
        <v>Pasadena 2014</v>
      </c>
      <c r="E1546" s="59">
        <v>340</v>
      </c>
      <c r="F1546" s="233">
        <v>30</v>
      </c>
      <c r="G1546" s="59">
        <v>30</v>
      </c>
      <c r="H1546" s="59">
        <v>0</v>
      </c>
      <c r="I1546" s="48"/>
      <c r="J1546" s="59">
        <v>207</v>
      </c>
      <c r="K1546" s="233">
        <v>4</v>
      </c>
      <c r="L1546" s="59">
        <v>4</v>
      </c>
      <c r="M1546" s="59">
        <v>0</v>
      </c>
      <c r="N1546" s="48"/>
      <c r="O1546" s="59">
        <v>224</v>
      </c>
      <c r="P1546" s="59">
        <v>17</v>
      </c>
      <c r="Q1546" s="48"/>
      <c r="R1546" s="59">
        <v>561</v>
      </c>
      <c r="S1546" s="59">
        <v>487</v>
      </c>
      <c r="T1546" s="48">
        <v>0</v>
      </c>
      <c r="U1546" s="59">
        <v>1332</v>
      </c>
      <c r="V1546" s="59">
        <v>538</v>
      </c>
    </row>
    <row r="1547" spans="1:22">
      <c r="A1547" s="60" t="s">
        <v>1185</v>
      </c>
      <c r="B1547" s="15" t="str">
        <f>VLOOKUP(A1547,'Planning Periods'!$E$2:$N$540,10,FALSE)</f>
        <v>10/15/2021 - 10/15/2029</v>
      </c>
      <c r="C1547" s="59">
        <v>2015</v>
      </c>
      <c r="D1547" s="59" t="str">
        <f t="shared" si="22"/>
        <v>Pasadena 2015</v>
      </c>
      <c r="E1547" s="59">
        <v>340</v>
      </c>
      <c r="F1547" s="233">
        <v>104</v>
      </c>
      <c r="G1547" s="59">
        <v>104</v>
      </c>
      <c r="H1547" s="59">
        <v>0</v>
      </c>
      <c r="I1547" s="48"/>
      <c r="J1547" s="59">
        <v>207</v>
      </c>
      <c r="K1547" s="233">
        <v>0</v>
      </c>
      <c r="L1547" s="59">
        <v>0</v>
      </c>
      <c r="M1547" s="59">
        <v>0</v>
      </c>
      <c r="N1547" s="48"/>
      <c r="O1547" s="59">
        <v>224</v>
      </c>
      <c r="P1547" s="59">
        <v>10</v>
      </c>
      <c r="Q1547" s="48"/>
      <c r="R1547" s="59">
        <v>561</v>
      </c>
      <c r="S1547" s="59">
        <v>508</v>
      </c>
      <c r="T1547" s="48">
        <v>0</v>
      </c>
      <c r="U1547" s="59">
        <v>1332</v>
      </c>
      <c r="V1547" s="59">
        <v>622</v>
      </c>
    </row>
    <row r="1548" spans="1:22">
      <c r="A1548" s="60" t="s">
        <v>1185</v>
      </c>
      <c r="B1548" s="15" t="str">
        <f>VLOOKUP(A1548,'Planning Periods'!$E$2:$N$540,10,FALSE)</f>
        <v>10/15/2021 - 10/15/2029</v>
      </c>
      <c r="C1548" s="59">
        <v>2016</v>
      </c>
      <c r="D1548" s="59" t="str">
        <f t="shared" si="22"/>
        <v>Pasadena 2016</v>
      </c>
      <c r="E1548" s="59">
        <v>340</v>
      </c>
      <c r="F1548" s="233">
        <v>1</v>
      </c>
      <c r="G1548" s="59">
        <v>1</v>
      </c>
      <c r="H1548" s="59">
        <v>0</v>
      </c>
      <c r="I1548" s="48"/>
      <c r="J1548" s="59">
        <v>207</v>
      </c>
      <c r="K1548" s="233">
        <v>34</v>
      </c>
      <c r="L1548" s="59">
        <v>34</v>
      </c>
      <c r="M1548" s="59">
        <v>0</v>
      </c>
      <c r="N1548" s="48"/>
      <c r="O1548" s="59">
        <v>224</v>
      </c>
      <c r="P1548" s="59">
        <v>18</v>
      </c>
      <c r="Q1548" s="48"/>
      <c r="R1548" s="59">
        <v>561</v>
      </c>
      <c r="S1548" s="59">
        <v>357</v>
      </c>
      <c r="T1548" s="48">
        <v>0</v>
      </c>
      <c r="U1548" s="59">
        <v>1332</v>
      </c>
      <c r="V1548" s="59">
        <v>410</v>
      </c>
    </row>
    <row r="1549" spans="1:22">
      <c r="A1549" s="60" t="s">
        <v>1185</v>
      </c>
      <c r="B1549" s="15" t="str">
        <f>VLOOKUP(A1549,'Planning Periods'!$E$2:$N$540,10,FALSE)</f>
        <v>10/15/2021 - 10/15/2029</v>
      </c>
      <c r="C1549" s="59">
        <v>2017</v>
      </c>
      <c r="D1549" s="59" t="str">
        <f t="shared" si="22"/>
        <v>Pasadena 2017</v>
      </c>
      <c r="E1549" s="59">
        <v>340</v>
      </c>
      <c r="F1549" s="233">
        <v>9</v>
      </c>
      <c r="G1549" s="59">
        <v>9</v>
      </c>
      <c r="H1549" s="59">
        <v>0</v>
      </c>
      <c r="I1549" s="48"/>
      <c r="J1549" s="59">
        <v>207</v>
      </c>
      <c r="K1549" s="233">
        <v>0</v>
      </c>
      <c r="L1549" s="59">
        <v>0</v>
      </c>
      <c r="M1549" s="59">
        <v>0</v>
      </c>
      <c r="N1549" s="48"/>
      <c r="O1549" s="59">
        <v>224</v>
      </c>
      <c r="P1549" s="59">
        <v>0</v>
      </c>
      <c r="Q1549" s="48"/>
      <c r="R1549" s="59">
        <v>561</v>
      </c>
      <c r="S1549" s="59">
        <v>213</v>
      </c>
      <c r="T1549" s="48">
        <v>0</v>
      </c>
      <c r="U1549" s="59">
        <v>1332</v>
      </c>
      <c r="V1549" s="59">
        <v>222</v>
      </c>
    </row>
    <row r="1550" spans="1:22">
      <c r="A1550" s="60" t="s">
        <v>1186</v>
      </c>
      <c r="B1550" s="15" t="str">
        <f>VLOOKUP(A1550,'Planning Periods'!$E$2:$N$540,10,FALSE)</f>
        <v>01/01/2021 - 12/31/2028</v>
      </c>
      <c r="C1550" s="59">
        <v>2014</v>
      </c>
      <c r="D1550" s="59" t="str">
        <f t="shared" si="22"/>
        <v>Paso Robles 2014</v>
      </c>
      <c r="E1550" s="59">
        <v>123</v>
      </c>
      <c r="F1550" s="233">
        <v>56</v>
      </c>
      <c r="G1550" s="59">
        <v>56</v>
      </c>
      <c r="H1550" s="59">
        <v>0</v>
      </c>
      <c r="I1550" s="48"/>
      <c r="J1550" s="59">
        <v>77</v>
      </c>
      <c r="K1550" s="233">
        <v>24</v>
      </c>
      <c r="L1550" s="59">
        <v>24</v>
      </c>
      <c r="M1550" s="59">
        <v>0</v>
      </c>
      <c r="N1550" s="48"/>
      <c r="O1550" s="59">
        <v>87</v>
      </c>
      <c r="P1550" s="59">
        <v>2</v>
      </c>
      <c r="Q1550" s="48"/>
      <c r="R1550" s="59">
        <v>205</v>
      </c>
      <c r="S1550" s="59">
        <v>54</v>
      </c>
      <c r="T1550" s="48">
        <v>0</v>
      </c>
      <c r="U1550" s="59">
        <v>492</v>
      </c>
      <c r="V1550" s="59">
        <v>136</v>
      </c>
    </row>
    <row r="1551" spans="1:22">
      <c r="A1551" s="60" t="s">
        <v>1186</v>
      </c>
      <c r="B1551" s="15" t="str">
        <f>VLOOKUP(A1551,'Planning Periods'!$E$2:$N$540,10,FALSE)</f>
        <v>01/01/2021 - 12/31/2028</v>
      </c>
      <c r="C1551" s="59">
        <v>2015</v>
      </c>
      <c r="D1551" s="59" t="str">
        <f t="shared" si="22"/>
        <v>Paso Robles 2015</v>
      </c>
      <c r="E1551" s="59">
        <v>123</v>
      </c>
      <c r="F1551" s="233">
        <v>49</v>
      </c>
      <c r="G1551" s="59">
        <v>49</v>
      </c>
      <c r="H1551" s="59">
        <v>0</v>
      </c>
      <c r="I1551" s="48"/>
      <c r="J1551" s="59">
        <v>77</v>
      </c>
      <c r="K1551" s="233">
        <v>20</v>
      </c>
      <c r="L1551" s="59">
        <v>20</v>
      </c>
      <c r="M1551" s="59">
        <v>0</v>
      </c>
      <c r="N1551" s="48"/>
      <c r="O1551" s="59">
        <v>87</v>
      </c>
      <c r="P1551" s="59">
        <v>23</v>
      </c>
      <c r="Q1551" s="48"/>
      <c r="R1551" s="59">
        <v>205</v>
      </c>
      <c r="S1551" s="59">
        <v>61</v>
      </c>
      <c r="T1551" s="48">
        <v>0</v>
      </c>
      <c r="U1551" s="59">
        <v>492</v>
      </c>
      <c r="V1551" s="59">
        <v>153</v>
      </c>
    </row>
    <row r="1552" spans="1:22">
      <c r="A1552" s="60" t="s">
        <v>1186</v>
      </c>
      <c r="B1552" s="15" t="str">
        <f>VLOOKUP(A1552,'Planning Periods'!$E$2:$N$540,10,FALSE)</f>
        <v>01/01/2021 - 12/31/2028</v>
      </c>
      <c r="C1552" s="59">
        <v>2016</v>
      </c>
      <c r="D1552" s="59" t="str">
        <f t="shared" si="22"/>
        <v>Paso Robles 2016</v>
      </c>
      <c r="E1552" s="59">
        <v>123</v>
      </c>
      <c r="F1552" s="233">
        <v>0</v>
      </c>
      <c r="G1552" s="59">
        <v>0</v>
      </c>
      <c r="H1552" s="59">
        <v>0</v>
      </c>
      <c r="I1552" s="48"/>
      <c r="J1552" s="59">
        <v>77</v>
      </c>
      <c r="K1552" s="233">
        <v>0</v>
      </c>
      <c r="L1552" s="59">
        <v>0</v>
      </c>
      <c r="M1552" s="59">
        <v>0</v>
      </c>
      <c r="N1552" s="48"/>
      <c r="O1552" s="59">
        <v>87</v>
      </c>
      <c r="P1552" s="59">
        <v>21</v>
      </c>
      <c r="Q1552" s="48"/>
      <c r="R1552" s="59">
        <v>205</v>
      </c>
      <c r="S1552" s="59">
        <v>44</v>
      </c>
      <c r="T1552" s="48">
        <v>0</v>
      </c>
      <c r="U1552" s="59">
        <v>492</v>
      </c>
      <c r="V1552" s="59">
        <v>65</v>
      </c>
    </row>
    <row r="1553" spans="1:22">
      <c r="A1553" s="60" t="s">
        <v>1186</v>
      </c>
      <c r="B1553" s="15" t="str">
        <f>VLOOKUP(A1553,'Planning Periods'!$E$2:$N$540,10,FALSE)</f>
        <v>01/01/2021 - 12/31/2028</v>
      </c>
      <c r="C1553" s="59">
        <v>2017</v>
      </c>
      <c r="D1553" s="59" t="str">
        <f t="shared" si="22"/>
        <v>Paso Robles 2017</v>
      </c>
      <c r="E1553" s="59">
        <v>123</v>
      </c>
      <c r="F1553" s="233">
        <v>52</v>
      </c>
      <c r="G1553" s="59">
        <v>52</v>
      </c>
      <c r="H1553" s="59">
        <v>0</v>
      </c>
      <c r="I1553" s="48"/>
      <c r="J1553" s="59">
        <v>77</v>
      </c>
      <c r="K1553" s="233">
        <v>23</v>
      </c>
      <c r="L1553" s="59">
        <v>23</v>
      </c>
      <c r="M1553" s="59">
        <v>0</v>
      </c>
      <c r="N1553" s="48"/>
      <c r="O1553" s="59">
        <v>87</v>
      </c>
      <c r="P1553" s="59">
        <v>150</v>
      </c>
      <c r="Q1553" s="48"/>
      <c r="R1553" s="59">
        <v>205</v>
      </c>
      <c r="S1553" s="59">
        <v>17</v>
      </c>
      <c r="T1553" s="48">
        <v>0</v>
      </c>
      <c r="U1553" s="59">
        <v>492</v>
      </c>
      <c r="V1553" s="59">
        <v>242</v>
      </c>
    </row>
    <row r="1554" spans="1:22">
      <c r="A1554" t="s">
        <v>1455</v>
      </c>
      <c r="B1554" s="15" t="str">
        <f>VLOOKUP(A1554,'Planning Periods'!$E$2:$N$540,10,FALSE)</f>
        <v>12/31/2023 - 12/31/2031</v>
      </c>
      <c r="C1554" s="59">
        <v>2014</v>
      </c>
      <c r="D1554" s="59" t="str">
        <f t="shared" si="22"/>
        <v>Patterson 2014</v>
      </c>
      <c r="E1554" s="233" t="s">
        <v>1357</v>
      </c>
      <c r="F1554" s="233" t="s">
        <v>1357</v>
      </c>
      <c r="G1554" s="233" t="s">
        <v>1357</v>
      </c>
      <c r="H1554" s="233" t="s">
        <v>1357</v>
      </c>
      <c r="I1554" s="233">
        <v>0</v>
      </c>
      <c r="J1554" s="233" t="s">
        <v>1357</v>
      </c>
      <c r="K1554" s="233" t="s">
        <v>1357</v>
      </c>
      <c r="L1554" s="233" t="s">
        <v>1357</v>
      </c>
      <c r="M1554" s="233" t="s">
        <v>1357</v>
      </c>
      <c r="N1554" s="233">
        <v>0</v>
      </c>
      <c r="O1554" s="233" t="s">
        <v>1357</v>
      </c>
      <c r="P1554" s="233" t="s">
        <v>1357</v>
      </c>
      <c r="Q1554" s="233"/>
      <c r="R1554" s="233" t="s">
        <v>1357</v>
      </c>
      <c r="S1554" s="233" t="s">
        <v>1357</v>
      </c>
      <c r="T1554" s="233" t="s">
        <v>1357</v>
      </c>
      <c r="U1554" s="233" t="s">
        <v>1357</v>
      </c>
      <c r="V1554" s="233" t="s">
        <v>1357</v>
      </c>
    </row>
    <row r="1555" spans="1:22">
      <c r="A1555" t="s">
        <v>1455</v>
      </c>
      <c r="B1555" s="15" t="str">
        <f>VLOOKUP(A1555,'Planning Periods'!$E$2:$N$540,10,FALSE)</f>
        <v>12/31/2023 - 12/31/2031</v>
      </c>
      <c r="C1555" s="59">
        <v>2015</v>
      </c>
      <c r="D1555" s="59" t="str">
        <f t="shared" si="22"/>
        <v>Patterson 2015</v>
      </c>
      <c r="E1555" t="s">
        <v>1357</v>
      </c>
      <c r="F1555" t="s">
        <v>1357</v>
      </c>
      <c r="G1555" t="s">
        <v>1357</v>
      </c>
      <c r="H1555" t="s">
        <v>1357</v>
      </c>
      <c r="J1555" t="s">
        <v>1357</v>
      </c>
      <c r="K1555" t="s">
        <v>1357</v>
      </c>
      <c r="L1555" t="s">
        <v>1357</v>
      </c>
      <c r="M1555" t="s">
        <v>1357</v>
      </c>
      <c r="O1555" t="s">
        <v>1357</v>
      </c>
      <c r="P1555" t="s">
        <v>1357</v>
      </c>
      <c r="R1555" t="s">
        <v>1357</v>
      </c>
      <c r="S1555" t="s">
        <v>1357</v>
      </c>
      <c r="T1555" t="s">
        <v>1357</v>
      </c>
      <c r="U1555" t="s">
        <v>1357</v>
      </c>
      <c r="V1555" t="s">
        <v>1357</v>
      </c>
    </row>
    <row r="1556" spans="1:22">
      <c r="A1556" t="s">
        <v>1455</v>
      </c>
      <c r="B1556" s="15" t="str">
        <f>VLOOKUP(A1556,'Planning Periods'!$E$2:$N$540,10,FALSE)</f>
        <v>12/31/2023 - 12/31/2031</v>
      </c>
      <c r="C1556" s="59">
        <v>2016</v>
      </c>
      <c r="D1556" s="59" t="str">
        <f t="shared" si="22"/>
        <v>Patterson 2016</v>
      </c>
      <c r="E1556" t="s">
        <v>1357</v>
      </c>
      <c r="F1556" t="s">
        <v>1357</v>
      </c>
      <c r="G1556" t="s">
        <v>1357</v>
      </c>
      <c r="H1556" t="s">
        <v>1357</v>
      </c>
      <c r="J1556" t="s">
        <v>1357</v>
      </c>
      <c r="K1556" t="s">
        <v>1357</v>
      </c>
      <c r="L1556" t="s">
        <v>1357</v>
      </c>
      <c r="M1556" t="s">
        <v>1357</v>
      </c>
      <c r="O1556" t="s">
        <v>1357</v>
      </c>
      <c r="P1556" t="s">
        <v>1357</v>
      </c>
      <c r="R1556" t="s">
        <v>1357</v>
      </c>
      <c r="S1556" t="s">
        <v>1357</v>
      </c>
      <c r="T1556" t="s">
        <v>1357</v>
      </c>
      <c r="U1556" t="s">
        <v>1357</v>
      </c>
      <c r="V1556" t="s">
        <v>1357</v>
      </c>
    </row>
    <row r="1557" spans="1:22">
      <c r="A1557" t="s">
        <v>1455</v>
      </c>
      <c r="B1557" s="15" t="str">
        <f>VLOOKUP(A1557,'Planning Periods'!$E$2:$N$540,10,FALSE)</f>
        <v>12/31/2023 - 12/31/2031</v>
      </c>
      <c r="C1557" s="59">
        <v>2017</v>
      </c>
      <c r="D1557" s="59" t="str">
        <f t="shared" si="22"/>
        <v>Patterson 2017</v>
      </c>
      <c r="E1557" t="s">
        <v>1357</v>
      </c>
      <c r="F1557" t="s">
        <v>1357</v>
      </c>
      <c r="G1557" t="s">
        <v>1357</v>
      </c>
      <c r="H1557" t="s">
        <v>1357</v>
      </c>
      <c r="J1557" t="s">
        <v>1357</v>
      </c>
      <c r="K1557" t="s">
        <v>1357</v>
      </c>
      <c r="L1557" t="s">
        <v>1357</v>
      </c>
      <c r="M1557" t="s">
        <v>1357</v>
      </c>
      <c r="O1557" t="s">
        <v>1357</v>
      </c>
      <c r="P1557" t="s">
        <v>1357</v>
      </c>
      <c r="R1557" t="s">
        <v>1357</v>
      </c>
      <c r="S1557" t="s">
        <v>1357</v>
      </c>
      <c r="T1557" t="s">
        <v>1357</v>
      </c>
      <c r="U1557" t="s">
        <v>1357</v>
      </c>
      <c r="V1557" t="s">
        <v>1357</v>
      </c>
    </row>
    <row r="1558" spans="1:22">
      <c r="A1558" s="60" t="s">
        <v>1187</v>
      </c>
      <c r="B1558" s="15"/>
      <c r="C1558" s="59">
        <v>2013</v>
      </c>
      <c r="D1558" s="59" t="str">
        <f t="shared" si="22"/>
        <v>Perris 2013</v>
      </c>
      <c r="E1558" t="s">
        <v>1357</v>
      </c>
      <c r="F1558" t="s">
        <v>1357</v>
      </c>
      <c r="G1558" t="s">
        <v>1357</v>
      </c>
      <c r="H1558" t="s">
        <v>1357</v>
      </c>
      <c r="J1558" t="s">
        <v>1357</v>
      </c>
      <c r="K1558" t="s">
        <v>1357</v>
      </c>
      <c r="L1558" t="s">
        <v>1357</v>
      </c>
      <c r="M1558" t="s">
        <v>1357</v>
      </c>
      <c r="O1558" t="s">
        <v>1357</v>
      </c>
      <c r="P1558" t="s">
        <v>1357</v>
      </c>
      <c r="R1558" t="s">
        <v>1357</v>
      </c>
      <c r="S1558" t="s">
        <v>1357</v>
      </c>
      <c r="T1558" t="s">
        <v>1357</v>
      </c>
      <c r="U1558" t="s">
        <v>1357</v>
      </c>
      <c r="V1558" t="s">
        <v>1357</v>
      </c>
    </row>
    <row r="1559" spans="1:22">
      <c r="A1559" s="60" t="s">
        <v>1187</v>
      </c>
      <c r="B1559" s="15" t="str">
        <f>VLOOKUP(A1559,'Planning Periods'!$E$2:$N$540,10,FALSE)</f>
        <v>10/15/2021 - 10/15/2029</v>
      </c>
      <c r="C1559" s="59">
        <v>2014</v>
      </c>
      <c r="D1559" s="59" t="str">
        <f t="shared" si="22"/>
        <v>Perris 2014</v>
      </c>
      <c r="E1559" s="59">
        <v>1026</v>
      </c>
      <c r="F1559" s="233">
        <v>359</v>
      </c>
      <c r="G1559" s="59">
        <v>359</v>
      </c>
      <c r="H1559" s="59">
        <v>0</v>
      </c>
      <c r="I1559" s="48"/>
      <c r="J1559" s="59">
        <v>681</v>
      </c>
      <c r="K1559" s="233">
        <v>0</v>
      </c>
      <c r="L1559" s="59">
        <v>0</v>
      </c>
      <c r="M1559" s="59">
        <v>0</v>
      </c>
      <c r="N1559" s="48"/>
      <c r="O1559" s="59">
        <v>759</v>
      </c>
      <c r="P1559" s="59">
        <v>222</v>
      </c>
      <c r="Q1559" s="48"/>
      <c r="R1559" s="59">
        <v>1814</v>
      </c>
      <c r="S1559" s="59">
        <v>0</v>
      </c>
      <c r="T1559" s="48">
        <v>0</v>
      </c>
      <c r="U1559" s="59">
        <v>4280</v>
      </c>
      <c r="V1559" s="59">
        <v>581</v>
      </c>
    </row>
    <row r="1560" spans="1:22">
      <c r="A1560" s="60" t="s">
        <v>1187</v>
      </c>
      <c r="B1560" s="15" t="str">
        <f>VLOOKUP(A1560,'Planning Periods'!$E$2:$N$540,10,FALSE)</f>
        <v>10/15/2021 - 10/15/2029</v>
      </c>
      <c r="C1560" s="59">
        <v>2015</v>
      </c>
      <c r="D1560" s="59" t="str">
        <f t="shared" si="22"/>
        <v>Perris 2015</v>
      </c>
      <c r="E1560" s="59">
        <v>1026</v>
      </c>
      <c r="F1560" s="233">
        <v>0</v>
      </c>
      <c r="G1560" s="59">
        <v>0</v>
      </c>
      <c r="H1560" s="59">
        <v>0</v>
      </c>
      <c r="I1560" s="48"/>
      <c r="J1560" s="59">
        <v>681</v>
      </c>
      <c r="K1560" s="233">
        <v>0</v>
      </c>
      <c r="L1560" s="59">
        <v>0</v>
      </c>
      <c r="M1560" s="59">
        <v>0</v>
      </c>
      <c r="N1560" s="48"/>
      <c r="O1560" s="59">
        <v>759</v>
      </c>
      <c r="P1560" s="59">
        <v>0</v>
      </c>
      <c r="Q1560" s="48"/>
      <c r="R1560" s="59">
        <v>1814</v>
      </c>
      <c r="S1560" s="59">
        <v>222</v>
      </c>
      <c r="T1560" s="48">
        <v>0</v>
      </c>
      <c r="U1560" s="59">
        <v>4280</v>
      </c>
      <c r="V1560" s="59">
        <v>222</v>
      </c>
    </row>
    <row r="1561" spans="1:22">
      <c r="A1561" s="60" t="s">
        <v>1187</v>
      </c>
      <c r="B1561" s="15" t="str">
        <f>VLOOKUP(A1561,'Planning Periods'!$E$2:$N$540,10,FALSE)</f>
        <v>10/15/2021 - 10/15/2029</v>
      </c>
      <c r="C1561" s="59">
        <v>2016</v>
      </c>
      <c r="D1561" s="59" t="str">
        <f t="shared" si="22"/>
        <v>Perris 2016</v>
      </c>
      <c r="E1561" s="59">
        <v>1026</v>
      </c>
      <c r="F1561" s="233">
        <v>0</v>
      </c>
      <c r="G1561" s="59">
        <v>0</v>
      </c>
      <c r="H1561" s="59">
        <v>0</v>
      </c>
      <c r="I1561" s="48"/>
      <c r="J1561" s="59">
        <v>681</v>
      </c>
      <c r="K1561" s="233">
        <v>0</v>
      </c>
      <c r="L1561" s="59">
        <v>0</v>
      </c>
      <c r="M1561" s="59">
        <v>0</v>
      </c>
      <c r="N1561" s="48"/>
      <c r="O1561" s="59">
        <v>759</v>
      </c>
      <c r="P1561" s="59">
        <v>0</v>
      </c>
      <c r="Q1561" s="48"/>
      <c r="R1561" s="59">
        <v>1814</v>
      </c>
      <c r="S1561" s="59">
        <v>701</v>
      </c>
      <c r="T1561" s="48">
        <v>0</v>
      </c>
      <c r="U1561" s="59">
        <v>4280</v>
      </c>
      <c r="V1561" s="59">
        <v>701</v>
      </c>
    </row>
    <row r="1562" spans="1:22">
      <c r="A1562" s="60" t="s">
        <v>1187</v>
      </c>
      <c r="B1562" s="15" t="str">
        <f>VLOOKUP(A1562,'Planning Periods'!$E$2:$N$540,10,FALSE)</f>
        <v>10/15/2021 - 10/15/2029</v>
      </c>
      <c r="C1562" s="59">
        <v>2017</v>
      </c>
      <c r="D1562" s="59" t="str">
        <f t="shared" si="22"/>
        <v>Perris 2017</v>
      </c>
      <c r="E1562" s="59">
        <v>1026</v>
      </c>
      <c r="F1562" s="233">
        <v>0</v>
      </c>
      <c r="G1562" s="59">
        <v>0</v>
      </c>
      <c r="H1562" s="59">
        <v>0</v>
      </c>
      <c r="I1562" s="48"/>
      <c r="J1562" s="59">
        <v>681</v>
      </c>
      <c r="K1562" s="233">
        <v>0</v>
      </c>
      <c r="L1562" s="59">
        <v>0</v>
      </c>
      <c r="M1562" s="59">
        <v>0</v>
      </c>
      <c r="N1562" s="48"/>
      <c r="O1562" s="59">
        <v>759</v>
      </c>
      <c r="P1562" s="59">
        <v>0</v>
      </c>
      <c r="Q1562" s="48"/>
      <c r="R1562" s="59">
        <v>1814</v>
      </c>
      <c r="S1562" s="59">
        <v>0</v>
      </c>
      <c r="T1562" s="48">
        <v>0</v>
      </c>
      <c r="U1562" s="59">
        <v>4280</v>
      </c>
      <c r="V1562" s="59">
        <v>0</v>
      </c>
    </row>
    <row r="1563" spans="1:22">
      <c r="A1563" s="60" t="s">
        <v>1188</v>
      </c>
      <c r="B1563" s="15" t="str">
        <f>VLOOKUP(A1563,'Planning Periods'!$E$2:$N$540,10,FALSE)</f>
        <v>01/31/2023 - 01/31/2031</v>
      </c>
      <c r="C1563" s="59">
        <v>2014</v>
      </c>
      <c r="D1563" s="59" t="str">
        <f t="shared" si="22"/>
        <v>Petaluma 2014</v>
      </c>
      <c r="E1563" s="59" t="s">
        <v>1357</v>
      </c>
      <c r="F1563" s="233" t="s">
        <v>1357</v>
      </c>
      <c r="G1563" s="59" t="s">
        <v>1357</v>
      </c>
      <c r="H1563" s="59" t="s">
        <v>1357</v>
      </c>
      <c r="I1563" s="48"/>
      <c r="J1563" s="59" t="s">
        <v>1357</v>
      </c>
      <c r="K1563" s="233" t="s">
        <v>1357</v>
      </c>
      <c r="L1563" s="59" t="s">
        <v>1357</v>
      </c>
      <c r="M1563" s="59" t="s">
        <v>1357</v>
      </c>
      <c r="N1563" s="48"/>
      <c r="O1563" s="59" t="s">
        <v>1357</v>
      </c>
      <c r="P1563" s="59" t="s">
        <v>1357</v>
      </c>
      <c r="Q1563" s="48"/>
      <c r="R1563" s="59" t="s">
        <v>1357</v>
      </c>
      <c r="S1563" s="59" t="s">
        <v>1357</v>
      </c>
      <c r="T1563" s="48" t="s">
        <v>1357</v>
      </c>
      <c r="U1563" s="59" t="s">
        <v>1357</v>
      </c>
      <c r="V1563" s="59" t="s">
        <v>1357</v>
      </c>
    </row>
    <row r="1564" spans="1:22">
      <c r="A1564" s="60" t="s">
        <v>1188</v>
      </c>
      <c r="B1564" s="15" t="str">
        <f>VLOOKUP(A1564,'Planning Periods'!$E$2:$N$540,10,FALSE)</f>
        <v>01/31/2023 - 01/31/2031</v>
      </c>
      <c r="C1564" s="59">
        <v>2015</v>
      </c>
      <c r="D1564" s="59" t="str">
        <f t="shared" si="22"/>
        <v>Petaluma 2015</v>
      </c>
      <c r="E1564" s="59">
        <v>199</v>
      </c>
      <c r="F1564" s="233">
        <v>0</v>
      </c>
      <c r="G1564" s="59">
        <v>0</v>
      </c>
      <c r="H1564" s="59">
        <v>0</v>
      </c>
      <c r="I1564" s="48"/>
      <c r="J1564" s="59">
        <v>103</v>
      </c>
      <c r="K1564" s="233">
        <v>0</v>
      </c>
      <c r="L1564" s="59">
        <v>0</v>
      </c>
      <c r="M1564" s="59">
        <v>0</v>
      </c>
      <c r="N1564" s="48"/>
      <c r="O1564" s="59">
        <v>121</v>
      </c>
      <c r="P1564" s="59">
        <v>7</v>
      </c>
      <c r="Q1564" s="48"/>
      <c r="R1564" s="59">
        <v>322</v>
      </c>
      <c r="S1564" s="59">
        <v>235</v>
      </c>
      <c r="T1564" s="48">
        <v>0</v>
      </c>
      <c r="U1564" s="59">
        <v>745</v>
      </c>
      <c r="V1564" s="59">
        <v>242</v>
      </c>
    </row>
    <row r="1565" spans="1:22">
      <c r="A1565" s="60" t="s">
        <v>1188</v>
      </c>
      <c r="B1565" s="15" t="str">
        <f>VLOOKUP(A1565,'Planning Periods'!$E$2:$N$540,10,FALSE)</f>
        <v>01/31/2023 - 01/31/2031</v>
      </c>
      <c r="C1565" s="59">
        <v>2016</v>
      </c>
      <c r="D1565" s="59" t="str">
        <f t="shared" ref="D1565:D1632" si="23">CONCATENATE(A1565," ",C1565)</f>
        <v>Petaluma 2016</v>
      </c>
      <c r="E1565" s="59">
        <v>199</v>
      </c>
      <c r="F1565" s="233">
        <v>0</v>
      </c>
      <c r="G1565" s="59">
        <v>0</v>
      </c>
      <c r="H1565" s="59">
        <v>0</v>
      </c>
      <c r="I1565" s="48"/>
      <c r="J1565" s="59">
        <v>103</v>
      </c>
      <c r="K1565" s="233">
        <v>0</v>
      </c>
      <c r="L1565" s="59">
        <v>0</v>
      </c>
      <c r="M1565" s="59">
        <v>0</v>
      </c>
      <c r="N1565" s="48"/>
      <c r="O1565" s="59">
        <v>121</v>
      </c>
      <c r="P1565" s="59">
        <v>8</v>
      </c>
      <c r="Q1565" s="48"/>
      <c r="R1565" s="59">
        <v>322</v>
      </c>
      <c r="S1565" s="59">
        <v>206</v>
      </c>
      <c r="T1565" s="48">
        <v>0</v>
      </c>
      <c r="U1565" s="59">
        <v>745</v>
      </c>
      <c r="V1565" s="59">
        <v>214</v>
      </c>
    </row>
    <row r="1566" spans="1:22">
      <c r="A1566" s="60" t="s">
        <v>1188</v>
      </c>
      <c r="B1566" s="15" t="str">
        <f>VLOOKUP(A1566,'Planning Periods'!$E$2:$N$540,10,FALSE)</f>
        <v>01/31/2023 - 01/31/2031</v>
      </c>
      <c r="C1566" s="59">
        <v>2017</v>
      </c>
      <c r="D1566" s="59" t="str">
        <f t="shared" si="23"/>
        <v>Petaluma 2017</v>
      </c>
      <c r="E1566" s="59">
        <v>199</v>
      </c>
      <c r="F1566" s="233">
        <v>9</v>
      </c>
      <c r="G1566" s="59">
        <v>9</v>
      </c>
      <c r="H1566" s="59">
        <v>0</v>
      </c>
      <c r="I1566" s="48"/>
      <c r="J1566" s="59">
        <v>103</v>
      </c>
      <c r="K1566" s="233">
        <v>14</v>
      </c>
      <c r="L1566" s="59">
        <v>14</v>
      </c>
      <c r="M1566" s="59">
        <v>0</v>
      </c>
      <c r="N1566" s="48"/>
      <c r="O1566" s="59">
        <v>121</v>
      </c>
      <c r="P1566" s="59">
        <v>9</v>
      </c>
      <c r="Q1566" s="48"/>
      <c r="R1566" s="59">
        <v>322</v>
      </c>
      <c r="S1566" s="59">
        <v>150</v>
      </c>
      <c r="T1566" s="48">
        <v>0</v>
      </c>
      <c r="U1566" s="59">
        <v>745</v>
      </c>
      <c r="V1566" s="59">
        <v>182</v>
      </c>
    </row>
    <row r="1567" spans="1:22">
      <c r="A1567" t="s">
        <v>1189</v>
      </c>
      <c r="B1567" s="15"/>
      <c r="C1567" s="59">
        <v>2013</v>
      </c>
      <c r="D1567" s="59" t="str">
        <f t="shared" si="23"/>
        <v>Pico Rivera 2013</v>
      </c>
      <c r="E1567" s="59" t="s">
        <v>1357</v>
      </c>
      <c r="F1567" s="233" t="s">
        <v>1357</v>
      </c>
      <c r="G1567" s="59" t="s">
        <v>1357</v>
      </c>
      <c r="H1567" s="59" t="s">
        <v>1357</v>
      </c>
      <c r="I1567" s="48"/>
      <c r="J1567" s="59" t="s">
        <v>1357</v>
      </c>
      <c r="K1567" s="233" t="s">
        <v>1357</v>
      </c>
      <c r="L1567" s="59" t="s">
        <v>1357</v>
      </c>
      <c r="M1567" s="59" t="s">
        <v>1357</v>
      </c>
      <c r="N1567" s="48"/>
      <c r="O1567" s="59" t="s">
        <v>1357</v>
      </c>
      <c r="P1567" s="59" t="s">
        <v>1357</v>
      </c>
      <c r="Q1567" s="48"/>
      <c r="R1567" s="59" t="s">
        <v>1357</v>
      </c>
      <c r="S1567" s="59" t="s">
        <v>1357</v>
      </c>
      <c r="T1567" s="48" t="s">
        <v>1357</v>
      </c>
      <c r="U1567" s="59" t="s">
        <v>1357</v>
      </c>
      <c r="V1567" s="59" t="s">
        <v>1357</v>
      </c>
    </row>
    <row r="1568" spans="1:22">
      <c r="A1568" t="s">
        <v>1189</v>
      </c>
      <c r="B1568" s="15" t="str">
        <f>VLOOKUP(A1568,'Planning Periods'!$E$2:$N$540,10,FALSE)</f>
        <v>10/15/2021 - 10/15/2029</v>
      </c>
      <c r="C1568" s="59">
        <v>2014</v>
      </c>
      <c r="D1568" s="59" t="str">
        <f t="shared" si="23"/>
        <v>Pico Rivera 2014</v>
      </c>
      <c r="E1568" s="233" t="s">
        <v>1357</v>
      </c>
      <c r="F1568" s="233" t="s">
        <v>1357</v>
      </c>
      <c r="G1568" s="233" t="s">
        <v>1357</v>
      </c>
      <c r="H1568" s="233" t="s">
        <v>1357</v>
      </c>
      <c r="I1568" s="233">
        <v>0</v>
      </c>
      <c r="J1568" s="233" t="s">
        <v>1357</v>
      </c>
      <c r="K1568" s="233" t="s">
        <v>1357</v>
      </c>
      <c r="L1568" s="233" t="s">
        <v>1357</v>
      </c>
      <c r="M1568" s="233" t="s">
        <v>1357</v>
      </c>
      <c r="N1568" s="233">
        <v>0</v>
      </c>
      <c r="O1568" s="233" t="s">
        <v>1357</v>
      </c>
      <c r="P1568" s="233" t="s">
        <v>1357</v>
      </c>
      <c r="Q1568" s="233"/>
      <c r="R1568" s="233" t="s">
        <v>1357</v>
      </c>
      <c r="S1568" s="233" t="s">
        <v>1357</v>
      </c>
      <c r="T1568" s="233" t="s">
        <v>1357</v>
      </c>
      <c r="U1568" s="233" t="s">
        <v>1357</v>
      </c>
      <c r="V1568" s="233" t="s">
        <v>1357</v>
      </c>
    </row>
    <row r="1569" spans="1:22">
      <c r="A1569" t="s">
        <v>1189</v>
      </c>
      <c r="B1569" s="15" t="str">
        <f>VLOOKUP(A1569,'Planning Periods'!$E$2:$N$540,10,FALSE)</f>
        <v>10/15/2021 - 10/15/2029</v>
      </c>
      <c r="C1569" s="59">
        <v>2015</v>
      </c>
      <c r="D1569" s="59" t="str">
        <f t="shared" si="23"/>
        <v>Pico Rivera 2015</v>
      </c>
      <c r="E1569" t="s">
        <v>1357</v>
      </c>
      <c r="F1569" t="s">
        <v>1357</v>
      </c>
      <c r="G1569" t="s">
        <v>1357</v>
      </c>
      <c r="H1569" t="s">
        <v>1357</v>
      </c>
      <c r="J1569" t="s">
        <v>1357</v>
      </c>
      <c r="K1569" t="s">
        <v>1357</v>
      </c>
      <c r="L1569" t="s">
        <v>1357</v>
      </c>
      <c r="M1569" t="s">
        <v>1357</v>
      </c>
      <c r="O1569" t="s">
        <v>1357</v>
      </c>
      <c r="P1569" t="s">
        <v>1357</v>
      </c>
      <c r="R1569" t="s">
        <v>1357</v>
      </c>
      <c r="S1569" t="s">
        <v>1357</v>
      </c>
      <c r="T1569" t="s">
        <v>1357</v>
      </c>
      <c r="U1569" t="s">
        <v>1357</v>
      </c>
      <c r="V1569" t="s">
        <v>1357</v>
      </c>
    </row>
    <row r="1570" spans="1:22">
      <c r="A1570" t="s">
        <v>1189</v>
      </c>
      <c r="B1570" s="15" t="str">
        <f>VLOOKUP(A1570,'Planning Periods'!$E$2:$N$540,10,FALSE)</f>
        <v>10/15/2021 - 10/15/2029</v>
      </c>
      <c r="C1570" s="59">
        <v>2016</v>
      </c>
      <c r="D1570" s="59" t="str">
        <f t="shared" si="23"/>
        <v>Pico Rivera 2016</v>
      </c>
      <c r="E1570" t="s">
        <v>1357</v>
      </c>
      <c r="F1570" t="s">
        <v>1357</v>
      </c>
      <c r="G1570" t="s">
        <v>1357</v>
      </c>
      <c r="H1570" t="s">
        <v>1357</v>
      </c>
      <c r="J1570" t="s">
        <v>1357</v>
      </c>
      <c r="K1570" t="s">
        <v>1357</v>
      </c>
      <c r="L1570" t="s">
        <v>1357</v>
      </c>
      <c r="M1570" t="s">
        <v>1357</v>
      </c>
      <c r="O1570" t="s">
        <v>1357</v>
      </c>
      <c r="P1570" t="s">
        <v>1357</v>
      </c>
      <c r="R1570" t="s">
        <v>1357</v>
      </c>
      <c r="S1570" t="s">
        <v>1357</v>
      </c>
      <c r="T1570" t="s">
        <v>1357</v>
      </c>
      <c r="U1570" t="s">
        <v>1357</v>
      </c>
      <c r="V1570" t="s">
        <v>1357</v>
      </c>
    </row>
    <row r="1571" spans="1:22">
      <c r="A1571" t="s">
        <v>1189</v>
      </c>
      <c r="B1571" s="15" t="str">
        <f>VLOOKUP(A1571,'Planning Periods'!$E$2:$N$540,10,FALSE)</f>
        <v>10/15/2021 - 10/15/2029</v>
      </c>
      <c r="C1571" s="59">
        <v>2017</v>
      </c>
      <c r="D1571" s="59" t="str">
        <f t="shared" si="23"/>
        <v>Pico Rivera 2017</v>
      </c>
      <c r="E1571" t="s">
        <v>1357</v>
      </c>
      <c r="F1571" t="s">
        <v>1357</v>
      </c>
      <c r="G1571" t="s">
        <v>1357</v>
      </c>
      <c r="H1571" t="s">
        <v>1357</v>
      </c>
      <c r="J1571" t="s">
        <v>1357</v>
      </c>
      <c r="K1571" t="s">
        <v>1357</v>
      </c>
      <c r="L1571" t="s">
        <v>1357</v>
      </c>
      <c r="M1571" t="s">
        <v>1357</v>
      </c>
      <c r="O1571" t="s">
        <v>1357</v>
      </c>
      <c r="P1571" t="s">
        <v>1357</v>
      </c>
      <c r="R1571" t="s">
        <v>1357</v>
      </c>
      <c r="S1571" t="s">
        <v>1357</v>
      </c>
      <c r="T1571" t="s">
        <v>1357</v>
      </c>
      <c r="U1571" t="s">
        <v>1357</v>
      </c>
      <c r="V1571" t="s">
        <v>1357</v>
      </c>
    </row>
    <row r="1572" spans="1:22">
      <c r="A1572" s="60" t="s">
        <v>1190</v>
      </c>
      <c r="B1572" s="15" t="str">
        <f>VLOOKUP(A1572,'Planning Periods'!$E$2:$N$540,10,FALSE)</f>
        <v>01/31/2023 - 01/31/2031</v>
      </c>
      <c r="C1572" s="59">
        <v>2015</v>
      </c>
      <c r="D1572" s="59" t="str">
        <f t="shared" si="23"/>
        <v>Piedmont 2015</v>
      </c>
      <c r="E1572" s="59" t="s">
        <v>1357</v>
      </c>
      <c r="F1572" s="233" t="s">
        <v>1357</v>
      </c>
      <c r="G1572" s="59" t="s">
        <v>1357</v>
      </c>
      <c r="H1572" s="59" t="s">
        <v>1357</v>
      </c>
      <c r="I1572" s="48"/>
      <c r="J1572" s="59" t="s">
        <v>1357</v>
      </c>
      <c r="K1572" s="233" t="s">
        <v>1357</v>
      </c>
      <c r="L1572" s="59" t="s">
        <v>1357</v>
      </c>
      <c r="M1572" s="59" t="s">
        <v>1357</v>
      </c>
      <c r="N1572" s="48"/>
      <c r="O1572" s="59" t="s">
        <v>1357</v>
      </c>
      <c r="P1572" s="59" t="s">
        <v>1357</v>
      </c>
      <c r="Q1572" s="48"/>
      <c r="R1572" s="59" t="s">
        <v>1357</v>
      </c>
      <c r="S1572" s="59" t="s">
        <v>1357</v>
      </c>
      <c r="T1572" s="48" t="s">
        <v>1357</v>
      </c>
      <c r="U1572" s="59" t="s">
        <v>1357</v>
      </c>
      <c r="V1572" s="59" t="s">
        <v>1357</v>
      </c>
    </row>
    <row r="1573" spans="1:22">
      <c r="A1573" s="60" t="s">
        <v>1190</v>
      </c>
      <c r="B1573" s="15" t="str">
        <f>VLOOKUP(A1573,'Planning Periods'!$E$2:$N$540,10,FALSE)</f>
        <v>01/31/2023 - 01/31/2031</v>
      </c>
      <c r="C1573" s="59">
        <v>2014</v>
      </c>
      <c r="D1573" s="59" t="str">
        <f t="shared" si="23"/>
        <v>Piedmont 2014</v>
      </c>
      <c r="E1573" s="59" t="s">
        <v>1357</v>
      </c>
      <c r="F1573" s="233" t="s">
        <v>1357</v>
      </c>
      <c r="G1573" s="59" t="s">
        <v>1357</v>
      </c>
      <c r="H1573" s="59" t="s">
        <v>1357</v>
      </c>
      <c r="I1573" s="48"/>
      <c r="J1573" s="59" t="s">
        <v>1357</v>
      </c>
      <c r="K1573" s="233" t="s">
        <v>1357</v>
      </c>
      <c r="L1573" s="59" t="s">
        <v>1357</v>
      </c>
      <c r="M1573" s="59" t="s">
        <v>1357</v>
      </c>
      <c r="N1573" s="48"/>
      <c r="O1573" s="59" t="s">
        <v>1357</v>
      </c>
      <c r="P1573" s="59" t="s">
        <v>1357</v>
      </c>
      <c r="Q1573" s="48"/>
      <c r="R1573" s="59" t="s">
        <v>1357</v>
      </c>
      <c r="S1573" s="59" t="s">
        <v>1357</v>
      </c>
      <c r="T1573" s="48" t="s">
        <v>1357</v>
      </c>
      <c r="U1573" s="59" t="s">
        <v>1357</v>
      </c>
      <c r="V1573" s="59" t="s">
        <v>1357</v>
      </c>
    </row>
    <row r="1574" spans="1:22">
      <c r="A1574" s="60" t="s">
        <v>1190</v>
      </c>
      <c r="B1574" s="15" t="str">
        <f>VLOOKUP(A1574,'Planning Periods'!$E$2:$N$540,10,FALSE)</f>
        <v>01/31/2023 - 01/31/2031</v>
      </c>
      <c r="C1574" s="59">
        <v>2016</v>
      </c>
      <c r="D1574" s="59" t="str">
        <f t="shared" si="23"/>
        <v>Piedmont 2016</v>
      </c>
      <c r="E1574" s="59">
        <v>24</v>
      </c>
      <c r="F1574" s="233">
        <v>2</v>
      </c>
      <c r="G1574" s="59">
        <v>2</v>
      </c>
      <c r="H1574" s="59">
        <v>0</v>
      </c>
      <c r="I1574" s="48"/>
      <c r="J1574" s="59">
        <v>14</v>
      </c>
      <c r="K1574" s="233">
        <v>0</v>
      </c>
      <c r="L1574" s="59">
        <v>0</v>
      </c>
      <c r="M1574" s="59">
        <v>0</v>
      </c>
      <c r="N1574" s="48"/>
      <c r="O1574" s="59">
        <v>15</v>
      </c>
      <c r="P1574" s="59">
        <v>0</v>
      </c>
      <c r="Q1574" s="48"/>
      <c r="R1574" s="59">
        <v>7</v>
      </c>
      <c r="S1574" s="59">
        <v>3</v>
      </c>
      <c r="T1574" s="48">
        <v>0</v>
      </c>
      <c r="U1574" s="59">
        <v>60</v>
      </c>
      <c r="V1574" s="59">
        <v>5</v>
      </c>
    </row>
    <row r="1575" spans="1:22">
      <c r="A1575" s="60" t="s">
        <v>1190</v>
      </c>
      <c r="B1575" s="15" t="str">
        <f>VLOOKUP(A1575,'Planning Periods'!$E$2:$N$540,10,FALSE)</f>
        <v>01/31/2023 - 01/31/2031</v>
      </c>
      <c r="C1575" s="59">
        <v>2017</v>
      </c>
      <c r="D1575" s="59" t="str">
        <f t="shared" si="23"/>
        <v>Piedmont 2017</v>
      </c>
      <c r="E1575" s="59">
        <v>24</v>
      </c>
      <c r="F1575" s="233">
        <v>1</v>
      </c>
      <c r="G1575" s="59">
        <v>1</v>
      </c>
      <c r="H1575" s="59">
        <v>0</v>
      </c>
      <c r="I1575" s="48"/>
      <c r="J1575" s="59">
        <v>14</v>
      </c>
      <c r="K1575" s="233">
        <v>2</v>
      </c>
      <c r="L1575" s="59">
        <v>0</v>
      </c>
      <c r="M1575" s="59">
        <v>2</v>
      </c>
      <c r="N1575" s="48"/>
      <c r="O1575" s="59">
        <v>15</v>
      </c>
      <c r="P1575" s="59">
        <v>3</v>
      </c>
      <c r="Q1575" s="48"/>
      <c r="R1575" s="59">
        <v>7</v>
      </c>
      <c r="S1575" s="59">
        <v>1</v>
      </c>
      <c r="T1575" s="48">
        <v>2</v>
      </c>
      <c r="U1575" s="59">
        <v>60</v>
      </c>
      <c r="V1575" s="59">
        <v>7</v>
      </c>
    </row>
    <row r="1576" spans="1:22">
      <c r="A1576" s="60" t="s">
        <v>1191</v>
      </c>
      <c r="B1576" s="15" t="str">
        <f>VLOOKUP(A1576,'Planning Periods'!$E$2:$N$540,10,FALSE)</f>
        <v>01/31/2023 - 01/31/2031</v>
      </c>
      <c r="C1576" s="59">
        <v>2014</v>
      </c>
      <c r="D1576" s="59" t="str">
        <f t="shared" si="23"/>
        <v>Pinole 2014</v>
      </c>
      <c r="E1576" s="59" t="s">
        <v>1357</v>
      </c>
      <c r="F1576" s="233" t="s">
        <v>1357</v>
      </c>
      <c r="G1576" s="59" t="s">
        <v>1357</v>
      </c>
      <c r="H1576" s="59" t="s">
        <v>1357</v>
      </c>
      <c r="I1576" s="48"/>
      <c r="J1576" s="59" t="s">
        <v>1357</v>
      </c>
      <c r="K1576" s="233" t="s">
        <v>1357</v>
      </c>
      <c r="L1576" s="59" t="s">
        <v>1357</v>
      </c>
      <c r="M1576" s="59" t="s">
        <v>1357</v>
      </c>
      <c r="N1576" s="48"/>
      <c r="O1576" s="59" t="s">
        <v>1357</v>
      </c>
      <c r="P1576" s="59" t="s">
        <v>1357</v>
      </c>
      <c r="Q1576" s="48"/>
      <c r="R1576" s="59" t="s">
        <v>1357</v>
      </c>
      <c r="S1576" s="59" t="s">
        <v>1357</v>
      </c>
      <c r="T1576" s="48" t="s">
        <v>1357</v>
      </c>
      <c r="U1576" s="59" t="s">
        <v>1357</v>
      </c>
      <c r="V1576" s="59" t="s">
        <v>1357</v>
      </c>
    </row>
    <row r="1577" spans="1:22">
      <c r="A1577" s="60" t="s">
        <v>1191</v>
      </c>
      <c r="B1577" s="15" t="str">
        <f>VLOOKUP(A1577,'Planning Periods'!$E$2:$N$540,10,FALSE)</f>
        <v>01/31/2023 - 01/31/2031</v>
      </c>
      <c r="C1577" s="59">
        <v>2015</v>
      </c>
      <c r="D1577" s="59" t="str">
        <f t="shared" si="23"/>
        <v>Pinole 2015</v>
      </c>
      <c r="E1577" s="59">
        <v>80</v>
      </c>
      <c r="F1577" s="233">
        <v>0</v>
      </c>
      <c r="G1577" s="59">
        <v>0</v>
      </c>
      <c r="H1577" s="59">
        <v>0</v>
      </c>
      <c r="I1577" s="48"/>
      <c r="J1577" s="59">
        <v>48</v>
      </c>
      <c r="K1577" s="233">
        <v>0</v>
      </c>
      <c r="L1577" s="59">
        <v>0</v>
      </c>
      <c r="M1577" s="59">
        <v>0</v>
      </c>
      <c r="N1577" s="48"/>
      <c r="O1577" s="59">
        <v>43</v>
      </c>
      <c r="P1577" s="59">
        <v>0</v>
      </c>
      <c r="Q1577" s="48"/>
      <c r="R1577" s="59">
        <v>126</v>
      </c>
      <c r="S1577" s="59">
        <v>0</v>
      </c>
      <c r="T1577" s="48">
        <v>0</v>
      </c>
      <c r="U1577" s="59">
        <v>297</v>
      </c>
      <c r="V1577" s="59">
        <v>0</v>
      </c>
    </row>
    <row r="1578" spans="1:22">
      <c r="A1578" s="60" t="s">
        <v>1191</v>
      </c>
      <c r="B1578" s="15" t="str">
        <f>VLOOKUP(A1578,'Planning Periods'!$E$2:$N$540,10,FALSE)</f>
        <v>01/31/2023 - 01/31/2031</v>
      </c>
      <c r="C1578" s="59">
        <v>2016</v>
      </c>
      <c r="D1578" s="59" t="str">
        <f t="shared" si="23"/>
        <v>Pinole 2016</v>
      </c>
      <c r="E1578" s="59">
        <v>80</v>
      </c>
      <c r="F1578" s="233">
        <v>0</v>
      </c>
      <c r="G1578" s="59">
        <v>0</v>
      </c>
      <c r="H1578" s="59">
        <v>0</v>
      </c>
      <c r="I1578" s="48"/>
      <c r="J1578" s="59">
        <v>48</v>
      </c>
      <c r="K1578" s="233">
        <v>0</v>
      </c>
      <c r="L1578" s="59">
        <v>0</v>
      </c>
      <c r="M1578" s="59">
        <v>0</v>
      </c>
      <c r="N1578" s="48"/>
      <c r="O1578" s="59">
        <v>43</v>
      </c>
      <c r="P1578" s="59">
        <v>1</v>
      </c>
      <c r="Q1578" s="48"/>
      <c r="R1578" s="59">
        <v>126</v>
      </c>
      <c r="S1578" s="59">
        <v>2</v>
      </c>
      <c r="T1578" s="48">
        <v>0</v>
      </c>
      <c r="U1578" s="59">
        <v>297</v>
      </c>
      <c r="V1578" s="59">
        <v>3</v>
      </c>
    </row>
    <row r="1579" spans="1:22">
      <c r="A1579" s="60" t="s">
        <v>1191</v>
      </c>
      <c r="B1579" s="15" t="str">
        <f>VLOOKUP(A1579,'Planning Periods'!$E$2:$N$540,10,FALSE)</f>
        <v>01/31/2023 - 01/31/2031</v>
      </c>
      <c r="C1579" s="59">
        <v>2017</v>
      </c>
      <c r="D1579" s="59" t="str">
        <f t="shared" si="23"/>
        <v>Pinole 2017</v>
      </c>
      <c r="E1579" s="59">
        <v>80</v>
      </c>
      <c r="F1579" s="233">
        <v>0</v>
      </c>
      <c r="G1579" s="59">
        <v>0</v>
      </c>
      <c r="H1579" s="59">
        <v>0</v>
      </c>
      <c r="I1579" s="48"/>
      <c r="J1579" s="59">
        <v>48</v>
      </c>
      <c r="K1579" s="233">
        <v>0</v>
      </c>
      <c r="L1579" s="59">
        <v>0</v>
      </c>
      <c r="M1579" s="59">
        <v>0</v>
      </c>
      <c r="N1579" s="48"/>
      <c r="O1579" s="59">
        <v>43</v>
      </c>
      <c r="P1579" s="59">
        <v>0</v>
      </c>
      <c r="Q1579" s="48"/>
      <c r="R1579" s="59">
        <v>126</v>
      </c>
      <c r="S1579" s="59">
        <v>2</v>
      </c>
      <c r="T1579" s="48">
        <v>0</v>
      </c>
      <c r="U1579" s="59">
        <v>297</v>
      </c>
      <c r="V1579" s="59">
        <v>2</v>
      </c>
    </row>
    <row r="1580" spans="1:22">
      <c r="A1580" t="s">
        <v>1192</v>
      </c>
      <c r="B1580" s="15" t="str">
        <f>VLOOKUP(A1580,'Planning Periods'!$E$2:$N$540,10,FALSE)</f>
        <v>01/01/2021 - 12/31/2028</v>
      </c>
      <c r="C1580" s="59">
        <v>2014</v>
      </c>
      <c r="D1580" s="59" t="str">
        <f t="shared" si="23"/>
        <v>Pismo Beach 2014</v>
      </c>
      <c r="E1580" s="233">
        <v>38</v>
      </c>
      <c r="F1580" s="233">
        <v>0</v>
      </c>
      <c r="G1580" s="233">
        <v>0</v>
      </c>
      <c r="H1580" s="233">
        <v>0</v>
      </c>
      <c r="I1580" s="233">
        <v>0</v>
      </c>
      <c r="J1580" s="233">
        <v>24</v>
      </c>
      <c r="K1580" s="233">
        <v>12</v>
      </c>
      <c r="L1580" s="233">
        <v>12</v>
      </c>
      <c r="M1580" s="233">
        <v>0</v>
      </c>
      <c r="N1580" s="233">
        <v>0</v>
      </c>
      <c r="O1580" s="233">
        <v>27</v>
      </c>
      <c r="P1580" s="233">
        <v>0</v>
      </c>
      <c r="Q1580" s="233"/>
      <c r="R1580" s="233">
        <v>64</v>
      </c>
      <c r="S1580" s="233">
        <v>91</v>
      </c>
      <c r="T1580" s="233">
        <v>0</v>
      </c>
      <c r="U1580" s="233">
        <v>153</v>
      </c>
      <c r="V1580" s="233">
        <v>103</v>
      </c>
    </row>
    <row r="1581" spans="1:22">
      <c r="A1581" t="s">
        <v>1192</v>
      </c>
      <c r="B1581" s="15" t="str">
        <f>VLOOKUP(A1581,'Planning Periods'!$E$2:$N$540,10,FALSE)</f>
        <v>01/01/2021 - 12/31/2028</v>
      </c>
      <c r="C1581" s="59">
        <v>2015</v>
      </c>
      <c r="D1581" s="59" t="str">
        <f t="shared" si="23"/>
        <v>Pismo Beach 2015</v>
      </c>
      <c r="E1581">
        <v>38</v>
      </c>
      <c r="F1581">
        <v>0</v>
      </c>
      <c r="G1581">
        <v>0</v>
      </c>
      <c r="H1581">
        <v>0</v>
      </c>
      <c r="J1581">
        <v>24</v>
      </c>
      <c r="K1581">
        <v>0</v>
      </c>
      <c r="L1581">
        <v>0</v>
      </c>
      <c r="M1581">
        <v>0</v>
      </c>
      <c r="O1581">
        <v>27</v>
      </c>
      <c r="P1581">
        <v>0</v>
      </c>
      <c r="R1581">
        <v>64</v>
      </c>
      <c r="S1581">
        <v>55</v>
      </c>
      <c r="T1581">
        <v>0</v>
      </c>
      <c r="U1581">
        <v>153</v>
      </c>
      <c r="V1581">
        <v>55</v>
      </c>
    </row>
    <row r="1582" spans="1:22">
      <c r="A1582" t="s">
        <v>1192</v>
      </c>
      <c r="B1582" s="15" t="str">
        <f>VLOOKUP(A1582,'Planning Periods'!$E$2:$N$540,10,FALSE)</f>
        <v>01/01/2021 - 12/31/2028</v>
      </c>
      <c r="C1582" s="59">
        <v>2016</v>
      </c>
      <c r="D1582" s="59" t="str">
        <f t="shared" si="23"/>
        <v>Pismo Beach 2016</v>
      </c>
      <c r="E1582">
        <v>38</v>
      </c>
      <c r="F1582">
        <v>0</v>
      </c>
      <c r="G1582">
        <v>0</v>
      </c>
      <c r="H1582">
        <v>0</v>
      </c>
      <c r="J1582">
        <v>24</v>
      </c>
      <c r="K1582">
        <v>0</v>
      </c>
      <c r="L1582">
        <v>0</v>
      </c>
      <c r="M1582">
        <v>0</v>
      </c>
      <c r="O1582">
        <v>27</v>
      </c>
      <c r="P1582">
        <v>0</v>
      </c>
      <c r="R1582">
        <v>64</v>
      </c>
      <c r="S1582">
        <v>65</v>
      </c>
      <c r="T1582">
        <v>0</v>
      </c>
      <c r="U1582">
        <v>153</v>
      </c>
      <c r="V1582">
        <v>65</v>
      </c>
    </row>
    <row r="1583" spans="1:22">
      <c r="A1583" t="s">
        <v>1192</v>
      </c>
      <c r="B1583" s="15" t="str">
        <f>VLOOKUP(A1583,'Planning Periods'!$E$2:$N$540,10,FALSE)</f>
        <v>01/01/2021 - 12/31/2028</v>
      </c>
      <c r="C1583" s="59">
        <v>2017</v>
      </c>
      <c r="D1583" s="59" t="str">
        <f t="shared" si="23"/>
        <v>Pismo Beach 2017</v>
      </c>
      <c r="E1583">
        <v>38</v>
      </c>
      <c r="F1583">
        <v>0</v>
      </c>
      <c r="G1583">
        <v>0</v>
      </c>
      <c r="H1583">
        <v>0</v>
      </c>
      <c r="J1583">
        <v>24</v>
      </c>
      <c r="K1583">
        <v>0</v>
      </c>
      <c r="L1583">
        <v>0</v>
      </c>
      <c r="M1583">
        <v>0</v>
      </c>
      <c r="O1583">
        <v>27</v>
      </c>
      <c r="P1583">
        <v>0</v>
      </c>
      <c r="R1583">
        <v>64</v>
      </c>
      <c r="S1583">
        <v>32</v>
      </c>
      <c r="T1583">
        <v>0</v>
      </c>
      <c r="U1583">
        <v>153</v>
      </c>
      <c r="V1583">
        <v>32</v>
      </c>
    </row>
    <row r="1584" spans="1:22">
      <c r="A1584" s="60" t="s">
        <v>1193</v>
      </c>
      <c r="B1584" s="15" t="str">
        <f>VLOOKUP(A1584,'Planning Periods'!$E$2:$N$540,10,FALSE)</f>
        <v>01/31/2023 - 01/31/2031</v>
      </c>
      <c r="C1584" s="59">
        <v>2014</v>
      </c>
      <c r="D1584" s="59" t="str">
        <f t="shared" si="23"/>
        <v>Pittsburg 2014</v>
      </c>
      <c r="E1584" s="59">
        <v>392</v>
      </c>
      <c r="F1584" s="233">
        <v>0</v>
      </c>
      <c r="G1584" s="59">
        <v>0</v>
      </c>
      <c r="H1584" s="59">
        <v>0</v>
      </c>
      <c r="I1584" s="48"/>
      <c r="J1584" s="59">
        <v>254</v>
      </c>
      <c r="K1584" s="233">
        <v>0</v>
      </c>
      <c r="L1584" s="59">
        <v>0</v>
      </c>
      <c r="M1584" s="59">
        <v>0</v>
      </c>
      <c r="N1584" s="48"/>
      <c r="O1584" s="59">
        <v>316</v>
      </c>
      <c r="P1584" s="59">
        <v>216</v>
      </c>
      <c r="Q1584" s="48"/>
      <c r="R1584" s="59">
        <v>1063</v>
      </c>
      <c r="S1584" s="59">
        <v>0</v>
      </c>
      <c r="T1584" s="48">
        <v>0</v>
      </c>
      <c r="U1584" s="59">
        <v>2025</v>
      </c>
      <c r="V1584" s="59">
        <v>216</v>
      </c>
    </row>
    <row r="1585" spans="1:22">
      <c r="A1585" s="60" t="s">
        <v>1193</v>
      </c>
      <c r="B1585" s="15" t="str">
        <f>VLOOKUP(A1585,'Planning Periods'!$E$2:$N$540,10,FALSE)</f>
        <v>01/31/2023 - 01/31/2031</v>
      </c>
      <c r="C1585" s="59">
        <v>2015</v>
      </c>
      <c r="D1585" s="59" t="str">
        <f t="shared" si="23"/>
        <v>Pittsburg 2015</v>
      </c>
      <c r="E1585" s="59">
        <v>392</v>
      </c>
      <c r="F1585" s="233">
        <v>0</v>
      </c>
      <c r="G1585" s="59">
        <v>0</v>
      </c>
      <c r="H1585" s="59">
        <v>0</v>
      </c>
      <c r="I1585" s="48"/>
      <c r="J1585" s="59">
        <v>254</v>
      </c>
      <c r="K1585" s="233">
        <v>2</v>
      </c>
      <c r="L1585" s="59">
        <v>2</v>
      </c>
      <c r="M1585" s="59">
        <v>0</v>
      </c>
      <c r="N1585" s="48"/>
      <c r="O1585" s="59">
        <v>316</v>
      </c>
      <c r="P1585" s="59">
        <v>150</v>
      </c>
      <c r="Q1585" s="48"/>
      <c r="R1585" s="59">
        <v>1063</v>
      </c>
      <c r="S1585" s="59">
        <v>252</v>
      </c>
      <c r="T1585" s="48">
        <v>0</v>
      </c>
      <c r="U1585" s="59">
        <v>2025</v>
      </c>
      <c r="V1585" s="59">
        <v>404</v>
      </c>
    </row>
    <row r="1586" spans="1:22">
      <c r="A1586" s="60" t="s">
        <v>1193</v>
      </c>
      <c r="B1586" s="15" t="str">
        <f>VLOOKUP(A1586,'Planning Periods'!$E$2:$N$540,10,FALSE)</f>
        <v>01/31/2023 - 01/31/2031</v>
      </c>
      <c r="C1586" s="59">
        <v>2016</v>
      </c>
      <c r="D1586" s="59" t="str">
        <f t="shared" si="23"/>
        <v>Pittsburg 2016</v>
      </c>
      <c r="E1586" s="59">
        <v>392</v>
      </c>
      <c r="F1586" s="233">
        <v>23</v>
      </c>
      <c r="G1586" s="59">
        <v>23</v>
      </c>
      <c r="H1586" s="59">
        <v>0</v>
      </c>
      <c r="I1586" s="48"/>
      <c r="J1586" s="59">
        <v>254</v>
      </c>
      <c r="K1586" s="233">
        <v>209</v>
      </c>
      <c r="L1586" s="59">
        <v>209</v>
      </c>
      <c r="M1586" s="59">
        <v>0</v>
      </c>
      <c r="N1586" s="48"/>
      <c r="O1586" s="59">
        <v>316</v>
      </c>
      <c r="P1586" s="59">
        <v>0</v>
      </c>
      <c r="Q1586" s="48"/>
      <c r="R1586" s="59">
        <v>1063</v>
      </c>
      <c r="S1586" s="59">
        <v>171</v>
      </c>
      <c r="T1586" s="48">
        <v>0</v>
      </c>
      <c r="U1586" s="59">
        <v>2025</v>
      </c>
      <c r="V1586" s="59">
        <v>403</v>
      </c>
    </row>
    <row r="1587" spans="1:22">
      <c r="A1587" s="60" t="s">
        <v>1193</v>
      </c>
      <c r="B1587" s="15" t="str">
        <f>VLOOKUP(A1587,'Planning Periods'!$E$2:$N$540,10,FALSE)</f>
        <v>01/31/2023 - 01/31/2031</v>
      </c>
      <c r="C1587" s="59">
        <v>2017</v>
      </c>
      <c r="D1587" s="59" t="str">
        <f t="shared" si="23"/>
        <v>Pittsburg 2017</v>
      </c>
      <c r="E1587" s="59">
        <v>392</v>
      </c>
      <c r="F1587" s="233">
        <v>0</v>
      </c>
      <c r="G1587" s="59">
        <v>0</v>
      </c>
      <c r="H1587" s="59">
        <v>0</v>
      </c>
      <c r="I1587" s="48"/>
      <c r="J1587" s="59">
        <v>254</v>
      </c>
      <c r="K1587" s="233">
        <v>6</v>
      </c>
      <c r="L1587" s="59">
        <v>6</v>
      </c>
      <c r="M1587" s="59">
        <v>0</v>
      </c>
      <c r="N1587" s="48"/>
      <c r="O1587" s="59">
        <v>316</v>
      </c>
      <c r="P1587" s="59">
        <v>0</v>
      </c>
      <c r="Q1587" s="48"/>
      <c r="R1587" s="59">
        <v>1063</v>
      </c>
      <c r="S1587" s="59">
        <v>147</v>
      </c>
      <c r="T1587" s="48">
        <v>0</v>
      </c>
      <c r="U1587" s="59">
        <v>2025</v>
      </c>
      <c r="V1587" s="59">
        <v>153</v>
      </c>
    </row>
    <row r="1588" spans="1:22">
      <c r="A1588" s="60" t="s">
        <v>1194</v>
      </c>
      <c r="B1588" s="15"/>
      <c r="C1588" s="59">
        <v>2013</v>
      </c>
      <c r="D1588" s="59" t="str">
        <f t="shared" si="23"/>
        <v>Placentia 2013</v>
      </c>
      <c r="E1588" s="59">
        <v>112</v>
      </c>
      <c r="F1588" s="233">
        <v>0</v>
      </c>
      <c r="G1588" s="59">
        <v>0</v>
      </c>
      <c r="H1588" s="59">
        <v>0</v>
      </c>
      <c r="I1588" s="48"/>
      <c r="J1588" s="59">
        <v>81</v>
      </c>
      <c r="K1588" s="233">
        <v>0</v>
      </c>
      <c r="L1588" s="59">
        <v>0</v>
      </c>
      <c r="M1588" s="59">
        <v>0</v>
      </c>
      <c r="N1588" s="48"/>
      <c r="O1588" s="59">
        <v>90</v>
      </c>
      <c r="P1588" s="59">
        <v>0</v>
      </c>
      <c r="Q1588" s="48"/>
      <c r="R1588" s="59">
        <v>209</v>
      </c>
      <c r="S1588" s="59">
        <v>2</v>
      </c>
      <c r="T1588" s="48">
        <v>0</v>
      </c>
      <c r="U1588" s="59">
        <v>492</v>
      </c>
      <c r="V1588" s="59">
        <v>2</v>
      </c>
    </row>
    <row r="1589" spans="1:22">
      <c r="A1589" s="60" t="s">
        <v>1194</v>
      </c>
      <c r="B1589" s="15" t="str">
        <f>VLOOKUP(A1589,'Planning Periods'!$E$2:$N$540,10,FALSE)</f>
        <v>10/15/2021 - 10/15/2029</v>
      </c>
      <c r="C1589" s="59">
        <v>2014</v>
      </c>
      <c r="D1589" s="59" t="str">
        <f t="shared" si="23"/>
        <v>Placentia 2014</v>
      </c>
      <c r="E1589" s="59">
        <v>112</v>
      </c>
      <c r="F1589" s="233">
        <v>0</v>
      </c>
      <c r="G1589" s="59">
        <v>0</v>
      </c>
      <c r="H1589" s="59">
        <v>0</v>
      </c>
      <c r="I1589" s="48"/>
      <c r="J1589" s="59">
        <v>81</v>
      </c>
      <c r="K1589" s="233">
        <v>0</v>
      </c>
      <c r="L1589" s="59">
        <v>0</v>
      </c>
      <c r="M1589" s="59">
        <v>0</v>
      </c>
      <c r="N1589" s="48"/>
      <c r="O1589" s="59">
        <v>90</v>
      </c>
      <c r="P1589" s="59">
        <v>11</v>
      </c>
      <c r="Q1589" s="48"/>
      <c r="R1589" s="59">
        <v>209</v>
      </c>
      <c r="S1589" s="59">
        <v>35</v>
      </c>
      <c r="T1589" s="48">
        <v>0</v>
      </c>
      <c r="U1589" s="59">
        <v>492</v>
      </c>
      <c r="V1589" s="59">
        <v>46</v>
      </c>
    </row>
    <row r="1590" spans="1:22">
      <c r="A1590" s="60" t="s">
        <v>1194</v>
      </c>
      <c r="B1590" s="15" t="str">
        <f>VLOOKUP(A1590,'Planning Periods'!$E$2:$N$540,10,FALSE)</f>
        <v>10/15/2021 - 10/15/2029</v>
      </c>
      <c r="C1590" s="59">
        <v>2015</v>
      </c>
      <c r="D1590" s="59" t="str">
        <f t="shared" si="23"/>
        <v>Placentia 2015</v>
      </c>
      <c r="E1590" s="59">
        <v>112</v>
      </c>
      <c r="F1590" s="233">
        <v>0</v>
      </c>
      <c r="G1590" s="59">
        <v>0</v>
      </c>
      <c r="H1590" s="59">
        <v>0</v>
      </c>
      <c r="I1590" s="48"/>
      <c r="J1590" s="59">
        <v>81</v>
      </c>
      <c r="K1590" s="233">
        <v>0</v>
      </c>
      <c r="L1590" s="59">
        <v>0</v>
      </c>
      <c r="M1590" s="59">
        <v>0</v>
      </c>
      <c r="N1590" s="48"/>
      <c r="O1590" s="59">
        <v>90</v>
      </c>
      <c r="P1590" s="59">
        <v>10</v>
      </c>
      <c r="Q1590" s="48"/>
      <c r="R1590" s="59">
        <v>209</v>
      </c>
      <c r="S1590" s="59">
        <v>45</v>
      </c>
      <c r="T1590" s="48">
        <v>0</v>
      </c>
      <c r="U1590" s="59">
        <v>492</v>
      </c>
      <c r="V1590" s="59">
        <v>55</v>
      </c>
    </row>
    <row r="1591" spans="1:22">
      <c r="A1591" s="60" t="s">
        <v>1194</v>
      </c>
      <c r="B1591" s="15" t="str">
        <f>VLOOKUP(A1591,'Planning Periods'!$E$2:$N$540,10,FALSE)</f>
        <v>10/15/2021 - 10/15/2029</v>
      </c>
      <c r="C1591" s="59">
        <v>2016</v>
      </c>
      <c r="D1591" s="59" t="str">
        <f t="shared" si="23"/>
        <v>Placentia 2016</v>
      </c>
      <c r="E1591" s="59">
        <v>112</v>
      </c>
      <c r="F1591" s="233">
        <v>0</v>
      </c>
      <c r="G1591" s="59">
        <v>0</v>
      </c>
      <c r="H1591" s="59">
        <v>0</v>
      </c>
      <c r="I1591" s="48"/>
      <c r="J1591" s="59">
        <v>81</v>
      </c>
      <c r="K1591" s="233">
        <v>0</v>
      </c>
      <c r="L1591" s="59">
        <v>0</v>
      </c>
      <c r="M1591" s="59">
        <v>0</v>
      </c>
      <c r="N1591" s="48"/>
      <c r="O1591" s="59">
        <v>90</v>
      </c>
      <c r="P1591" s="59">
        <v>10</v>
      </c>
      <c r="Q1591" s="48"/>
      <c r="R1591" s="59">
        <v>209</v>
      </c>
      <c r="S1591" s="59">
        <v>23</v>
      </c>
      <c r="T1591" s="48">
        <v>0</v>
      </c>
      <c r="U1591" s="59">
        <v>492</v>
      </c>
      <c r="V1591" s="59">
        <v>33</v>
      </c>
    </row>
    <row r="1592" spans="1:22">
      <c r="A1592" s="60" t="s">
        <v>1194</v>
      </c>
      <c r="B1592" s="15" t="str">
        <f>VLOOKUP(A1592,'Planning Periods'!$E$2:$N$540,10,FALSE)</f>
        <v>10/15/2021 - 10/15/2029</v>
      </c>
      <c r="C1592" s="59">
        <v>2017</v>
      </c>
      <c r="D1592" s="59" t="str">
        <f t="shared" si="23"/>
        <v>Placentia 2017</v>
      </c>
      <c r="E1592" s="59">
        <v>112</v>
      </c>
      <c r="F1592" s="233">
        <v>0</v>
      </c>
      <c r="G1592" s="59">
        <v>0</v>
      </c>
      <c r="H1592" s="59">
        <v>0</v>
      </c>
      <c r="I1592" s="48"/>
      <c r="J1592" s="59">
        <v>81</v>
      </c>
      <c r="K1592" s="233">
        <v>0</v>
      </c>
      <c r="L1592" s="59">
        <v>0</v>
      </c>
      <c r="M1592" s="59">
        <v>0</v>
      </c>
      <c r="N1592" s="48"/>
      <c r="O1592" s="59">
        <v>90</v>
      </c>
      <c r="P1592" s="59">
        <v>0</v>
      </c>
      <c r="Q1592" s="48"/>
      <c r="R1592" s="59">
        <v>209</v>
      </c>
      <c r="S1592" s="59">
        <v>9</v>
      </c>
      <c r="T1592" s="48">
        <v>0</v>
      </c>
      <c r="U1592" s="59">
        <v>492</v>
      </c>
      <c r="V1592" s="59">
        <v>9</v>
      </c>
    </row>
    <row r="1593" spans="1:22">
      <c r="A1593" s="60" t="s">
        <v>1195</v>
      </c>
      <c r="B1593" s="15" t="str">
        <f>VLOOKUP(A1593,'Planning Periods'!$E$2:$N$540,10,FALSE)</f>
        <v>05/15/2021 - 05/15/2029</v>
      </c>
      <c r="C1593" s="59">
        <v>2013</v>
      </c>
      <c r="D1593" s="59" t="str">
        <f t="shared" si="23"/>
        <v>Placer County - Unincorporated 2013</v>
      </c>
      <c r="E1593" s="59">
        <v>1365</v>
      </c>
      <c r="F1593" s="233">
        <v>0</v>
      </c>
      <c r="G1593" s="59">
        <v>0</v>
      </c>
      <c r="H1593" s="59">
        <v>0</v>
      </c>
      <c r="I1593" s="48"/>
      <c r="J1593" s="59">
        <v>957</v>
      </c>
      <c r="K1593" s="233">
        <v>18</v>
      </c>
      <c r="L1593" s="59">
        <v>4</v>
      </c>
      <c r="M1593" s="59">
        <v>14</v>
      </c>
      <c r="N1593" s="48"/>
      <c r="O1593" s="59">
        <v>936</v>
      </c>
      <c r="P1593" s="59">
        <v>2</v>
      </c>
      <c r="Q1593" s="48"/>
      <c r="R1593" s="59">
        <v>1773</v>
      </c>
      <c r="S1593" s="59">
        <v>241</v>
      </c>
      <c r="T1593" s="48">
        <v>14</v>
      </c>
      <c r="U1593" s="59">
        <v>5031</v>
      </c>
      <c r="V1593" s="59">
        <v>261</v>
      </c>
    </row>
    <row r="1594" spans="1:22">
      <c r="A1594" s="60" t="s">
        <v>1195</v>
      </c>
      <c r="B1594" s="15" t="str">
        <f>VLOOKUP(A1594,'Planning Periods'!$E$2:$N$540,10,FALSE)</f>
        <v>05/15/2021 - 05/15/2029</v>
      </c>
      <c r="C1594" s="59">
        <v>2014</v>
      </c>
      <c r="D1594" s="59" t="str">
        <f t="shared" si="23"/>
        <v>Placer County - Unincorporated 2014</v>
      </c>
      <c r="E1594" s="59">
        <v>1365</v>
      </c>
      <c r="F1594" s="233">
        <v>0</v>
      </c>
      <c r="G1594" s="59">
        <v>0</v>
      </c>
      <c r="H1594" s="59">
        <v>0</v>
      </c>
      <c r="I1594" s="48"/>
      <c r="J1594" s="59">
        <v>957</v>
      </c>
      <c r="K1594" s="233">
        <v>17</v>
      </c>
      <c r="L1594" s="59">
        <v>2</v>
      </c>
      <c r="M1594" s="59">
        <v>15</v>
      </c>
      <c r="N1594" s="48"/>
      <c r="O1594" s="59">
        <v>936</v>
      </c>
      <c r="P1594" s="59">
        <v>0</v>
      </c>
      <c r="Q1594" s="48"/>
      <c r="R1594" s="59">
        <v>1773</v>
      </c>
      <c r="S1594" s="59">
        <v>326</v>
      </c>
      <c r="T1594" s="48">
        <v>15</v>
      </c>
      <c r="U1594" s="59">
        <v>5031</v>
      </c>
      <c r="V1594" s="59">
        <v>343</v>
      </c>
    </row>
    <row r="1595" spans="1:22">
      <c r="A1595" s="60" t="s">
        <v>1195</v>
      </c>
      <c r="B1595" s="15" t="str">
        <f>VLOOKUP(A1595,'Planning Periods'!$E$2:$N$540,10,FALSE)</f>
        <v>05/15/2021 - 05/15/2029</v>
      </c>
      <c r="C1595" s="59">
        <v>2015</v>
      </c>
      <c r="D1595" s="59" t="str">
        <f t="shared" si="23"/>
        <v>Placer County - Unincorporated 2015</v>
      </c>
      <c r="E1595" s="59">
        <v>1365</v>
      </c>
      <c r="F1595" s="233">
        <v>0</v>
      </c>
      <c r="G1595" s="59">
        <v>0</v>
      </c>
      <c r="H1595" s="59">
        <v>0</v>
      </c>
      <c r="I1595" s="48"/>
      <c r="J1595" s="59">
        <v>957</v>
      </c>
      <c r="K1595" s="233">
        <v>16</v>
      </c>
      <c r="L1595" s="59">
        <v>1</v>
      </c>
      <c r="M1595" s="59">
        <v>15</v>
      </c>
      <c r="N1595" s="48"/>
      <c r="O1595" s="59">
        <v>936</v>
      </c>
      <c r="P1595" s="59">
        <v>0</v>
      </c>
      <c r="Q1595" s="48"/>
      <c r="R1595" s="59">
        <v>1773</v>
      </c>
      <c r="S1595" s="59">
        <v>282</v>
      </c>
      <c r="T1595" s="48">
        <v>15</v>
      </c>
      <c r="U1595" s="59">
        <v>5031</v>
      </c>
      <c r="V1595" s="59">
        <v>298</v>
      </c>
    </row>
    <row r="1596" spans="1:22">
      <c r="A1596" s="60" t="s">
        <v>1195</v>
      </c>
      <c r="B1596" s="15" t="str">
        <f>VLOOKUP(A1596,'Planning Periods'!$E$2:$N$540,10,FALSE)</f>
        <v>05/15/2021 - 05/15/2029</v>
      </c>
      <c r="C1596" s="59">
        <v>2016</v>
      </c>
      <c r="D1596" s="59" t="str">
        <f t="shared" si="23"/>
        <v>Placer County - Unincorporated 2016</v>
      </c>
      <c r="E1596" s="59">
        <v>1365</v>
      </c>
      <c r="F1596" s="233">
        <v>36</v>
      </c>
      <c r="G1596" s="59">
        <v>36</v>
      </c>
      <c r="H1596" s="59">
        <v>0</v>
      </c>
      <c r="I1596" s="48"/>
      <c r="J1596" s="59">
        <v>957</v>
      </c>
      <c r="K1596" s="233">
        <v>31</v>
      </c>
      <c r="L1596" s="59">
        <v>31</v>
      </c>
      <c r="M1596" s="59">
        <v>0</v>
      </c>
      <c r="N1596" s="48"/>
      <c r="O1596" s="59">
        <v>936</v>
      </c>
      <c r="P1596" s="59">
        <v>15</v>
      </c>
      <c r="Q1596" s="48"/>
      <c r="R1596" s="59">
        <v>1773</v>
      </c>
      <c r="S1596" s="59">
        <v>334</v>
      </c>
      <c r="T1596" s="48">
        <v>0</v>
      </c>
      <c r="U1596" s="59">
        <v>5031</v>
      </c>
      <c r="V1596" s="59">
        <v>416</v>
      </c>
    </row>
    <row r="1597" spans="1:22">
      <c r="A1597" s="60" t="s">
        <v>1195</v>
      </c>
      <c r="B1597" s="15" t="str">
        <f>VLOOKUP(A1597,'Planning Periods'!$E$2:$N$540,10,FALSE)</f>
        <v>05/15/2021 - 05/15/2029</v>
      </c>
      <c r="C1597" s="59">
        <v>2017</v>
      </c>
      <c r="D1597" s="59" t="str">
        <f t="shared" si="23"/>
        <v>Placer County - Unincorporated 2017</v>
      </c>
      <c r="E1597" s="59">
        <v>1365</v>
      </c>
      <c r="F1597" s="233">
        <v>0</v>
      </c>
      <c r="G1597" s="59">
        <v>0</v>
      </c>
      <c r="H1597" s="59">
        <v>0</v>
      </c>
      <c r="I1597" s="48"/>
      <c r="J1597" s="59">
        <v>957</v>
      </c>
      <c r="K1597" s="233">
        <v>3</v>
      </c>
      <c r="L1597" s="59">
        <v>3</v>
      </c>
      <c r="M1597" s="59">
        <v>0</v>
      </c>
      <c r="N1597" s="48"/>
      <c r="O1597" s="59">
        <v>936</v>
      </c>
      <c r="P1597" s="59">
        <v>50</v>
      </c>
      <c r="Q1597" s="48"/>
      <c r="R1597" s="59">
        <v>1773</v>
      </c>
      <c r="S1597" s="59">
        <v>283</v>
      </c>
      <c r="T1597" s="48">
        <v>0</v>
      </c>
      <c r="U1597" s="59">
        <v>5031</v>
      </c>
      <c r="V1597" s="59">
        <v>336</v>
      </c>
    </row>
    <row r="1598" spans="1:22">
      <c r="A1598" s="60" t="s">
        <v>1196</v>
      </c>
      <c r="B1598" s="15" t="str">
        <f>VLOOKUP(A1598,'Planning Periods'!$E$2:$N$540,10,FALSE)</f>
        <v>05/15/2021 - 05/15/2029</v>
      </c>
      <c r="C1598" s="59">
        <v>2013</v>
      </c>
      <c r="D1598" s="59" t="str">
        <f t="shared" si="23"/>
        <v>Placerville 2013</v>
      </c>
      <c r="E1598" s="59">
        <v>78</v>
      </c>
      <c r="F1598" s="233">
        <v>0</v>
      </c>
      <c r="G1598" s="59">
        <v>0</v>
      </c>
      <c r="H1598" s="59">
        <v>0</v>
      </c>
      <c r="I1598" s="48"/>
      <c r="J1598" s="59">
        <v>55</v>
      </c>
      <c r="K1598" s="233">
        <v>0</v>
      </c>
      <c r="L1598" s="59">
        <v>0</v>
      </c>
      <c r="M1598" s="59">
        <v>0</v>
      </c>
      <c r="N1598" s="48"/>
      <c r="O1598" s="59">
        <v>69</v>
      </c>
      <c r="P1598" s="59">
        <v>5</v>
      </c>
      <c r="Q1598" s="48"/>
      <c r="R1598" s="59">
        <v>170</v>
      </c>
      <c r="S1598" s="59">
        <v>47</v>
      </c>
      <c r="T1598" s="48">
        <v>0</v>
      </c>
      <c r="U1598" s="59">
        <v>372</v>
      </c>
      <c r="V1598" s="59">
        <v>52</v>
      </c>
    </row>
    <row r="1599" spans="1:22">
      <c r="A1599" s="60" t="s">
        <v>1196</v>
      </c>
      <c r="B1599" s="15" t="str">
        <f>VLOOKUP(A1599,'Planning Periods'!$E$2:$N$540,10,FALSE)</f>
        <v>05/15/2021 - 05/15/2029</v>
      </c>
      <c r="C1599" s="59">
        <v>2014</v>
      </c>
      <c r="D1599" s="59" t="str">
        <f t="shared" si="23"/>
        <v>Placerville 2014</v>
      </c>
      <c r="E1599" s="59">
        <v>78</v>
      </c>
      <c r="F1599" s="233">
        <v>0</v>
      </c>
      <c r="G1599" s="59">
        <v>0</v>
      </c>
      <c r="H1599" s="59">
        <v>0</v>
      </c>
      <c r="I1599" s="48"/>
      <c r="J1599" s="59">
        <v>55</v>
      </c>
      <c r="K1599" s="233">
        <v>0</v>
      </c>
      <c r="L1599" s="59">
        <v>0</v>
      </c>
      <c r="M1599" s="59">
        <v>0</v>
      </c>
      <c r="N1599" s="48"/>
      <c r="O1599" s="59">
        <v>69</v>
      </c>
      <c r="P1599" s="59">
        <v>9</v>
      </c>
      <c r="Q1599" s="48"/>
      <c r="R1599" s="59">
        <v>170</v>
      </c>
      <c r="S1599" s="59">
        <v>1</v>
      </c>
      <c r="T1599" s="48">
        <v>0</v>
      </c>
      <c r="U1599" s="59">
        <v>372</v>
      </c>
      <c r="V1599" s="59">
        <v>10</v>
      </c>
    </row>
    <row r="1600" spans="1:22">
      <c r="A1600" s="60" t="s">
        <v>1196</v>
      </c>
      <c r="B1600" s="15" t="str">
        <f>VLOOKUP(A1600,'Planning Periods'!$E$2:$N$540,10,FALSE)</f>
        <v>05/15/2021 - 05/15/2029</v>
      </c>
      <c r="C1600" s="59">
        <v>2015</v>
      </c>
      <c r="D1600" s="59" t="str">
        <f t="shared" si="23"/>
        <v>Placerville 2015</v>
      </c>
      <c r="E1600" s="59">
        <v>78</v>
      </c>
      <c r="F1600" s="233">
        <v>0</v>
      </c>
      <c r="G1600" s="59">
        <v>0</v>
      </c>
      <c r="H1600" s="59">
        <v>0</v>
      </c>
      <c r="I1600" s="48"/>
      <c r="J1600" s="59">
        <v>55</v>
      </c>
      <c r="K1600" s="233">
        <v>0</v>
      </c>
      <c r="L1600" s="59">
        <v>0</v>
      </c>
      <c r="M1600" s="59">
        <v>0</v>
      </c>
      <c r="N1600" s="48"/>
      <c r="O1600" s="59">
        <v>69</v>
      </c>
      <c r="P1600" s="59">
        <v>4</v>
      </c>
      <c r="Q1600" s="48"/>
      <c r="R1600" s="59">
        <v>170</v>
      </c>
      <c r="S1600" s="59">
        <v>20</v>
      </c>
      <c r="T1600" s="48">
        <v>0</v>
      </c>
      <c r="U1600" s="59">
        <v>372</v>
      </c>
      <c r="V1600" s="59">
        <v>24</v>
      </c>
    </row>
    <row r="1601" spans="1:22">
      <c r="A1601" s="60" t="s">
        <v>1196</v>
      </c>
      <c r="B1601" s="15" t="str">
        <f>VLOOKUP(A1601,'Planning Periods'!$E$2:$N$540,10,FALSE)</f>
        <v>05/15/2021 - 05/15/2029</v>
      </c>
      <c r="C1601" s="59">
        <v>2016</v>
      </c>
      <c r="D1601" s="59" t="str">
        <f t="shared" si="23"/>
        <v>Placerville 2016</v>
      </c>
      <c r="E1601" s="59">
        <v>78</v>
      </c>
      <c r="F1601" s="233">
        <v>0</v>
      </c>
      <c r="G1601" s="59">
        <v>0</v>
      </c>
      <c r="H1601" s="59">
        <v>0</v>
      </c>
      <c r="I1601" s="48"/>
      <c r="J1601" s="59">
        <v>55</v>
      </c>
      <c r="K1601" s="233">
        <v>0</v>
      </c>
      <c r="L1601" s="59">
        <v>0</v>
      </c>
      <c r="M1601" s="59">
        <v>0</v>
      </c>
      <c r="N1601" s="48"/>
      <c r="O1601" s="59">
        <v>69</v>
      </c>
      <c r="P1601" s="59">
        <v>15</v>
      </c>
      <c r="Q1601" s="48"/>
      <c r="R1601" s="59">
        <v>170</v>
      </c>
      <c r="S1601" s="59">
        <v>53</v>
      </c>
      <c r="T1601" s="48">
        <v>0</v>
      </c>
      <c r="U1601" s="59">
        <v>372</v>
      </c>
      <c r="V1601" s="59">
        <v>68</v>
      </c>
    </row>
    <row r="1602" spans="1:22">
      <c r="A1602" s="60" t="s">
        <v>1196</v>
      </c>
      <c r="B1602" s="15" t="str">
        <f>VLOOKUP(A1602,'Planning Periods'!$E$2:$N$540,10,FALSE)</f>
        <v>05/15/2021 - 05/15/2029</v>
      </c>
      <c r="C1602" s="59">
        <v>2017</v>
      </c>
      <c r="D1602" s="59" t="str">
        <f t="shared" si="23"/>
        <v>Placerville 2017</v>
      </c>
      <c r="E1602" s="59">
        <v>78</v>
      </c>
      <c r="F1602" s="233">
        <v>0</v>
      </c>
      <c r="G1602" s="59">
        <v>0</v>
      </c>
      <c r="H1602" s="59">
        <v>0</v>
      </c>
      <c r="I1602" s="48"/>
      <c r="J1602" s="59">
        <v>55</v>
      </c>
      <c r="K1602" s="233">
        <v>0</v>
      </c>
      <c r="L1602" s="59">
        <v>0</v>
      </c>
      <c r="M1602" s="59">
        <v>0</v>
      </c>
      <c r="N1602" s="48"/>
      <c r="O1602" s="59">
        <v>69</v>
      </c>
      <c r="P1602" s="59">
        <v>18</v>
      </c>
      <c r="Q1602" s="48"/>
      <c r="R1602" s="59">
        <v>170</v>
      </c>
      <c r="S1602" s="59">
        <v>1</v>
      </c>
      <c r="T1602" s="48">
        <v>0</v>
      </c>
      <c r="U1602" s="59">
        <v>372</v>
      </c>
      <c r="V1602" s="59">
        <v>19</v>
      </c>
    </row>
    <row r="1603" spans="1:22">
      <c r="A1603" s="60" t="s">
        <v>1197</v>
      </c>
      <c r="B1603" s="15" t="str">
        <f>VLOOKUP(A1603,'Planning Periods'!$E$2:$N$540,10,FALSE)</f>
        <v>01/31/2023 - 01/31/2031</v>
      </c>
      <c r="C1603" s="59">
        <v>2014</v>
      </c>
      <c r="D1603" s="59" t="str">
        <f t="shared" si="23"/>
        <v>Pleasant Hill 2014</v>
      </c>
      <c r="E1603" s="59">
        <v>118</v>
      </c>
      <c r="F1603" s="233">
        <v>0</v>
      </c>
      <c r="G1603" s="59">
        <v>0</v>
      </c>
      <c r="H1603" s="59">
        <v>0</v>
      </c>
      <c r="I1603" s="48"/>
      <c r="J1603" s="59">
        <v>69</v>
      </c>
      <c r="K1603" s="233">
        <v>0</v>
      </c>
      <c r="L1603" s="59">
        <v>0</v>
      </c>
      <c r="M1603" s="59">
        <v>0</v>
      </c>
      <c r="N1603" s="48"/>
      <c r="O1603" s="59">
        <v>84</v>
      </c>
      <c r="P1603" s="59">
        <v>0</v>
      </c>
      <c r="Q1603" s="48"/>
      <c r="R1603" s="59">
        <v>177</v>
      </c>
      <c r="S1603" s="59">
        <v>4</v>
      </c>
      <c r="T1603" s="48">
        <v>0</v>
      </c>
      <c r="U1603" s="59">
        <v>448</v>
      </c>
      <c r="V1603" s="59">
        <v>4</v>
      </c>
    </row>
    <row r="1604" spans="1:22">
      <c r="A1604" s="60" t="s">
        <v>1197</v>
      </c>
      <c r="B1604" s="15" t="str">
        <f>VLOOKUP(A1604,'Planning Periods'!$E$2:$N$540,10,FALSE)</f>
        <v>01/31/2023 - 01/31/2031</v>
      </c>
      <c r="C1604" s="59">
        <v>2015</v>
      </c>
      <c r="D1604" s="59" t="str">
        <f t="shared" si="23"/>
        <v>Pleasant Hill 2015</v>
      </c>
      <c r="E1604" s="59">
        <v>118</v>
      </c>
      <c r="F1604" s="233">
        <v>0</v>
      </c>
      <c r="G1604" s="59">
        <v>0</v>
      </c>
      <c r="H1604" s="59">
        <v>0</v>
      </c>
      <c r="I1604" s="48"/>
      <c r="J1604" s="59">
        <v>69</v>
      </c>
      <c r="K1604" s="233">
        <v>0</v>
      </c>
      <c r="L1604" s="59">
        <v>0</v>
      </c>
      <c r="M1604" s="59">
        <v>0</v>
      </c>
      <c r="N1604" s="48"/>
      <c r="O1604" s="59">
        <v>84</v>
      </c>
      <c r="P1604" s="59">
        <v>2</v>
      </c>
      <c r="Q1604" s="48"/>
      <c r="R1604" s="59">
        <v>177</v>
      </c>
      <c r="S1604" s="59">
        <v>6</v>
      </c>
      <c r="T1604" s="48">
        <v>0</v>
      </c>
      <c r="U1604" s="59">
        <v>448</v>
      </c>
      <c r="V1604" s="59">
        <v>8</v>
      </c>
    </row>
    <row r="1605" spans="1:22">
      <c r="A1605" s="60" t="s">
        <v>1197</v>
      </c>
      <c r="B1605" s="15" t="str">
        <f>VLOOKUP(A1605,'Planning Periods'!$E$2:$N$540,10,FALSE)</f>
        <v>01/31/2023 - 01/31/2031</v>
      </c>
      <c r="C1605" s="59">
        <v>2016</v>
      </c>
      <c r="D1605" s="59" t="str">
        <f t="shared" si="23"/>
        <v>Pleasant Hill 2016</v>
      </c>
      <c r="E1605" s="59">
        <v>118</v>
      </c>
      <c r="F1605" s="233">
        <v>0</v>
      </c>
      <c r="G1605" s="59">
        <v>0</v>
      </c>
      <c r="H1605" s="59">
        <v>0</v>
      </c>
      <c r="I1605" s="48"/>
      <c r="J1605" s="59">
        <v>69</v>
      </c>
      <c r="K1605" s="233">
        <v>0</v>
      </c>
      <c r="L1605" s="59">
        <v>0</v>
      </c>
      <c r="M1605" s="59">
        <v>0</v>
      </c>
      <c r="N1605" s="48"/>
      <c r="O1605" s="59">
        <v>84</v>
      </c>
      <c r="P1605" s="59">
        <v>0</v>
      </c>
      <c r="Q1605" s="48"/>
      <c r="R1605" s="59">
        <v>177</v>
      </c>
      <c r="S1605" s="59">
        <v>6</v>
      </c>
      <c r="T1605" s="48">
        <v>0</v>
      </c>
      <c r="U1605" s="59">
        <v>448</v>
      </c>
      <c r="V1605" s="59">
        <v>6</v>
      </c>
    </row>
    <row r="1606" spans="1:22">
      <c r="A1606" s="60" t="s">
        <v>1197</v>
      </c>
      <c r="B1606" s="15" t="str">
        <f>VLOOKUP(A1606,'Planning Periods'!$E$2:$N$540,10,FALSE)</f>
        <v>01/31/2023 - 01/31/2031</v>
      </c>
      <c r="C1606" s="59">
        <v>2017</v>
      </c>
      <c r="D1606" s="59" t="str">
        <f t="shared" si="23"/>
        <v>Pleasant Hill 2017</v>
      </c>
      <c r="E1606" s="59">
        <v>118</v>
      </c>
      <c r="F1606" s="233">
        <v>0</v>
      </c>
      <c r="G1606" s="59">
        <v>0</v>
      </c>
      <c r="H1606" s="59">
        <v>0</v>
      </c>
      <c r="I1606" s="48"/>
      <c r="J1606" s="59">
        <v>69</v>
      </c>
      <c r="K1606" s="233">
        <v>0</v>
      </c>
      <c r="L1606" s="59">
        <v>0</v>
      </c>
      <c r="M1606" s="59">
        <v>0</v>
      </c>
      <c r="N1606" s="48"/>
      <c r="O1606" s="59">
        <v>84</v>
      </c>
      <c r="P1606" s="59">
        <v>2</v>
      </c>
      <c r="Q1606" s="48"/>
      <c r="R1606" s="59">
        <v>177</v>
      </c>
      <c r="S1606" s="59">
        <v>5</v>
      </c>
      <c r="T1606" s="48">
        <v>0</v>
      </c>
      <c r="U1606" s="59">
        <v>448</v>
      </c>
      <c r="V1606" s="59">
        <v>7</v>
      </c>
    </row>
    <row r="1607" spans="1:22">
      <c r="A1607" s="60" t="s">
        <v>1198</v>
      </c>
      <c r="B1607" s="15" t="str">
        <f>VLOOKUP(A1607,'Planning Periods'!$E$2:$N$540,10,FALSE)</f>
        <v>01/31/2023 - 01/31/2031</v>
      </c>
      <c r="C1607" s="59">
        <v>2014</v>
      </c>
      <c r="D1607" s="59" t="str">
        <f t="shared" si="23"/>
        <v>Pleasanton 2014</v>
      </c>
      <c r="E1607" s="59">
        <v>716</v>
      </c>
      <c r="F1607" s="233">
        <v>38</v>
      </c>
      <c r="G1607" s="59">
        <v>38</v>
      </c>
      <c r="H1607" s="59">
        <v>0</v>
      </c>
      <c r="I1607" s="48"/>
      <c r="J1607" s="59">
        <v>391</v>
      </c>
      <c r="K1607" s="233">
        <v>0</v>
      </c>
      <c r="L1607" s="59">
        <v>0</v>
      </c>
      <c r="M1607" s="59">
        <v>0</v>
      </c>
      <c r="N1607" s="48"/>
      <c r="O1607" s="59">
        <v>407</v>
      </c>
      <c r="P1607" s="59">
        <v>2</v>
      </c>
      <c r="Q1607" s="48"/>
      <c r="R1607" s="59">
        <v>553</v>
      </c>
      <c r="S1607" s="59">
        <v>283</v>
      </c>
      <c r="T1607" s="48">
        <v>0</v>
      </c>
      <c r="U1607" s="59">
        <v>2067</v>
      </c>
      <c r="V1607" s="59">
        <v>323</v>
      </c>
    </row>
    <row r="1608" spans="1:22">
      <c r="A1608" s="60" t="s">
        <v>1198</v>
      </c>
      <c r="B1608" s="15" t="str">
        <f>VLOOKUP(A1608,'Planning Periods'!$E$2:$N$540,10,FALSE)</f>
        <v>01/31/2023 - 01/31/2031</v>
      </c>
      <c r="C1608" s="59">
        <v>2015</v>
      </c>
      <c r="D1608" s="59" t="str">
        <f t="shared" si="23"/>
        <v>Pleasanton 2015</v>
      </c>
      <c r="E1608" s="59">
        <v>716</v>
      </c>
      <c r="F1608" s="233">
        <v>54</v>
      </c>
      <c r="G1608" s="59">
        <v>54</v>
      </c>
      <c r="H1608" s="59">
        <v>0</v>
      </c>
      <c r="I1608" s="48"/>
      <c r="J1608" s="59">
        <v>391</v>
      </c>
      <c r="K1608" s="233">
        <v>16</v>
      </c>
      <c r="L1608" s="59">
        <v>16</v>
      </c>
      <c r="M1608" s="59">
        <v>0</v>
      </c>
      <c r="N1608" s="48"/>
      <c r="O1608" s="59">
        <v>407</v>
      </c>
      <c r="P1608" s="59">
        <v>2</v>
      </c>
      <c r="Q1608" s="48"/>
      <c r="R1608" s="59">
        <v>553</v>
      </c>
      <c r="S1608" s="59">
        <v>819</v>
      </c>
      <c r="T1608" s="48">
        <v>0</v>
      </c>
      <c r="U1608" s="59">
        <v>2067</v>
      </c>
      <c r="V1608" s="59">
        <v>891</v>
      </c>
    </row>
    <row r="1609" spans="1:22">
      <c r="A1609" s="60" t="s">
        <v>1198</v>
      </c>
      <c r="B1609" s="15" t="str">
        <f>VLOOKUP(A1609,'Planning Periods'!$E$2:$N$540,10,FALSE)</f>
        <v>01/31/2023 - 01/31/2031</v>
      </c>
      <c r="C1609" s="59">
        <v>2016</v>
      </c>
      <c r="D1609" s="59" t="str">
        <f t="shared" si="23"/>
        <v>Pleasanton 2016</v>
      </c>
      <c r="E1609" s="59">
        <v>716</v>
      </c>
      <c r="F1609" s="233">
        <v>128</v>
      </c>
      <c r="G1609" s="59">
        <v>128</v>
      </c>
      <c r="H1609" s="59">
        <v>0</v>
      </c>
      <c r="I1609" s="48"/>
      <c r="J1609" s="59">
        <v>391</v>
      </c>
      <c r="K1609" s="233">
        <v>21</v>
      </c>
      <c r="L1609" s="59">
        <v>21</v>
      </c>
      <c r="M1609" s="59">
        <v>0</v>
      </c>
      <c r="N1609" s="48"/>
      <c r="O1609" s="59">
        <v>407</v>
      </c>
      <c r="P1609" s="59">
        <v>10</v>
      </c>
      <c r="Q1609" s="48"/>
      <c r="R1609" s="59">
        <v>553</v>
      </c>
      <c r="S1609" s="59">
        <v>228</v>
      </c>
      <c r="T1609" s="48">
        <v>0</v>
      </c>
      <c r="U1609" s="59">
        <v>2067</v>
      </c>
      <c r="V1609" s="59">
        <v>387</v>
      </c>
    </row>
    <row r="1610" spans="1:22">
      <c r="A1610" s="60" t="s">
        <v>1198</v>
      </c>
      <c r="B1610" s="15" t="str">
        <f>VLOOKUP(A1610,'Planning Periods'!$E$2:$N$540,10,FALSE)</f>
        <v>01/31/2023 - 01/31/2031</v>
      </c>
      <c r="C1610" s="59">
        <v>2017</v>
      </c>
      <c r="D1610" s="59" t="str">
        <f t="shared" si="23"/>
        <v>Pleasanton 2017</v>
      </c>
      <c r="E1610" s="59">
        <v>716</v>
      </c>
      <c r="F1610" s="233">
        <v>0</v>
      </c>
      <c r="G1610" s="59">
        <v>0</v>
      </c>
      <c r="H1610" s="59">
        <v>0</v>
      </c>
      <c r="I1610" s="48"/>
      <c r="J1610" s="59">
        <v>391</v>
      </c>
      <c r="K1610" s="233">
        <v>7</v>
      </c>
      <c r="L1610" s="59">
        <v>6</v>
      </c>
      <c r="M1610" s="59">
        <v>1</v>
      </c>
      <c r="N1610" s="48"/>
      <c r="O1610" s="59">
        <v>407</v>
      </c>
      <c r="P1610" s="59">
        <v>6</v>
      </c>
      <c r="Q1610" s="48"/>
      <c r="R1610" s="59">
        <v>553</v>
      </c>
      <c r="S1610" s="59">
        <v>102</v>
      </c>
      <c r="T1610" s="48">
        <v>1</v>
      </c>
      <c r="U1610" s="59">
        <v>2067</v>
      </c>
      <c r="V1610" s="59">
        <v>115</v>
      </c>
    </row>
    <row r="1611" spans="1:22">
      <c r="A1611" s="60" t="s">
        <v>1199</v>
      </c>
      <c r="B1611" s="15" t="str">
        <f>VLOOKUP(A1611,'Planning Periods'!$E$2:$N$540,10,FALSE)</f>
        <v>06/30/2024 - 06/30/2029</v>
      </c>
      <c r="C1611" s="59">
        <v>2014</v>
      </c>
      <c r="D1611" s="59" t="str">
        <f t="shared" si="23"/>
        <v>Plumas County - Unincorporated 2014</v>
      </c>
      <c r="E1611" s="59" t="s">
        <v>1357</v>
      </c>
      <c r="F1611" s="233" t="s">
        <v>1357</v>
      </c>
      <c r="G1611" s="59" t="s">
        <v>1357</v>
      </c>
      <c r="H1611" s="59" t="s">
        <v>1357</v>
      </c>
      <c r="I1611" s="48"/>
      <c r="J1611" s="59" t="s">
        <v>1357</v>
      </c>
      <c r="K1611" s="233" t="s">
        <v>1357</v>
      </c>
      <c r="L1611" s="59" t="s">
        <v>1357</v>
      </c>
      <c r="M1611" s="59" t="s">
        <v>1357</v>
      </c>
      <c r="N1611" s="48"/>
      <c r="O1611" s="59" t="s">
        <v>1357</v>
      </c>
      <c r="P1611" s="59" t="s">
        <v>1357</v>
      </c>
      <c r="Q1611" s="48"/>
      <c r="R1611" s="59" t="s">
        <v>1357</v>
      </c>
      <c r="S1611" s="59" t="s">
        <v>1357</v>
      </c>
      <c r="T1611" s="48" t="s">
        <v>1357</v>
      </c>
      <c r="U1611" s="59" t="s">
        <v>1357</v>
      </c>
      <c r="V1611" s="59" t="s">
        <v>1357</v>
      </c>
    </row>
    <row r="1612" spans="1:22">
      <c r="A1612" s="60" t="s">
        <v>1199</v>
      </c>
      <c r="B1612" s="15" t="str">
        <f>VLOOKUP(A1612,'Planning Periods'!$E$2:$N$540,10,FALSE)</f>
        <v>06/30/2024 - 06/30/2029</v>
      </c>
      <c r="C1612" s="59">
        <v>2015</v>
      </c>
      <c r="D1612" s="59" t="str">
        <f t="shared" si="23"/>
        <v>Plumas County - Unincorporated 2015</v>
      </c>
      <c r="E1612" s="59" t="s">
        <v>1357</v>
      </c>
      <c r="F1612" s="233" t="s">
        <v>1357</v>
      </c>
      <c r="G1612" s="59" t="s">
        <v>1357</v>
      </c>
      <c r="H1612" s="59" t="s">
        <v>1357</v>
      </c>
      <c r="I1612" s="48"/>
      <c r="J1612" s="59" t="s">
        <v>1357</v>
      </c>
      <c r="K1612" s="233" t="s">
        <v>1357</v>
      </c>
      <c r="L1612" s="59" t="s">
        <v>1357</v>
      </c>
      <c r="M1612" s="59" t="s">
        <v>1357</v>
      </c>
      <c r="N1612" s="48"/>
      <c r="O1612" s="59" t="s">
        <v>1357</v>
      </c>
      <c r="P1612" s="59" t="s">
        <v>1357</v>
      </c>
      <c r="Q1612" s="48"/>
      <c r="R1612" s="59" t="s">
        <v>1357</v>
      </c>
      <c r="S1612" s="59" t="s">
        <v>1357</v>
      </c>
      <c r="T1612" s="48" t="s">
        <v>1357</v>
      </c>
      <c r="U1612" s="59" t="s">
        <v>1357</v>
      </c>
      <c r="V1612" s="59" t="s">
        <v>1357</v>
      </c>
    </row>
    <row r="1613" spans="1:22">
      <c r="A1613" s="60" t="s">
        <v>1199</v>
      </c>
      <c r="B1613" s="15" t="str">
        <f>VLOOKUP(A1613,'Planning Periods'!$E$2:$N$540,10,FALSE)</f>
        <v>06/30/2024 - 06/30/2029</v>
      </c>
      <c r="C1613" s="59">
        <v>2016</v>
      </c>
      <c r="D1613" s="59" t="str">
        <f t="shared" si="23"/>
        <v>Plumas County - Unincorporated 2016</v>
      </c>
      <c r="E1613" s="59">
        <v>12</v>
      </c>
      <c r="F1613" s="233">
        <v>0</v>
      </c>
      <c r="G1613" s="59">
        <v>0</v>
      </c>
      <c r="H1613" s="59">
        <v>0</v>
      </c>
      <c r="I1613" s="48"/>
      <c r="J1613" s="59">
        <v>8</v>
      </c>
      <c r="K1613" s="233">
        <v>0</v>
      </c>
      <c r="L1613" s="59">
        <v>0</v>
      </c>
      <c r="M1613" s="59">
        <v>0</v>
      </c>
      <c r="N1613" s="48"/>
      <c r="O1613" s="59">
        <v>12</v>
      </c>
      <c r="P1613" s="59">
        <v>4</v>
      </c>
      <c r="Q1613" s="48"/>
      <c r="R1613" s="59">
        <v>25</v>
      </c>
      <c r="S1613" s="59">
        <v>34</v>
      </c>
      <c r="T1613" s="48">
        <v>0</v>
      </c>
      <c r="U1613" s="59">
        <v>57</v>
      </c>
      <c r="V1613" s="59">
        <v>38</v>
      </c>
    </row>
    <row r="1614" spans="1:22">
      <c r="A1614" s="60" t="s">
        <v>1199</v>
      </c>
      <c r="B1614" s="15" t="str">
        <f>VLOOKUP(A1614,'Planning Periods'!$E$2:$N$540,10,FALSE)</f>
        <v>06/30/2024 - 06/30/2029</v>
      </c>
      <c r="C1614" s="59">
        <v>2017</v>
      </c>
      <c r="D1614" s="59" t="str">
        <f t="shared" si="23"/>
        <v>Plumas County - Unincorporated 2017</v>
      </c>
      <c r="E1614" s="59">
        <v>12</v>
      </c>
      <c r="F1614" s="233">
        <v>0</v>
      </c>
      <c r="G1614" s="59">
        <v>0</v>
      </c>
      <c r="H1614" s="59">
        <v>0</v>
      </c>
      <c r="I1614" s="48"/>
      <c r="J1614" s="59">
        <v>8</v>
      </c>
      <c r="K1614" s="233">
        <v>0</v>
      </c>
      <c r="L1614" s="59">
        <v>0</v>
      </c>
      <c r="M1614" s="59">
        <v>0</v>
      </c>
      <c r="N1614" s="48"/>
      <c r="O1614" s="59">
        <v>12</v>
      </c>
      <c r="P1614" s="59">
        <v>15</v>
      </c>
      <c r="Q1614" s="48"/>
      <c r="R1614" s="59">
        <v>25</v>
      </c>
      <c r="S1614" s="59">
        <v>25</v>
      </c>
      <c r="T1614" s="48">
        <v>0</v>
      </c>
      <c r="U1614" s="59">
        <v>57</v>
      </c>
      <c r="V1614" s="59">
        <v>40</v>
      </c>
    </row>
    <row r="1615" spans="1:22">
      <c r="A1615" s="60" t="s">
        <v>1200</v>
      </c>
      <c r="B1615" s="15" t="str">
        <f>VLOOKUP(A1615,'Planning Periods'!$E$2:$N$540,10,FALSE)</f>
        <v>09/15/2021 - 09/15/2029</v>
      </c>
      <c r="C1615" s="59">
        <v>2014</v>
      </c>
      <c r="D1615" s="59" t="str">
        <f t="shared" si="23"/>
        <v>Plymouth 2014</v>
      </c>
      <c r="E1615" s="59" t="s">
        <v>1357</v>
      </c>
      <c r="F1615" s="233" t="s">
        <v>1357</v>
      </c>
      <c r="G1615" s="59" t="s">
        <v>1357</v>
      </c>
      <c r="H1615" s="59" t="s">
        <v>1357</v>
      </c>
      <c r="I1615" s="48"/>
      <c r="J1615" s="59" t="s">
        <v>1357</v>
      </c>
      <c r="K1615" s="233" t="s">
        <v>1357</v>
      </c>
      <c r="L1615" s="59" t="s">
        <v>1357</v>
      </c>
      <c r="M1615" s="59" t="s">
        <v>1357</v>
      </c>
      <c r="N1615" s="48"/>
      <c r="O1615" s="59" t="s">
        <v>1357</v>
      </c>
      <c r="P1615" s="59" t="s">
        <v>1357</v>
      </c>
      <c r="Q1615" s="48"/>
      <c r="R1615" s="59" t="s">
        <v>1357</v>
      </c>
      <c r="S1615" s="59" t="s">
        <v>1357</v>
      </c>
      <c r="T1615" s="48" t="s">
        <v>1357</v>
      </c>
      <c r="U1615" s="59" t="s">
        <v>1357</v>
      </c>
      <c r="V1615" s="59" t="s">
        <v>1357</v>
      </c>
    </row>
    <row r="1616" spans="1:22">
      <c r="A1616" s="60" t="s">
        <v>1200</v>
      </c>
      <c r="B1616" s="15" t="str">
        <f>VLOOKUP(A1616,'Planning Periods'!$E$2:$N$540,10,FALSE)</f>
        <v>09/15/2021 - 09/15/2029</v>
      </c>
      <c r="C1616" s="59">
        <v>2015</v>
      </c>
      <c r="D1616" s="59" t="str">
        <f t="shared" si="23"/>
        <v>Plymouth 2015</v>
      </c>
      <c r="E1616" s="59" t="s">
        <v>1357</v>
      </c>
      <c r="F1616" s="233" t="s">
        <v>1357</v>
      </c>
      <c r="G1616" s="59" t="s">
        <v>1357</v>
      </c>
      <c r="H1616" s="59" t="s">
        <v>1357</v>
      </c>
      <c r="I1616" s="48"/>
      <c r="J1616" s="59" t="s">
        <v>1357</v>
      </c>
      <c r="K1616" s="233" t="s">
        <v>1357</v>
      </c>
      <c r="L1616" s="59" t="s">
        <v>1357</v>
      </c>
      <c r="M1616" s="59" t="s">
        <v>1357</v>
      </c>
      <c r="N1616" s="48"/>
      <c r="O1616" s="59" t="s">
        <v>1357</v>
      </c>
      <c r="P1616" s="59" t="s">
        <v>1357</v>
      </c>
      <c r="Q1616" s="48"/>
      <c r="R1616" s="59" t="s">
        <v>1357</v>
      </c>
      <c r="S1616" s="59" t="s">
        <v>1357</v>
      </c>
      <c r="T1616" s="48" t="s">
        <v>1357</v>
      </c>
      <c r="U1616" s="59" t="s">
        <v>1357</v>
      </c>
      <c r="V1616" s="59" t="s">
        <v>1357</v>
      </c>
    </row>
    <row r="1617" spans="1:22">
      <c r="A1617" s="60" t="s">
        <v>1200</v>
      </c>
      <c r="B1617" s="15" t="str">
        <f>VLOOKUP(A1617,'Planning Periods'!$E$2:$N$540,10,FALSE)</f>
        <v>09/15/2021 - 09/15/2029</v>
      </c>
      <c r="C1617" s="59">
        <v>2016</v>
      </c>
      <c r="D1617" s="59" t="str">
        <f t="shared" si="23"/>
        <v>Plymouth 2016</v>
      </c>
      <c r="E1617" s="59" t="s">
        <v>1357</v>
      </c>
      <c r="F1617" s="233" t="s">
        <v>1357</v>
      </c>
      <c r="G1617" s="59" t="s">
        <v>1357</v>
      </c>
      <c r="H1617" s="59" t="s">
        <v>1357</v>
      </c>
      <c r="I1617" s="48"/>
      <c r="J1617" s="59" t="s">
        <v>1357</v>
      </c>
      <c r="K1617" s="233" t="s">
        <v>1357</v>
      </c>
      <c r="L1617" s="59" t="s">
        <v>1357</v>
      </c>
      <c r="M1617" s="59" t="s">
        <v>1357</v>
      </c>
      <c r="N1617" s="48"/>
      <c r="O1617" s="59" t="s">
        <v>1357</v>
      </c>
      <c r="P1617" s="59" t="s">
        <v>1357</v>
      </c>
      <c r="Q1617" s="48"/>
      <c r="R1617" s="59" t="s">
        <v>1357</v>
      </c>
      <c r="S1617" s="59" t="s">
        <v>1357</v>
      </c>
      <c r="T1617" s="48" t="s">
        <v>1357</v>
      </c>
      <c r="U1617" s="59" t="s">
        <v>1357</v>
      </c>
      <c r="V1617" s="59" t="s">
        <v>1357</v>
      </c>
    </row>
    <row r="1618" spans="1:22">
      <c r="A1618" s="60" t="s">
        <v>1200</v>
      </c>
      <c r="B1618" s="15" t="str">
        <f>VLOOKUP(A1618,'Planning Periods'!$E$2:$N$540,10,FALSE)</f>
        <v>09/15/2021 - 09/15/2029</v>
      </c>
      <c r="C1618" s="59">
        <v>2017</v>
      </c>
      <c r="D1618" s="59" t="str">
        <f t="shared" si="23"/>
        <v>Plymouth 2017</v>
      </c>
      <c r="E1618" s="59">
        <v>1</v>
      </c>
      <c r="F1618" s="233">
        <v>0</v>
      </c>
      <c r="G1618" s="59">
        <v>0</v>
      </c>
      <c r="H1618" s="59">
        <v>0</v>
      </c>
      <c r="I1618" s="48"/>
      <c r="J1618" s="59">
        <v>1</v>
      </c>
      <c r="K1618" s="233">
        <v>0</v>
      </c>
      <c r="L1618" s="59">
        <v>0</v>
      </c>
      <c r="M1618" s="59">
        <v>0</v>
      </c>
      <c r="N1618" s="48"/>
      <c r="O1618" s="59">
        <v>1</v>
      </c>
      <c r="P1618" s="59">
        <v>0</v>
      </c>
      <c r="Q1618" s="48"/>
      <c r="R1618" s="59">
        <v>1</v>
      </c>
      <c r="S1618" s="59">
        <v>18</v>
      </c>
      <c r="T1618" s="48">
        <v>0</v>
      </c>
      <c r="U1618" s="59">
        <v>4</v>
      </c>
      <c r="V1618" s="59">
        <v>18</v>
      </c>
    </row>
    <row r="1619" spans="1:22">
      <c r="A1619" s="60" t="s">
        <v>1457</v>
      </c>
      <c r="B1619" s="15" t="str">
        <f>VLOOKUP(A1619,'Planning Periods'!$E$2:$N$540,10,FALSE)</f>
        <v>08/15/2019 - 08/15/2027</v>
      </c>
      <c r="C1619" s="59">
        <v>2014</v>
      </c>
      <c r="D1619" s="59" t="str">
        <f t="shared" si="23"/>
        <v>Point Arena 2014</v>
      </c>
      <c r="E1619" s="59">
        <v>1</v>
      </c>
      <c r="F1619" s="233">
        <v>0</v>
      </c>
      <c r="G1619" s="59">
        <v>0</v>
      </c>
      <c r="H1619" s="59">
        <v>0</v>
      </c>
      <c r="I1619" s="48"/>
      <c r="J1619" s="59">
        <v>1</v>
      </c>
      <c r="K1619" s="233">
        <v>0</v>
      </c>
      <c r="L1619" s="59">
        <v>0</v>
      </c>
      <c r="M1619" s="59">
        <v>0</v>
      </c>
      <c r="N1619" s="48"/>
      <c r="O1619" s="59">
        <v>1</v>
      </c>
      <c r="P1619" s="59">
        <v>1</v>
      </c>
      <c r="Q1619" s="48"/>
      <c r="R1619" s="59">
        <v>1</v>
      </c>
      <c r="S1619" s="59">
        <v>0</v>
      </c>
      <c r="T1619" s="48">
        <v>0</v>
      </c>
      <c r="U1619" s="59">
        <v>4</v>
      </c>
      <c r="V1619" s="59">
        <v>1</v>
      </c>
    </row>
    <row r="1620" spans="1:22">
      <c r="A1620" s="60" t="s">
        <v>1457</v>
      </c>
      <c r="B1620" s="15" t="str">
        <f>VLOOKUP(A1620,'Planning Periods'!$E$2:$N$540,10,FALSE)</f>
        <v>08/15/2019 - 08/15/2027</v>
      </c>
      <c r="C1620" s="59">
        <v>2015</v>
      </c>
      <c r="D1620" s="59" t="str">
        <f t="shared" si="23"/>
        <v>Point Arena 2015</v>
      </c>
      <c r="E1620" s="59">
        <v>1</v>
      </c>
      <c r="F1620" s="233">
        <v>0</v>
      </c>
      <c r="G1620" s="59">
        <v>0</v>
      </c>
      <c r="H1620" s="59">
        <v>0</v>
      </c>
      <c r="I1620" s="48"/>
      <c r="J1620" s="59">
        <v>1</v>
      </c>
      <c r="K1620" s="233">
        <v>0</v>
      </c>
      <c r="L1620" s="59">
        <v>0</v>
      </c>
      <c r="M1620" s="59">
        <v>0</v>
      </c>
      <c r="N1620" s="48"/>
      <c r="O1620" s="59">
        <v>1</v>
      </c>
      <c r="P1620" s="59">
        <v>1</v>
      </c>
      <c r="Q1620" s="48"/>
      <c r="R1620" s="59">
        <v>1</v>
      </c>
      <c r="S1620" s="59">
        <v>0</v>
      </c>
      <c r="T1620" s="48">
        <v>0</v>
      </c>
      <c r="U1620" s="59">
        <v>4</v>
      </c>
      <c r="V1620" s="59">
        <v>1</v>
      </c>
    </row>
    <row r="1621" spans="1:22">
      <c r="A1621" s="60" t="s">
        <v>1457</v>
      </c>
      <c r="B1621" s="15" t="str">
        <f>VLOOKUP(A1621,'Planning Periods'!$E$2:$N$540,10,FALSE)</f>
        <v>08/15/2019 - 08/15/2027</v>
      </c>
      <c r="C1621" s="59">
        <v>2016</v>
      </c>
      <c r="D1621" s="59" t="str">
        <f t="shared" si="23"/>
        <v>Point Arena 2016</v>
      </c>
      <c r="E1621" s="59">
        <v>1</v>
      </c>
      <c r="F1621" s="233">
        <v>0</v>
      </c>
      <c r="G1621" s="59">
        <v>0</v>
      </c>
      <c r="H1621" s="59">
        <v>0</v>
      </c>
      <c r="I1621" s="48"/>
      <c r="J1621" s="59">
        <v>1</v>
      </c>
      <c r="K1621" s="233">
        <v>0</v>
      </c>
      <c r="L1621" s="59">
        <v>0</v>
      </c>
      <c r="M1621" s="59">
        <v>0</v>
      </c>
      <c r="N1621" s="48"/>
      <c r="O1621" s="59">
        <v>1</v>
      </c>
      <c r="P1621" s="59">
        <v>0</v>
      </c>
      <c r="Q1621" s="48"/>
      <c r="R1621" s="59">
        <v>1</v>
      </c>
      <c r="S1621" s="59">
        <v>0</v>
      </c>
      <c r="T1621" s="48">
        <v>0</v>
      </c>
      <c r="U1621" s="59">
        <v>4</v>
      </c>
      <c r="V1621" s="59">
        <v>0</v>
      </c>
    </row>
    <row r="1622" spans="1:22">
      <c r="A1622" s="60" t="s">
        <v>1457</v>
      </c>
      <c r="B1622" s="15" t="str">
        <f>VLOOKUP(A1622,'Planning Periods'!$E$2:$N$540,10,FALSE)</f>
        <v>08/15/2019 - 08/15/2027</v>
      </c>
      <c r="C1622" s="59">
        <v>2017</v>
      </c>
      <c r="D1622" s="59" t="str">
        <f t="shared" si="23"/>
        <v>Point Arena 2017</v>
      </c>
      <c r="E1622" s="59">
        <v>1</v>
      </c>
      <c r="F1622" s="233">
        <v>0</v>
      </c>
      <c r="G1622" s="59">
        <v>0</v>
      </c>
      <c r="H1622" s="59">
        <v>0</v>
      </c>
      <c r="I1622" s="48"/>
      <c r="J1622" s="59">
        <v>1</v>
      </c>
      <c r="K1622" s="233">
        <v>0</v>
      </c>
      <c r="L1622" s="59">
        <v>0</v>
      </c>
      <c r="M1622" s="59">
        <v>0</v>
      </c>
      <c r="N1622" s="48"/>
      <c r="O1622" s="59">
        <v>1</v>
      </c>
      <c r="P1622" s="59">
        <v>0</v>
      </c>
      <c r="Q1622" s="48"/>
      <c r="R1622" s="59">
        <v>1</v>
      </c>
      <c r="S1622" s="59">
        <v>0</v>
      </c>
      <c r="T1622" s="48">
        <v>0</v>
      </c>
      <c r="U1622" s="59">
        <v>4</v>
      </c>
      <c r="V1622" s="59">
        <v>0</v>
      </c>
    </row>
    <row r="1623" spans="1:22">
      <c r="A1623" t="s">
        <v>1201</v>
      </c>
      <c r="B1623" s="15"/>
      <c r="C1623" s="59">
        <v>2013</v>
      </c>
      <c r="D1623" s="59" t="str">
        <f t="shared" si="23"/>
        <v>Pomona 2013</v>
      </c>
      <c r="E1623" s="59" t="s">
        <v>1357</v>
      </c>
      <c r="F1623" s="233" t="s">
        <v>1357</v>
      </c>
      <c r="G1623" s="59" t="s">
        <v>1357</v>
      </c>
      <c r="H1623" s="59" t="s">
        <v>1357</v>
      </c>
      <c r="I1623" s="48"/>
      <c r="J1623" s="59" t="s">
        <v>1357</v>
      </c>
      <c r="K1623" s="233" t="s">
        <v>1357</v>
      </c>
      <c r="L1623" s="59" t="s">
        <v>1357</v>
      </c>
      <c r="M1623" s="59" t="s">
        <v>1357</v>
      </c>
      <c r="N1623" s="48"/>
      <c r="O1623" s="59" t="s">
        <v>1357</v>
      </c>
      <c r="P1623" s="59" t="s">
        <v>1357</v>
      </c>
      <c r="Q1623" s="48"/>
      <c r="R1623" s="59" t="s">
        <v>1357</v>
      </c>
      <c r="S1623" s="59" t="s">
        <v>1357</v>
      </c>
      <c r="T1623" s="48" t="s">
        <v>1357</v>
      </c>
      <c r="U1623" s="59" t="s">
        <v>1357</v>
      </c>
      <c r="V1623" s="59" t="s">
        <v>1357</v>
      </c>
    </row>
    <row r="1624" spans="1:22">
      <c r="A1624" t="s">
        <v>1201</v>
      </c>
      <c r="B1624" s="15" t="str">
        <f>VLOOKUP(A1624,'Planning Periods'!$E$2:$N$540,10,FALSE)</f>
        <v>10/15/2021 - 10/15/2029</v>
      </c>
      <c r="C1624" s="59">
        <v>2014</v>
      </c>
      <c r="D1624" s="59" t="str">
        <f t="shared" si="23"/>
        <v>Pomona 2014</v>
      </c>
      <c r="E1624" s="233" t="s">
        <v>1357</v>
      </c>
      <c r="F1624" s="233" t="s">
        <v>1357</v>
      </c>
      <c r="G1624" s="233" t="s">
        <v>1357</v>
      </c>
      <c r="H1624" s="233" t="s">
        <v>1357</v>
      </c>
      <c r="I1624" s="233">
        <v>0</v>
      </c>
      <c r="J1624" s="233" t="s">
        <v>1357</v>
      </c>
      <c r="K1624" s="233" t="s">
        <v>1357</v>
      </c>
      <c r="L1624" s="233" t="s">
        <v>1357</v>
      </c>
      <c r="M1624" s="233" t="s">
        <v>1357</v>
      </c>
      <c r="N1624" s="233">
        <v>0</v>
      </c>
      <c r="O1624" s="233" t="s">
        <v>1357</v>
      </c>
      <c r="P1624" s="233" t="s">
        <v>1357</v>
      </c>
      <c r="Q1624" s="233"/>
      <c r="R1624" s="233" t="s">
        <v>1357</v>
      </c>
      <c r="S1624" s="233" t="s">
        <v>1357</v>
      </c>
      <c r="T1624" s="233" t="s">
        <v>1357</v>
      </c>
      <c r="U1624" s="233" t="s">
        <v>1357</v>
      </c>
      <c r="V1624" s="233" t="s">
        <v>1357</v>
      </c>
    </row>
    <row r="1625" spans="1:22">
      <c r="A1625" t="s">
        <v>1201</v>
      </c>
      <c r="B1625" s="15" t="str">
        <f>VLOOKUP(A1625,'Planning Periods'!$E$2:$N$540,10,FALSE)</f>
        <v>10/15/2021 - 10/15/2029</v>
      </c>
      <c r="C1625" s="59">
        <v>2015</v>
      </c>
      <c r="D1625" s="59" t="str">
        <f t="shared" si="23"/>
        <v>Pomona 2015</v>
      </c>
      <c r="E1625" t="s">
        <v>1357</v>
      </c>
      <c r="F1625" t="s">
        <v>1357</v>
      </c>
      <c r="G1625" t="s">
        <v>1357</v>
      </c>
      <c r="H1625" t="s">
        <v>1357</v>
      </c>
      <c r="J1625" t="s">
        <v>1357</v>
      </c>
      <c r="K1625" t="s">
        <v>1357</v>
      </c>
      <c r="L1625" t="s">
        <v>1357</v>
      </c>
      <c r="M1625" t="s">
        <v>1357</v>
      </c>
      <c r="O1625" t="s">
        <v>1357</v>
      </c>
      <c r="P1625" t="s">
        <v>1357</v>
      </c>
      <c r="R1625" t="s">
        <v>1357</v>
      </c>
      <c r="S1625" t="s">
        <v>1357</v>
      </c>
      <c r="T1625" t="s">
        <v>1357</v>
      </c>
      <c r="U1625" t="s">
        <v>1357</v>
      </c>
      <c r="V1625" t="s">
        <v>1357</v>
      </c>
    </row>
    <row r="1626" spans="1:22">
      <c r="A1626" t="s">
        <v>1201</v>
      </c>
      <c r="B1626" s="15" t="str">
        <f>VLOOKUP(A1626,'Planning Periods'!$E$2:$N$540,10,FALSE)</f>
        <v>10/15/2021 - 10/15/2029</v>
      </c>
      <c r="C1626" s="59">
        <v>2016</v>
      </c>
      <c r="D1626" s="59" t="str">
        <f t="shared" si="23"/>
        <v>Pomona 2016</v>
      </c>
      <c r="E1626" t="s">
        <v>1357</v>
      </c>
      <c r="F1626" t="s">
        <v>1357</v>
      </c>
      <c r="G1626" t="s">
        <v>1357</v>
      </c>
      <c r="H1626" t="s">
        <v>1357</v>
      </c>
      <c r="J1626" t="s">
        <v>1357</v>
      </c>
      <c r="K1626" t="s">
        <v>1357</v>
      </c>
      <c r="L1626" t="s">
        <v>1357</v>
      </c>
      <c r="M1626" t="s">
        <v>1357</v>
      </c>
      <c r="O1626" t="s">
        <v>1357</v>
      </c>
      <c r="P1626" t="s">
        <v>1357</v>
      </c>
      <c r="R1626" t="s">
        <v>1357</v>
      </c>
      <c r="S1626" t="s">
        <v>1357</v>
      </c>
      <c r="T1626" t="s">
        <v>1357</v>
      </c>
      <c r="U1626" t="s">
        <v>1357</v>
      </c>
      <c r="V1626" t="s">
        <v>1357</v>
      </c>
    </row>
    <row r="1627" spans="1:22">
      <c r="A1627" t="s">
        <v>1201</v>
      </c>
      <c r="B1627" s="15" t="str">
        <f>VLOOKUP(A1627,'Planning Periods'!$E$2:$N$540,10,FALSE)</f>
        <v>10/15/2021 - 10/15/2029</v>
      </c>
      <c r="C1627" s="59">
        <v>2017</v>
      </c>
      <c r="D1627" s="59" t="str">
        <f t="shared" si="23"/>
        <v>Pomona 2017</v>
      </c>
      <c r="E1627" t="s">
        <v>1357</v>
      </c>
      <c r="F1627" t="s">
        <v>1357</v>
      </c>
      <c r="G1627" t="s">
        <v>1357</v>
      </c>
      <c r="H1627" t="s">
        <v>1357</v>
      </c>
      <c r="J1627" t="s">
        <v>1357</v>
      </c>
      <c r="K1627" t="s">
        <v>1357</v>
      </c>
      <c r="L1627" t="s">
        <v>1357</v>
      </c>
      <c r="M1627" t="s">
        <v>1357</v>
      </c>
      <c r="O1627" t="s">
        <v>1357</v>
      </c>
      <c r="P1627" t="s">
        <v>1357</v>
      </c>
      <c r="R1627" t="s">
        <v>1357</v>
      </c>
      <c r="S1627" t="s">
        <v>1357</v>
      </c>
      <c r="T1627" t="s">
        <v>1357</v>
      </c>
      <c r="U1627" t="s">
        <v>1357</v>
      </c>
      <c r="V1627" t="s">
        <v>1357</v>
      </c>
    </row>
    <row r="1628" spans="1:22">
      <c r="A1628" s="60" t="s">
        <v>1202</v>
      </c>
      <c r="B1628" s="15"/>
      <c r="C1628" s="59">
        <v>2013</v>
      </c>
      <c r="D1628" s="59" t="str">
        <f t="shared" si="23"/>
        <v>Port Hueneme 2013</v>
      </c>
      <c r="E1628" t="s">
        <v>1357</v>
      </c>
      <c r="F1628" t="s">
        <v>1357</v>
      </c>
      <c r="G1628" t="s">
        <v>1357</v>
      </c>
      <c r="H1628" t="s">
        <v>1357</v>
      </c>
      <c r="J1628" t="s">
        <v>1357</v>
      </c>
      <c r="K1628" t="s">
        <v>1357</v>
      </c>
      <c r="L1628" t="s">
        <v>1357</v>
      </c>
      <c r="M1628" t="s">
        <v>1357</v>
      </c>
      <c r="O1628" t="s">
        <v>1357</v>
      </c>
      <c r="P1628" t="s">
        <v>1357</v>
      </c>
      <c r="R1628" t="s">
        <v>1357</v>
      </c>
      <c r="S1628" t="s">
        <v>1357</v>
      </c>
      <c r="T1628" t="s">
        <v>1357</v>
      </c>
      <c r="U1628" t="s">
        <v>1357</v>
      </c>
      <c r="V1628" t="s">
        <v>1357</v>
      </c>
    </row>
    <row r="1629" spans="1:22">
      <c r="A1629" s="60" t="s">
        <v>1202</v>
      </c>
      <c r="B1629" s="15" t="str">
        <f>VLOOKUP(A1629,'Planning Periods'!$E$2:$N$540,10,FALSE)</f>
        <v>10/15/2021 - 10/15/2029</v>
      </c>
      <c r="C1629" s="59">
        <v>2014</v>
      </c>
      <c r="D1629" s="59" t="str">
        <f t="shared" si="23"/>
        <v>Port Hueneme 2014</v>
      </c>
      <c r="E1629" s="59" t="s">
        <v>1357</v>
      </c>
      <c r="F1629" s="233" t="s">
        <v>1357</v>
      </c>
      <c r="G1629" s="59" t="s">
        <v>1357</v>
      </c>
      <c r="H1629" s="59" t="s">
        <v>1357</v>
      </c>
      <c r="I1629" s="48"/>
      <c r="J1629" s="59" t="s">
        <v>1357</v>
      </c>
      <c r="K1629" s="233" t="s">
        <v>1357</v>
      </c>
      <c r="L1629" s="59" t="s">
        <v>1357</v>
      </c>
      <c r="M1629" s="59" t="s">
        <v>1357</v>
      </c>
      <c r="N1629" s="48"/>
      <c r="O1629" s="59" t="s">
        <v>1357</v>
      </c>
      <c r="P1629" s="59" t="s">
        <v>1357</v>
      </c>
      <c r="Q1629" s="48"/>
      <c r="R1629" s="59" t="s">
        <v>1357</v>
      </c>
      <c r="S1629" s="59" t="s">
        <v>1357</v>
      </c>
      <c r="T1629" s="48" t="s">
        <v>1357</v>
      </c>
      <c r="U1629" s="59" t="s">
        <v>1357</v>
      </c>
      <c r="V1629" s="59" t="s">
        <v>1357</v>
      </c>
    </row>
    <row r="1630" spans="1:22">
      <c r="A1630" s="60" t="s">
        <v>1202</v>
      </c>
      <c r="B1630" s="15" t="str">
        <f>VLOOKUP(A1630,'Planning Periods'!$E$2:$N$540,10,FALSE)</f>
        <v>10/15/2021 - 10/15/2029</v>
      </c>
      <c r="C1630" s="59">
        <v>2015</v>
      </c>
      <c r="D1630" s="59" t="str">
        <f t="shared" si="23"/>
        <v>Port Hueneme 2015</v>
      </c>
      <c r="E1630" s="59" t="s">
        <v>1357</v>
      </c>
      <c r="F1630" s="233" t="s">
        <v>1357</v>
      </c>
      <c r="G1630" s="59" t="s">
        <v>1357</v>
      </c>
      <c r="H1630" s="59" t="s">
        <v>1357</v>
      </c>
      <c r="I1630" s="48"/>
      <c r="J1630" s="59" t="s">
        <v>1357</v>
      </c>
      <c r="K1630" s="233" t="s">
        <v>1357</v>
      </c>
      <c r="L1630" s="59" t="s">
        <v>1357</v>
      </c>
      <c r="M1630" s="59" t="s">
        <v>1357</v>
      </c>
      <c r="N1630" s="48"/>
      <c r="O1630" s="59" t="s">
        <v>1357</v>
      </c>
      <c r="P1630" s="59" t="s">
        <v>1357</v>
      </c>
      <c r="Q1630" s="48"/>
      <c r="R1630" s="59" t="s">
        <v>1357</v>
      </c>
      <c r="S1630" s="59" t="s">
        <v>1357</v>
      </c>
      <c r="T1630" s="48" t="s">
        <v>1357</v>
      </c>
      <c r="U1630" s="59" t="s">
        <v>1357</v>
      </c>
      <c r="V1630" s="59" t="s">
        <v>1357</v>
      </c>
    </row>
    <row r="1631" spans="1:22">
      <c r="A1631" s="60" t="s">
        <v>1202</v>
      </c>
      <c r="B1631" s="15" t="str">
        <f>VLOOKUP(A1631,'Planning Periods'!$E$2:$N$540,10,FALSE)</f>
        <v>10/15/2021 - 10/15/2029</v>
      </c>
      <c r="C1631" s="59">
        <v>2016</v>
      </c>
      <c r="D1631" s="59" t="str">
        <f t="shared" si="23"/>
        <v>Port Hueneme 2016</v>
      </c>
      <c r="E1631" s="59" t="s">
        <v>1357</v>
      </c>
      <c r="F1631" s="233" t="s">
        <v>1357</v>
      </c>
      <c r="G1631" s="59" t="s">
        <v>1357</v>
      </c>
      <c r="H1631" s="59" t="s">
        <v>1357</v>
      </c>
      <c r="I1631" s="48"/>
      <c r="J1631" s="59" t="s">
        <v>1357</v>
      </c>
      <c r="K1631" s="233" t="s">
        <v>1357</v>
      </c>
      <c r="L1631" s="59" t="s">
        <v>1357</v>
      </c>
      <c r="M1631" s="59" t="s">
        <v>1357</v>
      </c>
      <c r="N1631" s="48"/>
      <c r="O1631" s="59" t="s">
        <v>1357</v>
      </c>
      <c r="P1631" s="59" t="s">
        <v>1357</v>
      </c>
      <c r="Q1631" s="48"/>
      <c r="R1631" s="59" t="s">
        <v>1357</v>
      </c>
      <c r="S1631" s="59" t="s">
        <v>1357</v>
      </c>
      <c r="T1631" s="48" t="s">
        <v>1357</v>
      </c>
      <c r="U1631" s="59" t="s">
        <v>1357</v>
      </c>
      <c r="V1631" s="59" t="s">
        <v>1357</v>
      </c>
    </row>
    <row r="1632" spans="1:22">
      <c r="A1632" s="60" t="s">
        <v>1202</v>
      </c>
      <c r="B1632" s="15" t="str">
        <f>VLOOKUP(A1632,'Planning Periods'!$E$2:$N$540,10,FALSE)</f>
        <v>10/15/2021 - 10/15/2029</v>
      </c>
      <c r="C1632" s="59">
        <v>2017</v>
      </c>
      <c r="D1632" s="59" t="str">
        <f t="shared" si="23"/>
        <v>Port Hueneme 2017</v>
      </c>
      <c r="E1632" s="59">
        <v>1</v>
      </c>
      <c r="F1632" s="233">
        <v>0</v>
      </c>
      <c r="G1632" s="59">
        <v>0</v>
      </c>
      <c r="H1632" s="59">
        <v>0</v>
      </c>
      <c r="I1632" s="48"/>
      <c r="J1632" s="59">
        <v>1</v>
      </c>
      <c r="K1632" s="233">
        <v>0</v>
      </c>
      <c r="L1632" s="59">
        <v>0</v>
      </c>
      <c r="M1632" s="59">
        <v>0</v>
      </c>
      <c r="N1632" s="48"/>
      <c r="O1632" s="59">
        <v>0</v>
      </c>
      <c r="P1632" s="59">
        <v>0</v>
      </c>
      <c r="Q1632" s="48"/>
      <c r="R1632" s="59">
        <v>0</v>
      </c>
      <c r="S1632" s="59">
        <v>0</v>
      </c>
      <c r="T1632" s="48">
        <v>0</v>
      </c>
      <c r="U1632" s="59">
        <v>2</v>
      </c>
      <c r="V1632" s="59">
        <v>0</v>
      </c>
    </row>
    <row r="1633" spans="1:22">
      <c r="A1633" s="60" t="s">
        <v>1203</v>
      </c>
      <c r="B1633" s="15" t="str">
        <f>VLOOKUP(A1633,'Planning Periods'!$E$2:$N$540,10,FALSE)</f>
        <v>12/31/2023 - 12/31/2031</v>
      </c>
      <c r="C1633" s="59">
        <v>2014</v>
      </c>
      <c r="D1633" s="59" t="str">
        <f t="shared" ref="D1633:D1699" si="24">CONCATENATE(A1633," ",C1633)</f>
        <v>Porterville 2014</v>
      </c>
      <c r="E1633" s="59" t="s">
        <v>1357</v>
      </c>
      <c r="F1633" s="233" t="s">
        <v>1357</v>
      </c>
      <c r="G1633" s="59" t="s">
        <v>1357</v>
      </c>
      <c r="H1633" s="59" t="s">
        <v>1357</v>
      </c>
      <c r="I1633" s="48"/>
      <c r="J1633" s="59" t="s">
        <v>1357</v>
      </c>
      <c r="K1633" s="233" t="s">
        <v>1357</v>
      </c>
      <c r="L1633" s="59" t="s">
        <v>1357</v>
      </c>
      <c r="M1633" s="59" t="s">
        <v>1357</v>
      </c>
      <c r="N1633" s="48"/>
      <c r="O1633" s="59" t="s">
        <v>1357</v>
      </c>
      <c r="P1633" s="59" t="s">
        <v>1357</v>
      </c>
      <c r="Q1633" s="48"/>
      <c r="R1633" s="59" t="s">
        <v>1357</v>
      </c>
      <c r="S1633" s="59" t="s">
        <v>1357</v>
      </c>
      <c r="T1633" s="48" t="s">
        <v>1357</v>
      </c>
      <c r="U1633" s="59" t="s">
        <v>1357</v>
      </c>
      <c r="V1633" s="59" t="s">
        <v>1357</v>
      </c>
    </row>
    <row r="1634" spans="1:22">
      <c r="A1634" s="60" t="s">
        <v>1203</v>
      </c>
      <c r="B1634" s="15" t="str">
        <f>VLOOKUP(A1634,'Planning Periods'!$E$2:$N$540,10,FALSE)</f>
        <v>12/31/2023 - 12/31/2031</v>
      </c>
      <c r="C1634" s="59">
        <v>2015</v>
      </c>
      <c r="D1634" s="59" t="str">
        <f t="shared" si="24"/>
        <v>Porterville 2015</v>
      </c>
      <c r="E1634" s="59">
        <v>1224</v>
      </c>
      <c r="F1634" s="233">
        <v>0</v>
      </c>
      <c r="G1634" s="59">
        <v>0</v>
      </c>
      <c r="H1634" s="59">
        <v>0</v>
      </c>
      <c r="I1634" s="48"/>
      <c r="J1634" s="59">
        <v>862</v>
      </c>
      <c r="K1634" s="233">
        <v>3</v>
      </c>
      <c r="L1634" s="59">
        <v>3</v>
      </c>
      <c r="M1634" s="59">
        <v>0</v>
      </c>
      <c r="N1634" s="48"/>
      <c r="O1634" s="59">
        <v>979</v>
      </c>
      <c r="P1634" s="59">
        <v>97</v>
      </c>
      <c r="Q1634" s="48"/>
      <c r="R1634" s="59">
        <v>2409</v>
      </c>
      <c r="S1634" s="59">
        <v>8</v>
      </c>
      <c r="T1634" s="48">
        <v>0</v>
      </c>
      <c r="U1634" s="59">
        <v>5474</v>
      </c>
      <c r="V1634" s="59">
        <v>108</v>
      </c>
    </row>
    <row r="1635" spans="1:22">
      <c r="A1635" s="60" t="s">
        <v>1203</v>
      </c>
      <c r="B1635" s="15" t="str">
        <f>VLOOKUP(A1635,'Planning Periods'!$E$2:$N$540,10,FALSE)</f>
        <v>12/31/2023 - 12/31/2031</v>
      </c>
      <c r="C1635" s="59">
        <v>2016</v>
      </c>
      <c r="D1635" s="59" t="str">
        <f t="shared" si="24"/>
        <v>Porterville 2016</v>
      </c>
      <c r="E1635" s="59">
        <v>1224</v>
      </c>
      <c r="F1635" s="233">
        <v>0</v>
      </c>
      <c r="G1635" s="59">
        <v>0</v>
      </c>
      <c r="H1635" s="59">
        <v>0</v>
      </c>
      <c r="I1635" s="48"/>
      <c r="J1635" s="59">
        <v>862</v>
      </c>
      <c r="K1635" s="233">
        <v>2</v>
      </c>
      <c r="L1635" s="59">
        <v>2</v>
      </c>
      <c r="M1635" s="59">
        <v>0</v>
      </c>
      <c r="N1635" s="48"/>
      <c r="O1635" s="59">
        <v>979</v>
      </c>
      <c r="P1635" s="59">
        <v>40</v>
      </c>
      <c r="Q1635" s="48"/>
      <c r="R1635" s="59">
        <v>2409</v>
      </c>
      <c r="S1635" s="59">
        <v>1</v>
      </c>
      <c r="T1635" s="48">
        <v>0</v>
      </c>
      <c r="U1635" s="59">
        <v>5474</v>
      </c>
      <c r="V1635" s="59">
        <v>43</v>
      </c>
    </row>
    <row r="1636" spans="1:22">
      <c r="A1636" s="60" t="s">
        <v>1203</v>
      </c>
      <c r="B1636" s="15" t="str">
        <f>VLOOKUP(A1636,'Planning Periods'!$E$2:$N$540,10,FALSE)</f>
        <v>12/31/2023 - 12/31/2031</v>
      </c>
      <c r="C1636" s="59">
        <v>2017</v>
      </c>
      <c r="D1636" s="59" t="str">
        <f t="shared" si="24"/>
        <v>Porterville 2017</v>
      </c>
      <c r="E1636" s="59">
        <v>1224</v>
      </c>
      <c r="F1636" s="233">
        <v>0</v>
      </c>
      <c r="G1636" s="59">
        <v>0</v>
      </c>
      <c r="H1636" s="59">
        <v>0</v>
      </c>
      <c r="I1636" s="48"/>
      <c r="J1636" s="59">
        <v>862</v>
      </c>
      <c r="K1636" s="233">
        <v>2</v>
      </c>
      <c r="L1636" s="59">
        <v>2</v>
      </c>
      <c r="M1636" s="59">
        <v>0</v>
      </c>
      <c r="N1636" s="48"/>
      <c r="O1636" s="59">
        <v>979</v>
      </c>
      <c r="P1636" s="59">
        <v>15</v>
      </c>
      <c r="Q1636" s="48"/>
      <c r="R1636" s="59">
        <v>2409</v>
      </c>
      <c r="S1636" s="59">
        <v>2</v>
      </c>
      <c r="T1636" s="48">
        <v>0</v>
      </c>
      <c r="U1636" s="59">
        <v>5474</v>
      </c>
      <c r="V1636" s="59">
        <v>19</v>
      </c>
    </row>
    <row r="1637" spans="1:22">
      <c r="A1637" t="s">
        <v>1204</v>
      </c>
      <c r="B1637" s="15" t="str">
        <f>VLOOKUP(A1637,'Planning Periods'!$E$2:$N$540,10,FALSE)</f>
        <v>06/30/2024 - 06/30/2029</v>
      </c>
      <c r="C1637" s="59">
        <v>2014</v>
      </c>
      <c r="D1637" s="59" t="str">
        <f t="shared" si="24"/>
        <v>Portola 2014</v>
      </c>
      <c r="E1637" s="233" t="s">
        <v>1357</v>
      </c>
      <c r="F1637" s="233" t="s">
        <v>1357</v>
      </c>
      <c r="G1637" s="233" t="s">
        <v>1357</v>
      </c>
      <c r="H1637" s="233" t="s">
        <v>1357</v>
      </c>
      <c r="I1637" s="233">
        <v>0</v>
      </c>
      <c r="J1637" s="233" t="s">
        <v>1357</v>
      </c>
      <c r="K1637" s="233" t="s">
        <v>1357</v>
      </c>
      <c r="L1637" s="233" t="s">
        <v>1357</v>
      </c>
      <c r="M1637" s="233" t="s">
        <v>1357</v>
      </c>
      <c r="N1637" s="233">
        <v>0</v>
      </c>
      <c r="O1637" s="233" t="s">
        <v>1357</v>
      </c>
      <c r="P1637" s="233" t="s">
        <v>1357</v>
      </c>
      <c r="Q1637" s="233"/>
      <c r="R1637" s="233" t="s">
        <v>1357</v>
      </c>
      <c r="S1637" s="233" t="s">
        <v>1357</v>
      </c>
      <c r="T1637" s="233" t="s">
        <v>1357</v>
      </c>
      <c r="U1637" s="233" t="s">
        <v>1357</v>
      </c>
      <c r="V1637" s="233" t="s">
        <v>1357</v>
      </c>
    </row>
    <row r="1638" spans="1:22">
      <c r="A1638" t="s">
        <v>1204</v>
      </c>
      <c r="B1638" s="15" t="str">
        <f>VLOOKUP(A1638,'Planning Periods'!$E$2:$N$540,10,FALSE)</f>
        <v>06/30/2024 - 06/30/2029</v>
      </c>
      <c r="C1638" s="59">
        <v>2015</v>
      </c>
      <c r="D1638" s="59" t="str">
        <f t="shared" si="24"/>
        <v>Portola 2015</v>
      </c>
      <c r="E1638" t="s">
        <v>1357</v>
      </c>
      <c r="F1638" t="s">
        <v>1357</v>
      </c>
      <c r="G1638" t="s">
        <v>1357</v>
      </c>
      <c r="H1638" t="s">
        <v>1357</v>
      </c>
      <c r="J1638" t="s">
        <v>1357</v>
      </c>
      <c r="K1638" t="s">
        <v>1357</v>
      </c>
      <c r="L1638" t="s">
        <v>1357</v>
      </c>
      <c r="M1638" t="s">
        <v>1357</v>
      </c>
      <c r="O1638" t="s">
        <v>1357</v>
      </c>
      <c r="P1638" t="s">
        <v>1357</v>
      </c>
      <c r="R1638" t="s">
        <v>1357</v>
      </c>
      <c r="S1638" t="s">
        <v>1357</v>
      </c>
      <c r="T1638" t="s">
        <v>1357</v>
      </c>
      <c r="U1638" t="s">
        <v>1357</v>
      </c>
      <c r="V1638" t="s">
        <v>1357</v>
      </c>
    </row>
    <row r="1639" spans="1:22">
      <c r="A1639" t="s">
        <v>1204</v>
      </c>
      <c r="B1639" s="15" t="str">
        <f>VLOOKUP(A1639,'Planning Periods'!$E$2:$N$540,10,FALSE)</f>
        <v>06/30/2024 - 06/30/2029</v>
      </c>
      <c r="C1639" s="59">
        <v>2016</v>
      </c>
      <c r="D1639" s="59" t="str">
        <f t="shared" si="24"/>
        <v>Portola 2016</v>
      </c>
      <c r="E1639" t="s">
        <v>1357</v>
      </c>
      <c r="F1639" t="s">
        <v>1357</v>
      </c>
      <c r="G1639" t="s">
        <v>1357</v>
      </c>
      <c r="H1639" t="s">
        <v>1357</v>
      </c>
      <c r="J1639" t="s">
        <v>1357</v>
      </c>
      <c r="K1639" t="s">
        <v>1357</v>
      </c>
      <c r="L1639" t="s">
        <v>1357</v>
      </c>
      <c r="M1639" t="s">
        <v>1357</v>
      </c>
      <c r="O1639" t="s">
        <v>1357</v>
      </c>
      <c r="P1639" t="s">
        <v>1357</v>
      </c>
      <c r="R1639" t="s">
        <v>1357</v>
      </c>
      <c r="S1639" t="s">
        <v>1357</v>
      </c>
      <c r="T1639" t="s">
        <v>1357</v>
      </c>
      <c r="U1639" t="s">
        <v>1357</v>
      </c>
      <c r="V1639" t="s">
        <v>1357</v>
      </c>
    </row>
    <row r="1640" spans="1:22">
      <c r="A1640" t="s">
        <v>1204</v>
      </c>
      <c r="B1640" s="15" t="str">
        <f>VLOOKUP(A1640,'Planning Periods'!$E$2:$N$540,10,FALSE)</f>
        <v>06/30/2024 - 06/30/2029</v>
      </c>
      <c r="C1640" s="59">
        <v>2017</v>
      </c>
      <c r="D1640" s="59" t="str">
        <f t="shared" si="24"/>
        <v>Portola 2017</v>
      </c>
      <c r="E1640" t="s">
        <v>1357</v>
      </c>
      <c r="F1640" t="s">
        <v>1357</v>
      </c>
      <c r="G1640" t="s">
        <v>1357</v>
      </c>
      <c r="H1640" t="s">
        <v>1357</v>
      </c>
      <c r="J1640" t="s">
        <v>1357</v>
      </c>
      <c r="K1640" t="s">
        <v>1357</v>
      </c>
      <c r="L1640" t="s">
        <v>1357</v>
      </c>
      <c r="M1640" t="s">
        <v>1357</v>
      </c>
      <c r="O1640" t="s">
        <v>1357</v>
      </c>
      <c r="P1640" t="s">
        <v>1357</v>
      </c>
      <c r="R1640" t="s">
        <v>1357</v>
      </c>
      <c r="S1640" t="s">
        <v>1357</v>
      </c>
      <c r="T1640" t="s">
        <v>1357</v>
      </c>
      <c r="U1640" t="s">
        <v>1357</v>
      </c>
      <c r="V1640" t="s">
        <v>1357</v>
      </c>
    </row>
    <row r="1641" spans="1:22">
      <c r="A1641" s="60" t="s">
        <v>1205</v>
      </c>
      <c r="B1641" s="15" t="str">
        <f>VLOOKUP(A1641,'Planning Periods'!$E$2:$N$540,10,FALSE)</f>
        <v>01/31/2023 - 01/31/2031</v>
      </c>
      <c r="C1641" s="59">
        <v>2014</v>
      </c>
      <c r="D1641" s="59" t="str">
        <f t="shared" si="24"/>
        <v>Portola Valley 2014</v>
      </c>
      <c r="E1641" t="s">
        <v>1357</v>
      </c>
      <c r="F1641" t="s">
        <v>1357</v>
      </c>
      <c r="G1641" t="s">
        <v>1357</v>
      </c>
      <c r="H1641" t="s">
        <v>1357</v>
      </c>
      <c r="J1641" t="s">
        <v>1357</v>
      </c>
      <c r="K1641" t="s">
        <v>1357</v>
      </c>
      <c r="L1641" t="s">
        <v>1357</v>
      </c>
      <c r="M1641" t="s">
        <v>1357</v>
      </c>
      <c r="O1641" t="s">
        <v>1357</v>
      </c>
      <c r="P1641" t="s">
        <v>1357</v>
      </c>
      <c r="R1641" t="s">
        <v>1357</v>
      </c>
      <c r="S1641" t="s">
        <v>1357</v>
      </c>
      <c r="T1641" t="s">
        <v>1357</v>
      </c>
      <c r="U1641" t="s">
        <v>1357</v>
      </c>
      <c r="V1641" t="s">
        <v>1357</v>
      </c>
    </row>
    <row r="1642" spans="1:22">
      <c r="A1642" s="60" t="s">
        <v>1205</v>
      </c>
      <c r="B1642" s="15" t="str">
        <f>VLOOKUP(A1642,'Planning Periods'!$E$2:$N$540,10,FALSE)</f>
        <v>01/31/2023 - 01/31/2031</v>
      </c>
      <c r="C1642" s="59">
        <v>2015</v>
      </c>
      <c r="D1642" s="59" t="str">
        <f t="shared" si="24"/>
        <v>Portola Valley 2015</v>
      </c>
      <c r="E1642" s="59">
        <v>21</v>
      </c>
      <c r="F1642" s="233">
        <v>0</v>
      </c>
      <c r="G1642" s="59">
        <v>0</v>
      </c>
      <c r="H1642" s="59">
        <v>0</v>
      </c>
      <c r="I1642" s="48"/>
      <c r="J1642" s="59">
        <v>15</v>
      </c>
      <c r="K1642" s="233">
        <v>0</v>
      </c>
      <c r="L1642" s="59">
        <v>0</v>
      </c>
      <c r="M1642" s="59">
        <v>0</v>
      </c>
      <c r="N1642" s="48"/>
      <c r="O1642" s="59">
        <v>15</v>
      </c>
      <c r="P1642" s="59">
        <v>0</v>
      </c>
      <c r="Q1642" s="48"/>
      <c r="R1642" s="59">
        <v>13</v>
      </c>
      <c r="S1642" s="59">
        <v>8</v>
      </c>
      <c r="T1642" s="48">
        <v>0</v>
      </c>
      <c r="U1642" s="59">
        <v>64</v>
      </c>
      <c r="V1642" s="59">
        <v>8</v>
      </c>
    </row>
    <row r="1643" spans="1:22">
      <c r="A1643" s="60" t="s">
        <v>1205</v>
      </c>
      <c r="B1643" s="15" t="str">
        <f>VLOOKUP(A1643,'Planning Periods'!$E$2:$N$540,10,FALSE)</f>
        <v>01/31/2023 - 01/31/2031</v>
      </c>
      <c r="C1643" s="59">
        <v>2016</v>
      </c>
      <c r="D1643" s="59" t="str">
        <f t="shared" si="24"/>
        <v>Portola Valley 2016</v>
      </c>
      <c r="E1643" s="59">
        <v>21</v>
      </c>
      <c r="F1643" s="233">
        <v>0</v>
      </c>
      <c r="G1643" s="59">
        <v>0</v>
      </c>
      <c r="H1643" s="59">
        <v>0</v>
      </c>
      <c r="I1643" s="48"/>
      <c r="J1643" s="59">
        <v>15</v>
      </c>
      <c r="K1643" s="233">
        <v>0</v>
      </c>
      <c r="L1643" s="59">
        <v>0</v>
      </c>
      <c r="M1643" s="59">
        <v>0</v>
      </c>
      <c r="N1643" s="48"/>
      <c r="O1643" s="59">
        <v>15</v>
      </c>
      <c r="P1643" s="59">
        <v>1</v>
      </c>
      <c r="Q1643" s="48"/>
      <c r="R1643" s="59">
        <v>13</v>
      </c>
      <c r="S1643" s="59">
        <v>8</v>
      </c>
      <c r="T1643" s="48">
        <v>0</v>
      </c>
      <c r="U1643" s="59">
        <v>64</v>
      </c>
      <c r="V1643" s="59">
        <v>9</v>
      </c>
    </row>
    <row r="1644" spans="1:22">
      <c r="A1644" s="60" t="s">
        <v>1205</v>
      </c>
      <c r="B1644" s="15" t="str">
        <f>VLOOKUP(A1644,'Planning Periods'!$E$2:$N$540,10,FALSE)</f>
        <v>01/31/2023 - 01/31/2031</v>
      </c>
      <c r="C1644" s="59">
        <v>2017</v>
      </c>
      <c r="D1644" s="59" t="str">
        <f t="shared" si="24"/>
        <v>Portola Valley 2017</v>
      </c>
      <c r="E1644" s="59">
        <v>21</v>
      </c>
      <c r="F1644" s="233">
        <v>0</v>
      </c>
      <c r="G1644" s="59">
        <v>0</v>
      </c>
      <c r="H1644" s="59">
        <v>0</v>
      </c>
      <c r="I1644" s="48"/>
      <c r="J1644" s="59">
        <v>15</v>
      </c>
      <c r="K1644" s="233">
        <v>0</v>
      </c>
      <c r="L1644" s="59">
        <v>0</v>
      </c>
      <c r="M1644" s="59">
        <v>0</v>
      </c>
      <c r="N1644" s="48"/>
      <c r="O1644" s="59">
        <v>15</v>
      </c>
      <c r="P1644" s="59">
        <v>2</v>
      </c>
      <c r="Q1644" s="48"/>
      <c r="R1644" s="59">
        <v>13</v>
      </c>
      <c r="S1644" s="59">
        <v>6</v>
      </c>
      <c r="T1644" s="48">
        <v>0</v>
      </c>
      <c r="U1644" s="59">
        <v>64</v>
      </c>
      <c r="V1644" s="59">
        <v>8</v>
      </c>
    </row>
    <row r="1645" spans="1:22">
      <c r="A1645" s="60" t="s">
        <v>1206</v>
      </c>
      <c r="B1645" s="15" t="str">
        <f>VLOOKUP(A1645,'Planning Periods'!$E$2:$N$540,10,FALSE)</f>
        <v>04/30/2021 - 04/30/2029</v>
      </c>
      <c r="C1645" s="59">
        <v>2013</v>
      </c>
      <c r="D1645" s="59" t="str">
        <f t="shared" si="24"/>
        <v>Poway 2013</v>
      </c>
      <c r="E1645" s="59">
        <v>201</v>
      </c>
      <c r="F1645" s="233">
        <v>26</v>
      </c>
      <c r="G1645" s="59">
        <v>26</v>
      </c>
      <c r="H1645" s="59">
        <v>0</v>
      </c>
      <c r="I1645" s="48"/>
      <c r="J1645" s="59">
        <v>152</v>
      </c>
      <c r="K1645" s="233">
        <v>26</v>
      </c>
      <c r="L1645" s="59">
        <v>26</v>
      </c>
      <c r="M1645" s="59">
        <v>0</v>
      </c>
      <c r="N1645" s="48"/>
      <c r="O1645" s="59">
        <v>282</v>
      </c>
      <c r="P1645" s="59">
        <v>0</v>
      </c>
      <c r="Q1645" s="48"/>
      <c r="R1645" s="59">
        <v>618</v>
      </c>
      <c r="S1645" s="59">
        <v>64</v>
      </c>
      <c r="T1645" s="48">
        <v>0</v>
      </c>
      <c r="U1645" s="59">
        <v>1253</v>
      </c>
      <c r="V1645" s="59">
        <v>116</v>
      </c>
    </row>
    <row r="1646" spans="1:22">
      <c r="A1646" s="60" t="s">
        <v>1206</v>
      </c>
      <c r="B1646" s="15" t="str">
        <f>VLOOKUP(A1646,'Planning Periods'!$E$2:$N$540,10,FALSE)</f>
        <v>04/30/2021 - 04/30/2029</v>
      </c>
      <c r="C1646" s="59">
        <v>2014</v>
      </c>
      <c r="D1646" s="59" t="str">
        <f t="shared" si="24"/>
        <v>Poway 2014</v>
      </c>
      <c r="E1646" s="59">
        <v>201</v>
      </c>
      <c r="F1646" s="233">
        <v>0</v>
      </c>
      <c r="G1646" s="59">
        <v>0</v>
      </c>
      <c r="H1646" s="59">
        <v>0</v>
      </c>
      <c r="I1646" s="48"/>
      <c r="J1646" s="59">
        <v>152</v>
      </c>
      <c r="K1646" s="233">
        <v>0</v>
      </c>
      <c r="L1646" s="59">
        <v>0</v>
      </c>
      <c r="M1646" s="59">
        <v>0</v>
      </c>
      <c r="N1646" s="48"/>
      <c r="O1646" s="59">
        <v>282</v>
      </c>
      <c r="P1646" s="59">
        <v>0</v>
      </c>
      <c r="Q1646" s="48"/>
      <c r="R1646" s="59">
        <v>618</v>
      </c>
      <c r="S1646" s="59">
        <v>11</v>
      </c>
      <c r="T1646" s="48">
        <v>0</v>
      </c>
      <c r="U1646" s="59">
        <v>1253</v>
      </c>
      <c r="V1646" s="59">
        <v>11</v>
      </c>
    </row>
    <row r="1647" spans="1:22">
      <c r="A1647" s="60" t="s">
        <v>1206</v>
      </c>
      <c r="B1647" s="15" t="str">
        <f>VLOOKUP(A1647,'Planning Periods'!$E$2:$N$540,10,FALSE)</f>
        <v>04/30/2021 - 04/30/2029</v>
      </c>
      <c r="C1647" s="59">
        <v>2015</v>
      </c>
      <c r="D1647" s="59" t="str">
        <f t="shared" si="24"/>
        <v>Poway 2015</v>
      </c>
      <c r="E1647" s="59">
        <v>201</v>
      </c>
      <c r="F1647" s="233">
        <v>0</v>
      </c>
      <c r="G1647" s="59">
        <v>0</v>
      </c>
      <c r="H1647" s="59">
        <v>0</v>
      </c>
      <c r="I1647" s="48"/>
      <c r="J1647" s="59">
        <v>152</v>
      </c>
      <c r="K1647" s="233">
        <v>0</v>
      </c>
      <c r="L1647" s="59">
        <v>0</v>
      </c>
      <c r="M1647" s="59">
        <v>0</v>
      </c>
      <c r="N1647" s="48"/>
      <c r="O1647" s="59">
        <v>282</v>
      </c>
      <c r="P1647" s="59">
        <v>0</v>
      </c>
      <c r="Q1647" s="48"/>
      <c r="R1647" s="59">
        <v>618</v>
      </c>
      <c r="S1647" s="59">
        <v>11</v>
      </c>
      <c r="T1647" s="48">
        <v>0</v>
      </c>
      <c r="U1647" s="59">
        <v>1253</v>
      </c>
      <c r="V1647" s="59">
        <v>11</v>
      </c>
    </row>
    <row r="1648" spans="1:22">
      <c r="A1648" s="60" t="s">
        <v>1206</v>
      </c>
      <c r="B1648" s="15" t="str">
        <f>VLOOKUP(A1648,'Planning Periods'!$E$2:$N$540,10,FALSE)</f>
        <v>04/30/2021 - 04/30/2029</v>
      </c>
      <c r="C1648" s="59">
        <v>2016</v>
      </c>
      <c r="D1648" s="59" t="str">
        <f t="shared" si="24"/>
        <v>Poway 2016</v>
      </c>
      <c r="E1648" s="59">
        <v>201</v>
      </c>
      <c r="F1648" s="233">
        <v>0</v>
      </c>
      <c r="G1648" s="59">
        <v>0</v>
      </c>
      <c r="H1648" s="59">
        <v>0</v>
      </c>
      <c r="I1648" s="48"/>
      <c r="J1648" s="59">
        <v>152</v>
      </c>
      <c r="K1648" s="233">
        <v>0</v>
      </c>
      <c r="L1648" s="59">
        <v>0</v>
      </c>
      <c r="M1648" s="59">
        <v>0</v>
      </c>
      <c r="N1648" s="48"/>
      <c r="O1648" s="59">
        <v>282</v>
      </c>
      <c r="P1648" s="59">
        <v>0</v>
      </c>
      <c r="Q1648" s="48"/>
      <c r="R1648" s="59">
        <v>618</v>
      </c>
      <c r="S1648" s="59">
        <v>17</v>
      </c>
      <c r="T1648" s="48">
        <v>0</v>
      </c>
      <c r="U1648" s="59">
        <v>1253</v>
      </c>
      <c r="V1648" s="59">
        <v>17</v>
      </c>
    </row>
    <row r="1649" spans="1:22">
      <c r="A1649" s="60" t="s">
        <v>1206</v>
      </c>
      <c r="B1649" s="15" t="str">
        <f>VLOOKUP(A1649,'Planning Periods'!$E$2:$N$540,10,FALSE)</f>
        <v>04/30/2021 - 04/30/2029</v>
      </c>
      <c r="C1649" s="59">
        <v>2017</v>
      </c>
      <c r="D1649" s="59" t="str">
        <f t="shared" si="24"/>
        <v>Poway 2017</v>
      </c>
      <c r="E1649" s="59">
        <v>201</v>
      </c>
      <c r="F1649" s="233">
        <v>0</v>
      </c>
      <c r="G1649" s="59">
        <v>0</v>
      </c>
      <c r="H1649" s="59">
        <v>0</v>
      </c>
      <c r="I1649" s="48"/>
      <c r="J1649" s="59">
        <v>152</v>
      </c>
      <c r="K1649" s="233">
        <v>0</v>
      </c>
      <c r="L1649" s="59">
        <v>0</v>
      </c>
      <c r="M1649" s="59">
        <v>0</v>
      </c>
      <c r="N1649" s="48"/>
      <c r="O1649" s="59">
        <v>282</v>
      </c>
      <c r="P1649" s="59">
        <v>0</v>
      </c>
      <c r="Q1649" s="48"/>
      <c r="R1649" s="59">
        <v>618</v>
      </c>
      <c r="S1649" s="59">
        <v>24</v>
      </c>
      <c r="T1649" s="48">
        <v>0</v>
      </c>
      <c r="U1649" s="59">
        <v>1253</v>
      </c>
      <c r="V1649" s="59">
        <v>24</v>
      </c>
    </row>
    <row r="1650" spans="1:22">
      <c r="A1650" s="60" t="s">
        <v>1207</v>
      </c>
      <c r="B1650" s="15" t="str">
        <f>VLOOKUP(A1650,'Planning Periods'!$E$2:$N$540,10,FALSE)</f>
        <v>05/15/2021 - 05/15/2029</v>
      </c>
      <c r="C1650" s="59">
        <v>2013</v>
      </c>
      <c r="D1650" s="59" t="str">
        <f t="shared" si="24"/>
        <v>Rancho Cordova 2013</v>
      </c>
      <c r="E1650" s="59">
        <v>1539</v>
      </c>
      <c r="F1650" s="233">
        <v>0</v>
      </c>
      <c r="G1650" s="59">
        <v>0</v>
      </c>
      <c r="H1650" s="59">
        <v>0</v>
      </c>
      <c r="I1650" s="48"/>
      <c r="J1650" s="59">
        <v>1079</v>
      </c>
      <c r="K1650" s="233">
        <v>0</v>
      </c>
      <c r="L1650" s="59">
        <v>0</v>
      </c>
      <c r="M1650" s="59">
        <v>0</v>
      </c>
      <c r="N1650" s="48"/>
      <c r="O1650" s="59">
        <v>1303</v>
      </c>
      <c r="P1650" s="59">
        <v>0</v>
      </c>
      <c r="Q1650" s="48"/>
      <c r="R1650" s="59">
        <v>3087</v>
      </c>
      <c r="S1650" s="59">
        <v>331</v>
      </c>
      <c r="T1650" s="48">
        <v>0</v>
      </c>
      <c r="U1650" s="59">
        <v>7008</v>
      </c>
      <c r="V1650" s="59">
        <v>331</v>
      </c>
    </row>
    <row r="1651" spans="1:22">
      <c r="A1651" s="60" t="s">
        <v>1207</v>
      </c>
      <c r="B1651" s="15" t="str">
        <f>VLOOKUP(A1651,'Planning Periods'!$E$2:$N$540,10,FALSE)</f>
        <v>05/15/2021 - 05/15/2029</v>
      </c>
      <c r="C1651" s="59">
        <v>2014</v>
      </c>
      <c r="D1651" s="59" t="str">
        <f t="shared" si="24"/>
        <v>Rancho Cordova 2014</v>
      </c>
      <c r="E1651" s="59">
        <v>1539</v>
      </c>
      <c r="F1651" s="233">
        <v>0</v>
      </c>
      <c r="G1651" s="59">
        <v>0</v>
      </c>
      <c r="H1651" s="59">
        <v>0</v>
      </c>
      <c r="I1651" s="48"/>
      <c r="J1651" s="59">
        <v>1079</v>
      </c>
      <c r="K1651" s="233">
        <v>0</v>
      </c>
      <c r="L1651" s="59">
        <v>0</v>
      </c>
      <c r="M1651" s="59">
        <v>0</v>
      </c>
      <c r="N1651" s="48"/>
      <c r="O1651" s="59">
        <v>1303</v>
      </c>
      <c r="P1651" s="59">
        <v>0</v>
      </c>
      <c r="Q1651" s="48"/>
      <c r="R1651" s="59">
        <v>3087</v>
      </c>
      <c r="S1651" s="59">
        <v>254</v>
      </c>
      <c r="T1651" s="48">
        <v>0</v>
      </c>
      <c r="U1651" s="59">
        <v>7008</v>
      </c>
      <c r="V1651" s="59">
        <v>254</v>
      </c>
    </row>
    <row r="1652" spans="1:22">
      <c r="A1652" s="60" t="s">
        <v>1207</v>
      </c>
      <c r="B1652" s="15" t="str">
        <f>VLOOKUP(A1652,'Planning Periods'!$E$2:$N$540,10,FALSE)</f>
        <v>05/15/2021 - 05/15/2029</v>
      </c>
      <c r="C1652" s="59">
        <v>2015</v>
      </c>
      <c r="D1652" s="59" t="str">
        <f t="shared" si="24"/>
        <v>Rancho Cordova 2015</v>
      </c>
      <c r="E1652" s="59">
        <v>1539</v>
      </c>
      <c r="F1652" s="233">
        <v>50</v>
      </c>
      <c r="G1652" s="59">
        <v>50</v>
      </c>
      <c r="H1652" s="59">
        <v>0</v>
      </c>
      <c r="I1652" s="48"/>
      <c r="J1652" s="59">
        <v>1079</v>
      </c>
      <c r="K1652" s="233">
        <v>0</v>
      </c>
      <c r="L1652" s="59">
        <v>0</v>
      </c>
      <c r="M1652" s="59">
        <v>0</v>
      </c>
      <c r="N1652" s="48"/>
      <c r="O1652" s="59">
        <v>1303</v>
      </c>
      <c r="P1652" s="59">
        <v>0</v>
      </c>
      <c r="Q1652" s="48"/>
      <c r="R1652" s="59">
        <v>3087</v>
      </c>
      <c r="S1652" s="59">
        <v>402</v>
      </c>
      <c r="T1652" s="48">
        <v>0</v>
      </c>
      <c r="U1652" s="59">
        <v>7008</v>
      </c>
      <c r="V1652" s="59">
        <v>452</v>
      </c>
    </row>
    <row r="1653" spans="1:22">
      <c r="A1653" s="60" t="s">
        <v>1207</v>
      </c>
      <c r="B1653" s="15" t="str">
        <f>VLOOKUP(A1653,'Planning Periods'!$E$2:$N$540,10,FALSE)</f>
        <v>05/15/2021 - 05/15/2029</v>
      </c>
      <c r="C1653" s="59">
        <v>2016</v>
      </c>
      <c r="D1653" s="59" t="str">
        <f t="shared" si="24"/>
        <v>Rancho Cordova 2016</v>
      </c>
      <c r="E1653" s="59">
        <v>1539</v>
      </c>
      <c r="F1653" s="233">
        <v>0</v>
      </c>
      <c r="G1653" s="59">
        <v>0</v>
      </c>
      <c r="H1653" s="59">
        <v>0</v>
      </c>
      <c r="I1653" s="48"/>
      <c r="J1653" s="59">
        <v>1079</v>
      </c>
      <c r="K1653" s="233">
        <v>0</v>
      </c>
      <c r="L1653" s="59">
        <v>0</v>
      </c>
      <c r="M1653" s="59">
        <v>0</v>
      </c>
      <c r="N1653" s="48"/>
      <c r="O1653" s="59">
        <v>1303</v>
      </c>
      <c r="P1653" s="59">
        <v>0</v>
      </c>
      <c r="Q1653" s="48"/>
      <c r="R1653" s="59">
        <v>3087</v>
      </c>
      <c r="S1653" s="59">
        <v>330</v>
      </c>
      <c r="T1653" s="48">
        <v>0</v>
      </c>
      <c r="U1653" s="59">
        <v>7008</v>
      </c>
      <c r="V1653" s="59">
        <v>330</v>
      </c>
    </row>
    <row r="1654" spans="1:22">
      <c r="A1654" s="60" t="s">
        <v>1207</v>
      </c>
      <c r="B1654" s="15" t="str">
        <f>VLOOKUP(A1654,'Planning Periods'!$E$2:$N$540,10,FALSE)</f>
        <v>05/15/2021 - 05/15/2029</v>
      </c>
      <c r="C1654" s="59">
        <v>2017</v>
      </c>
      <c r="D1654" s="59" t="str">
        <f t="shared" si="24"/>
        <v>Rancho Cordova 2017</v>
      </c>
      <c r="E1654" s="59">
        <v>1539</v>
      </c>
      <c r="F1654" s="233">
        <v>50</v>
      </c>
      <c r="G1654" s="59">
        <v>50</v>
      </c>
      <c r="H1654" s="59">
        <v>0</v>
      </c>
      <c r="I1654" s="48"/>
      <c r="J1654" s="59">
        <v>1079</v>
      </c>
      <c r="K1654" s="233">
        <v>0</v>
      </c>
      <c r="L1654" s="59">
        <v>0</v>
      </c>
      <c r="M1654" s="59">
        <v>0</v>
      </c>
      <c r="N1654" s="48"/>
      <c r="O1654" s="59">
        <v>1303</v>
      </c>
      <c r="P1654" s="59">
        <v>110</v>
      </c>
      <c r="Q1654" s="48"/>
      <c r="R1654" s="59">
        <v>3087</v>
      </c>
      <c r="S1654" s="59">
        <v>306</v>
      </c>
      <c r="T1654" s="48">
        <v>0</v>
      </c>
      <c r="U1654" s="59">
        <v>7008</v>
      </c>
      <c r="V1654" s="59">
        <v>466</v>
      </c>
    </row>
    <row r="1655" spans="1:22">
      <c r="A1655" s="60" t="s">
        <v>1208</v>
      </c>
      <c r="B1655" s="15"/>
      <c r="C1655" s="59">
        <v>2013</v>
      </c>
      <c r="D1655" s="59" t="str">
        <f t="shared" si="24"/>
        <v>Rancho Cucamonga 2013</v>
      </c>
      <c r="E1655" s="59" t="s">
        <v>1357</v>
      </c>
      <c r="F1655" s="233" t="s">
        <v>1357</v>
      </c>
      <c r="G1655" s="59" t="s">
        <v>1357</v>
      </c>
      <c r="H1655" s="59" t="s">
        <v>1357</v>
      </c>
      <c r="I1655" s="48"/>
      <c r="J1655" s="59" t="s">
        <v>1357</v>
      </c>
      <c r="K1655" s="233" t="s">
        <v>1357</v>
      </c>
      <c r="L1655" s="59" t="s">
        <v>1357</v>
      </c>
      <c r="M1655" s="59" t="s">
        <v>1357</v>
      </c>
      <c r="N1655" s="48"/>
      <c r="O1655" s="59" t="s">
        <v>1357</v>
      </c>
      <c r="P1655" s="59" t="s">
        <v>1357</v>
      </c>
      <c r="Q1655" s="48"/>
      <c r="R1655" s="59" t="s">
        <v>1357</v>
      </c>
      <c r="S1655" s="59" t="s">
        <v>1357</v>
      </c>
      <c r="T1655" s="48" t="s">
        <v>1357</v>
      </c>
      <c r="U1655" s="59" t="s">
        <v>1357</v>
      </c>
      <c r="V1655" s="59" t="s">
        <v>1357</v>
      </c>
    </row>
    <row r="1656" spans="1:22">
      <c r="A1656" s="60" t="s">
        <v>1208</v>
      </c>
      <c r="B1656" s="15" t="str">
        <f>VLOOKUP(A1656,'Planning Periods'!$E$2:$N$540,10,FALSE)</f>
        <v>10/15/2021 - 10/15/2029</v>
      </c>
      <c r="C1656" s="59">
        <v>2014</v>
      </c>
      <c r="D1656" s="59" t="str">
        <f t="shared" si="24"/>
        <v>Rancho Cucamonga 2014</v>
      </c>
      <c r="E1656" s="59">
        <v>209</v>
      </c>
      <c r="F1656" s="233">
        <v>0</v>
      </c>
      <c r="G1656" s="59">
        <v>0</v>
      </c>
      <c r="H1656" s="59">
        <v>0</v>
      </c>
      <c r="I1656" s="48"/>
      <c r="J1656" s="59">
        <v>141</v>
      </c>
      <c r="K1656" s="233">
        <v>0</v>
      </c>
      <c r="L1656" s="59">
        <v>0</v>
      </c>
      <c r="M1656" s="59">
        <v>0</v>
      </c>
      <c r="N1656" s="48"/>
      <c r="O1656" s="59">
        <v>158</v>
      </c>
      <c r="P1656" s="59">
        <v>0</v>
      </c>
      <c r="Q1656" s="48"/>
      <c r="R1656" s="59">
        <v>340</v>
      </c>
      <c r="S1656" s="59">
        <v>388</v>
      </c>
      <c r="T1656" s="48">
        <v>0</v>
      </c>
      <c r="U1656" s="59">
        <v>848</v>
      </c>
      <c r="V1656" s="59">
        <v>388</v>
      </c>
    </row>
    <row r="1657" spans="1:22">
      <c r="A1657" s="60" t="s">
        <v>1208</v>
      </c>
      <c r="B1657" s="15" t="str">
        <f>VLOOKUP(A1657,'Planning Periods'!$E$2:$N$540,10,FALSE)</f>
        <v>10/15/2021 - 10/15/2029</v>
      </c>
      <c r="C1657" s="59">
        <v>2015</v>
      </c>
      <c r="D1657" s="59" t="str">
        <f t="shared" si="24"/>
        <v>Rancho Cucamonga 2015</v>
      </c>
      <c r="E1657" s="59">
        <v>209</v>
      </c>
      <c r="F1657" s="233">
        <v>0</v>
      </c>
      <c r="G1657" s="59">
        <v>0</v>
      </c>
      <c r="H1657" s="59">
        <v>0</v>
      </c>
      <c r="I1657" s="48"/>
      <c r="J1657" s="59">
        <v>141</v>
      </c>
      <c r="K1657" s="233">
        <v>0</v>
      </c>
      <c r="L1657" s="59">
        <v>0</v>
      </c>
      <c r="M1657" s="59">
        <v>0</v>
      </c>
      <c r="N1657" s="48"/>
      <c r="O1657" s="59">
        <v>158</v>
      </c>
      <c r="P1657" s="59">
        <v>0</v>
      </c>
      <c r="Q1657" s="48"/>
      <c r="R1657" s="59">
        <v>340</v>
      </c>
      <c r="S1657" s="59">
        <v>425</v>
      </c>
      <c r="T1657" s="48">
        <v>0</v>
      </c>
      <c r="U1657" s="59">
        <v>848</v>
      </c>
      <c r="V1657" s="59">
        <v>425</v>
      </c>
    </row>
    <row r="1658" spans="1:22">
      <c r="A1658" s="60" t="s">
        <v>1208</v>
      </c>
      <c r="B1658" s="15" t="str">
        <f>VLOOKUP(A1658,'Planning Periods'!$E$2:$N$540,10,FALSE)</f>
        <v>10/15/2021 - 10/15/2029</v>
      </c>
      <c r="C1658" s="59">
        <v>2016</v>
      </c>
      <c r="D1658" s="59" t="str">
        <f t="shared" si="24"/>
        <v>Rancho Cucamonga 2016</v>
      </c>
      <c r="E1658" s="59">
        <v>209</v>
      </c>
      <c r="F1658" s="233">
        <v>0</v>
      </c>
      <c r="G1658" s="59">
        <v>0</v>
      </c>
      <c r="H1658" s="59">
        <v>0</v>
      </c>
      <c r="I1658" s="48"/>
      <c r="J1658" s="59">
        <v>141</v>
      </c>
      <c r="K1658" s="233">
        <v>0</v>
      </c>
      <c r="L1658" s="59">
        <v>0</v>
      </c>
      <c r="M1658" s="59">
        <v>0</v>
      </c>
      <c r="N1658" s="48"/>
      <c r="O1658" s="59">
        <v>158</v>
      </c>
      <c r="P1658" s="59">
        <v>0</v>
      </c>
      <c r="Q1658" s="48"/>
      <c r="R1658" s="59">
        <v>340</v>
      </c>
      <c r="S1658" s="59">
        <v>171</v>
      </c>
      <c r="T1658" s="48">
        <v>0</v>
      </c>
      <c r="U1658" s="59">
        <v>848</v>
      </c>
      <c r="V1658" s="59">
        <v>171</v>
      </c>
    </row>
    <row r="1659" spans="1:22">
      <c r="A1659" s="60" t="s">
        <v>1208</v>
      </c>
      <c r="B1659" s="15" t="str">
        <f>VLOOKUP(A1659,'Planning Periods'!$E$2:$N$540,10,FALSE)</f>
        <v>10/15/2021 - 10/15/2029</v>
      </c>
      <c r="C1659" s="59">
        <v>2017</v>
      </c>
      <c r="D1659" s="59" t="str">
        <f t="shared" si="24"/>
        <v>Rancho Cucamonga 2017</v>
      </c>
      <c r="E1659" s="59">
        <v>209</v>
      </c>
      <c r="F1659" s="233">
        <v>18</v>
      </c>
      <c r="G1659" s="59">
        <v>18</v>
      </c>
      <c r="H1659" s="59">
        <v>0</v>
      </c>
      <c r="I1659" s="48"/>
      <c r="J1659" s="59">
        <v>141</v>
      </c>
      <c r="K1659" s="233">
        <v>11</v>
      </c>
      <c r="L1659" s="59">
        <v>11</v>
      </c>
      <c r="M1659" s="59">
        <v>0</v>
      </c>
      <c r="N1659" s="48"/>
      <c r="O1659" s="59">
        <v>158</v>
      </c>
      <c r="P1659" s="59">
        <v>31</v>
      </c>
      <c r="Q1659" s="48"/>
      <c r="R1659" s="59">
        <v>340</v>
      </c>
      <c r="S1659" s="59">
        <v>296</v>
      </c>
      <c r="T1659" s="48">
        <v>0</v>
      </c>
      <c r="U1659" s="59">
        <v>848</v>
      </c>
      <c r="V1659" s="59">
        <v>356</v>
      </c>
    </row>
    <row r="1660" spans="1:22">
      <c r="A1660" s="60" t="s">
        <v>1209</v>
      </c>
      <c r="B1660" s="15"/>
      <c r="C1660" s="59">
        <v>2013</v>
      </c>
      <c r="D1660" s="59" t="str">
        <f t="shared" si="24"/>
        <v>Rancho Mirage 2013</v>
      </c>
      <c r="E1660" s="59" t="s">
        <v>1357</v>
      </c>
      <c r="F1660" s="233" t="s">
        <v>1357</v>
      </c>
      <c r="G1660" s="59" t="s">
        <v>1357</v>
      </c>
      <c r="H1660" s="59" t="s">
        <v>1357</v>
      </c>
      <c r="I1660" s="48"/>
      <c r="J1660" s="59" t="s">
        <v>1357</v>
      </c>
      <c r="K1660" s="233" t="s">
        <v>1357</v>
      </c>
      <c r="L1660" s="59" t="s">
        <v>1357</v>
      </c>
      <c r="M1660" s="59" t="s">
        <v>1357</v>
      </c>
      <c r="N1660" s="48"/>
      <c r="O1660" s="59" t="s">
        <v>1357</v>
      </c>
      <c r="P1660" s="59" t="s">
        <v>1357</v>
      </c>
      <c r="Q1660" s="48"/>
      <c r="R1660" s="59" t="s">
        <v>1357</v>
      </c>
      <c r="S1660" s="59" t="s">
        <v>1357</v>
      </c>
      <c r="T1660" s="48" t="s">
        <v>1357</v>
      </c>
      <c r="U1660" s="59" t="s">
        <v>1357</v>
      </c>
      <c r="V1660" s="59" t="s">
        <v>1357</v>
      </c>
    </row>
    <row r="1661" spans="1:22">
      <c r="A1661" s="60" t="s">
        <v>1209</v>
      </c>
      <c r="B1661" s="15" t="str">
        <f>VLOOKUP(A1661,'Planning Periods'!$E$2:$N$540,10,FALSE)</f>
        <v>10/15/2021 - 10/15/2029</v>
      </c>
      <c r="C1661" s="59">
        <v>2014</v>
      </c>
      <c r="D1661" s="59" t="str">
        <f t="shared" si="24"/>
        <v>Rancho Mirage 2014</v>
      </c>
      <c r="E1661" s="59" t="s">
        <v>1357</v>
      </c>
      <c r="F1661" s="233" t="s">
        <v>1357</v>
      </c>
      <c r="G1661" s="59" t="s">
        <v>1357</v>
      </c>
      <c r="H1661" s="59" t="s">
        <v>1357</v>
      </c>
      <c r="I1661" s="48"/>
      <c r="J1661" s="59" t="s">
        <v>1357</v>
      </c>
      <c r="K1661" s="233" t="s">
        <v>1357</v>
      </c>
      <c r="L1661" s="59" t="s">
        <v>1357</v>
      </c>
      <c r="M1661" s="59" t="s">
        <v>1357</v>
      </c>
      <c r="N1661" s="48"/>
      <c r="O1661" s="59" t="s">
        <v>1357</v>
      </c>
      <c r="P1661" s="59" t="s">
        <v>1357</v>
      </c>
      <c r="Q1661" s="48"/>
      <c r="R1661" s="59" t="s">
        <v>1357</v>
      </c>
      <c r="S1661" s="59" t="s">
        <v>1357</v>
      </c>
      <c r="T1661" s="48" t="s">
        <v>1357</v>
      </c>
      <c r="U1661" s="59" t="s">
        <v>1357</v>
      </c>
      <c r="V1661" s="59" t="s">
        <v>1357</v>
      </c>
    </row>
    <row r="1662" spans="1:22">
      <c r="A1662" s="60" t="s">
        <v>1209</v>
      </c>
      <c r="B1662" s="15" t="str">
        <f>VLOOKUP(A1662,'Planning Periods'!$E$2:$N$540,10,FALSE)</f>
        <v>10/15/2021 - 10/15/2029</v>
      </c>
      <c r="C1662" s="59">
        <v>2015</v>
      </c>
      <c r="D1662" s="59" t="str">
        <f t="shared" si="24"/>
        <v>Rancho Mirage 2015</v>
      </c>
      <c r="E1662" s="59" t="s">
        <v>1357</v>
      </c>
      <c r="F1662" s="233" t="s">
        <v>1357</v>
      </c>
      <c r="G1662" s="59" t="s">
        <v>1357</v>
      </c>
      <c r="H1662" s="59" t="s">
        <v>1357</v>
      </c>
      <c r="I1662" s="48"/>
      <c r="J1662" s="59" t="s">
        <v>1357</v>
      </c>
      <c r="K1662" s="233" t="s">
        <v>1357</v>
      </c>
      <c r="L1662" s="59" t="s">
        <v>1357</v>
      </c>
      <c r="M1662" s="59" t="s">
        <v>1357</v>
      </c>
      <c r="N1662" s="48"/>
      <c r="O1662" s="59" t="s">
        <v>1357</v>
      </c>
      <c r="P1662" s="59" t="s">
        <v>1357</v>
      </c>
      <c r="Q1662" s="48"/>
      <c r="R1662" s="59" t="s">
        <v>1357</v>
      </c>
      <c r="S1662" s="59" t="s">
        <v>1357</v>
      </c>
      <c r="T1662" s="48" t="s">
        <v>1357</v>
      </c>
      <c r="U1662" s="59" t="s">
        <v>1357</v>
      </c>
      <c r="V1662" s="59" t="s">
        <v>1357</v>
      </c>
    </row>
    <row r="1663" spans="1:22">
      <c r="A1663" s="60" t="s">
        <v>1209</v>
      </c>
      <c r="B1663" s="15" t="str">
        <f>VLOOKUP(A1663,'Planning Periods'!$E$2:$N$540,10,FALSE)</f>
        <v>10/15/2021 - 10/15/2029</v>
      </c>
      <c r="C1663" s="59">
        <v>2016</v>
      </c>
      <c r="D1663" s="59" t="str">
        <f t="shared" si="24"/>
        <v>Rancho Mirage 2016</v>
      </c>
      <c r="E1663" s="59" t="s">
        <v>1357</v>
      </c>
      <c r="F1663" s="233" t="s">
        <v>1357</v>
      </c>
      <c r="G1663" s="59" t="s">
        <v>1357</v>
      </c>
      <c r="H1663" s="59" t="s">
        <v>1357</v>
      </c>
      <c r="I1663" s="48"/>
      <c r="J1663" s="59" t="s">
        <v>1357</v>
      </c>
      <c r="K1663" s="233" t="s">
        <v>1357</v>
      </c>
      <c r="L1663" s="59" t="s">
        <v>1357</v>
      </c>
      <c r="M1663" s="59" t="s">
        <v>1357</v>
      </c>
      <c r="N1663" s="48"/>
      <c r="O1663" s="59" t="s">
        <v>1357</v>
      </c>
      <c r="P1663" s="59" t="s">
        <v>1357</v>
      </c>
      <c r="Q1663" s="48"/>
      <c r="R1663" s="59" t="s">
        <v>1357</v>
      </c>
      <c r="S1663" s="59" t="s">
        <v>1357</v>
      </c>
      <c r="T1663" s="48" t="s">
        <v>1357</v>
      </c>
      <c r="U1663" s="59" t="s">
        <v>1357</v>
      </c>
      <c r="V1663" s="59" t="s">
        <v>1357</v>
      </c>
    </row>
    <row r="1664" spans="1:22">
      <c r="A1664" s="60" t="s">
        <v>1209</v>
      </c>
      <c r="B1664" s="15" t="str">
        <f>VLOOKUP(A1664,'Planning Periods'!$E$2:$N$540,10,FALSE)</f>
        <v>10/15/2021 - 10/15/2029</v>
      </c>
      <c r="C1664" s="59">
        <v>2017</v>
      </c>
      <c r="D1664" s="59" t="str">
        <f t="shared" si="24"/>
        <v>Rancho Mirage 2017</v>
      </c>
      <c r="E1664" s="59">
        <v>23</v>
      </c>
      <c r="F1664" s="233">
        <v>0</v>
      </c>
      <c r="G1664" s="59">
        <v>0</v>
      </c>
      <c r="H1664" s="59">
        <v>0</v>
      </c>
      <c r="I1664" s="48"/>
      <c r="J1664" s="59">
        <v>15</v>
      </c>
      <c r="K1664" s="233">
        <v>0</v>
      </c>
      <c r="L1664" s="59">
        <v>0</v>
      </c>
      <c r="M1664" s="59">
        <v>0</v>
      </c>
      <c r="N1664" s="48"/>
      <c r="O1664" s="59">
        <v>18</v>
      </c>
      <c r="P1664" s="59">
        <v>1</v>
      </c>
      <c r="Q1664" s="48"/>
      <c r="R1664" s="59">
        <v>39</v>
      </c>
      <c r="S1664" s="59">
        <v>36</v>
      </c>
      <c r="T1664" s="48">
        <v>0</v>
      </c>
      <c r="U1664" s="59">
        <v>95</v>
      </c>
      <c r="V1664" s="59">
        <v>37</v>
      </c>
    </row>
    <row r="1665" spans="1:22">
      <c r="A1665" s="60" t="s">
        <v>1210</v>
      </c>
      <c r="B1665" s="15"/>
      <c r="C1665" s="59">
        <v>2013</v>
      </c>
      <c r="D1665" s="59" t="str">
        <f t="shared" si="24"/>
        <v>Rancho Palos Verdes 2013</v>
      </c>
      <c r="E1665" s="59" t="s">
        <v>1357</v>
      </c>
      <c r="F1665" s="233" t="s">
        <v>1357</v>
      </c>
      <c r="G1665" s="59" t="s">
        <v>1357</v>
      </c>
      <c r="H1665" s="59" t="s">
        <v>1357</v>
      </c>
      <c r="I1665" s="48"/>
      <c r="J1665" s="59" t="s">
        <v>1357</v>
      </c>
      <c r="K1665" s="233" t="s">
        <v>1357</v>
      </c>
      <c r="L1665" s="59" t="s">
        <v>1357</v>
      </c>
      <c r="M1665" s="59" t="s">
        <v>1357</v>
      </c>
      <c r="N1665" s="48"/>
      <c r="O1665" s="59" t="s">
        <v>1357</v>
      </c>
      <c r="P1665" s="59" t="s">
        <v>1357</v>
      </c>
      <c r="Q1665" s="48"/>
      <c r="R1665" s="59" t="s">
        <v>1357</v>
      </c>
      <c r="S1665" s="59" t="s">
        <v>1357</v>
      </c>
      <c r="T1665" s="48" t="s">
        <v>1357</v>
      </c>
      <c r="U1665" s="59" t="s">
        <v>1357</v>
      </c>
      <c r="V1665" s="59" t="s">
        <v>1357</v>
      </c>
    </row>
    <row r="1666" spans="1:22">
      <c r="A1666" s="60" t="s">
        <v>1210</v>
      </c>
      <c r="B1666" s="15" t="str">
        <f>VLOOKUP(A1666,'Planning Periods'!$E$2:$N$540,10,FALSE)</f>
        <v>10/15/2021 - 10/15/2029</v>
      </c>
      <c r="C1666" s="59">
        <v>2014</v>
      </c>
      <c r="D1666" s="59" t="str">
        <f t="shared" si="24"/>
        <v>Rancho Palos Verdes 2014</v>
      </c>
      <c r="E1666" s="59">
        <v>8</v>
      </c>
      <c r="F1666" s="233">
        <v>0</v>
      </c>
      <c r="G1666" s="59">
        <v>0</v>
      </c>
      <c r="H1666" s="59">
        <v>0</v>
      </c>
      <c r="I1666" s="48"/>
      <c r="J1666" s="59">
        <v>5</v>
      </c>
      <c r="K1666" s="233">
        <v>0</v>
      </c>
      <c r="L1666" s="59">
        <v>0</v>
      </c>
      <c r="M1666" s="59">
        <v>0</v>
      </c>
      <c r="N1666" s="48"/>
      <c r="O1666" s="59">
        <v>5</v>
      </c>
      <c r="P1666" s="59">
        <v>0</v>
      </c>
      <c r="Q1666" s="48"/>
      <c r="R1666" s="59">
        <v>13</v>
      </c>
      <c r="S1666" s="59">
        <v>4</v>
      </c>
      <c r="T1666" s="48">
        <v>0</v>
      </c>
      <c r="U1666" s="59">
        <v>31</v>
      </c>
      <c r="V1666" s="59">
        <v>4</v>
      </c>
    </row>
    <row r="1667" spans="1:22">
      <c r="A1667" s="60" t="s">
        <v>1210</v>
      </c>
      <c r="B1667" s="15" t="str">
        <f>VLOOKUP(A1667,'Planning Periods'!$E$2:$N$540,10,FALSE)</f>
        <v>10/15/2021 - 10/15/2029</v>
      </c>
      <c r="C1667" s="59">
        <v>2015</v>
      </c>
      <c r="D1667" s="59" t="str">
        <f t="shared" si="24"/>
        <v>Rancho Palos Verdes 2015</v>
      </c>
      <c r="E1667" s="59">
        <v>8</v>
      </c>
      <c r="F1667" s="233">
        <v>0</v>
      </c>
      <c r="G1667" s="59">
        <v>0</v>
      </c>
      <c r="H1667" s="59">
        <v>0</v>
      </c>
      <c r="I1667" s="48"/>
      <c r="J1667" s="59">
        <v>5</v>
      </c>
      <c r="K1667" s="233">
        <v>0</v>
      </c>
      <c r="L1667" s="59">
        <v>0</v>
      </c>
      <c r="M1667" s="59">
        <v>0</v>
      </c>
      <c r="N1667" s="48"/>
      <c r="O1667" s="59">
        <v>5</v>
      </c>
      <c r="P1667" s="59">
        <v>0</v>
      </c>
      <c r="Q1667" s="48"/>
      <c r="R1667" s="59">
        <v>13</v>
      </c>
      <c r="S1667" s="59">
        <v>4</v>
      </c>
      <c r="T1667" s="48">
        <v>0</v>
      </c>
      <c r="U1667" s="59">
        <v>31</v>
      </c>
      <c r="V1667" s="59">
        <v>4</v>
      </c>
    </row>
    <row r="1668" spans="1:22">
      <c r="A1668" s="60" t="s">
        <v>1210</v>
      </c>
      <c r="B1668" s="15" t="str">
        <f>VLOOKUP(A1668,'Planning Periods'!$E$2:$N$540,10,FALSE)</f>
        <v>10/15/2021 - 10/15/2029</v>
      </c>
      <c r="C1668" s="59">
        <v>2016</v>
      </c>
      <c r="D1668" s="59" t="str">
        <f t="shared" si="24"/>
        <v>Rancho Palos Verdes 2016</v>
      </c>
      <c r="E1668" s="59">
        <v>8</v>
      </c>
      <c r="F1668" s="233">
        <v>4</v>
      </c>
      <c r="G1668" s="59">
        <v>4</v>
      </c>
      <c r="H1668" s="59">
        <v>0</v>
      </c>
      <c r="I1668" s="48"/>
      <c r="J1668" s="59">
        <v>5</v>
      </c>
      <c r="K1668" s="233">
        <v>0</v>
      </c>
      <c r="L1668" s="59">
        <v>0</v>
      </c>
      <c r="M1668" s="59">
        <v>0</v>
      </c>
      <c r="N1668" s="48"/>
      <c r="O1668" s="59">
        <v>5</v>
      </c>
      <c r="P1668" s="59">
        <v>0</v>
      </c>
      <c r="Q1668" s="48"/>
      <c r="R1668" s="59">
        <v>13</v>
      </c>
      <c r="S1668" s="59">
        <v>48</v>
      </c>
      <c r="T1668" s="48">
        <v>0</v>
      </c>
      <c r="U1668" s="59">
        <v>31</v>
      </c>
      <c r="V1668" s="59">
        <v>52</v>
      </c>
    </row>
    <row r="1669" spans="1:22">
      <c r="A1669" s="60" t="s">
        <v>1210</v>
      </c>
      <c r="B1669" s="15" t="str">
        <f>VLOOKUP(A1669,'Planning Periods'!$E$2:$N$540,10,FALSE)</f>
        <v>10/15/2021 - 10/15/2029</v>
      </c>
      <c r="C1669" s="59">
        <v>2017</v>
      </c>
      <c r="D1669" s="59" t="str">
        <f t="shared" si="24"/>
        <v>Rancho Palos Verdes 2017</v>
      </c>
      <c r="E1669" s="59">
        <v>8</v>
      </c>
      <c r="F1669" s="233">
        <v>1</v>
      </c>
      <c r="G1669" s="59">
        <v>1</v>
      </c>
      <c r="H1669" s="59">
        <v>0</v>
      </c>
      <c r="I1669" s="48"/>
      <c r="J1669" s="59">
        <v>5</v>
      </c>
      <c r="K1669" s="233">
        <v>0</v>
      </c>
      <c r="L1669" s="59">
        <v>0</v>
      </c>
      <c r="M1669" s="59">
        <v>0</v>
      </c>
      <c r="N1669" s="48"/>
      <c r="O1669" s="59">
        <v>5</v>
      </c>
      <c r="P1669" s="59">
        <v>0</v>
      </c>
      <c r="Q1669" s="48"/>
      <c r="R1669" s="59">
        <v>13</v>
      </c>
      <c r="S1669" s="59">
        <v>26</v>
      </c>
      <c r="T1669" s="48">
        <v>0</v>
      </c>
      <c r="U1669" s="59">
        <v>31</v>
      </c>
      <c r="V1669" s="59">
        <v>27</v>
      </c>
    </row>
    <row r="1670" spans="1:22">
      <c r="A1670" s="60" t="s">
        <v>1211</v>
      </c>
      <c r="B1670" s="15"/>
      <c r="C1670" s="59">
        <v>2013</v>
      </c>
      <c r="D1670" s="59" t="str">
        <f t="shared" si="24"/>
        <v>Rancho Santa Margarita 2013</v>
      </c>
      <c r="E1670" s="59" t="s">
        <v>1357</v>
      </c>
      <c r="F1670" s="233" t="s">
        <v>1357</v>
      </c>
      <c r="G1670" s="59" t="s">
        <v>1357</v>
      </c>
      <c r="H1670" s="59" t="s">
        <v>1357</v>
      </c>
      <c r="I1670" s="48"/>
      <c r="J1670" s="59" t="s">
        <v>1357</v>
      </c>
      <c r="K1670" s="233" t="s">
        <v>1357</v>
      </c>
      <c r="L1670" s="59" t="s">
        <v>1357</v>
      </c>
      <c r="M1670" s="59" t="s">
        <v>1357</v>
      </c>
      <c r="N1670" s="48"/>
      <c r="O1670" s="59" t="s">
        <v>1357</v>
      </c>
      <c r="P1670" s="59" t="s">
        <v>1357</v>
      </c>
      <c r="Q1670" s="48"/>
      <c r="R1670" s="59" t="s">
        <v>1357</v>
      </c>
      <c r="S1670" s="59" t="s">
        <v>1357</v>
      </c>
      <c r="T1670" s="48" t="s">
        <v>1357</v>
      </c>
      <c r="U1670" s="59" t="s">
        <v>1357</v>
      </c>
      <c r="V1670" s="59" t="s">
        <v>1357</v>
      </c>
    </row>
    <row r="1671" spans="1:22">
      <c r="A1671" s="60" t="s">
        <v>1211</v>
      </c>
      <c r="B1671" s="15" t="str">
        <f>VLOOKUP(A1671,'Planning Periods'!$E$2:$N$540,10,FALSE)</f>
        <v>10/15/2021 - 10/15/2029</v>
      </c>
      <c r="C1671" s="59">
        <v>2014</v>
      </c>
      <c r="D1671" s="59" t="str">
        <f t="shared" si="24"/>
        <v>Rancho Santa Margarita 2014</v>
      </c>
      <c r="E1671" s="59" t="s">
        <v>1357</v>
      </c>
      <c r="F1671" s="233" t="s">
        <v>1357</v>
      </c>
      <c r="G1671" s="59" t="s">
        <v>1357</v>
      </c>
      <c r="H1671" s="59" t="s">
        <v>1357</v>
      </c>
      <c r="I1671" s="48"/>
      <c r="J1671" s="59" t="s">
        <v>1357</v>
      </c>
      <c r="K1671" s="233" t="s">
        <v>1357</v>
      </c>
      <c r="L1671" s="59" t="s">
        <v>1357</v>
      </c>
      <c r="M1671" s="59" t="s">
        <v>1357</v>
      </c>
      <c r="N1671" s="48"/>
      <c r="O1671" s="59" t="s">
        <v>1357</v>
      </c>
      <c r="P1671" s="59" t="s">
        <v>1357</v>
      </c>
      <c r="Q1671" s="48"/>
      <c r="R1671" s="59" t="s">
        <v>1357</v>
      </c>
      <c r="S1671" s="59" t="s">
        <v>1357</v>
      </c>
      <c r="T1671" s="48" t="s">
        <v>1357</v>
      </c>
      <c r="U1671" s="59" t="s">
        <v>1357</v>
      </c>
      <c r="V1671" s="59" t="s">
        <v>1357</v>
      </c>
    </row>
    <row r="1672" spans="1:22">
      <c r="A1672" s="60" t="s">
        <v>1211</v>
      </c>
      <c r="B1672" s="15" t="str">
        <f>VLOOKUP(A1672,'Planning Periods'!$E$2:$N$540,10,FALSE)</f>
        <v>10/15/2021 - 10/15/2029</v>
      </c>
      <c r="C1672" s="59">
        <v>2015</v>
      </c>
      <c r="D1672" s="59" t="str">
        <f t="shared" si="24"/>
        <v>Rancho Santa Margarita 2015</v>
      </c>
      <c r="E1672" s="59" t="s">
        <v>1357</v>
      </c>
      <c r="F1672" s="233" t="s">
        <v>1357</v>
      </c>
      <c r="G1672" s="59" t="s">
        <v>1357</v>
      </c>
      <c r="H1672" s="59" t="s">
        <v>1357</v>
      </c>
      <c r="I1672" s="48"/>
      <c r="J1672" s="59" t="s">
        <v>1357</v>
      </c>
      <c r="K1672" s="233" t="s">
        <v>1357</v>
      </c>
      <c r="L1672" s="59" t="s">
        <v>1357</v>
      </c>
      <c r="M1672" s="59" t="s">
        <v>1357</v>
      </c>
      <c r="N1672" s="48"/>
      <c r="O1672" s="59" t="s">
        <v>1357</v>
      </c>
      <c r="P1672" s="59" t="s">
        <v>1357</v>
      </c>
      <c r="Q1672" s="48"/>
      <c r="R1672" s="59" t="s">
        <v>1357</v>
      </c>
      <c r="S1672" s="59" t="s">
        <v>1357</v>
      </c>
      <c r="T1672" s="48" t="s">
        <v>1357</v>
      </c>
      <c r="U1672" s="59" t="s">
        <v>1357</v>
      </c>
      <c r="V1672" s="59" t="s">
        <v>1357</v>
      </c>
    </row>
    <row r="1673" spans="1:22">
      <c r="A1673" s="60" t="s">
        <v>1211</v>
      </c>
      <c r="B1673" s="15" t="str">
        <f>VLOOKUP(A1673,'Planning Periods'!$E$2:$N$540,10,FALSE)</f>
        <v>10/15/2021 - 10/15/2029</v>
      </c>
      <c r="C1673" s="59">
        <v>2016</v>
      </c>
      <c r="D1673" s="59" t="str">
        <f t="shared" si="24"/>
        <v>Rancho Santa Margarita 2016</v>
      </c>
      <c r="E1673" s="59" t="s">
        <v>1357</v>
      </c>
      <c r="F1673" s="233" t="s">
        <v>1357</v>
      </c>
      <c r="G1673" s="59" t="s">
        <v>1357</v>
      </c>
      <c r="H1673" s="59" t="s">
        <v>1357</v>
      </c>
      <c r="I1673" s="48"/>
      <c r="J1673" s="59" t="s">
        <v>1357</v>
      </c>
      <c r="K1673" s="233" t="s">
        <v>1357</v>
      </c>
      <c r="L1673" s="59" t="s">
        <v>1357</v>
      </c>
      <c r="M1673" s="59" t="s">
        <v>1357</v>
      </c>
      <c r="N1673" s="48"/>
      <c r="O1673" s="59" t="s">
        <v>1357</v>
      </c>
      <c r="P1673" s="59" t="s">
        <v>1357</v>
      </c>
      <c r="Q1673" s="48"/>
      <c r="R1673" s="59" t="s">
        <v>1357</v>
      </c>
      <c r="S1673" s="59" t="s">
        <v>1357</v>
      </c>
      <c r="T1673" s="48" t="s">
        <v>1357</v>
      </c>
      <c r="U1673" s="59" t="s">
        <v>1357</v>
      </c>
      <c r="V1673" s="59" t="s">
        <v>1357</v>
      </c>
    </row>
    <row r="1674" spans="1:22">
      <c r="A1674" s="60" t="s">
        <v>1211</v>
      </c>
      <c r="B1674" s="15" t="str">
        <f>VLOOKUP(A1674,'Planning Periods'!$E$2:$N$540,10,FALSE)</f>
        <v>10/15/2021 - 10/15/2029</v>
      </c>
      <c r="C1674" s="59">
        <v>2017</v>
      </c>
      <c r="D1674" s="59" t="str">
        <f t="shared" si="24"/>
        <v>Rancho Santa Margarita 2017</v>
      </c>
      <c r="E1674" s="59" t="s">
        <v>1357</v>
      </c>
      <c r="F1674" s="233" t="s">
        <v>1357</v>
      </c>
      <c r="G1674" s="59" t="s">
        <v>1357</v>
      </c>
      <c r="H1674" s="59" t="s">
        <v>1357</v>
      </c>
      <c r="I1674" s="48"/>
      <c r="J1674" s="59" t="s">
        <v>1357</v>
      </c>
      <c r="K1674" s="233" t="s">
        <v>1357</v>
      </c>
      <c r="L1674" s="59" t="s">
        <v>1357</v>
      </c>
      <c r="M1674" s="59" t="s">
        <v>1357</v>
      </c>
      <c r="N1674" s="48"/>
      <c r="O1674" s="59" t="s">
        <v>1357</v>
      </c>
      <c r="P1674" s="59" t="s">
        <v>1357</v>
      </c>
      <c r="Q1674" s="48"/>
      <c r="R1674" s="59" t="s">
        <v>1357</v>
      </c>
      <c r="S1674" s="59" t="s">
        <v>1357</v>
      </c>
      <c r="T1674" s="48" t="s">
        <v>1357</v>
      </c>
      <c r="U1674" s="59" t="s">
        <v>1357</v>
      </c>
      <c r="V1674" s="59" t="s">
        <v>1357</v>
      </c>
    </row>
    <row r="1675" spans="1:22">
      <c r="A1675" s="60" t="s">
        <v>1212</v>
      </c>
      <c r="B1675" s="15" t="str">
        <f>VLOOKUP(A1675,'Planning Periods'!$E$2:$N$540,10,FALSE)</f>
        <v>06/30/2024 - 06/30/2029</v>
      </c>
      <c r="C1675" s="59">
        <v>2014</v>
      </c>
      <c r="D1675" s="59" t="str">
        <f t="shared" si="24"/>
        <v>Red Bluff 2014</v>
      </c>
      <c r="E1675" s="59">
        <v>73</v>
      </c>
      <c r="F1675" s="233">
        <v>0</v>
      </c>
      <c r="G1675" s="59">
        <v>0</v>
      </c>
      <c r="H1675" s="59">
        <v>0</v>
      </c>
      <c r="I1675" s="48"/>
      <c r="J1675" s="59">
        <v>52</v>
      </c>
      <c r="K1675" s="233">
        <v>26</v>
      </c>
      <c r="L1675" s="59">
        <v>26</v>
      </c>
      <c r="M1675" s="59">
        <v>0</v>
      </c>
      <c r="N1675" s="48"/>
      <c r="O1675" s="59">
        <v>61</v>
      </c>
      <c r="P1675" s="59">
        <v>1</v>
      </c>
      <c r="Q1675" s="48"/>
      <c r="R1675" s="59">
        <v>137</v>
      </c>
      <c r="S1675" s="59">
        <v>0</v>
      </c>
      <c r="T1675" s="48">
        <v>0</v>
      </c>
      <c r="U1675" s="59">
        <v>323</v>
      </c>
      <c r="V1675" s="59">
        <v>27</v>
      </c>
    </row>
    <row r="1676" spans="1:22">
      <c r="A1676" s="60" t="s">
        <v>1212</v>
      </c>
      <c r="B1676" s="15" t="str">
        <f>VLOOKUP(A1676,'Planning Periods'!$E$2:$N$540,10,FALSE)</f>
        <v>06/30/2024 - 06/30/2029</v>
      </c>
      <c r="C1676" s="59">
        <v>2015</v>
      </c>
      <c r="D1676" s="59" t="str">
        <f t="shared" si="24"/>
        <v>Red Bluff 2015</v>
      </c>
      <c r="E1676" s="59">
        <v>73</v>
      </c>
      <c r="F1676" s="233">
        <v>0</v>
      </c>
      <c r="G1676" s="59">
        <v>0</v>
      </c>
      <c r="H1676" s="59">
        <v>0</v>
      </c>
      <c r="I1676" s="48"/>
      <c r="J1676" s="59">
        <v>52</v>
      </c>
      <c r="K1676" s="233">
        <v>0</v>
      </c>
      <c r="L1676" s="59">
        <v>0</v>
      </c>
      <c r="M1676" s="59">
        <v>0</v>
      </c>
      <c r="N1676" s="48"/>
      <c r="O1676" s="59">
        <v>61</v>
      </c>
      <c r="P1676" s="59">
        <v>1</v>
      </c>
      <c r="Q1676" s="48"/>
      <c r="R1676" s="59">
        <v>137</v>
      </c>
      <c r="S1676" s="59">
        <v>0</v>
      </c>
      <c r="T1676" s="48">
        <v>0</v>
      </c>
      <c r="U1676" s="59">
        <v>323</v>
      </c>
      <c r="V1676" s="59">
        <v>1</v>
      </c>
    </row>
    <row r="1677" spans="1:22">
      <c r="A1677" s="60" t="s">
        <v>1212</v>
      </c>
      <c r="B1677" s="15" t="str">
        <f>VLOOKUP(A1677,'Planning Periods'!$E$2:$N$540,10,FALSE)</f>
        <v>06/30/2024 - 06/30/2029</v>
      </c>
      <c r="C1677" s="59">
        <v>2016</v>
      </c>
      <c r="D1677" s="59" t="str">
        <f t="shared" si="24"/>
        <v>Red Bluff 2016</v>
      </c>
      <c r="E1677" s="59">
        <v>73</v>
      </c>
      <c r="F1677" s="233">
        <v>0</v>
      </c>
      <c r="G1677" s="59">
        <v>0</v>
      </c>
      <c r="H1677" s="59">
        <v>0</v>
      </c>
      <c r="I1677" s="48"/>
      <c r="J1677" s="59">
        <v>52</v>
      </c>
      <c r="K1677" s="233">
        <v>0</v>
      </c>
      <c r="L1677" s="59">
        <v>0</v>
      </c>
      <c r="M1677" s="59">
        <v>0</v>
      </c>
      <c r="N1677" s="48"/>
      <c r="O1677" s="59">
        <v>61</v>
      </c>
      <c r="P1677" s="59">
        <v>4</v>
      </c>
      <c r="Q1677" s="48"/>
      <c r="R1677" s="59">
        <v>137</v>
      </c>
      <c r="S1677" s="59">
        <v>0</v>
      </c>
      <c r="T1677" s="48">
        <v>0</v>
      </c>
      <c r="U1677" s="59">
        <v>323</v>
      </c>
      <c r="V1677" s="59">
        <v>4</v>
      </c>
    </row>
    <row r="1678" spans="1:22">
      <c r="A1678" s="60" t="s">
        <v>1212</v>
      </c>
      <c r="B1678" s="15" t="str">
        <f>VLOOKUP(A1678,'Planning Periods'!$E$2:$N$540,10,FALSE)</f>
        <v>06/30/2024 - 06/30/2029</v>
      </c>
      <c r="C1678" s="59">
        <v>2017</v>
      </c>
      <c r="D1678" s="59" t="str">
        <f t="shared" si="24"/>
        <v>Red Bluff 2017</v>
      </c>
      <c r="E1678" s="59">
        <v>73</v>
      </c>
      <c r="F1678" s="233">
        <v>0</v>
      </c>
      <c r="G1678" s="59">
        <v>0</v>
      </c>
      <c r="H1678" s="59">
        <v>0</v>
      </c>
      <c r="I1678" s="48"/>
      <c r="J1678" s="59">
        <v>52</v>
      </c>
      <c r="K1678" s="233">
        <v>18</v>
      </c>
      <c r="L1678" s="59">
        <v>0</v>
      </c>
      <c r="M1678" s="59">
        <v>18</v>
      </c>
      <c r="N1678" s="48"/>
      <c r="O1678" s="59">
        <v>61</v>
      </c>
      <c r="P1678" s="59">
        <v>20</v>
      </c>
      <c r="Q1678" s="48"/>
      <c r="R1678" s="59">
        <v>137</v>
      </c>
      <c r="S1678" s="59">
        <v>0</v>
      </c>
      <c r="T1678" s="48">
        <v>18</v>
      </c>
      <c r="U1678" s="59">
        <v>323</v>
      </c>
      <c r="V1678" s="59">
        <v>38</v>
      </c>
    </row>
    <row r="1679" spans="1:22">
      <c r="A1679" s="60" t="s">
        <v>1213</v>
      </c>
      <c r="B1679" s="15" t="str">
        <f>VLOOKUP(A1679,'Planning Periods'!$E$2:$N$540,10,FALSE)</f>
        <v>04/15/2020 - 04/15/2028</v>
      </c>
      <c r="C1679" s="59">
        <v>2014</v>
      </c>
      <c r="D1679" s="59" t="str">
        <f t="shared" si="24"/>
        <v>Redding 2014</v>
      </c>
      <c r="E1679" s="59">
        <v>1785</v>
      </c>
      <c r="F1679" s="233">
        <v>0</v>
      </c>
      <c r="G1679" s="59">
        <v>0</v>
      </c>
      <c r="H1679" s="59">
        <v>0</v>
      </c>
      <c r="I1679" s="48"/>
      <c r="J1679" s="59">
        <v>1240</v>
      </c>
      <c r="K1679" s="233">
        <v>2</v>
      </c>
      <c r="L1679" s="59">
        <v>2</v>
      </c>
      <c r="M1679" s="59">
        <v>0</v>
      </c>
      <c r="N1679" s="48"/>
      <c r="O1679" s="59">
        <v>1298</v>
      </c>
      <c r="P1679" s="59">
        <v>17</v>
      </c>
      <c r="Q1679" s="48"/>
      <c r="R1679" s="59">
        <v>2761</v>
      </c>
      <c r="S1679" s="59">
        <v>83</v>
      </c>
      <c r="T1679" s="48">
        <v>0</v>
      </c>
      <c r="U1679" s="59">
        <v>7084</v>
      </c>
      <c r="V1679" s="59">
        <v>102</v>
      </c>
    </row>
    <row r="1680" spans="1:22">
      <c r="A1680" s="60" t="s">
        <v>1213</v>
      </c>
      <c r="B1680" s="15" t="str">
        <f>VLOOKUP(A1680,'Planning Periods'!$E$2:$N$540,10,FALSE)</f>
        <v>04/15/2020 - 04/15/2028</v>
      </c>
      <c r="C1680" s="59">
        <v>2015</v>
      </c>
      <c r="D1680" s="59" t="str">
        <f t="shared" si="24"/>
        <v>Redding 2015</v>
      </c>
      <c r="E1680" s="59">
        <v>1785</v>
      </c>
      <c r="F1680" s="233">
        <v>35</v>
      </c>
      <c r="G1680" s="59">
        <v>35</v>
      </c>
      <c r="H1680" s="59">
        <v>0</v>
      </c>
      <c r="I1680" s="48"/>
      <c r="J1680" s="59">
        <v>1240</v>
      </c>
      <c r="K1680" s="233">
        <v>48</v>
      </c>
      <c r="L1680" s="59">
        <v>48</v>
      </c>
      <c r="M1680" s="59">
        <v>0</v>
      </c>
      <c r="N1680" s="48"/>
      <c r="O1680" s="59">
        <v>1298</v>
      </c>
      <c r="P1680" s="59">
        <v>63</v>
      </c>
      <c r="Q1680" s="48"/>
      <c r="R1680" s="59">
        <v>2761</v>
      </c>
      <c r="S1680" s="59">
        <v>174</v>
      </c>
      <c r="T1680" s="48">
        <v>0</v>
      </c>
      <c r="U1680" s="59">
        <v>7084</v>
      </c>
      <c r="V1680" s="59">
        <v>320</v>
      </c>
    </row>
    <row r="1681" spans="1:22">
      <c r="A1681" s="60" t="s">
        <v>1213</v>
      </c>
      <c r="B1681" s="15" t="str">
        <f>VLOOKUP(A1681,'Planning Periods'!$E$2:$N$540,10,FALSE)</f>
        <v>04/15/2020 - 04/15/2028</v>
      </c>
      <c r="C1681" s="59">
        <v>2016</v>
      </c>
      <c r="D1681" s="59" t="str">
        <f t="shared" si="24"/>
        <v>Redding 2016</v>
      </c>
      <c r="E1681" s="59">
        <v>1785</v>
      </c>
      <c r="F1681" s="233">
        <v>0</v>
      </c>
      <c r="G1681" s="59">
        <v>0</v>
      </c>
      <c r="H1681" s="59">
        <v>0</v>
      </c>
      <c r="I1681" s="48"/>
      <c r="J1681" s="59">
        <v>1240</v>
      </c>
      <c r="K1681" s="233">
        <v>0</v>
      </c>
      <c r="L1681" s="59">
        <v>0</v>
      </c>
      <c r="M1681" s="59">
        <v>0</v>
      </c>
      <c r="N1681" s="48"/>
      <c r="O1681" s="59">
        <v>1298</v>
      </c>
      <c r="P1681" s="59">
        <v>6</v>
      </c>
      <c r="Q1681" s="48"/>
      <c r="R1681" s="59">
        <v>2761</v>
      </c>
      <c r="S1681" s="59">
        <v>128</v>
      </c>
      <c r="T1681" s="48">
        <v>0</v>
      </c>
      <c r="U1681" s="59">
        <v>7084</v>
      </c>
      <c r="V1681" s="59">
        <v>134</v>
      </c>
    </row>
    <row r="1682" spans="1:22">
      <c r="A1682" s="60" t="s">
        <v>1213</v>
      </c>
      <c r="B1682" s="15" t="str">
        <f>VLOOKUP(A1682,'Planning Periods'!$E$2:$N$540,10,FALSE)</f>
        <v>04/15/2020 - 04/15/2028</v>
      </c>
      <c r="C1682" s="59">
        <v>2017</v>
      </c>
      <c r="D1682" s="59" t="str">
        <f t="shared" si="24"/>
        <v>Redding 2017</v>
      </c>
      <c r="E1682" s="59">
        <v>1785</v>
      </c>
      <c r="F1682" s="233">
        <v>0</v>
      </c>
      <c r="G1682" s="59">
        <v>0</v>
      </c>
      <c r="H1682" s="59">
        <v>0</v>
      </c>
      <c r="I1682" s="48"/>
      <c r="J1682" s="59">
        <v>1240</v>
      </c>
      <c r="K1682" s="233">
        <v>0</v>
      </c>
      <c r="L1682" s="59">
        <v>0</v>
      </c>
      <c r="M1682" s="59">
        <v>0</v>
      </c>
      <c r="N1682" s="48"/>
      <c r="O1682" s="59">
        <v>1298</v>
      </c>
      <c r="P1682" s="59">
        <v>17</v>
      </c>
      <c r="Q1682" s="48"/>
      <c r="R1682" s="59">
        <v>2761</v>
      </c>
      <c r="S1682" s="59">
        <v>135</v>
      </c>
      <c r="T1682" s="48">
        <v>0</v>
      </c>
      <c r="U1682" s="59">
        <v>7084</v>
      </c>
      <c r="V1682" s="59">
        <v>152</v>
      </c>
    </row>
    <row r="1683" spans="1:22">
      <c r="A1683" s="60" t="s">
        <v>1214</v>
      </c>
      <c r="B1683" s="15"/>
      <c r="C1683" s="59">
        <v>2013</v>
      </c>
      <c r="D1683" s="59" t="str">
        <f t="shared" si="24"/>
        <v>Redlands 2013</v>
      </c>
      <c r="E1683" s="59" t="s">
        <v>1357</v>
      </c>
      <c r="F1683" s="233" t="s">
        <v>1357</v>
      </c>
      <c r="G1683" s="59" t="s">
        <v>1357</v>
      </c>
      <c r="H1683" s="59" t="s">
        <v>1357</v>
      </c>
      <c r="I1683" s="48"/>
      <c r="J1683" s="59" t="s">
        <v>1357</v>
      </c>
      <c r="K1683" s="233" t="s">
        <v>1357</v>
      </c>
      <c r="L1683" s="59" t="s">
        <v>1357</v>
      </c>
      <c r="M1683" s="59" t="s">
        <v>1357</v>
      </c>
      <c r="N1683" s="48"/>
      <c r="O1683" s="59" t="s">
        <v>1357</v>
      </c>
      <c r="P1683" s="59" t="s">
        <v>1357</v>
      </c>
      <c r="Q1683" s="48"/>
      <c r="R1683" s="59" t="s">
        <v>1357</v>
      </c>
      <c r="S1683" s="59" t="s">
        <v>1357</v>
      </c>
      <c r="T1683" s="48" t="s">
        <v>1357</v>
      </c>
      <c r="U1683" s="59" t="s">
        <v>1357</v>
      </c>
      <c r="V1683" s="59" t="s">
        <v>1357</v>
      </c>
    </row>
    <row r="1684" spans="1:22">
      <c r="A1684" s="60" t="s">
        <v>1214</v>
      </c>
      <c r="B1684" s="15" t="str">
        <f>VLOOKUP(A1684,'Planning Periods'!$E$2:$N$540,10,FALSE)</f>
        <v>10/15/2021 - 10/15/2029</v>
      </c>
      <c r="C1684" s="59">
        <v>2014</v>
      </c>
      <c r="D1684" s="59" t="str">
        <f t="shared" si="24"/>
        <v>Redlands 2014</v>
      </c>
      <c r="E1684" s="59">
        <v>579</v>
      </c>
      <c r="F1684" s="233">
        <v>0</v>
      </c>
      <c r="G1684" s="59">
        <v>0</v>
      </c>
      <c r="H1684" s="59">
        <v>0</v>
      </c>
      <c r="I1684" s="48"/>
      <c r="J1684" s="59">
        <v>396</v>
      </c>
      <c r="K1684" s="233">
        <v>0</v>
      </c>
      <c r="L1684" s="59">
        <v>0</v>
      </c>
      <c r="M1684" s="59">
        <v>0</v>
      </c>
      <c r="N1684" s="48"/>
      <c r="O1684" s="59">
        <v>453</v>
      </c>
      <c r="P1684" s="59">
        <v>0</v>
      </c>
      <c r="Q1684" s="48"/>
      <c r="R1684" s="59">
        <v>1001</v>
      </c>
      <c r="S1684" s="59">
        <v>57</v>
      </c>
      <c r="T1684" s="48">
        <v>0</v>
      </c>
      <c r="U1684" s="59">
        <v>2429</v>
      </c>
      <c r="V1684" s="59">
        <v>57</v>
      </c>
    </row>
    <row r="1685" spans="1:22">
      <c r="A1685" s="60" t="s">
        <v>1214</v>
      </c>
      <c r="B1685" s="15" t="str">
        <f>VLOOKUP(A1685,'Planning Periods'!$E$2:$N$540,10,FALSE)</f>
        <v>10/15/2021 - 10/15/2029</v>
      </c>
      <c r="C1685" s="59">
        <v>2015</v>
      </c>
      <c r="D1685" s="59" t="str">
        <f t="shared" si="24"/>
        <v>Redlands 2015</v>
      </c>
      <c r="E1685" s="59">
        <v>579</v>
      </c>
      <c r="F1685" s="233">
        <v>0</v>
      </c>
      <c r="G1685" s="59">
        <v>0</v>
      </c>
      <c r="H1685" s="59">
        <v>0</v>
      </c>
      <c r="I1685" s="48"/>
      <c r="J1685" s="59">
        <v>396</v>
      </c>
      <c r="K1685" s="233">
        <v>0</v>
      </c>
      <c r="L1685" s="59">
        <v>0</v>
      </c>
      <c r="M1685" s="59">
        <v>0</v>
      </c>
      <c r="N1685" s="48"/>
      <c r="O1685" s="59">
        <v>453</v>
      </c>
      <c r="P1685" s="59">
        <v>2</v>
      </c>
      <c r="Q1685" s="48"/>
      <c r="R1685" s="59">
        <v>1001</v>
      </c>
      <c r="S1685" s="59">
        <v>68</v>
      </c>
      <c r="T1685" s="48">
        <v>0</v>
      </c>
      <c r="U1685" s="59">
        <v>2429</v>
      </c>
      <c r="V1685" s="59">
        <v>70</v>
      </c>
    </row>
    <row r="1686" spans="1:22">
      <c r="A1686" s="60" t="s">
        <v>1214</v>
      </c>
      <c r="B1686" s="15" t="str">
        <f>VLOOKUP(A1686,'Planning Periods'!$E$2:$N$540,10,FALSE)</f>
        <v>10/15/2021 - 10/15/2029</v>
      </c>
      <c r="C1686" s="59">
        <v>2016</v>
      </c>
      <c r="D1686" s="59" t="str">
        <f t="shared" si="24"/>
        <v>Redlands 2016</v>
      </c>
      <c r="E1686" s="59">
        <v>579</v>
      </c>
      <c r="F1686" s="233">
        <v>0</v>
      </c>
      <c r="G1686" s="59">
        <v>0</v>
      </c>
      <c r="H1686" s="59">
        <v>0</v>
      </c>
      <c r="I1686" s="48"/>
      <c r="J1686" s="59">
        <v>396</v>
      </c>
      <c r="K1686" s="233">
        <v>0</v>
      </c>
      <c r="L1686" s="59">
        <v>0</v>
      </c>
      <c r="M1686" s="59">
        <v>0</v>
      </c>
      <c r="N1686" s="48"/>
      <c r="O1686" s="59">
        <v>453</v>
      </c>
      <c r="P1686" s="59">
        <v>2</v>
      </c>
      <c r="Q1686" s="48"/>
      <c r="R1686" s="59">
        <v>1001</v>
      </c>
      <c r="S1686" s="59">
        <v>42</v>
      </c>
      <c r="T1686" s="48">
        <v>0</v>
      </c>
      <c r="U1686" s="59">
        <v>2429</v>
      </c>
      <c r="V1686" s="59">
        <v>44</v>
      </c>
    </row>
    <row r="1687" spans="1:22">
      <c r="A1687" s="60" t="s">
        <v>1214</v>
      </c>
      <c r="B1687" s="15" t="str">
        <f>VLOOKUP(A1687,'Planning Periods'!$E$2:$N$540,10,FALSE)</f>
        <v>10/15/2021 - 10/15/2029</v>
      </c>
      <c r="C1687" s="59">
        <v>2017</v>
      </c>
      <c r="D1687" s="59" t="str">
        <f t="shared" si="24"/>
        <v>Redlands 2017</v>
      </c>
      <c r="E1687" s="59">
        <v>579</v>
      </c>
      <c r="F1687" s="233">
        <v>0</v>
      </c>
      <c r="G1687" s="59">
        <v>0</v>
      </c>
      <c r="H1687" s="59">
        <v>0</v>
      </c>
      <c r="I1687" s="48"/>
      <c r="J1687" s="59">
        <v>396</v>
      </c>
      <c r="K1687" s="233">
        <v>0</v>
      </c>
      <c r="L1687" s="59">
        <v>0</v>
      </c>
      <c r="M1687" s="59">
        <v>0</v>
      </c>
      <c r="N1687" s="48"/>
      <c r="O1687" s="59">
        <v>453</v>
      </c>
      <c r="P1687" s="59">
        <v>0</v>
      </c>
      <c r="Q1687" s="48"/>
      <c r="R1687" s="59">
        <v>1001</v>
      </c>
      <c r="S1687" s="59">
        <v>96</v>
      </c>
      <c r="T1687" s="48">
        <v>0</v>
      </c>
      <c r="U1687" s="59">
        <v>2429</v>
      </c>
      <c r="V1687" s="59">
        <v>96</v>
      </c>
    </row>
    <row r="1688" spans="1:22">
      <c r="A1688" s="60" t="s">
        <v>1215</v>
      </c>
      <c r="B1688" s="15"/>
      <c r="C1688" s="59">
        <v>2013</v>
      </c>
      <c r="D1688" s="59" t="str">
        <f t="shared" si="24"/>
        <v>Redondo Beach 2013</v>
      </c>
      <c r="E1688" s="59">
        <v>372</v>
      </c>
      <c r="F1688" s="233">
        <v>0</v>
      </c>
      <c r="G1688" s="59">
        <v>0</v>
      </c>
      <c r="H1688" s="59">
        <v>0</v>
      </c>
      <c r="I1688" s="48"/>
      <c r="J1688" s="59">
        <v>223</v>
      </c>
      <c r="K1688" s="233">
        <v>0</v>
      </c>
      <c r="L1688" s="59">
        <v>0</v>
      </c>
      <c r="M1688" s="59">
        <v>0</v>
      </c>
      <c r="N1688" s="48"/>
      <c r="O1688" s="59">
        <v>238</v>
      </c>
      <c r="P1688" s="59">
        <v>0</v>
      </c>
      <c r="Q1688" s="48"/>
      <c r="R1688" s="59">
        <v>564</v>
      </c>
      <c r="S1688" s="59">
        <v>-5</v>
      </c>
      <c r="T1688" s="48">
        <v>0</v>
      </c>
      <c r="U1688" s="59">
        <v>1397</v>
      </c>
      <c r="V1688" s="59">
        <v>-5</v>
      </c>
    </row>
    <row r="1689" spans="1:22">
      <c r="A1689" s="60" t="s">
        <v>1215</v>
      </c>
      <c r="B1689" s="15" t="str">
        <f>VLOOKUP(A1689,'Planning Periods'!$E$2:$N$540,10,FALSE)</f>
        <v>10/15/2021 - 10/15/2029</v>
      </c>
      <c r="C1689" s="59">
        <v>2014</v>
      </c>
      <c r="D1689" s="59" t="str">
        <f t="shared" si="24"/>
        <v>Redondo Beach 2014</v>
      </c>
      <c r="E1689" s="59">
        <v>372</v>
      </c>
      <c r="F1689" s="233">
        <v>0</v>
      </c>
      <c r="G1689" s="59">
        <v>0</v>
      </c>
      <c r="H1689" s="59">
        <v>0</v>
      </c>
      <c r="I1689" s="48"/>
      <c r="J1689" s="59">
        <v>223</v>
      </c>
      <c r="K1689" s="233">
        <v>0</v>
      </c>
      <c r="L1689" s="59">
        <v>0</v>
      </c>
      <c r="M1689" s="59">
        <v>0</v>
      </c>
      <c r="N1689" s="48"/>
      <c r="O1689" s="59">
        <v>238</v>
      </c>
      <c r="P1689" s="59">
        <v>0</v>
      </c>
      <c r="Q1689" s="48"/>
      <c r="R1689" s="59">
        <v>564</v>
      </c>
      <c r="S1689" s="59">
        <v>35</v>
      </c>
      <c r="T1689" s="48">
        <v>0</v>
      </c>
      <c r="U1689" s="59">
        <v>1397</v>
      </c>
      <c r="V1689" s="59">
        <v>35</v>
      </c>
    </row>
    <row r="1690" spans="1:22">
      <c r="A1690" s="60" t="s">
        <v>1215</v>
      </c>
      <c r="B1690" s="15" t="str">
        <f>VLOOKUP(A1690,'Planning Periods'!$E$2:$N$540,10,FALSE)</f>
        <v>10/15/2021 - 10/15/2029</v>
      </c>
      <c r="C1690" s="59">
        <v>2015</v>
      </c>
      <c r="D1690" s="59" t="str">
        <f t="shared" si="24"/>
        <v>Redondo Beach 2015</v>
      </c>
      <c r="E1690" s="59">
        <v>372</v>
      </c>
      <c r="F1690" s="233">
        <v>0</v>
      </c>
      <c r="G1690" s="59">
        <v>0</v>
      </c>
      <c r="H1690" s="59">
        <v>0</v>
      </c>
      <c r="I1690" s="48"/>
      <c r="J1690" s="59">
        <v>223</v>
      </c>
      <c r="K1690" s="233">
        <v>0</v>
      </c>
      <c r="L1690" s="59">
        <v>0</v>
      </c>
      <c r="M1690" s="59">
        <v>0</v>
      </c>
      <c r="N1690" s="48"/>
      <c r="O1690" s="59">
        <v>238</v>
      </c>
      <c r="P1690" s="59">
        <v>0</v>
      </c>
      <c r="Q1690" s="48"/>
      <c r="R1690" s="59">
        <v>564</v>
      </c>
      <c r="S1690" s="59">
        <v>68</v>
      </c>
      <c r="T1690" s="48">
        <v>0</v>
      </c>
      <c r="U1690" s="59">
        <v>1397</v>
      </c>
      <c r="V1690" s="59">
        <v>68</v>
      </c>
    </row>
    <row r="1691" spans="1:22">
      <c r="A1691" s="60" t="s">
        <v>1215</v>
      </c>
      <c r="B1691" s="15" t="str">
        <f>VLOOKUP(A1691,'Planning Periods'!$E$2:$N$540,10,FALSE)</f>
        <v>10/15/2021 - 10/15/2029</v>
      </c>
      <c r="C1691" s="59">
        <v>2016</v>
      </c>
      <c r="D1691" s="59" t="str">
        <f t="shared" si="24"/>
        <v>Redondo Beach 2016</v>
      </c>
      <c r="E1691" s="59">
        <v>372</v>
      </c>
      <c r="F1691" s="233">
        <v>0</v>
      </c>
      <c r="G1691" s="59">
        <v>0</v>
      </c>
      <c r="H1691" s="59">
        <v>0</v>
      </c>
      <c r="I1691" s="48"/>
      <c r="J1691" s="59">
        <v>223</v>
      </c>
      <c r="K1691" s="233">
        <v>0</v>
      </c>
      <c r="L1691" s="59">
        <v>0</v>
      </c>
      <c r="M1691" s="59">
        <v>0</v>
      </c>
      <c r="N1691" s="48"/>
      <c r="O1691" s="59">
        <v>238</v>
      </c>
      <c r="P1691" s="59">
        <v>0</v>
      </c>
      <c r="Q1691" s="48"/>
      <c r="R1691" s="59">
        <v>564</v>
      </c>
      <c r="S1691" s="59">
        <v>21</v>
      </c>
      <c r="T1691" s="48">
        <v>0</v>
      </c>
      <c r="U1691" s="59">
        <v>1397</v>
      </c>
      <c r="V1691" s="59">
        <v>21</v>
      </c>
    </row>
    <row r="1692" spans="1:22">
      <c r="A1692" s="60" t="s">
        <v>1215</v>
      </c>
      <c r="B1692" s="15" t="str">
        <f>VLOOKUP(A1692,'Planning Periods'!$E$2:$N$540,10,FALSE)</f>
        <v>10/15/2021 - 10/15/2029</v>
      </c>
      <c r="C1692" s="59">
        <v>2017</v>
      </c>
      <c r="D1692" s="59" t="str">
        <f t="shared" si="24"/>
        <v>Redondo Beach 2017</v>
      </c>
      <c r="E1692" s="59">
        <v>372</v>
      </c>
      <c r="F1692" s="233">
        <v>0</v>
      </c>
      <c r="G1692" s="59">
        <v>0</v>
      </c>
      <c r="H1692" s="59">
        <v>0</v>
      </c>
      <c r="I1692" s="48"/>
      <c r="J1692" s="59">
        <v>223</v>
      </c>
      <c r="K1692" s="233">
        <v>0</v>
      </c>
      <c r="L1692" s="59">
        <v>0</v>
      </c>
      <c r="M1692" s="59">
        <v>0</v>
      </c>
      <c r="N1692" s="48"/>
      <c r="O1692" s="59">
        <v>238</v>
      </c>
      <c r="P1692" s="59">
        <v>0</v>
      </c>
      <c r="Q1692" s="48"/>
      <c r="R1692" s="59">
        <v>564</v>
      </c>
      <c r="S1692" s="59">
        <v>0</v>
      </c>
      <c r="T1692" s="48">
        <v>0</v>
      </c>
      <c r="U1692" s="59">
        <v>1397</v>
      </c>
      <c r="V1692" s="59">
        <v>0</v>
      </c>
    </row>
    <row r="1693" spans="1:22">
      <c r="A1693" s="60" t="s">
        <v>1216</v>
      </c>
      <c r="B1693" s="15" t="str">
        <f>VLOOKUP(A1693,'Planning Periods'!$E$2:$N$540,10,FALSE)</f>
        <v>01/31/2023 - 01/31/2031</v>
      </c>
      <c r="C1693" s="59">
        <v>2014</v>
      </c>
      <c r="D1693" s="59" t="str">
        <f t="shared" si="24"/>
        <v>Redwood City 2014</v>
      </c>
      <c r="E1693" s="59" t="s">
        <v>1357</v>
      </c>
      <c r="F1693" s="233" t="s">
        <v>1357</v>
      </c>
      <c r="G1693" s="59" t="s">
        <v>1357</v>
      </c>
      <c r="H1693" s="59" t="s">
        <v>1357</v>
      </c>
      <c r="I1693" s="48"/>
      <c r="J1693" s="59" t="s">
        <v>1357</v>
      </c>
      <c r="K1693" s="233" t="s">
        <v>1357</v>
      </c>
      <c r="L1693" s="59" t="s">
        <v>1357</v>
      </c>
      <c r="M1693" s="59" t="s">
        <v>1357</v>
      </c>
      <c r="N1693" s="48"/>
      <c r="O1693" s="59" t="s">
        <v>1357</v>
      </c>
      <c r="P1693" s="59" t="s">
        <v>1357</v>
      </c>
      <c r="Q1693" s="48"/>
      <c r="R1693" s="59" t="s">
        <v>1357</v>
      </c>
      <c r="S1693" s="59" t="s">
        <v>1357</v>
      </c>
      <c r="T1693" s="48" t="s">
        <v>1357</v>
      </c>
      <c r="U1693" s="59" t="s">
        <v>1357</v>
      </c>
      <c r="V1693" s="59" t="s">
        <v>1357</v>
      </c>
    </row>
    <row r="1694" spans="1:22">
      <c r="A1694" s="60" t="s">
        <v>1216</v>
      </c>
      <c r="B1694" s="15" t="str">
        <f>VLOOKUP(A1694,'Planning Periods'!$E$2:$N$540,10,FALSE)</f>
        <v>01/31/2023 - 01/31/2031</v>
      </c>
      <c r="C1694" s="59">
        <v>2015</v>
      </c>
      <c r="D1694" s="59" t="str">
        <f t="shared" si="24"/>
        <v>Redwood City 2015</v>
      </c>
      <c r="E1694" s="59">
        <v>706</v>
      </c>
      <c r="F1694" s="233">
        <v>0</v>
      </c>
      <c r="G1694" s="59">
        <v>0</v>
      </c>
      <c r="H1694" s="59">
        <v>0</v>
      </c>
      <c r="I1694" s="48"/>
      <c r="J1694" s="59">
        <v>429</v>
      </c>
      <c r="K1694" s="233">
        <v>2</v>
      </c>
      <c r="L1694" s="59">
        <v>0</v>
      </c>
      <c r="M1694" s="59">
        <v>2</v>
      </c>
      <c r="N1694" s="48"/>
      <c r="O1694" s="59">
        <v>502</v>
      </c>
      <c r="P1694" s="59">
        <v>0</v>
      </c>
      <c r="Q1694" s="48"/>
      <c r="R1694" s="59">
        <v>1152</v>
      </c>
      <c r="S1694" s="59">
        <v>1126</v>
      </c>
      <c r="T1694" s="48">
        <v>2</v>
      </c>
      <c r="U1694" s="59">
        <v>2789</v>
      </c>
      <c r="V1694" s="59">
        <v>1128</v>
      </c>
    </row>
    <row r="1695" spans="1:22">
      <c r="A1695" s="60" t="s">
        <v>1216</v>
      </c>
      <c r="B1695" s="15" t="str">
        <f>VLOOKUP(A1695,'Planning Periods'!$E$2:$N$540,10,FALSE)</f>
        <v>01/31/2023 - 01/31/2031</v>
      </c>
      <c r="C1695" s="59">
        <v>2016</v>
      </c>
      <c r="D1695" s="59" t="str">
        <f t="shared" si="24"/>
        <v>Redwood City 2016</v>
      </c>
      <c r="E1695" s="59">
        <v>706</v>
      </c>
      <c r="F1695" s="233">
        <v>7</v>
      </c>
      <c r="G1695" s="59">
        <v>7</v>
      </c>
      <c r="H1695" s="59">
        <v>0</v>
      </c>
      <c r="I1695" s="48"/>
      <c r="J1695" s="59">
        <v>429</v>
      </c>
      <c r="K1695" s="233">
        <v>16</v>
      </c>
      <c r="L1695" s="59">
        <v>0</v>
      </c>
      <c r="M1695" s="59">
        <v>16</v>
      </c>
      <c r="N1695" s="48"/>
      <c r="O1695" s="59">
        <v>502</v>
      </c>
      <c r="P1695" s="59">
        <v>0</v>
      </c>
      <c r="Q1695" s="48"/>
      <c r="R1695" s="59">
        <v>1152</v>
      </c>
      <c r="S1695" s="59">
        <v>240</v>
      </c>
      <c r="T1695" s="48">
        <v>16</v>
      </c>
      <c r="U1695" s="59">
        <v>2789</v>
      </c>
      <c r="V1695" s="59">
        <v>263</v>
      </c>
    </row>
    <row r="1696" spans="1:22">
      <c r="A1696" s="60" t="s">
        <v>1216</v>
      </c>
      <c r="B1696" s="15" t="str">
        <f>VLOOKUP(A1696,'Planning Periods'!$E$2:$N$540,10,FALSE)</f>
        <v>01/31/2023 - 01/31/2031</v>
      </c>
      <c r="C1696" s="59">
        <v>2017</v>
      </c>
      <c r="D1696" s="59" t="str">
        <f t="shared" si="24"/>
        <v>Redwood City 2017</v>
      </c>
      <c r="E1696" s="59">
        <v>706</v>
      </c>
      <c r="F1696" s="233">
        <v>0</v>
      </c>
      <c r="G1696" s="59">
        <v>0</v>
      </c>
      <c r="H1696" s="59">
        <v>0</v>
      </c>
      <c r="I1696" s="48"/>
      <c r="J1696" s="59">
        <v>429</v>
      </c>
      <c r="K1696" s="233">
        <v>36</v>
      </c>
      <c r="L1696" s="59">
        <v>36</v>
      </c>
      <c r="M1696" s="59">
        <v>0</v>
      </c>
      <c r="N1696" s="48"/>
      <c r="O1696" s="59">
        <v>502</v>
      </c>
      <c r="P1696" s="59">
        <v>0</v>
      </c>
      <c r="Q1696" s="48"/>
      <c r="R1696" s="59">
        <v>1152</v>
      </c>
      <c r="S1696" s="59">
        <v>8</v>
      </c>
      <c r="T1696" s="48">
        <v>0</v>
      </c>
      <c r="U1696" s="59">
        <v>2789</v>
      </c>
      <c r="V1696" s="59">
        <v>44</v>
      </c>
    </row>
    <row r="1697" spans="1:22">
      <c r="A1697" s="60" t="s">
        <v>1217</v>
      </c>
      <c r="B1697" s="15" t="str">
        <f>VLOOKUP(A1697,'Planning Periods'!$E$2:$N$540,10,FALSE)</f>
        <v>12/31/2023 - 12/31/2031</v>
      </c>
      <c r="C1697" s="59">
        <v>2013</v>
      </c>
      <c r="D1697" s="59" t="str">
        <f t="shared" si="24"/>
        <v>Reedley 2013</v>
      </c>
      <c r="E1697" s="59" t="s">
        <v>1357</v>
      </c>
      <c r="F1697" s="233" t="s">
        <v>1357</v>
      </c>
      <c r="G1697" s="59" t="s">
        <v>1357</v>
      </c>
      <c r="H1697" s="59" t="s">
        <v>1357</v>
      </c>
      <c r="I1697" s="48"/>
      <c r="J1697" s="59" t="s">
        <v>1357</v>
      </c>
      <c r="K1697" s="233" t="s">
        <v>1357</v>
      </c>
      <c r="L1697" s="59" t="s">
        <v>1357</v>
      </c>
      <c r="M1697" s="59" t="s">
        <v>1357</v>
      </c>
      <c r="N1697" s="48"/>
      <c r="O1697" s="59" t="s">
        <v>1357</v>
      </c>
      <c r="P1697" s="59" t="s">
        <v>1357</v>
      </c>
      <c r="Q1697" s="48"/>
      <c r="R1697" s="59" t="s">
        <v>1357</v>
      </c>
      <c r="S1697" s="59" t="s">
        <v>1357</v>
      </c>
      <c r="T1697" s="48" t="s">
        <v>1357</v>
      </c>
      <c r="U1697" s="59" t="s">
        <v>1357</v>
      </c>
      <c r="V1697" s="59" t="s">
        <v>1357</v>
      </c>
    </row>
    <row r="1698" spans="1:22">
      <c r="A1698" s="60" t="s">
        <v>1217</v>
      </c>
      <c r="B1698" s="15" t="str">
        <f>VLOOKUP(A1698,'Planning Periods'!$E$2:$N$540,10,FALSE)</f>
        <v>12/31/2023 - 12/31/2031</v>
      </c>
      <c r="C1698" s="59">
        <v>2014</v>
      </c>
      <c r="D1698" s="59" t="str">
        <f t="shared" si="24"/>
        <v>Reedley 2014</v>
      </c>
      <c r="E1698" s="59" t="s">
        <v>1357</v>
      </c>
      <c r="F1698" s="233" t="s">
        <v>1357</v>
      </c>
      <c r="G1698" s="59" t="s">
        <v>1357</v>
      </c>
      <c r="H1698" s="59" t="s">
        <v>1357</v>
      </c>
      <c r="I1698" s="48"/>
      <c r="J1698" s="59" t="s">
        <v>1357</v>
      </c>
      <c r="K1698" s="233" t="s">
        <v>1357</v>
      </c>
      <c r="L1698" s="59" t="s">
        <v>1357</v>
      </c>
      <c r="M1698" s="59" t="s">
        <v>1357</v>
      </c>
      <c r="N1698" s="48"/>
      <c r="O1698" s="59" t="s">
        <v>1357</v>
      </c>
      <c r="P1698" s="59" t="s">
        <v>1357</v>
      </c>
      <c r="Q1698" s="48"/>
      <c r="R1698" s="59" t="s">
        <v>1357</v>
      </c>
      <c r="S1698" s="59" t="s">
        <v>1357</v>
      </c>
      <c r="T1698" s="48" t="s">
        <v>1357</v>
      </c>
      <c r="U1698" s="59" t="s">
        <v>1357</v>
      </c>
      <c r="V1698" s="59" t="s">
        <v>1357</v>
      </c>
    </row>
    <row r="1699" spans="1:22">
      <c r="A1699" s="60" t="s">
        <v>1217</v>
      </c>
      <c r="B1699" s="15" t="str">
        <f>VLOOKUP(A1699,'Planning Periods'!$E$2:$N$540,10,FALSE)</f>
        <v>12/31/2023 - 12/31/2031</v>
      </c>
      <c r="C1699" s="59">
        <v>2015</v>
      </c>
      <c r="D1699" s="59" t="str">
        <f t="shared" si="24"/>
        <v>Reedley 2015</v>
      </c>
      <c r="E1699" s="59">
        <v>393</v>
      </c>
      <c r="F1699" s="233">
        <v>55</v>
      </c>
      <c r="G1699" s="59">
        <v>55</v>
      </c>
      <c r="H1699" s="59">
        <v>0</v>
      </c>
      <c r="I1699" s="48"/>
      <c r="J1699" s="59">
        <v>204</v>
      </c>
      <c r="K1699" s="233">
        <v>0</v>
      </c>
      <c r="L1699" s="59">
        <v>0</v>
      </c>
      <c r="M1699" s="59">
        <v>0</v>
      </c>
      <c r="N1699" s="48"/>
      <c r="O1699" s="59">
        <v>161</v>
      </c>
      <c r="P1699" s="59">
        <v>3</v>
      </c>
      <c r="Q1699" s="48"/>
      <c r="R1699" s="59">
        <v>553</v>
      </c>
      <c r="S1699" s="59">
        <v>5</v>
      </c>
      <c r="T1699" s="48">
        <v>0</v>
      </c>
      <c r="U1699" s="59">
        <v>1311</v>
      </c>
      <c r="V1699" s="59">
        <v>63</v>
      </c>
    </row>
    <row r="1700" spans="1:22">
      <c r="A1700" s="60" t="s">
        <v>1217</v>
      </c>
      <c r="B1700" s="15" t="str">
        <f>VLOOKUP(A1700,'Planning Periods'!$E$2:$N$540,10,FALSE)</f>
        <v>12/31/2023 - 12/31/2031</v>
      </c>
      <c r="C1700" s="59">
        <v>2016</v>
      </c>
      <c r="D1700" s="59" t="str">
        <f t="shared" ref="D1700:D1769" si="25">CONCATENATE(A1700," ",C1700)</f>
        <v>Reedley 2016</v>
      </c>
      <c r="E1700" s="59">
        <v>393</v>
      </c>
      <c r="F1700" s="233">
        <v>0</v>
      </c>
      <c r="G1700" s="59">
        <v>0</v>
      </c>
      <c r="H1700" s="59">
        <v>0</v>
      </c>
      <c r="I1700" s="48"/>
      <c r="J1700" s="59">
        <v>204</v>
      </c>
      <c r="K1700" s="233">
        <v>0</v>
      </c>
      <c r="L1700" s="59">
        <v>0</v>
      </c>
      <c r="M1700" s="59">
        <v>0</v>
      </c>
      <c r="N1700" s="48"/>
      <c r="O1700" s="59">
        <v>161</v>
      </c>
      <c r="P1700" s="59">
        <v>9</v>
      </c>
      <c r="Q1700" s="48"/>
      <c r="R1700" s="59">
        <v>553</v>
      </c>
      <c r="S1700" s="59">
        <v>0</v>
      </c>
      <c r="T1700" s="48">
        <v>0</v>
      </c>
      <c r="U1700" s="59">
        <v>1311</v>
      </c>
      <c r="V1700" s="59">
        <v>9</v>
      </c>
    </row>
    <row r="1701" spans="1:22">
      <c r="A1701" s="60" t="s">
        <v>1217</v>
      </c>
      <c r="B1701" s="15" t="str">
        <f>VLOOKUP(A1701,'Planning Periods'!$E$2:$N$540,10,FALSE)</f>
        <v>12/31/2023 - 12/31/2031</v>
      </c>
      <c r="C1701" s="59">
        <v>2017</v>
      </c>
      <c r="D1701" s="59" t="str">
        <f t="shared" si="25"/>
        <v>Reedley 2017</v>
      </c>
      <c r="E1701" s="59">
        <v>393</v>
      </c>
      <c r="F1701" s="233">
        <v>0</v>
      </c>
      <c r="G1701" s="59">
        <v>0</v>
      </c>
      <c r="H1701" s="59">
        <v>0</v>
      </c>
      <c r="I1701" s="48"/>
      <c r="J1701" s="59">
        <v>204</v>
      </c>
      <c r="K1701" s="233">
        <v>0</v>
      </c>
      <c r="L1701" s="59">
        <v>0</v>
      </c>
      <c r="M1701" s="59">
        <v>0</v>
      </c>
      <c r="N1701" s="48"/>
      <c r="O1701" s="59">
        <v>161</v>
      </c>
      <c r="P1701" s="59">
        <v>3</v>
      </c>
      <c r="Q1701" s="48"/>
      <c r="R1701" s="59">
        <v>553</v>
      </c>
      <c r="S1701" s="59">
        <v>1</v>
      </c>
      <c r="T1701" s="48">
        <v>0</v>
      </c>
      <c r="U1701" s="59">
        <v>1311</v>
      </c>
      <c r="V1701" s="59">
        <v>4</v>
      </c>
    </row>
    <row r="1702" spans="1:22">
      <c r="A1702" s="60" t="s">
        <v>1218</v>
      </c>
      <c r="B1702" s="15"/>
      <c r="C1702" s="59">
        <v>2013</v>
      </c>
      <c r="D1702" s="59" t="str">
        <f t="shared" si="25"/>
        <v>Rialto 2013</v>
      </c>
      <c r="E1702" s="59">
        <v>1023</v>
      </c>
      <c r="F1702" s="233">
        <v>0</v>
      </c>
      <c r="G1702" s="59">
        <v>0</v>
      </c>
      <c r="H1702" s="59">
        <v>0</v>
      </c>
      <c r="I1702" s="48"/>
      <c r="J1702" s="59">
        <v>700</v>
      </c>
      <c r="K1702" s="233">
        <v>0</v>
      </c>
      <c r="L1702" s="59">
        <v>0</v>
      </c>
      <c r="M1702" s="59">
        <v>0</v>
      </c>
      <c r="N1702" s="48"/>
      <c r="O1702" s="59">
        <v>812</v>
      </c>
      <c r="P1702" s="59">
        <v>0</v>
      </c>
      <c r="Q1702" s="48"/>
      <c r="R1702" s="59">
        <v>1788</v>
      </c>
      <c r="S1702" s="59">
        <v>0</v>
      </c>
      <c r="T1702" s="48">
        <v>0</v>
      </c>
      <c r="U1702" s="59">
        <v>4323</v>
      </c>
      <c r="V1702" s="59">
        <v>0</v>
      </c>
    </row>
    <row r="1703" spans="1:22">
      <c r="A1703" s="60" t="s">
        <v>1218</v>
      </c>
      <c r="B1703" s="15" t="str">
        <f>VLOOKUP(A1703,'Planning Periods'!$E$2:$N$540,10,FALSE)</f>
        <v>10/15/2021 - 10/15/2029</v>
      </c>
      <c r="C1703" s="59">
        <v>2014</v>
      </c>
      <c r="D1703" s="59" t="str">
        <f t="shared" si="25"/>
        <v>Rialto 2014</v>
      </c>
      <c r="E1703" s="59">
        <v>1023</v>
      </c>
      <c r="F1703" s="233">
        <v>0</v>
      </c>
      <c r="G1703" s="59">
        <v>0</v>
      </c>
      <c r="H1703" s="59">
        <v>0</v>
      </c>
      <c r="I1703" s="48"/>
      <c r="J1703" s="59">
        <v>700</v>
      </c>
      <c r="K1703" s="233">
        <v>0</v>
      </c>
      <c r="L1703" s="59">
        <v>0</v>
      </c>
      <c r="M1703" s="59">
        <v>0</v>
      </c>
      <c r="N1703" s="48"/>
      <c r="O1703" s="59">
        <v>812</v>
      </c>
      <c r="P1703" s="59">
        <v>0</v>
      </c>
      <c r="Q1703" s="48"/>
      <c r="R1703" s="59">
        <v>1788</v>
      </c>
      <c r="S1703" s="59">
        <v>76</v>
      </c>
      <c r="T1703" s="48">
        <v>0</v>
      </c>
      <c r="U1703" s="59">
        <v>4323</v>
      </c>
      <c r="V1703" s="59">
        <v>76</v>
      </c>
    </row>
    <row r="1704" spans="1:22">
      <c r="A1704" s="60" t="s">
        <v>1218</v>
      </c>
      <c r="B1704" s="15" t="str">
        <f>VLOOKUP(A1704,'Planning Periods'!$E$2:$N$540,10,FALSE)</f>
        <v>10/15/2021 - 10/15/2029</v>
      </c>
      <c r="C1704" s="59">
        <v>2015</v>
      </c>
      <c r="D1704" s="59" t="str">
        <f t="shared" si="25"/>
        <v>Rialto 2015</v>
      </c>
      <c r="E1704" s="59">
        <v>1023</v>
      </c>
      <c r="F1704" s="233">
        <v>0</v>
      </c>
      <c r="G1704" s="59">
        <v>0</v>
      </c>
      <c r="H1704" s="59">
        <v>0</v>
      </c>
      <c r="I1704" s="48"/>
      <c r="J1704" s="59">
        <v>700</v>
      </c>
      <c r="K1704" s="233">
        <v>0</v>
      </c>
      <c r="L1704" s="59">
        <v>0</v>
      </c>
      <c r="M1704" s="59">
        <v>0</v>
      </c>
      <c r="N1704" s="48"/>
      <c r="O1704" s="59">
        <v>812</v>
      </c>
      <c r="P1704" s="59">
        <v>0</v>
      </c>
      <c r="Q1704" s="48"/>
      <c r="R1704" s="59">
        <v>1788</v>
      </c>
      <c r="S1704" s="59">
        <v>8</v>
      </c>
      <c r="T1704" s="48">
        <v>0</v>
      </c>
      <c r="U1704" s="59">
        <v>4323</v>
      </c>
      <c r="V1704" s="59">
        <v>8</v>
      </c>
    </row>
    <row r="1705" spans="1:22">
      <c r="A1705" s="60" t="s">
        <v>1218</v>
      </c>
      <c r="B1705" s="15" t="str">
        <f>VLOOKUP(A1705,'Planning Periods'!$E$2:$N$540,10,FALSE)</f>
        <v>10/15/2021 - 10/15/2029</v>
      </c>
      <c r="C1705" s="59">
        <v>2016</v>
      </c>
      <c r="D1705" s="59" t="str">
        <f t="shared" si="25"/>
        <v>Rialto 2016</v>
      </c>
      <c r="E1705" s="59">
        <v>1023</v>
      </c>
      <c r="F1705" s="233">
        <v>0</v>
      </c>
      <c r="G1705" s="59">
        <v>0</v>
      </c>
      <c r="H1705" s="59">
        <v>0</v>
      </c>
      <c r="I1705" s="48"/>
      <c r="J1705" s="59">
        <v>700</v>
      </c>
      <c r="K1705" s="233">
        <v>0</v>
      </c>
      <c r="L1705" s="59">
        <v>0</v>
      </c>
      <c r="M1705" s="59">
        <v>0</v>
      </c>
      <c r="N1705" s="48"/>
      <c r="O1705" s="59">
        <v>812</v>
      </c>
      <c r="P1705" s="59">
        <v>0</v>
      </c>
      <c r="Q1705" s="48"/>
      <c r="R1705" s="59">
        <v>1788</v>
      </c>
      <c r="S1705" s="59">
        <v>5</v>
      </c>
      <c r="T1705" s="48">
        <v>0</v>
      </c>
      <c r="U1705" s="59">
        <v>4323</v>
      </c>
      <c r="V1705" s="59">
        <v>5</v>
      </c>
    </row>
    <row r="1706" spans="1:22">
      <c r="A1706" s="60" t="s">
        <v>1218</v>
      </c>
      <c r="B1706" s="15" t="str">
        <f>VLOOKUP(A1706,'Planning Periods'!$E$2:$N$540,10,FALSE)</f>
        <v>10/15/2021 - 10/15/2029</v>
      </c>
      <c r="C1706" s="59">
        <v>2017</v>
      </c>
      <c r="D1706" s="59" t="str">
        <f t="shared" si="25"/>
        <v>Rialto 2017</v>
      </c>
      <c r="E1706" s="59">
        <v>1023</v>
      </c>
      <c r="F1706" s="233">
        <v>0</v>
      </c>
      <c r="G1706" s="59">
        <v>0</v>
      </c>
      <c r="H1706" s="59">
        <v>0</v>
      </c>
      <c r="I1706" s="48"/>
      <c r="J1706" s="59">
        <v>700</v>
      </c>
      <c r="K1706" s="233">
        <v>0</v>
      </c>
      <c r="L1706" s="59">
        <v>0</v>
      </c>
      <c r="M1706" s="59">
        <v>0</v>
      </c>
      <c r="N1706" s="48"/>
      <c r="O1706" s="59">
        <v>812</v>
      </c>
      <c r="P1706" s="59">
        <v>0</v>
      </c>
      <c r="Q1706" s="48"/>
      <c r="R1706" s="59">
        <v>1788</v>
      </c>
      <c r="S1706" s="59">
        <v>7</v>
      </c>
      <c r="T1706" s="48">
        <v>0</v>
      </c>
      <c r="U1706" s="59">
        <v>4323</v>
      </c>
      <c r="V1706" s="59">
        <v>7</v>
      </c>
    </row>
    <row r="1707" spans="1:22">
      <c r="A1707" s="60" t="s">
        <v>1219</v>
      </c>
      <c r="B1707" s="15" t="str">
        <f>VLOOKUP(A1707,'Planning Periods'!$E$2:$N$540,10,FALSE)</f>
        <v>01/31/2023 - 01/31/2031</v>
      </c>
      <c r="C1707" s="59">
        <v>2014</v>
      </c>
      <c r="D1707" s="59" t="str">
        <f t="shared" si="25"/>
        <v>Richmond 2014</v>
      </c>
      <c r="E1707" s="59" t="s">
        <v>1357</v>
      </c>
      <c r="F1707" s="233" t="s">
        <v>1357</v>
      </c>
      <c r="G1707" s="59" t="s">
        <v>1357</v>
      </c>
      <c r="H1707" s="59" t="s">
        <v>1357</v>
      </c>
      <c r="I1707" s="48"/>
      <c r="J1707" s="59" t="s">
        <v>1357</v>
      </c>
      <c r="K1707" s="233" t="s">
        <v>1357</v>
      </c>
      <c r="L1707" s="59" t="s">
        <v>1357</v>
      </c>
      <c r="M1707" s="59" t="s">
        <v>1357</v>
      </c>
      <c r="N1707" s="48"/>
      <c r="O1707" s="59" t="s">
        <v>1357</v>
      </c>
      <c r="P1707" s="59" t="s">
        <v>1357</v>
      </c>
      <c r="Q1707" s="48"/>
      <c r="R1707" s="59" t="s">
        <v>1357</v>
      </c>
      <c r="S1707" s="59" t="s">
        <v>1357</v>
      </c>
      <c r="T1707" s="48" t="s">
        <v>1357</v>
      </c>
      <c r="U1707" s="59" t="s">
        <v>1357</v>
      </c>
      <c r="V1707" s="59" t="s">
        <v>1357</v>
      </c>
    </row>
    <row r="1708" spans="1:22">
      <c r="A1708" s="60" t="s">
        <v>1219</v>
      </c>
      <c r="B1708" s="15" t="str">
        <f>VLOOKUP(A1708,'Planning Periods'!$E$2:$N$540,10,FALSE)</f>
        <v>01/31/2023 - 01/31/2031</v>
      </c>
      <c r="C1708" s="59">
        <v>2015</v>
      </c>
      <c r="D1708" s="59" t="str">
        <f t="shared" si="25"/>
        <v>Richmond 2015</v>
      </c>
      <c r="E1708" s="59">
        <v>438</v>
      </c>
      <c r="F1708" s="233">
        <v>0</v>
      </c>
      <c r="G1708" s="59">
        <v>0</v>
      </c>
      <c r="H1708" s="59">
        <v>0</v>
      </c>
      <c r="I1708" s="48"/>
      <c r="J1708" s="59">
        <v>305</v>
      </c>
      <c r="K1708" s="233">
        <v>79</v>
      </c>
      <c r="L1708" s="59">
        <v>79</v>
      </c>
      <c r="M1708" s="59">
        <v>0</v>
      </c>
      <c r="N1708" s="48"/>
      <c r="O1708" s="59">
        <v>410</v>
      </c>
      <c r="P1708" s="59">
        <v>0</v>
      </c>
      <c r="Q1708" s="48"/>
      <c r="R1708" s="59">
        <v>1282</v>
      </c>
      <c r="S1708" s="59">
        <v>112</v>
      </c>
      <c r="T1708" s="48">
        <v>0</v>
      </c>
      <c r="U1708" s="59">
        <v>2435</v>
      </c>
      <c r="V1708" s="59">
        <v>191</v>
      </c>
    </row>
    <row r="1709" spans="1:22">
      <c r="A1709" s="60" t="s">
        <v>1219</v>
      </c>
      <c r="B1709" s="15" t="str">
        <f>VLOOKUP(A1709,'Planning Periods'!$E$2:$N$540,10,FALSE)</f>
        <v>01/31/2023 - 01/31/2031</v>
      </c>
      <c r="C1709" s="59">
        <v>2016</v>
      </c>
      <c r="D1709" s="59" t="str">
        <f t="shared" si="25"/>
        <v>Richmond 2016</v>
      </c>
      <c r="E1709" s="59">
        <v>438</v>
      </c>
      <c r="F1709" s="233">
        <v>0</v>
      </c>
      <c r="G1709" s="59">
        <v>0</v>
      </c>
      <c r="H1709" s="59">
        <v>0</v>
      </c>
      <c r="I1709" s="48"/>
      <c r="J1709" s="59">
        <v>305</v>
      </c>
      <c r="K1709" s="233">
        <v>0</v>
      </c>
      <c r="L1709" s="59">
        <v>0</v>
      </c>
      <c r="M1709" s="59">
        <v>0</v>
      </c>
      <c r="N1709" s="48"/>
      <c r="O1709" s="59">
        <v>410</v>
      </c>
      <c r="P1709" s="59">
        <v>0</v>
      </c>
      <c r="Q1709" s="48"/>
      <c r="R1709" s="59">
        <v>1282</v>
      </c>
      <c r="S1709" s="59">
        <v>56</v>
      </c>
      <c r="T1709" s="48">
        <v>0</v>
      </c>
      <c r="U1709" s="59">
        <v>2435</v>
      </c>
      <c r="V1709" s="59">
        <v>56</v>
      </c>
    </row>
    <row r="1710" spans="1:22">
      <c r="A1710" s="60" t="s">
        <v>1219</v>
      </c>
      <c r="B1710" s="15" t="str">
        <f>VLOOKUP(A1710,'Planning Periods'!$E$2:$N$540,10,FALSE)</f>
        <v>01/31/2023 - 01/31/2031</v>
      </c>
      <c r="C1710" s="59">
        <v>2017</v>
      </c>
      <c r="D1710" s="59" t="str">
        <f t="shared" si="25"/>
        <v>Richmond 2017</v>
      </c>
      <c r="E1710" s="59">
        <v>438</v>
      </c>
      <c r="F1710" s="233">
        <v>79</v>
      </c>
      <c r="G1710" s="59">
        <v>79</v>
      </c>
      <c r="H1710" s="59">
        <v>0</v>
      </c>
      <c r="I1710" s="48"/>
      <c r="J1710" s="59">
        <v>305</v>
      </c>
      <c r="K1710" s="233">
        <v>0</v>
      </c>
      <c r="L1710" s="59">
        <v>0</v>
      </c>
      <c r="M1710" s="59">
        <v>0</v>
      </c>
      <c r="N1710" s="48"/>
      <c r="O1710" s="59">
        <v>410</v>
      </c>
      <c r="P1710" s="59">
        <v>0</v>
      </c>
      <c r="Q1710" s="48"/>
      <c r="R1710" s="59">
        <v>1282</v>
      </c>
      <c r="S1710" s="59">
        <v>59</v>
      </c>
      <c r="T1710" s="48">
        <v>0</v>
      </c>
      <c r="U1710" s="59">
        <v>2435</v>
      </c>
      <c r="V1710" s="59">
        <v>138</v>
      </c>
    </row>
    <row r="1711" spans="1:22">
      <c r="A1711" t="s">
        <v>1220</v>
      </c>
      <c r="B1711" s="15" t="str">
        <f>VLOOKUP(A1711,'Planning Periods'!$E$2:$N$540,10,FALSE)</f>
        <v>12/31/2023 - 12/31/2031</v>
      </c>
      <c r="C1711" s="59">
        <v>2013</v>
      </c>
      <c r="D1711" s="59" t="str">
        <f t="shared" si="25"/>
        <v>Ridgecrest 2013</v>
      </c>
      <c r="E1711" s="59" t="s">
        <v>1357</v>
      </c>
      <c r="F1711" s="233" t="s">
        <v>1357</v>
      </c>
      <c r="G1711" s="59" t="s">
        <v>1357</v>
      </c>
      <c r="H1711" s="59" t="s">
        <v>1357</v>
      </c>
      <c r="I1711" s="48"/>
      <c r="J1711" s="59" t="s">
        <v>1357</v>
      </c>
      <c r="K1711" s="233" t="s">
        <v>1357</v>
      </c>
      <c r="L1711" s="59" t="s">
        <v>1357</v>
      </c>
      <c r="M1711" s="59" t="s">
        <v>1357</v>
      </c>
      <c r="N1711" s="48"/>
      <c r="O1711" s="59" t="s">
        <v>1357</v>
      </c>
      <c r="P1711" s="59" t="s">
        <v>1357</v>
      </c>
      <c r="Q1711" s="48"/>
      <c r="R1711" s="59" t="s">
        <v>1357</v>
      </c>
      <c r="S1711" s="59" t="s">
        <v>1357</v>
      </c>
      <c r="T1711" s="48" t="s">
        <v>1357</v>
      </c>
      <c r="U1711" s="59" t="s">
        <v>1357</v>
      </c>
      <c r="V1711" s="59" t="s">
        <v>1357</v>
      </c>
    </row>
    <row r="1712" spans="1:22">
      <c r="A1712" t="s">
        <v>1220</v>
      </c>
      <c r="B1712" s="15" t="str">
        <f>VLOOKUP(A1712,'Planning Periods'!$E$2:$N$540,10,FALSE)</f>
        <v>12/31/2023 - 12/31/2031</v>
      </c>
      <c r="C1712" s="59">
        <v>2014</v>
      </c>
      <c r="D1712" s="59" t="str">
        <f t="shared" si="25"/>
        <v>Ridgecrest 2014</v>
      </c>
      <c r="E1712" s="233" t="s">
        <v>1357</v>
      </c>
      <c r="F1712" s="233" t="s">
        <v>1357</v>
      </c>
      <c r="G1712" s="233" t="s">
        <v>1357</v>
      </c>
      <c r="H1712" s="233" t="s">
        <v>1357</v>
      </c>
      <c r="I1712" s="233">
        <v>0</v>
      </c>
      <c r="J1712" s="233" t="s">
        <v>1357</v>
      </c>
      <c r="K1712" s="233" t="s">
        <v>1357</v>
      </c>
      <c r="L1712" s="233" t="s">
        <v>1357</v>
      </c>
      <c r="M1712" s="233" t="s">
        <v>1357</v>
      </c>
      <c r="N1712" s="233">
        <v>0</v>
      </c>
      <c r="O1712" s="233" t="s">
        <v>1357</v>
      </c>
      <c r="P1712" s="233" t="s">
        <v>1357</v>
      </c>
      <c r="Q1712" s="233"/>
      <c r="R1712" s="233" t="s">
        <v>1357</v>
      </c>
      <c r="S1712" s="233" t="s">
        <v>1357</v>
      </c>
      <c r="T1712" s="233" t="s">
        <v>1357</v>
      </c>
      <c r="U1712" s="233" t="s">
        <v>1357</v>
      </c>
      <c r="V1712" s="233" t="s">
        <v>1357</v>
      </c>
    </row>
    <row r="1713" spans="1:22">
      <c r="A1713" t="s">
        <v>1220</v>
      </c>
      <c r="B1713" s="15" t="str">
        <f>VLOOKUP(A1713,'Planning Periods'!$E$2:$N$540,10,FALSE)</f>
        <v>12/31/2023 - 12/31/2031</v>
      </c>
      <c r="C1713" s="59">
        <v>2015</v>
      </c>
      <c r="D1713" s="59" t="str">
        <f t="shared" si="25"/>
        <v>Ridgecrest 2015</v>
      </c>
      <c r="E1713" t="s">
        <v>1357</v>
      </c>
      <c r="F1713" t="s">
        <v>1357</v>
      </c>
      <c r="G1713" t="s">
        <v>1357</v>
      </c>
      <c r="H1713" t="s">
        <v>1357</v>
      </c>
      <c r="J1713" t="s">
        <v>1357</v>
      </c>
      <c r="K1713" t="s">
        <v>1357</v>
      </c>
      <c r="L1713" t="s">
        <v>1357</v>
      </c>
      <c r="M1713" t="s">
        <v>1357</v>
      </c>
      <c r="O1713" t="s">
        <v>1357</v>
      </c>
      <c r="P1713" t="s">
        <v>1357</v>
      </c>
      <c r="R1713" t="s">
        <v>1357</v>
      </c>
      <c r="S1713" t="s">
        <v>1357</v>
      </c>
      <c r="T1713" t="s">
        <v>1357</v>
      </c>
      <c r="U1713" t="s">
        <v>1357</v>
      </c>
      <c r="V1713" t="s">
        <v>1357</v>
      </c>
    </row>
    <row r="1714" spans="1:22">
      <c r="A1714" t="s">
        <v>1220</v>
      </c>
      <c r="B1714" s="15" t="str">
        <f>VLOOKUP(A1714,'Planning Periods'!$E$2:$N$540,10,FALSE)</f>
        <v>12/31/2023 - 12/31/2031</v>
      </c>
      <c r="C1714" s="59">
        <v>2016</v>
      </c>
      <c r="D1714" s="59" t="str">
        <f t="shared" si="25"/>
        <v>Ridgecrest 2016</v>
      </c>
      <c r="E1714" t="s">
        <v>1357</v>
      </c>
      <c r="F1714" t="s">
        <v>1357</v>
      </c>
      <c r="G1714" t="s">
        <v>1357</v>
      </c>
      <c r="H1714" t="s">
        <v>1357</v>
      </c>
      <c r="J1714" t="s">
        <v>1357</v>
      </c>
      <c r="K1714" t="s">
        <v>1357</v>
      </c>
      <c r="L1714" t="s">
        <v>1357</v>
      </c>
      <c r="M1714" t="s">
        <v>1357</v>
      </c>
      <c r="O1714" t="s">
        <v>1357</v>
      </c>
      <c r="P1714" t="s">
        <v>1357</v>
      </c>
      <c r="R1714" t="s">
        <v>1357</v>
      </c>
      <c r="S1714" t="s">
        <v>1357</v>
      </c>
      <c r="T1714" t="s">
        <v>1357</v>
      </c>
      <c r="U1714" t="s">
        <v>1357</v>
      </c>
      <c r="V1714" t="s">
        <v>1357</v>
      </c>
    </row>
    <row r="1715" spans="1:22">
      <c r="A1715" t="s">
        <v>1220</v>
      </c>
      <c r="B1715" s="15" t="str">
        <f>VLOOKUP(A1715,'Planning Periods'!$E$2:$N$540,10,FALSE)</f>
        <v>12/31/2023 - 12/31/2031</v>
      </c>
      <c r="C1715" s="59">
        <v>2017</v>
      </c>
      <c r="D1715" s="59" t="str">
        <f t="shared" si="25"/>
        <v>Ridgecrest 2017</v>
      </c>
      <c r="E1715" t="s">
        <v>1357</v>
      </c>
      <c r="F1715" t="s">
        <v>1357</v>
      </c>
      <c r="G1715" t="s">
        <v>1357</v>
      </c>
      <c r="H1715" t="s">
        <v>1357</v>
      </c>
      <c r="J1715" t="s">
        <v>1357</v>
      </c>
      <c r="K1715" t="s">
        <v>1357</v>
      </c>
      <c r="L1715" t="s">
        <v>1357</v>
      </c>
      <c r="M1715" t="s">
        <v>1357</v>
      </c>
      <c r="O1715" t="s">
        <v>1357</v>
      </c>
      <c r="P1715" t="s">
        <v>1357</v>
      </c>
      <c r="R1715" t="s">
        <v>1357</v>
      </c>
      <c r="S1715" t="s">
        <v>1357</v>
      </c>
      <c r="T1715" t="s">
        <v>1357</v>
      </c>
      <c r="U1715" t="s">
        <v>1357</v>
      </c>
      <c r="V1715" t="s">
        <v>1357</v>
      </c>
    </row>
    <row r="1716" spans="1:22">
      <c r="A1716" t="s">
        <v>1221</v>
      </c>
      <c r="B1716" s="15" t="str">
        <f>VLOOKUP(A1716,'Planning Periods'!$E$2:$N$540,10,FALSE)</f>
        <v>08/31/2019 - 08/31/2027</v>
      </c>
      <c r="C1716" s="59">
        <v>2014</v>
      </c>
      <c r="D1716" s="59" t="str">
        <f t="shared" si="25"/>
        <v>Rio Dell 2014</v>
      </c>
      <c r="E1716" s="233" t="s">
        <v>1357</v>
      </c>
      <c r="F1716" s="233" t="s">
        <v>1357</v>
      </c>
      <c r="G1716" s="233" t="s">
        <v>1357</v>
      </c>
      <c r="H1716" s="233" t="s">
        <v>1357</v>
      </c>
      <c r="I1716" s="233">
        <v>0</v>
      </c>
      <c r="J1716" s="233" t="s">
        <v>1357</v>
      </c>
      <c r="K1716" s="233" t="s">
        <v>1357</v>
      </c>
      <c r="L1716" s="233" t="s">
        <v>1357</v>
      </c>
      <c r="M1716" s="233" t="s">
        <v>1357</v>
      </c>
      <c r="N1716" s="233">
        <v>0</v>
      </c>
      <c r="O1716" s="233" t="s">
        <v>1357</v>
      </c>
      <c r="P1716" s="233" t="s">
        <v>1357</v>
      </c>
      <c r="Q1716" s="233"/>
      <c r="R1716" s="233" t="s">
        <v>1357</v>
      </c>
      <c r="S1716" s="233" t="s">
        <v>1357</v>
      </c>
      <c r="T1716" s="233" t="s">
        <v>1357</v>
      </c>
      <c r="U1716" s="233" t="s">
        <v>1357</v>
      </c>
      <c r="V1716" s="233" t="s">
        <v>1357</v>
      </c>
    </row>
    <row r="1717" spans="1:22">
      <c r="A1717" t="s">
        <v>1221</v>
      </c>
      <c r="B1717" s="15" t="str">
        <f>VLOOKUP(A1717,'Planning Periods'!$E$2:$N$540,10,FALSE)</f>
        <v>08/31/2019 - 08/31/2027</v>
      </c>
      <c r="C1717" s="59">
        <v>2015</v>
      </c>
      <c r="D1717" s="59" t="str">
        <f t="shared" si="25"/>
        <v>Rio Dell 2015</v>
      </c>
      <c r="E1717" t="s">
        <v>1357</v>
      </c>
      <c r="F1717" t="s">
        <v>1357</v>
      </c>
      <c r="G1717" t="s">
        <v>1357</v>
      </c>
      <c r="H1717" t="s">
        <v>1357</v>
      </c>
      <c r="J1717" t="s">
        <v>1357</v>
      </c>
      <c r="K1717" t="s">
        <v>1357</v>
      </c>
      <c r="L1717" t="s">
        <v>1357</v>
      </c>
      <c r="M1717" t="s">
        <v>1357</v>
      </c>
      <c r="O1717" t="s">
        <v>1357</v>
      </c>
      <c r="P1717" t="s">
        <v>1357</v>
      </c>
      <c r="R1717" t="s">
        <v>1357</v>
      </c>
      <c r="S1717" t="s">
        <v>1357</v>
      </c>
      <c r="T1717" t="s">
        <v>1357</v>
      </c>
      <c r="U1717" t="s">
        <v>1357</v>
      </c>
      <c r="V1717" t="s">
        <v>1357</v>
      </c>
    </row>
    <row r="1718" spans="1:22">
      <c r="A1718" t="s">
        <v>1221</v>
      </c>
      <c r="B1718" s="15" t="str">
        <f>VLOOKUP(A1718,'Planning Periods'!$E$2:$N$540,10,FALSE)</f>
        <v>08/31/2019 - 08/31/2027</v>
      </c>
      <c r="C1718" s="59">
        <v>2016</v>
      </c>
      <c r="D1718" s="59" t="str">
        <f t="shared" si="25"/>
        <v>Rio Dell 2016</v>
      </c>
      <c r="E1718" t="s">
        <v>1357</v>
      </c>
      <c r="F1718" t="s">
        <v>1357</v>
      </c>
      <c r="G1718" t="s">
        <v>1357</v>
      </c>
      <c r="H1718" t="s">
        <v>1357</v>
      </c>
      <c r="J1718" t="s">
        <v>1357</v>
      </c>
      <c r="K1718" t="s">
        <v>1357</v>
      </c>
      <c r="L1718" t="s">
        <v>1357</v>
      </c>
      <c r="M1718" t="s">
        <v>1357</v>
      </c>
      <c r="O1718" t="s">
        <v>1357</v>
      </c>
      <c r="P1718" t="s">
        <v>1357</v>
      </c>
      <c r="R1718" t="s">
        <v>1357</v>
      </c>
      <c r="S1718" t="s">
        <v>1357</v>
      </c>
      <c r="T1718" t="s">
        <v>1357</v>
      </c>
      <c r="U1718" t="s">
        <v>1357</v>
      </c>
      <c r="V1718" t="s">
        <v>1357</v>
      </c>
    </row>
    <row r="1719" spans="1:22">
      <c r="A1719" t="s">
        <v>1221</v>
      </c>
      <c r="B1719" s="15" t="str">
        <f>VLOOKUP(A1719,'Planning Periods'!$E$2:$N$540,10,FALSE)</f>
        <v>08/31/2019 - 08/31/2027</v>
      </c>
      <c r="C1719" s="59">
        <v>2017</v>
      </c>
      <c r="D1719" s="59" t="str">
        <f t="shared" si="25"/>
        <v>Rio Dell 2017</v>
      </c>
      <c r="E1719" t="s">
        <v>1357</v>
      </c>
      <c r="F1719" t="s">
        <v>1357</v>
      </c>
      <c r="G1719" t="s">
        <v>1357</v>
      </c>
      <c r="H1719" t="s">
        <v>1357</v>
      </c>
      <c r="J1719" t="s">
        <v>1357</v>
      </c>
      <c r="K1719" t="s">
        <v>1357</v>
      </c>
      <c r="L1719" t="s">
        <v>1357</v>
      </c>
      <c r="M1719" t="s">
        <v>1357</v>
      </c>
      <c r="O1719" t="s">
        <v>1357</v>
      </c>
      <c r="P1719" t="s">
        <v>1357</v>
      </c>
      <c r="R1719" t="s">
        <v>1357</v>
      </c>
      <c r="S1719" t="s">
        <v>1357</v>
      </c>
      <c r="T1719" t="s">
        <v>1357</v>
      </c>
      <c r="U1719" t="s">
        <v>1357</v>
      </c>
      <c r="V1719" t="s">
        <v>1357</v>
      </c>
    </row>
    <row r="1720" spans="1:22">
      <c r="A1720" t="s">
        <v>1222</v>
      </c>
      <c r="B1720" s="15" t="str">
        <f>VLOOKUP(A1720,'Planning Periods'!$E$2:$N$540,10,FALSE)</f>
        <v>01/31/2023 - 01/31/2031</v>
      </c>
      <c r="C1720" s="59">
        <v>2014</v>
      </c>
      <c r="D1720" s="59" t="str">
        <f t="shared" si="25"/>
        <v>Rio Vista 2014</v>
      </c>
      <c r="E1720" s="233" t="s">
        <v>1357</v>
      </c>
      <c r="F1720" s="233" t="s">
        <v>1357</v>
      </c>
      <c r="G1720" s="233" t="s">
        <v>1357</v>
      </c>
      <c r="H1720" s="233" t="s">
        <v>1357</v>
      </c>
      <c r="I1720" s="233">
        <v>0</v>
      </c>
      <c r="J1720" s="233" t="s">
        <v>1357</v>
      </c>
      <c r="K1720" s="233" t="s">
        <v>1357</v>
      </c>
      <c r="L1720" s="233" t="s">
        <v>1357</v>
      </c>
      <c r="M1720" s="233" t="s">
        <v>1357</v>
      </c>
      <c r="N1720" s="233">
        <v>0</v>
      </c>
      <c r="O1720" s="233" t="s">
        <v>1357</v>
      </c>
      <c r="P1720" s="233" t="s">
        <v>1357</v>
      </c>
      <c r="Q1720" s="233"/>
      <c r="R1720" s="233" t="s">
        <v>1357</v>
      </c>
      <c r="S1720" s="233" t="s">
        <v>1357</v>
      </c>
      <c r="T1720" s="233" t="s">
        <v>1357</v>
      </c>
      <c r="U1720" s="233" t="s">
        <v>1357</v>
      </c>
      <c r="V1720" s="233" t="s">
        <v>1357</v>
      </c>
    </row>
    <row r="1721" spans="1:22">
      <c r="A1721" t="s">
        <v>1222</v>
      </c>
      <c r="B1721" s="15" t="str">
        <f>VLOOKUP(A1721,'Planning Periods'!$E$2:$N$540,10,FALSE)</f>
        <v>01/31/2023 - 01/31/2031</v>
      </c>
      <c r="C1721" s="59">
        <v>2015</v>
      </c>
      <c r="D1721" s="59" t="str">
        <f t="shared" si="25"/>
        <v>Rio Vista 2015</v>
      </c>
      <c r="E1721">
        <v>45</v>
      </c>
      <c r="F1721">
        <v>0</v>
      </c>
      <c r="G1721">
        <v>0</v>
      </c>
      <c r="H1721">
        <v>0</v>
      </c>
      <c r="J1721">
        <v>36</v>
      </c>
      <c r="K1721">
        <v>0</v>
      </c>
      <c r="L1721">
        <v>0</v>
      </c>
      <c r="M1721">
        <v>0</v>
      </c>
      <c r="O1721">
        <v>48</v>
      </c>
      <c r="P1721">
        <v>67</v>
      </c>
      <c r="R1721">
        <v>170</v>
      </c>
      <c r="S1721">
        <v>80</v>
      </c>
      <c r="T1721">
        <v>0</v>
      </c>
      <c r="U1721">
        <v>299</v>
      </c>
      <c r="V1721">
        <v>147</v>
      </c>
    </row>
    <row r="1722" spans="1:22">
      <c r="A1722" t="s">
        <v>1222</v>
      </c>
      <c r="B1722" s="15" t="str">
        <f>VLOOKUP(A1722,'Planning Periods'!$E$2:$N$540,10,FALSE)</f>
        <v>01/31/2023 - 01/31/2031</v>
      </c>
      <c r="C1722" s="59">
        <v>2016</v>
      </c>
      <c r="D1722" s="59" t="str">
        <f t="shared" si="25"/>
        <v>Rio Vista 2016</v>
      </c>
      <c r="E1722">
        <v>45</v>
      </c>
      <c r="F1722">
        <v>0</v>
      </c>
      <c r="G1722">
        <v>0</v>
      </c>
      <c r="H1722">
        <v>0</v>
      </c>
      <c r="J1722">
        <v>36</v>
      </c>
      <c r="K1722">
        <v>0</v>
      </c>
      <c r="L1722">
        <v>0</v>
      </c>
      <c r="M1722">
        <v>0</v>
      </c>
      <c r="O1722">
        <v>48</v>
      </c>
      <c r="P1722">
        <v>12</v>
      </c>
      <c r="R1722">
        <v>170</v>
      </c>
      <c r="S1722">
        <v>156</v>
      </c>
      <c r="T1722">
        <v>0</v>
      </c>
      <c r="U1722">
        <v>299</v>
      </c>
      <c r="V1722">
        <v>168</v>
      </c>
    </row>
    <row r="1723" spans="1:22">
      <c r="A1723" t="s">
        <v>1222</v>
      </c>
      <c r="B1723" s="15" t="str">
        <f>VLOOKUP(A1723,'Planning Periods'!$E$2:$N$540,10,FALSE)</f>
        <v>01/31/2023 - 01/31/2031</v>
      </c>
      <c r="C1723" s="59">
        <v>2017</v>
      </c>
      <c r="D1723" s="59" t="str">
        <f t="shared" si="25"/>
        <v>Rio Vista 2017</v>
      </c>
      <c r="E1723">
        <v>45</v>
      </c>
      <c r="F1723">
        <v>0</v>
      </c>
      <c r="G1723">
        <v>0</v>
      </c>
      <c r="H1723">
        <v>0</v>
      </c>
      <c r="J1723">
        <v>36</v>
      </c>
      <c r="K1723">
        <v>4</v>
      </c>
      <c r="L1723">
        <v>0</v>
      </c>
      <c r="M1723">
        <v>4</v>
      </c>
      <c r="O1723">
        <v>48</v>
      </c>
      <c r="P1723">
        <v>73</v>
      </c>
      <c r="R1723">
        <v>170</v>
      </c>
      <c r="S1723">
        <v>75</v>
      </c>
      <c r="T1723">
        <v>4</v>
      </c>
      <c r="U1723">
        <v>299</v>
      </c>
      <c r="V1723">
        <v>152</v>
      </c>
    </row>
    <row r="1724" spans="1:22">
      <c r="A1724" t="s">
        <v>1223</v>
      </c>
      <c r="B1724" s="15" t="str">
        <f>VLOOKUP(A1724,'Planning Periods'!$E$2:$N$540,10,FALSE)</f>
        <v>12/31/2023 - 12/31/2031</v>
      </c>
      <c r="C1724" s="59">
        <v>2014</v>
      </c>
      <c r="D1724" s="59" t="str">
        <f t="shared" si="25"/>
        <v>Ripon 2014</v>
      </c>
      <c r="E1724" s="233" t="s">
        <v>1357</v>
      </c>
      <c r="F1724" s="233" t="s">
        <v>1357</v>
      </c>
      <c r="G1724" s="233" t="s">
        <v>1357</v>
      </c>
      <c r="H1724" s="233" t="s">
        <v>1357</v>
      </c>
      <c r="I1724" s="233">
        <v>0</v>
      </c>
      <c r="J1724" s="233" t="s">
        <v>1357</v>
      </c>
      <c r="K1724" s="233" t="s">
        <v>1357</v>
      </c>
      <c r="L1724" s="233" t="s">
        <v>1357</v>
      </c>
      <c r="M1724" s="233" t="s">
        <v>1357</v>
      </c>
      <c r="N1724" s="233">
        <v>0</v>
      </c>
      <c r="O1724" s="233" t="s">
        <v>1357</v>
      </c>
      <c r="P1724" s="233" t="s">
        <v>1357</v>
      </c>
      <c r="Q1724" s="233"/>
      <c r="R1724" s="233" t="s">
        <v>1357</v>
      </c>
      <c r="S1724" s="233" t="s">
        <v>1357</v>
      </c>
      <c r="T1724" s="233" t="s">
        <v>1357</v>
      </c>
      <c r="U1724" s="233" t="s">
        <v>1357</v>
      </c>
      <c r="V1724" s="233" t="s">
        <v>1357</v>
      </c>
    </row>
    <row r="1725" spans="1:22">
      <c r="A1725" t="s">
        <v>1223</v>
      </c>
      <c r="B1725" s="15" t="str">
        <f>VLOOKUP(A1725,'Planning Periods'!$E$2:$N$540,10,FALSE)</f>
        <v>12/31/2023 - 12/31/2031</v>
      </c>
      <c r="C1725" s="59">
        <v>2015</v>
      </c>
      <c r="D1725" s="59" t="str">
        <f t="shared" si="25"/>
        <v>Ripon 2015</v>
      </c>
      <c r="E1725" t="s">
        <v>1357</v>
      </c>
      <c r="F1725" t="s">
        <v>1357</v>
      </c>
      <c r="G1725" t="s">
        <v>1357</v>
      </c>
      <c r="H1725" t="s">
        <v>1357</v>
      </c>
      <c r="J1725" t="s">
        <v>1357</v>
      </c>
      <c r="K1725" t="s">
        <v>1357</v>
      </c>
      <c r="L1725" t="s">
        <v>1357</v>
      </c>
      <c r="M1725" t="s">
        <v>1357</v>
      </c>
      <c r="O1725" t="s">
        <v>1357</v>
      </c>
      <c r="P1725" t="s">
        <v>1357</v>
      </c>
      <c r="R1725" t="s">
        <v>1357</v>
      </c>
      <c r="S1725" t="s">
        <v>1357</v>
      </c>
      <c r="T1725" t="s">
        <v>1357</v>
      </c>
      <c r="U1725" t="s">
        <v>1357</v>
      </c>
      <c r="V1725" t="s">
        <v>1357</v>
      </c>
    </row>
    <row r="1726" spans="1:22">
      <c r="A1726" t="s">
        <v>1223</v>
      </c>
      <c r="B1726" s="15" t="str">
        <f>VLOOKUP(A1726,'Planning Periods'!$E$2:$N$540,10,FALSE)</f>
        <v>12/31/2023 - 12/31/2031</v>
      </c>
      <c r="C1726" s="59">
        <v>2016</v>
      </c>
      <c r="D1726" s="59" t="str">
        <f t="shared" si="25"/>
        <v>Ripon 2016</v>
      </c>
      <c r="E1726" t="s">
        <v>1357</v>
      </c>
      <c r="F1726" t="s">
        <v>1357</v>
      </c>
      <c r="G1726" t="s">
        <v>1357</v>
      </c>
      <c r="H1726" t="s">
        <v>1357</v>
      </c>
      <c r="J1726" t="s">
        <v>1357</v>
      </c>
      <c r="K1726" t="s">
        <v>1357</v>
      </c>
      <c r="L1726" t="s">
        <v>1357</v>
      </c>
      <c r="M1726" t="s">
        <v>1357</v>
      </c>
      <c r="O1726" t="s">
        <v>1357</v>
      </c>
      <c r="P1726" t="s">
        <v>1357</v>
      </c>
      <c r="R1726" t="s">
        <v>1357</v>
      </c>
      <c r="S1726" t="s">
        <v>1357</v>
      </c>
      <c r="T1726" t="s">
        <v>1357</v>
      </c>
      <c r="U1726" t="s">
        <v>1357</v>
      </c>
      <c r="V1726" t="s">
        <v>1357</v>
      </c>
    </row>
    <row r="1727" spans="1:22">
      <c r="A1727" t="s">
        <v>1223</v>
      </c>
      <c r="B1727" s="15" t="str">
        <f>VLOOKUP(A1727,'Planning Periods'!$E$2:$N$540,10,FALSE)</f>
        <v>12/31/2023 - 12/31/2031</v>
      </c>
      <c r="C1727" s="59">
        <v>2017</v>
      </c>
      <c r="D1727" s="59" t="str">
        <f t="shared" si="25"/>
        <v>Ripon 2017</v>
      </c>
      <c r="E1727" t="s">
        <v>1357</v>
      </c>
      <c r="F1727" t="s">
        <v>1357</v>
      </c>
      <c r="G1727" t="s">
        <v>1357</v>
      </c>
      <c r="H1727" t="s">
        <v>1357</v>
      </c>
      <c r="J1727" t="s">
        <v>1357</v>
      </c>
      <c r="K1727" t="s">
        <v>1357</v>
      </c>
      <c r="L1727" t="s">
        <v>1357</v>
      </c>
      <c r="M1727" t="s">
        <v>1357</v>
      </c>
      <c r="O1727" t="s">
        <v>1357</v>
      </c>
      <c r="P1727" t="s">
        <v>1357</v>
      </c>
      <c r="R1727" t="s">
        <v>1357</v>
      </c>
      <c r="S1727" t="s">
        <v>1357</v>
      </c>
      <c r="T1727" t="s">
        <v>1357</v>
      </c>
      <c r="U1727" t="s">
        <v>1357</v>
      </c>
      <c r="V1727" t="s">
        <v>1357</v>
      </c>
    </row>
    <row r="1728" spans="1:22">
      <c r="A1728" s="60" t="s">
        <v>1224</v>
      </c>
      <c r="B1728" s="15" t="str">
        <f>VLOOKUP(A1728,'Planning Periods'!$E$2:$N$540,10,FALSE)</f>
        <v>12/31/2023 - 12/31/2031</v>
      </c>
      <c r="C1728" s="59">
        <v>2014</v>
      </c>
      <c r="D1728" s="59" t="str">
        <f t="shared" si="25"/>
        <v>Riverbank 2014</v>
      </c>
      <c r="E1728" t="s">
        <v>1357</v>
      </c>
      <c r="F1728" t="s">
        <v>1357</v>
      </c>
      <c r="G1728" t="s">
        <v>1357</v>
      </c>
      <c r="H1728" t="s">
        <v>1357</v>
      </c>
      <c r="J1728" t="s">
        <v>1357</v>
      </c>
      <c r="K1728" t="s">
        <v>1357</v>
      </c>
      <c r="L1728" t="s">
        <v>1357</v>
      </c>
      <c r="M1728" t="s">
        <v>1357</v>
      </c>
      <c r="O1728" t="s">
        <v>1357</v>
      </c>
      <c r="P1728" t="s">
        <v>1357</v>
      </c>
      <c r="R1728" t="s">
        <v>1357</v>
      </c>
      <c r="S1728" t="s">
        <v>1357</v>
      </c>
      <c r="T1728" t="s">
        <v>1357</v>
      </c>
      <c r="U1728" t="s">
        <v>1357</v>
      </c>
      <c r="V1728" t="s">
        <v>1357</v>
      </c>
    </row>
    <row r="1729" spans="1:22">
      <c r="A1729" s="60" t="s">
        <v>1224</v>
      </c>
      <c r="B1729" s="15" t="str">
        <f>VLOOKUP(A1729,'Planning Periods'!$E$2:$N$540,10,FALSE)</f>
        <v>12/31/2023 - 12/31/2031</v>
      </c>
      <c r="C1729" s="59">
        <v>2015</v>
      </c>
      <c r="D1729" s="59" t="str">
        <f t="shared" si="25"/>
        <v>Riverbank 2015</v>
      </c>
      <c r="E1729" s="59">
        <v>321</v>
      </c>
      <c r="F1729" s="233">
        <v>0</v>
      </c>
      <c r="G1729" s="59">
        <v>0</v>
      </c>
      <c r="H1729" s="59">
        <v>0</v>
      </c>
      <c r="I1729" s="48"/>
      <c r="J1729" s="59">
        <v>206</v>
      </c>
      <c r="K1729" s="233">
        <v>0</v>
      </c>
      <c r="L1729" s="59">
        <v>0</v>
      </c>
      <c r="M1729" s="59">
        <v>0</v>
      </c>
      <c r="N1729" s="48"/>
      <c r="O1729" s="59">
        <v>217</v>
      </c>
      <c r="P1729" s="59">
        <v>0</v>
      </c>
      <c r="Q1729" s="48"/>
      <c r="R1729" s="59">
        <v>536</v>
      </c>
      <c r="S1729" s="59">
        <v>52</v>
      </c>
      <c r="T1729" s="48">
        <v>0</v>
      </c>
      <c r="U1729" s="59">
        <v>1280</v>
      </c>
      <c r="V1729" s="59">
        <v>52</v>
      </c>
    </row>
    <row r="1730" spans="1:22">
      <c r="A1730" s="60" t="s">
        <v>1224</v>
      </c>
      <c r="B1730" s="15" t="str">
        <f>VLOOKUP(A1730,'Planning Periods'!$E$2:$N$540,10,FALSE)</f>
        <v>12/31/2023 - 12/31/2031</v>
      </c>
      <c r="C1730" s="59">
        <v>2016</v>
      </c>
      <c r="D1730" s="59" t="str">
        <f t="shared" si="25"/>
        <v>Riverbank 2016</v>
      </c>
      <c r="E1730" s="59">
        <v>321</v>
      </c>
      <c r="F1730" s="233">
        <v>33</v>
      </c>
      <c r="G1730" s="59">
        <v>33</v>
      </c>
      <c r="H1730" s="59">
        <v>0</v>
      </c>
      <c r="I1730" s="48"/>
      <c r="J1730" s="59">
        <v>206</v>
      </c>
      <c r="K1730" s="233">
        <v>38</v>
      </c>
      <c r="L1730" s="59">
        <v>38</v>
      </c>
      <c r="M1730" s="59">
        <v>0</v>
      </c>
      <c r="N1730" s="48"/>
      <c r="O1730" s="59">
        <v>217</v>
      </c>
      <c r="P1730" s="59">
        <v>0</v>
      </c>
      <c r="Q1730" s="48"/>
      <c r="R1730" s="59">
        <v>536</v>
      </c>
      <c r="S1730" s="59">
        <v>0</v>
      </c>
      <c r="T1730" s="48">
        <v>0</v>
      </c>
      <c r="U1730" s="59">
        <v>1280</v>
      </c>
      <c r="V1730" s="59">
        <v>71</v>
      </c>
    </row>
    <row r="1731" spans="1:22">
      <c r="A1731" s="60" t="s">
        <v>1224</v>
      </c>
      <c r="B1731" s="15" t="str">
        <f>VLOOKUP(A1731,'Planning Periods'!$E$2:$N$540,10,FALSE)</f>
        <v>12/31/2023 - 12/31/2031</v>
      </c>
      <c r="C1731" s="59">
        <v>2017</v>
      </c>
      <c r="D1731" s="59" t="str">
        <f t="shared" si="25"/>
        <v>Riverbank 2017</v>
      </c>
      <c r="E1731" s="59">
        <v>321</v>
      </c>
      <c r="F1731" s="233">
        <v>0</v>
      </c>
      <c r="G1731" s="59">
        <v>0</v>
      </c>
      <c r="H1731" s="59">
        <v>0</v>
      </c>
      <c r="I1731" s="48"/>
      <c r="J1731" s="59">
        <v>206</v>
      </c>
      <c r="K1731" s="233">
        <v>0</v>
      </c>
      <c r="L1731" s="59">
        <v>0</v>
      </c>
      <c r="M1731" s="59">
        <v>0</v>
      </c>
      <c r="N1731" s="48"/>
      <c r="O1731" s="59">
        <v>217</v>
      </c>
      <c r="P1731" s="59">
        <v>0</v>
      </c>
      <c r="Q1731" s="48"/>
      <c r="R1731" s="59">
        <v>536</v>
      </c>
      <c r="S1731" s="59">
        <v>13</v>
      </c>
      <c r="T1731" s="48">
        <v>0</v>
      </c>
      <c r="U1731" s="59">
        <v>1280</v>
      </c>
      <c r="V1731" s="59">
        <v>13</v>
      </c>
    </row>
    <row r="1732" spans="1:22">
      <c r="A1732" s="60" t="s">
        <v>1225</v>
      </c>
      <c r="B1732" s="15"/>
      <c r="C1732" s="59">
        <v>2013</v>
      </c>
      <c r="D1732" s="59" t="str">
        <f t="shared" si="25"/>
        <v>Riverside 2013</v>
      </c>
      <c r="E1732" s="59" t="s">
        <v>1357</v>
      </c>
      <c r="F1732" s="233" t="s">
        <v>1357</v>
      </c>
      <c r="G1732" s="59" t="s">
        <v>1357</v>
      </c>
      <c r="H1732" s="59" t="s">
        <v>1357</v>
      </c>
      <c r="I1732" s="48"/>
      <c r="J1732" s="59" t="s">
        <v>1357</v>
      </c>
      <c r="K1732" s="233" t="s">
        <v>1357</v>
      </c>
      <c r="L1732" s="59" t="s">
        <v>1357</v>
      </c>
      <c r="M1732" s="59" t="s">
        <v>1357</v>
      </c>
      <c r="N1732" s="48"/>
      <c r="O1732" s="59" t="s">
        <v>1357</v>
      </c>
      <c r="P1732" s="59" t="s">
        <v>1357</v>
      </c>
      <c r="Q1732" s="48"/>
      <c r="R1732" s="59" t="s">
        <v>1357</v>
      </c>
      <c r="S1732" s="59" t="s">
        <v>1357</v>
      </c>
      <c r="T1732" s="48" t="s">
        <v>1357</v>
      </c>
      <c r="U1732" s="59" t="s">
        <v>1357</v>
      </c>
      <c r="V1732" s="59" t="s">
        <v>1357</v>
      </c>
    </row>
    <row r="1733" spans="1:22">
      <c r="A1733" s="60" t="s">
        <v>1225</v>
      </c>
      <c r="B1733" s="15" t="str">
        <f>VLOOKUP(A1733,'Planning Periods'!$E$2:$N$540,10,FALSE)</f>
        <v>10/15/2021 - 10/15/2029</v>
      </c>
      <c r="C1733" s="59">
        <v>2014</v>
      </c>
      <c r="D1733" s="59" t="str">
        <f t="shared" si="25"/>
        <v>Riverside 2014</v>
      </c>
      <c r="E1733" s="59" t="s">
        <v>1357</v>
      </c>
      <c r="F1733" s="233" t="s">
        <v>1357</v>
      </c>
      <c r="G1733" s="59" t="s">
        <v>1357</v>
      </c>
      <c r="H1733" s="59" t="s">
        <v>1357</v>
      </c>
      <c r="I1733" s="48"/>
      <c r="J1733" s="59" t="s">
        <v>1357</v>
      </c>
      <c r="K1733" s="233" t="s">
        <v>1357</v>
      </c>
      <c r="L1733" s="59" t="s">
        <v>1357</v>
      </c>
      <c r="M1733" s="59" t="s">
        <v>1357</v>
      </c>
      <c r="N1733" s="48"/>
      <c r="O1733" s="59" t="s">
        <v>1357</v>
      </c>
      <c r="P1733" s="59" t="s">
        <v>1357</v>
      </c>
      <c r="Q1733" s="48"/>
      <c r="R1733" s="59" t="s">
        <v>1357</v>
      </c>
      <c r="S1733" s="59" t="s">
        <v>1357</v>
      </c>
      <c r="T1733" s="48" t="s">
        <v>1357</v>
      </c>
      <c r="U1733" s="59" t="s">
        <v>1357</v>
      </c>
      <c r="V1733" s="59" t="s">
        <v>1357</v>
      </c>
    </row>
    <row r="1734" spans="1:22">
      <c r="A1734" s="60" t="s">
        <v>1225</v>
      </c>
      <c r="B1734" s="15" t="str">
        <f>VLOOKUP(A1734,'Planning Periods'!$E$2:$N$540,10,FALSE)</f>
        <v>10/15/2021 - 10/15/2029</v>
      </c>
      <c r="C1734" s="59">
        <v>2015</v>
      </c>
      <c r="D1734" s="59" t="str">
        <f t="shared" si="25"/>
        <v>Riverside 2015</v>
      </c>
      <c r="E1734" s="59" t="s">
        <v>1357</v>
      </c>
      <c r="F1734" s="233" t="s">
        <v>1357</v>
      </c>
      <c r="G1734" s="59" t="s">
        <v>1357</v>
      </c>
      <c r="H1734" s="59" t="s">
        <v>1357</v>
      </c>
      <c r="I1734" s="48"/>
      <c r="J1734" s="59" t="s">
        <v>1357</v>
      </c>
      <c r="K1734" s="233" t="s">
        <v>1357</v>
      </c>
      <c r="L1734" s="59" t="s">
        <v>1357</v>
      </c>
      <c r="M1734" s="59" t="s">
        <v>1357</v>
      </c>
      <c r="N1734" s="48"/>
      <c r="O1734" s="59" t="s">
        <v>1357</v>
      </c>
      <c r="P1734" s="59" t="s">
        <v>1357</v>
      </c>
      <c r="Q1734" s="48"/>
      <c r="R1734" s="59" t="s">
        <v>1357</v>
      </c>
      <c r="S1734" s="59" t="s">
        <v>1357</v>
      </c>
      <c r="T1734" s="48" t="s">
        <v>1357</v>
      </c>
      <c r="U1734" s="59" t="s">
        <v>1357</v>
      </c>
      <c r="V1734" s="59" t="s">
        <v>1357</v>
      </c>
    </row>
    <row r="1735" spans="1:22">
      <c r="A1735" s="60" t="s">
        <v>1225</v>
      </c>
      <c r="B1735" s="15" t="str">
        <f>VLOOKUP(A1735,'Planning Periods'!$E$2:$N$540,10,FALSE)</f>
        <v>10/15/2021 - 10/15/2029</v>
      </c>
      <c r="C1735" s="59">
        <v>2016</v>
      </c>
      <c r="D1735" s="59" t="str">
        <f t="shared" si="25"/>
        <v>Riverside 2016</v>
      </c>
      <c r="E1735" s="59" t="s">
        <v>1357</v>
      </c>
      <c r="F1735" s="233" t="s">
        <v>1357</v>
      </c>
      <c r="G1735" s="59" t="s">
        <v>1357</v>
      </c>
      <c r="H1735" s="59" t="s">
        <v>1357</v>
      </c>
      <c r="I1735" s="48"/>
      <c r="J1735" s="59" t="s">
        <v>1357</v>
      </c>
      <c r="K1735" s="233" t="s">
        <v>1357</v>
      </c>
      <c r="L1735" s="59" t="s">
        <v>1357</v>
      </c>
      <c r="M1735" s="59" t="s">
        <v>1357</v>
      </c>
      <c r="N1735" s="48"/>
      <c r="O1735" s="59" t="s">
        <v>1357</v>
      </c>
      <c r="P1735" s="59" t="s">
        <v>1357</v>
      </c>
      <c r="Q1735" s="48"/>
      <c r="R1735" s="59" t="s">
        <v>1357</v>
      </c>
      <c r="S1735" s="59" t="s">
        <v>1357</v>
      </c>
      <c r="T1735" s="48" t="s">
        <v>1357</v>
      </c>
      <c r="U1735" s="59" t="s">
        <v>1357</v>
      </c>
      <c r="V1735" s="59" t="s">
        <v>1357</v>
      </c>
    </row>
    <row r="1736" spans="1:22">
      <c r="A1736" s="60" t="s">
        <v>1225</v>
      </c>
      <c r="B1736" s="15" t="str">
        <f>VLOOKUP(A1736,'Planning Periods'!$E$2:$N$540,10,FALSE)</f>
        <v>10/15/2021 - 10/15/2029</v>
      </c>
      <c r="C1736" s="59">
        <v>2017</v>
      </c>
      <c r="D1736" s="59" t="str">
        <f t="shared" si="25"/>
        <v>Riverside 2017</v>
      </c>
      <c r="E1736" s="59">
        <v>2002</v>
      </c>
      <c r="F1736" s="233">
        <v>0</v>
      </c>
      <c r="G1736" s="59">
        <v>0</v>
      </c>
      <c r="H1736" s="59">
        <v>0</v>
      </c>
      <c r="I1736" s="48"/>
      <c r="J1736" s="59">
        <v>1336</v>
      </c>
      <c r="K1736" s="233">
        <v>0</v>
      </c>
      <c r="L1736" s="59">
        <v>0</v>
      </c>
      <c r="M1736" s="59">
        <v>0</v>
      </c>
      <c r="N1736" s="48"/>
      <c r="O1736" s="59">
        <v>1503</v>
      </c>
      <c r="P1736" s="59">
        <v>12</v>
      </c>
      <c r="Q1736" s="48"/>
      <c r="R1736" s="59">
        <v>3442</v>
      </c>
      <c r="S1736" s="59">
        <v>70</v>
      </c>
      <c r="T1736" s="48">
        <v>0</v>
      </c>
      <c r="U1736" s="59">
        <v>8283</v>
      </c>
      <c r="V1736" s="59">
        <v>82</v>
      </c>
    </row>
    <row r="1737" spans="1:22">
      <c r="A1737" s="60" t="s">
        <v>1226</v>
      </c>
      <c r="B1737" s="15"/>
      <c r="C1737" s="59">
        <v>2013</v>
      </c>
      <c r="D1737" s="59" t="str">
        <f t="shared" si="25"/>
        <v>Riverside County - Unincorporated 2013</v>
      </c>
      <c r="E1737" s="59" t="s">
        <v>1357</v>
      </c>
      <c r="F1737" s="233" t="s">
        <v>1357</v>
      </c>
      <c r="G1737" s="59" t="s">
        <v>1357</v>
      </c>
      <c r="H1737" s="59" t="s">
        <v>1357</v>
      </c>
      <c r="I1737" s="48"/>
      <c r="J1737" s="59" t="s">
        <v>1357</v>
      </c>
      <c r="K1737" s="233" t="s">
        <v>1357</v>
      </c>
      <c r="L1737" s="59" t="s">
        <v>1357</v>
      </c>
      <c r="M1737" s="59" t="s">
        <v>1357</v>
      </c>
      <c r="N1737" s="48"/>
      <c r="O1737" s="59" t="s">
        <v>1357</v>
      </c>
      <c r="P1737" s="59" t="s">
        <v>1357</v>
      </c>
      <c r="Q1737" s="48"/>
      <c r="R1737" s="59" t="s">
        <v>1357</v>
      </c>
      <c r="S1737" s="59" t="s">
        <v>1357</v>
      </c>
      <c r="T1737" s="48" t="s">
        <v>1357</v>
      </c>
      <c r="U1737" s="59" t="s">
        <v>1357</v>
      </c>
      <c r="V1737" s="59" t="s">
        <v>1357</v>
      </c>
    </row>
    <row r="1738" spans="1:22">
      <c r="A1738" s="60" t="s">
        <v>1226</v>
      </c>
      <c r="B1738" s="15" t="str">
        <f>VLOOKUP(A1738,'Planning Periods'!$E$2:$N$540,10,FALSE)</f>
        <v>10/15/2021 - 10/15/2029</v>
      </c>
      <c r="C1738" s="59">
        <v>2014</v>
      </c>
      <c r="D1738" s="59" t="str">
        <f t="shared" si="25"/>
        <v>Riverside County - Unincorporated 2014</v>
      </c>
      <c r="E1738" s="59">
        <v>7173</v>
      </c>
      <c r="F1738" s="233">
        <v>43</v>
      </c>
      <c r="G1738" s="59">
        <v>43</v>
      </c>
      <c r="H1738" s="59">
        <v>0</v>
      </c>
      <c r="I1738" s="48"/>
      <c r="J1738" s="59">
        <v>4871</v>
      </c>
      <c r="K1738" s="233">
        <v>45</v>
      </c>
      <c r="L1738" s="59">
        <v>45</v>
      </c>
      <c r="M1738" s="59">
        <v>0</v>
      </c>
      <c r="N1738" s="48"/>
      <c r="O1738" s="59">
        <v>5534</v>
      </c>
      <c r="P1738" s="59">
        <v>430</v>
      </c>
      <c r="Q1738" s="48"/>
      <c r="R1738" s="59">
        <v>12725</v>
      </c>
      <c r="S1738" s="59">
        <v>630</v>
      </c>
      <c r="T1738" s="48">
        <v>0</v>
      </c>
      <c r="U1738" s="59">
        <v>30303</v>
      </c>
      <c r="V1738" s="59">
        <v>1148</v>
      </c>
    </row>
    <row r="1739" spans="1:22">
      <c r="A1739" s="60" t="s">
        <v>1226</v>
      </c>
      <c r="B1739" s="15" t="str">
        <f>VLOOKUP(A1739,'Planning Periods'!$E$2:$N$540,10,FALSE)</f>
        <v>10/15/2021 - 10/15/2029</v>
      </c>
      <c r="C1739" s="59">
        <v>2015</v>
      </c>
      <c r="D1739" s="59" t="str">
        <f t="shared" si="25"/>
        <v>Riverside County - Unincorporated 2015</v>
      </c>
      <c r="E1739" s="59">
        <v>7173</v>
      </c>
      <c r="F1739" s="233">
        <v>12</v>
      </c>
      <c r="G1739" s="59">
        <v>3</v>
      </c>
      <c r="H1739" s="59">
        <v>9</v>
      </c>
      <c r="I1739" s="48"/>
      <c r="J1739" s="59">
        <v>4871</v>
      </c>
      <c r="K1739" s="233">
        <v>8</v>
      </c>
      <c r="L1739" s="59">
        <v>8</v>
      </c>
      <c r="M1739" s="59">
        <v>0</v>
      </c>
      <c r="N1739" s="48"/>
      <c r="O1739" s="59">
        <v>5534</v>
      </c>
      <c r="P1739" s="59">
        <v>98</v>
      </c>
      <c r="Q1739" s="48"/>
      <c r="R1739" s="59">
        <v>12725</v>
      </c>
      <c r="S1739" s="59">
        <v>914</v>
      </c>
      <c r="T1739" s="48">
        <v>0</v>
      </c>
      <c r="U1739" s="59">
        <v>30303</v>
      </c>
      <c r="V1739" s="59">
        <v>1032</v>
      </c>
    </row>
    <row r="1740" spans="1:22">
      <c r="A1740" s="60" t="s">
        <v>1226</v>
      </c>
      <c r="B1740" s="15" t="str">
        <f>VLOOKUP(A1740,'Planning Periods'!$E$2:$N$540,10,FALSE)</f>
        <v>10/15/2021 - 10/15/2029</v>
      </c>
      <c r="C1740" s="59">
        <v>2016</v>
      </c>
      <c r="D1740" s="59" t="str">
        <f t="shared" si="25"/>
        <v>Riverside County - Unincorporated 2016</v>
      </c>
      <c r="E1740" s="59">
        <v>7173</v>
      </c>
      <c r="F1740" s="233">
        <v>23</v>
      </c>
      <c r="G1740" s="59">
        <v>23</v>
      </c>
      <c r="H1740" s="59">
        <v>0</v>
      </c>
      <c r="I1740" s="48"/>
      <c r="J1740" s="59">
        <v>4871</v>
      </c>
      <c r="K1740" s="233">
        <v>2</v>
      </c>
      <c r="L1740" s="59">
        <v>2</v>
      </c>
      <c r="M1740" s="59">
        <v>0</v>
      </c>
      <c r="N1740" s="48"/>
      <c r="O1740" s="59">
        <v>5534</v>
      </c>
      <c r="P1740" s="59">
        <v>0</v>
      </c>
      <c r="Q1740" s="48"/>
      <c r="R1740" s="59">
        <v>12725</v>
      </c>
      <c r="S1740" s="59">
        <v>394</v>
      </c>
      <c r="T1740" s="48">
        <v>0</v>
      </c>
      <c r="U1740" s="59">
        <v>30303</v>
      </c>
      <c r="V1740" s="59">
        <v>419</v>
      </c>
    </row>
    <row r="1741" spans="1:22">
      <c r="A1741" s="60" t="s">
        <v>1226</v>
      </c>
      <c r="B1741" s="15" t="str">
        <f>VLOOKUP(A1741,'Planning Periods'!$E$2:$N$540,10,FALSE)</f>
        <v>10/15/2021 - 10/15/2029</v>
      </c>
      <c r="C1741" s="59">
        <v>2017</v>
      </c>
      <c r="D1741" s="59" t="str">
        <f t="shared" si="25"/>
        <v>Riverside County - Unincorporated 2017</v>
      </c>
      <c r="E1741" s="59">
        <v>7173</v>
      </c>
      <c r="F1741" s="233">
        <v>86</v>
      </c>
      <c r="G1741" s="59">
        <v>86</v>
      </c>
      <c r="H1741" s="59">
        <v>0</v>
      </c>
      <c r="I1741" s="48"/>
      <c r="J1741" s="59">
        <v>4871</v>
      </c>
      <c r="K1741" s="233">
        <v>27</v>
      </c>
      <c r="L1741" s="59">
        <v>27</v>
      </c>
      <c r="M1741" s="59">
        <v>0</v>
      </c>
      <c r="N1741" s="48"/>
      <c r="O1741" s="59">
        <v>5534</v>
      </c>
      <c r="P1741" s="59">
        <v>505</v>
      </c>
      <c r="Q1741" s="48"/>
      <c r="R1741" s="59">
        <v>12725</v>
      </c>
      <c r="S1741" s="59">
        <v>62</v>
      </c>
      <c r="T1741" s="48">
        <v>0</v>
      </c>
      <c r="U1741" s="59">
        <v>30303</v>
      </c>
      <c r="V1741" s="59">
        <v>680</v>
      </c>
    </row>
    <row r="1742" spans="1:22">
      <c r="A1742" s="60" t="s">
        <v>1227</v>
      </c>
      <c r="B1742" s="15" t="str">
        <f>VLOOKUP(A1742,'Planning Periods'!$E$2:$N$540,10,FALSE)</f>
        <v>05/15/2021 - 05/15/2029</v>
      </c>
      <c r="C1742" s="59">
        <v>2013</v>
      </c>
      <c r="D1742" s="59" t="str">
        <f t="shared" si="25"/>
        <v>Rocklin 2013</v>
      </c>
      <c r="E1742" s="59">
        <v>1040</v>
      </c>
      <c r="F1742" s="233">
        <v>0</v>
      </c>
      <c r="G1742" s="59">
        <v>0</v>
      </c>
      <c r="H1742" s="59">
        <v>0</v>
      </c>
      <c r="I1742" s="48"/>
      <c r="J1742" s="59">
        <v>729</v>
      </c>
      <c r="K1742" s="233">
        <v>0</v>
      </c>
      <c r="L1742" s="59">
        <v>0</v>
      </c>
      <c r="M1742" s="59">
        <v>0</v>
      </c>
      <c r="N1742" s="48"/>
      <c r="O1742" s="59">
        <v>709</v>
      </c>
      <c r="P1742" s="59">
        <v>0</v>
      </c>
      <c r="Q1742" s="48"/>
      <c r="R1742" s="59">
        <v>1335</v>
      </c>
      <c r="S1742" s="59">
        <v>0</v>
      </c>
      <c r="T1742" s="48">
        <v>0</v>
      </c>
      <c r="U1742" s="59">
        <v>3813</v>
      </c>
      <c r="V1742" s="59">
        <v>0</v>
      </c>
    </row>
    <row r="1743" spans="1:22">
      <c r="A1743" s="60" t="s">
        <v>1227</v>
      </c>
      <c r="B1743" s="15" t="str">
        <f>VLOOKUP(A1743,'Planning Periods'!$E$2:$N$540,10,FALSE)</f>
        <v>05/15/2021 - 05/15/2029</v>
      </c>
      <c r="C1743" s="59">
        <v>2014</v>
      </c>
      <c r="D1743" s="59" t="str">
        <f t="shared" si="25"/>
        <v>Rocklin 2014</v>
      </c>
      <c r="E1743" s="59">
        <v>1040</v>
      </c>
      <c r="F1743" s="233">
        <v>0</v>
      </c>
      <c r="G1743" s="59">
        <v>0</v>
      </c>
      <c r="H1743" s="59">
        <v>0</v>
      </c>
      <c r="I1743" s="48"/>
      <c r="J1743" s="59">
        <v>729</v>
      </c>
      <c r="K1743" s="233">
        <v>0</v>
      </c>
      <c r="L1743" s="59">
        <v>0</v>
      </c>
      <c r="M1743" s="59">
        <v>0</v>
      </c>
      <c r="N1743" s="48"/>
      <c r="O1743" s="59">
        <v>709</v>
      </c>
      <c r="P1743" s="59">
        <v>37</v>
      </c>
      <c r="Q1743" s="48"/>
      <c r="R1743" s="59">
        <v>1335</v>
      </c>
      <c r="S1743" s="59">
        <v>360</v>
      </c>
      <c r="T1743" s="48">
        <v>0</v>
      </c>
      <c r="U1743" s="59">
        <v>3813</v>
      </c>
      <c r="V1743" s="59">
        <v>397</v>
      </c>
    </row>
    <row r="1744" spans="1:22">
      <c r="A1744" s="60" t="s">
        <v>1227</v>
      </c>
      <c r="B1744" s="15" t="str">
        <f>VLOOKUP(A1744,'Planning Periods'!$E$2:$N$540,10,FALSE)</f>
        <v>05/15/2021 - 05/15/2029</v>
      </c>
      <c r="C1744" s="59">
        <v>2015</v>
      </c>
      <c r="D1744" s="59" t="str">
        <f t="shared" si="25"/>
        <v>Rocklin 2015</v>
      </c>
      <c r="E1744" s="59">
        <v>1040</v>
      </c>
      <c r="F1744" s="233">
        <v>0</v>
      </c>
      <c r="G1744" s="59">
        <v>0</v>
      </c>
      <c r="H1744" s="59">
        <v>0</v>
      </c>
      <c r="I1744" s="48"/>
      <c r="J1744" s="59">
        <v>729</v>
      </c>
      <c r="K1744" s="233">
        <v>0</v>
      </c>
      <c r="L1744" s="59">
        <v>0</v>
      </c>
      <c r="M1744" s="59">
        <v>0</v>
      </c>
      <c r="N1744" s="48"/>
      <c r="O1744" s="59">
        <v>709</v>
      </c>
      <c r="P1744" s="59">
        <v>385</v>
      </c>
      <c r="Q1744" s="48"/>
      <c r="R1744" s="59">
        <v>1335</v>
      </c>
      <c r="S1744" s="59">
        <v>312</v>
      </c>
      <c r="T1744" s="48">
        <v>0</v>
      </c>
      <c r="U1744" s="59">
        <v>3813</v>
      </c>
      <c r="V1744" s="59">
        <v>697</v>
      </c>
    </row>
    <row r="1745" spans="1:22">
      <c r="A1745" s="60" t="s">
        <v>1227</v>
      </c>
      <c r="B1745" s="15" t="str">
        <f>VLOOKUP(A1745,'Planning Periods'!$E$2:$N$540,10,FALSE)</f>
        <v>05/15/2021 - 05/15/2029</v>
      </c>
      <c r="C1745" s="59">
        <v>2016</v>
      </c>
      <c r="D1745" s="59" t="str">
        <f t="shared" si="25"/>
        <v>Rocklin 2016</v>
      </c>
      <c r="E1745" s="59">
        <v>1040</v>
      </c>
      <c r="F1745" s="233">
        <v>0</v>
      </c>
      <c r="G1745" s="59">
        <v>0</v>
      </c>
      <c r="H1745" s="59">
        <v>0</v>
      </c>
      <c r="I1745" s="48"/>
      <c r="J1745" s="59">
        <v>729</v>
      </c>
      <c r="K1745" s="233">
        <v>0</v>
      </c>
      <c r="L1745" s="59">
        <v>0</v>
      </c>
      <c r="M1745" s="59">
        <v>0</v>
      </c>
      <c r="N1745" s="48"/>
      <c r="O1745" s="59">
        <v>709</v>
      </c>
      <c r="P1745" s="59">
        <v>184</v>
      </c>
      <c r="Q1745" s="48"/>
      <c r="R1745" s="59">
        <v>1335</v>
      </c>
      <c r="S1745" s="59">
        <v>352</v>
      </c>
      <c r="T1745" s="48">
        <v>0</v>
      </c>
      <c r="U1745" s="59">
        <v>3813</v>
      </c>
      <c r="V1745" s="59">
        <v>536</v>
      </c>
    </row>
    <row r="1746" spans="1:22">
      <c r="A1746" s="60" t="s">
        <v>1227</v>
      </c>
      <c r="B1746" s="15" t="str">
        <f>VLOOKUP(A1746,'Planning Periods'!$E$2:$N$540,10,FALSE)</f>
        <v>05/15/2021 - 05/15/2029</v>
      </c>
      <c r="C1746" s="59">
        <v>2017</v>
      </c>
      <c r="D1746" s="59" t="str">
        <f t="shared" si="25"/>
        <v>Rocklin 2017</v>
      </c>
      <c r="E1746" s="59">
        <v>1040</v>
      </c>
      <c r="F1746" s="233">
        <v>0</v>
      </c>
      <c r="G1746" s="59">
        <v>0</v>
      </c>
      <c r="H1746" s="59">
        <v>0</v>
      </c>
      <c r="I1746" s="48"/>
      <c r="J1746" s="59">
        <v>729</v>
      </c>
      <c r="K1746" s="233">
        <v>0</v>
      </c>
      <c r="L1746" s="59">
        <v>0</v>
      </c>
      <c r="M1746" s="59">
        <v>0</v>
      </c>
      <c r="N1746" s="48"/>
      <c r="O1746" s="59">
        <v>709</v>
      </c>
      <c r="P1746" s="59">
        <v>181</v>
      </c>
      <c r="Q1746" s="48"/>
      <c r="R1746" s="59">
        <v>1335</v>
      </c>
      <c r="S1746" s="59">
        <v>643</v>
      </c>
      <c r="T1746" s="48">
        <v>0</v>
      </c>
      <c r="U1746" s="59">
        <v>3813</v>
      </c>
      <c r="V1746" s="59">
        <v>824</v>
      </c>
    </row>
    <row r="1747" spans="1:22">
      <c r="A1747" s="60" t="s">
        <v>1228</v>
      </c>
      <c r="B1747" s="15" t="str">
        <f>VLOOKUP(A1747,'Planning Periods'!$E$2:$N$540,10,FALSE)</f>
        <v>01/31/2023 - 01/31/2031</v>
      </c>
      <c r="C1747" s="59">
        <v>2014</v>
      </c>
      <c r="D1747" s="59" t="str">
        <f t="shared" si="25"/>
        <v>Rohnert Park 2014</v>
      </c>
      <c r="E1747" s="59">
        <v>181</v>
      </c>
      <c r="F1747" s="233">
        <v>0</v>
      </c>
      <c r="G1747" s="59">
        <v>0</v>
      </c>
      <c r="H1747" s="59">
        <v>0</v>
      </c>
      <c r="I1747" s="48"/>
      <c r="J1747" s="59">
        <v>107</v>
      </c>
      <c r="K1747" s="233">
        <v>0</v>
      </c>
      <c r="L1747" s="59">
        <v>0</v>
      </c>
      <c r="M1747" s="59">
        <v>0</v>
      </c>
      <c r="N1747" s="48"/>
      <c r="O1747" s="59">
        <v>127</v>
      </c>
      <c r="P1747" s="59">
        <v>0</v>
      </c>
      <c r="Q1747" s="48"/>
      <c r="R1747" s="59">
        <v>484</v>
      </c>
      <c r="S1747" s="59">
        <v>0</v>
      </c>
      <c r="T1747" s="48">
        <v>0</v>
      </c>
      <c r="U1747" s="59">
        <v>899</v>
      </c>
      <c r="V1747" s="59">
        <v>0</v>
      </c>
    </row>
    <row r="1748" spans="1:22">
      <c r="A1748" s="60" t="s">
        <v>1228</v>
      </c>
      <c r="B1748" s="15" t="str">
        <f>VLOOKUP(A1748,'Planning Periods'!$E$2:$N$540,10,FALSE)</f>
        <v>01/31/2023 - 01/31/2031</v>
      </c>
      <c r="C1748" s="59">
        <v>2015</v>
      </c>
      <c r="D1748" s="59" t="str">
        <f t="shared" si="25"/>
        <v>Rohnert Park 2015</v>
      </c>
      <c r="E1748" s="59">
        <v>181</v>
      </c>
      <c r="F1748" s="233">
        <v>0</v>
      </c>
      <c r="G1748" s="59">
        <v>0</v>
      </c>
      <c r="H1748" s="59">
        <v>0</v>
      </c>
      <c r="I1748" s="48"/>
      <c r="J1748" s="59">
        <v>107</v>
      </c>
      <c r="K1748" s="233">
        <v>0</v>
      </c>
      <c r="L1748" s="59">
        <v>0</v>
      </c>
      <c r="M1748" s="59">
        <v>0</v>
      </c>
      <c r="N1748" s="48"/>
      <c r="O1748" s="59">
        <v>127</v>
      </c>
      <c r="P1748" s="59">
        <v>0</v>
      </c>
      <c r="Q1748" s="48"/>
      <c r="R1748" s="59">
        <v>484</v>
      </c>
      <c r="S1748" s="59">
        <v>244</v>
      </c>
      <c r="T1748" s="48">
        <v>0</v>
      </c>
      <c r="U1748" s="59">
        <v>899</v>
      </c>
      <c r="V1748" s="59">
        <v>244</v>
      </c>
    </row>
    <row r="1749" spans="1:22">
      <c r="A1749" s="60" t="s">
        <v>1228</v>
      </c>
      <c r="B1749" s="15" t="str">
        <f>VLOOKUP(A1749,'Planning Periods'!$E$2:$N$540,10,FALSE)</f>
        <v>01/31/2023 - 01/31/2031</v>
      </c>
      <c r="C1749" s="59">
        <v>2016</v>
      </c>
      <c r="D1749" s="59" t="str">
        <f t="shared" si="25"/>
        <v>Rohnert Park 2016</v>
      </c>
      <c r="E1749" s="59">
        <v>181</v>
      </c>
      <c r="F1749" s="233">
        <v>0</v>
      </c>
      <c r="G1749" s="59">
        <v>0</v>
      </c>
      <c r="H1749" s="59">
        <v>0</v>
      </c>
      <c r="I1749" s="48"/>
      <c r="J1749" s="59">
        <v>107</v>
      </c>
      <c r="K1749" s="233">
        <v>0</v>
      </c>
      <c r="L1749" s="59">
        <v>0</v>
      </c>
      <c r="M1749" s="59">
        <v>0</v>
      </c>
      <c r="N1749" s="48"/>
      <c r="O1749" s="59">
        <v>127</v>
      </c>
      <c r="P1749" s="59">
        <v>1</v>
      </c>
      <c r="Q1749" s="48"/>
      <c r="R1749" s="59">
        <v>484</v>
      </c>
      <c r="S1749" s="59">
        <v>161</v>
      </c>
      <c r="T1749" s="48">
        <v>0</v>
      </c>
      <c r="U1749" s="59">
        <v>899</v>
      </c>
      <c r="V1749" s="59">
        <v>162</v>
      </c>
    </row>
    <row r="1750" spans="1:22">
      <c r="A1750" s="60" t="s">
        <v>1228</v>
      </c>
      <c r="B1750" s="15" t="str">
        <f>VLOOKUP(A1750,'Planning Periods'!$E$2:$N$540,10,FALSE)</f>
        <v>01/31/2023 - 01/31/2031</v>
      </c>
      <c r="C1750" s="59">
        <v>2017</v>
      </c>
      <c r="D1750" s="59" t="str">
        <f t="shared" si="25"/>
        <v>Rohnert Park 2017</v>
      </c>
      <c r="E1750" s="59">
        <v>181</v>
      </c>
      <c r="F1750" s="233">
        <v>0</v>
      </c>
      <c r="G1750" s="59">
        <v>0</v>
      </c>
      <c r="H1750" s="59">
        <v>0</v>
      </c>
      <c r="I1750" s="48"/>
      <c r="J1750" s="59">
        <v>107</v>
      </c>
      <c r="K1750" s="233">
        <v>0</v>
      </c>
      <c r="L1750" s="59">
        <v>0</v>
      </c>
      <c r="M1750" s="59">
        <v>0</v>
      </c>
      <c r="N1750" s="48"/>
      <c r="O1750" s="59">
        <v>127</v>
      </c>
      <c r="P1750" s="59">
        <v>13</v>
      </c>
      <c r="Q1750" s="48"/>
      <c r="R1750" s="59">
        <v>484</v>
      </c>
      <c r="S1750" s="59">
        <v>165</v>
      </c>
      <c r="T1750" s="48">
        <v>0</v>
      </c>
      <c r="U1750" s="59">
        <v>899</v>
      </c>
      <c r="V1750" s="59">
        <v>178</v>
      </c>
    </row>
    <row r="1751" spans="1:22">
      <c r="A1751" t="s">
        <v>1229</v>
      </c>
      <c r="B1751" s="15"/>
      <c r="C1751" s="59">
        <v>2013</v>
      </c>
      <c r="D1751" s="59" t="str">
        <f t="shared" si="25"/>
        <v>Rolling Hills 2013</v>
      </c>
      <c r="E1751" s="59" t="s">
        <v>1357</v>
      </c>
      <c r="F1751" s="233" t="s">
        <v>1357</v>
      </c>
      <c r="G1751" s="59" t="s">
        <v>1357</v>
      </c>
      <c r="H1751" s="59" t="s">
        <v>1357</v>
      </c>
      <c r="I1751" s="48"/>
      <c r="J1751" s="59" t="s">
        <v>1357</v>
      </c>
      <c r="K1751" s="233" t="s">
        <v>1357</v>
      </c>
      <c r="L1751" s="59" t="s">
        <v>1357</v>
      </c>
      <c r="M1751" s="59" t="s">
        <v>1357</v>
      </c>
      <c r="N1751" s="48"/>
      <c r="O1751" s="59" t="s">
        <v>1357</v>
      </c>
      <c r="P1751" s="59" t="s">
        <v>1357</v>
      </c>
      <c r="Q1751" s="48"/>
      <c r="R1751" s="59" t="s">
        <v>1357</v>
      </c>
      <c r="S1751" s="59" t="s">
        <v>1357</v>
      </c>
      <c r="T1751" s="48" t="s">
        <v>1357</v>
      </c>
      <c r="U1751" s="59" t="s">
        <v>1357</v>
      </c>
      <c r="V1751" s="59" t="s">
        <v>1357</v>
      </c>
    </row>
    <row r="1752" spans="1:22">
      <c r="A1752" t="s">
        <v>1229</v>
      </c>
      <c r="B1752" s="15" t="str">
        <f>VLOOKUP(A1752,'Planning Periods'!$E$2:$N$540,10,FALSE)</f>
        <v>10/15/2021 - 10/15/2029</v>
      </c>
      <c r="C1752" s="59">
        <v>2014</v>
      </c>
      <c r="D1752" s="59" t="str">
        <f t="shared" si="25"/>
        <v>Rolling Hills 2014</v>
      </c>
      <c r="E1752" s="233" t="s">
        <v>1357</v>
      </c>
      <c r="F1752" s="233" t="s">
        <v>1357</v>
      </c>
      <c r="G1752" s="233" t="s">
        <v>1357</v>
      </c>
      <c r="H1752" s="233" t="s">
        <v>1357</v>
      </c>
      <c r="I1752" s="233">
        <v>0</v>
      </c>
      <c r="J1752" s="233" t="s">
        <v>1357</v>
      </c>
      <c r="K1752" s="233" t="s">
        <v>1357</v>
      </c>
      <c r="L1752" s="233" t="s">
        <v>1357</v>
      </c>
      <c r="M1752" s="233" t="s">
        <v>1357</v>
      </c>
      <c r="N1752" s="233">
        <v>0</v>
      </c>
      <c r="O1752" s="233" t="s">
        <v>1357</v>
      </c>
      <c r="P1752" s="233" t="s">
        <v>1357</v>
      </c>
      <c r="Q1752" s="233"/>
      <c r="R1752" s="233" t="s">
        <v>1357</v>
      </c>
      <c r="S1752" s="233" t="s">
        <v>1357</v>
      </c>
      <c r="T1752" s="233" t="s">
        <v>1357</v>
      </c>
      <c r="U1752" s="233" t="s">
        <v>1357</v>
      </c>
      <c r="V1752" s="233" t="s">
        <v>1357</v>
      </c>
    </row>
    <row r="1753" spans="1:22">
      <c r="A1753" t="s">
        <v>1229</v>
      </c>
      <c r="B1753" s="15" t="str">
        <f>VLOOKUP(A1753,'Planning Periods'!$E$2:$N$540,10,FALSE)</f>
        <v>10/15/2021 - 10/15/2029</v>
      </c>
      <c r="C1753" s="59">
        <v>2015</v>
      </c>
      <c r="D1753" s="59" t="str">
        <f t="shared" si="25"/>
        <v>Rolling Hills 2015</v>
      </c>
      <c r="E1753" t="s">
        <v>1357</v>
      </c>
      <c r="F1753" t="s">
        <v>1357</v>
      </c>
      <c r="G1753" t="s">
        <v>1357</v>
      </c>
      <c r="H1753" t="s">
        <v>1357</v>
      </c>
      <c r="J1753" t="s">
        <v>1357</v>
      </c>
      <c r="K1753" t="s">
        <v>1357</v>
      </c>
      <c r="L1753" t="s">
        <v>1357</v>
      </c>
      <c r="M1753" t="s">
        <v>1357</v>
      </c>
      <c r="O1753" t="s">
        <v>1357</v>
      </c>
      <c r="P1753" t="s">
        <v>1357</v>
      </c>
      <c r="R1753" t="s">
        <v>1357</v>
      </c>
      <c r="S1753" t="s">
        <v>1357</v>
      </c>
      <c r="T1753" t="s">
        <v>1357</v>
      </c>
      <c r="U1753" t="s">
        <v>1357</v>
      </c>
      <c r="V1753" t="s">
        <v>1357</v>
      </c>
    </row>
    <row r="1754" spans="1:22">
      <c r="A1754" t="s">
        <v>1229</v>
      </c>
      <c r="B1754" s="15" t="str">
        <f>VLOOKUP(A1754,'Planning Periods'!$E$2:$N$540,10,FALSE)</f>
        <v>10/15/2021 - 10/15/2029</v>
      </c>
      <c r="C1754" s="59">
        <v>2016</v>
      </c>
      <c r="D1754" s="59" t="str">
        <f t="shared" si="25"/>
        <v>Rolling Hills 2016</v>
      </c>
      <c r="E1754" t="s">
        <v>1357</v>
      </c>
      <c r="F1754" t="s">
        <v>1357</v>
      </c>
      <c r="G1754" t="s">
        <v>1357</v>
      </c>
      <c r="H1754" t="s">
        <v>1357</v>
      </c>
      <c r="J1754" t="s">
        <v>1357</v>
      </c>
      <c r="K1754" t="s">
        <v>1357</v>
      </c>
      <c r="L1754" t="s">
        <v>1357</v>
      </c>
      <c r="M1754" t="s">
        <v>1357</v>
      </c>
      <c r="O1754" t="s">
        <v>1357</v>
      </c>
      <c r="P1754" t="s">
        <v>1357</v>
      </c>
      <c r="R1754" t="s">
        <v>1357</v>
      </c>
      <c r="S1754" t="s">
        <v>1357</v>
      </c>
      <c r="T1754" t="s">
        <v>1357</v>
      </c>
      <c r="U1754" t="s">
        <v>1357</v>
      </c>
      <c r="V1754" t="s">
        <v>1357</v>
      </c>
    </row>
    <row r="1755" spans="1:22">
      <c r="A1755" t="s">
        <v>1229</v>
      </c>
      <c r="B1755" s="15" t="str">
        <f>VLOOKUP(A1755,'Planning Periods'!$E$2:$N$540,10,FALSE)</f>
        <v>10/15/2021 - 10/15/2029</v>
      </c>
      <c r="C1755" s="59">
        <v>2017</v>
      </c>
      <c r="D1755" s="59" t="str">
        <f t="shared" si="25"/>
        <v>Rolling Hills 2017</v>
      </c>
      <c r="E1755" t="s">
        <v>1357</v>
      </c>
      <c r="F1755" t="s">
        <v>1357</v>
      </c>
      <c r="G1755" t="s">
        <v>1357</v>
      </c>
      <c r="H1755" t="s">
        <v>1357</v>
      </c>
      <c r="J1755" t="s">
        <v>1357</v>
      </c>
      <c r="K1755" t="s">
        <v>1357</v>
      </c>
      <c r="L1755" t="s">
        <v>1357</v>
      </c>
      <c r="M1755" t="s">
        <v>1357</v>
      </c>
      <c r="O1755" t="s">
        <v>1357</v>
      </c>
      <c r="P1755" t="s">
        <v>1357</v>
      </c>
      <c r="R1755" t="s">
        <v>1357</v>
      </c>
      <c r="S1755" t="s">
        <v>1357</v>
      </c>
      <c r="T1755" t="s">
        <v>1357</v>
      </c>
      <c r="U1755" t="s">
        <v>1357</v>
      </c>
      <c r="V1755" t="s">
        <v>1357</v>
      </c>
    </row>
    <row r="1756" spans="1:22">
      <c r="A1756" s="60" t="s">
        <v>1230</v>
      </c>
      <c r="B1756" s="15"/>
      <c r="C1756" s="59">
        <v>2013</v>
      </c>
      <c r="D1756" s="59" t="str">
        <f t="shared" si="25"/>
        <v>Rolling Hills Estates 2013</v>
      </c>
      <c r="E1756" t="s">
        <v>1357</v>
      </c>
      <c r="F1756" t="s">
        <v>1357</v>
      </c>
      <c r="G1756" t="s">
        <v>1357</v>
      </c>
      <c r="H1756" t="s">
        <v>1357</v>
      </c>
      <c r="J1756" t="s">
        <v>1357</v>
      </c>
      <c r="K1756" t="s">
        <v>1357</v>
      </c>
      <c r="L1756" t="s">
        <v>1357</v>
      </c>
      <c r="M1756" t="s">
        <v>1357</v>
      </c>
      <c r="O1756" t="s">
        <v>1357</v>
      </c>
      <c r="P1756" t="s">
        <v>1357</v>
      </c>
      <c r="R1756" t="s">
        <v>1357</v>
      </c>
      <c r="S1756" t="s">
        <v>1357</v>
      </c>
      <c r="T1756" t="s">
        <v>1357</v>
      </c>
      <c r="U1756" t="s">
        <v>1357</v>
      </c>
      <c r="V1756" t="s">
        <v>1357</v>
      </c>
    </row>
    <row r="1757" spans="1:22">
      <c r="A1757" s="60" t="s">
        <v>1230</v>
      </c>
      <c r="B1757" s="15" t="str">
        <f>VLOOKUP(A1757,'Planning Periods'!$E$2:$N$540,10,FALSE)</f>
        <v>10/15/2021 - 10/15/2029</v>
      </c>
      <c r="C1757" s="59">
        <v>2014</v>
      </c>
      <c r="D1757" s="59" t="str">
        <f t="shared" si="25"/>
        <v>Rolling Hills Estates 2014</v>
      </c>
      <c r="E1757" s="59" t="s">
        <v>1357</v>
      </c>
      <c r="F1757" s="233" t="s">
        <v>1357</v>
      </c>
      <c r="G1757" s="59" t="s">
        <v>1357</v>
      </c>
      <c r="H1757" s="59" t="s">
        <v>1357</v>
      </c>
      <c r="I1757" s="48"/>
      <c r="J1757" s="59" t="s">
        <v>1357</v>
      </c>
      <c r="K1757" s="233" t="s">
        <v>1357</v>
      </c>
      <c r="L1757" s="59" t="s">
        <v>1357</v>
      </c>
      <c r="M1757" s="59" t="s">
        <v>1357</v>
      </c>
      <c r="N1757" s="48"/>
      <c r="O1757" s="59" t="s">
        <v>1357</v>
      </c>
      <c r="P1757" s="59" t="s">
        <v>1357</v>
      </c>
      <c r="Q1757" s="48"/>
      <c r="R1757" s="59" t="s">
        <v>1357</v>
      </c>
      <c r="S1757" s="59" t="s">
        <v>1357</v>
      </c>
      <c r="T1757" s="48" t="s">
        <v>1357</v>
      </c>
      <c r="U1757" s="59" t="s">
        <v>1357</v>
      </c>
      <c r="V1757" s="59" t="s">
        <v>1357</v>
      </c>
    </row>
    <row r="1758" spans="1:22">
      <c r="A1758" s="60" t="s">
        <v>1230</v>
      </c>
      <c r="B1758" s="15" t="str">
        <f>VLOOKUP(A1758,'Planning Periods'!$E$2:$N$540,10,FALSE)</f>
        <v>10/15/2021 - 10/15/2029</v>
      </c>
      <c r="C1758" s="59">
        <v>2015</v>
      </c>
      <c r="D1758" s="59" t="str">
        <f t="shared" si="25"/>
        <v>Rolling Hills Estates 2015</v>
      </c>
      <c r="E1758" s="59" t="s">
        <v>1357</v>
      </c>
      <c r="F1758" s="233" t="s">
        <v>1357</v>
      </c>
      <c r="G1758" s="59" t="s">
        <v>1357</v>
      </c>
      <c r="H1758" s="59" t="s">
        <v>1357</v>
      </c>
      <c r="I1758" s="48"/>
      <c r="J1758" s="59" t="s">
        <v>1357</v>
      </c>
      <c r="K1758" s="233" t="s">
        <v>1357</v>
      </c>
      <c r="L1758" s="59" t="s">
        <v>1357</v>
      </c>
      <c r="M1758" s="59" t="s">
        <v>1357</v>
      </c>
      <c r="N1758" s="48"/>
      <c r="O1758" s="59" t="s">
        <v>1357</v>
      </c>
      <c r="P1758" s="59" t="s">
        <v>1357</v>
      </c>
      <c r="Q1758" s="48"/>
      <c r="R1758" s="59" t="s">
        <v>1357</v>
      </c>
      <c r="S1758" s="59" t="s">
        <v>1357</v>
      </c>
      <c r="T1758" s="48" t="s">
        <v>1357</v>
      </c>
      <c r="U1758" s="59" t="s">
        <v>1357</v>
      </c>
      <c r="V1758" s="59" t="s">
        <v>1357</v>
      </c>
    </row>
    <row r="1759" spans="1:22">
      <c r="A1759" s="60" t="s">
        <v>1230</v>
      </c>
      <c r="B1759" s="15" t="str">
        <f>VLOOKUP(A1759,'Planning Periods'!$E$2:$N$540,10,FALSE)</f>
        <v>10/15/2021 - 10/15/2029</v>
      </c>
      <c r="C1759" s="59">
        <v>2016</v>
      </c>
      <c r="D1759" s="59" t="str">
        <f t="shared" si="25"/>
        <v>Rolling Hills Estates 2016</v>
      </c>
      <c r="E1759" s="59" t="s">
        <v>1357</v>
      </c>
      <c r="F1759" s="233" t="s">
        <v>1357</v>
      </c>
      <c r="G1759" s="59" t="s">
        <v>1357</v>
      </c>
      <c r="H1759" s="59" t="s">
        <v>1357</v>
      </c>
      <c r="I1759" s="48"/>
      <c r="J1759" s="59" t="s">
        <v>1357</v>
      </c>
      <c r="K1759" s="233" t="s">
        <v>1357</v>
      </c>
      <c r="L1759" s="59" t="s">
        <v>1357</v>
      </c>
      <c r="M1759" s="59" t="s">
        <v>1357</v>
      </c>
      <c r="N1759" s="48"/>
      <c r="O1759" s="59" t="s">
        <v>1357</v>
      </c>
      <c r="P1759" s="59" t="s">
        <v>1357</v>
      </c>
      <c r="Q1759" s="48"/>
      <c r="R1759" s="59" t="s">
        <v>1357</v>
      </c>
      <c r="S1759" s="59" t="s">
        <v>1357</v>
      </c>
      <c r="T1759" s="48" t="s">
        <v>1357</v>
      </c>
      <c r="U1759" s="59" t="s">
        <v>1357</v>
      </c>
      <c r="V1759" s="59" t="s">
        <v>1357</v>
      </c>
    </row>
    <row r="1760" spans="1:22">
      <c r="A1760" s="60" t="s">
        <v>1230</v>
      </c>
      <c r="B1760" s="15" t="str">
        <f>VLOOKUP(A1760,'Planning Periods'!$E$2:$N$540,10,FALSE)</f>
        <v>10/15/2021 - 10/15/2029</v>
      </c>
      <c r="C1760" s="59">
        <v>2017</v>
      </c>
      <c r="D1760" s="59" t="str">
        <f t="shared" si="25"/>
        <v>Rolling Hills Estates 2017</v>
      </c>
      <c r="E1760" s="59">
        <v>1</v>
      </c>
      <c r="F1760" s="233">
        <v>0</v>
      </c>
      <c r="G1760" s="59">
        <v>0</v>
      </c>
      <c r="H1760" s="59">
        <v>0</v>
      </c>
      <c r="I1760" s="48"/>
      <c r="J1760" s="59">
        <v>1</v>
      </c>
      <c r="K1760" s="233">
        <v>0</v>
      </c>
      <c r="L1760" s="59">
        <v>0</v>
      </c>
      <c r="M1760" s="59">
        <v>0</v>
      </c>
      <c r="N1760" s="48"/>
      <c r="O1760" s="59">
        <v>1</v>
      </c>
      <c r="P1760" s="59">
        <v>1</v>
      </c>
      <c r="Q1760" s="48"/>
      <c r="R1760" s="59">
        <v>2</v>
      </c>
      <c r="S1760" s="59">
        <v>4</v>
      </c>
      <c r="T1760" s="48">
        <v>0</v>
      </c>
      <c r="U1760" s="59">
        <v>5</v>
      </c>
      <c r="V1760" s="59">
        <v>5</v>
      </c>
    </row>
    <row r="1761" spans="1:22">
      <c r="A1761" s="60" t="s">
        <v>1231</v>
      </c>
      <c r="B1761" s="15"/>
      <c r="C1761" s="59">
        <v>2013</v>
      </c>
      <c r="D1761" s="59" t="str">
        <f t="shared" si="25"/>
        <v>Rosemead 2013</v>
      </c>
      <c r="E1761" s="59">
        <v>153</v>
      </c>
      <c r="F1761" s="233">
        <v>0</v>
      </c>
      <c r="G1761" s="59">
        <v>0</v>
      </c>
      <c r="H1761" s="59">
        <v>0</v>
      </c>
      <c r="I1761" s="48"/>
      <c r="J1761" s="59">
        <v>88</v>
      </c>
      <c r="K1761" s="233">
        <v>0</v>
      </c>
      <c r="L1761" s="59">
        <v>0</v>
      </c>
      <c r="M1761" s="59">
        <v>0</v>
      </c>
      <c r="N1761" s="48"/>
      <c r="O1761" s="59">
        <v>99</v>
      </c>
      <c r="P1761" s="59">
        <v>0</v>
      </c>
      <c r="Q1761" s="48"/>
      <c r="R1761" s="59">
        <v>262</v>
      </c>
      <c r="S1761" s="59">
        <v>0</v>
      </c>
      <c r="T1761" s="48">
        <v>0</v>
      </c>
      <c r="U1761" s="59">
        <v>602</v>
      </c>
      <c r="V1761" s="59">
        <v>0</v>
      </c>
    </row>
    <row r="1762" spans="1:22">
      <c r="A1762" s="60" t="s">
        <v>1231</v>
      </c>
      <c r="B1762" s="15" t="str">
        <f>VLOOKUP(A1762,'Planning Periods'!$E$2:$N$540,10,FALSE)</f>
        <v>10/15/2021 - 10/15/2029</v>
      </c>
      <c r="C1762" s="59">
        <v>2014</v>
      </c>
      <c r="D1762" s="59" t="str">
        <f t="shared" si="25"/>
        <v>Rosemead 2014</v>
      </c>
      <c r="E1762" s="59">
        <v>153</v>
      </c>
      <c r="F1762" s="233">
        <v>0</v>
      </c>
      <c r="G1762" s="59">
        <v>0</v>
      </c>
      <c r="H1762" s="59">
        <v>0</v>
      </c>
      <c r="I1762" s="48"/>
      <c r="J1762" s="59">
        <v>88</v>
      </c>
      <c r="K1762" s="233">
        <v>0</v>
      </c>
      <c r="L1762" s="59">
        <v>0</v>
      </c>
      <c r="M1762" s="59">
        <v>0</v>
      </c>
      <c r="N1762" s="48"/>
      <c r="O1762" s="59">
        <v>99</v>
      </c>
      <c r="P1762" s="59">
        <v>0</v>
      </c>
      <c r="Q1762" s="48"/>
      <c r="R1762" s="59">
        <v>262</v>
      </c>
      <c r="S1762" s="59">
        <v>0</v>
      </c>
      <c r="T1762" s="48">
        <v>0</v>
      </c>
      <c r="U1762" s="59">
        <v>602</v>
      </c>
      <c r="V1762" s="59">
        <v>0</v>
      </c>
    </row>
    <row r="1763" spans="1:22">
      <c r="A1763" s="60" t="s">
        <v>1231</v>
      </c>
      <c r="B1763" s="15" t="str">
        <f>VLOOKUP(A1763,'Planning Periods'!$E$2:$N$540,10,FALSE)</f>
        <v>10/15/2021 - 10/15/2029</v>
      </c>
      <c r="C1763" s="59">
        <v>2015</v>
      </c>
      <c r="D1763" s="59" t="str">
        <f t="shared" si="25"/>
        <v>Rosemead 2015</v>
      </c>
      <c r="E1763" s="59">
        <v>153</v>
      </c>
      <c r="F1763" s="233">
        <v>0</v>
      </c>
      <c r="G1763" s="59">
        <v>0</v>
      </c>
      <c r="H1763" s="59">
        <v>0</v>
      </c>
      <c r="I1763" s="48"/>
      <c r="J1763" s="59">
        <v>88</v>
      </c>
      <c r="K1763" s="233">
        <v>0</v>
      </c>
      <c r="L1763" s="59">
        <v>0</v>
      </c>
      <c r="M1763" s="59">
        <v>0</v>
      </c>
      <c r="N1763" s="48"/>
      <c r="O1763" s="59">
        <v>99</v>
      </c>
      <c r="P1763" s="59">
        <v>0</v>
      </c>
      <c r="Q1763" s="48"/>
      <c r="R1763" s="59">
        <v>262</v>
      </c>
      <c r="S1763" s="59">
        <v>0</v>
      </c>
      <c r="T1763" s="48">
        <v>0</v>
      </c>
      <c r="U1763" s="59">
        <v>602</v>
      </c>
      <c r="V1763" s="59">
        <v>0</v>
      </c>
    </row>
    <row r="1764" spans="1:22">
      <c r="A1764" s="60" t="s">
        <v>1231</v>
      </c>
      <c r="B1764" s="15" t="str">
        <f>VLOOKUP(A1764,'Planning Periods'!$E$2:$N$540,10,FALSE)</f>
        <v>10/15/2021 - 10/15/2029</v>
      </c>
      <c r="C1764" s="59">
        <v>2016</v>
      </c>
      <c r="D1764" s="59" t="str">
        <f t="shared" si="25"/>
        <v>Rosemead 2016</v>
      </c>
      <c r="E1764" s="59">
        <v>153</v>
      </c>
      <c r="F1764" s="233">
        <v>0</v>
      </c>
      <c r="G1764" s="59">
        <v>0</v>
      </c>
      <c r="H1764" s="59">
        <v>0</v>
      </c>
      <c r="I1764" s="48"/>
      <c r="J1764" s="59">
        <v>88</v>
      </c>
      <c r="K1764" s="233">
        <v>0</v>
      </c>
      <c r="L1764" s="59">
        <v>0</v>
      </c>
      <c r="M1764" s="59">
        <v>0</v>
      </c>
      <c r="N1764" s="48"/>
      <c r="O1764" s="59">
        <v>99</v>
      </c>
      <c r="P1764" s="59">
        <v>0</v>
      </c>
      <c r="Q1764" s="48"/>
      <c r="R1764" s="59">
        <v>262</v>
      </c>
      <c r="S1764" s="59">
        <v>0</v>
      </c>
      <c r="T1764" s="48">
        <v>0</v>
      </c>
      <c r="U1764" s="59">
        <v>602</v>
      </c>
      <c r="V1764" s="59">
        <v>0</v>
      </c>
    </row>
    <row r="1765" spans="1:22">
      <c r="A1765" s="60" t="s">
        <v>1231</v>
      </c>
      <c r="B1765" s="15" t="str">
        <f>VLOOKUP(A1765,'Planning Periods'!$E$2:$N$540,10,FALSE)</f>
        <v>10/15/2021 - 10/15/2029</v>
      </c>
      <c r="C1765" s="59">
        <v>2017</v>
      </c>
      <c r="D1765" s="59" t="str">
        <f t="shared" si="25"/>
        <v>Rosemead 2017</v>
      </c>
      <c r="E1765" s="59">
        <v>153</v>
      </c>
      <c r="F1765" s="233">
        <v>0</v>
      </c>
      <c r="G1765" s="59">
        <v>0</v>
      </c>
      <c r="H1765" s="59">
        <v>0</v>
      </c>
      <c r="I1765" s="48"/>
      <c r="J1765" s="59">
        <v>88</v>
      </c>
      <c r="K1765" s="233">
        <v>0</v>
      </c>
      <c r="L1765" s="59">
        <v>0</v>
      </c>
      <c r="M1765" s="59">
        <v>0</v>
      </c>
      <c r="N1765" s="48"/>
      <c r="O1765" s="59">
        <v>99</v>
      </c>
      <c r="P1765" s="59">
        <v>0</v>
      </c>
      <c r="Q1765" s="48"/>
      <c r="R1765" s="59">
        <v>262</v>
      </c>
      <c r="S1765" s="59">
        <v>0</v>
      </c>
      <c r="T1765" s="48">
        <v>0</v>
      </c>
      <c r="U1765" s="59">
        <v>602</v>
      </c>
      <c r="V1765" s="59">
        <v>0</v>
      </c>
    </row>
    <row r="1766" spans="1:22">
      <c r="A1766" s="60" t="s">
        <v>1232</v>
      </c>
      <c r="B1766" s="15" t="str">
        <f>VLOOKUP(A1766,'Planning Periods'!$E$2:$N$540,10,FALSE)</f>
        <v>05/15/2021 - 05/15/2029</v>
      </c>
      <c r="C1766" s="59">
        <v>2013</v>
      </c>
      <c r="D1766" s="59" t="str">
        <f t="shared" si="25"/>
        <v>Roseville 2013</v>
      </c>
      <c r="E1766" s="59">
        <v>2268</v>
      </c>
      <c r="F1766" s="233">
        <v>0</v>
      </c>
      <c r="G1766" s="59">
        <v>0</v>
      </c>
      <c r="H1766" s="59">
        <v>0</v>
      </c>
      <c r="I1766" s="48"/>
      <c r="J1766" s="59">
        <v>1590</v>
      </c>
      <c r="K1766" s="233">
        <v>0</v>
      </c>
      <c r="L1766" s="59">
        <v>0</v>
      </c>
      <c r="M1766" s="59">
        <v>0</v>
      </c>
      <c r="N1766" s="48"/>
      <c r="O1766" s="59">
        <v>1577</v>
      </c>
      <c r="P1766" s="59">
        <v>142</v>
      </c>
      <c r="Q1766" s="48"/>
      <c r="R1766" s="59">
        <v>3043</v>
      </c>
      <c r="S1766" s="59">
        <v>384</v>
      </c>
      <c r="T1766" s="48">
        <v>0</v>
      </c>
      <c r="U1766" s="59">
        <v>8478</v>
      </c>
      <c r="V1766" s="59">
        <v>526</v>
      </c>
    </row>
    <row r="1767" spans="1:22">
      <c r="A1767" s="60" t="s">
        <v>1232</v>
      </c>
      <c r="B1767" s="15" t="str">
        <f>VLOOKUP(A1767,'Planning Periods'!$E$2:$N$540,10,FALSE)</f>
        <v>05/15/2021 - 05/15/2029</v>
      </c>
      <c r="C1767" s="59">
        <v>2014</v>
      </c>
      <c r="D1767" s="59" t="str">
        <f t="shared" si="25"/>
        <v>Roseville 2014</v>
      </c>
      <c r="E1767" s="59">
        <v>2268</v>
      </c>
      <c r="F1767" s="233">
        <v>9</v>
      </c>
      <c r="G1767" s="59">
        <v>9</v>
      </c>
      <c r="H1767" s="59">
        <v>0</v>
      </c>
      <c r="I1767" s="48"/>
      <c r="J1767" s="59">
        <v>1590</v>
      </c>
      <c r="K1767" s="233">
        <v>14</v>
      </c>
      <c r="L1767" s="59">
        <v>14</v>
      </c>
      <c r="M1767" s="59">
        <v>0</v>
      </c>
      <c r="N1767" s="48"/>
      <c r="O1767" s="59">
        <v>1577</v>
      </c>
      <c r="P1767" s="59">
        <v>438</v>
      </c>
      <c r="Q1767" s="48"/>
      <c r="R1767" s="59">
        <v>3043</v>
      </c>
      <c r="S1767" s="59">
        <v>333</v>
      </c>
      <c r="T1767" s="48">
        <v>0</v>
      </c>
      <c r="U1767" s="59">
        <v>8478</v>
      </c>
      <c r="V1767" s="59">
        <v>794</v>
      </c>
    </row>
    <row r="1768" spans="1:22">
      <c r="A1768" s="60" t="s">
        <v>1232</v>
      </c>
      <c r="B1768" s="15" t="str">
        <f>VLOOKUP(A1768,'Planning Periods'!$E$2:$N$540,10,FALSE)</f>
        <v>05/15/2021 - 05/15/2029</v>
      </c>
      <c r="C1768" s="59">
        <v>2015</v>
      </c>
      <c r="D1768" s="59" t="str">
        <f t="shared" si="25"/>
        <v>Roseville 2015</v>
      </c>
      <c r="E1768" s="59">
        <v>2268</v>
      </c>
      <c r="F1768" s="233">
        <v>0</v>
      </c>
      <c r="G1768" s="59">
        <v>0</v>
      </c>
      <c r="H1768" s="59">
        <v>0</v>
      </c>
      <c r="I1768" s="48"/>
      <c r="J1768" s="59">
        <v>1590</v>
      </c>
      <c r="K1768" s="233">
        <v>0</v>
      </c>
      <c r="L1768" s="59">
        <v>0</v>
      </c>
      <c r="M1768" s="59">
        <v>0</v>
      </c>
      <c r="N1768" s="48"/>
      <c r="O1768" s="59">
        <v>1577</v>
      </c>
      <c r="P1768" s="59">
        <v>378</v>
      </c>
      <c r="Q1768" s="48"/>
      <c r="R1768" s="59">
        <v>3043</v>
      </c>
      <c r="S1768" s="59">
        <v>544</v>
      </c>
      <c r="T1768" s="48">
        <v>0</v>
      </c>
      <c r="U1768" s="59">
        <v>8478</v>
      </c>
      <c r="V1768" s="59">
        <v>922</v>
      </c>
    </row>
    <row r="1769" spans="1:22">
      <c r="A1769" s="60" t="s">
        <v>1232</v>
      </c>
      <c r="B1769" s="15" t="str">
        <f>VLOOKUP(A1769,'Planning Periods'!$E$2:$N$540,10,FALSE)</f>
        <v>05/15/2021 - 05/15/2029</v>
      </c>
      <c r="C1769" s="59">
        <v>2016</v>
      </c>
      <c r="D1769" s="59" t="str">
        <f t="shared" si="25"/>
        <v>Roseville 2016</v>
      </c>
      <c r="E1769" s="59">
        <v>2268</v>
      </c>
      <c r="F1769" s="233">
        <v>42</v>
      </c>
      <c r="G1769" s="59">
        <v>42</v>
      </c>
      <c r="H1769" s="59">
        <v>0</v>
      </c>
      <c r="I1769" s="48"/>
      <c r="J1769" s="59">
        <v>1590</v>
      </c>
      <c r="K1769" s="233">
        <v>15</v>
      </c>
      <c r="L1769" s="59">
        <v>15</v>
      </c>
      <c r="M1769" s="59">
        <v>0</v>
      </c>
      <c r="N1769" s="48"/>
      <c r="O1769" s="59">
        <v>1577</v>
      </c>
      <c r="P1769" s="59">
        <v>216</v>
      </c>
      <c r="Q1769" s="48"/>
      <c r="R1769" s="59">
        <v>3043</v>
      </c>
      <c r="S1769" s="59">
        <v>584</v>
      </c>
      <c r="T1769" s="48">
        <v>0</v>
      </c>
      <c r="U1769" s="59">
        <v>8478</v>
      </c>
      <c r="V1769" s="59">
        <v>857</v>
      </c>
    </row>
    <row r="1770" spans="1:22">
      <c r="A1770" s="60" t="s">
        <v>1232</v>
      </c>
      <c r="B1770" s="15" t="str">
        <f>VLOOKUP(A1770,'Planning Periods'!$E$2:$N$540,10,FALSE)</f>
        <v>05/15/2021 - 05/15/2029</v>
      </c>
      <c r="C1770" s="59">
        <v>2017</v>
      </c>
      <c r="D1770" s="59" t="str">
        <f t="shared" ref="D1770:D1831" si="26">CONCATENATE(A1770," ",C1770)</f>
        <v>Roseville 2017</v>
      </c>
      <c r="E1770" s="59">
        <v>2268</v>
      </c>
      <c r="F1770" s="233">
        <v>43</v>
      </c>
      <c r="G1770" s="59">
        <v>43</v>
      </c>
      <c r="H1770" s="59">
        <v>0</v>
      </c>
      <c r="I1770" s="48"/>
      <c r="J1770" s="59">
        <v>1590</v>
      </c>
      <c r="K1770" s="233">
        <v>0</v>
      </c>
      <c r="L1770" s="59">
        <v>0</v>
      </c>
      <c r="M1770" s="59">
        <v>0</v>
      </c>
      <c r="N1770" s="48"/>
      <c r="O1770" s="59">
        <v>1577</v>
      </c>
      <c r="P1770" s="59">
        <v>1000</v>
      </c>
      <c r="Q1770" s="48"/>
      <c r="R1770" s="59">
        <v>3043</v>
      </c>
      <c r="S1770" s="59">
        <v>644</v>
      </c>
      <c r="T1770" s="48">
        <v>0</v>
      </c>
      <c r="U1770" s="59">
        <v>8478</v>
      </c>
      <c r="V1770" s="59">
        <v>1687</v>
      </c>
    </row>
    <row r="1771" spans="1:22">
      <c r="A1771" s="60" t="s">
        <v>1233</v>
      </c>
      <c r="B1771" s="15" t="str">
        <f>VLOOKUP(A1771,'Planning Periods'!$E$2:$N$540,10,FALSE)</f>
        <v>01/31/2023 - 01/31/2031</v>
      </c>
      <c r="C1771" s="59">
        <v>2014</v>
      </c>
      <c r="D1771" s="59" t="str">
        <f t="shared" si="26"/>
        <v>Ross 2014</v>
      </c>
      <c r="E1771" s="59" t="s">
        <v>1357</v>
      </c>
      <c r="F1771" s="233" t="s">
        <v>1357</v>
      </c>
      <c r="G1771" s="59" t="s">
        <v>1357</v>
      </c>
      <c r="H1771" s="59" t="s">
        <v>1357</v>
      </c>
      <c r="I1771" s="48"/>
      <c r="J1771" s="59" t="s">
        <v>1357</v>
      </c>
      <c r="K1771" s="233" t="s">
        <v>1357</v>
      </c>
      <c r="L1771" s="59" t="s">
        <v>1357</v>
      </c>
      <c r="M1771" s="59" t="s">
        <v>1357</v>
      </c>
      <c r="N1771" s="48"/>
      <c r="O1771" s="59" t="s">
        <v>1357</v>
      </c>
      <c r="P1771" s="59" t="s">
        <v>1357</v>
      </c>
      <c r="Q1771" s="48"/>
      <c r="R1771" s="59" t="s">
        <v>1357</v>
      </c>
      <c r="S1771" s="59" t="s">
        <v>1357</v>
      </c>
      <c r="T1771" s="48" t="s">
        <v>1357</v>
      </c>
      <c r="U1771" s="59" t="s">
        <v>1357</v>
      </c>
      <c r="V1771" s="59" t="s">
        <v>1357</v>
      </c>
    </row>
    <row r="1772" spans="1:22">
      <c r="A1772" s="60" t="s">
        <v>1233</v>
      </c>
      <c r="B1772" s="15" t="str">
        <f>VLOOKUP(A1772,'Planning Periods'!$E$2:$N$540,10,FALSE)</f>
        <v>01/31/2023 - 01/31/2031</v>
      </c>
      <c r="C1772" s="59">
        <v>2015</v>
      </c>
      <c r="D1772" s="59" t="str">
        <f t="shared" si="26"/>
        <v>Ross 2015</v>
      </c>
      <c r="E1772" s="59">
        <v>6</v>
      </c>
      <c r="F1772" s="233">
        <v>1</v>
      </c>
      <c r="G1772" s="59">
        <v>1</v>
      </c>
      <c r="H1772" s="59">
        <v>0</v>
      </c>
      <c r="I1772" s="48"/>
      <c r="J1772" s="59">
        <v>4</v>
      </c>
      <c r="K1772" s="233">
        <v>0</v>
      </c>
      <c r="L1772" s="59">
        <v>0</v>
      </c>
      <c r="M1772" s="59">
        <v>0</v>
      </c>
      <c r="N1772" s="48"/>
      <c r="O1772" s="59">
        <v>4</v>
      </c>
      <c r="P1772" s="59">
        <v>1</v>
      </c>
      <c r="Q1772" s="48"/>
      <c r="R1772" s="59">
        <v>4</v>
      </c>
      <c r="S1772" s="59">
        <v>0</v>
      </c>
      <c r="T1772" s="48">
        <v>0</v>
      </c>
      <c r="U1772" s="59">
        <v>18</v>
      </c>
      <c r="V1772" s="59">
        <v>2</v>
      </c>
    </row>
    <row r="1773" spans="1:22">
      <c r="A1773" s="60" t="s">
        <v>1233</v>
      </c>
      <c r="B1773" s="15" t="str">
        <f>VLOOKUP(A1773,'Planning Periods'!$E$2:$N$540,10,FALSE)</f>
        <v>01/31/2023 - 01/31/2031</v>
      </c>
      <c r="C1773" s="59">
        <v>2016</v>
      </c>
      <c r="D1773" s="59" t="str">
        <f t="shared" si="26"/>
        <v>Ross 2016</v>
      </c>
      <c r="E1773" s="59">
        <v>6</v>
      </c>
      <c r="F1773" s="233">
        <v>1</v>
      </c>
      <c r="G1773" s="59">
        <v>1</v>
      </c>
      <c r="H1773" s="59">
        <v>0</v>
      </c>
      <c r="I1773" s="48"/>
      <c r="J1773" s="59">
        <v>4</v>
      </c>
      <c r="K1773" s="233">
        <v>0</v>
      </c>
      <c r="L1773" s="59">
        <v>0</v>
      </c>
      <c r="M1773" s="59">
        <v>0</v>
      </c>
      <c r="N1773" s="48"/>
      <c r="O1773" s="59">
        <v>4</v>
      </c>
      <c r="P1773" s="59">
        <v>0</v>
      </c>
      <c r="Q1773" s="48"/>
      <c r="R1773" s="59">
        <v>4</v>
      </c>
      <c r="S1773" s="59">
        <v>1</v>
      </c>
      <c r="T1773" s="48">
        <v>0</v>
      </c>
      <c r="U1773" s="59">
        <v>18</v>
      </c>
      <c r="V1773" s="59">
        <v>2</v>
      </c>
    </row>
    <row r="1774" spans="1:22">
      <c r="A1774" s="60" t="s">
        <v>1233</v>
      </c>
      <c r="B1774" s="15" t="str">
        <f>VLOOKUP(A1774,'Planning Periods'!$E$2:$N$540,10,FALSE)</f>
        <v>01/31/2023 - 01/31/2031</v>
      </c>
      <c r="C1774" s="59">
        <v>2017</v>
      </c>
      <c r="D1774" s="59" t="str">
        <f t="shared" si="26"/>
        <v>Ross 2017</v>
      </c>
      <c r="E1774" s="59">
        <v>6</v>
      </c>
      <c r="F1774" s="233">
        <v>0</v>
      </c>
      <c r="G1774" s="59">
        <v>0</v>
      </c>
      <c r="H1774" s="59">
        <v>0</v>
      </c>
      <c r="I1774" s="48"/>
      <c r="J1774" s="59">
        <v>4</v>
      </c>
      <c r="K1774" s="233">
        <v>0</v>
      </c>
      <c r="L1774" s="59">
        <v>0</v>
      </c>
      <c r="M1774" s="59">
        <v>0</v>
      </c>
      <c r="N1774" s="48"/>
      <c r="O1774" s="59">
        <v>4</v>
      </c>
      <c r="P1774" s="59">
        <v>1</v>
      </c>
      <c r="Q1774" s="48"/>
      <c r="R1774" s="59">
        <v>4</v>
      </c>
      <c r="S1774" s="59">
        <v>0</v>
      </c>
      <c r="T1774" s="48">
        <v>0</v>
      </c>
      <c r="U1774" s="59">
        <v>18</v>
      </c>
      <c r="V1774" s="59">
        <v>1</v>
      </c>
    </row>
    <row r="1775" spans="1:22">
      <c r="A1775" s="60" t="s">
        <v>1234</v>
      </c>
      <c r="B1775" s="15" t="str">
        <f>VLOOKUP(A1775,'Planning Periods'!$E$2:$N$540,10,FALSE)</f>
        <v>05/15/2021 - 05/15/2029</v>
      </c>
      <c r="C1775" s="59">
        <v>2013</v>
      </c>
      <c r="D1775" s="59" t="str">
        <f t="shared" si="26"/>
        <v>Sacramento 2013</v>
      </c>
      <c r="E1775" s="59">
        <v>4944</v>
      </c>
      <c r="F1775" s="233">
        <v>95</v>
      </c>
      <c r="G1775" s="59">
        <v>62</v>
      </c>
      <c r="H1775" s="59">
        <v>33</v>
      </c>
      <c r="I1775" s="48"/>
      <c r="J1775" s="59">
        <v>3467</v>
      </c>
      <c r="K1775" s="233">
        <v>137</v>
      </c>
      <c r="L1775" s="59">
        <v>24</v>
      </c>
      <c r="M1775" s="59">
        <v>113</v>
      </c>
      <c r="N1775" s="48"/>
      <c r="O1775" s="59">
        <v>4482</v>
      </c>
      <c r="P1775" s="59">
        <v>34</v>
      </c>
      <c r="Q1775" s="48"/>
      <c r="R1775" s="59">
        <v>11208</v>
      </c>
      <c r="S1775" s="59">
        <v>153</v>
      </c>
      <c r="T1775" s="48">
        <v>113</v>
      </c>
      <c r="U1775" s="59">
        <v>24101</v>
      </c>
      <c r="V1775" s="59">
        <v>419</v>
      </c>
    </row>
    <row r="1776" spans="1:22">
      <c r="A1776" s="60" t="s">
        <v>1234</v>
      </c>
      <c r="B1776" s="15" t="str">
        <f>VLOOKUP(A1776,'Planning Periods'!$E$2:$N$540,10,FALSE)</f>
        <v>05/15/2021 - 05/15/2029</v>
      </c>
      <c r="C1776" s="59">
        <v>2014</v>
      </c>
      <c r="D1776" s="59" t="str">
        <f t="shared" si="26"/>
        <v>Sacramento 2014</v>
      </c>
      <c r="E1776" s="59">
        <v>4944</v>
      </c>
      <c r="F1776" s="233">
        <v>102</v>
      </c>
      <c r="G1776" s="59">
        <v>78</v>
      </c>
      <c r="H1776" s="59">
        <v>24</v>
      </c>
      <c r="I1776" s="48"/>
      <c r="J1776" s="59">
        <v>3467</v>
      </c>
      <c r="K1776" s="233">
        <v>123</v>
      </c>
      <c r="L1776" s="59">
        <v>95</v>
      </c>
      <c r="M1776" s="59">
        <v>28</v>
      </c>
      <c r="N1776" s="48"/>
      <c r="O1776" s="59">
        <v>4482</v>
      </c>
      <c r="P1776" s="59">
        <v>21</v>
      </c>
      <c r="Q1776" s="48"/>
      <c r="R1776" s="59">
        <v>11208</v>
      </c>
      <c r="S1776" s="59">
        <v>95</v>
      </c>
      <c r="T1776" s="48">
        <v>28</v>
      </c>
      <c r="U1776" s="59">
        <v>24101</v>
      </c>
      <c r="V1776" s="59">
        <v>341</v>
      </c>
    </row>
    <row r="1777" spans="1:22">
      <c r="A1777" s="60" t="s">
        <v>1234</v>
      </c>
      <c r="B1777" s="15" t="str">
        <f>VLOOKUP(A1777,'Planning Periods'!$E$2:$N$540,10,FALSE)</f>
        <v>05/15/2021 - 05/15/2029</v>
      </c>
      <c r="C1777" s="59">
        <v>2015</v>
      </c>
      <c r="D1777" s="59" t="str">
        <f t="shared" si="26"/>
        <v>Sacramento 2015</v>
      </c>
      <c r="E1777" s="59">
        <v>4944</v>
      </c>
      <c r="F1777" s="233">
        <v>0</v>
      </c>
      <c r="G1777" s="59">
        <v>0</v>
      </c>
      <c r="H1777" s="59">
        <v>0</v>
      </c>
      <c r="I1777" s="48"/>
      <c r="J1777" s="59">
        <v>3467</v>
      </c>
      <c r="K1777" s="233">
        <v>68</v>
      </c>
      <c r="L1777" s="59">
        <v>0</v>
      </c>
      <c r="M1777" s="59">
        <v>68</v>
      </c>
      <c r="N1777" s="48"/>
      <c r="O1777" s="59">
        <v>4482</v>
      </c>
      <c r="P1777" s="59">
        <v>851</v>
      </c>
      <c r="Q1777" s="48"/>
      <c r="R1777" s="59">
        <v>11208</v>
      </c>
      <c r="S1777" s="59">
        <v>104</v>
      </c>
      <c r="T1777" s="48">
        <v>68</v>
      </c>
      <c r="U1777" s="59">
        <v>24101</v>
      </c>
      <c r="V1777" s="59">
        <v>1023</v>
      </c>
    </row>
    <row r="1778" spans="1:22">
      <c r="A1778" s="60" t="s">
        <v>1234</v>
      </c>
      <c r="B1778" s="15" t="str">
        <f>VLOOKUP(A1778,'Planning Periods'!$E$2:$N$540,10,FALSE)</f>
        <v>05/15/2021 - 05/15/2029</v>
      </c>
      <c r="C1778" s="59">
        <v>2016</v>
      </c>
      <c r="D1778" s="59" t="str">
        <f t="shared" si="26"/>
        <v>Sacramento 2016</v>
      </c>
      <c r="E1778" s="59">
        <v>4944</v>
      </c>
      <c r="F1778" s="233">
        <v>0</v>
      </c>
      <c r="G1778" s="59">
        <v>0</v>
      </c>
      <c r="H1778" s="59">
        <v>0</v>
      </c>
      <c r="I1778" s="48"/>
      <c r="J1778" s="59">
        <v>3467</v>
      </c>
      <c r="K1778" s="233">
        <v>27</v>
      </c>
      <c r="L1778" s="59">
        <v>27</v>
      </c>
      <c r="M1778" s="59">
        <v>0</v>
      </c>
      <c r="N1778" s="48"/>
      <c r="O1778" s="59">
        <v>4482</v>
      </c>
      <c r="P1778" s="59">
        <v>820</v>
      </c>
      <c r="Q1778" s="48"/>
      <c r="R1778" s="59">
        <v>11208</v>
      </c>
      <c r="S1778" s="59">
        <v>730</v>
      </c>
      <c r="T1778" s="48">
        <v>0</v>
      </c>
      <c r="U1778" s="59">
        <v>24101</v>
      </c>
      <c r="V1778" s="59">
        <v>1577</v>
      </c>
    </row>
    <row r="1779" spans="1:22">
      <c r="A1779" s="60" t="s">
        <v>1234</v>
      </c>
      <c r="B1779" s="15" t="str">
        <f>VLOOKUP(A1779,'Planning Periods'!$E$2:$N$540,10,FALSE)</f>
        <v>05/15/2021 - 05/15/2029</v>
      </c>
      <c r="C1779" s="59">
        <v>2017</v>
      </c>
      <c r="D1779" s="59" t="str">
        <f t="shared" si="26"/>
        <v>Sacramento 2017</v>
      </c>
      <c r="E1779" s="59">
        <v>4944</v>
      </c>
      <c r="F1779" s="233">
        <v>0</v>
      </c>
      <c r="G1779" s="59">
        <v>0</v>
      </c>
      <c r="H1779" s="59">
        <v>0</v>
      </c>
      <c r="I1779" s="48"/>
      <c r="J1779" s="59">
        <v>3467</v>
      </c>
      <c r="K1779" s="233">
        <v>3</v>
      </c>
      <c r="L1779" s="59">
        <v>0</v>
      </c>
      <c r="M1779" s="59">
        <v>3</v>
      </c>
      <c r="N1779" s="48"/>
      <c r="O1779" s="59">
        <v>4482</v>
      </c>
      <c r="P1779" s="59">
        <v>1757</v>
      </c>
      <c r="Q1779" s="48"/>
      <c r="R1779" s="59">
        <v>11208</v>
      </c>
      <c r="S1779" s="59">
        <v>1121</v>
      </c>
      <c r="T1779" s="48">
        <v>3</v>
      </c>
      <c r="U1779" s="59">
        <v>24101</v>
      </c>
      <c r="V1779" s="59">
        <v>2881</v>
      </c>
    </row>
    <row r="1780" spans="1:22">
      <c r="A1780" s="60" t="s">
        <v>1235</v>
      </c>
      <c r="B1780" s="15" t="str">
        <f>VLOOKUP(A1780,'Planning Periods'!$E$2:$N$540,10,FALSE)</f>
        <v>05/15/2021 - 05/15/2029</v>
      </c>
      <c r="C1780" s="59">
        <v>2013</v>
      </c>
      <c r="D1780" s="59" t="str">
        <f t="shared" si="26"/>
        <v>Sacramento County - Unincorporated 2013</v>
      </c>
      <c r="E1780" s="59">
        <v>3149</v>
      </c>
      <c r="F1780" s="233">
        <v>0</v>
      </c>
      <c r="G1780" s="59">
        <v>0</v>
      </c>
      <c r="H1780" s="59">
        <v>0</v>
      </c>
      <c r="I1780" s="48"/>
      <c r="J1780" s="59">
        <v>2208</v>
      </c>
      <c r="K1780" s="233">
        <v>0</v>
      </c>
      <c r="L1780" s="59">
        <v>0</v>
      </c>
      <c r="M1780" s="59">
        <v>0</v>
      </c>
      <c r="N1780" s="48"/>
      <c r="O1780" s="59">
        <v>2574</v>
      </c>
      <c r="P1780" s="59">
        <v>137</v>
      </c>
      <c r="Q1780" s="48"/>
      <c r="R1780" s="59">
        <v>5913</v>
      </c>
      <c r="S1780" s="59">
        <v>268</v>
      </c>
      <c r="T1780" s="48">
        <v>0</v>
      </c>
      <c r="U1780" s="59">
        <v>13844</v>
      </c>
      <c r="V1780" s="59">
        <v>405</v>
      </c>
    </row>
    <row r="1781" spans="1:22">
      <c r="A1781" s="60" t="s">
        <v>1235</v>
      </c>
      <c r="B1781" s="15" t="str">
        <f>VLOOKUP(A1781,'Planning Periods'!$E$2:$N$540,10,FALSE)</f>
        <v>05/15/2021 - 05/15/2029</v>
      </c>
      <c r="C1781" s="59">
        <v>2014</v>
      </c>
      <c r="D1781" s="59" t="str">
        <f t="shared" si="26"/>
        <v>Sacramento County - Unincorporated 2014</v>
      </c>
      <c r="E1781" s="59">
        <v>3149</v>
      </c>
      <c r="F1781" s="233">
        <v>0</v>
      </c>
      <c r="G1781" s="59">
        <v>0</v>
      </c>
      <c r="H1781" s="59">
        <v>0</v>
      </c>
      <c r="I1781" s="48"/>
      <c r="J1781" s="59">
        <v>2208</v>
      </c>
      <c r="K1781" s="233">
        <v>0</v>
      </c>
      <c r="L1781" s="59">
        <v>0</v>
      </c>
      <c r="M1781" s="59">
        <v>0</v>
      </c>
      <c r="N1781" s="48"/>
      <c r="O1781" s="59">
        <v>2574</v>
      </c>
      <c r="P1781" s="59">
        <v>97</v>
      </c>
      <c r="Q1781" s="48"/>
      <c r="R1781" s="59">
        <v>5913</v>
      </c>
      <c r="S1781" s="59">
        <v>228</v>
      </c>
      <c r="T1781" s="48">
        <v>0</v>
      </c>
      <c r="U1781" s="59">
        <v>13844</v>
      </c>
      <c r="V1781" s="59">
        <v>325</v>
      </c>
    </row>
    <row r="1782" spans="1:22">
      <c r="A1782" s="60" t="s">
        <v>1235</v>
      </c>
      <c r="B1782" s="15" t="str">
        <f>VLOOKUP(A1782,'Planning Periods'!$E$2:$N$540,10,FALSE)</f>
        <v>05/15/2021 - 05/15/2029</v>
      </c>
      <c r="C1782" s="59">
        <v>2015</v>
      </c>
      <c r="D1782" s="59" t="str">
        <f t="shared" si="26"/>
        <v>Sacramento County - Unincorporated 2015</v>
      </c>
      <c r="E1782" s="59">
        <v>3149</v>
      </c>
      <c r="F1782" s="233">
        <v>30</v>
      </c>
      <c r="G1782" s="59">
        <v>30</v>
      </c>
      <c r="H1782" s="59">
        <v>0</v>
      </c>
      <c r="I1782" s="48"/>
      <c r="J1782" s="59">
        <v>2208</v>
      </c>
      <c r="K1782" s="233">
        <v>117</v>
      </c>
      <c r="L1782" s="59">
        <v>117</v>
      </c>
      <c r="M1782" s="59">
        <v>0</v>
      </c>
      <c r="N1782" s="48"/>
      <c r="O1782" s="59">
        <v>2574</v>
      </c>
      <c r="P1782" s="59">
        <v>135</v>
      </c>
      <c r="Q1782" s="48"/>
      <c r="R1782" s="59">
        <v>5913</v>
      </c>
      <c r="S1782" s="59">
        <v>264</v>
      </c>
      <c r="T1782" s="48">
        <v>0</v>
      </c>
      <c r="U1782" s="59">
        <v>13844</v>
      </c>
      <c r="V1782" s="59">
        <v>546</v>
      </c>
    </row>
    <row r="1783" spans="1:22">
      <c r="A1783" s="60" t="s">
        <v>1235</v>
      </c>
      <c r="B1783" s="15" t="str">
        <f>VLOOKUP(A1783,'Planning Periods'!$E$2:$N$540,10,FALSE)</f>
        <v>05/15/2021 - 05/15/2029</v>
      </c>
      <c r="C1783" s="59">
        <v>2016</v>
      </c>
      <c r="D1783" s="59" t="str">
        <f t="shared" si="26"/>
        <v>Sacramento County - Unincorporated 2016</v>
      </c>
      <c r="E1783" s="59">
        <v>3149</v>
      </c>
      <c r="F1783" s="233">
        <v>46</v>
      </c>
      <c r="G1783" s="59">
        <v>46</v>
      </c>
      <c r="H1783" s="59">
        <v>0</v>
      </c>
      <c r="I1783" s="48"/>
      <c r="J1783" s="59">
        <v>2208</v>
      </c>
      <c r="K1783" s="233">
        <v>0</v>
      </c>
      <c r="L1783" s="59">
        <v>0</v>
      </c>
      <c r="M1783" s="59">
        <v>0</v>
      </c>
      <c r="N1783" s="48"/>
      <c r="O1783" s="59">
        <v>2574</v>
      </c>
      <c r="P1783" s="59">
        <v>274</v>
      </c>
      <c r="Q1783" s="48"/>
      <c r="R1783" s="59">
        <v>5913</v>
      </c>
      <c r="S1783" s="59">
        <v>353</v>
      </c>
      <c r="T1783" s="48">
        <v>0</v>
      </c>
      <c r="U1783" s="59">
        <v>13844</v>
      </c>
      <c r="V1783" s="59">
        <v>673</v>
      </c>
    </row>
    <row r="1784" spans="1:22">
      <c r="A1784" s="60" t="s">
        <v>1235</v>
      </c>
      <c r="B1784" s="15" t="str">
        <f>VLOOKUP(A1784,'Planning Periods'!$E$2:$N$540,10,FALSE)</f>
        <v>05/15/2021 - 05/15/2029</v>
      </c>
      <c r="C1784" s="59">
        <v>2017</v>
      </c>
      <c r="D1784" s="59" t="str">
        <f t="shared" si="26"/>
        <v>Sacramento County - Unincorporated 2017</v>
      </c>
      <c r="E1784" s="59">
        <v>3149</v>
      </c>
      <c r="F1784" s="233">
        <v>0</v>
      </c>
      <c r="G1784" s="59">
        <v>0</v>
      </c>
      <c r="H1784" s="59">
        <v>0</v>
      </c>
      <c r="I1784" s="48"/>
      <c r="J1784" s="59">
        <v>2208</v>
      </c>
      <c r="K1784" s="233">
        <v>0</v>
      </c>
      <c r="L1784" s="59">
        <v>0</v>
      </c>
      <c r="M1784" s="59">
        <v>0</v>
      </c>
      <c r="N1784" s="48"/>
      <c r="O1784" s="59">
        <v>2574</v>
      </c>
      <c r="P1784" s="59">
        <v>247</v>
      </c>
      <c r="Q1784" s="48"/>
      <c r="R1784" s="59">
        <v>5913</v>
      </c>
      <c r="S1784" s="59">
        <v>414</v>
      </c>
      <c r="T1784" s="48">
        <v>0</v>
      </c>
      <c r="U1784" s="59">
        <v>13844</v>
      </c>
      <c r="V1784" s="59">
        <v>661</v>
      </c>
    </row>
    <row r="1785" spans="1:22">
      <c r="A1785" s="60" t="s">
        <v>1237</v>
      </c>
      <c r="B1785" s="15" t="str">
        <f>VLOOKUP(A1785,'Planning Periods'!$E$2:$N$540,10,FALSE)</f>
        <v>12/15/2023 - 12/15/2031</v>
      </c>
      <c r="C1785" s="59">
        <v>2014</v>
      </c>
      <c r="D1785" s="59" t="str">
        <f t="shared" si="26"/>
        <v>Salinas 2014</v>
      </c>
      <c r="E1785" s="59" t="s">
        <v>1357</v>
      </c>
      <c r="F1785" s="233" t="s">
        <v>1357</v>
      </c>
      <c r="G1785" s="59" t="s">
        <v>1357</v>
      </c>
      <c r="H1785" s="59" t="s">
        <v>1357</v>
      </c>
      <c r="I1785" s="48"/>
      <c r="J1785" s="59" t="s">
        <v>1357</v>
      </c>
      <c r="K1785" s="233" t="s">
        <v>1357</v>
      </c>
      <c r="L1785" s="59" t="s">
        <v>1357</v>
      </c>
      <c r="M1785" s="59" t="s">
        <v>1357</v>
      </c>
      <c r="N1785" s="48"/>
      <c r="O1785" s="59" t="s">
        <v>1357</v>
      </c>
      <c r="P1785" s="59" t="s">
        <v>1357</v>
      </c>
      <c r="Q1785" s="48"/>
      <c r="R1785" s="59" t="s">
        <v>1357</v>
      </c>
      <c r="S1785" s="59" t="s">
        <v>1357</v>
      </c>
      <c r="T1785" s="48" t="s">
        <v>1357</v>
      </c>
      <c r="U1785" s="59" t="s">
        <v>1357</v>
      </c>
      <c r="V1785" s="59" t="s">
        <v>1357</v>
      </c>
    </row>
    <row r="1786" spans="1:22">
      <c r="A1786" s="60" t="s">
        <v>1237</v>
      </c>
      <c r="B1786" s="15" t="str">
        <f>VLOOKUP(A1786,'Planning Periods'!$E$2:$N$540,10,FALSE)</f>
        <v>12/15/2023 - 12/15/2031</v>
      </c>
      <c r="C1786" s="59">
        <v>2015</v>
      </c>
      <c r="D1786" s="59" t="str">
        <f t="shared" si="26"/>
        <v>Salinas 2015</v>
      </c>
      <c r="E1786" s="59">
        <v>517</v>
      </c>
      <c r="F1786" s="233">
        <v>0</v>
      </c>
      <c r="G1786" s="59">
        <v>0</v>
      </c>
      <c r="H1786" s="59">
        <v>0</v>
      </c>
      <c r="I1786" s="48"/>
      <c r="J1786" s="59">
        <v>330</v>
      </c>
      <c r="K1786" s="233">
        <v>0</v>
      </c>
      <c r="L1786" s="59">
        <v>0</v>
      </c>
      <c r="M1786" s="59">
        <v>0</v>
      </c>
      <c r="N1786" s="48"/>
      <c r="O1786" s="59">
        <v>400</v>
      </c>
      <c r="P1786" s="59">
        <v>0</v>
      </c>
      <c r="Q1786" s="48"/>
      <c r="R1786" s="59">
        <v>846</v>
      </c>
      <c r="S1786" s="59">
        <v>53</v>
      </c>
      <c r="T1786" s="48">
        <v>0</v>
      </c>
      <c r="U1786" s="59">
        <v>2093</v>
      </c>
      <c r="V1786" s="59">
        <v>53</v>
      </c>
    </row>
    <row r="1787" spans="1:22">
      <c r="A1787" s="60" t="s">
        <v>1237</v>
      </c>
      <c r="B1787" s="15" t="str">
        <f>VLOOKUP(A1787,'Planning Periods'!$E$2:$N$540,10,FALSE)</f>
        <v>12/15/2023 - 12/15/2031</v>
      </c>
      <c r="C1787" s="59">
        <v>2016</v>
      </c>
      <c r="D1787" s="59" t="str">
        <f t="shared" si="26"/>
        <v>Salinas 2016</v>
      </c>
      <c r="E1787" s="59">
        <v>517</v>
      </c>
      <c r="F1787" s="233">
        <v>24</v>
      </c>
      <c r="G1787" s="59">
        <v>24</v>
      </c>
      <c r="H1787" s="59">
        <v>0</v>
      </c>
      <c r="I1787" s="48"/>
      <c r="J1787" s="59">
        <v>330</v>
      </c>
      <c r="K1787" s="233">
        <v>16</v>
      </c>
      <c r="L1787" s="59">
        <v>16</v>
      </c>
      <c r="M1787" s="59">
        <v>0</v>
      </c>
      <c r="N1787" s="48"/>
      <c r="O1787" s="59">
        <v>400</v>
      </c>
      <c r="P1787" s="59">
        <v>1</v>
      </c>
      <c r="Q1787" s="48"/>
      <c r="R1787" s="59">
        <v>846</v>
      </c>
      <c r="S1787" s="59">
        <v>52</v>
      </c>
      <c r="T1787" s="48">
        <v>0</v>
      </c>
      <c r="U1787" s="59">
        <v>2093</v>
      </c>
      <c r="V1787" s="59">
        <v>93</v>
      </c>
    </row>
    <row r="1788" spans="1:22">
      <c r="A1788" s="60" t="s">
        <v>1237</v>
      </c>
      <c r="B1788" s="15" t="str">
        <f>VLOOKUP(A1788,'Planning Periods'!$E$2:$N$540,10,FALSE)</f>
        <v>12/15/2023 - 12/15/2031</v>
      </c>
      <c r="C1788" s="59">
        <v>2017</v>
      </c>
      <c r="D1788" s="59" t="str">
        <f t="shared" si="26"/>
        <v>Salinas 2017</v>
      </c>
      <c r="E1788" s="59">
        <v>517</v>
      </c>
      <c r="F1788" s="233">
        <v>50</v>
      </c>
      <c r="G1788" s="59">
        <v>50</v>
      </c>
      <c r="H1788" s="59">
        <v>0</v>
      </c>
      <c r="I1788" s="48"/>
      <c r="J1788" s="59">
        <v>330</v>
      </c>
      <c r="K1788" s="233">
        <v>0</v>
      </c>
      <c r="L1788" s="59">
        <v>0</v>
      </c>
      <c r="M1788" s="59">
        <v>0</v>
      </c>
      <c r="N1788" s="48"/>
      <c r="O1788" s="59">
        <v>400</v>
      </c>
      <c r="P1788" s="59">
        <v>3</v>
      </c>
      <c r="Q1788" s="48"/>
      <c r="R1788" s="59">
        <v>846</v>
      </c>
      <c r="S1788" s="59">
        <v>25</v>
      </c>
      <c r="T1788" s="48">
        <v>0</v>
      </c>
      <c r="U1788" s="59">
        <v>2093</v>
      </c>
      <c r="V1788" s="59">
        <v>78</v>
      </c>
    </row>
    <row r="1789" spans="1:22">
      <c r="A1789" s="60" t="s">
        <v>1238</v>
      </c>
      <c r="B1789" s="15" t="str">
        <f>VLOOKUP(A1789,'Planning Periods'!$E$2:$N$540,10,FALSE)</f>
        <v>01/31/2023 - 01/31/2031</v>
      </c>
      <c r="C1789" s="59">
        <v>2014</v>
      </c>
      <c r="D1789" s="59" t="str">
        <f t="shared" si="26"/>
        <v>San Anselmo 2014</v>
      </c>
      <c r="E1789" s="59">
        <v>33</v>
      </c>
      <c r="F1789" s="233">
        <v>9</v>
      </c>
      <c r="G1789" s="59">
        <v>9</v>
      </c>
      <c r="H1789" s="59">
        <v>0</v>
      </c>
      <c r="I1789" s="48"/>
      <c r="J1789" s="59">
        <v>17</v>
      </c>
      <c r="K1789" s="233">
        <v>16</v>
      </c>
      <c r="L1789" s="59">
        <v>16</v>
      </c>
      <c r="M1789" s="59">
        <v>0</v>
      </c>
      <c r="N1789" s="48"/>
      <c r="O1789" s="59">
        <v>19</v>
      </c>
      <c r="P1789" s="59">
        <v>2</v>
      </c>
      <c r="Q1789" s="48"/>
      <c r="R1789" s="59">
        <v>37</v>
      </c>
      <c r="S1789" s="59">
        <v>1</v>
      </c>
      <c r="T1789" s="48">
        <v>0</v>
      </c>
      <c r="U1789" s="59">
        <v>106</v>
      </c>
      <c r="V1789" s="59">
        <v>28</v>
      </c>
    </row>
    <row r="1790" spans="1:22">
      <c r="A1790" s="60" t="s">
        <v>1238</v>
      </c>
      <c r="B1790" s="15" t="str">
        <f>VLOOKUP(A1790,'Planning Periods'!$E$2:$N$540,10,FALSE)</f>
        <v>01/31/2023 - 01/31/2031</v>
      </c>
      <c r="C1790" s="59">
        <v>2015</v>
      </c>
      <c r="D1790" s="59" t="str">
        <f t="shared" si="26"/>
        <v>San Anselmo 2015</v>
      </c>
      <c r="E1790" s="59">
        <v>33</v>
      </c>
      <c r="F1790" s="233">
        <v>2</v>
      </c>
      <c r="G1790" s="59">
        <v>0</v>
      </c>
      <c r="H1790" s="59">
        <v>2</v>
      </c>
      <c r="I1790" s="48"/>
      <c r="J1790" s="59">
        <v>17</v>
      </c>
      <c r="K1790" s="233">
        <v>0</v>
      </c>
      <c r="L1790" s="59">
        <v>0</v>
      </c>
      <c r="M1790" s="59">
        <v>0</v>
      </c>
      <c r="N1790" s="48"/>
      <c r="O1790" s="59">
        <v>19</v>
      </c>
      <c r="P1790" s="59">
        <v>2</v>
      </c>
      <c r="Q1790" s="48"/>
      <c r="R1790" s="59">
        <v>37</v>
      </c>
      <c r="S1790" s="59">
        <v>1</v>
      </c>
      <c r="T1790" s="48">
        <v>0</v>
      </c>
      <c r="U1790" s="59">
        <v>106</v>
      </c>
      <c r="V1790" s="59">
        <v>5</v>
      </c>
    </row>
    <row r="1791" spans="1:22">
      <c r="A1791" s="60" t="s">
        <v>1238</v>
      </c>
      <c r="B1791" s="15" t="str">
        <f>VLOOKUP(A1791,'Planning Periods'!$E$2:$N$540,10,FALSE)</f>
        <v>01/31/2023 - 01/31/2031</v>
      </c>
      <c r="C1791" s="59">
        <v>2016</v>
      </c>
      <c r="D1791" s="59" t="str">
        <f t="shared" si="26"/>
        <v>San Anselmo 2016</v>
      </c>
      <c r="E1791" s="59">
        <v>33</v>
      </c>
      <c r="F1791" s="233">
        <v>1</v>
      </c>
      <c r="G1791" s="59">
        <v>1</v>
      </c>
      <c r="H1791" s="59">
        <v>0</v>
      </c>
      <c r="I1791" s="48"/>
      <c r="J1791" s="59">
        <v>17</v>
      </c>
      <c r="K1791" s="233">
        <v>0</v>
      </c>
      <c r="L1791" s="59">
        <v>0</v>
      </c>
      <c r="M1791" s="59">
        <v>0</v>
      </c>
      <c r="N1791" s="48"/>
      <c r="O1791" s="59">
        <v>19</v>
      </c>
      <c r="P1791" s="59">
        <v>1</v>
      </c>
      <c r="Q1791" s="48"/>
      <c r="R1791" s="59">
        <v>37</v>
      </c>
      <c r="S1791" s="59">
        <v>4</v>
      </c>
      <c r="T1791" s="48">
        <v>0</v>
      </c>
      <c r="U1791" s="59">
        <v>106</v>
      </c>
      <c r="V1791" s="59">
        <v>6</v>
      </c>
    </row>
    <row r="1792" spans="1:22">
      <c r="A1792" s="60" t="s">
        <v>1238</v>
      </c>
      <c r="B1792" s="15" t="str">
        <f>VLOOKUP(A1792,'Planning Periods'!$E$2:$N$540,10,FALSE)</f>
        <v>01/31/2023 - 01/31/2031</v>
      </c>
      <c r="C1792" s="59">
        <v>2017</v>
      </c>
      <c r="D1792" s="59" t="str">
        <f t="shared" si="26"/>
        <v>San Anselmo 2017</v>
      </c>
      <c r="E1792" s="59">
        <v>33</v>
      </c>
      <c r="F1792" s="233">
        <v>1</v>
      </c>
      <c r="G1792" s="59">
        <v>0</v>
      </c>
      <c r="H1792" s="59">
        <v>1</v>
      </c>
      <c r="I1792" s="48"/>
      <c r="J1792" s="59">
        <v>17</v>
      </c>
      <c r="K1792" s="233">
        <v>2</v>
      </c>
      <c r="L1792" s="59">
        <v>2</v>
      </c>
      <c r="M1792" s="59">
        <v>0</v>
      </c>
      <c r="N1792" s="48"/>
      <c r="O1792" s="59">
        <v>19</v>
      </c>
      <c r="P1792" s="59">
        <v>4</v>
      </c>
      <c r="Q1792" s="48"/>
      <c r="R1792" s="59">
        <v>37</v>
      </c>
      <c r="S1792" s="59">
        <v>5</v>
      </c>
      <c r="T1792" s="48">
        <v>0</v>
      </c>
      <c r="U1792" s="59">
        <v>106</v>
      </c>
      <c r="V1792" s="59">
        <v>12</v>
      </c>
    </row>
    <row r="1793" spans="1:22">
      <c r="A1793" s="60" t="s">
        <v>1239</v>
      </c>
      <c r="B1793" s="15" t="str">
        <f>VLOOKUP(A1793,'Planning Periods'!$E$2:$N$540,10,FALSE)</f>
        <v>12/15/2023 - 12/15/2031</v>
      </c>
      <c r="C1793" s="59">
        <v>2014</v>
      </c>
      <c r="D1793" s="59" t="str">
        <f t="shared" si="26"/>
        <v>San Benito County - Unincorporated 2014</v>
      </c>
      <c r="E1793" s="59" t="s">
        <v>1357</v>
      </c>
      <c r="F1793" s="233" t="s">
        <v>1357</v>
      </c>
      <c r="G1793" s="59" t="s">
        <v>1357</v>
      </c>
      <c r="H1793" s="59" t="s">
        <v>1357</v>
      </c>
      <c r="I1793" s="48"/>
      <c r="J1793" s="59" t="s">
        <v>1357</v>
      </c>
      <c r="K1793" s="233" t="s">
        <v>1357</v>
      </c>
      <c r="L1793" s="59" t="s">
        <v>1357</v>
      </c>
      <c r="M1793" s="59" t="s">
        <v>1357</v>
      </c>
      <c r="N1793" s="48"/>
      <c r="O1793" s="59" t="s">
        <v>1357</v>
      </c>
      <c r="P1793" s="59" t="s">
        <v>1357</v>
      </c>
      <c r="Q1793" s="48"/>
      <c r="R1793" s="59" t="s">
        <v>1357</v>
      </c>
      <c r="S1793" s="59" t="s">
        <v>1357</v>
      </c>
      <c r="T1793" s="48" t="s">
        <v>1357</v>
      </c>
      <c r="U1793" s="59" t="s">
        <v>1357</v>
      </c>
      <c r="V1793" s="59" t="s">
        <v>1357</v>
      </c>
    </row>
    <row r="1794" spans="1:22">
      <c r="A1794" s="60" t="s">
        <v>1239</v>
      </c>
      <c r="B1794" s="15" t="str">
        <f>VLOOKUP(A1794,'Planning Periods'!$E$2:$N$540,10,FALSE)</f>
        <v>12/15/2023 - 12/15/2031</v>
      </c>
      <c r="C1794" s="59">
        <v>2015</v>
      </c>
      <c r="D1794" s="59" t="str">
        <f t="shared" si="26"/>
        <v>San Benito County - Unincorporated 2015</v>
      </c>
      <c r="E1794" s="59">
        <v>10</v>
      </c>
      <c r="F1794" s="233">
        <v>0</v>
      </c>
      <c r="G1794" s="59">
        <v>0</v>
      </c>
      <c r="H1794" s="59">
        <v>0</v>
      </c>
      <c r="I1794" s="48"/>
      <c r="J1794" s="59">
        <v>6</v>
      </c>
      <c r="K1794" s="233">
        <v>0</v>
      </c>
      <c r="L1794" s="59">
        <v>0</v>
      </c>
      <c r="M1794" s="59">
        <v>0</v>
      </c>
      <c r="N1794" s="48"/>
      <c r="O1794" s="59">
        <v>8</v>
      </c>
      <c r="P1794" s="59">
        <v>2</v>
      </c>
      <c r="Q1794" s="48"/>
      <c r="R1794" s="59">
        <v>17</v>
      </c>
      <c r="S1794" s="59">
        <v>17</v>
      </c>
      <c r="T1794" s="48">
        <v>0</v>
      </c>
      <c r="U1794" s="59">
        <v>41</v>
      </c>
      <c r="V1794" s="59">
        <v>19</v>
      </c>
    </row>
    <row r="1795" spans="1:22">
      <c r="A1795" s="60" t="s">
        <v>1239</v>
      </c>
      <c r="B1795" s="15" t="str">
        <f>VLOOKUP(A1795,'Planning Periods'!$E$2:$N$540,10,FALSE)</f>
        <v>12/15/2023 - 12/15/2031</v>
      </c>
      <c r="C1795" s="59">
        <v>2016</v>
      </c>
      <c r="D1795" s="59" t="str">
        <f t="shared" si="26"/>
        <v>San Benito County - Unincorporated 2016</v>
      </c>
      <c r="E1795" s="59">
        <v>10</v>
      </c>
      <c r="F1795" s="233">
        <v>0</v>
      </c>
      <c r="G1795" s="59">
        <v>0</v>
      </c>
      <c r="H1795" s="59">
        <v>0</v>
      </c>
      <c r="I1795" s="48"/>
      <c r="J1795" s="59">
        <v>6</v>
      </c>
      <c r="K1795" s="233">
        <v>0</v>
      </c>
      <c r="L1795" s="59">
        <v>0</v>
      </c>
      <c r="M1795" s="59">
        <v>0</v>
      </c>
      <c r="N1795" s="48"/>
      <c r="O1795" s="59">
        <v>8</v>
      </c>
      <c r="P1795" s="59">
        <v>0</v>
      </c>
      <c r="Q1795" s="48"/>
      <c r="R1795" s="59">
        <v>17</v>
      </c>
      <c r="S1795" s="59">
        <v>61</v>
      </c>
      <c r="T1795" s="48">
        <v>0</v>
      </c>
      <c r="U1795" s="59">
        <v>41</v>
      </c>
      <c r="V1795" s="59">
        <v>61</v>
      </c>
    </row>
    <row r="1796" spans="1:22">
      <c r="A1796" s="60" t="s">
        <v>1239</v>
      </c>
      <c r="B1796" s="15" t="str">
        <f>VLOOKUP(A1796,'Planning Periods'!$E$2:$N$540,10,FALSE)</f>
        <v>12/15/2023 - 12/15/2031</v>
      </c>
      <c r="C1796" s="59">
        <v>2017</v>
      </c>
      <c r="D1796" s="59" t="str">
        <f t="shared" si="26"/>
        <v>San Benito County - Unincorporated 2017</v>
      </c>
      <c r="E1796" s="59">
        <v>10</v>
      </c>
      <c r="F1796" s="233">
        <v>0</v>
      </c>
      <c r="G1796" s="59">
        <v>0</v>
      </c>
      <c r="H1796" s="59">
        <v>0</v>
      </c>
      <c r="I1796" s="48"/>
      <c r="J1796" s="59">
        <v>6</v>
      </c>
      <c r="K1796" s="233">
        <v>0</v>
      </c>
      <c r="L1796" s="59">
        <v>0</v>
      </c>
      <c r="M1796" s="59">
        <v>0</v>
      </c>
      <c r="N1796" s="48"/>
      <c r="O1796" s="59">
        <v>8</v>
      </c>
      <c r="P1796" s="59">
        <v>0</v>
      </c>
      <c r="Q1796" s="48"/>
      <c r="R1796" s="59">
        <v>17</v>
      </c>
      <c r="S1796" s="59">
        <v>96</v>
      </c>
      <c r="T1796" s="48">
        <v>0</v>
      </c>
      <c r="U1796" s="59">
        <v>41</v>
      </c>
      <c r="V1796" s="59">
        <v>96</v>
      </c>
    </row>
    <row r="1797" spans="1:22">
      <c r="A1797" s="60" t="s">
        <v>1240</v>
      </c>
      <c r="B1797" s="15"/>
      <c r="C1797" s="59">
        <v>2013</v>
      </c>
      <c r="D1797" s="59" t="str">
        <f t="shared" si="26"/>
        <v>San Bernardino 2013</v>
      </c>
      <c r="E1797" s="59" t="s">
        <v>1357</v>
      </c>
      <c r="F1797" s="233" t="s">
        <v>1357</v>
      </c>
      <c r="G1797" s="59" t="s">
        <v>1357</v>
      </c>
      <c r="H1797" s="59" t="s">
        <v>1357</v>
      </c>
      <c r="I1797" s="48"/>
      <c r="J1797" s="59" t="s">
        <v>1357</v>
      </c>
      <c r="K1797" s="233" t="s">
        <v>1357</v>
      </c>
      <c r="L1797" s="59" t="s">
        <v>1357</v>
      </c>
      <c r="M1797" s="59" t="s">
        <v>1357</v>
      </c>
      <c r="N1797" s="48"/>
      <c r="O1797" s="59" t="s">
        <v>1357</v>
      </c>
      <c r="P1797" s="59" t="s">
        <v>1357</v>
      </c>
      <c r="Q1797" s="48"/>
      <c r="R1797" s="59" t="s">
        <v>1357</v>
      </c>
      <c r="S1797" s="59" t="s">
        <v>1357</v>
      </c>
      <c r="T1797" s="48" t="s">
        <v>1357</v>
      </c>
      <c r="U1797" s="59" t="s">
        <v>1357</v>
      </c>
      <c r="V1797" s="59" t="s">
        <v>1357</v>
      </c>
    </row>
    <row r="1798" spans="1:22">
      <c r="A1798" s="60" t="s">
        <v>1240</v>
      </c>
      <c r="B1798" s="15" t="str">
        <f>VLOOKUP(A1798,'Planning Periods'!$E$2:$N$540,10,FALSE)</f>
        <v>10/15/2021 - 10/15/2029</v>
      </c>
      <c r="C1798" s="59">
        <v>2014</v>
      </c>
      <c r="D1798" s="59" t="str">
        <f t="shared" si="26"/>
        <v>San Bernardino 2014</v>
      </c>
      <c r="E1798" s="59">
        <v>980</v>
      </c>
      <c r="F1798" s="233">
        <v>57</v>
      </c>
      <c r="G1798" s="59">
        <v>57</v>
      </c>
      <c r="H1798" s="59">
        <v>0</v>
      </c>
      <c r="I1798" s="48"/>
      <c r="J1798" s="59">
        <v>696</v>
      </c>
      <c r="K1798" s="233">
        <v>18</v>
      </c>
      <c r="L1798" s="59">
        <v>18</v>
      </c>
      <c r="M1798" s="59">
        <v>0</v>
      </c>
      <c r="N1798" s="48"/>
      <c r="O1798" s="59">
        <v>808</v>
      </c>
      <c r="P1798" s="59">
        <v>0</v>
      </c>
      <c r="Q1798" s="48"/>
      <c r="R1798" s="59">
        <v>1900</v>
      </c>
      <c r="S1798" s="59">
        <v>90</v>
      </c>
      <c r="T1798" s="48">
        <v>0</v>
      </c>
      <c r="U1798" s="59">
        <v>4384</v>
      </c>
      <c r="V1798" s="59">
        <v>165</v>
      </c>
    </row>
    <row r="1799" spans="1:22">
      <c r="A1799" s="60" t="s">
        <v>1240</v>
      </c>
      <c r="B1799" s="15" t="str">
        <f>VLOOKUP(A1799,'Planning Periods'!$E$2:$N$540,10,FALSE)</f>
        <v>10/15/2021 - 10/15/2029</v>
      </c>
      <c r="C1799" s="59">
        <v>2015</v>
      </c>
      <c r="D1799" s="59" t="str">
        <f t="shared" si="26"/>
        <v>San Bernardino 2015</v>
      </c>
      <c r="E1799" s="59" t="s">
        <v>1357</v>
      </c>
      <c r="F1799" s="233" t="s">
        <v>1357</v>
      </c>
      <c r="G1799" s="59" t="s">
        <v>1357</v>
      </c>
      <c r="H1799" s="59" t="s">
        <v>1357</v>
      </c>
      <c r="I1799" s="48"/>
      <c r="J1799" s="59" t="s">
        <v>1357</v>
      </c>
      <c r="K1799" s="233" t="s">
        <v>1357</v>
      </c>
      <c r="L1799" s="59" t="s">
        <v>1357</v>
      </c>
      <c r="M1799" s="59" t="s">
        <v>1357</v>
      </c>
      <c r="N1799" s="48"/>
      <c r="O1799" s="59" t="s">
        <v>1357</v>
      </c>
      <c r="P1799" s="59" t="s">
        <v>1357</v>
      </c>
      <c r="Q1799" s="48"/>
      <c r="R1799" s="59" t="s">
        <v>1357</v>
      </c>
      <c r="S1799" s="59" t="s">
        <v>1357</v>
      </c>
      <c r="T1799" s="48" t="s">
        <v>1357</v>
      </c>
      <c r="U1799" s="59" t="s">
        <v>1357</v>
      </c>
      <c r="V1799" s="59" t="s">
        <v>1357</v>
      </c>
    </row>
    <row r="1800" spans="1:22">
      <c r="A1800" s="60" t="s">
        <v>1240</v>
      </c>
      <c r="B1800" s="15" t="str">
        <f>VLOOKUP(A1800,'Planning Periods'!$E$2:$N$540,10,FALSE)</f>
        <v>10/15/2021 - 10/15/2029</v>
      </c>
      <c r="C1800" s="59">
        <v>2016</v>
      </c>
      <c r="D1800" s="59" t="str">
        <f t="shared" si="26"/>
        <v>San Bernardino 2016</v>
      </c>
      <c r="E1800" s="59" t="s">
        <v>1357</v>
      </c>
      <c r="F1800" s="233" t="s">
        <v>1357</v>
      </c>
      <c r="G1800" s="59" t="s">
        <v>1357</v>
      </c>
      <c r="H1800" s="59" t="s">
        <v>1357</v>
      </c>
      <c r="I1800" s="48"/>
      <c r="J1800" s="59" t="s">
        <v>1357</v>
      </c>
      <c r="K1800" s="233" t="s">
        <v>1357</v>
      </c>
      <c r="L1800" s="59" t="s">
        <v>1357</v>
      </c>
      <c r="M1800" s="59" t="s">
        <v>1357</v>
      </c>
      <c r="N1800" s="48"/>
      <c r="O1800" s="59" t="s">
        <v>1357</v>
      </c>
      <c r="P1800" s="59" t="s">
        <v>1357</v>
      </c>
      <c r="Q1800" s="48"/>
      <c r="R1800" s="59" t="s">
        <v>1357</v>
      </c>
      <c r="S1800" s="59" t="s">
        <v>1357</v>
      </c>
      <c r="T1800" s="48" t="s">
        <v>1357</v>
      </c>
      <c r="U1800" s="59" t="s">
        <v>1357</v>
      </c>
      <c r="V1800" s="59" t="s">
        <v>1357</v>
      </c>
    </row>
    <row r="1801" spans="1:22">
      <c r="A1801" s="60" t="s">
        <v>1240</v>
      </c>
      <c r="B1801" s="15" t="str">
        <f>VLOOKUP(A1801,'Planning Periods'!$E$2:$N$540,10,FALSE)</f>
        <v>10/15/2021 - 10/15/2029</v>
      </c>
      <c r="C1801" s="59">
        <v>2017</v>
      </c>
      <c r="D1801" s="59" t="str">
        <f t="shared" si="26"/>
        <v>San Bernardino 2017</v>
      </c>
      <c r="E1801" s="59">
        <v>980</v>
      </c>
      <c r="F1801" s="233">
        <v>0</v>
      </c>
      <c r="G1801" s="59">
        <v>0</v>
      </c>
      <c r="H1801" s="59">
        <v>0</v>
      </c>
      <c r="I1801" s="48"/>
      <c r="J1801" s="59">
        <v>696</v>
      </c>
      <c r="K1801" s="233">
        <v>0</v>
      </c>
      <c r="L1801" s="59">
        <v>0</v>
      </c>
      <c r="M1801" s="59">
        <v>0</v>
      </c>
      <c r="N1801" s="48"/>
      <c r="O1801" s="59">
        <v>808</v>
      </c>
      <c r="P1801" s="59">
        <v>12</v>
      </c>
      <c r="Q1801" s="48"/>
      <c r="R1801" s="59">
        <v>1900</v>
      </c>
      <c r="S1801" s="59">
        <v>0</v>
      </c>
      <c r="T1801" s="48">
        <v>0</v>
      </c>
      <c r="U1801" s="59">
        <v>4384</v>
      </c>
      <c r="V1801" s="59">
        <v>12</v>
      </c>
    </row>
    <row r="1802" spans="1:22">
      <c r="A1802" s="60" t="s">
        <v>1241</v>
      </c>
      <c r="B1802" s="15"/>
      <c r="C1802" s="59">
        <v>2013</v>
      </c>
      <c r="D1802" s="59" t="str">
        <f t="shared" si="26"/>
        <v>San Bernardino County - Unincorporated 2013</v>
      </c>
      <c r="E1802" s="59" t="s">
        <v>1357</v>
      </c>
      <c r="F1802" s="233" t="s">
        <v>1357</v>
      </c>
      <c r="G1802" s="59" t="s">
        <v>1357</v>
      </c>
      <c r="H1802" s="59" t="s">
        <v>1357</v>
      </c>
      <c r="I1802" s="48"/>
      <c r="J1802" s="59" t="s">
        <v>1357</v>
      </c>
      <c r="K1802" s="233" t="s">
        <v>1357</v>
      </c>
      <c r="L1802" s="59" t="s">
        <v>1357</v>
      </c>
      <c r="M1802" s="59" t="s">
        <v>1357</v>
      </c>
      <c r="N1802" s="48"/>
      <c r="O1802" s="59" t="s">
        <v>1357</v>
      </c>
      <c r="P1802" s="59" t="s">
        <v>1357</v>
      </c>
      <c r="Q1802" s="48"/>
      <c r="R1802" s="59" t="s">
        <v>1357</v>
      </c>
      <c r="S1802" s="59" t="s">
        <v>1357</v>
      </c>
      <c r="T1802" s="48" t="s">
        <v>1357</v>
      </c>
      <c r="U1802" s="59" t="s">
        <v>1357</v>
      </c>
      <c r="V1802" s="59" t="s">
        <v>1357</v>
      </c>
    </row>
    <row r="1803" spans="1:22">
      <c r="A1803" s="60" t="s">
        <v>1241</v>
      </c>
      <c r="B1803" s="15" t="str">
        <f>VLOOKUP(A1803,'Planning Periods'!$E$2:$N$540,10,FALSE)</f>
        <v>10/15/2021 - 10/15/2029</v>
      </c>
      <c r="C1803" s="59">
        <v>2014</v>
      </c>
      <c r="D1803" s="59" t="str">
        <f t="shared" si="26"/>
        <v>San Bernardino County - Unincorporated 2014</v>
      </c>
      <c r="E1803" s="59">
        <v>9</v>
      </c>
      <c r="F1803" s="233">
        <v>16</v>
      </c>
      <c r="G1803" s="59">
        <v>0</v>
      </c>
      <c r="H1803" s="59">
        <v>16</v>
      </c>
      <c r="I1803" s="48"/>
      <c r="J1803" s="59">
        <v>6</v>
      </c>
      <c r="K1803" s="233">
        <v>31</v>
      </c>
      <c r="L1803" s="59">
        <v>0</v>
      </c>
      <c r="M1803" s="59">
        <v>31</v>
      </c>
      <c r="N1803" s="48"/>
      <c r="O1803" s="59">
        <v>7</v>
      </c>
      <c r="P1803" s="59">
        <v>185</v>
      </c>
      <c r="Q1803" s="48"/>
      <c r="R1803" s="59">
        <v>17</v>
      </c>
      <c r="S1803" s="59">
        <v>160</v>
      </c>
      <c r="T1803" s="48">
        <v>31</v>
      </c>
      <c r="U1803" s="59">
        <v>39</v>
      </c>
      <c r="V1803" s="59">
        <v>392</v>
      </c>
    </row>
    <row r="1804" spans="1:22">
      <c r="A1804" s="60" t="s">
        <v>1241</v>
      </c>
      <c r="B1804" s="15" t="str">
        <f>VLOOKUP(A1804,'Planning Periods'!$E$2:$N$540,10,FALSE)</f>
        <v>10/15/2021 - 10/15/2029</v>
      </c>
      <c r="C1804" s="59">
        <v>2015</v>
      </c>
      <c r="D1804" s="59" t="str">
        <f t="shared" si="26"/>
        <v>San Bernardino County - Unincorporated 2015</v>
      </c>
      <c r="E1804" s="59">
        <v>9</v>
      </c>
      <c r="F1804" s="233">
        <v>16</v>
      </c>
      <c r="G1804" s="59">
        <v>0</v>
      </c>
      <c r="H1804" s="59">
        <v>16</v>
      </c>
      <c r="I1804" s="48"/>
      <c r="J1804" s="59">
        <v>6</v>
      </c>
      <c r="K1804" s="233">
        <v>236</v>
      </c>
      <c r="L1804" s="59">
        <v>0</v>
      </c>
      <c r="M1804" s="59">
        <v>236</v>
      </c>
      <c r="N1804" s="48"/>
      <c r="O1804" s="59">
        <v>7</v>
      </c>
      <c r="P1804" s="59">
        <v>86</v>
      </c>
      <c r="Q1804" s="48"/>
      <c r="R1804" s="59">
        <v>17</v>
      </c>
      <c r="S1804" s="59">
        <v>126</v>
      </c>
      <c r="T1804" s="48">
        <v>236</v>
      </c>
      <c r="U1804" s="59">
        <v>39</v>
      </c>
      <c r="V1804" s="59">
        <v>464</v>
      </c>
    </row>
    <row r="1805" spans="1:22">
      <c r="A1805" s="60" t="s">
        <v>1241</v>
      </c>
      <c r="B1805" s="15" t="str">
        <f>VLOOKUP(A1805,'Planning Periods'!$E$2:$N$540,10,FALSE)</f>
        <v>10/15/2021 - 10/15/2029</v>
      </c>
      <c r="C1805" s="59">
        <v>2016</v>
      </c>
      <c r="D1805" s="59" t="str">
        <f t="shared" si="26"/>
        <v>San Bernardino County - Unincorporated 2016</v>
      </c>
      <c r="E1805" s="59">
        <v>9</v>
      </c>
      <c r="F1805" s="233">
        <v>33</v>
      </c>
      <c r="G1805" s="59">
        <v>0</v>
      </c>
      <c r="H1805" s="59">
        <v>33</v>
      </c>
      <c r="I1805" s="48"/>
      <c r="J1805" s="59">
        <v>6</v>
      </c>
      <c r="K1805" s="233">
        <v>142</v>
      </c>
      <c r="L1805" s="59">
        <v>0</v>
      </c>
      <c r="M1805" s="59">
        <v>142</v>
      </c>
      <c r="N1805" s="48"/>
      <c r="O1805" s="59">
        <v>7</v>
      </c>
      <c r="P1805" s="59">
        <v>123</v>
      </c>
      <c r="Q1805" s="48"/>
      <c r="R1805" s="59">
        <v>17</v>
      </c>
      <c r="S1805" s="59">
        <v>200</v>
      </c>
      <c r="T1805" s="48">
        <v>142</v>
      </c>
      <c r="U1805" s="59">
        <v>39</v>
      </c>
      <c r="V1805" s="59">
        <v>498</v>
      </c>
    </row>
    <row r="1806" spans="1:22">
      <c r="A1806" s="60" t="s">
        <v>1241</v>
      </c>
      <c r="B1806" s="15" t="str">
        <f>VLOOKUP(A1806,'Planning Periods'!$E$2:$N$540,10,FALSE)</f>
        <v>10/15/2021 - 10/15/2029</v>
      </c>
      <c r="C1806" s="59">
        <v>2017</v>
      </c>
      <c r="D1806" s="59" t="str">
        <f t="shared" si="26"/>
        <v>San Bernardino County - Unincorporated 2017</v>
      </c>
      <c r="E1806" s="59">
        <v>9</v>
      </c>
      <c r="F1806" s="233">
        <v>51</v>
      </c>
      <c r="G1806" s="59">
        <v>51</v>
      </c>
      <c r="H1806" s="59">
        <v>0</v>
      </c>
      <c r="I1806" s="48"/>
      <c r="J1806" s="59">
        <v>6</v>
      </c>
      <c r="K1806" s="233">
        <v>23</v>
      </c>
      <c r="L1806" s="59">
        <v>23</v>
      </c>
      <c r="M1806" s="59">
        <v>0</v>
      </c>
      <c r="N1806" s="48"/>
      <c r="O1806" s="59">
        <v>7</v>
      </c>
      <c r="P1806" s="59">
        <v>9</v>
      </c>
      <c r="Q1806" s="48"/>
      <c r="R1806" s="59">
        <v>17</v>
      </c>
      <c r="S1806" s="59">
        <v>1</v>
      </c>
      <c r="T1806" s="48">
        <v>0</v>
      </c>
      <c r="U1806" s="59">
        <v>39</v>
      </c>
      <c r="V1806" s="59">
        <v>84</v>
      </c>
    </row>
    <row r="1807" spans="1:22">
      <c r="A1807" s="60" t="s">
        <v>1242</v>
      </c>
      <c r="B1807" s="15" t="str">
        <f>VLOOKUP(A1807,'Planning Periods'!$E$2:$N$540,10,FALSE)</f>
        <v>01/31/2023 - 01/31/2031</v>
      </c>
      <c r="C1807" s="59">
        <v>2014</v>
      </c>
      <c r="D1807" s="59" t="str">
        <f t="shared" si="26"/>
        <v>San Bruno 2014</v>
      </c>
      <c r="E1807" s="59">
        <v>358</v>
      </c>
      <c r="F1807" s="233">
        <v>0</v>
      </c>
      <c r="G1807" s="59">
        <v>0</v>
      </c>
      <c r="H1807" s="59">
        <v>0</v>
      </c>
      <c r="I1807" s="48"/>
      <c r="J1807" s="59">
        <v>161</v>
      </c>
      <c r="K1807" s="233">
        <v>0</v>
      </c>
      <c r="L1807" s="59">
        <v>0</v>
      </c>
      <c r="M1807" s="59">
        <v>0</v>
      </c>
      <c r="N1807" s="48"/>
      <c r="O1807" s="59">
        <v>205</v>
      </c>
      <c r="P1807" s="59">
        <v>0</v>
      </c>
      <c r="Q1807" s="48"/>
      <c r="R1807" s="59">
        <v>431</v>
      </c>
      <c r="S1807" s="59">
        <v>1</v>
      </c>
      <c r="T1807" s="48">
        <v>0</v>
      </c>
      <c r="U1807" s="59">
        <v>1155</v>
      </c>
      <c r="V1807" s="59">
        <v>1</v>
      </c>
    </row>
    <row r="1808" spans="1:22">
      <c r="A1808" s="60" t="s">
        <v>1242</v>
      </c>
      <c r="B1808" s="15" t="str">
        <f>VLOOKUP(A1808,'Planning Periods'!$E$2:$N$540,10,FALSE)</f>
        <v>01/31/2023 - 01/31/2031</v>
      </c>
      <c r="C1808" s="59">
        <v>2015</v>
      </c>
      <c r="D1808" s="59" t="str">
        <f t="shared" si="26"/>
        <v>San Bruno 2015</v>
      </c>
      <c r="E1808" s="59">
        <v>358</v>
      </c>
      <c r="F1808" s="233">
        <v>0</v>
      </c>
      <c r="G1808" s="59">
        <v>0</v>
      </c>
      <c r="H1808" s="59">
        <v>0</v>
      </c>
      <c r="I1808" s="48"/>
      <c r="J1808" s="59">
        <v>161</v>
      </c>
      <c r="K1808" s="233">
        <v>0</v>
      </c>
      <c r="L1808" s="59">
        <v>0</v>
      </c>
      <c r="M1808" s="59">
        <v>0</v>
      </c>
      <c r="N1808" s="48"/>
      <c r="O1808" s="59">
        <v>205</v>
      </c>
      <c r="P1808" s="59">
        <v>1</v>
      </c>
      <c r="Q1808" s="48"/>
      <c r="R1808" s="59">
        <v>431</v>
      </c>
      <c r="S1808" s="59">
        <v>9</v>
      </c>
      <c r="T1808" s="48">
        <v>0</v>
      </c>
      <c r="U1808" s="59">
        <v>1155</v>
      </c>
      <c r="V1808" s="59">
        <v>10</v>
      </c>
    </row>
    <row r="1809" spans="1:22">
      <c r="A1809" s="60" t="s">
        <v>1242</v>
      </c>
      <c r="B1809" s="15" t="str">
        <f>VLOOKUP(A1809,'Planning Periods'!$E$2:$N$540,10,FALSE)</f>
        <v>01/31/2023 - 01/31/2031</v>
      </c>
      <c r="C1809" s="59">
        <v>2016</v>
      </c>
      <c r="D1809" s="59" t="str">
        <f t="shared" si="26"/>
        <v>San Bruno 2016</v>
      </c>
      <c r="E1809" s="59">
        <v>358</v>
      </c>
      <c r="F1809" s="233">
        <v>0</v>
      </c>
      <c r="G1809" s="59">
        <v>0</v>
      </c>
      <c r="H1809" s="59">
        <v>0</v>
      </c>
      <c r="I1809" s="48"/>
      <c r="J1809" s="59">
        <v>161</v>
      </c>
      <c r="K1809" s="233">
        <v>4</v>
      </c>
      <c r="L1809" s="59">
        <v>4</v>
      </c>
      <c r="M1809" s="59">
        <v>0</v>
      </c>
      <c r="N1809" s="48"/>
      <c r="O1809" s="59">
        <v>205</v>
      </c>
      <c r="P1809" s="59">
        <v>41</v>
      </c>
      <c r="Q1809" s="48"/>
      <c r="R1809" s="59">
        <v>431</v>
      </c>
      <c r="S1809" s="59">
        <v>42</v>
      </c>
      <c r="T1809" s="48">
        <v>0</v>
      </c>
      <c r="U1809" s="59">
        <v>1155</v>
      </c>
      <c r="V1809" s="59">
        <v>87</v>
      </c>
    </row>
    <row r="1810" spans="1:22">
      <c r="A1810" s="60" t="s">
        <v>1242</v>
      </c>
      <c r="B1810" s="15" t="str">
        <f>VLOOKUP(A1810,'Planning Periods'!$E$2:$N$540,10,FALSE)</f>
        <v>01/31/2023 - 01/31/2031</v>
      </c>
      <c r="C1810" s="59">
        <v>2017</v>
      </c>
      <c r="D1810" s="59" t="str">
        <f t="shared" si="26"/>
        <v>San Bruno 2017</v>
      </c>
      <c r="E1810" s="59">
        <v>358</v>
      </c>
      <c r="F1810" s="233">
        <v>0</v>
      </c>
      <c r="G1810" s="59">
        <v>0</v>
      </c>
      <c r="H1810" s="59">
        <v>0</v>
      </c>
      <c r="I1810" s="48"/>
      <c r="J1810" s="59">
        <v>161</v>
      </c>
      <c r="K1810" s="233">
        <v>14</v>
      </c>
      <c r="L1810" s="59">
        <v>14</v>
      </c>
      <c r="M1810" s="59">
        <v>0</v>
      </c>
      <c r="N1810" s="48"/>
      <c r="O1810" s="59">
        <v>205</v>
      </c>
      <c r="P1810" s="59">
        <v>0</v>
      </c>
      <c r="Q1810" s="48"/>
      <c r="R1810" s="59">
        <v>431</v>
      </c>
      <c r="S1810" s="59">
        <v>1</v>
      </c>
      <c r="T1810" s="48">
        <v>0</v>
      </c>
      <c r="U1810" s="59">
        <v>1155</v>
      </c>
      <c r="V1810" s="59">
        <v>15</v>
      </c>
    </row>
    <row r="1811" spans="1:22">
      <c r="A1811" s="60" t="s">
        <v>1488</v>
      </c>
      <c r="B1811" s="15"/>
      <c r="C1811" s="59">
        <v>2013</v>
      </c>
      <c r="D1811" s="59" t="str">
        <f t="shared" si="26"/>
        <v>San Buenaventura 2013</v>
      </c>
      <c r="E1811" s="59" t="s">
        <v>1357</v>
      </c>
      <c r="F1811" s="233" t="s">
        <v>1357</v>
      </c>
      <c r="G1811" s="59" t="s">
        <v>1357</v>
      </c>
      <c r="H1811" s="59" t="s">
        <v>1357</v>
      </c>
      <c r="I1811" s="48"/>
      <c r="J1811" s="59" t="s">
        <v>1357</v>
      </c>
      <c r="K1811" s="233" t="s">
        <v>1357</v>
      </c>
      <c r="L1811" s="59" t="s">
        <v>1357</v>
      </c>
      <c r="M1811" s="59" t="s">
        <v>1357</v>
      </c>
      <c r="N1811" s="48"/>
      <c r="O1811" s="59" t="s">
        <v>1357</v>
      </c>
      <c r="P1811" s="59" t="s">
        <v>1357</v>
      </c>
      <c r="Q1811" s="48"/>
      <c r="R1811" s="59" t="s">
        <v>1357</v>
      </c>
      <c r="S1811" s="59" t="s">
        <v>1357</v>
      </c>
      <c r="T1811" s="48" t="s">
        <v>1357</v>
      </c>
      <c r="U1811" s="59" t="s">
        <v>1357</v>
      </c>
      <c r="V1811" s="59" t="s">
        <v>1357</v>
      </c>
    </row>
    <row r="1812" spans="1:22">
      <c r="A1812" s="60" t="s">
        <v>1488</v>
      </c>
      <c r="B1812" s="15" t="e">
        <f>VLOOKUP(A1812,'Planning Periods'!$E$2:$N$540,10,FALSE)</f>
        <v>#N/A</v>
      </c>
      <c r="C1812" s="59">
        <v>2014</v>
      </c>
      <c r="D1812" s="59" t="str">
        <f t="shared" si="26"/>
        <v>San Buenaventura 2014</v>
      </c>
      <c r="E1812" s="59">
        <v>861</v>
      </c>
      <c r="F1812" s="233">
        <v>28</v>
      </c>
      <c r="G1812" s="59">
        <v>28</v>
      </c>
      <c r="H1812" s="59">
        <v>0</v>
      </c>
      <c r="I1812" s="48"/>
      <c r="J1812" s="59">
        <v>591</v>
      </c>
      <c r="K1812" s="233">
        <v>0</v>
      </c>
      <c r="L1812" s="59">
        <v>0</v>
      </c>
      <c r="M1812" s="59">
        <v>0</v>
      </c>
      <c r="N1812" s="48"/>
      <c r="O1812" s="59">
        <v>673</v>
      </c>
      <c r="P1812" s="59">
        <v>2</v>
      </c>
      <c r="Q1812" s="48"/>
      <c r="R1812" s="59">
        <v>1529</v>
      </c>
      <c r="S1812" s="59">
        <v>89</v>
      </c>
      <c r="T1812" s="48">
        <v>0</v>
      </c>
      <c r="U1812" s="59">
        <v>3654</v>
      </c>
      <c r="V1812" s="59">
        <v>119</v>
      </c>
    </row>
    <row r="1813" spans="1:22">
      <c r="A1813" s="60" t="s">
        <v>1488</v>
      </c>
      <c r="B1813" s="15" t="e">
        <f>VLOOKUP(A1813,'Planning Periods'!$E$2:$N$540,10,FALSE)</f>
        <v>#N/A</v>
      </c>
      <c r="C1813" s="59">
        <v>2015</v>
      </c>
      <c r="D1813" s="59" t="str">
        <f t="shared" si="26"/>
        <v>San Buenaventura 2015</v>
      </c>
      <c r="E1813" s="59">
        <v>861</v>
      </c>
      <c r="F1813" s="233">
        <v>49</v>
      </c>
      <c r="G1813" s="59">
        <v>49</v>
      </c>
      <c r="H1813" s="59">
        <v>0</v>
      </c>
      <c r="I1813" s="48"/>
      <c r="J1813" s="59">
        <v>591</v>
      </c>
      <c r="K1813" s="233">
        <v>0</v>
      </c>
      <c r="L1813" s="59">
        <v>0</v>
      </c>
      <c r="M1813" s="59">
        <v>0</v>
      </c>
      <c r="N1813" s="48"/>
      <c r="O1813" s="59">
        <v>673</v>
      </c>
      <c r="P1813" s="59">
        <v>41</v>
      </c>
      <c r="Q1813" s="48"/>
      <c r="R1813" s="59">
        <v>1529</v>
      </c>
      <c r="S1813" s="59">
        <v>55</v>
      </c>
      <c r="T1813" s="48">
        <v>0</v>
      </c>
      <c r="U1813" s="59">
        <v>3654</v>
      </c>
      <c r="V1813" s="59">
        <v>145</v>
      </c>
    </row>
    <row r="1814" spans="1:22">
      <c r="A1814" s="60" t="s">
        <v>1488</v>
      </c>
      <c r="B1814" s="15" t="e">
        <f>VLOOKUP(A1814,'Planning Periods'!$E$2:$N$540,10,FALSE)</f>
        <v>#N/A</v>
      </c>
      <c r="C1814" s="59">
        <v>2016</v>
      </c>
      <c r="D1814" s="59" t="str">
        <f t="shared" si="26"/>
        <v>San Buenaventura 2016</v>
      </c>
      <c r="E1814" s="59">
        <v>861</v>
      </c>
      <c r="F1814" s="233">
        <v>0</v>
      </c>
      <c r="G1814" s="59">
        <v>0</v>
      </c>
      <c r="H1814" s="59">
        <v>0</v>
      </c>
      <c r="I1814" s="48"/>
      <c r="J1814" s="59">
        <v>591</v>
      </c>
      <c r="K1814" s="233">
        <v>12</v>
      </c>
      <c r="L1814" s="59">
        <v>12</v>
      </c>
      <c r="M1814" s="59">
        <v>0</v>
      </c>
      <c r="N1814" s="48"/>
      <c r="O1814" s="59">
        <v>673</v>
      </c>
      <c r="P1814" s="59">
        <v>0</v>
      </c>
      <c r="Q1814" s="48"/>
      <c r="R1814" s="59">
        <v>1529</v>
      </c>
      <c r="S1814" s="59">
        <v>223</v>
      </c>
      <c r="T1814" s="48">
        <v>0</v>
      </c>
      <c r="U1814" s="59">
        <v>3654</v>
      </c>
      <c r="V1814" s="59">
        <v>235</v>
      </c>
    </row>
    <row r="1815" spans="1:22">
      <c r="A1815" s="60" t="s">
        <v>1488</v>
      </c>
      <c r="B1815" s="15" t="e">
        <f>VLOOKUP(A1815,'Planning Periods'!$E$2:$N$540,10,FALSE)</f>
        <v>#N/A</v>
      </c>
      <c r="C1815" s="59">
        <v>2017</v>
      </c>
      <c r="D1815" s="59" t="str">
        <f t="shared" si="26"/>
        <v>San Buenaventura 2017</v>
      </c>
      <c r="E1815" s="59">
        <v>861</v>
      </c>
      <c r="F1815" s="233">
        <v>36</v>
      </c>
      <c r="G1815" s="59">
        <v>36</v>
      </c>
      <c r="H1815" s="59">
        <v>0</v>
      </c>
      <c r="I1815" s="48"/>
      <c r="J1815" s="59">
        <v>591</v>
      </c>
      <c r="K1815" s="233">
        <v>34</v>
      </c>
      <c r="L1815" s="59">
        <v>34</v>
      </c>
      <c r="M1815" s="59">
        <v>0</v>
      </c>
      <c r="N1815" s="48"/>
      <c r="O1815" s="59">
        <v>673</v>
      </c>
      <c r="P1815" s="59">
        <v>19</v>
      </c>
      <c r="Q1815" s="48"/>
      <c r="R1815" s="59">
        <v>1529</v>
      </c>
      <c r="S1815" s="59">
        <v>646</v>
      </c>
      <c r="T1815" s="48">
        <v>0</v>
      </c>
      <c r="U1815" s="59">
        <v>3654</v>
      </c>
      <c r="V1815" s="59">
        <v>735</v>
      </c>
    </row>
    <row r="1816" spans="1:22">
      <c r="A1816" s="60" t="s">
        <v>1243</v>
      </c>
      <c r="B1816" s="15" t="str">
        <f>VLOOKUP(A1816,'Planning Periods'!$E$2:$N$540,10,FALSE)</f>
        <v>01/31/2023 - 01/31/2031</v>
      </c>
      <c r="C1816" s="59">
        <v>2014</v>
      </c>
      <c r="D1816" s="59" t="str">
        <f t="shared" si="26"/>
        <v>San Carlos 2014</v>
      </c>
      <c r="E1816" s="59" t="s">
        <v>1357</v>
      </c>
      <c r="F1816" s="233" t="s">
        <v>1357</v>
      </c>
      <c r="G1816" s="59" t="s">
        <v>1357</v>
      </c>
      <c r="H1816" s="59" t="s">
        <v>1357</v>
      </c>
      <c r="I1816" s="48"/>
      <c r="J1816" s="59" t="s">
        <v>1357</v>
      </c>
      <c r="K1816" s="233" t="s">
        <v>1357</v>
      </c>
      <c r="L1816" s="59" t="s">
        <v>1357</v>
      </c>
      <c r="M1816" s="59" t="s">
        <v>1357</v>
      </c>
      <c r="N1816" s="48"/>
      <c r="O1816" s="59" t="s">
        <v>1357</v>
      </c>
      <c r="P1816" s="59" t="s">
        <v>1357</v>
      </c>
      <c r="Q1816" s="48"/>
      <c r="R1816" s="59" t="s">
        <v>1357</v>
      </c>
      <c r="S1816" s="59" t="s">
        <v>1357</v>
      </c>
      <c r="T1816" s="48" t="s">
        <v>1357</v>
      </c>
      <c r="U1816" s="59" t="s">
        <v>1357</v>
      </c>
      <c r="V1816" s="59" t="s">
        <v>1357</v>
      </c>
    </row>
    <row r="1817" spans="1:22">
      <c r="A1817" s="60" t="s">
        <v>1243</v>
      </c>
      <c r="B1817" s="15" t="str">
        <f>VLOOKUP(A1817,'Planning Periods'!$E$2:$N$540,10,FALSE)</f>
        <v>01/31/2023 - 01/31/2031</v>
      </c>
      <c r="C1817" s="59">
        <v>2015</v>
      </c>
      <c r="D1817" s="59" t="str">
        <f t="shared" si="26"/>
        <v>San Carlos 2015</v>
      </c>
      <c r="E1817" s="59" t="s">
        <v>1357</v>
      </c>
      <c r="F1817" s="233" t="s">
        <v>1357</v>
      </c>
      <c r="G1817" s="59" t="s">
        <v>1357</v>
      </c>
      <c r="H1817" s="59" t="s">
        <v>1357</v>
      </c>
      <c r="I1817" s="48"/>
      <c r="J1817" s="59" t="s">
        <v>1357</v>
      </c>
      <c r="K1817" s="233" t="s">
        <v>1357</v>
      </c>
      <c r="L1817" s="59" t="s">
        <v>1357</v>
      </c>
      <c r="M1817" s="59" t="s">
        <v>1357</v>
      </c>
      <c r="N1817" s="48"/>
      <c r="O1817" s="59" t="s">
        <v>1357</v>
      </c>
      <c r="P1817" s="59" t="s">
        <v>1357</v>
      </c>
      <c r="Q1817" s="48"/>
      <c r="R1817" s="59" t="s">
        <v>1357</v>
      </c>
      <c r="S1817" s="59" t="s">
        <v>1357</v>
      </c>
      <c r="T1817" s="48" t="s">
        <v>1357</v>
      </c>
      <c r="U1817" s="59" t="s">
        <v>1357</v>
      </c>
      <c r="V1817" s="59" t="s">
        <v>1357</v>
      </c>
    </row>
    <row r="1818" spans="1:22">
      <c r="A1818" s="60" t="s">
        <v>1243</v>
      </c>
      <c r="B1818" s="15" t="str">
        <f>VLOOKUP(A1818,'Planning Periods'!$E$2:$N$540,10,FALSE)</f>
        <v>01/31/2023 - 01/31/2031</v>
      </c>
      <c r="C1818" s="59">
        <v>2016</v>
      </c>
      <c r="D1818" s="59" t="str">
        <f t="shared" si="26"/>
        <v>San Carlos 2016</v>
      </c>
      <c r="E1818" s="59">
        <v>195</v>
      </c>
      <c r="F1818" s="233">
        <v>4</v>
      </c>
      <c r="G1818" s="59">
        <v>4</v>
      </c>
      <c r="H1818" s="59">
        <v>0</v>
      </c>
      <c r="I1818" s="48"/>
      <c r="J1818" s="59">
        <v>107</v>
      </c>
      <c r="K1818" s="233">
        <v>13</v>
      </c>
      <c r="L1818" s="59">
        <v>13</v>
      </c>
      <c r="M1818" s="59">
        <v>0</v>
      </c>
      <c r="N1818" s="48"/>
      <c r="O1818" s="59">
        <v>111</v>
      </c>
      <c r="P1818" s="59">
        <v>10</v>
      </c>
      <c r="Q1818" s="48"/>
      <c r="R1818" s="59">
        <v>183</v>
      </c>
      <c r="S1818" s="59">
        <v>358</v>
      </c>
      <c r="T1818" s="48">
        <v>0</v>
      </c>
      <c r="U1818" s="59">
        <v>596</v>
      </c>
      <c r="V1818" s="59">
        <v>385</v>
      </c>
    </row>
    <row r="1819" spans="1:22">
      <c r="A1819" s="60" t="s">
        <v>1243</v>
      </c>
      <c r="B1819" s="15" t="str">
        <f>VLOOKUP(A1819,'Planning Periods'!$E$2:$N$540,10,FALSE)</f>
        <v>01/31/2023 - 01/31/2031</v>
      </c>
      <c r="C1819" s="59">
        <v>2017</v>
      </c>
      <c r="D1819" s="59" t="str">
        <f t="shared" si="26"/>
        <v>San Carlos 2017</v>
      </c>
      <c r="E1819" s="59">
        <v>195</v>
      </c>
      <c r="F1819" s="233">
        <v>1</v>
      </c>
      <c r="G1819" s="59">
        <v>1</v>
      </c>
      <c r="H1819" s="59">
        <v>0</v>
      </c>
      <c r="I1819" s="48"/>
      <c r="J1819" s="59">
        <v>107</v>
      </c>
      <c r="K1819" s="233">
        <v>0</v>
      </c>
      <c r="L1819" s="59">
        <v>0</v>
      </c>
      <c r="M1819" s="59">
        <v>0</v>
      </c>
      <c r="N1819" s="48"/>
      <c r="O1819" s="59">
        <v>111</v>
      </c>
      <c r="P1819" s="59">
        <v>1</v>
      </c>
      <c r="Q1819" s="48"/>
      <c r="R1819" s="59">
        <v>183</v>
      </c>
      <c r="S1819" s="59">
        <v>44</v>
      </c>
      <c r="T1819" s="48">
        <v>0</v>
      </c>
      <c r="U1819" s="59">
        <v>596</v>
      </c>
      <c r="V1819" s="59">
        <v>46</v>
      </c>
    </row>
    <row r="1820" spans="1:22">
      <c r="A1820" s="60" t="s">
        <v>1244</v>
      </c>
      <c r="B1820" s="15"/>
      <c r="C1820" s="59">
        <v>2013</v>
      </c>
      <c r="D1820" s="59" t="str">
        <f t="shared" si="26"/>
        <v>San Clemente 2013</v>
      </c>
      <c r="E1820" s="59" t="s">
        <v>1357</v>
      </c>
      <c r="F1820" s="233" t="s">
        <v>1357</v>
      </c>
      <c r="G1820" s="59" t="s">
        <v>1357</v>
      </c>
      <c r="H1820" s="59" t="s">
        <v>1357</v>
      </c>
      <c r="I1820" s="48"/>
      <c r="J1820" s="59" t="s">
        <v>1357</v>
      </c>
      <c r="K1820" s="233" t="s">
        <v>1357</v>
      </c>
      <c r="L1820" s="59" t="s">
        <v>1357</v>
      </c>
      <c r="M1820" s="59" t="s">
        <v>1357</v>
      </c>
      <c r="N1820" s="48"/>
      <c r="O1820" s="59" t="s">
        <v>1357</v>
      </c>
      <c r="P1820" s="59" t="s">
        <v>1357</v>
      </c>
      <c r="Q1820" s="48"/>
      <c r="R1820" s="59" t="s">
        <v>1357</v>
      </c>
      <c r="S1820" s="59" t="s">
        <v>1357</v>
      </c>
      <c r="T1820" s="48" t="s">
        <v>1357</v>
      </c>
      <c r="U1820" s="59" t="s">
        <v>1357</v>
      </c>
      <c r="V1820" s="59" t="s">
        <v>1357</v>
      </c>
    </row>
    <row r="1821" spans="1:22">
      <c r="A1821" s="60" t="s">
        <v>1244</v>
      </c>
      <c r="B1821" s="15" t="str">
        <f>VLOOKUP(A1821,'Planning Periods'!$E$2:$N$540,10,FALSE)</f>
        <v>10/15/2021 - 10/15/2029</v>
      </c>
      <c r="C1821" s="59">
        <v>2014</v>
      </c>
      <c r="D1821" s="59" t="str">
        <f t="shared" si="26"/>
        <v>San Clemente 2014</v>
      </c>
      <c r="E1821" s="59">
        <v>134</v>
      </c>
      <c r="F1821" s="233">
        <v>65</v>
      </c>
      <c r="G1821" s="59">
        <v>65</v>
      </c>
      <c r="H1821" s="59">
        <v>0</v>
      </c>
      <c r="I1821" s="48"/>
      <c r="J1821" s="59">
        <v>95</v>
      </c>
      <c r="K1821" s="233">
        <v>28</v>
      </c>
      <c r="L1821" s="59">
        <v>28</v>
      </c>
      <c r="M1821" s="59">
        <v>0</v>
      </c>
      <c r="N1821" s="48"/>
      <c r="O1821" s="59">
        <v>108</v>
      </c>
      <c r="P1821" s="59">
        <v>2</v>
      </c>
      <c r="Q1821" s="48"/>
      <c r="R1821" s="59">
        <v>244</v>
      </c>
      <c r="S1821" s="59">
        <v>84</v>
      </c>
      <c r="T1821" s="48">
        <v>0</v>
      </c>
      <c r="U1821" s="59">
        <v>581</v>
      </c>
      <c r="V1821" s="59">
        <v>179</v>
      </c>
    </row>
    <row r="1822" spans="1:22">
      <c r="A1822" s="60" t="s">
        <v>1244</v>
      </c>
      <c r="B1822" s="15" t="str">
        <f>VLOOKUP(A1822,'Planning Periods'!$E$2:$N$540,10,FALSE)</f>
        <v>10/15/2021 - 10/15/2029</v>
      </c>
      <c r="C1822" s="59">
        <v>2015</v>
      </c>
      <c r="D1822" s="59" t="str">
        <f t="shared" si="26"/>
        <v>San Clemente 2015</v>
      </c>
      <c r="E1822" s="59">
        <v>134</v>
      </c>
      <c r="F1822" s="233">
        <v>0</v>
      </c>
      <c r="G1822" s="59">
        <v>0</v>
      </c>
      <c r="H1822" s="59">
        <v>0</v>
      </c>
      <c r="I1822" s="48"/>
      <c r="J1822" s="59">
        <v>95</v>
      </c>
      <c r="K1822" s="233">
        <v>0</v>
      </c>
      <c r="L1822" s="59">
        <v>0</v>
      </c>
      <c r="M1822" s="59">
        <v>0</v>
      </c>
      <c r="N1822" s="48"/>
      <c r="O1822" s="59">
        <v>108</v>
      </c>
      <c r="P1822" s="59">
        <v>1</v>
      </c>
      <c r="Q1822" s="48"/>
      <c r="R1822" s="59">
        <v>244</v>
      </c>
      <c r="S1822" s="59">
        <v>129</v>
      </c>
      <c r="T1822" s="48">
        <v>0</v>
      </c>
      <c r="U1822" s="59">
        <v>581</v>
      </c>
      <c r="V1822" s="59">
        <v>130</v>
      </c>
    </row>
    <row r="1823" spans="1:22">
      <c r="A1823" s="60" t="s">
        <v>1244</v>
      </c>
      <c r="B1823" s="15" t="str">
        <f>VLOOKUP(A1823,'Planning Periods'!$E$2:$N$540,10,FALSE)</f>
        <v>10/15/2021 - 10/15/2029</v>
      </c>
      <c r="C1823" s="59">
        <v>2016</v>
      </c>
      <c r="D1823" s="59" t="str">
        <f t="shared" si="26"/>
        <v>San Clemente 2016</v>
      </c>
      <c r="E1823" s="59">
        <v>134</v>
      </c>
      <c r="F1823" s="233">
        <v>0</v>
      </c>
      <c r="G1823" s="59">
        <v>0</v>
      </c>
      <c r="H1823" s="59">
        <v>0</v>
      </c>
      <c r="I1823" s="48"/>
      <c r="J1823" s="59">
        <v>95</v>
      </c>
      <c r="K1823" s="233">
        <v>0</v>
      </c>
      <c r="L1823" s="59">
        <v>0</v>
      </c>
      <c r="M1823" s="59">
        <v>0</v>
      </c>
      <c r="N1823" s="48"/>
      <c r="O1823" s="59">
        <v>108</v>
      </c>
      <c r="P1823" s="59">
        <v>0</v>
      </c>
      <c r="Q1823" s="48"/>
      <c r="R1823" s="59">
        <v>244</v>
      </c>
      <c r="S1823" s="59">
        <v>107</v>
      </c>
      <c r="T1823" s="48">
        <v>0</v>
      </c>
      <c r="U1823" s="59">
        <v>581</v>
      </c>
      <c r="V1823" s="59">
        <v>107</v>
      </c>
    </row>
    <row r="1824" spans="1:22">
      <c r="A1824" s="60" t="s">
        <v>1244</v>
      </c>
      <c r="B1824" s="15" t="str">
        <f>VLOOKUP(A1824,'Planning Periods'!$E$2:$N$540,10,FALSE)</f>
        <v>10/15/2021 - 10/15/2029</v>
      </c>
      <c r="C1824" s="59">
        <v>2017</v>
      </c>
      <c r="D1824" s="59" t="str">
        <f t="shared" si="26"/>
        <v>San Clemente 2017</v>
      </c>
      <c r="E1824" s="59">
        <v>134</v>
      </c>
      <c r="F1824" s="233">
        <v>0</v>
      </c>
      <c r="G1824" s="59">
        <v>0</v>
      </c>
      <c r="H1824" s="59">
        <v>0</v>
      </c>
      <c r="I1824" s="48"/>
      <c r="J1824" s="59">
        <v>95</v>
      </c>
      <c r="K1824" s="233">
        <v>0</v>
      </c>
      <c r="L1824" s="59">
        <v>0</v>
      </c>
      <c r="M1824" s="59">
        <v>0</v>
      </c>
      <c r="N1824" s="48"/>
      <c r="O1824" s="59">
        <v>108</v>
      </c>
      <c r="P1824" s="59">
        <v>4</v>
      </c>
      <c r="Q1824" s="48"/>
      <c r="R1824" s="59">
        <v>244</v>
      </c>
      <c r="S1824" s="59">
        <v>96</v>
      </c>
      <c r="T1824" s="48">
        <v>0</v>
      </c>
      <c r="U1824" s="59">
        <v>581</v>
      </c>
      <c r="V1824" s="59">
        <v>100</v>
      </c>
    </row>
    <row r="1825" spans="1:22">
      <c r="A1825" s="60" t="s">
        <v>1245</v>
      </c>
      <c r="B1825" s="15" t="str">
        <f>VLOOKUP(A1825,'Planning Periods'!$E$2:$N$540,10,FALSE)</f>
        <v>04/30/2021 - 04/30/2029</v>
      </c>
      <c r="C1825" s="59">
        <v>2013</v>
      </c>
      <c r="D1825" s="59" t="str">
        <f t="shared" si="26"/>
        <v>San Diego 2013</v>
      </c>
      <c r="E1825" s="59">
        <v>21977</v>
      </c>
      <c r="F1825" s="233">
        <v>609</v>
      </c>
      <c r="G1825" s="59">
        <v>609</v>
      </c>
      <c r="H1825" s="59">
        <v>0</v>
      </c>
      <c r="I1825" s="48"/>
      <c r="J1825" s="59">
        <v>16703</v>
      </c>
      <c r="K1825" s="233">
        <v>915</v>
      </c>
      <c r="L1825" s="59">
        <v>915</v>
      </c>
      <c r="M1825" s="59">
        <v>0</v>
      </c>
      <c r="N1825" s="48"/>
      <c r="O1825" s="59">
        <v>15462</v>
      </c>
      <c r="P1825" s="59">
        <v>0</v>
      </c>
      <c r="Q1825" s="48"/>
      <c r="R1825" s="59">
        <v>33954</v>
      </c>
      <c r="S1825" s="59">
        <v>7665</v>
      </c>
      <c r="T1825" s="48">
        <v>0</v>
      </c>
      <c r="U1825" s="59">
        <v>88096</v>
      </c>
      <c r="V1825" s="59">
        <v>9189</v>
      </c>
    </row>
    <row r="1826" spans="1:22">
      <c r="A1826" s="60" t="s">
        <v>1245</v>
      </c>
      <c r="B1826" s="15" t="str">
        <f>VLOOKUP(A1826,'Planning Periods'!$E$2:$N$540,10,FALSE)</f>
        <v>04/30/2021 - 04/30/2029</v>
      </c>
      <c r="C1826" s="59">
        <v>2014</v>
      </c>
      <c r="D1826" s="59" t="str">
        <f t="shared" si="26"/>
        <v>San Diego 2014</v>
      </c>
      <c r="E1826" s="59">
        <v>21977</v>
      </c>
      <c r="F1826" s="233">
        <v>229</v>
      </c>
      <c r="G1826" s="59">
        <v>229</v>
      </c>
      <c r="H1826" s="59">
        <v>0</v>
      </c>
      <c r="I1826" s="48"/>
      <c r="J1826" s="59">
        <v>16703</v>
      </c>
      <c r="K1826" s="233">
        <v>184</v>
      </c>
      <c r="L1826" s="59">
        <v>184</v>
      </c>
      <c r="M1826" s="59">
        <v>0</v>
      </c>
      <c r="N1826" s="48"/>
      <c r="O1826" s="59">
        <v>15462</v>
      </c>
      <c r="P1826" s="59">
        <v>4</v>
      </c>
      <c r="Q1826" s="48"/>
      <c r="R1826" s="59">
        <v>33954</v>
      </c>
      <c r="S1826" s="59">
        <v>1991</v>
      </c>
      <c r="T1826" s="48">
        <v>0</v>
      </c>
      <c r="U1826" s="59">
        <v>88096</v>
      </c>
      <c r="V1826" s="59">
        <v>2408</v>
      </c>
    </row>
    <row r="1827" spans="1:22">
      <c r="A1827" s="60" t="s">
        <v>1245</v>
      </c>
      <c r="B1827" s="15" t="str">
        <f>VLOOKUP(A1827,'Planning Periods'!$E$2:$N$540,10,FALSE)</f>
        <v>04/30/2021 - 04/30/2029</v>
      </c>
      <c r="C1827" s="59">
        <v>2015</v>
      </c>
      <c r="D1827" s="59" t="str">
        <f t="shared" si="26"/>
        <v>San Diego 2015</v>
      </c>
      <c r="E1827" s="59">
        <v>21977</v>
      </c>
      <c r="F1827" s="233">
        <v>265</v>
      </c>
      <c r="G1827" s="59">
        <v>265</v>
      </c>
      <c r="H1827" s="59">
        <v>0</v>
      </c>
      <c r="I1827" s="48"/>
      <c r="J1827" s="59">
        <v>16703</v>
      </c>
      <c r="K1827" s="233">
        <v>446</v>
      </c>
      <c r="L1827" s="59">
        <v>446</v>
      </c>
      <c r="M1827" s="59">
        <v>0</v>
      </c>
      <c r="N1827" s="48"/>
      <c r="O1827" s="59">
        <v>15462</v>
      </c>
      <c r="P1827" s="59">
        <v>0</v>
      </c>
      <c r="Q1827" s="48"/>
      <c r="R1827" s="59">
        <v>33954</v>
      </c>
      <c r="S1827" s="59">
        <v>4221</v>
      </c>
      <c r="T1827" s="48">
        <v>0</v>
      </c>
      <c r="U1827" s="59">
        <v>88096</v>
      </c>
      <c r="V1827" s="59">
        <v>4932</v>
      </c>
    </row>
    <row r="1828" spans="1:22">
      <c r="A1828" s="60" t="s">
        <v>1245</v>
      </c>
      <c r="B1828" s="15" t="str">
        <f>VLOOKUP(A1828,'Planning Periods'!$E$2:$N$540,10,FALSE)</f>
        <v>04/30/2021 - 04/30/2029</v>
      </c>
      <c r="C1828" s="59">
        <v>2016</v>
      </c>
      <c r="D1828" s="59" t="str">
        <f t="shared" si="26"/>
        <v>San Diego 2016</v>
      </c>
      <c r="E1828" s="59">
        <v>21977</v>
      </c>
      <c r="F1828" s="233">
        <v>103</v>
      </c>
      <c r="G1828" s="59">
        <v>103</v>
      </c>
      <c r="H1828" s="59">
        <v>0</v>
      </c>
      <c r="I1828" s="48"/>
      <c r="J1828" s="59">
        <v>16703</v>
      </c>
      <c r="K1828" s="233">
        <v>253</v>
      </c>
      <c r="L1828" s="59">
        <v>253</v>
      </c>
      <c r="M1828" s="59">
        <v>0</v>
      </c>
      <c r="N1828" s="48"/>
      <c r="O1828" s="59">
        <v>15462</v>
      </c>
      <c r="P1828" s="59">
        <v>0</v>
      </c>
      <c r="Q1828" s="48"/>
      <c r="R1828" s="59">
        <v>33954</v>
      </c>
      <c r="S1828" s="59">
        <v>7028</v>
      </c>
      <c r="T1828" s="48">
        <v>0</v>
      </c>
      <c r="U1828" s="59">
        <v>88096</v>
      </c>
      <c r="V1828" s="59">
        <v>7384</v>
      </c>
    </row>
    <row r="1829" spans="1:22">
      <c r="A1829" s="60" t="s">
        <v>1245</v>
      </c>
      <c r="B1829" s="15" t="str">
        <f>VLOOKUP(A1829,'Planning Periods'!$E$2:$N$540,10,FALSE)</f>
        <v>04/30/2021 - 04/30/2029</v>
      </c>
      <c r="C1829" s="59">
        <v>2017</v>
      </c>
      <c r="D1829" s="59" t="str">
        <f t="shared" si="26"/>
        <v>San Diego 2017</v>
      </c>
      <c r="E1829" s="59">
        <v>21977</v>
      </c>
      <c r="F1829" s="233">
        <v>324</v>
      </c>
      <c r="G1829" s="59">
        <v>324</v>
      </c>
      <c r="H1829" s="59">
        <v>0</v>
      </c>
      <c r="I1829" s="48"/>
      <c r="J1829" s="59">
        <v>16703</v>
      </c>
      <c r="K1829" s="233">
        <v>301</v>
      </c>
      <c r="L1829" s="59">
        <v>295</v>
      </c>
      <c r="M1829" s="59">
        <v>6</v>
      </c>
      <c r="N1829" s="48"/>
      <c r="O1829" s="59">
        <v>15462</v>
      </c>
      <c r="P1829" s="59">
        <v>0</v>
      </c>
      <c r="Q1829" s="48"/>
      <c r="R1829" s="59">
        <v>33954</v>
      </c>
      <c r="S1829" s="59">
        <v>4395</v>
      </c>
      <c r="T1829" s="48">
        <v>6</v>
      </c>
      <c r="U1829" s="59">
        <v>88096</v>
      </c>
      <c r="V1829" s="59">
        <v>5020</v>
      </c>
    </row>
    <row r="1830" spans="1:22">
      <c r="A1830" s="60" t="s">
        <v>1246</v>
      </c>
      <c r="B1830" s="15" t="str">
        <f>VLOOKUP(A1830,'Planning Periods'!$E$2:$N$540,10,FALSE)</f>
        <v>04/30/2021 - 04/30/2029</v>
      </c>
      <c r="C1830" s="59">
        <v>2013</v>
      </c>
      <c r="D1830" s="59" t="str">
        <f t="shared" si="26"/>
        <v>San Diego County - Unincorporated 2013</v>
      </c>
      <c r="E1830" s="59">
        <v>2085</v>
      </c>
      <c r="F1830" s="233">
        <v>23</v>
      </c>
      <c r="G1830" s="59">
        <v>23</v>
      </c>
      <c r="H1830" s="59">
        <v>0</v>
      </c>
      <c r="I1830" s="48"/>
      <c r="J1830" s="59">
        <v>1585</v>
      </c>
      <c r="K1830" s="233">
        <v>145</v>
      </c>
      <c r="L1830" s="59">
        <v>145</v>
      </c>
      <c r="M1830" s="59">
        <v>0</v>
      </c>
      <c r="N1830" s="48"/>
      <c r="O1830" s="59">
        <v>5864</v>
      </c>
      <c r="P1830" s="59">
        <v>200</v>
      </c>
      <c r="Q1830" s="48"/>
      <c r="R1830" s="59">
        <v>12878</v>
      </c>
      <c r="S1830" s="59">
        <v>1225</v>
      </c>
      <c r="T1830" s="48">
        <v>0</v>
      </c>
      <c r="U1830" s="59">
        <v>22412</v>
      </c>
      <c r="V1830" s="59">
        <v>1593</v>
      </c>
    </row>
    <row r="1831" spans="1:22">
      <c r="A1831" s="60" t="s">
        <v>1246</v>
      </c>
      <c r="B1831" s="15" t="str">
        <f>VLOOKUP(A1831,'Planning Periods'!$E$2:$N$540,10,FALSE)</f>
        <v>04/30/2021 - 04/30/2029</v>
      </c>
      <c r="C1831" s="59">
        <v>2014</v>
      </c>
      <c r="D1831" s="59" t="str">
        <f t="shared" si="26"/>
        <v>San Diego County - Unincorporated 2014</v>
      </c>
      <c r="E1831" s="59">
        <v>2085</v>
      </c>
      <c r="F1831" s="233">
        <v>0</v>
      </c>
      <c r="G1831" s="59">
        <v>0</v>
      </c>
      <c r="H1831" s="59">
        <v>0</v>
      </c>
      <c r="I1831" s="48"/>
      <c r="J1831" s="59">
        <v>1585</v>
      </c>
      <c r="K1831" s="233">
        <v>27</v>
      </c>
      <c r="L1831" s="59">
        <v>27</v>
      </c>
      <c r="M1831" s="59">
        <v>0</v>
      </c>
      <c r="N1831" s="48"/>
      <c r="O1831" s="59">
        <v>5864</v>
      </c>
      <c r="P1831" s="59">
        <v>114</v>
      </c>
      <c r="Q1831" s="48"/>
      <c r="R1831" s="59">
        <v>12878</v>
      </c>
      <c r="S1831" s="59">
        <v>576</v>
      </c>
      <c r="T1831" s="48">
        <v>0</v>
      </c>
      <c r="U1831" s="59">
        <v>22412</v>
      </c>
      <c r="V1831" s="59">
        <v>717</v>
      </c>
    </row>
    <row r="1832" spans="1:22">
      <c r="A1832" s="60" t="s">
        <v>1246</v>
      </c>
      <c r="B1832" s="15" t="str">
        <f>VLOOKUP(A1832,'Planning Periods'!$E$2:$N$540,10,FALSE)</f>
        <v>04/30/2021 - 04/30/2029</v>
      </c>
      <c r="C1832" s="59">
        <v>2015</v>
      </c>
      <c r="D1832" s="59" t="str">
        <f t="shared" ref="D1832:D1898" si="27">CONCATENATE(A1832," ",C1832)</f>
        <v>San Diego County - Unincorporated 2015</v>
      </c>
      <c r="E1832" s="59">
        <v>2085</v>
      </c>
      <c r="F1832" s="233">
        <v>2</v>
      </c>
      <c r="G1832" s="59">
        <v>2</v>
      </c>
      <c r="H1832" s="59">
        <v>0</v>
      </c>
      <c r="I1832" s="48"/>
      <c r="J1832" s="59">
        <v>1585</v>
      </c>
      <c r="K1832" s="233">
        <v>24</v>
      </c>
      <c r="L1832" s="59">
        <v>24</v>
      </c>
      <c r="M1832" s="59">
        <v>0</v>
      </c>
      <c r="N1832" s="48"/>
      <c r="O1832" s="59">
        <v>5864</v>
      </c>
      <c r="P1832" s="59">
        <v>228</v>
      </c>
      <c r="Q1832" s="48"/>
      <c r="R1832" s="59">
        <v>12878</v>
      </c>
      <c r="S1832" s="59">
        <v>613</v>
      </c>
      <c r="T1832" s="48">
        <v>0</v>
      </c>
      <c r="U1832" s="59">
        <v>22412</v>
      </c>
      <c r="V1832" s="59">
        <v>867</v>
      </c>
    </row>
    <row r="1833" spans="1:22">
      <c r="A1833" s="60" t="s">
        <v>1246</v>
      </c>
      <c r="B1833" s="15" t="str">
        <f>VLOOKUP(A1833,'Planning Periods'!$E$2:$N$540,10,FALSE)</f>
        <v>04/30/2021 - 04/30/2029</v>
      </c>
      <c r="C1833" s="59">
        <v>2016</v>
      </c>
      <c r="D1833" s="59" t="str">
        <f t="shared" si="27"/>
        <v>San Diego County - Unincorporated 2016</v>
      </c>
      <c r="E1833" s="59">
        <v>2085</v>
      </c>
      <c r="F1833" s="233">
        <v>0</v>
      </c>
      <c r="G1833" s="59">
        <v>0</v>
      </c>
      <c r="H1833" s="59">
        <v>0</v>
      </c>
      <c r="I1833" s="48"/>
      <c r="J1833" s="59">
        <v>1585</v>
      </c>
      <c r="K1833" s="233">
        <v>24</v>
      </c>
      <c r="L1833" s="59">
        <v>24</v>
      </c>
      <c r="M1833" s="59">
        <v>0</v>
      </c>
      <c r="N1833" s="48"/>
      <c r="O1833" s="59">
        <v>5864</v>
      </c>
      <c r="P1833" s="59">
        <v>177</v>
      </c>
      <c r="Q1833" s="48"/>
      <c r="R1833" s="59">
        <v>12878</v>
      </c>
      <c r="S1833" s="59">
        <v>381</v>
      </c>
      <c r="T1833" s="48">
        <v>0</v>
      </c>
      <c r="U1833" s="59">
        <v>22412</v>
      </c>
      <c r="V1833" s="59">
        <v>582</v>
      </c>
    </row>
    <row r="1834" spans="1:22">
      <c r="A1834" s="60" t="s">
        <v>1246</v>
      </c>
      <c r="B1834" s="15" t="str">
        <f>VLOOKUP(A1834,'Planning Periods'!$E$2:$N$540,10,FALSE)</f>
        <v>04/30/2021 - 04/30/2029</v>
      </c>
      <c r="C1834" s="59">
        <v>2017</v>
      </c>
      <c r="D1834" s="59" t="str">
        <f t="shared" si="27"/>
        <v>San Diego County - Unincorporated 2017</v>
      </c>
      <c r="E1834" s="59">
        <v>2085</v>
      </c>
      <c r="F1834" s="233">
        <v>0</v>
      </c>
      <c r="G1834" s="59">
        <v>0</v>
      </c>
      <c r="H1834" s="59">
        <v>0</v>
      </c>
      <c r="I1834" s="48"/>
      <c r="J1834" s="59">
        <v>1585</v>
      </c>
      <c r="K1834" s="233">
        <v>52</v>
      </c>
      <c r="L1834" s="59">
        <v>0</v>
      </c>
      <c r="M1834" s="59">
        <v>52</v>
      </c>
      <c r="N1834" s="48"/>
      <c r="O1834" s="59">
        <v>5864</v>
      </c>
      <c r="P1834" s="59">
        <v>71</v>
      </c>
      <c r="Q1834" s="48"/>
      <c r="R1834" s="59">
        <v>12878</v>
      </c>
      <c r="S1834" s="59">
        <v>532</v>
      </c>
      <c r="T1834" s="48">
        <v>52</v>
      </c>
      <c r="U1834" s="59">
        <v>22412</v>
      </c>
      <c r="V1834" s="59">
        <v>655</v>
      </c>
    </row>
    <row r="1835" spans="1:22">
      <c r="A1835" s="60" t="s">
        <v>1247</v>
      </c>
      <c r="B1835" s="15"/>
      <c r="C1835" s="59">
        <v>2013</v>
      </c>
      <c r="D1835" s="59" t="str">
        <f t="shared" si="27"/>
        <v>San Dimas 2013</v>
      </c>
      <c r="E1835" s="59" t="s">
        <v>1357</v>
      </c>
      <c r="F1835" s="233" t="s">
        <v>1357</v>
      </c>
      <c r="G1835" s="59" t="s">
        <v>1357</v>
      </c>
      <c r="H1835" s="59" t="s">
        <v>1357</v>
      </c>
      <c r="I1835" s="48"/>
      <c r="J1835" s="59" t="s">
        <v>1357</v>
      </c>
      <c r="K1835" s="233" t="s">
        <v>1357</v>
      </c>
      <c r="L1835" s="59" t="s">
        <v>1357</v>
      </c>
      <c r="M1835" s="59" t="s">
        <v>1357</v>
      </c>
      <c r="N1835" s="48"/>
      <c r="O1835" s="59" t="s">
        <v>1357</v>
      </c>
      <c r="P1835" s="59" t="s">
        <v>1357</v>
      </c>
      <c r="Q1835" s="48"/>
      <c r="R1835" s="59" t="s">
        <v>1357</v>
      </c>
      <c r="S1835" s="59" t="s">
        <v>1357</v>
      </c>
      <c r="T1835" s="48" t="s">
        <v>1357</v>
      </c>
      <c r="U1835" s="59" t="s">
        <v>1357</v>
      </c>
      <c r="V1835" s="59" t="s">
        <v>1357</v>
      </c>
    </row>
    <row r="1836" spans="1:22">
      <c r="A1836" s="60" t="s">
        <v>1247</v>
      </c>
      <c r="B1836" s="15" t="str">
        <f>VLOOKUP(A1836,'Planning Periods'!$E$2:$N$540,10,FALSE)</f>
        <v>10/15/2021 - 10/15/2029</v>
      </c>
      <c r="C1836" s="59">
        <v>2014</v>
      </c>
      <c r="D1836" s="59" t="str">
        <f t="shared" si="27"/>
        <v>San Dimas 2014</v>
      </c>
      <c r="E1836" s="59">
        <v>121</v>
      </c>
      <c r="F1836" s="233">
        <v>0</v>
      </c>
      <c r="G1836" s="59">
        <v>0</v>
      </c>
      <c r="H1836" s="59">
        <v>0</v>
      </c>
      <c r="I1836" s="48"/>
      <c r="J1836" s="59">
        <v>72</v>
      </c>
      <c r="K1836" s="233">
        <v>0</v>
      </c>
      <c r="L1836" s="59">
        <v>0</v>
      </c>
      <c r="M1836" s="59">
        <v>0</v>
      </c>
      <c r="N1836" s="48"/>
      <c r="O1836" s="59">
        <v>77</v>
      </c>
      <c r="P1836" s="59">
        <v>0</v>
      </c>
      <c r="Q1836" s="48"/>
      <c r="R1836" s="59">
        <v>193</v>
      </c>
      <c r="S1836" s="59">
        <v>3</v>
      </c>
      <c r="T1836" s="48">
        <v>0</v>
      </c>
      <c r="U1836" s="59">
        <v>463</v>
      </c>
      <c r="V1836" s="59">
        <v>3</v>
      </c>
    </row>
    <row r="1837" spans="1:22">
      <c r="A1837" s="60" t="s">
        <v>1247</v>
      </c>
      <c r="B1837" s="15" t="str">
        <f>VLOOKUP(A1837,'Planning Periods'!$E$2:$N$540,10,FALSE)</f>
        <v>10/15/2021 - 10/15/2029</v>
      </c>
      <c r="C1837" s="59">
        <v>2015</v>
      </c>
      <c r="D1837" s="59" t="str">
        <f t="shared" si="27"/>
        <v>San Dimas 2015</v>
      </c>
      <c r="E1837" s="59">
        <v>121</v>
      </c>
      <c r="F1837" s="233">
        <v>0</v>
      </c>
      <c r="G1837" s="59">
        <v>0</v>
      </c>
      <c r="H1837" s="59">
        <v>0</v>
      </c>
      <c r="I1837" s="48"/>
      <c r="J1837" s="59">
        <v>72</v>
      </c>
      <c r="K1837" s="233">
        <v>0</v>
      </c>
      <c r="L1837" s="59">
        <v>0</v>
      </c>
      <c r="M1837" s="59">
        <v>0</v>
      </c>
      <c r="N1837" s="48"/>
      <c r="O1837" s="59">
        <v>77</v>
      </c>
      <c r="P1837" s="59">
        <v>0</v>
      </c>
      <c r="Q1837" s="48"/>
      <c r="R1837" s="59">
        <v>193</v>
      </c>
      <c r="S1837" s="59">
        <v>7</v>
      </c>
      <c r="T1837" s="48">
        <v>0</v>
      </c>
      <c r="U1837" s="59">
        <v>463</v>
      </c>
      <c r="V1837" s="59">
        <v>7</v>
      </c>
    </row>
    <row r="1838" spans="1:22">
      <c r="A1838" s="60" t="s">
        <v>1247</v>
      </c>
      <c r="B1838" s="15" t="str">
        <f>VLOOKUP(A1838,'Planning Periods'!$E$2:$N$540,10,FALSE)</f>
        <v>10/15/2021 - 10/15/2029</v>
      </c>
      <c r="C1838" s="59">
        <v>2016</v>
      </c>
      <c r="D1838" s="59" t="str">
        <f t="shared" si="27"/>
        <v>San Dimas 2016</v>
      </c>
      <c r="E1838" s="59">
        <v>121</v>
      </c>
      <c r="F1838" s="233">
        <v>0</v>
      </c>
      <c r="G1838" s="59">
        <v>0</v>
      </c>
      <c r="H1838" s="59">
        <v>0</v>
      </c>
      <c r="I1838" s="48"/>
      <c r="J1838" s="59">
        <v>72</v>
      </c>
      <c r="K1838" s="233">
        <v>0</v>
      </c>
      <c r="L1838" s="59">
        <v>0</v>
      </c>
      <c r="M1838" s="59">
        <v>0</v>
      </c>
      <c r="N1838" s="48"/>
      <c r="O1838" s="59">
        <v>77</v>
      </c>
      <c r="P1838" s="59">
        <v>0</v>
      </c>
      <c r="Q1838" s="48"/>
      <c r="R1838" s="59">
        <v>193</v>
      </c>
      <c r="S1838" s="59">
        <v>18</v>
      </c>
      <c r="T1838" s="48">
        <v>0</v>
      </c>
      <c r="U1838" s="59">
        <v>463</v>
      </c>
      <c r="V1838" s="59">
        <v>18</v>
      </c>
    </row>
    <row r="1839" spans="1:22">
      <c r="A1839" s="60" t="s">
        <v>1247</v>
      </c>
      <c r="B1839" s="15" t="str">
        <f>VLOOKUP(A1839,'Planning Periods'!$E$2:$N$540,10,FALSE)</f>
        <v>10/15/2021 - 10/15/2029</v>
      </c>
      <c r="C1839" s="59">
        <v>2017</v>
      </c>
      <c r="D1839" s="59" t="str">
        <f t="shared" si="27"/>
        <v>San Dimas 2017</v>
      </c>
      <c r="E1839" s="59">
        <v>121</v>
      </c>
      <c r="F1839" s="233">
        <v>0</v>
      </c>
      <c r="G1839" s="59">
        <v>0</v>
      </c>
      <c r="H1839" s="59">
        <v>0</v>
      </c>
      <c r="I1839" s="48"/>
      <c r="J1839" s="59">
        <v>72</v>
      </c>
      <c r="K1839" s="233">
        <v>0</v>
      </c>
      <c r="L1839" s="59">
        <v>0</v>
      </c>
      <c r="M1839" s="59">
        <v>0</v>
      </c>
      <c r="N1839" s="48"/>
      <c r="O1839" s="59">
        <v>77</v>
      </c>
      <c r="P1839" s="59">
        <v>0</v>
      </c>
      <c r="Q1839" s="48"/>
      <c r="R1839" s="59">
        <v>193</v>
      </c>
      <c r="S1839" s="59">
        <v>7</v>
      </c>
      <c r="T1839" s="48">
        <v>0</v>
      </c>
      <c r="U1839" s="59">
        <v>463</v>
      </c>
      <c r="V1839" s="59">
        <v>7</v>
      </c>
    </row>
    <row r="1840" spans="1:22">
      <c r="A1840" s="60" t="s">
        <v>1248</v>
      </c>
      <c r="B1840" s="15"/>
      <c r="C1840" s="59">
        <v>2013</v>
      </c>
      <c r="D1840" s="59" t="str">
        <f t="shared" si="27"/>
        <v>San Fernando 2013</v>
      </c>
      <c r="E1840" s="59" t="s">
        <v>1357</v>
      </c>
      <c r="F1840" s="233" t="s">
        <v>1357</v>
      </c>
      <c r="G1840" s="59" t="s">
        <v>1357</v>
      </c>
      <c r="H1840" s="59" t="s">
        <v>1357</v>
      </c>
      <c r="I1840" s="48"/>
      <c r="J1840" s="59" t="s">
        <v>1357</v>
      </c>
      <c r="K1840" s="233" t="s">
        <v>1357</v>
      </c>
      <c r="L1840" s="59" t="s">
        <v>1357</v>
      </c>
      <c r="M1840" s="59" t="s">
        <v>1357</v>
      </c>
      <c r="N1840" s="48"/>
      <c r="O1840" s="59" t="s">
        <v>1357</v>
      </c>
      <c r="P1840" s="59" t="s">
        <v>1357</v>
      </c>
      <c r="Q1840" s="48"/>
      <c r="R1840" s="59" t="s">
        <v>1357</v>
      </c>
      <c r="S1840" s="59" t="s">
        <v>1357</v>
      </c>
      <c r="T1840" s="48" t="s">
        <v>1357</v>
      </c>
      <c r="U1840" s="59" t="s">
        <v>1357</v>
      </c>
      <c r="V1840" s="59" t="s">
        <v>1357</v>
      </c>
    </row>
    <row r="1841" spans="1:22">
      <c r="A1841" s="60" t="s">
        <v>1248</v>
      </c>
      <c r="B1841" s="15" t="str">
        <f>VLOOKUP(A1841,'Planning Periods'!$E$2:$N$540,10,FALSE)</f>
        <v>10/15/2021 - 10/15/2029</v>
      </c>
      <c r="C1841" s="59">
        <v>2014</v>
      </c>
      <c r="D1841" s="59" t="str">
        <f t="shared" si="27"/>
        <v>San Fernando 2014</v>
      </c>
      <c r="E1841" s="59">
        <v>55</v>
      </c>
      <c r="F1841" s="233">
        <v>28</v>
      </c>
      <c r="G1841" s="59">
        <v>28</v>
      </c>
      <c r="H1841" s="59">
        <v>0</v>
      </c>
      <c r="I1841" s="48"/>
      <c r="J1841" s="59">
        <v>32</v>
      </c>
      <c r="K1841" s="233">
        <v>4</v>
      </c>
      <c r="L1841" s="59">
        <v>4</v>
      </c>
      <c r="M1841" s="59">
        <v>0</v>
      </c>
      <c r="N1841" s="48"/>
      <c r="O1841" s="59">
        <v>35</v>
      </c>
      <c r="P1841" s="59">
        <v>0</v>
      </c>
      <c r="Q1841" s="48"/>
      <c r="R1841" s="59">
        <v>95</v>
      </c>
      <c r="S1841" s="59">
        <v>27</v>
      </c>
      <c r="T1841" s="48">
        <v>0</v>
      </c>
      <c r="U1841" s="59">
        <v>217</v>
      </c>
      <c r="V1841" s="59">
        <v>59</v>
      </c>
    </row>
    <row r="1842" spans="1:22">
      <c r="A1842" s="60" t="s">
        <v>1248</v>
      </c>
      <c r="B1842" s="15" t="str">
        <f>VLOOKUP(A1842,'Planning Periods'!$E$2:$N$540,10,FALSE)</f>
        <v>10/15/2021 - 10/15/2029</v>
      </c>
      <c r="C1842" s="59">
        <v>2015</v>
      </c>
      <c r="D1842" s="59" t="str">
        <f t="shared" si="27"/>
        <v>San Fernando 2015</v>
      </c>
      <c r="E1842" s="59">
        <v>55</v>
      </c>
      <c r="F1842" s="233">
        <v>0</v>
      </c>
      <c r="G1842" s="59">
        <v>0</v>
      </c>
      <c r="H1842" s="59">
        <v>0</v>
      </c>
      <c r="I1842" s="48"/>
      <c r="J1842" s="59">
        <v>32</v>
      </c>
      <c r="K1842" s="233">
        <v>5</v>
      </c>
      <c r="L1842" s="59">
        <v>0</v>
      </c>
      <c r="M1842" s="59">
        <v>5</v>
      </c>
      <c r="N1842" s="48"/>
      <c r="O1842" s="59">
        <v>35</v>
      </c>
      <c r="P1842" s="59">
        <v>0</v>
      </c>
      <c r="Q1842" s="48"/>
      <c r="R1842" s="59">
        <v>95</v>
      </c>
      <c r="S1842" s="59">
        <v>0</v>
      </c>
      <c r="T1842" s="48">
        <v>5</v>
      </c>
      <c r="U1842" s="59">
        <v>217</v>
      </c>
      <c r="V1842" s="59">
        <v>5</v>
      </c>
    </row>
    <row r="1843" spans="1:22">
      <c r="A1843" s="60" t="s">
        <v>1248</v>
      </c>
      <c r="B1843" s="15" t="str">
        <f>VLOOKUP(A1843,'Planning Periods'!$E$2:$N$540,10,FALSE)</f>
        <v>10/15/2021 - 10/15/2029</v>
      </c>
      <c r="C1843" s="59">
        <v>2016</v>
      </c>
      <c r="D1843" s="59" t="str">
        <f t="shared" si="27"/>
        <v>San Fernando 2016</v>
      </c>
      <c r="E1843" s="59">
        <v>55</v>
      </c>
      <c r="F1843" s="233">
        <v>0</v>
      </c>
      <c r="G1843" s="59">
        <v>0</v>
      </c>
      <c r="H1843" s="59">
        <v>0</v>
      </c>
      <c r="I1843" s="48"/>
      <c r="J1843" s="59">
        <v>32</v>
      </c>
      <c r="K1843" s="233">
        <v>5</v>
      </c>
      <c r="L1843" s="59">
        <v>0</v>
      </c>
      <c r="M1843" s="59">
        <v>5</v>
      </c>
      <c r="N1843" s="48"/>
      <c r="O1843" s="59">
        <v>35</v>
      </c>
      <c r="P1843" s="59">
        <v>0</v>
      </c>
      <c r="Q1843" s="48"/>
      <c r="R1843" s="59">
        <v>95</v>
      </c>
      <c r="S1843" s="59">
        <v>9</v>
      </c>
      <c r="T1843" s="48">
        <v>5</v>
      </c>
      <c r="U1843" s="59">
        <v>217</v>
      </c>
      <c r="V1843" s="59">
        <v>14</v>
      </c>
    </row>
    <row r="1844" spans="1:22">
      <c r="A1844" s="60" t="s">
        <v>1248</v>
      </c>
      <c r="B1844" s="15" t="str">
        <f>VLOOKUP(A1844,'Planning Periods'!$E$2:$N$540,10,FALSE)</f>
        <v>10/15/2021 - 10/15/2029</v>
      </c>
      <c r="C1844" s="59">
        <v>2017</v>
      </c>
      <c r="D1844" s="59" t="str">
        <f t="shared" si="27"/>
        <v>San Fernando 2017</v>
      </c>
      <c r="E1844" s="59">
        <v>55</v>
      </c>
      <c r="F1844" s="233">
        <v>0</v>
      </c>
      <c r="G1844" s="59">
        <v>0</v>
      </c>
      <c r="H1844" s="59">
        <v>0</v>
      </c>
      <c r="I1844" s="48"/>
      <c r="J1844" s="59">
        <v>32</v>
      </c>
      <c r="K1844" s="233">
        <v>24</v>
      </c>
      <c r="L1844" s="59">
        <v>0</v>
      </c>
      <c r="M1844" s="59">
        <v>24</v>
      </c>
      <c r="N1844" s="48"/>
      <c r="O1844" s="59">
        <v>35</v>
      </c>
      <c r="P1844" s="59">
        <v>3</v>
      </c>
      <c r="Q1844" s="48"/>
      <c r="R1844" s="59">
        <v>95</v>
      </c>
      <c r="S1844" s="59">
        <v>2</v>
      </c>
      <c r="T1844" s="48">
        <v>24</v>
      </c>
      <c r="U1844" s="59">
        <v>217</v>
      </c>
      <c r="V1844" s="59">
        <v>29</v>
      </c>
    </row>
    <row r="1845" spans="1:22">
      <c r="A1845" s="60" t="s">
        <v>1249</v>
      </c>
      <c r="B1845" s="15" t="str">
        <f>VLOOKUP(A1845,'Planning Periods'!$E$2:$N$540,10,FALSE)</f>
        <v>01/31/2023 - 01/31/2031</v>
      </c>
      <c r="C1845" s="59">
        <v>2014</v>
      </c>
      <c r="D1845" s="59" t="str">
        <f t="shared" si="27"/>
        <v>San Francisco 2014</v>
      </c>
      <c r="E1845" s="59">
        <v>6234</v>
      </c>
      <c r="F1845" s="233">
        <v>552</v>
      </c>
      <c r="G1845" s="59">
        <v>552</v>
      </c>
      <c r="H1845" s="59">
        <v>0</v>
      </c>
      <c r="I1845" s="48"/>
      <c r="J1845" s="59">
        <v>4639</v>
      </c>
      <c r="K1845" s="233">
        <v>377</v>
      </c>
      <c r="L1845" s="59">
        <v>377</v>
      </c>
      <c r="M1845" s="59">
        <v>0</v>
      </c>
      <c r="N1845" s="48"/>
      <c r="O1845" s="59">
        <v>5460</v>
      </c>
      <c r="P1845" s="59">
        <v>77</v>
      </c>
      <c r="Q1845" s="48"/>
      <c r="R1845" s="59">
        <v>12536</v>
      </c>
      <c r="S1845" s="59">
        <v>2430</v>
      </c>
      <c r="T1845" s="48">
        <v>0</v>
      </c>
      <c r="U1845" s="59">
        <v>28869</v>
      </c>
      <c r="V1845" s="59">
        <v>3436</v>
      </c>
    </row>
    <row r="1846" spans="1:22">
      <c r="A1846" s="60" t="s">
        <v>1249</v>
      </c>
      <c r="B1846" s="15" t="str">
        <f>VLOOKUP(A1846,'Planning Periods'!$E$2:$N$540,10,FALSE)</f>
        <v>01/31/2023 - 01/31/2031</v>
      </c>
      <c r="C1846" s="59">
        <v>2015</v>
      </c>
      <c r="D1846" s="59" t="str">
        <f t="shared" si="27"/>
        <v>San Francisco 2015</v>
      </c>
      <c r="E1846" s="59">
        <v>6234</v>
      </c>
      <c r="F1846" s="233">
        <v>429</v>
      </c>
      <c r="G1846" s="59">
        <v>429</v>
      </c>
      <c r="H1846" s="59">
        <v>0</v>
      </c>
      <c r="I1846" s="48"/>
      <c r="J1846" s="59">
        <v>4639</v>
      </c>
      <c r="K1846" s="233">
        <v>179</v>
      </c>
      <c r="L1846" s="59">
        <v>179</v>
      </c>
      <c r="M1846" s="59">
        <v>0</v>
      </c>
      <c r="N1846" s="48"/>
      <c r="O1846" s="59">
        <v>5460</v>
      </c>
      <c r="P1846" s="59">
        <v>113</v>
      </c>
      <c r="Q1846" s="48"/>
      <c r="R1846" s="59">
        <v>12536</v>
      </c>
      <c r="S1846" s="59">
        <v>2874</v>
      </c>
      <c r="T1846" s="48">
        <v>0</v>
      </c>
      <c r="U1846" s="59">
        <v>28869</v>
      </c>
      <c r="V1846" s="59">
        <v>3595</v>
      </c>
    </row>
    <row r="1847" spans="1:22">
      <c r="A1847" s="60" t="s">
        <v>1249</v>
      </c>
      <c r="B1847" s="15" t="str">
        <f>VLOOKUP(A1847,'Planning Periods'!$E$2:$N$540,10,FALSE)</f>
        <v>01/31/2023 - 01/31/2031</v>
      </c>
      <c r="C1847" s="59">
        <v>2016</v>
      </c>
      <c r="D1847" s="59" t="str">
        <f t="shared" si="27"/>
        <v>San Francisco 2016</v>
      </c>
      <c r="E1847" s="59">
        <v>6234</v>
      </c>
      <c r="F1847" s="233">
        <v>410</v>
      </c>
      <c r="G1847" s="59">
        <v>410</v>
      </c>
      <c r="H1847" s="59">
        <v>0</v>
      </c>
      <c r="I1847" s="48"/>
      <c r="J1847" s="59">
        <v>4639</v>
      </c>
      <c r="K1847" s="233">
        <v>353</v>
      </c>
      <c r="L1847" s="59">
        <v>353</v>
      </c>
      <c r="M1847" s="59">
        <v>0</v>
      </c>
      <c r="N1847" s="48"/>
      <c r="O1847" s="59">
        <v>5460</v>
      </c>
      <c r="P1847" s="59">
        <v>333</v>
      </c>
      <c r="Q1847" s="48"/>
      <c r="R1847" s="59">
        <v>12536</v>
      </c>
      <c r="S1847" s="59">
        <v>3604</v>
      </c>
      <c r="T1847" s="48">
        <v>0</v>
      </c>
      <c r="U1847" s="59">
        <v>28869</v>
      </c>
      <c r="V1847" s="59">
        <v>4700</v>
      </c>
    </row>
    <row r="1848" spans="1:22">
      <c r="A1848" s="60" t="s">
        <v>1249</v>
      </c>
      <c r="B1848" s="15" t="str">
        <f>VLOOKUP(A1848,'Planning Periods'!$E$2:$N$540,10,FALSE)</f>
        <v>01/31/2023 - 01/31/2031</v>
      </c>
      <c r="C1848" s="59">
        <v>2017</v>
      </c>
      <c r="D1848" s="59" t="str">
        <f t="shared" si="27"/>
        <v>San Francisco 2017</v>
      </c>
      <c r="E1848" s="59">
        <v>6234</v>
      </c>
      <c r="F1848" s="233">
        <v>468</v>
      </c>
      <c r="G1848" s="59">
        <v>468</v>
      </c>
      <c r="H1848" s="59">
        <v>0</v>
      </c>
      <c r="I1848" s="48"/>
      <c r="J1848" s="59">
        <v>4639</v>
      </c>
      <c r="K1848" s="233">
        <v>427</v>
      </c>
      <c r="L1848" s="59">
        <v>427</v>
      </c>
      <c r="M1848" s="59">
        <v>0</v>
      </c>
      <c r="N1848" s="48"/>
      <c r="O1848" s="59">
        <v>5460</v>
      </c>
      <c r="P1848" s="59">
        <v>268</v>
      </c>
      <c r="Q1848" s="48"/>
      <c r="R1848" s="59">
        <v>12536</v>
      </c>
      <c r="S1848" s="59">
        <v>4641</v>
      </c>
      <c r="T1848" s="48">
        <v>0</v>
      </c>
      <c r="U1848" s="59">
        <v>28869</v>
      </c>
      <c r="V1848" s="59">
        <v>5804</v>
      </c>
    </row>
    <row r="1849" spans="1:22">
      <c r="A1849" s="60" t="s">
        <v>1250</v>
      </c>
      <c r="B1849" s="15"/>
      <c r="C1849" s="59">
        <v>2013</v>
      </c>
      <c r="D1849" s="59" t="str">
        <f t="shared" si="27"/>
        <v>San Gabriel 2013</v>
      </c>
      <c r="E1849" s="59">
        <v>236</v>
      </c>
      <c r="F1849" s="233">
        <v>2</v>
      </c>
      <c r="G1849" s="59">
        <v>2</v>
      </c>
      <c r="H1849" s="59">
        <v>0</v>
      </c>
      <c r="I1849" s="48"/>
      <c r="J1849" s="59">
        <v>142</v>
      </c>
      <c r="K1849" s="233">
        <v>0</v>
      </c>
      <c r="L1849" s="59">
        <v>0</v>
      </c>
      <c r="M1849" s="59">
        <v>0</v>
      </c>
      <c r="N1849" s="48"/>
      <c r="O1849" s="59">
        <v>154</v>
      </c>
      <c r="P1849" s="59">
        <v>3</v>
      </c>
      <c r="Q1849" s="48"/>
      <c r="R1849" s="59">
        <v>398</v>
      </c>
      <c r="S1849" s="59">
        <v>26</v>
      </c>
      <c r="T1849" s="48">
        <v>0</v>
      </c>
      <c r="U1849" s="59">
        <v>930</v>
      </c>
      <c r="V1849" s="59">
        <v>31</v>
      </c>
    </row>
    <row r="1850" spans="1:22">
      <c r="A1850" s="60" t="s">
        <v>1250</v>
      </c>
      <c r="B1850" s="15" t="str">
        <f>VLOOKUP(A1850,'Planning Periods'!$E$2:$N$540,10,FALSE)</f>
        <v>10/15/2021 - 10/15/2029</v>
      </c>
      <c r="C1850" s="59">
        <v>2014</v>
      </c>
      <c r="D1850" s="59" t="str">
        <f t="shared" si="27"/>
        <v>San Gabriel 2014</v>
      </c>
      <c r="E1850" s="59">
        <v>236</v>
      </c>
      <c r="F1850" s="233">
        <v>0</v>
      </c>
      <c r="G1850" s="59">
        <v>0</v>
      </c>
      <c r="H1850" s="59">
        <v>0</v>
      </c>
      <c r="I1850" s="48"/>
      <c r="J1850" s="59">
        <v>142</v>
      </c>
      <c r="K1850" s="233">
        <v>0</v>
      </c>
      <c r="L1850" s="59">
        <v>0</v>
      </c>
      <c r="M1850" s="59">
        <v>0</v>
      </c>
      <c r="N1850" s="48"/>
      <c r="O1850" s="59">
        <v>154</v>
      </c>
      <c r="P1850" s="59">
        <v>6</v>
      </c>
      <c r="Q1850" s="48"/>
      <c r="R1850" s="59">
        <v>398</v>
      </c>
      <c r="S1850" s="59">
        <v>18</v>
      </c>
      <c r="T1850" s="48">
        <v>0</v>
      </c>
      <c r="U1850" s="59">
        <v>930</v>
      </c>
      <c r="V1850" s="59">
        <v>24</v>
      </c>
    </row>
    <row r="1851" spans="1:22">
      <c r="A1851" s="60" t="s">
        <v>1250</v>
      </c>
      <c r="B1851" s="15" t="str">
        <f>VLOOKUP(A1851,'Planning Periods'!$E$2:$N$540,10,FALSE)</f>
        <v>10/15/2021 - 10/15/2029</v>
      </c>
      <c r="C1851" s="59">
        <v>2015</v>
      </c>
      <c r="D1851" s="59" t="str">
        <f t="shared" si="27"/>
        <v>San Gabriel 2015</v>
      </c>
      <c r="E1851" s="59">
        <v>236</v>
      </c>
      <c r="F1851" s="233">
        <v>1</v>
      </c>
      <c r="G1851" s="59">
        <v>0</v>
      </c>
      <c r="H1851" s="59">
        <v>1</v>
      </c>
      <c r="I1851" s="48"/>
      <c r="J1851" s="59">
        <v>142</v>
      </c>
      <c r="K1851" s="233">
        <v>0</v>
      </c>
      <c r="L1851" s="59">
        <v>0</v>
      </c>
      <c r="M1851" s="59">
        <v>0</v>
      </c>
      <c r="N1851" s="48"/>
      <c r="O1851" s="59">
        <v>154</v>
      </c>
      <c r="P1851" s="59">
        <v>54</v>
      </c>
      <c r="Q1851" s="48"/>
      <c r="R1851" s="59">
        <v>398</v>
      </c>
      <c r="S1851" s="59">
        <v>63</v>
      </c>
      <c r="T1851" s="48">
        <v>0</v>
      </c>
      <c r="U1851" s="59">
        <v>930</v>
      </c>
      <c r="V1851" s="59">
        <v>118</v>
      </c>
    </row>
    <row r="1852" spans="1:22">
      <c r="A1852" s="60" t="s">
        <v>1250</v>
      </c>
      <c r="B1852" s="15" t="str">
        <f>VLOOKUP(A1852,'Planning Periods'!$E$2:$N$540,10,FALSE)</f>
        <v>10/15/2021 - 10/15/2029</v>
      </c>
      <c r="C1852" s="59">
        <v>2016</v>
      </c>
      <c r="D1852" s="59" t="str">
        <f t="shared" si="27"/>
        <v>San Gabriel 2016</v>
      </c>
      <c r="E1852" s="59">
        <v>236</v>
      </c>
      <c r="F1852" s="233">
        <v>0</v>
      </c>
      <c r="G1852" s="59">
        <v>0</v>
      </c>
      <c r="H1852" s="59">
        <v>0</v>
      </c>
      <c r="I1852" s="48"/>
      <c r="J1852" s="59">
        <v>142</v>
      </c>
      <c r="K1852" s="233">
        <v>2</v>
      </c>
      <c r="L1852" s="59">
        <v>0</v>
      </c>
      <c r="M1852" s="59">
        <v>2</v>
      </c>
      <c r="N1852" s="48"/>
      <c r="O1852" s="59">
        <v>154</v>
      </c>
      <c r="P1852" s="59">
        <v>31</v>
      </c>
      <c r="Q1852" s="48"/>
      <c r="R1852" s="59">
        <v>398</v>
      </c>
      <c r="S1852" s="59">
        <v>37</v>
      </c>
      <c r="T1852" s="48">
        <v>2</v>
      </c>
      <c r="U1852" s="59">
        <v>930</v>
      </c>
      <c r="V1852" s="59">
        <v>70</v>
      </c>
    </row>
    <row r="1853" spans="1:22">
      <c r="A1853" s="60" t="s">
        <v>1250</v>
      </c>
      <c r="B1853" s="15" t="str">
        <f>VLOOKUP(A1853,'Planning Periods'!$E$2:$N$540,10,FALSE)</f>
        <v>10/15/2021 - 10/15/2029</v>
      </c>
      <c r="C1853" s="59">
        <v>2017</v>
      </c>
      <c r="D1853" s="59" t="str">
        <f t="shared" si="27"/>
        <v>San Gabriel 2017</v>
      </c>
      <c r="E1853" s="59">
        <v>236</v>
      </c>
      <c r="F1853" s="233">
        <v>0</v>
      </c>
      <c r="G1853" s="59">
        <v>0</v>
      </c>
      <c r="H1853" s="59">
        <v>0</v>
      </c>
      <c r="I1853" s="48"/>
      <c r="J1853" s="59">
        <v>142</v>
      </c>
      <c r="K1853" s="233">
        <v>0</v>
      </c>
      <c r="L1853" s="59">
        <v>0</v>
      </c>
      <c r="M1853" s="59">
        <v>0</v>
      </c>
      <c r="N1853" s="48"/>
      <c r="O1853" s="59">
        <v>154</v>
      </c>
      <c r="P1853" s="59">
        <v>2</v>
      </c>
      <c r="Q1853" s="48"/>
      <c r="R1853" s="59">
        <v>398</v>
      </c>
      <c r="S1853" s="59">
        <v>102</v>
      </c>
      <c r="T1853" s="48">
        <v>0</v>
      </c>
      <c r="U1853" s="59">
        <v>930</v>
      </c>
      <c r="V1853" s="59">
        <v>104</v>
      </c>
    </row>
    <row r="1854" spans="1:22">
      <c r="A1854" s="60" t="s">
        <v>1251</v>
      </c>
      <c r="B1854" s="15"/>
      <c r="C1854" s="59">
        <v>2013</v>
      </c>
      <c r="D1854" s="59" t="str">
        <f t="shared" si="27"/>
        <v>San Jacinto 2013</v>
      </c>
      <c r="E1854" s="59" t="s">
        <v>1357</v>
      </c>
      <c r="F1854" s="233" t="s">
        <v>1357</v>
      </c>
      <c r="G1854" s="59" t="s">
        <v>1357</v>
      </c>
      <c r="H1854" s="59" t="s">
        <v>1357</v>
      </c>
      <c r="I1854" s="48"/>
      <c r="J1854" s="59" t="s">
        <v>1357</v>
      </c>
      <c r="K1854" s="233" t="s">
        <v>1357</v>
      </c>
      <c r="L1854" s="59" t="s">
        <v>1357</v>
      </c>
      <c r="M1854" s="59" t="s">
        <v>1357</v>
      </c>
      <c r="N1854" s="48"/>
      <c r="O1854" s="59" t="s">
        <v>1357</v>
      </c>
      <c r="P1854" s="59" t="s">
        <v>1357</v>
      </c>
      <c r="Q1854" s="48"/>
      <c r="R1854" s="59" t="s">
        <v>1357</v>
      </c>
      <c r="S1854" s="59" t="s">
        <v>1357</v>
      </c>
      <c r="T1854" s="48" t="s">
        <v>1357</v>
      </c>
      <c r="U1854" s="59" t="s">
        <v>1357</v>
      </c>
      <c r="V1854" s="59" t="s">
        <v>1357</v>
      </c>
    </row>
    <row r="1855" spans="1:22">
      <c r="A1855" s="60" t="s">
        <v>1251</v>
      </c>
      <c r="B1855" s="15" t="str">
        <f>VLOOKUP(A1855,'Planning Periods'!$E$2:$N$540,10,FALSE)</f>
        <v>10/15/2021 - 10/15/2029</v>
      </c>
      <c r="C1855" s="59">
        <v>2014</v>
      </c>
      <c r="D1855" s="59" t="str">
        <f t="shared" si="27"/>
        <v>San Jacinto 2014</v>
      </c>
      <c r="E1855" s="59">
        <v>562</v>
      </c>
      <c r="F1855" s="233">
        <v>0</v>
      </c>
      <c r="G1855" s="59">
        <v>0</v>
      </c>
      <c r="H1855" s="59">
        <v>0</v>
      </c>
      <c r="I1855" s="48"/>
      <c r="J1855" s="59">
        <v>394</v>
      </c>
      <c r="K1855" s="233">
        <v>0</v>
      </c>
      <c r="L1855" s="59">
        <v>0</v>
      </c>
      <c r="M1855" s="59">
        <v>0</v>
      </c>
      <c r="N1855" s="48"/>
      <c r="O1855" s="59">
        <v>441</v>
      </c>
      <c r="P1855" s="59">
        <v>8</v>
      </c>
      <c r="Q1855" s="48"/>
      <c r="R1855" s="59">
        <v>1036</v>
      </c>
      <c r="S1855" s="59">
        <v>102</v>
      </c>
      <c r="T1855" s="48">
        <v>0</v>
      </c>
      <c r="U1855" s="59">
        <v>2433</v>
      </c>
      <c r="V1855" s="59">
        <v>110</v>
      </c>
    </row>
    <row r="1856" spans="1:22">
      <c r="A1856" s="60" t="s">
        <v>1251</v>
      </c>
      <c r="B1856" s="15" t="str">
        <f>VLOOKUP(A1856,'Planning Periods'!$E$2:$N$540,10,FALSE)</f>
        <v>10/15/2021 - 10/15/2029</v>
      </c>
      <c r="C1856" s="59">
        <v>2015</v>
      </c>
      <c r="D1856" s="59" t="str">
        <f t="shared" si="27"/>
        <v>San Jacinto 2015</v>
      </c>
      <c r="E1856" s="59" t="s">
        <v>1357</v>
      </c>
      <c r="F1856" s="233" t="s">
        <v>1357</v>
      </c>
      <c r="G1856" s="59" t="s">
        <v>1357</v>
      </c>
      <c r="H1856" s="59" t="s">
        <v>1357</v>
      </c>
      <c r="I1856" s="48"/>
      <c r="J1856" s="59" t="s">
        <v>1357</v>
      </c>
      <c r="K1856" s="233" t="s">
        <v>1357</v>
      </c>
      <c r="L1856" s="59" t="s">
        <v>1357</v>
      </c>
      <c r="M1856" s="59" t="s">
        <v>1357</v>
      </c>
      <c r="N1856" s="48"/>
      <c r="O1856" s="59" t="s">
        <v>1357</v>
      </c>
      <c r="P1856" s="59" t="s">
        <v>1357</v>
      </c>
      <c r="Q1856" s="48"/>
      <c r="R1856" s="59" t="s">
        <v>1357</v>
      </c>
      <c r="S1856" s="59" t="s">
        <v>1357</v>
      </c>
      <c r="T1856" s="48" t="s">
        <v>1357</v>
      </c>
      <c r="U1856" s="59" t="s">
        <v>1357</v>
      </c>
      <c r="V1856" s="59" t="s">
        <v>1357</v>
      </c>
    </row>
    <row r="1857" spans="1:22">
      <c r="A1857" s="60" t="s">
        <v>1251</v>
      </c>
      <c r="B1857" s="15" t="str">
        <f>VLOOKUP(A1857,'Planning Periods'!$E$2:$N$540,10,FALSE)</f>
        <v>10/15/2021 - 10/15/2029</v>
      </c>
      <c r="C1857" s="59">
        <v>2016</v>
      </c>
      <c r="D1857" s="59" t="str">
        <f t="shared" si="27"/>
        <v>San Jacinto 2016</v>
      </c>
      <c r="E1857" s="59">
        <v>562</v>
      </c>
      <c r="F1857" s="233">
        <v>0</v>
      </c>
      <c r="G1857" s="59">
        <v>0</v>
      </c>
      <c r="H1857" s="59">
        <v>0</v>
      </c>
      <c r="I1857" s="48"/>
      <c r="J1857" s="59">
        <v>394</v>
      </c>
      <c r="K1857" s="233">
        <v>0</v>
      </c>
      <c r="L1857" s="59">
        <v>0</v>
      </c>
      <c r="M1857" s="59">
        <v>0</v>
      </c>
      <c r="N1857" s="48"/>
      <c r="O1857" s="59">
        <v>441</v>
      </c>
      <c r="P1857" s="59">
        <v>0</v>
      </c>
      <c r="Q1857" s="48"/>
      <c r="R1857" s="59">
        <v>1036</v>
      </c>
      <c r="S1857" s="59">
        <v>0</v>
      </c>
      <c r="T1857" s="48">
        <v>0</v>
      </c>
      <c r="U1857" s="59">
        <v>2433</v>
      </c>
      <c r="V1857" s="59">
        <v>0</v>
      </c>
    </row>
    <row r="1858" spans="1:22">
      <c r="A1858" s="60" t="s">
        <v>1251</v>
      </c>
      <c r="B1858" s="15" t="str">
        <f>VLOOKUP(A1858,'Planning Periods'!$E$2:$N$540,10,FALSE)</f>
        <v>10/15/2021 - 10/15/2029</v>
      </c>
      <c r="C1858" s="59">
        <v>2017</v>
      </c>
      <c r="D1858" s="59" t="str">
        <f t="shared" si="27"/>
        <v>San Jacinto 2017</v>
      </c>
      <c r="E1858" s="59">
        <v>562</v>
      </c>
      <c r="F1858" s="233">
        <v>0</v>
      </c>
      <c r="G1858" s="59">
        <v>0</v>
      </c>
      <c r="H1858" s="59">
        <v>0</v>
      </c>
      <c r="I1858" s="48"/>
      <c r="J1858" s="59">
        <v>394</v>
      </c>
      <c r="K1858" s="233">
        <v>0</v>
      </c>
      <c r="L1858" s="59">
        <v>0</v>
      </c>
      <c r="M1858" s="59">
        <v>0</v>
      </c>
      <c r="N1858" s="48"/>
      <c r="O1858" s="59">
        <v>441</v>
      </c>
      <c r="P1858" s="59">
        <v>0</v>
      </c>
      <c r="Q1858" s="48"/>
      <c r="R1858" s="59">
        <v>1036</v>
      </c>
      <c r="S1858" s="59">
        <v>216</v>
      </c>
      <c r="T1858" s="48">
        <v>0</v>
      </c>
      <c r="U1858" s="59">
        <v>2433</v>
      </c>
      <c r="V1858" s="59">
        <v>216</v>
      </c>
    </row>
    <row r="1859" spans="1:22">
      <c r="A1859" t="s">
        <v>1252</v>
      </c>
      <c r="B1859" s="15" t="str">
        <f>VLOOKUP(A1859,'Planning Periods'!$E$2:$N$540,10,FALSE)</f>
        <v>12/31/2023 - 12/31/2031</v>
      </c>
      <c r="C1859" s="59">
        <v>2013</v>
      </c>
      <c r="D1859" s="59" t="str">
        <f t="shared" si="27"/>
        <v>San Joaquin 2013</v>
      </c>
      <c r="E1859" s="59" t="s">
        <v>1357</v>
      </c>
      <c r="F1859" s="233" t="s">
        <v>1357</v>
      </c>
      <c r="G1859" s="59" t="s">
        <v>1357</v>
      </c>
      <c r="H1859" s="59" t="s">
        <v>1357</v>
      </c>
      <c r="I1859" s="48"/>
      <c r="J1859" s="59" t="s">
        <v>1357</v>
      </c>
      <c r="K1859" s="233" t="s">
        <v>1357</v>
      </c>
      <c r="L1859" s="59" t="s">
        <v>1357</v>
      </c>
      <c r="M1859" s="59" t="s">
        <v>1357</v>
      </c>
      <c r="N1859" s="48"/>
      <c r="O1859" s="59" t="s">
        <v>1357</v>
      </c>
      <c r="P1859" s="59" t="s">
        <v>1357</v>
      </c>
      <c r="Q1859" s="48"/>
      <c r="R1859" s="59" t="s">
        <v>1357</v>
      </c>
      <c r="S1859" s="59" t="s">
        <v>1357</v>
      </c>
      <c r="T1859" s="48" t="s">
        <v>1357</v>
      </c>
      <c r="U1859" s="59" t="s">
        <v>1357</v>
      </c>
      <c r="V1859" s="59" t="s">
        <v>1357</v>
      </c>
    </row>
    <row r="1860" spans="1:22">
      <c r="A1860" t="s">
        <v>1252</v>
      </c>
      <c r="B1860" s="15" t="str">
        <f>VLOOKUP(A1860,'Planning Periods'!$E$2:$N$540,10,FALSE)</f>
        <v>12/31/2023 - 12/31/2031</v>
      </c>
      <c r="C1860" s="59">
        <v>2014</v>
      </c>
      <c r="D1860" s="59" t="str">
        <f t="shared" si="27"/>
        <v>San Joaquin 2014</v>
      </c>
      <c r="E1860" s="233" t="s">
        <v>1357</v>
      </c>
      <c r="F1860" s="233" t="s">
        <v>1357</v>
      </c>
      <c r="G1860" s="233" t="s">
        <v>1357</v>
      </c>
      <c r="H1860" s="233" t="s">
        <v>1357</v>
      </c>
      <c r="I1860" s="233">
        <v>0</v>
      </c>
      <c r="J1860" s="233" t="s">
        <v>1357</v>
      </c>
      <c r="K1860" s="233" t="s">
        <v>1357</v>
      </c>
      <c r="L1860" s="233" t="s">
        <v>1357</v>
      </c>
      <c r="M1860" s="233" t="s">
        <v>1357</v>
      </c>
      <c r="N1860" s="233">
        <v>0</v>
      </c>
      <c r="O1860" s="233" t="s">
        <v>1357</v>
      </c>
      <c r="P1860" s="233" t="s">
        <v>1357</v>
      </c>
      <c r="Q1860" s="233"/>
      <c r="R1860" s="233" t="s">
        <v>1357</v>
      </c>
      <c r="S1860" s="233" t="s">
        <v>1357</v>
      </c>
      <c r="T1860" s="233" t="s">
        <v>1357</v>
      </c>
      <c r="U1860" s="233" t="s">
        <v>1357</v>
      </c>
      <c r="V1860" s="233" t="s">
        <v>1357</v>
      </c>
    </row>
    <row r="1861" spans="1:22">
      <c r="A1861" t="s">
        <v>1252</v>
      </c>
      <c r="B1861" s="15" t="str">
        <f>VLOOKUP(A1861,'Planning Periods'!$E$2:$N$540,10,FALSE)</f>
        <v>12/31/2023 - 12/31/2031</v>
      </c>
      <c r="C1861" s="59">
        <v>2015</v>
      </c>
      <c r="D1861" s="59" t="str">
        <f t="shared" si="27"/>
        <v>San Joaquin 2015</v>
      </c>
      <c r="E1861" t="s">
        <v>1357</v>
      </c>
      <c r="F1861" t="s">
        <v>1357</v>
      </c>
      <c r="G1861" t="s">
        <v>1357</v>
      </c>
      <c r="H1861" t="s">
        <v>1357</v>
      </c>
      <c r="J1861" t="s">
        <v>1357</v>
      </c>
      <c r="K1861" t="s">
        <v>1357</v>
      </c>
      <c r="L1861" t="s">
        <v>1357</v>
      </c>
      <c r="M1861" t="s">
        <v>1357</v>
      </c>
      <c r="O1861" t="s">
        <v>1357</v>
      </c>
      <c r="P1861" t="s">
        <v>1357</v>
      </c>
      <c r="R1861" t="s">
        <v>1357</v>
      </c>
      <c r="S1861" t="s">
        <v>1357</v>
      </c>
      <c r="T1861" t="s">
        <v>1357</v>
      </c>
      <c r="U1861" t="s">
        <v>1357</v>
      </c>
      <c r="V1861" t="s">
        <v>1357</v>
      </c>
    </row>
    <row r="1862" spans="1:22">
      <c r="A1862" t="s">
        <v>1252</v>
      </c>
      <c r="B1862" s="15" t="str">
        <f>VLOOKUP(A1862,'Planning Periods'!$E$2:$N$540,10,FALSE)</f>
        <v>12/31/2023 - 12/31/2031</v>
      </c>
      <c r="C1862" s="59">
        <v>2016</v>
      </c>
      <c r="D1862" s="59" t="str">
        <f t="shared" si="27"/>
        <v>San Joaquin 2016</v>
      </c>
      <c r="E1862" t="s">
        <v>1357</v>
      </c>
      <c r="F1862" t="s">
        <v>1357</v>
      </c>
      <c r="G1862" t="s">
        <v>1357</v>
      </c>
      <c r="H1862" t="s">
        <v>1357</v>
      </c>
      <c r="J1862" t="s">
        <v>1357</v>
      </c>
      <c r="K1862" t="s">
        <v>1357</v>
      </c>
      <c r="L1862" t="s">
        <v>1357</v>
      </c>
      <c r="M1862" t="s">
        <v>1357</v>
      </c>
      <c r="O1862" t="s">
        <v>1357</v>
      </c>
      <c r="P1862" t="s">
        <v>1357</v>
      </c>
      <c r="R1862" t="s">
        <v>1357</v>
      </c>
      <c r="S1862" t="s">
        <v>1357</v>
      </c>
      <c r="T1862" t="s">
        <v>1357</v>
      </c>
      <c r="U1862" t="s">
        <v>1357</v>
      </c>
      <c r="V1862" t="s">
        <v>1357</v>
      </c>
    </row>
    <row r="1863" spans="1:22">
      <c r="A1863" t="s">
        <v>1252</v>
      </c>
      <c r="B1863" s="15" t="str">
        <f>VLOOKUP(A1863,'Planning Periods'!$E$2:$N$540,10,FALSE)</f>
        <v>12/31/2023 - 12/31/2031</v>
      </c>
      <c r="C1863" s="59">
        <v>2017</v>
      </c>
      <c r="D1863" s="59" t="str">
        <f t="shared" si="27"/>
        <v>San Joaquin 2017</v>
      </c>
      <c r="E1863" t="s">
        <v>1357</v>
      </c>
      <c r="F1863" t="s">
        <v>1357</v>
      </c>
      <c r="G1863" t="s">
        <v>1357</v>
      </c>
      <c r="H1863" t="s">
        <v>1357</v>
      </c>
      <c r="J1863" t="s">
        <v>1357</v>
      </c>
      <c r="K1863" t="s">
        <v>1357</v>
      </c>
      <c r="L1863" t="s">
        <v>1357</v>
      </c>
      <c r="M1863" t="s">
        <v>1357</v>
      </c>
      <c r="O1863" t="s">
        <v>1357</v>
      </c>
      <c r="P1863" t="s">
        <v>1357</v>
      </c>
      <c r="R1863" t="s">
        <v>1357</v>
      </c>
      <c r="S1863" t="s">
        <v>1357</v>
      </c>
      <c r="T1863" t="s">
        <v>1357</v>
      </c>
      <c r="U1863" t="s">
        <v>1357</v>
      </c>
      <c r="V1863" t="s">
        <v>1357</v>
      </c>
    </row>
    <row r="1864" spans="1:22">
      <c r="A1864" s="60" t="s">
        <v>1253</v>
      </c>
      <c r="B1864" s="15" t="str">
        <f>VLOOKUP(A1864,'Planning Periods'!$E$2:$N$540,10,FALSE)</f>
        <v>12/31/2023 - 12/31/2031</v>
      </c>
      <c r="C1864" s="59">
        <v>2014</v>
      </c>
      <c r="D1864" s="59" t="str">
        <f t="shared" si="27"/>
        <v>San Joaquin County - Unincorporated 2014</v>
      </c>
      <c r="E1864" t="s">
        <v>1357</v>
      </c>
      <c r="F1864" t="s">
        <v>1357</v>
      </c>
      <c r="G1864" t="s">
        <v>1357</v>
      </c>
      <c r="H1864" t="s">
        <v>1357</v>
      </c>
      <c r="J1864" t="s">
        <v>1357</v>
      </c>
      <c r="K1864" t="s">
        <v>1357</v>
      </c>
      <c r="L1864" t="s">
        <v>1357</v>
      </c>
      <c r="M1864" t="s">
        <v>1357</v>
      </c>
      <c r="O1864" t="s">
        <v>1357</v>
      </c>
      <c r="P1864" t="s">
        <v>1357</v>
      </c>
      <c r="R1864" t="s">
        <v>1357</v>
      </c>
      <c r="S1864" t="s">
        <v>1357</v>
      </c>
      <c r="T1864" t="s">
        <v>1357</v>
      </c>
      <c r="U1864" t="s">
        <v>1357</v>
      </c>
      <c r="V1864" t="s">
        <v>1357</v>
      </c>
    </row>
    <row r="1865" spans="1:22">
      <c r="A1865" s="60" t="s">
        <v>1253</v>
      </c>
      <c r="B1865" s="15" t="str">
        <f>VLOOKUP(A1865,'Planning Periods'!$E$2:$N$540,10,FALSE)</f>
        <v>12/31/2023 - 12/31/2031</v>
      </c>
      <c r="C1865" s="59">
        <v>2015</v>
      </c>
      <c r="D1865" s="59" t="str">
        <f t="shared" si="27"/>
        <v>San Joaquin County - Unincorporated 2015</v>
      </c>
      <c r="E1865" s="59">
        <v>2496</v>
      </c>
      <c r="F1865" s="233">
        <v>10</v>
      </c>
      <c r="G1865" s="59">
        <v>0</v>
      </c>
      <c r="H1865" s="59">
        <v>10</v>
      </c>
      <c r="I1865" s="48"/>
      <c r="J1865" s="59">
        <v>1727</v>
      </c>
      <c r="K1865" s="233">
        <v>56</v>
      </c>
      <c r="L1865" s="59">
        <v>10</v>
      </c>
      <c r="M1865" s="59">
        <v>46</v>
      </c>
      <c r="N1865" s="48"/>
      <c r="O1865" s="59">
        <v>1724</v>
      </c>
      <c r="P1865" s="59">
        <v>90</v>
      </c>
      <c r="Q1865" s="48"/>
      <c r="R1865" s="59">
        <v>4220</v>
      </c>
      <c r="S1865" s="59">
        <v>183</v>
      </c>
      <c r="T1865" s="48">
        <v>46</v>
      </c>
      <c r="U1865" s="59">
        <v>10167</v>
      </c>
      <c r="V1865" s="59">
        <v>339</v>
      </c>
    </row>
    <row r="1866" spans="1:22">
      <c r="A1866" s="60" t="s">
        <v>1253</v>
      </c>
      <c r="B1866" s="15" t="str">
        <f>VLOOKUP(A1866,'Planning Periods'!$E$2:$N$540,10,FALSE)</f>
        <v>12/31/2023 - 12/31/2031</v>
      </c>
      <c r="C1866" s="59">
        <v>2016</v>
      </c>
      <c r="D1866" s="59" t="str">
        <f t="shared" si="27"/>
        <v>San Joaquin County - Unincorporated 2016</v>
      </c>
      <c r="E1866" s="59">
        <v>2496</v>
      </c>
      <c r="F1866" s="233">
        <v>1</v>
      </c>
      <c r="G1866" s="59">
        <v>0</v>
      </c>
      <c r="H1866" s="59">
        <v>1</v>
      </c>
      <c r="I1866" s="48"/>
      <c r="J1866" s="59">
        <v>1727</v>
      </c>
      <c r="K1866" s="233">
        <v>134</v>
      </c>
      <c r="L1866" s="59">
        <v>0</v>
      </c>
      <c r="M1866" s="59">
        <v>134</v>
      </c>
      <c r="N1866" s="48"/>
      <c r="O1866" s="59">
        <v>1724</v>
      </c>
      <c r="P1866" s="59">
        <v>96</v>
      </c>
      <c r="Q1866" s="48"/>
      <c r="R1866" s="59">
        <v>4220</v>
      </c>
      <c r="S1866" s="59">
        <v>234</v>
      </c>
      <c r="T1866" s="48">
        <v>134</v>
      </c>
      <c r="U1866" s="59">
        <v>10167</v>
      </c>
      <c r="V1866" s="59">
        <v>465</v>
      </c>
    </row>
    <row r="1867" spans="1:22">
      <c r="A1867" s="60" t="s">
        <v>1253</v>
      </c>
      <c r="B1867" s="15" t="str">
        <f>VLOOKUP(A1867,'Planning Periods'!$E$2:$N$540,10,FALSE)</f>
        <v>12/31/2023 - 12/31/2031</v>
      </c>
      <c r="C1867" s="59">
        <v>2017</v>
      </c>
      <c r="D1867" s="59" t="str">
        <f t="shared" si="27"/>
        <v>San Joaquin County - Unincorporated 2017</v>
      </c>
      <c r="E1867" s="59">
        <v>2496</v>
      </c>
      <c r="F1867" s="233">
        <v>0</v>
      </c>
      <c r="G1867" s="59">
        <v>0</v>
      </c>
      <c r="H1867" s="59">
        <v>0</v>
      </c>
      <c r="I1867" s="48"/>
      <c r="J1867" s="59">
        <v>1727</v>
      </c>
      <c r="K1867" s="233">
        <v>70</v>
      </c>
      <c r="L1867" s="59">
        <v>70</v>
      </c>
      <c r="M1867" s="59">
        <v>0</v>
      </c>
      <c r="N1867" s="48"/>
      <c r="O1867" s="59">
        <v>1724</v>
      </c>
      <c r="P1867" s="59">
        <v>93</v>
      </c>
      <c r="Q1867" s="48"/>
      <c r="R1867" s="59">
        <v>4220</v>
      </c>
      <c r="S1867" s="59">
        <v>180</v>
      </c>
      <c r="T1867" s="48">
        <v>0</v>
      </c>
      <c r="U1867" s="59">
        <v>10167</v>
      </c>
      <c r="V1867" s="59">
        <v>343</v>
      </c>
    </row>
    <row r="1868" spans="1:22">
      <c r="A1868" s="60" t="s">
        <v>1254</v>
      </c>
      <c r="B1868" s="15" t="str">
        <f>VLOOKUP(A1868,'Planning Periods'!$E$2:$N$540,10,FALSE)</f>
        <v>01/31/2023 - 01/31/2031</v>
      </c>
      <c r="C1868" s="59">
        <v>2014</v>
      </c>
      <c r="D1868" s="59" t="str">
        <f t="shared" si="27"/>
        <v>San Jose 2014</v>
      </c>
      <c r="E1868" s="59">
        <v>9233</v>
      </c>
      <c r="F1868" s="233">
        <v>275</v>
      </c>
      <c r="G1868" s="59">
        <v>275</v>
      </c>
      <c r="H1868" s="59">
        <v>0</v>
      </c>
      <c r="I1868" s="48"/>
      <c r="J1868" s="59">
        <v>5428</v>
      </c>
      <c r="K1868" s="233">
        <v>231</v>
      </c>
      <c r="L1868" s="59">
        <v>231</v>
      </c>
      <c r="M1868" s="59">
        <v>0</v>
      </c>
      <c r="N1868" s="48"/>
      <c r="O1868" s="59">
        <v>6188</v>
      </c>
      <c r="P1868" s="59">
        <v>0</v>
      </c>
      <c r="Q1868" s="48"/>
      <c r="R1868" s="59">
        <v>14231</v>
      </c>
      <c r="S1868" s="59">
        <v>3946</v>
      </c>
      <c r="T1868" s="48">
        <v>0</v>
      </c>
      <c r="U1868" s="59">
        <v>35080</v>
      </c>
      <c r="V1868" s="59">
        <v>4452</v>
      </c>
    </row>
    <row r="1869" spans="1:22">
      <c r="A1869" s="60" t="s">
        <v>1254</v>
      </c>
      <c r="B1869" s="15" t="str">
        <f>VLOOKUP(A1869,'Planning Periods'!$E$2:$N$540,10,FALSE)</f>
        <v>01/31/2023 - 01/31/2031</v>
      </c>
      <c r="C1869" s="59">
        <v>2015</v>
      </c>
      <c r="D1869" s="59" t="str">
        <f t="shared" si="27"/>
        <v>San Jose 2015</v>
      </c>
      <c r="E1869" s="59">
        <v>9233</v>
      </c>
      <c r="F1869" s="233">
        <v>70</v>
      </c>
      <c r="G1869" s="59">
        <v>70</v>
      </c>
      <c r="H1869" s="59">
        <v>0</v>
      </c>
      <c r="I1869" s="48"/>
      <c r="J1869" s="59">
        <v>5428</v>
      </c>
      <c r="K1869" s="233">
        <v>0</v>
      </c>
      <c r="L1869" s="59">
        <v>0</v>
      </c>
      <c r="M1869" s="59">
        <v>0</v>
      </c>
      <c r="N1869" s="48"/>
      <c r="O1869" s="59">
        <v>6188</v>
      </c>
      <c r="P1869" s="59">
        <v>0</v>
      </c>
      <c r="Q1869" s="48"/>
      <c r="R1869" s="59">
        <v>14231</v>
      </c>
      <c r="S1869" s="59">
        <v>1951</v>
      </c>
      <c r="T1869" s="48">
        <v>0</v>
      </c>
      <c r="U1869" s="59">
        <v>35080</v>
      </c>
      <c r="V1869" s="59">
        <v>2021</v>
      </c>
    </row>
    <row r="1870" spans="1:22">
      <c r="A1870" s="60" t="s">
        <v>1254</v>
      </c>
      <c r="B1870" s="15" t="str">
        <f>VLOOKUP(A1870,'Planning Periods'!$E$2:$N$540,10,FALSE)</f>
        <v>01/31/2023 - 01/31/2031</v>
      </c>
      <c r="C1870" s="59">
        <v>2016</v>
      </c>
      <c r="D1870" s="59" t="str">
        <f t="shared" si="27"/>
        <v>San Jose 2016</v>
      </c>
      <c r="E1870" s="59">
        <v>9233</v>
      </c>
      <c r="F1870" s="233">
        <v>314</v>
      </c>
      <c r="G1870" s="59">
        <v>314</v>
      </c>
      <c r="H1870" s="59">
        <v>0</v>
      </c>
      <c r="I1870" s="48"/>
      <c r="J1870" s="59">
        <v>5428</v>
      </c>
      <c r="K1870" s="233">
        <v>0</v>
      </c>
      <c r="L1870" s="59">
        <v>0</v>
      </c>
      <c r="M1870" s="59">
        <v>0</v>
      </c>
      <c r="N1870" s="48"/>
      <c r="O1870" s="59">
        <v>6188</v>
      </c>
      <c r="P1870" s="59">
        <v>0</v>
      </c>
      <c r="Q1870" s="48"/>
      <c r="R1870" s="59">
        <v>14231</v>
      </c>
      <c r="S1870" s="59">
        <v>1774</v>
      </c>
      <c r="T1870" s="48">
        <v>0</v>
      </c>
      <c r="U1870" s="59">
        <v>35080</v>
      </c>
      <c r="V1870" s="59">
        <v>2088</v>
      </c>
    </row>
    <row r="1871" spans="1:22">
      <c r="A1871" s="60" t="s">
        <v>1254</v>
      </c>
      <c r="B1871" s="15" t="str">
        <f>VLOOKUP(A1871,'Planning Periods'!$E$2:$N$540,10,FALSE)</f>
        <v>01/31/2023 - 01/31/2031</v>
      </c>
      <c r="C1871" s="59">
        <v>2017</v>
      </c>
      <c r="D1871" s="59" t="str">
        <f t="shared" si="27"/>
        <v>San Jose 2017</v>
      </c>
      <c r="E1871" s="59">
        <v>9233</v>
      </c>
      <c r="F1871" s="233">
        <v>190</v>
      </c>
      <c r="G1871" s="59">
        <v>190</v>
      </c>
      <c r="H1871" s="59">
        <v>0</v>
      </c>
      <c r="I1871" s="48"/>
      <c r="J1871" s="59">
        <v>5428</v>
      </c>
      <c r="K1871" s="233">
        <v>0</v>
      </c>
      <c r="L1871" s="59">
        <v>0</v>
      </c>
      <c r="M1871" s="59">
        <v>0</v>
      </c>
      <c r="N1871" s="48"/>
      <c r="O1871" s="59">
        <v>6188</v>
      </c>
      <c r="P1871" s="59">
        <v>285</v>
      </c>
      <c r="Q1871" s="48"/>
      <c r="R1871" s="59">
        <v>14231</v>
      </c>
      <c r="S1871" s="59">
        <v>2622</v>
      </c>
      <c r="T1871" s="48">
        <v>0</v>
      </c>
      <c r="U1871" s="59">
        <v>35080</v>
      </c>
      <c r="V1871" s="59">
        <v>3097</v>
      </c>
    </row>
    <row r="1872" spans="1:22">
      <c r="A1872" t="s">
        <v>1255</v>
      </c>
      <c r="B1872" s="15" t="str">
        <f>VLOOKUP(A1872,'Planning Periods'!$E$2:$N$540,10,FALSE)</f>
        <v>12/15/2023 - 12/15/2031</v>
      </c>
      <c r="C1872" s="59">
        <v>2014</v>
      </c>
      <c r="D1872" s="59" t="str">
        <f t="shared" si="27"/>
        <v>San Juan Bautista 2014</v>
      </c>
      <c r="E1872" s="233" t="s">
        <v>1357</v>
      </c>
      <c r="F1872" s="233" t="s">
        <v>1357</v>
      </c>
      <c r="G1872" s="233" t="s">
        <v>1357</v>
      </c>
      <c r="H1872" s="233" t="s">
        <v>1357</v>
      </c>
      <c r="I1872" s="233">
        <v>0</v>
      </c>
      <c r="J1872" s="233" t="s">
        <v>1357</v>
      </c>
      <c r="K1872" s="233" t="s">
        <v>1357</v>
      </c>
      <c r="L1872" s="233" t="s">
        <v>1357</v>
      </c>
      <c r="M1872" s="233" t="s">
        <v>1357</v>
      </c>
      <c r="N1872" s="233">
        <v>0</v>
      </c>
      <c r="O1872" s="233" t="s">
        <v>1357</v>
      </c>
      <c r="P1872" s="233" t="s">
        <v>1357</v>
      </c>
      <c r="Q1872" s="233"/>
      <c r="R1872" s="233" t="s">
        <v>1357</v>
      </c>
      <c r="S1872" s="233" t="s">
        <v>1357</v>
      </c>
      <c r="T1872" s="233" t="s">
        <v>1357</v>
      </c>
      <c r="U1872" s="233" t="s">
        <v>1357</v>
      </c>
      <c r="V1872" s="233" t="s">
        <v>1357</v>
      </c>
    </row>
    <row r="1873" spans="1:22">
      <c r="A1873" t="s">
        <v>1255</v>
      </c>
      <c r="B1873" s="15" t="str">
        <f>VLOOKUP(A1873,'Planning Periods'!$E$2:$N$540,10,FALSE)</f>
        <v>12/15/2023 - 12/15/2031</v>
      </c>
      <c r="C1873" s="59">
        <v>2015</v>
      </c>
      <c r="D1873" s="59" t="str">
        <f t="shared" si="27"/>
        <v>San Juan Bautista 2015</v>
      </c>
      <c r="E1873" t="s">
        <v>1357</v>
      </c>
      <c r="F1873" t="s">
        <v>1357</v>
      </c>
      <c r="G1873" t="s">
        <v>1357</v>
      </c>
      <c r="H1873" t="s">
        <v>1357</v>
      </c>
      <c r="J1873" t="s">
        <v>1357</v>
      </c>
      <c r="K1873" t="s">
        <v>1357</v>
      </c>
      <c r="L1873" t="s">
        <v>1357</v>
      </c>
      <c r="M1873" t="s">
        <v>1357</v>
      </c>
      <c r="O1873" t="s">
        <v>1357</v>
      </c>
      <c r="P1873" t="s">
        <v>1357</v>
      </c>
      <c r="R1873" t="s">
        <v>1357</v>
      </c>
      <c r="S1873" t="s">
        <v>1357</v>
      </c>
      <c r="T1873" t="s">
        <v>1357</v>
      </c>
      <c r="U1873" t="s">
        <v>1357</v>
      </c>
      <c r="V1873" t="s">
        <v>1357</v>
      </c>
    </row>
    <row r="1874" spans="1:22">
      <c r="A1874" t="s">
        <v>1255</v>
      </c>
      <c r="B1874" s="15" t="str">
        <f>VLOOKUP(A1874,'Planning Periods'!$E$2:$N$540,10,FALSE)</f>
        <v>12/15/2023 - 12/15/2031</v>
      </c>
      <c r="C1874" s="59">
        <v>2016</v>
      </c>
      <c r="D1874" s="59" t="str">
        <f t="shared" si="27"/>
        <v>San Juan Bautista 2016</v>
      </c>
      <c r="E1874" t="s">
        <v>1357</v>
      </c>
      <c r="F1874" t="s">
        <v>1357</v>
      </c>
      <c r="G1874" t="s">
        <v>1357</v>
      </c>
      <c r="H1874" t="s">
        <v>1357</v>
      </c>
      <c r="J1874" t="s">
        <v>1357</v>
      </c>
      <c r="K1874" t="s">
        <v>1357</v>
      </c>
      <c r="L1874" t="s">
        <v>1357</v>
      </c>
      <c r="M1874" t="s">
        <v>1357</v>
      </c>
      <c r="O1874" t="s">
        <v>1357</v>
      </c>
      <c r="P1874" t="s">
        <v>1357</v>
      </c>
      <c r="R1874" t="s">
        <v>1357</v>
      </c>
      <c r="S1874" t="s">
        <v>1357</v>
      </c>
      <c r="T1874" t="s">
        <v>1357</v>
      </c>
      <c r="U1874" t="s">
        <v>1357</v>
      </c>
      <c r="V1874" t="s">
        <v>1357</v>
      </c>
    </row>
    <row r="1875" spans="1:22">
      <c r="A1875" t="s">
        <v>1255</v>
      </c>
      <c r="B1875" s="15" t="str">
        <f>VLOOKUP(A1875,'Planning Periods'!$E$2:$N$540,10,FALSE)</f>
        <v>12/15/2023 - 12/15/2031</v>
      </c>
      <c r="C1875" s="59">
        <v>2017</v>
      </c>
      <c r="D1875" s="59" t="str">
        <f t="shared" si="27"/>
        <v>San Juan Bautista 2017</v>
      </c>
      <c r="E1875" t="s">
        <v>1357</v>
      </c>
      <c r="F1875" t="s">
        <v>1357</v>
      </c>
      <c r="G1875" t="s">
        <v>1357</v>
      </c>
      <c r="H1875" t="s">
        <v>1357</v>
      </c>
      <c r="J1875" t="s">
        <v>1357</v>
      </c>
      <c r="K1875" t="s">
        <v>1357</v>
      </c>
      <c r="L1875" t="s">
        <v>1357</v>
      </c>
      <c r="M1875" t="s">
        <v>1357</v>
      </c>
      <c r="O1875" t="s">
        <v>1357</v>
      </c>
      <c r="P1875" t="s">
        <v>1357</v>
      </c>
      <c r="R1875" t="s">
        <v>1357</v>
      </c>
      <c r="S1875" t="s">
        <v>1357</v>
      </c>
      <c r="T1875" t="s">
        <v>1357</v>
      </c>
      <c r="U1875" t="s">
        <v>1357</v>
      </c>
      <c r="V1875" t="s">
        <v>1357</v>
      </c>
    </row>
    <row r="1876" spans="1:22">
      <c r="A1876" s="60" t="s">
        <v>1256</v>
      </c>
      <c r="B1876" s="15"/>
      <c r="C1876" s="59">
        <v>2013</v>
      </c>
      <c r="D1876" s="59" t="str">
        <f t="shared" si="27"/>
        <v>San Juan Capistrano 2013</v>
      </c>
      <c r="E1876">
        <v>147</v>
      </c>
      <c r="F1876">
        <v>0</v>
      </c>
      <c r="G1876">
        <v>0</v>
      </c>
      <c r="H1876">
        <v>0</v>
      </c>
      <c r="J1876">
        <v>104</v>
      </c>
      <c r="K1876">
        <v>0</v>
      </c>
      <c r="L1876">
        <v>0</v>
      </c>
      <c r="M1876">
        <v>0</v>
      </c>
      <c r="O1876">
        <v>120</v>
      </c>
      <c r="P1876">
        <v>0</v>
      </c>
      <c r="R1876">
        <v>267</v>
      </c>
      <c r="S1876">
        <v>102</v>
      </c>
      <c r="T1876">
        <v>0</v>
      </c>
      <c r="U1876">
        <v>638</v>
      </c>
      <c r="V1876">
        <v>102</v>
      </c>
    </row>
    <row r="1877" spans="1:22">
      <c r="A1877" s="60" t="s">
        <v>1256</v>
      </c>
      <c r="B1877" s="15" t="str">
        <f>VLOOKUP(A1877,'Planning Periods'!$E$2:$N$540,10,FALSE)</f>
        <v>10/15/2021 - 10/15/2029</v>
      </c>
      <c r="C1877" s="59">
        <v>2014</v>
      </c>
      <c r="D1877" s="59" t="str">
        <f t="shared" si="27"/>
        <v>San Juan Capistrano 2014</v>
      </c>
      <c r="E1877" s="59">
        <v>147</v>
      </c>
      <c r="F1877" s="233">
        <v>0</v>
      </c>
      <c r="G1877" s="59">
        <v>0</v>
      </c>
      <c r="H1877" s="59">
        <v>0</v>
      </c>
      <c r="I1877" s="48"/>
      <c r="J1877" s="59">
        <v>104</v>
      </c>
      <c r="K1877" s="233">
        <v>2</v>
      </c>
      <c r="L1877" s="59">
        <v>2</v>
      </c>
      <c r="M1877" s="59">
        <v>0</v>
      </c>
      <c r="N1877" s="48"/>
      <c r="O1877" s="59">
        <v>120</v>
      </c>
      <c r="P1877" s="59">
        <v>2</v>
      </c>
      <c r="Q1877" s="48"/>
      <c r="R1877" s="59">
        <v>267</v>
      </c>
      <c r="S1877" s="59">
        <v>90</v>
      </c>
      <c r="T1877" s="48">
        <v>0</v>
      </c>
      <c r="U1877" s="59">
        <v>638</v>
      </c>
      <c r="V1877" s="59">
        <v>94</v>
      </c>
    </row>
    <row r="1878" spans="1:22">
      <c r="A1878" s="60" t="s">
        <v>1256</v>
      </c>
      <c r="B1878" s="15" t="str">
        <f>VLOOKUP(A1878,'Planning Periods'!$E$2:$N$540,10,FALSE)</f>
        <v>10/15/2021 - 10/15/2029</v>
      </c>
      <c r="C1878" s="59">
        <v>2015</v>
      </c>
      <c r="D1878" s="59" t="str">
        <f t="shared" si="27"/>
        <v>San Juan Capistrano 2015</v>
      </c>
      <c r="E1878" s="59">
        <v>147</v>
      </c>
      <c r="F1878" s="233">
        <v>0</v>
      </c>
      <c r="G1878" s="59">
        <v>0</v>
      </c>
      <c r="H1878" s="59">
        <v>0</v>
      </c>
      <c r="I1878" s="48"/>
      <c r="J1878" s="59">
        <v>104</v>
      </c>
      <c r="K1878" s="233">
        <v>0</v>
      </c>
      <c r="L1878" s="59">
        <v>0</v>
      </c>
      <c r="M1878" s="59">
        <v>0</v>
      </c>
      <c r="N1878" s="48"/>
      <c r="O1878" s="59">
        <v>120</v>
      </c>
      <c r="P1878" s="59">
        <v>0</v>
      </c>
      <c r="Q1878" s="48"/>
      <c r="R1878" s="59">
        <v>267</v>
      </c>
      <c r="S1878" s="59">
        <v>96</v>
      </c>
      <c r="T1878" s="48">
        <v>0</v>
      </c>
      <c r="U1878" s="59">
        <v>638</v>
      </c>
      <c r="V1878" s="59">
        <v>96</v>
      </c>
    </row>
    <row r="1879" spans="1:22">
      <c r="A1879" s="60" t="s">
        <v>1256</v>
      </c>
      <c r="B1879" s="15" t="str">
        <f>VLOOKUP(A1879,'Planning Periods'!$E$2:$N$540,10,FALSE)</f>
        <v>10/15/2021 - 10/15/2029</v>
      </c>
      <c r="C1879" s="59">
        <v>2016</v>
      </c>
      <c r="D1879" s="59" t="str">
        <f t="shared" si="27"/>
        <v>San Juan Capistrano 2016</v>
      </c>
      <c r="E1879" s="59">
        <v>147</v>
      </c>
      <c r="F1879" s="233">
        <v>0</v>
      </c>
      <c r="G1879" s="59">
        <v>0</v>
      </c>
      <c r="H1879" s="59">
        <v>0</v>
      </c>
      <c r="I1879" s="48"/>
      <c r="J1879" s="59">
        <v>104</v>
      </c>
      <c r="K1879" s="233">
        <v>0</v>
      </c>
      <c r="L1879" s="59">
        <v>0</v>
      </c>
      <c r="M1879" s="59">
        <v>0</v>
      </c>
      <c r="N1879" s="48"/>
      <c r="O1879" s="59">
        <v>120</v>
      </c>
      <c r="P1879" s="59">
        <v>0</v>
      </c>
      <c r="Q1879" s="48"/>
      <c r="R1879" s="59">
        <v>267</v>
      </c>
      <c r="S1879" s="59">
        <v>62</v>
      </c>
      <c r="T1879" s="48">
        <v>0</v>
      </c>
      <c r="U1879" s="59">
        <v>638</v>
      </c>
      <c r="V1879" s="59">
        <v>62</v>
      </c>
    </row>
    <row r="1880" spans="1:22">
      <c r="A1880" s="60" t="s">
        <v>1256</v>
      </c>
      <c r="B1880" s="15" t="str">
        <f>VLOOKUP(A1880,'Planning Periods'!$E$2:$N$540,10,FALSE)</f>
        <v>10/15/2021 - 10/15/2029</v>
      </c>
      <c r="C1880" s="59">
        <v>2017</v>
      </c>
      <c r="D1880" s="59" t="str">
        <f t="shared" si="27"/>
        <v>San Juan Capistrano 2017</v>
      </c>
      <c r="E1880" s="59">
        <v>147</v>
      </c>
      <c r="F1880" s="233">
        <v>0</v>
      </c>
      <c r="G1880" s="59">
        <v>0</v>
      </c>
      <c r="H1880" s="59">
        <v>0</v>
      </c>
      <c r="I1880" s="48"/>
      <c r="J1880" s="59">
        <v>104</v>
      </c>
      <c r="K1880" s="233">
        <v>0</v>
      </c>
      <c r="L1880" s="59">
        <v>0</v>
      </c>
      <c r="M1880" s="59">
        <v>0</v>
      </c>
      <c r="N1880" s="48"/>
      <c r="O1880" s="59">
        <v>120</v>
      </c>
      <c r="P1880" s="59">
        <v>0</v>
      </c>
      <c r="Q1880" s="48"/>
      <c r="R1880" s="59">
        <v>267</v>
      </c>
      <c r="S1880" s="59">
        <v>103</v>
      </c>
      <c r="T1880" s="48">
        <v>0</v>
      </c>
      <c r="U1880" s="59">
        <v>638</v>
      </c>
      <c r="V1880" s="59">
        <v>103</v>
      </c>
    </row>
    <row r="1881" spans="1:22">
      <c r="A1881" s="60" t="s">
        <v>1257</v>
      </c>
      <c r="B1881" s="15" t="str">
        <f>VLOOKUP(A1881,'Planning Periods'!$E$2:$N$540,10,FALSE)</f>
        <v>01/31/2023 - 01/31/2031</v>
      </c>
      <c r="C1881" s="59">
        <v>2014</v>
      </c>
      <c r="D1881" s="59" t="str">
        <f t="shared" si="27"/>
        <v>San Leandro 2014</v>
      </c>
      <c r="E1881" s="59">
        <v>504</v>
      </c>
      <c r="F1881" s="233">
        <v>0</v>
      </c>
      <c r="G1881" s="59">
        <v>0</v>
      </c>
      <c r="H1881" s="59">
        <v>0</v>
      </c>
      <c r="I1881" s="48"/>
      <c r="J1881" s="59">
        <v>270</v>
      </c>
      <c r="K1881" s="233">
        <v>0</v>
      </c>
      <c r="L1881" s="59">
        <v>0</v>
      </c>
      <c r="M1881" s="59">
        <v>0</v>
      </c>
      <c r="N1881" s="48"/>
      <c r="O1881" s="59">
        <v>352</v>
      </c>
      <c r="P1881" s="59">
        <v>0</v>
      </c>
      <c r="Q1881" s="48"/>
      <c r="R1881" s="59">
        <v>1161</v>
      </c>
      <c r="S1881" s="59">
        <v>0</v>
      </c>
      <c r="T1881" s="48">
        <v>0</v>
      </c>
      <c r="U1881" s="59">
        <v>2287</v>
      </c>
      <c r="V1881" s="59">
        <v>0</v>
      </c>
    </row>
    <row r="1882" spans="1:22">
      <c r="A1882" s="60" t="s">
        <v>1257</v>
      </c>
      <c r="B1882" s="15" t="str">
        <f>VLOOKUP(A1882,'Planning Periods'!$E$2:$N$540,10,FALSE)</f>
        <v>01/31/2023 - 01/31/2031</v>
      </c>
      <c r="C1882" s="59">
        <v>2015</v>
      </c>
      <c r="D1882" s="59" t="str">
        <f t="shared" si="27"/>
        <v>San Leandro 2015</v>
      </c>
      <c r="E1882" s="59">
        <v>504</v>
      </c>
      <c r="F1882" s="233">
        <v>82</v>
      </c>
      <c r="G1882" s="59">
        <v>82</v>
      </c>
      <c r="H1882" s="59">
        <v>0</v>
      </c>
      <c r="I1882" s="48"/>
      <c r="J1882" s="59">
        <v>270</v>
      </c>
      <c r="K1882" s="233">
        <v>31</v>
      </c>
      <c r="L1882" s="59">
        <v>31</v>
      </c>
      <c r="M1882" s="59">
        <v>0</v>
      </c>
      <c r="N1882" s="48"/>
      <c r="O1882" s="59">
        <v>352</v>
      </c>
      <c r="P1882" s="59">
        <v>0</v>
      </c>
      <c r="Q1882" s="48"/>
      <c r="R1882" s="59">
        <v>1161</v>
      </c>
      <c r="S1882" s="59">
        <v>5</v>
      </c>
      <c r="T1882" s="48">
        <v>0</v>
      </c>
      <c r="U1882" s="59">
        <v>2287</v>
      </c>
      <c r="V1882" s="59">
        <v>118</v>
      </c>
    </row>
    <row r="1883" spans="1:22">
      <c r="A1883" s="60" t="s">
        <v>1257</v>
      </c>
      <c r="B1883" s="15" t="str">
        <f>VLOOKUP(A1883,'Planning Periods'!$E$2:$N$540,10,FALSE)</f>
        <v>01/31/2023 - 01/31/2031</v>
      </c>
      <c r="C1883" s="59">
        <v>2016</v>
      </c>
      <c r="D1883" s="59" t="str">
        <f t="shared" si="27"/>
        <v>San Leandro 2016</v>
      </c>
      <c r="E1883" s="59">
        <v>504</v>
      </c>
      <c r="F1883" s="233">
        <v>0</v>
      </c>
      <c r="G1883" s="59">
        <v>0</v>
      </c>
      <c r="H1883" s="59">
        <v>0</v>
      </c>
      <c r="I1883" s="48"/>
      <c r="J1883" s="59">
        <v>270</v>
      </c>
      <c r="K1883" s="233">
        <v>0</v>
      </c>
      <c r="L1883" s="59">
        <v>0</v>
      </c>
      <c r="M1883" s="59">
        <v>0</v>
      </c>
      <c r="N1883" s="48"/>
      <c r="O1883" s="59">
        <v>352</v>
      </c>
      <c r="P1883" s="59">
        <v>0</v>
      </c>
      <c r="Q1883" s="48"/>
      <c r="R1883" s="59">
        <v>1161</v>
      </c>
      <c r="S1883" s="59">
        <v>3</v>
      </c>
      <c r="T1883" s="48">
        <v>0</v>
      </c>
      <c r="U1883" s="59">
        <v>2287</v>
      </c>
      <c r="V1883" s="59">
        <v>3</v>
      </c>
    </row>
    <row r="1884" spans="1:22">
      <c r="A1884" s="60" t="s">
        <v>1257</v>
      </c>
      <c r="B1884" s="15" t="str">
        <f>VLOOKUP(A1884,'Planning Periods'!$E$2:$N$540,10,FALSE)</f>
        <v>01/31/2023 - 01/31/2031</v>
      </c>
      <c r="C1884" s="59">
        <v>2017</v>
      </c>
      <c r="D1884" s="59" t="str">
        <f t="shared" si="27"/>
        <v>San Leandro 2017</v>
      </c>
      <c r="E1884" s="59">
        <v>504</v>
      </c>
      <c r="F1884" s="233">
        <v>27</v>
      </c>
      <c r="G1884" s="59">
        <v>27</v>
      </c>
      <c r="H1884" s="59">
        <v>0</v>
      </c>
      <c r="I1884" s="48"/>
      <c r="J1884" s="59">
        <v>270</v>
      </c>
      <c r="K1884" s="233">
        <v>57</v>
      </c>
      <c r="L1884" s="59">
        <v>57</v>
      </c>
      <c r="M1884" s="59">
        <v>0</v>
      </c>
      <c r="N1884" s="48"/>
      <c r="O1884" s="59">
        <v>352</v>
      </c>
      <c r="P1884" s="59">
        <v>0</v>
      </c>
      <c r="Q1884" s="48"/>
      <c r="R1884" s="59">
        <v>1161</v>
      </c>
      <c r="S1884" s="59">
        <v>8</v>
      </c>
      <c r="T1884" s="48">
        <v>0</v>
      </c>
      <c r="U1884" s="59">
        <v>2287</v>
      </c>
      <c r="V1884" s="59">
        <v>92</v>
      </c>
    </row>
    <row r="1885" spans="1:22">
      <c r="A1885" s="60" t="s">
        <v>1258</v>
      </c>
      <c r="B1885" s="15" t="str">
        <f>VLOOKUP(A1885,'Planning Periods'!$E$2:$N$540,10,FALSE)</f>
        <v>01/01/2021 - 12/31/2028</v>
      </c>
      <c r="C1885" s="59">
        <v>2014</v>
      </c>
      <c r="D1885" s="59" t="str">
        <f t="shared" si="27"/>
        <v>San Luis Obispo 2014</v>
      </c>
      <c r="E1885" s="59">
        <v>285</v>
      </c>
      <c r="F1885" s="233">
        <v>35</v>
      </c>
      <c r="G1885" s="59">
        <v>35</v>
      </c>
      <c r="H1885" s="59">
        <v>0</v>
      </c>
      <c r="I1885" s="48"/>
      <c r="J1885" s="59">
        <v>179</v>
      </c>
      <c r="K1885" s="233">
        <v>16</v>
      </c>
      <c r="L1885" s="59">
        <v>16</v>
      </c>
      <c r="M1885" s="59">
        <v>0</v>
      </c>
      <c r="N1885" s="48"/>
      <c r="O1885" s="59">
        <v>202</v>
      </c>
      <c r="P1885" s="59">
        <v>8</v>
      </c>
      <c r="Q1885" s="48"/>
      <c r="R1885" s="59">
        <v>478</v>
      </c>
      <c r="S1885" s="59">
        <v>146</v>
      </c>
      <c r="T1885" s="48">
        <v>0</v>
      </c>
      <c r="U1885" s="59">
        <v>1144</v>
      </c>
      <c r="V1885" s="59">
        <v>205</v>
      </c>
    </row>
    <row r="1886" spans="1:22">
      <c r="A1886" s="60" t="s">
        <v>1258</v>
      </c>
      <c r="B1886" s="15" t="str">
        <f>VLOOKUP(A1886,'Planning Periods'!$E$2:$N$540,10,FALSE)</f>
        <v>01/01/2021 - 12/31/2028</v>
      </c>
      <c r="C1886" s="59">
        <v>2015</v>
      </c>
      <c r="D1886" s="59" t="str">
        <f t="shared" si="27"/>
        <v>San Luis Obispo 2015</v>
      </c>
      <c r="E1886" s="59">
        <v>285</v>
      </c>
      <c r="F1886" s="233">
        <v>1</v>
      </c>
      <c r="G1886" s="59">
        <v>1</v>
      </c>
      <c r="H1886" s="59">
        <v>0</v>
      </c>
      <c r="I1886" s="48"/>
      <c r="J1886" s="59">
        <v>179</v>
      </c>
      <c r="K1886" s="233">
        <v>1</v>
      </c>
      <c r="L1886" s="59">
        <v>1</v>
      </c>
      <c r="M1886" s="59">
        <v>0</v>
      </c>
      <c r="N1886" s="48"/>
      <c r="O1886" s="59">
        <v>202</v>
      </c>
      <c r="P1886" s="59">
        <v>2</v>
      </c>
      <c r="Q1886" s="48"/>
      <c r="R1886" s="59">
        <v>478</v>
      </c>
      <c r="S1886" s="59">
        <v>168</v>
      </c>
      <c r="T1886" s="48">
        <v>0</v>
      </c>
      <c r="U1886" s="59">
        <v>1144</v>
      </c>
      <c r="V1886" s="59">
        <v>172</v>
      </c>
    </row>
    <row r="1887" spans="1:22">
      <c r="A1887" s="60" t="s">
        <v>1258</v>
      </c>
      <c r="B1887" s="15" t="str">
        <f>VLOOKUP(A1887,'Planning Periods'!$E$2:$N$540,10,FALSE)</f>
        <v>01/01/2021 - 12/31/2028</v>
      </c>
      <c r="C1887" s="59">
        <v>2016</v>
      </c>
      <c r="D1887" s="59" t="str">
        <f t="shared" si="27"/>
        <v>San Luis Obispo 2016</v>
      </c>
      <c r="E1887" s="59">
        <v>285</v>
      </c>
      <c r="F1887" s="233">
        <v>19</v>
      </c>
      <c r="G1887" s="59">
        <v>19</v>
      </c>
      <c r="H1887" s="59">
        <v>0</v>
      </c>
      <c r="I1887" s="48"/>
      <c r="J1887" s="59">
        <v>179</v>
      </c>
      <c r="K1887" s="233">
        <v>1</v>
      </c>
      <c r="L1887" s="59">
        <v>1</v>
      </c>
      <c r="M1887" s="59">
        <v>0</v>
      </c>
      <c r="N1887" s="48"/>
      <c r="O1887" s="59">
        <v>202</v>
      </c>
      <c r="P1887" s="59">
        <v>3</v>
      </c>
      <c r="Q1887" s="48"/>
      <c r="R1887" s="59">
        <v>478</v>
      </c>
      <c r="S1887" s="59">
        <v>111</v>
      </c>
      <c r="T1887" s="48">
        <v>0</v>
      </c>
      <c r="U1887" s="59">
        <v>1144</v>
      </c>
      <c r="V1887" s="59">
        <v>134</v>
      </c>
    </row>
    <row r="1888" spans="1:22">
      <c r="A1888" s="60" t="s">
        <v>1258</v>
      </c>
      <c r="B1888" s="15" t="str">
        <f>VLOOKUP(A1888,'Planning Periods'!$E$2:$N$540,10,FALSE)</f>
        <v>01/01/2021 - 12/31/2028</v>
      </c>
      <c r="C1888" s="59">
        <v>2017</v>
      </c>
      <c r="D1888" s="59" t="str">
        <f t="shared" si="27"/>
        <v>San Luis Obispo 2017</v>
      </c>
      <c r="E1888" s="59">
        <v>285</v>
      </c>
      <c r="F1888" s="233">
        <v>41</v>
      </c>
      <c r="G1888" s="59">
        <v>41</v>
      </c>
      <c r="H1888" s="59">
        <v>0</v>
      </c>
      <c r="I1888" s="48"/>
      <c r="J1888" s="59">
        <v>179</v>
      </c>
      <c r="K1888" s="233">
        <v>9</v>
      </c>
      <c r="L1888" s="59">
        <v>9</v>
      </c>
      <c r="M1888" s="59">
        <v>0</v>
      </c>
      <c r="N1888" s="48"/>
      <c r="O1888" s="59">
        <v>202</v>
      </c>
      <c r="P1888" s="59">
        <v>0</v>
      </c>
      <c r="Q1888" s="48"/>
      <c r="R1888" s="59">
        <v>478</v>
      </c>
      <c r="S1888" s="59">
        <v>164</v>
      </c>
      <c r="T1888" s="48">
        <v>0</v>
      </c>
      <c r="U1888" s="59">
        <v>1144</v>
      </c>
      <c r="V1888" s="59">
        <v>214</v>
      </c>
    </row>
    <row r="1889" spans="1:22">
      <c r="A1889" s="60" t="s">
        <v>1259</v>
      </c>
      <c r="B1889" s="15" t="str">
        <f>VLOOKUP(A1889,'Planning Periods'!$E$2:$N$540,10,FALSE)</f>
        <v>01/01/2021 - 12/31/2028</v>
      </c>
      <c r="C1889" s="59">
        <v>2014</v>
      </c>
      <c r="D1889" s="59" t="str">
        <f t="shared" si="27"/>
        <v>San Luis Obispo County - Unincorporated 2014</v>
      </c>
      <c r="E1889" s="59" t="s">
        <v>1357</v>
      </c>
      <c r="F1889" s="233" t="s">
        <v>1357</v>
      </c>
      <c r="G1889" s="59" t="s">
        <v>1357</v>
      </c>
      <c r="H1889" s="59" t="s">
        <v>1357</v>
      </c>
      <c r="I1889" s="48"/>
      <c r="J1889" s="59" t="s">
        <v>1357</v>
      </c>
      <c r="K1889" s="233" t="s">
        <v>1357</v>
      </c>
      <c r="L1889" s="59" t="s">
        <v>1357</v>
      </c>
      <c r="M1889" s="59" t="s">
        <v>1357</v>
      </c>
      <c r="N1889" s="48"/>
      <c r="O1889" s="59" t="s">
        <v>1357</v>
      </c>
      <c r="P1889" s="59" t="s">
        <v>1357</v>
      </c>
      <c r="Q1889" s="48"/>
      <c r="R1889" s="59" t="s">
        <v>1357</v>
      </c>
      <c r="S1889" s="59" t="s">
        <v>1357</v>
      </c>
      <c r="T1889" s="48" t="s">
        <v>1357</v>
      </c>
      <c r="U1889" s="59" t="s">
        <v>1357</v>
      </c>
      <c r="V1889" s="59" t="s">
        <v>1357</v>
      </c>
    </row>
    <row r="1890" spans="1:22">
      <c r="A1890" s="60" t="s">
        <v>1259</v>
      </c>
      <c r="B1890" s="15" t="str">
        <f>VLOOKUP(A1890,'Planning Periods'!$E$2:$N$540,10,FALSE)</f>
        <v>01/01/2021 - 12/31/2028</v>
      </c>
      <c r="C1890" s="59">
        <v>2015</v>
      </c>
      <c r="D1890" s="59" t="str">
        <f t="shared" si="27"/>
        <v>San Luis Obispo County - Unincorporated 2015</v>
      </c>
      <c r="E1890" s="59" t="s">
        <v>1357</v>
      </c>
      <c r="F1890" s="233" t="s">
        <v>1357</v>
      </c>
      <c r="G1890" s="59" t="s">
        <v>1357</v>
      </c>
      <c r="H1890" s="59" t="s">
        <v>1357</v>
      </c>
      <c r="I1890" s="48"/>
      <c r="J1890" s="59" t="s">
        <v>1357</v>
      </c>
      <c r="K1890" s="233" t="s">
        <v>1357</v>
      </c>
      <c r="L1890" s="59" t="s">
        <v>1357</v>
      </c>
      <c r="M1890" s="59" t="s">
        <v>1357</v>
      </c>
      <c r="N1890" s="48"/>
      <c r="O1890" s="59" t="s">
        <v>1357</v>
      </c>
      <c r="P1890" s="59" t="s">
        <v>1357</v>
      </c>
      <c r="Q1890" s="48"/>
      <c r="R1890" s="59" t="s">
        <v>1357</v>
      </c>
      <c r="S1890" s="59" t="s">
        <v>1357</v>
      </c>
      <c r="T1890" s="48" t="s">
        <v>1357</v>
      </c>
      <c r="U1890" s="59" t="s">
        <v>1357</v>
      </c>
      <c r="V1890" s="59" t="s">
        <v>1357</v>
      </c>
    </row>
    <row r="1891" spans="1:22">
      <c r="A1891" s="60" t="s">
        <v>1259</v>
      </c>
      <c r="B1891" s="15" t="str">
        <f>VLOOKUP(A1891,'Planning Periods'!$E$2:$N$540,10,FALSE)</f>
        <v>01/01/2021 - 12/31/2028</v>
      </c>
      <c r="C1891" s="59">
        <v>2016</v>
      </c>
      <c r="D1891" s="59" t="str">
        <f t="shared" si="27"/>
        <v>San Luis Obispo County - Unincorporated 2016</v>
      </c>
      <c r="E1891" s="59" t="s">
        <v>1357</v>
      </c>
      <c r="F1891" s="233" t="s">
        <v>1357</v>
      </c>
      <c r="G1891" s="59" t="s">
        <v>1357</v>
      </c>
      <c r="H1891" s="59" t="s">
        <v>1357</v>
      </c>
      <c r="I1891" s="48"/>
      <c r="J1891" s="59" t="s">
        <v>1357</v>
      </c>
      <c r="K1891" s="233" t="s">
        <v>1357</v>
      </c>
      <c r="L1891" s="59" t="s">
        <v>1357</v>
      </c>
      <c r="M1891" s="59" t="s">
        <v>1357</v>
      </c>
      <c r="N1891" s="48"/>
      <c r="O1891" s="59" t="s">
        <v>1357</v>
      </c>
      <c r="P1891" s="59" t="s">
        <v>1357</v>
      </c>
      <c r="Q1891" s="48"/>
      <c r="R1891" s="59" t="s">
        <v>1357</v>
      </c>
      <c r="S1891" s="59" t="s">
        <v>1357</v>
      </c>
      <c r="T1891" s="48" t="s">
        <v>1357</v>
      </c>
      <c r="U1891" s="59" t="s">
        <v>1357</v>
      </c>
      <c r="V1891" s="59" t="s">
        <v>1357</v>
      </c>
    </row>
    <row r="1892" spans="1:22">
      <c r="A1892" s="60" t="s">
        <v>1259</v>
      </c>
      <c r="B1892" s="15" t="str">
        <f>VLOOKUP(A1892,'Planning Periods'!$E$2:$N$540,10,FALSE)</f>
        <v>01/01/2021 - 12/31/2028</v>
      </c>
      <c r="C1892" s="59">
        <v>2017</v>
      </c>
      <c r="D1892" s="59" t="str">
        <f t="shared" si="27"/>
        <v>San Luis Obispo County - Unincorporated 2017</v>
      </c>
      <c r="E1892" s="59" t="s">
        <v>1357</v>
      </c>
      <c r="F1892" s="233" t="s">
        <v>1357</v>
      </c>
      <c r="G1892" s="59" t="s">
        <v>1357</v>
      </c>
      <c r="H1892" s="59" t="s">
        <v>1357</v>
      </c>
      <c r="I1892" s="48"/>
      <c r="J1892" s="59" t="s">
        <v>1357</v>
      </c>
      <c r="K1892" s="233" t="s">
        <v>1357</v>
      </c>
      <c r="L1892" s="59" t="s">
        <v>1357</v>
      </c>
      <c r="M1892" s="59" t="s">
        <v>1357</v>
      </c>
      <c r="N1892" s="48"/>
      <c r="O1892" s="59" t="s">
        <v>1357</v>
      </c>
      <c r="P1892" s="59" t="s">
        <v>1357</v>
      </c>
      <c r="Q1892" s="48"/>
      <c r="R1892" s="59" t="s">
        <v>1357</v>
      </c>
      <c r="S1892" s="59" t="s">
        <v>1357</v>
      </c>
      <c r="T1892" s="48" t="s">
        <v>1357</v>
      </c>
      <c r="U1892" s="59" t="s">
        <v>1357</v>
      </c>
      <c r="V1892" s="59" t="s">
        <v>1357</v>
      </c>
    </row>
    <row r="1893" spans="1:22">
      <c r="A1893" s="60" t="s">
        <v>1260</v>
      </c>
      <c r="B1893" s="15" t="str">
        <f>VLOOKUP(A1893,'Planning Periods'!$E$2:$N$540,10,FALSE)</f>
        <v>04/30/2021 - 04/30/2029</v>
      </c>
      <c r="C1893" s="59">
        <v>2013</v>
      </c>
      <c r="D1893" s="59" t="str">
        <f t="shared" si="27"/>
        <v>San Marcos 2013</v>
      </c>
      <c r="E1893" s="59">
        <v>1043</v>
      </c>
      <c r="F1893" s="233">
        <v>136</v>
      </c>
      <c r="G1893" s="59">
        <v>136</v>
      </c>
      <c r="H1893" s="59">
        <v>0</v>
      </c>
      <c r="I1893" s="48"/>
      <c r="J1893" s="59">
        <v>793</v>
      </c>
      <c r="K1893" s="233">
        <v>50</v>
      </c>
      <c r="L1893" s="59">
        <v>50</v>
      </c>
      <c r="M1893" s="59">
        <v>0</v>
      </c>
      <c r="N1893" s="48"/>
      <c r="O1893" s="59">
        <v>734</v>
      </c>
      <c r="P1893" s="59">
        <v>63</v>
      </c>
      <c r="Q1893" s="48"/>
      <c r="R1893" s="59">
        <v>1613</v>
      </c>
      <c r="S1893" s="59">
        <v>1684</v>
      </c>
      <c r="T1893" s="48">
        <v>0</v>
      </c>
      <c r="U1893" s="59">
        <v>4183</v>
      </c>
      <c r="V1893" s="59">
        <v>1933</v>
      </c>
    </row>
    <row r="1894" spans="1:22">
      <c r="A1894" s="60" t="s">
        <v>1260</v>
      </c>
      <c r="B1894" s="15" t="str">
        <f>VLOOKUP(A1894,'Planning Periods'!$E$2:$N$540,10,FALSE)</f>
        <v>04/30/2021 - 04/30/2029</v>
      </c>
      <c r="C1894" s="59">
        <v>2014</v>
      </c>
      <c r="D1894" s="59" t="str">
        <f t="shared" si="27"/>
        <v>San Marcos 2014</v>
      </c>
      <c r="E1894" s="59">
        <v>1043</v>
      </c>
      <c r="F1894" s="233">
        <v>0</v>
      </c>
      <c r="G1894" s="59">
        <v>0</v>
      </c>
      <c r="H1894" s="59">
        <v>0</v>
      </c>
      <c r="I1894" s="48"/>
      <c r="J1894" s="59">
        <v>793</v>
      </c>
      <c r="K1894" s="233">
        <v>0</v>
      </c>
      <c r="L1894" s="59">
        <v>0</v>
      </c>
      <c r="M1894" s="59">
        <v>0</v>
      </c>
      <c r="N1894" s="48"/>
      <c r="O1894" s="59">
        <v>734</v>
      </c>
      <c r="P1894" s="59">
        <v>0</v>
      </c>
      <c r="Q1894" s="48"/>
      <c r="R1894" s="59">
        <v>1613</v>
      </c>
      <c r="S1894" s="59">
        <v>97</v>
      </c>
      <c r="T1894" s="48">
        <v>0</v>
      </c>
      <c r="U1894" s="59">
        <v>4183</v>
      </c>
      <c r="V1894" s="59">
        <v>97</v>
      </c>
    </row>
    <row r="1895" spans="1:22">
      <c r="A1895" s="60" t="s">
        <v>1260</v>
      </c>
      <c r="B1895" s="15" t="str">
        <f>VLOOKUP(A1895,'Planning Periods'!$E$2:$N$540,10,FALSE)</f>
        <v>04/30/2021 - 04/30/2029</v>
      </c>
      <c r="C1895" s="59">
        <v>2015</v>
      </c>
      <c r="D1895" s="59" t="str">
        <f t="shared" si="27"/>
        <v>San Marcos 2015</v>
      </c>
      <c r="E1895" s="59">
        <v>1043</v>
      </c>
      <c r="F1895" s="233">
        <v>51</v>
      </c>
      <c r="G1895" s="59">
        <v>51</v>
      </c>
      <c r="H1895" s="59">
        <v>0</v>
      </c>
      <c r="I1895" s="48"/>
      <c r="J1895" s="59">
        <v>793</v>
      </c>
      <c r="K1895" s="233">
        <v>54</v>
      </c>
      <c r="L1895" s="59">
        <v>54</v>
      </c>
      <c r="M1895" s="59">
        <v>0</v>
      </c>
      <c r="N1895" s="48"/>
      <c r="O1895" s="59">
        <v>734</v>
      </c>
      <c r="P1895" s="59">
        <v>1</v>
      </c>
      <c r="Q1895" s="48"/>
      <c r="R1895" s="59">
        <v>1613</v>
      </c>
      <c r="S1895" s="59">
        <v>487</v>
      </c>
      <c r="T1895" s="48">
        <v>0</v>
      </c>
      <c r="U1895" s="59">
        <v>4183</v>
      </c>
      <c r="V1895" s="59">
        <v>593</v>
      </c>
    </row>
    <row r="1896" spans="1:22">
      <c r="A1896" s="60" t="s">
        <v>1260</v>
      </c>
      <c r="B1896" s="15" t="str">
        <f>VLOOKUP(A1896,'Planning Periods'!$E$2:$N$540,10,FALSE)</f>
        <v>04/30/2021 - 04/30/2029</v>
      </c>
      <c r="C1896" s="59">
        <v>2016</v>
      </c>
      <c r="D1896" s="59" t="str">
        <f t="shared" si="27"/>
        <v>San Marcos 2016</v>
      </c>
      <c r="E1896" s="59">
        <v>1043</v>
      </c>
      <c r="F1896" s="233">
        <v>0</v>
      </c>
      <c r="G1896" s="59">
        <v>0</v>
      </c>
      <c r="H1896" s="59">
        <v>0</v>
      </c>
      <c r="I1896" s="48"/>
      <c r="J1896" s="59">
        <v>793</v>
      </c>
      <c r="K1896" s="233">
        <v>0</v>
      </c>
      <c r="L1896" s="59">
        <v>0</v>
      </c>
      <c r="M1896" s="59">
        <v>0</v>
      </c>
      <c r="N1896" s="48"/>
      <c r="O1896" s="59">
        <v>734</v>
      </c>
      <c r="P1896" s="59">
        <v>0</v>
      </c>
      <c r="Q1896" s="48"/>
      <c r="R1896" s="59">
        <v>1613</v>
      </c>
      <c r="S1896" s="59">
        <v>329</v>
      </c>
      <c r="T1896" s="48">
        <v>0</v>
      </c>
      <c r="U1896" s="59">
        <v>4183</v>
      </c>
      <c r="V1896" s="59">
        <v>329</v>
      </c>
    </row>
    <row r="1897" spans="1:22">
      <c r="A1897" s="60" t="s">
        <v>1260</v>
      </c>
      <c r="B1897" s="15" t="str">
        <f>VLOOKUP(A1897,'Planning Periods'!$E$2:$N$540,10,FALSE)</f>
        <v>04/30/2021 - 04/30/2029</v>
      </c>
      <c r="C1897" s="59">
        <v>2017</v>
      </c>
      <c r="D1897" s="59" t="str">
        <f t="shared" si="27"/>
        <v>San Marcos 2017</v>
      </c>
      <c r="E1897" s="59">
        <v>1043</v>
      </c>
      <c r="F1897" s="233">
        <v>31</v>
      </c>
      <c r="G1897" s="59">
        <v>31</v>
      </c>
      <c r="H1897" s="59">
        <v>0</v>
      </c>
      <c r="I1897" s="48"/>
      <c r="J1897" s="59">
        <v>793</v>
      </c>
      <c r="K1897" s="233">
        <v>11</v>
      </c>
      <c r="L1897" s="59">
        <v>11</v>
      </c>
      <c r="M1897" s="59">
        <v>0</v>
      </c>
      <c r="N1897" s="48"/>
      <c r="O1897" s="59">
        <v>734</v>
      </c>
      <c r="P1897" s="59">
        <v>0</v>
      </c>
      <c r="Q1897" s="48"/>
      <c r="R1897" s="59">
        <v>1613</v>
      </c>
      <c r="S1897" s="59">
        <v>436</v>
      </c>
      <c r="T1897" s="48">
        <v>0</v>
      </c>
      <c r="U1897" s="59">
        <v>4183</v>
      </c>
      <c r="V1897" s="59">
        <v>478</v>
      </c>
    </row>
    <row r="1898" spans="1:22">
      <c r="A1898" s="60" t="s">
        <v>1261</v>
      </c>
      <c r="B1898" s="15"/>
      <c r="C1898" s="59">
        <v>2013</v>
      </c>
      <c r="D1898" s="59" t="str">
        <f t="shared" si="27"/>
        <v>San Marino 2013</v>
      </c>
      <c r="E1898" s="59" t="s">
        <v>1357</v>
      </c>
      <c r="F1898" s="233" t="s">
        <v>1357</v>
      </c>
      <c r="G1898" s="59" t="s">
        <v>1357</v>
      </c>
      <c r="H1898" s="59" t="s">
        <v>1357</v>
      </c>
      <c r="I1898" s="48"/>
      <c r="J1898" s="59" t="s">
        <v>1357</v>
      </c>
      <c r="K1898" s="233" t="s">
        <v>1357</v>
      </c>
      <c r="L1898" s="59" t="s">
        <v>1357</v>
      </c>
      <c r="M1898" s="59" t="s">
        <v>1357</v>
      </c>
      <c r="N1898" s="48"/>
      <c r="O1898" s="59" t="s">
        <v>1357</v>
      </c>
      <c r="P1898" s="59" t="s">
        <v>1357</v>
      </c>
      <c r="Q1898" s="48"/>
      <c r="R1898" s="59" t="s">
        <v>1357</v>
      </c>
      <c r="S1898" s="59" t="s">
        <v>1357</v>
      </c>
      <c r="T1898" s="48" t="s">
        <v>1357</v>
      </c>
      <c r="U1898" s="59" t="s">
        <v>1357</v>
      </c>
      <c r="V1898" s="59" t="s">
        <v>1357</v>
      </c>
    </row>
    <row r="1899" spans="1:22">
      <c r="A1899" s="60" t="s">
        <v>1261</v>
      </c>
      <c r="B1899" s="15" t="str">
        <f>VLOOKUP(A1899,'Planning Periods'!$E$2:$N$540,10,FALSE)</f>
        <v>10/15/2021 - 10/15/2029</v>
      </c>
      <c r="C1899" s="59">
        <v>2013</v>
      </c>
      <c r="D1899" s="59" t="str">
        <f>CONCATENATE(A1899," ",C1899)</f>
        <v>San Marino 2013</v>
      </c>
      <c r="E1899" s="59" t="s">
        <v>1357</v>
      </c>
      <c r="F1899" s="233" t="s">
        <v>1357</v>
      </c>
      <c r="G1899" s="59" t="s">
        <v>1357</v>
      </c>
      <c r="H1899" s="59" t="s">
        <v>1357</v>
      </c>
      <c r="I1899" s="48"/>
      <c r="J1899" s="59" t="s">
        <v>1357</v>
      </c>
      <c r="K1899" s="233" t="s">
        <v>1357</v>
      </c>
      <c r="L1899" s="59" t="s">
        <v>1357</v>
      </c>
      <c r="M1899" s="59" t="s">
        <v>1357</v>
      </c>
      <c r="N1899" s="48"/>
      <c r="O1899" s="59" t="s">
        <v>1357</v>
      </c>
      <c r="P1899" s="59" t="s">
        <v>1357</v>
      </c>
      <c r="Q1899" s="48"/>
      <c r="R1899" s="59" t="s">
        <v>1357</v>
      </c>
      <c r="S1899" s="59" t="s">
        <v>1357</v>
      </c>
      <c r="T1899" s="48" t="s">
        <v>1357</v>
      </c>
      <c r="U1899" s="59" t="s">
        <v>1357</v>
      </c>
      <c r="V1899" s="59" t="s">
        <v>1357</v>
      </c>
    </row>
    <row r="1900" spans="1:22">
      <c r="A1900" s="60" t="s">
        <v>1261</v>
      </c>
      <c r="B1900" s="15"/>
      <c r="C1900" s="59">
        <v>2013</v>
      </c>
      <c r="D1900" s="59" t="str">
        <f>CONCATENATE(A1900," ",C1900)</f>
        <v>San Marino 2013</v>
      </c>
      <c r="E1900" s="59" t="s">
        <v>1357</v>
      </c>
      <c r="F1900" s="233" t="s">
        <v>1357</v>
      </c>
      <c r="G1900" s="59" t="s">
        <v>1357</v>
      </c>
      <c r="H1900" s="59" t="s">
        <v>1357</v>
      </c>
      <c r="I1900" s="48"/>
      <c r="J1900" s="59" t="s">
        <v>1357</v>
      </c>
      <c r="K1900" s="233" t="s">
        <v>1357</v>
      </c>
      <c r="L1900" s="59" t="s">
        <v>1357</v>
      </c>
      <c r="M1900" s="59" t="s">
        <v>1357</v>
      </c>
      <c r="N1900" s="48"/>
      <c r="O1900" s="59" t="s">
        <v>1357</v>
      </c>
      <c r="P1900" s="59" t="s">
        <v>1357</v>
      </c>
      <c r="Q1900" s="48"/>
      <c r="R1900" s="59" t="s">
        <v>1357</v>
      </c>
      <c r="S1900" s="59" t="s">
        <v>1357</v>
      </c>
      <c r="T1900" s="48" t="s">
        <v>1357</v>
      </c>
      <c r="U1900" s="59" t="s">
        <v>1357</v>
      </c>
      <c r="V1900" s="59" t="s">
        <v>1357</v>
      </c>
    </row>
    <row r="1901" spans="1:22">
      <c r="A1901" s="60" t="s">
        <v>1261</v>
      </c>
      <c r="B1901" s="15" t="str">
        <f>VLOOKUP(A1901,'Planning Periods'!$E$2:$N$540,10,FALSE)</f>
        <v>10/15/2021 - 10/15/2029</v>
      </c>
      <c r="C1901" s="59">
        <v>2014</v>
      </c>
      <c r="D1901" s="59" t="str">
        <f>CONCATENATE(A1901," ",C1901)</f>
        <v>San Marino 2014</v>
      </c>
      <c r="E1901" s="59" t="s">
        <v>1357</v>
      </c>
      <c r="F1901" s="233" t="s">
        <v>1357</v>
      </c>
      <c r="G1901" s="59" t="s">
        <v>1357</v>
      </c>
      <c r="H1901" s="59" t="s">
        <v>1357</v>
      </c>
      <c r="I1901" s="48"/>
      <c r="J1901" s="59" t="s">
        <v>1357</v>
      </c>
      <c r="K1901" s="233" t="s">
        <v>1357</v>
      </c>
      <c r="L1901" s="59" t="s">
        <v>1357</v>
      </c>
      <c r="M1901" s="59" t="s">
        <v>1357</v>
      </c>
      <c r="N1901" s="48"/>
      <c r="O1901" s="59" t="s">
        <v>1357</v>
      </c>
      <c r="P1901" s="59" t="s">
        <v>1357</v>
      </c>
      <c r="Q1901" s="48"/>
      <c r="R1901" s="59" t="s">
        <v>1357</v>
      </c>
      <c r="S1901" s="59" t="s">
        <v>1357</v>
      </c>
      <c r="T1901" s="48" t="s">
        <v>1357</v>
      </c>
      <c r="U1901" s="59" t="s">
        <v>1357</v>
      </c>
      <c r="V1901" s="59" t="s">
        <v>1357</v>
      </c>
    </row>
    <row r="1902" spans="1:22">
      <c r="A1902" s="60" t="s">
        <v>1261</v>
      </c>
      <c r="B1902" s="15" t="str">
        <f>VLOOKUP(A1902,'Planning Periods'!$E$2:$N$540,10,FALSE)</f>
        <v>10/15/2021 - 10/15/2029</v>
      </c>
      <c r="C1902" s="59">
        <v>2015</v>
      </c>
      <c r="D1902" s="59" t="str">
        <f t="shared" ref="D1902:D1965" si="28">CONCATENATE(A1902," ",C1902)</f>
        <v>San Marino 2015</v>
      </c>
      <c r="E1902" s="59">
        <v>1</v>
      </c>
      <c r="F1902" s="233">
        <v>0</v>
      </c>
      <c r="G1902" s="59">
        <v>0</v>
      </c>
      <c r="H1902" s="59">
        <v>0</v>
      </c>
      <c r="I1902" s="48"/>
      <c r="J1902" s="59">
        <v>1</v>
      </c>
      <c r="K1902" s="233">
        <v>0</v>
      </c>
      <c r="L1902" s="59">
        <v>0</v>
      </c>
      <c r="M1902" s="59">
        <v>0</v>
      </c>
      <c r="N1902" s="48"/>
      <c r="O1902" s="59">
        <v>0</v>
      </c>
      <c r="P1902" s="59">
        <v>0</v>
      </c>
      <c r="Q1902" s="48"/>
      <c r="R1902" s="59">
        <v>0</v>
      </c>
      <c r="S1902" s="59">
        <v>9</v>
      </c>
      <c r="T1902" s="48">
        <v>0</v>
      </c>
      <c r="U1902" s="59">
        <v>2</v>
      </c>
      <c r="V1902" s="59">
        <v>9</v>
      </c>
    </row>
    <row r="1903" spans="1:22">
      <c r="A1903" s="60" t="s">
        <v>1261</v>
      </c>
      <c r="B1903" s="15" t="str">
        <f>VLOOKUP(A1903,'Planning Periods'!$E$2:$N$540,10,FALSE)</f>
        <v>10/15/2021 - 10/15/2029</v>
      </c>
      <c r="C1903" s="59">
        <v>2016</v>
      </c>
      <c r="D1903" s="59" t="str">
        <f t="shared" si="28"/>
        <v>San Marino 2016</v>
      </c>
      <c r="E1903" s="59">
        <v>1</v>
      </c>
      <c r="F1903" s="233">
        <v>0</v>
      </c>
      <c r="G1903" s="59">
        <v>0</v>
      </c>
      <c r="H1903" s="59">
        <v>0</v>
      </c>
      <c r="I1903" s="48"/>
      <c r="J1903" s="59">
        <v>1</v>
      </c>
      <c r="K1903" s="233">
        <v>0</v>
      </c>
      <c r="L1903" s="59">
        <v>0</v>
      </c>
      <c r="M1903" s="59">
        <v>0</v>
      </c>
      <c r="N1903" s="48"/>
      <c r="O1903" s="59">
        <v>0</v>
      </c>
      <c r="P1903" s="59">
        <v>2</v>
      </c>
      <c r="Q1903" s="48"/>
      <c r="R1903" s="59">
        <v>0</v>
      </c>
      <c r="S1903" s="59">
        <v>8</v>
      </c>
      <c r="T1903" s="48">
        <v>0</v>
      </c>
      <c r="U1903" s="59">
        <v>2</v>
      </c>
      <c r="V1903" s="59">
        <v>10</v>
      </c>
    </row>
    <row r="1904" spans="1:22">
      <c r="A1904" s="60" t="s">
        <v>1261</v>
      </c>
      <c r="B1904" s="15" t="str">
        <f>VLOOKUP(A1904,'Planning Periods'!$E$2:$N$540,10,FALSE)</f>
        <v>10/15/2021 - 10/15/2029</v>
      </c>
      <c r="C1904" s="59">
        <v>2017</v>
      </c>
      <c r="D1904" s="59" t="str">
        <f t="shared" si="28"/>
        <v>San Marino 2017</v>
      </c>
      <c r="E1904" s="59">
        <v>1</v>
      </c>
      <c r="F1904" s="233">
        <v>1</v>
      </c>
      <c r="G1904" s="59">
        <v>1</v>
      </c>
      <c r="H1904" s="59">
        <v>0</v>
      </c>
      <c r="I1904" s="48"/>
      <c r="J1904" s="59">
        <v>1</v>
      </c>
      <c r="K1904" s="233">
        <v>0</v>
      </c>
      <c r="L1904" s="59">
        <v>0</v>
      </c>
      <c r="M1904" s="59">
        <v>0</v>
      </c>
      <c r="N1904" s="48"/>
      <c r="O1904" s="59">
        <v>0</v>
      </c>
      <c r="P1904" s="59">
        <v>2</v>
      </c>
      <c r="Q1904" s="48"/>
      <c r="R1904" s="59">
        <v>0</v>
      </c>
      <c r="S1904" s="59">
        <v>7</v>
      </c>
      <c r="T1904" s="48">
        <v>0</v>
      </c>
      <c r="U1904" s="59">
        <v>2</v>
      </c>
      <c r="V1904" s="59">
        <v>10</v>
      </c>
    </row>
    <row r="1905" spans="1:22">
      <c r="A1905" s="60" t="s">
        <v>1262</v>
      </c>
      <c r="B1905" s="15" t="str">
        <f>VLOOKUP(A1905,'Planning Periods'!$E$2:$N$540,10,FALSE)</f>
        <v>01/31/2023 - 01/31/2031</v>
      </c>
      <c r="C1905" s="59">
        <v>2014</v>
      </c>
      <c r="D1905" s="59" t="str">
        <f t="shared" si="28"/>
        <v>San Mateo 2014</v>
      </c>
      <c r="E1905" s="59" t="s">
        <v>1357</v>
      </c>
      <c r="F1905" s="233" t="s">
        <v>1357</v>
      </c>
      <c r="G1905" s="59" t="s">
        <v>1357</v>
      </c>
      <c r="H1905" s="59" t="s">
        <v>1357</v>
      </c>
      <c r="I1905" s="48"/>
      <c r="J1905" s="59" t="s">
        <v>1357</v>
      </c>
      <c r="K1905" s="233" t="s">
        <v>1357</v>
      </c>
      <c r="L1905" s="59" t="s">
        <v>1357</v>
      </c>
      <c r="M1905" s="59" t="s">
        <v>1357</v>
      </c>
      <c r="N1905" s="48"/>
      <c r="O1905" s="59" t="s">
        <v>1357</v>
      </c>
      <c r="P1905" s="59" t="s">
        <v>1357</v>
      </c>
      <c r="Q1905" s="48"/>
      <c r="R1905" s="59" t="s">
        <v>1357</v>
      </c>
      <c r="S1905" s="59" t="s">
        <v>1357</v>
      </c>
      <c r="T1905" s="48" t="s">
        <v>1357</v>
      </c>
      <c r="U1905" s="59" t="s">
        <v>1357</v>
      </c>
      <c r="V1905" s="59" t="s">
        <v>1357</v>
      </c>
    </row>
    <row r="1906" spans="1:22">
      <c r="A1906" s="60" t="s">
        <v>1262</v>
      </c>
      <c r="B1906" s="15" t="str">
        <f>VLOOKUP(A1906,'Planning Periods'!$E$2:$N$540,10,FALSE)</f>
        <v>01/31/2023 - 01/31/2031</v>
      </c>
      <c r="C1906" s="59">
        <v>2015</v>
      </c>
      <c r="D1906" s="59" t="str">
        <f t="shared" si="28"/>
        <v>San Mateo 2015</v>
      </c>
      <c r="E1906" s="59">
        <v>859</v>
      </c>
      <c r="F1906" s="233">
        <v>0</v>
      </c>
      <c r="G1906" s="59">
        <v>0</v>
      </c>
      <c r="H1906" s="59">
        <v>0</v>
      </c>
      <c r="I1906" s="48"/>
      <c r="J1906" s="59">
        <v>469</v>
      </c>
      <c r="K1906" s="233">
        <v>23</v>
      </c>
      <c r="L1906" s="59">
        <v>23</v>
      </c>
      <c r="M1906" s="59">
        <v>0</v>
      </c>
      <c r="N1906" s="48"/>
      <c r="O1906" s="59">
        <v>530</v>
      </c>
      <c r="P1906" s="59">
        <v>88</v>
      </c>
      <c r="Q1906" s="48"/>
      <c r="R1906" s="59">
        <v>1242</v>
      </c>
      <c r="S1906" s="59">
        <v>480</v>
      </c>
      <c r="T1906" s="48">
        <v>0</v>
      </c>
      <c r="U1906" s="59">
        <v>3100</v>
      </c>
      <c r="V1906" s="59">
        <v>591</v>
      </c>
    </row>
    <row r="1907" spans="1:22">
      <c r="A1907" s="60" t="s">
        <v>1262</v>
      </c>
      <c r="B1907" s="15" t="str">
        <f>VLOOKUP(A1907,'Planning Periods'!$E$2:$N$540,10,FALSE)</f>
        <v>01/31/2023 - 01/31/2031</v>
      </c>
      <c r="C1907" s="59">
        <v>2016</v>
      </c>
      <c r="D1907" s="59" t="str">
        <f t="shared" si="28"/>
        <v>San Mateo 2016</v>
      </c>
      <c r="E1907" s="59">
        <v>859</v>
      </c>
      <c r="F1907" s="233">
        <v>12</v>
      </c>
      <c r="G1907" s="59">
        <v>12</v>
      </c>
      <c r="H1907" s="59">
        <v>0</v>
      </c>
      <c r="I1907" s="48"/>
      <c r="J1907" s="59">
        <v>469</v>
      </c>
      <c r="K1907" s="233">
        <v>3</v>
      </c>
      <c r="L1907" s="59">
        <v>3</v>
      </c>
      <c r="M1907" s="59">
        <v>0</v>
      </c>
      <c r="N1907" s="48"/>
      <c r="O1907" s="59">
        <v>530</v>
      </c>
      <c r="P1907" s="59">
        <v>2</v>
      </c>
      <c r="Q1907" s="48"/>
      <c r="R1907" s="59">
        <v>1242</v>
      </c>
      <c r="S1907" s="59">
        <v>172</v>
      </c>
      <c r="T1907" s="48">
        <v>0</v>
      </c>
      <c r="U1907" s="59">
        <v>3100</v>
      </c>
      <c r="V1907" s="59">
        <v>189</v>
      </c>
    </row>
    <row r="1908" spans="1:22">
      <c r="A1908" s="60" t="s">
        <v>1262</v>
      </c>
      <c r="B1908" s="15" t="str">
        <f>VLOOKUP(A1908,'Planning Periods'!$E$2:$N$540,10,FALSE)</f>
        <v>01/31/2023 - 01/31/2031</v>
      </c>
      <c r="C1908" s="59">
        <v>2017</v>
      </c>
      <c r="D1908" s="59" t="str">
        <f t="shared" si="28"/>
        <v>San Mateo 2017</v>
      </c>
      <c r="E1908" s="59">
        <v>859</v>
      </c>
      <c r="F1908" s="233">
        <v>37</v>
      </c>
      <c r="G1908" s="59">
        <v>37</v>
      </c>
      <c r="H1908" s="59">
        <v>0</v>
      </c>
      <c r="I1908" s="48"/>
      <c r="J1908" s="59">
        <v>469</v>
      </c>
      <c r="K1908" s="233">
        <v>0</v>
      </c>
      <c r="L1908" s="59">
        <v>0</v>
      </c>
      <c r="M1908" s="59">
        <v>0</v>
      </c>
      <c r="N1908" s="48"/>
      <c r="O1908" s="59">
        <v>530</v>
      </c>
      <c r="P1908" s="59">
        <v>4</v>
      </c>
      <c r="Q1908" s="48"/>
      <c r="R1908" s="59">
        <v>1242</v>
      </c>
      <c r="S1908" s="59">
        <v>424</v>
      </c>
      <c r="T1908" s="48">
        <v>0</v>
      </c>
      <c r="U1908" s="59">
        <v>3100</v>
      </c>
      <c r="V1908" s="59">
        <v>465</v>
      </c>
    </row>
    <row r="1909" spans="1:22">
      <c r="A1909" s="60" t="s">
        <v>1263</v>
      </c>
      <c r="B1909" s="15" t="str">
        <f>VLOOKUP(A1909,'Planning Periods'!$E$2:$N$540,10,FALSE)</f>
        <v>01/31/2023 - 01/31/2031</v>
      </c>
      <c r="C1909" s="59">
        <v>2014</v>
      </c>
      <c r="D1909" s="59" t="str">
        <f t="shared" si="28"/>
        <v>San Mateo County - Unincorporated 2014</v>
      </c>
      <c r="E1909" s="59" t="s">
        <v>1357</v>
      </c>
      <c r="F1909" s="233" t="s">
        <v>1357</v>
      </c>
      <c r="G1909" s="59" t="s">
        <v>1357</v>
      </c>
      <c r="H1909" s="59" t="s">
        <v>1357</v>
      </c>
      <c r="I1909" s="48"/>
      <c r="J1909" s="59" t="s">
        <v>1357</v>
      </c>
      <c r="K1909" s="233" t="s">
        <v>1357</v>
      </c>
      <c r="L1909" s="59" t="s">
        <v>1357</v>
      </c>
      <c r="M1909" s="59" t="s">
        <v>1357</v>
      </c>
      <c r="N1909" s="48"/>
      <c r="O1909" s="59" t="s">
        <v>1357</v>
      </c>
      <c r="P1909" s="59" t="s">
        <v>1357</v>
      </c>
      <c r="Q1909" s="48"/>
      <c r="R1909" s="59" t="s">
        <v>1357</v>
      </c>
      <c r="S1909" s="59" t="s">
        <v>1357</v>
      </c>
      <c r="T1909" s="48" t="s">
        <v>1357</v>
      </c>
      <c r="U1909" s="59" t="s">
        <v>1357</v>
      </c>
      <c r="V1909" s="59" t="s">
        <v>1357</v>
      </c>
    </row>
    <row r="1910" spans="1:22">
      <c r="A1910" s="60" t="s">
        <v>1263</v>
      </c>
      <c r="B1910" s="15" t="str">
        <f>VLOOKUP(A1910,'Planning Periods'!$E$2:$N$540,10,FALSE)</f>
        <v>01/31/2023 - 01/31/2031</v>
      </c>
      <c r="C1910" s="59">
        <v>2015</v>
      </c>
      <c r="D1910" s="59" t="str">
        <f t="shared" si="28"/>
        <v>San Mateo County - Unincorporated 2015</v>
      </c>
      <c r="E1910" s="59">
        <v>153</v>
      </c>
      <c r="F1910" s="233">
        <v>0</v>
      </c>
      <c r="G1910" s="59">
        <v>0</v>
      </c>
      <c r="H1910" s="59">
        <v>0</v>
      </c>
      <c r="I1910" s="48"/>
      <c r="J1910" s="59">
        <v>103</v>
      </c>
      <c r="K1910" s="233">
        <v>1</v>
      </c>
      <c r="L1910" s="59">
        <v>0</v>
      </c>
      <c r="M1910" s="59">
        <v>1</v>
      </c>
      <c r="N1910" s="48"/>
      <c r="O1910" s="59">
        <v>102</v>
      </c>
      <c r="P1910" s="59">
        <v>6</v>
      </c>
      <c r="Q1910" s="48"/>
      <c r="R1910" s="59">
        <v>555</v>
      </c>
      <c r="S1910" s="59">
        <v>53</v>
      </c>
      <c r="T1910" s="48">
        <v>1</v>
      </c>
      <c r="U1910" s="59">
        <v>913</v>
      </c>
      <c r="V1910" s="59">
        <v>60</v>
      </c>
    </row>
    <row r="1911" spans="1:22">
      <c r="A1911" s="60" t="s">
        <v>1263</v>
      </c>
      <c r="B1911" s="15" t="str">
        <f>VLOOKUP(A1911,'Planning Periods'!$E$2:$N$540,10,FALSE)</f>
        <v>01/31/2023 - 01/31/2031</v>
      </c>
      <c r="C1911" s="59">
        <v>2016</v>
      </c>
      <c r="D1911" s="59" t="str">
        <f t="shared" si="28"/>
        <v>San Mateo County - Unincorporated 2016</v>
      </c>
      <c r="E1911" s="59">
        <v>153</v>
      </c>
      <c r="F1911" s="233">
        <v>0</v>
      </c>
      <c r="G1911" s="59">
        <v>0</v>
      </c>
      <c r="H1911" s="59">
        <v>0</v>
      </c>
      <c r="I1911" s="48"/>
      <c r="J1911" s="59">
        <v>103</v>
      </c>
      <c r="K1911" s="233">
        <v>3</v>
      </c>
      <c r="L1911" s="59">
        <v>0</v>
      </c>
      <c r="M1911" s="59">
        <v>3</v>
      </c>
      <c r="N1911" s="48"/>
      <c r="O1911" s="59">
        <v>102</v>
      </c>
      <c r="P1911" s="59">
        <v>7</v>
      </c>
      <c r="Q1911" s="48"/>
      <c r="R1911" s="59">
        <v>555</v>
      </c>
      <c r="S1911" s="59">
        <v>50</v>
      </c>
      <c r="T1911" s="48">
        <v>3</v>
      </c>
      <c r="U1911" s="59">
        <v>913</v>
      </c>
      <c r="V1911" s="59">
        <v>60</v>
      </c>
    </row>
    <row r="1912" spans="1:22">
      <c r="A1912" s="60" t="s">
        <v>1263</v>
      </c>
      <c r="B1912" s="15" t="str">
        <f>VLOOKUP(A1912,'Planning Periods'!$E$2:$N$540,10,FALSE)</f>
        <v>01/31/2023 - 01/31/2031</v>
      </c>
      <c r="C1912" s="59">
        <v>2017</v>
      </c>
      <c r="D1912" s="59" t="str">
        <f t="shared" si="28"/>
        <v>San Mateo County - Unincorporated 2017</v>
      </c>
      <c r="E1912" s="59">
        <v>153</v>
      </c>
      <c r="F1912" s="233">
        <v>1</v>
      </c>
      <c r="G1912" s="59">
        <v>0</v>
      </c>
      <c r="H1912" s="59">
        <v>1</v>
      </c>
      <c r="I1912" s="48"/>
      <c r="J1912" s="59">
        <v>103</v>
      </c>
      <c r="K1912" s="233">
        <v>8</v>
      </c>
      <c r="L1912" s="59">
        <v>7</v>
      </c>
      <c r="M1912" s="59">
        <v>1</v>
      </c>
      <c r="N1912" s="48"/>
      <c r="O1912" s="59">
        <v>102</v>
      </c>
      <c r="P1912" s="59">
        <v>4</v>
      </c>
      <c r="Q1912" s="48"/>
      <c r="R1912" s="59">
        <v>555</v>
      </c>
      <c r="S1912" s="59">
        <v>44</v>
      </c>
      <c r="T1912" s="48">
        <v>1</v>
      </c>
      <c r="U1912" s="59">
        <v>913</v>
      </c>
      <c r="V1912" s="59">
        <v>57</v>
      </c>
    </row>
    <row r="1913" spans="1:22">
      <c r="A1913" s="60" t="s">
        <v>1264</v>
      </c>
      <c r="B1913" s="15" t="str">
        <f>VLOOKUP(A1913,'Planning Periods'!$E$2:$N$540,10,FALSE)</f>
        <v>01/31/2023 - 01/31/2031</v>
      </c>
      <c r="C1913" s="59">
        <v>2014</v>
      </c>
      <c r="D1913" s="59" t="str">
        <f t="shared" si="28"/>
        <v>San Pablo 2014</v>
      </c>
      <c r="E1913" s="59" t="s">
        <v>1357</v>
      </c>
      <c r="F1913" s="233" t="s">
        <v>1357</v>
      </c>
      <c r="G1913" s="59" t="s">
        <v>1357</v>
      </c>
      <c r="H1913" s="59" t="s">
        <v>1357</v>
      </c>
      <c r="I1913" s="48"/>
      <c r="J1913" s="59" t="s">
        <v>1357</v>
      </c>
      <c r="K1913" s="233" t="s">
        <v>1357</v>
      </c>
      <c r="L1913" s="59" t="s">
        <v>1357</v>
      </c>
      <c r="M1913" s="59" t="s">
        <v>1357</v>
      </c>
      <c r="N1913" s="48"/>
      <c r="O1913" s="59" t="s">
        <v>1357</v>
      </c>
      <c r="P1913" s="59" t="s">
        <v>1357</v>
      </c>
      <c r="Q1913" s="48"/>
      <c r="R1913" s="59" t="s">
        <v>1357</v>
      </c>
      <c r="S1913" s="59" t="s">
        <v>1357</v>
      </c>
      <c r="T1913" s="48" t="s">
        <v>1357</v>
      </c>
      <c r="U1913" s="59" t="s">
        <v>1357</v>
      </c>
      <c r="V1913" s="59" t="s">
        <v>1357</v>
      </c>
    </row>
    <row r="1914" spans="1:22">
      <c r="A1914" s="60" t="s">
        <v>1264</v>
      </c>
      <c r="B1914" s="15" t="str">
        <f>VLOOKUP(A1914,'Planning Periods'!$E$2:$N$540,10,FALSE)</f>
        <v>01/31/2023 - 01/31/2031</v>
      </c>
      <c r="C1914" s="59">
        <v>2015</v>
      </c>
      <c r="D1914" s="59" t="str">
        <f t="shared" si="28"/>
        <v>San Pablo 2015</v>
      </c>
      <c r="E1914" s="59">
        <v>56</v>
      </c>
      <c r="F1914" s="233">
        <v>0</v>
      </c>
      <c r="G1914" s="59">
        <v>0</v>
      </c>
      <c r="H1914" s="59">
        <v>0</v>
      </c>
      <c r="I1914" s="48"/>
      <c r="J1914" s="59">
        <v>53</v>
      </c>
      <c r="K1914" s="233">
        <v>0</v>
      </c>
      <c r="L1914" s="59">
        <v>0</v>
      </c>
      <c r="M1914" s="59">
        <v>0</v>
      </c>
      <c r="N1914" s="48"/>
      <c r="O1914" s="59">
        <v>75</v>
      </c>
      <c r="P1914" s="59">
        <v>1</v>
      </c>
      <c r="Q1914" s="48"/>
      <c r="R1914" s="59">
        <v>265</v>
      </c>
      <c r="S1914" s="59">
        <v>29</v>
      </c>
      <c r="T1914" s="48">
        <v>0</v>
      </c>
      <c r="U1914" s="59">
        <v>449</v>
      </c>
      <c r="V1914" s="59">
        <v>30</v>
      </c>
    </row>
    <row r="1915" spans="1:22">
      <c r="A1915" s="60" t="s">
        <v>1264</v>
      </c>
      <c r="B1915" s="15" t="str">
        <f>VLOOKUP(A1915,'Planning Periods'!$E$2:$N$540,10,FALSE)</f>
        <v>01/31/2023 - 01/31/2031</v>
      </c>
      <c r="C1915" s="59">
        <v>2016</v>
      </c>
      <c r="D1915" s="59" t="str">
        <f t="shared" si="28"/>
        <v>San Pablo 2016</v>
      </c>
      <c r="E1915" s="59">
        <v>56</v>
      </c>
      <c r="F1915" s="233">
        <v>0</v>
      </c>
      <c r="G1915" s="59">
        <v>0</v>
      </c>
      <c r="H1915" s="59">
        <v>0</v>
      </c>
      <c r="I1915" s="48"/>
      <c r="J1915" s="59">
        <v>53</v>
      </c>
      <c r="K1915" s="233">
        <v>2</v>
      </c>
      <c r="L1915" s="59">
        <v>2</v>
      </c>
      <c r="M1915" s="59">
        <v>0</v>
      </c>
      <c r="N1915" s="48"/>
      <c r="O1915" s="59">
        <v>75</v>
      </c>
      <c r="P1915" s="59">
        <v>5</v>
      </c>
      <c r="Q1915" s="48"/>
      <c r="R1915" s="59">
        <v>265</v>
      </c>
      <c r="S1915" s="59">
        <v>0</v>
      </c>
      <c r="T1915" s="48">
        <v>0</v>
      </c>
      <c r="U1915" s="59">
        <v>449</v>
      </c>
      <c r="V1915" s="59">
        <v>7</v>
      </c>
    </row>
    <row r="1916" spans="1:22">
      <c r="A1916" s="60" t="s">
        <v>1264</v>
      </c>
      <c r="B1916" s="15" t="str">
        <f>VLOOKUP(A1916,'Planning Periods'!$E$2:$N$540,10,FALSE)</f>
        <v>01/31/2023 - 01/31/2031</v>
      </c>
      <c r="C1916" s="59">
        <v>2017</v>
      </c>
      <c r="D1916" s="59" t="str">
        <f t="shared" si="28"/>
        <v>San Pablo 2017</v>
      </c>
      <c r="E1916" s="59">
        <v>56</v>
      </c>
      <c r="F1916" s="233">
        <v>0</v>
      </c>
      <c r="G1916" s="59">
        <v>0</v>
      </c>
      <c r="H1916" s="59">
        <v>0</v>
      </c>
      <c r="I1916" s="48"/>
      <c r="J1916" s="59">
        <v>53</v>
      </c>
      <c r="K1916" s="233">
        <v>0</v>
      </c>
      <c r="L1916" s="59">
        <v>0</v>
      </c>
      <c r="M1916" s="59">
        <v>0</v>
      </c>
      <c r="N1916" s="48"/>
      <c r="O1916" s="59">
        <v>75</v>
      </c>
      <c r="P1916" s="59">
        <v>7</v>
      </c>
      <c r="Q1916" s="48"/>
      <c r="R1916" s="59">
        <v>265</v>
      </c>
      <c r="S1916" s="59">
        <v>0</v>
      </c>
      <c r="T1916" s="48">
        <v>0</v>
      </c>
      <c r="U1916" s="59">
        <v>449</v>
      </c>
      <c r="V1916" s="59">
        <v>7</v>
      </c>
    </row>
    <row r="1917" spans="1:22">
      <c r="A1917" s="60" t="s">
        <v>1265</v>
      </c>
      <c r="B1917" s="15" t="str">
        <f>VLOOKUP(A1917,'Planning Periods'!$E$2:$N$540,10,FALSE)</f>
        <v>01/31/2023 - 01/31/2031</v>
      </c>
      <c r="C1917" s="59">
        <v>2014</v>
      </c>
      <c r="D1917" s="59" t="str">
        <f t="shared" si="28"/>
        <v>San Rafael 2014</v>
      </c>
      <c r="E1917" s="59">
        <v>240</v>
      </c>
      <c r="F1917" s="233">
        <v>1</v>
      </c>
      <c r="G1917" s="59">
        <v>1</v>
      </c>
      <c r="H1917" s="59">
        <v>0</v>
      </c>
      <c r="I1917" s="48"/>
      <c r="J1917" s="59">
        <v>148</v>
      </c>
      <c r="K1917" s="233">
        <v>1</v>
      </c>
      <c r="L1917" s="59">
        <v>1</v>
      </c>
      <c r="M1917" s="59">
        <v>0</v>
      </c>
      <c r="N1917" s="48"/>
      <c r="O1917" s="59">
        <v>181</v>
      </c>
      <c r="P1917" s="59">
        <v>0</v>
      </c>
      <c r="Q1917" s="48"/>
      <c r="R1917" s="59">
        <v>438</v>
      </c>
      <c r="S1917" s="59">
        <v>16</v>
      </c>
      <c r="T1917" s="48">
        <v>0</v>
      </c>
      <c r="U1917" s="59">
        <v>1007</v>
      </c>
      <c r="V1917" s="59">
        <v>18</v>
      </c>
    </row>
    <row r="1918" spans="1:22">
      <c r="A1918" s="60" t="s">
        <v>1265</v>
      </c>
      <c r="B1918" s="15" t="str">
        <f>VLOOKUP(A1918,'Planning Periods'!$E$2:$N$540,10,FALSE)</f>
        <v>01/31/2023 - 01/31/2031</v>
      </c>
      <c r="C1918" s="59">
        <v>2015</v>
      </c>
      <c r="D1918" s="59" t="str">
        <f t="shared" si="28"/>
        <v>San Rafael 2015</v>
      </c>
      <c r="E1918" s="59">
        <v>240</v>
      </c>
      <c r="F1918" s="233">
        <v>2</v>
      </c>
      <c r="G1918" s="59">
        <v>2</v>
      </c>
      <c r="H1918" s="59">
        <v>0</v>
      </c>
      <c r="I1918" s="48"/>
      <c r="J1918" s="59">
        <v>148</v>
      </c>
      <c r="K1918" s="233">
        <v>14</v>
      </c>
      <c r="L1918" s="59">
        <v>10</v>
      </c>
      <c r="M1918" s="59">
        <v>4</v>
      </c>
      <c r="N1918" s="48"/>
      <c r="O1918" s="59">
        <v>181</v>
      </c>
      <c r="P1918" s="59">
        <v>10</v>
      </c>
      <c r="Q1918" s="48"/>
      <c r="R1918" s="59">
        <v>438</v>
      </c>
      <c r="S1918" s="59">
        <v>94</v>
      </c>
      <c r="T1918" s="48">
        <v>4</v>
      </c>
      <c r="U1918" s="59">
        <v>1007</v>
      </c>
      <c r="V1918" s="59">
        <v>120</v>
      </c>
    </row>
    <row r="1919" spans="1:22">
      <c r="A1919" s="60" t="s">
        <v>1265</v>
      </c>
      <c r="B1919" s="15" t="str">
        <f>VLOOKUP(A1919,'Planning Periods'!$E$2:$N$540,10,FALSE)</f>
        <v>01/31/2023 - 01/31/2031</v>
      </c>
      <c r="C1919" s="59">
        <v>2016</v>
      </c>
      <c r="D1919" s="59" t="str">
        <f t="shared" si="28"/>
        <v>San Rafael 2016</v>
      </c>
      <c r="E1919" s="59">
        <v>240</v>
      </c>
      <c r="F1919" s="233">
        <v>0</v>
      </c>
      <c r="G1919" s="59">
        <v>0</v>
      </c>
      <c r="H1919" s="59">
        <v>0</v>
      </c>
      <c r="I1919" s="48"/>
      <c r="J1919" s="59">
        <v>148</v>
      </c>
      <c r="K1919" s="233">
        <v>5</v>
      </c>
      <c r="L1919" s="59">
        <v>5</v>
      </c>
      <c r="M1919" s="59">
        <v>0</v>
      </c>
      <c r="N1919" s="48"/>
      <c r="O1919" s="59">
        <v>181</v>
      </c>
      <c r="P1919" s="59">
        <v>0</v>
      </c>
      <c r="Q1919" s="48"/>
      <c r="R1919" s="59">
        <v>438</v>
      </c>
      <c r="S1919" s="59">
        <v>21</v>
      </c>
      <c r="T1919" s="48">
        <v>0</v>
      </c>
      <c r="U1919" s="59">
        <v>1007</v>
      </c>
      <c r="V1919" s="59">
        <v>26</v>
      </c>
    </row>
    <row r="1920" spans="1:22">
      <c r="A1920" s="60" t="s">
        <v>1265</v>
      </c>
      <c r="B1920" s="15" t="str">
        <f>VLOOKUP(A1920,'Planning Periods'!$E$2:$N$540,10,FALSE)</f>
        <v>01/31/2023 - 01/31/2031</v>
      </c>
      <c r="C1920" s="59">
        <v>2017</v>
      </c>
      <c r="D1920" s="59" t="str">
        <f t="shared" si="28"/>
        <v>San Rafael 2017</v>
      </c>
      <c r="E1920" s="59">
        <v>240</v>
      </c>
      <c r="F1920" s="233">
        <v>0</v>
      </c>
      <c r="G1920" s="59">
        <v>0</v>
      </c>
      <c r="H1920" s="59">
        <v>0</v>
      </c>
      <c r="I1920" s="48"/>
      <c r="J1920" s="59">
        <v>148</v>
      </c>
      <c r="K1920" s="233">
        <v>7</v>
      </c>
      <c r="L1920" s="59">
        <v>0</v>
      </c>
      <c r="M1920" s="59">
        <v>7</v>
      </c>
      <c r="N1920" s="48"/>
      <c r="O1920" s="59">
        <v>181</v>
      </c>
      <c r="P1920" s="59">
        <v>0</v>
      </c>
      <c r="Q1920" s="48"/>
      <c r="R1920" s="59">
        <v>438</v>
      </c>
      <c r="S1920" s="59">
        <v>20</v>
      </c>
      <c r="T1920" s="48">
        <v>7</v>
      </c>
      <c r="U1920" s="59">
        <v>1007</v>
      </c>
      <c r="V1920" s="59">
        <v>27</v>
      </c>
    </row>
    <row r="1921" spans="1:22">
      <c r="A1921" s="60" t="s">
        <v>1266</v>
      </c>
      <c r="B1921" s="15" t="str">
        <f>VLOOKUP(A1921,'Planning Periods'!$E$2:$N$540,10,FALSE)</f>
        <v>01/31/2023 - 01/31/2031</v>
      </c>
      <c r="C1921" s="59">
        <v>2014</v>
      </c>
      <c r="D1921" s="59" t="str">
        <f t="shared" si="28"/>
        <v>San Ramon 2014</v>
      </c>
      <c r="E1921" s="59">
        <v>516</v>
      </c>
      <c r="F1921" s="233">
        <v>0</v>
      </c>
      <c r="G1921" s="59">
        <v>0</v>
      </c>
      <c r="H1921" s="59">
        <v>0</v>
      </c>
      <c r="I1921" s="48"/>
      <c r="J1921" s="59">
        <v>279</v>
      </c>
      <c r="K1921" s="233">
        <v>0</v>
      </c>
      <c r="L1921" s="59">
        <v>0</v>
      </c>
      <c r="M1921" s="59">
        <v>0</v>
      </c>
      <c r="N1921" s="48"/>
      <c r="O1921" s="59">
        <v>282</v>
      </c>
      <c r="P1921" s="59">
        <v>5</v>
      </c>
      <c r="Q1921" s="48"/>
      <c r="R1921" s="59">
        <v>340</v>
      </c>
      <c r="S1921" s="59">
        <v>216</v>
      </c>
      <c r="T1921" s="48">
        <v>0</v>
      </c>
      <c r="U1921" s="59">
        <v>1417</v>
      </c>
      <c r="V1921" s="59">
        <v>221</v>
      </c>
    </row>
    <row r="1922" spans="1:22">
      <c r="A1922" s="60" t="s">
        <v>1266</v>
      </c>
      <c r="B1922" s="15" t="str">
        <f>VLOOKUP(A1922,'Planning Periods'!$E$2:$N$540,10,FALSE)</f>
        <v>01/31/2023 - 01/31/2031</v>
      </c>
      <c r="C1922" s="59">
        <v>2015</v>
      </c>
      <c r="D1922" s="59" t="str">
        <f t="shared" si="28"/>
        <v>San Ramon 2015</v>
      </c>
      <c r="E1922" s="59">
        <v>516</v>
      </c>
      <c r="F1922" s="233">
        <v>0</v>
      </c>
      <c r="G1922" s="59">
        <v>0</v>
      </c>
      <c r="H1922" s="59">
        <v>0</v>
      </c>
      <c r="I1922" s="48"/>
      <c r="J1922" s="59">
        <v>279</v>
      </c>
      <c r="K1922" s="233">
        <v>0</v>
      </c>
      <c r="L1922" s="59">
        <v>0</v>
      </c>
      <c r="M1922" s="59">
        <v>0</v>
      </c>
      <c r="N1922" s="48"/>
      <c r="O1922" s="59">
        <v>282</v>
      </c>
      <c r="P1922" s="59">
        <v>2</v>
      </c>
      <c r="Q1922" s="48"/>
      <c r="R1922" s="59">
        <v>340</v>
      </c>
      <c r="S1922" s="59">
        <v>386</v>
      </c>
      <c r="T1922" s="48">
        <v>0</v>
      </c>
      <c r="U1922" s="59">
        <v>1417</v>
      </c>
      <c r="V1922" s="59">
        <v>388</v>
      </c>
    </row>
    <row r="1923" spans="1:22">
      <c r="A1923" s="60" t="s">
        <v>1266</v>
      </c>
      <c r="B1923" s="15" t="str">
        <f>VLOOKUP(A1923,'Planning Periods'!$E$2:$N$540,10,FALSE)</f>
        <v>01/31/2023 - 01/31/2031</v>
      </c>
      <c r="C1923" s="59">
        <v>2016</v>
      </c>
      <c r="D1923" s="59" t="str">
        <f t="shared" si="28"/>
        <v>San Ramon 2016</v>
      </c>
      <c r="E1923" s="59">
        <v>516</v>
      </c>
      <c r="F1923" s="233">
        <v>20</v>
      </c>
      <c r="G1923" s="59">
        <v>20</v>
      </c>
      <c r="H1923" s="59">
        <v>0</v>
      </c>
      <c r="I1923" s="48"/>
      <c r="J1923" s="59">
        <v>279</v>
      </c>
      <c r="K1923" s="233">
        <v>82</v>
      </c>
      <c r="L1923" s="59">
        <v>82</v>
      </c>
      <c r="M1923" s="59">
        <v>0</v>
      </c>
      <c r="N1923" s="48"/>
      <c r="O1923" s="59">
        <v>282</v>
      </c>
      <c r="P1923" s="59">
        <v>162</v>
      </c>
      <c r="Q1923" s="48"/>
      <c r="R1923" s="59">
        <v>340</v>
      </c>
      <c r="S1923" s="59">
        <v>618</v>
      </c>
      <c r="T1923" s="48">
        <v>0</v>
      </c>
      <c r="U1923" s="59">
        <v>1417</v>
      </c>
      <c r="V1923" s="59">
        <v>882</v>
      </c>
    </row>
    <row r="1924" spans="1:22">
      <c r="A1924" s="60" t="s">
        <v>1266</v>
      </c>
      <c r="B1924" s="15" t="str">
        <f>VLOOKUP(A1924,'Planning Periods'!$E$2:$N$540,10,FALSE)</f>
        <v>01/31/2023 - 01/31/2031</v>
      </c>
      <c r="C1924" s="59">
        <v>2017</v>
      </c>
      <c r="D1924" s="59" t="str">
        <f t="shared" si="28"/>
        <v>San Ramon 2017</v>
      </c>
      <c r="E1924" s="59">
        <v>516</v>
      </c>
      <c r="F1924" s="233">
        <v>0</v>
      </c>
      <c r="G1924" s="59">
        <v>0</v>
      </c>
      <c r="H1924" s="59">
        <v>0</v>
      </c>
      <c r="I1924" s="48"/>
      <c r="J1924" s="59">
        <v>279</v>
      </c>
      <c r="K1924" s="233">
        <v>0</v>
      </c>
      <c r="L1924" s="59">
        <v>0</v>
      </c>
      <c r="M1924" s="59">
        <v>0</v>
      </c>
      <c r="N1924" s="48"/>
      <c r="O1924" s="59">
        <v>282</v>
      </c>
      <c r="P1924" s="59">
        <v>0</v>
      </c>
      <c r="Q1924" s="48"/>
      <c r="R1924" s="59">
        <v>340</v>
      </c>
      <c r="S1924" s="59">
        <v>188</v>
      </c>
      <c r="T1924" s="48">
        <v>0</v>
      </c>
      <c r="U1924" s="59">
        <v>1417</v>
      </c>
      <c r="V1924" s="59">
        <v>188</v>
      </c>
    </row>
    <row r="1925" spans="1:22">
      <c r="A1925" t="s">
        <v>1267</v>
      </c>
      <c r="B1925" s="15" t="str">
        <f>VLOOKUP(A1925,'Planning Periods'!$E$2:$N$540,10,FALSE)</f>
        <v>12/15/2023 - 12/15/2031</v>
      </c>
      <c r="C1925" s="59">
        <v>2014</v>
      </c>
      <c r="D1925" s="59" t="str">
        <f t="shared" si="28"/>
        <v>Sand City 2014</v>
      </c>
      <c r="E1925" s="233" t="s">
        <v>1357</v>
      </c>
      <c r="F1925" s="233" t="s">
        <v>1357</v>
      </c>
      <c r="G1925" s="233" t="s">
        <v>1357</v>
      </c>
      <c r="H1925" s="233" t="s">
        <v>1357</v>
      </c>
      <c r="I1925" s="233">
        <v>0</v>
      </c>
      <c r="J1925" s="233" t="s">
        <v>1357</v>
      </c>
      <c r="K1925" s="233" t="s">
        <v>1357</v>
      </c>
      <c r="L1925" s="233" t="s">
        <v>1357</v>
      </c>
      <c r="M1925" s="233" t="s">
        <v>1357</v>
      </c>
      <c r="N1925" s="233">
        <v>0</v>
      </c>
      <c r="O1925" s="233" t="s">
        <v>1357</v>
      </c>
      <c r="P1925" s="233" t="s">
        <v>1357</v>
      </c>
      <c r="Q1925" s="233"/>
      <c r="R1925" s="233" t="s">
        <v>1357</v>
      </c>
      <c r="S1925" s="233" t="s">
        <v>1357</v>
      </c>
      <c r="T1925" s="233" t="s">
        <v>1357</v>
      </c>
      <c r="U1925" s="233" t="s">
        <v>1357</v>
      </c>
      <c r="V1925" s="233" t="s">
        <v>1357</v>
      </c>
    </row>
    <row r="1926" spans="1:22">
      <c r="A1926" t="s">
        <v>1267</v>
      </c>
      <c r="B1926" s="15" t="str">
        <f>VLOOKUP(A1926,'Planning Periods'!$E$2:$N$540,10,FALSE)</f>
        <v>12/15/2023 - 12/15/2031</v>
      </c>
      <c r="C1926" s="59">
        <v>2015</v>
      </c>
      <c r="D1926" s="59" t="str">
        <f t="shared" si="28"/>
        <v>Sand City 2015</v>
      </c>
      <c r="E1926" t="s">
        <v>1357</v>
      </c>
      <c r="F1926" t="s">
        <v>1357</v>
      </c>
      <c r="G1926" t="s">
        <v>1357</v>
      </c>
      <c r="H1926" t="s">
        <v>1357</v>
      </c>
      <c r="J1926" t="s">
        <v>1357</v>
      </c>
      <c r="K1926" t="s">
        <v>1357</v>
      </c>
      <c r="L1926" t="s">
        <v>1357</v>
      </c>
      <c r="M1926" t="s">
        <v>1357</v>
      </c>
      <c r="O1926" t="s">
        <v>1357</v>
      </c>
      <c r="P1926" t="s">
        <v>1357</v>
      </c>
      <c r="R1926" t="s">
        <v>1357</v>
      </c>
      <c r="S1926" t="s">
        <v>1357</v>
      </c>
      <c r="T1926" t="s">
        <v>1357</v>
      </c>
      <c r="U1926" t="s">
        <v>1357</v>
      </c>
      <c r="V1926" t="s">
        <v>1357</v>
      </c>
    </row>
    <row r="1927" spans="1:22">
      <c r="A1927" t="s">
        <v>1267</v>
      </c>
      <c r="B1927" s="15" t="str">
        <f>VLOOKUP(A1927,'Planning Periods'!$E$2:$N$540,10,FALSE)</f>
        <v>12/15/2023 - 12/15/2031</v>
      </c>
      <c r="C1927" s="59">
        <v>2016</v>
      </c>
      <c r="D1927" s="59" t="str">
        <f t="shared" si="28"/>
        <v>Sand City 2016</v>
      </c>
      <c r="E1927" t="s">
        <v>1357</v>
      </c>
      <c r="F1927" t="s">
        <v>1357</v>
      </c>
      <c r="G1927" t="s">
        <v>1357</v>
      </c>
      <c r="H1927" t="s">
        <v>1357</v>
      </c>
      <c r="J1927" t="s">
        <v>1357</v>
      </c>
      <c r="K1927" t="s">
        <v>1357</v>
      </c>
      <c r="L1927" t="s">
        <v>1357</v>
      </c>
      <c r="M1927" t="s">
        <v>1357</v>
      </c>
      <c r="O1927" t="s">
        <v>1357</v>
      </c>
      <c r="P1927" t="s">
        <v>1357</v>
      </c>
      <c r="R1927" t="s">
        <v>1357</v>
      </c>
      <c r="S1927" t="s">
        <v>1357</v>
      </c>
      <c r="T1927" t="s">
        <v>1357</v>
      </c>
      <c r="U1927" t="s">
        <v>1357</v>
      </c>
      <c r="V1927" t="s">
        <v>1357</v>
      </c>
    </row>
    <row r="1928" spans="1:22">
      <c r="A1928" t="s">
        <v>1267</v>
      </c>
      <c r="B1928" s="15" t="str">
        <f>VLOOKUP(A1928,'Planning Periods'!$E$2:$N$540,10,FALSE)</f>
        <v>12/15/2023 - 12/15/2031</v>
      </c>
      <c r="C1928" s="59">
        <v>2017</v>
      </c>
      <c r="D1928" s="59" t="str">
        <f t="shared" si="28"/>
        <v>Sand City 2017</v>
      </c>
      <c r="E1928" t="s">
        <v>1357</v>
      </c>
      <c r="F1928" t="s">
        <v>1357</v>
      </c>
      <c r="G1928" t="s">
        <v>1357</v>
      </c>
      <c r="H1928" t="s">
        <v>1357</v>
      </c>
      <c r="J1928" t="s">
        <v>1357</v>
      </c>
      <c r="K1928" t="s">
        <v>1357</v>
      </c>
      <c r="L1928" t="s">
        <v>1357</v>
      </c>
      <c r="M1928" t="s">
        <v>1357</v>
      </c>
      <c r="O1928" t="s">
        <v>1357</v>
      </c>
      <c r="P1928" t="s">
        <v>1357</v>
      </c>
      <c r="R1928" t="s">
        <v>1357</v>
      </c>
      <c r="S1928" t="s">
        <v>1357</v>
      </c>
      <c r="T1928" t="s">
        <v>1357</v>
      </c>
      <c r="U1928" t="s">
        <v>1357</v>
      </c>
      <c r="V1928" t="s">
        <v>1357</v>
      </c>
    </row>
    <row r="1929" spans="1:22">
      <c r="A1929" s="60" t="s">
        <v>1268</v>
      </c>
      <c r="B1929" s="15" t="str">
        <f>VLOOKUP(A1929,'Planning Periods'!$E$2:$N$540,10,FALSE)</f>
        <v>12/31/2023 - 12/31/2031</v>
      </c>
      <c r="C1929" s="59">
        <v>2013</v>
      </c>
      <c r="D1929" s="59" t="str">
        <f t="shared" si="28"/>
        <v>Sanger 2013</v>
      </c>
      <c r="E1929" t="s">
        <v>1357</v>
      </c>
      <c r="F1929" t="s">
        <v>1357</v>
      </c>
      <c r="G1929" t="s">
        <v>1357</v>
      </c>
      <c r="H1929" t="s">
        <v>1357</v>
      </c>
      <c r="J1929" t="s">
        <v>1357</v>
      </c>
      <c r="K1929" t="s">
        <v>1357</v>
      </c>
      <c r="L1929" t="s">
        <v>1357</v>
      </c>
      <c r="M1929" t="s">
        <v>1357</v>
      </c>
      <c r="O1929" t="s">
        <v>1357</v>
      </c>
      <c r="P1929" t="s">
        <v>1357</v>
      </c>
      <c r="R1929" t="s">
        <v>1357</v>
      </c>
      <c r="S1929" t="s">
        <v>1357</v>
      </c>
      <c r="T1929" t="s">
        <v>1357</v>
      </c>
      <c r="U1929" t="s">
        <v>1357</v>
      </c>
      <c r="V1929" t="s">
        <v>1357</v>
      </c>
    </row>
    <row r="1930" spans="1:22">
      <c r="A1930" s="60" t="s">
        <v>1268</v>
      </c>
      <c r="B1930" s="15" t="str">
        <f>VLOOKUP(A1930,'Planning Periods'!$E$2:$N$540,10,FALSE)</f>
        <v>12/31/2023 - 12/31/2031</v>
      </c>
      <c r="C1930" s="59">
        <v>2014</v>
      </c>
      <c r="D1930" s="59" t="str">
        <f t="shared" si="28"/>
        <v>Sanger 2014</v>
      </c>
      <c r="E1930" t="s">
        <v>1357</v>
      </c>
      <c r="F1930" t="s">
        <v>1357</v>
      </c>
      <c r="G1930" t="s">
        <v>1357</v>
      </c>
      <c r="H1930" t="s">
        <v>1357</v>
      </c>
      <c r="J1930" t="s">
        <v>1357</v>
      </c>
      <c r="K1930" t="s">
        <v>1357</v>
      </c>
      <c r="L1930" t="s">
        <v>1357</v>
      </c>
      <c r="M1930" t="s">
        <v>1357</v>
      </c>
      <c r="O1930" t="s">
        <v>1357</v>
      </c>
      <c r="P1930" t="s">
        <v>1357</v>
      </c>
      <c r="R1930" t="s">
        <v>1357</v>
      </c>
      <c r="S1930" t="s">
        <v>1357</v>
      </c>
      <c r="T1930" t="s">
        <v>1357</v>
      </c>
      <c r="U1930" t="s">
        <v>1357</v>
      </c>
      <c r="V1930" t="s">
        <v>1357</v>
      </c>
    </row>
    <row r="1931" spans="1:22">
      <c r="A1931" s="60" t="s">
        <v>1268</v>
      </c>
      <c r="B1931" s="15" t="str">
        <f>VLOOKUP(A1931,'Planning Periods'!$E$2:$N$540,10,FALSE)</f>
        <v>12/31/2023 - 12/31/2031</v>
      </c>
      <c r="C1931" s="59">
        <v>2015</v>
      </c>
      <c r="D1931" s="59" t="str">
        <f t="shared" si="28"/>
        <v>Sanger 2015</v>
      </c>
      <c r="E1931" t="s">
        <v>1357</v>
      </c>
      <c r="F1931" t="s">
        <v>1357</v>
      </c>
      <c r="G1931" t="s">
        <v>1357</v>
      </c>
      <c r="H1931" t="s">
        <v>1357</v>
      </c>
      <c r="J1931" t="s">
        <v>1357</v>
      </c>
      <c r="K1931" t="s">
        <v>1357</v>
      </c>
      <c r="L1931" t="s">
        <v>1357</v>
      </c>
      <c r="M1931" t="s">
        <v>1357</v>
      </c>
      <c r="O1931" t="s">
        <v>1357</v>
      </c>
      <c r="P1931" t="s">
        <v>1357</v>
      </c>
      <c r="R1931" t="s">
        <v>1357</v>
      </c>
      <c r="S1931" t="s">
        <v>1357</v>
      </c>
      <c r="T1931" t="s">
        <v>1357</v>
      </c>
      <c r="U1931" t="s">
        <v>1357</v>
      </c>
      <c r="V1931" t="s">
        <v>1357</v>
      </c>
    </row>
    <row r="1932" spans="1:22">
      <c r="A1932" s="60" t="s">
        <v>1268</v>
      </c>
      <c r="B1932" s="15" t="str">
        <f>VLOOKUP(A1932,'Planning Periods'!$E$2:$N$540,10,FALSE)</f>
        <v>12/31/2023 - 12/31/2031</v>
      </c>
      <c r="C1932" s="59">
        <v>2016</v>
      </c>
      <c r="D1932" s="59" t="str">
        <f t="shared" si="28"/>
        <v>Sanger 2016</v>
      </c>
      <c r="E1932" s="59">
        <v>312</v>
      </c>
      <c r="F1932" s="233">
        <v>0</v>
      </c>
      <c r="G1932" s="59">
        <v>0</v>
      </c>
      <c r="H1932" s="59">
        <v>0</v>
      </c>
      <c r="I1932" s="48"/>
      <c r="J1932" s="59">
        <v>175</v>
      </c>
      <c r="K1932" s="233">
        <v>0</v>
      </c>
      <c r="L1932" s="59">
        <v>0</v>
      </c>
      <c r="M1932" s="59">
        <v>0</v>
      </c>
      <c r="N1932" s="48"/>
      <c r="O1932" s="59">
        <v>163</v>
      </c>
      <c r="P1932" s="59">
        <v>0</v>
      </c>
      <c r="Q1932" s="48"/>
      <c r="R1932" s="59">
        <v>568</v>
      </c>
      <c r="S1932" s="59">
        <v>0</v>
      </c>
      <c r="T1932" s="48">
        <v>0</v>
      </c>
      <c r="U1932" s="59">
        <v>1218</v>
      </c>
      <c r="V1932" s="59">
        <v>0</v>
      </c>
    </row>
    <row r="1933" spans="1:22">
      <c r="A1933" s="60" t="s">
        <v>1268</v>
      </c>
      <c r="B1933" s="15" t="str">
        <f>VLOOKUP(A1933,'Planning Periods'!$E$2:$N$540,10,FALSE)</f>
        <v>12/31/2023 - 12/31/2031</v>
      </c>
      <c r="C1933" s="59">
        <v>2017</v>
      </c>
      <c r="D1933" s="59" t="str">
        <f t="shared" si="28"/>
        <v>Sanger 2017</v>
      </c>
      <c r="E1933" s="59" t="s">
        <v>1357</v>
      </c>
      <c r="F1933" s="233" t="s">
        <v>1357</v>
      </c>
      <c r="G1933" s="59" t="s">
        <v>1357</v>
      </c>
      <c r="H1933" s="59" t="s">
        <v>1357</v>
      </c>
      <c r="I1933" s="48"/>
      <c r="J1933" s="59" t="s">
        <v>1357</v>
      </c>
      <c r="K1933" s="233" t="s">
        <v>1357</v>
      </c>
      <c r="L1933" s="59" t="s">
        <v>1357</v>
      </c>
      <c r="M1933" s="59" t="s">
        <v>1357</v>
      </c>
      <c r="N1933" s="48"/>
      <c r="O1933" s="59" t="s">
        <v>1357</v>
      </c>
      <c r="P1933" s="59" t="s">
        <v>1357</v>
      </c>
      <c r="Q1933" s="48"/>
      <c r="R1933" s="59" t="s">
        <v>1357</v>
      </c>
      <c r="S1933" s="59" t="s">
        <v>1357</v>
      </c>
      <c r="T1933" s="48" t="s">
        <v>1357</v>
      </c>
      <c r="U1933" s="59" t="s">
        <v>1357</v>
      </c>
      <c r="V1933" s="59" t="s">
        <v>1357</v>
      </c>
    </row>
    <row r="1934" spans="1:22">
      <c r="A1934" s="60" t="s">
        <v>1269</v>
      </c>
      <c r="B1934" s="15"/>
      <c r="C1934" s="59">
        <v>2013</v>
      </c>
      <c r="D1934" s="59" t="str">
        <f t="shared" si="28"/>
        <v>Santa Ana 2013</v>
      </c>
      <c r="E1934" s="59" t="s">
        <v>1357</v>
      </c>
      <c r="F1934" s="233" t="s">
        <v>1357</v>
      </c>
      <c r="G1934" s="59" t="s">
        <v>1357</v>
      </c>
      <c r="H1934" s="59" t="s">
        <v>1357</v>
      </c>
      <c r="I1934" s="48"/>
      <c r="J1934" s="59" t="s">
        <v>1357</v>
      </c>
      <c r="K1934" s="233" t="s">
        <v>1357</v>
      </c>
      <c r="L1934" s="59" t="s">
        <v>1357</v>
      </c>
      <c r="M1934" s="59" t="s">
        <v>1357</v>
      </c>
      <c r="N1934" s="48"/>
      <c r="O1934" s="59" t="s">
        <v>1357</v>
      </c>
      <c r="P1934" s="59" t="s">
        <v>1357</v>
      </c>
      <c r="Q1934" s="48"/>
      <c r="R1934" s="59" t="s">
        <v>1357</v>
      </c>
      <c r="S1934" s="59" t="s">
        <v>1357</v>
      </c>
      <c r="T1934" s="48" t="s">
        <v>1357</v>
      </c>
      <c r="U1934" s="59" t="s">
        <v>1357</v>
      </c>
      <c r="V1934" s="59" t="s">
        <v>1357</v>
      </c>
    </row>
    <row r="1935" spans="1:22">
      <c r="A1935" s="60" t="s">
        <v>1269</v>
      </c>
      <c r="B1935" s="15" t="str">
        <f>VLOOKUP(A1935,'Planning Periods'!$E$2:$N$540,10,FALSE)</f>
        <v>10/15/2021 - 10/15/2029</v>
      </c>
      <c r="C1935" s="59">
        <v>2014</v>
      </c>
      <c r="D1935" s="59" t="str">
        <f t="shared" si="28"/>
        <v>Santa Ana 2014</v>
      </c>
      <c r="E1935" s="59">
        <v>156</v>
      </c>
      <c r="F1935" s="233">
        <v>20</v>
      </c>
      <c r="G1935" s="59">
        <v>20</v>
      </c>
      <c r="H1935" s="59">
        <v>0</v>
      </c>
      <c r="I1935" s="48"/>
      <c r="J1935" s="59">
        <v>122</v>
      </c>
      <c r="K1935" s="233">
        <v>20</v>
      </c>
      <c r="L1935" s="59">
        <v>20</v>
      </c>
      <c r="M1935" s="59">
        <v>0</v>
      </c>
      <c r="N1935" s="48"/>
      <c r="O1935" s="59">
        <v>37</v>
      </c>
      <c r="P1935" s="59">
        <v>0</v>
      </c>
      <c r="Q1935" s="48"/>
      <c r="R1935" s="59">
        <v>90</v>
      </c>
      <c r="S1935" s="59">
        <v>242</v>
      </c>
      <c r="T1935" s="48">
        <v>0</v>
      </c>
      <c r="U1935" s="59">
        <v>405</v>
      </c>
      <c r="V1935" s="59">
        <v>282</v>
      </c>
    </row>
    <row r="1936" spans="1:22">
      <c r="A1936" s="60" t="s">
        <v>1269</v>
      </c>
      <c r="B1936" s="15" t="str">
        <f>VLOOKUP(A1936,'Planning Periods'!$E$2:$N$540,10,FALSE)</f>
        <v>10/15/2021 - 10/15/2029</v>
      </c>
      <c r="C1936" s="59">
        <v>2015</v>
      </c>
      <c r="D1936" s="59" t="str">
        <f t="shared" si="28"/>
        <v>Santa Ana 2015</v>
      </c>
      <c r="E1936" s="59">
        <v>156</v>
      </c>
      <c r="F1936" s="233">
        <v>0</v>
      </c>
      <c r="G1936" s="59">
        <v>0</v>
      </c>
      <c r="H1936" s="59">
        <v>0</v>
      </c>
      <c r="I1936" s="48"/>
      <c r="J1936" s="59">
        <v>122</v>
      </c>
      <c r="K1936" s="233">
        <v>0</v>
      </c>
      <c r="L1936" s="59">
        <v>0</v>
      </c>
      <c r="M1936" s="59">
        <v>0</v>
      </c>
      <c r="N1936" s="48"/>
      <c r="O1936" s="59">
        <v>37</v>
      </c>
      <c r="P1936" s="59">
        <v>11</v>
      </c>
      <c r="Q1936" s="48"/>
      <c r="R1936" s="59">
        <v>90</v>
      </c>
      <c r="S1936" s="59">
        <v>127</v>
      </c>
      <c r="T1936" s="48">
        <v>0</v>
      </c>
      <c r="U1936" s="59">
        <v>405</v>
      </c>
      <c r="V1936" s="59">
        <v>138</v>
      </c>
    </row>
    <row r="1937" spans="1:22">
      <c r="A1937" s="60" t="s">
        <v>1269</v>
      </c>
      <c r="B1937" s="15" t="str">
        <f>VLOOKUP(A1937,'Planning Periods'!$E$2:$N$540,10,FALSE)</f>
        <v>10/15/2021 - 10/15/2029</v>
      </c>
      <c r="C1937" s="59">
        <v>2016</v>
      </c>
      <c r="D1937" s="59" t="str">
        <f t="shared" si="28"/>
        <v>Santa Ana 2016</v>
      </c>
      <c r="E1937" s="59">
        <v>156</v>
      </c>
      <c r="F1937" s="233">
        <v>0</v>
      </c>
      <c r="G1937" s="59">
        <v>0</v>
      </c>
      <c r="H1937" s="59">
        <v>0</v>
      </c>
      <c r="I1937" s="48"/>
      <c r="J1937" s="59">
        <v>122</v>
      </c>
      <c r="K1937" s="233">
        <v>12</v>
      </c>
      <c r="L1937" s="59">
        <v>12</v>
      </c>
      <c r="M1937" s="59">
        <v>0</v>
      </c>
      <c r="N1937" s="48"/>
      <c r="O1937" s="59">
        <v>37</v>
      </c>
      <c r="P1937" s="59">
        <v>2</v>
      </c>
      <c r="Q1937" s="48"/>
      <c r="R1937" s="59">
        <v>90</v>
      </c>
      <c r="S1937" s="59">
        <v>285</v>
      </c>
      <c r="T1937" s="48">
        <v>0</v>
      </c>
      <c r="U1937" s="59">
        <v>405</v>
      </c>
      <c r="V1937" s="59">
        <v>299</v>
      </c>
    </row>
    <row r="1938" spans="1:22">
      <c r="A1938" s="60" t="s">
        <v>1269</v>
      </c>
      <c r="B1938" s="15" t="str">
        <f>VLOOKUP(A1938,'Planning Periods'!$E$2:$N$540,10,FALSE)</f>
        <v>10/15/2021 - 10/15/2029</v>
      </c>
      <c r="C1938" s="59">
        <v>2017</v>
      </c>
      <c r="D1938" s="59" t="str">
        <f t="shared" si="28"/>
        <v>Santa Ana 2017</v>
      </c>
      <c r="E1938" s="59">
        <v>156</v>
      </c>
      <c r="F1938" s="233">
        <v>49</v>
      </c>
      <c r="G1938" s="59">
        <v>49</v>
      </c>
      <c r="H1938" s="59">
        <v>0</v>
      </c>
      <c r="I1938" s="48"/>
      <c r="J1938" s="59">
        <v>122</v>
      </c>
      <c r="K1938" s="233">
        <v>20</v>
      </c>
      <c r="L1938" s="59">
        <v>20</v>
      </c>
      <c r="M1938" s="59">
        <v>0</v>
      </c>
      <c r="N1938" s="48"/>
      <c r="O1938" s="59">
        <v>37</v>
      </c>
      <c r="P1938" s="59">
        <v>11</v>
      </c>
      <c r="Q1938" s="48"/>
      <c r="R1938" s="59">
        <v>90</v>
      </c>
      <c r="S1938" s="59">
        <v>115</v>
      </c>
      <c r="T1938" s="48">
        <v>0</v>
      </c>
      <c r="U1938" s="59">
        <v>405</v>
      </c>
      <c r="V1938" s="59">
        <v>195</v>
      </c>
    </row>
    <row r="1939" spans="1:22">
      <c r="A1939" s="60" t="s">
        <v>1270</v>
      </c>
      <c r="B1939" s="15" t="str">
        <f>VLOOKUP(A1939,'Planning Periods'!$E$2:$N$540,10,FALSE)</f>
        <v>02/15/2023 - 02/15/2031</v>
      </c>
      <c r="C1939" s="59">
        <v>2014</v>
      </c>
      <c r="D1939" s="59" t="str">
        <f t="shared" si="28"/>
        <v>Santa Barbara 2014</v>
      </c>
      <c r="E1939" s="59" t="s">
        <v>1357</v>
      </c>
      <c r="F1939" s="233" t="s">
        <v>1357</v>
      </c>
      <c r="G1939" s="59" t="s">
        <v>1357</v>
      </c>
      <c r="H1939" s="59" t="s">
        <v>1357</v>
      </c>
      <c r="I1939" s="48"/>
      <c r="J1939" s="59" t="s">
        <v>1357</v>
      </c>
      <c r="K1939" s="233" t="s">
        <v>1357</v>
      </c>
      <c r="L1939" s="59" t="s">
        <v>1357</v>
      </c>
      <c r="M1939" s="59" t="s">
        <v>1357</v>
      </c>
      <c r="N1939" s="48"/>
      <c r="O1939" s="59" t="s">
        <v>1357</v>
      </c>
      <c r="P1939" s="59" t="s">
        <v>1357</v>
      </c>
      <c r="Q1939" s="48"/>
      <c r="R1939" s="59" t="s">
        <v>1357</v>
      </c>
      <c r="S1939" s="59" t="s">
        <v>1357</v>
      </c>
      <c r="T1939" s="48" t="s">
        <v>1357</v>
      </c>
      <c r="U1939" s="59" t="s">
        <v>1357</v>
      </c>
      <c r="V1939" s="59" t="s">
        <v>1357</v>
      </c>
    </row>
    <row r="1940" spans="1:22">
      <c r="A1940" s="60" t="s">
        <v>1270</v>
      </c>
      <c r="B1940" s="15" t="str">
        <f>VLOOKUP(A1940,'Planning Periods'!$E$2:$N$540,10,FALSE)</f>
        <v>02/15/2023 - 02/15/2031</v>
      </c>
      <c r="C1940" s="59">
        <v>2015</v>
      </c>
      <c r="D1940" s="59" t="str">
        <f t="shared" si="28"/>
        <v>Santa Barbara 2015</v>
      </c>
      <c r="E1940" s="59">
        <v>962</v>
      </c>
      <c r="F1940" s="233">
        <v>0</v>
      </c>
      <c r="G1940" s="59">
        <v>0</v>
      </c>
      <c r="H1940" s="59">
        <v>0</v>
      </c>
      <c r="I1940" s="48"/>
      <c r="J1940" s="59">
        <v>701</v>
      </c>
      <c r="K1940" s="233">
        <v>0</v>
      </c>
      <c r="L1940" s="59">
        <v>0</v>
      </c>
      <c r="M1940" s="59">
        <v>0</v>
      </c>
      <c r="N1940" s="48"/>
      <c r="O1940" s="59">
        <v>820</v>
      </c>
      <c r="P1940" s="59">
        <v>4</v>
      </c>
      <c r="Q1940" s="48"/>
      <c r="R1940" s="59">
        <v>1617</v>
      </c>
      <c r="S1940" s="59">
        <v>290</v>
      </c>
      <c r="T1940" s="48">
        <v>0</v>
      </c>
      <c r="U1940" s="59">
        <v>4100</v>
      </c>
      <c r="V1940" s="59">
        <v>294</v>
      </c>
    </row>
    <row r="1941" spans="1:22">
      <c r="A1941" s="60" t="s">
        <v>1270</v>
      </c>
      <c r="B1941" s="15" t="str">
        <f>VLOOKUP(A1941,'Planning Periods'!$E$2:$N$540,10,FALSE)</f>
        <v>02/15/2023 - 02/15/2031</v>
      </c>
      <c r="C1941" s="59">
        <v>2016</v>
      </c>
      <c r="D1941" s="59" t="str">
        <f t="shared" si="28"/>
        <v>Santa Barbara 2016</v>
      </c>
      <c r="E1941" s="59">
        <v>962</v>
      </c>
      <c r="F1941" s="233">
        <v>61</v>
      </c>
      <c r="G1941" s="59">
        <v>61</v>
      </c>
      <c r="H1941" s="59">
        <v>0</v>
      </c>
      <c r="I1941" s="48"/>
      <c r="J1941" s="59">
        <v>701</v>
      </c>
      <c r="K1941" s="233">
        <v>36</v>
      </c>
      <c r="L1941" s="59">
        <v>36</v>
      </c>
      <c r="M1941" s="59">
        <v>0</v>
      </c>
      <c r="N1941" s="48"/>
      <c r="O1941" s="59">
        <v>820</v>
      </c>
      <c r="P1941" s="59">
        <v>0</v>
      </c>
      <c r="Q1941" s="48"/>
      <c r="R1941" s="59">
        <v>1617</v>
      </c>
      <c r="S1941" s="59">
        <v>159</v>
      </c>
      <c r="T1941" s="48">
        <v>0</v>
      </c>
      <c r="U1941" s="59">
        <v>4100</v>
      </c>
      <c r="V1941" s="59">
        <v>256</v>
      </c>
    </row>
    <row r="1942" spans="1:22">
      <c r="A1942" s="60" t="s">
        <v>1270</v>
      </c>
      <c r="B1942" s="15" t="str">
        <f>VLOOKUP(A1942,'Planning Periods'!$E$2:$N$540,10,FALSE)</f>
        <v>02/15/2023 - 02/15/2031</v>
      </c>
      <c r="C1942" s="59">
        <v>2017</v>
      </c>
      <c r="D1942" s="59" t="str">
        <f t="shared" si="28"/>
        <v>Santa Barbara 2017</v>
      </c>
      <c r="E1942" s="59">
        <v>962</v>
      </c>
      <c r="F1942" s="233">
        <v>0</v>
      </c>
      <c r="G1942" s="59">
        <v>0</v>
      </c>
      <c r="H1942" s="59">
        <v>0</v>
      </c>
      <c r="I1942" s="48"/>
      <c r="J1942" s="59">
        <v>701</v>
      </c>
      <c r="K1942" s="233">
        <v>0</v>
      </c>
      <c r="L1942" s="59">
        <v>0</v>
      </c>
      <c r="M1942" s="59">
        <v>0</v>
      </c>
      <c r="N1942" s="48"/>
      <c r="O1942" s="59">
        <v>820</v>
      </c>
      <c r="P1942" s="59">
        <v>0</v>
      </c>
      <c r="Q1942" s="48"/>
      <c r="R1942" s="59">
        <v>1617</v>
      </c>
      <c r="S1942" s="59">
        <v>117</v>
      </c>
      <c r="T1942" s="48">
        <v>0</v>
      </c>
      <c r="U1942" s="59">
        <v>4100</v>
      </c>
      <c r="V1942" s="59">
        <v>117</v>
      </c>
    </row>
    <row r="1943" spans="1:22">
      <c r="A1943" s="60" t="s">
        <v>1271</v>
      </c>
      <c r="B1943" s="15" t="str">
        <f>VLOOKUP(A1943,'Planning Periods'!$E$2:$N$540,10,FALSE)</f>
        <v>02/15/2023 - 02/15/2031</v>
      </c>
      <c r="C1943" s="59">
        <v>2014</v>
      </c>
      <c r="D1943" s="59" t="str">
        <f t="shared" si="28"/>
        <v>Santa Barbara County - Unincorporated 2014</v>
      </c>
      <c r="E1943" s="59">
        <v>159</v>
      </c>
      <c r="F1943" s="233">
        <v>0</v>
      </c>
      <c r="G1943" s="59">
        <v>0</v>
      </c>
      <c r="H1943" s="59">
        <v>0</v>
      </c>
      <c r="I1943" s="48"/>
      <c r="J1943" s="59">
        <v>106</v>
      </c>
      <c r="K1943" s="233">
        <v>0</v>
      </c>
      <c r="L1943" s="59">
        <v>0</v>
      </c>
      <c r="M1943" s="59">
        <v>0</v>
      </c>
      <c r="N1943" s="48"/>
      <c r="O1943" s="59">
        <v>112</v>
      </c>
      <c r="P1943" s="59">
        <v>59</v>
      </c>
      <c r="Q1943" s="48"/>
      <c r="R1943" s="59">
        <v>284</v>
      </c>
      <c r="S1943" s="59">
        <v>80</v>
      </c>
      <c r="T1943" s="48">
        <v>0</v>
      </c>
      <c r="U1943" s="59">
        <v>661</v>
      </c>
      <c r="V1943" s="59">
        <v>139</v>
      </c>
    </row>
    <row r="1944" spans="1:22">
      <c r="A1944" s="60" t="s">
        <v>1271</v>
      </c>
      <c r="B1944" s="15" t="str">
        <f>VLOOKUP(A1944,'Planning Periods'!$E$2:$N$540,10,FALSE)</f>
        <v>02/15/2023 - 02/15/2031</v>
      </c>
      <c r="C1944" s="59">
        <v>2015</v>
      </c>
      <c r="D1944" s="59" t="str">
        <f t="shared" si="28"/>
        <v>Santa Barbara County - Unincorporated 2015</v>
      </c>
      <c r="E1944" s="59">
        <v>159</v>
      </c>
      <c r="F1944" s="233">
        <v>49</v>
      </c>
      <c r="G1944" s="59">
        <v>49</v>
      </c>
      <c r="H1944" s="59">
        <v>0</v>
      </c>
      <c r="I1944" s="48"/>
      <c r="J1944" s="59">
        <v>106</v>
      </c>
      <c r="K1944" s="233">
        <v>41</v>
      </c>
      <c r="L1944" s="59">
        <v>36</v>
      </c>
      <c r="M1944" s="59">
        <v>5</v>
      </c>
      <c r="N1944" s="48"/>
      <c r="O1944" s="59">
        <v>112</v>
      </c>
      <c r="P1944" s="59">
        <v>44</v>
      </c>
      <c r="Q1944" s="48"/>
      <c r="R1944" s="59">
        <v>284</v>
      </c>
      <c r="S1944" s="59">
        <v>94</v>
      </c>
      <c r="T1944" s="48">
        <v>5</v>
      </c>
      <c r="U1944" s="59">
        <v>661</v>
      </c>
      <c r="V1944" s="59">
        <v>228</v>
      </c>
    </row>
    <row r="1945" spans="1:22">
      <c r="A1945" s="60" t="s">
        <v>1271</v>
      </c>
      <c r="B1945" s="15" t="str">
        <f>VLOOKUP(A1945,'Planning Periods'!$E$2:$N$540,10,FALSE)</f>
        <v>02/15/2023 - 02/15/2031</v>
      </c>
      <c r="C1945" s="59">
        <v>2016</v>
      </c>
      <c r="D1945" s="59" t="str">
        <f t="shared" si="28"/>
        <v>Santa Barbara County - Unincorporated 2016</v>
      </c>
      <c r="E1945" s="59">
        <v>159</v>
      </c>
      <c r="F1945" s="233">
        <v>0</v>
      </c>
      <c r="G1945" s="59">
        <v>0</v>
      </c>
      <c r="H1945" s="59">
        <v>0</v>
      </c>
      <c r="I1945" s="48"/>
      <c r="J1945" s="59">
        <v>106</v>
      </c>
      <c r="K1945" s="233">
        <v>7</v>
      </c>
      <c r="L1945" s="59">
        <v>0</v>
      </c>
      <c r="M1945" s="59">
        <v>7</v>
      </c>
      <c r="N1945" s="48"/>
      <c r="O1945" s="59">
        <v>112</v>
      </c>
      <c r="P1945" s="59">
        <v>13</v>
      </c>
      <c r="Q1945" s="48"/>
      <c r="R1945" s="59">
        <v>284</v>
      </c>
      <c r="S1945" s="59">
        <v>31</v>
      </c>
      <c r="T1945" s="48">
        <v>7</v>
      </c>
      <c r="U1945" s="59">
        <v>661</v>
      </c>
      <c r="V1945" s="59">
        <v>51</v>
      </c>
    </row>
    <row r="1946" spans="1:22">
      <c r="A1946" s="60" t="s">
        <v>1271</v>
      </c>
      <c r="B1946" s="15" t="str">
        <f>VLOOKUP(A1946,'Planning Periods'!$E$2:$N$540,10,FALSE)</f>
        <v>02/15/2023 - 02/15/2031</v>
      </c>
      <c r="C1946" s="59">
        <v>2017</v>
      </c>
      <c r="D1946" s="59" t="str">
        <f t="shared" si="28"/>
        <v>Santa Barbara County - Unincorporated 2017</v>
      </c>
      <c r="E1946" s="59">
        <v>159</v>
      </c>
      <c r="F1946" s="233">
        <v>8</v>
      </c>
      <c r="G1946" s="59">
        <v>8</v>
      </c>
      <c r="H1946" s="59">
        <v>0</v>
      </c>
      <c r="I1946" s="48"/>
      <c r="J1946" s="59">
        <v>106</v>
      </c>
      <c r="K1946" s="233">
        <v>1</v>
      </c>
      <c r="L1946" s="59">
        <v>0</v>
      </c>
      <c r="M1946" s="59">
        <v>1</v>
      </c>
      <c r="N1946" s="48"/>
      <c r="O1946" s="59">
        <v>112</v>
      </c>
      <c r="P1946" s="59">
        <v>54</v>
      </c>
      <c r="Q1946" s="48"/>
      <c r="R1946" s="59">
        <v>284</v>
      </c>
      <c r="S1946" s="59">
        <v>145</v>
      </c>
      <c r="T1946" s="48">
        <v>1</v>
      </c>
      <c r="U1946" s="59">
        <v>661</v>
      </c>
      <c r="V1946" s="59">
        <v>208</v>
      </c>
    </row>
    <row r="1947" spans="1:22">
      <c r="A1947" s="60" t="s">
        <v>1272</v>
      </c>
      <c r="B1947" s="15" t="str">
        <f>VLOOKUP(A1947,'Planning Periods'!$E$2:$N$540,10,FALSE)</f>
        <v>01/31/2023 - 01/31/2031</v>
      </c>
      <c r="C1947" s="59">
        <v>2014</v>
      </c>
      <c r="D1947" s="59" t="str">
        <f t="shared" si="28"/>
        <v>Santa Clara 2014</v>
      </c>
      <c r="E1947" s="59" t="s">
        <v>1357</v>
      </c>
      <c r="F1947" s="233" t="s">
        <v>1357</v>
      </c>
      <c r="G1947" s="59" t="s">
        <v>1357</v>
      </c>
      <c r="H1947" s="59" t="s">
        <v>1357</v>
      </c>
      <c r="I1947" s="48"/>
      <c r="J1947" s="59" t="s">
        <v>1357</v>
      </c>
      <c r="K1947" s="233" t="s">
        <v>1357</v>
      </c>
      <c r="L1947" s="59" t="s">
        <v>1357</v>
      </c>
      <c r="M1947" s="59" t="s">
        <v>1357</v>
      </c>
      <c r="N1947" s="48"/>
      <c r="O1947" s="59" t="s">
        <v>1357</v>
      </c>
      <c r="P1947" s="59" t="s">
        <v>1357</v>
      </c>
      <c r="Q1947" s="48"/>
      <c r="R1947" s="59" t="s">
        <v>1357</v>
      </c>
      <c r="S1947" s="59" t="s">
        <v>1357</v>
      </c>
      <c r="T1947" s="48" t="s">
        <v>1357</v>
      </c>
      <c r="U1947" s="59" t="s">
        <v>1357</v>
      </c>
      <c r="V1947" s="59" t="s">
        <v>1357</v>
      </c>
    </row>
    <row r="1948" spans="1:22">
      <c r="A1948" s="60" t="s">
        <v>1272</v>
      </c>
      <c r="B1948" s="15" t="str">
        <f>VLOOKUP(A1948,'Planning Periods'!$E$2:$N$540,10,FALSE)</f>
        <v>01/31/2023 - 01/31/2031</v>
      </c>
      <c r="C1948" s="59">
        <v>2015</v>
      </c>
      <c r="D1948" s="59" t="str">
        <f t="shared" si="28"/>
        <v>Santa Clara 2015</v>
      </c>
      <c r="E1948" s="59">
        <v>1050</v>
      </c>
      <c r="F1948" s="233">
        <v>0</v>
      </c>
      <c r="G1948" s="59">
        <v>0</v>
      </c>
      <c r="H1948" s="59">
        <v>0</v>
      </c>
      <c r="I1948" s="48"/>
      <c r="J1948" s="59">
        <v>695</v>
      </c>
      <c r="K1948" s="233">
        <v>0</v>
      </c>
      <c r="L1948" s="59">
        <v>0</v>
      </c>
      <c r="M1948" s="59">
        <v>0</v>
      </c>
      <c r="N1948" s="48"/>
      <c r="O1948" s="59">
        <v>755</v>
      </c>
      <c r="P1948" s="59">
        <v>19</v>
      </c>
      <c r="Q1948" s="48"/>
      <c r="R1948" s="59">
        <v>1593</v>
      </c>
      <c r="S1948" s="59">
        <v>212</v>
      </c>
      <c r="T1948" s="48">
        <v>0</v>
      </c>
      <c r="U1948" s="59">
        <v>4093</v>
      </c>
      <c r="V1948" s="59">
        <v>231</v>
      </c>
    </row>
    <row r="1949" spans="1:22">
      <c r="A1949" s="60" t="s">
        <v>1272</v>
      </c>
      <c r="B1949" s="15" t="str">
        <f>VLOOKUP(A1949,'Planning Periods'!$E$2:$N$540,10,FALSE)</f>
        <v>01/31/2023 - 01/31/2031</v>
      </c>
      <c r="C1949" s="59">
        <v>2016</v>
      </c>
      <c r="D1949" s="59" t="str">
        <f t="shared" si="28"/>
        <v>Santa Clara 2016</v>
      </c>
      <c r="E1949" s="59">
        <v>1050</v>
      </c>
      <c r="F1949" s="233">
        <v>1</v>
      </c>
      <c r="G1949" s="59">
        <v>1</v>
      </c>
      <c r="H1949" s="59">
        <v>0</v>
      </c>
      <c r="I1949" s="48"/>
      <c r="J1949" s="59">
        <v>695</v>
      </c>
      <c r="K1949" s="233">
        <v>1</v>
      </c>
      <c r="L1949" s="59">
        <v>1</v>
      </c>
      <c r="M1949" s="59">
        <v>0</v>
      </c>
      <c r="N1949" s="48"/>
      <c r="O1949" s="59">
        <v>755</v>
      </c>
      <c r="P1949" s="59">
        <v>16</v>
      </c>
      <c r="Q1949" s="48"/>
      <c r="R1949" s="59">
        <v>1593</v>
      </c>
      <c r="S1949" s="59">
        <v>399</v>
      </c>
      <c r="T1949" s="48">
        <v>0</v>
      </c>
      <c r="U1949" s="59">
        <v>4093</v>
      </c>
      <c r="V1949" s="59">
        <v>417</v>
      </c>
    </row>
    <row r="1950" spans="1:22">
      <c r="A1950" s="60" t="s">
        <v>1272</v>
      </c>
      <c r="B1950" s="15" t="str">
        <f>VLOOKUP(A1950,'Planning Periods'!$E$2:$N$540,10,FALSE)</f>
        <v>01/31/2023 - 01/31/2031</v>
      </c>
      <c r="C1950" s="59">
        <v>2017</v>
      </c>
      <c r="D1950" s="59" t="str">
        <f t="shared" si="28"/>
        <v>Santa Clara 2017</v>
      </c>
      <c r="E1950" s="59">
        <v>1050</v>
      </c>
      <c r="F1950" s="233">
        <v>0</v>
      </c>
      <c r="G1950" s="59">
        <v>0</v>
      </c>
      <c r="H1950" s="59">
        <v>0</v>
      </c>
      <c r="I1950" s="48"/>
      <c r="J1950" s="59">
        <v>695</v>
      </c>
      <c r="K1950" s="233">
        <v>0</v>
      </c>
      <c r="L1950" s="59">
        <v>0</v>
      </c>
      <c r="M1950" s="59">
        <v>0</v>
      </c>
      <c r="N1950" s="48"/>
      <c r="O1950" s="59">
        <v>755</v>
      </c>
      <c r="P1950" s="59">
        <v>6</v>
      </c>
      <c r="Q1950" s="48"/>
      <c r="R1950" s="59">
        <v>1593</v>
      </c>
      <c r="S1950" s="59">
        <v>1609</v>
      </c>
      <c r="T1950" s="48">
        <v>0</v>
      </c>
      <c r="U1950" s="59">
        <v>4093</v>
      </c>
      <c r="V1950" s="59">
        <v>1615</v>
      </c>
    </row>
    <row r="1951" spans="1:22">
      <c r="A1951" s="60" t="s">
        <v>1273</v>
      </c>
      <c r="B1951" s="15" t="str">
        <f>VLOOKUP(A1951,'Planning Periods'!$E$2:$N$540,10,FALSE)</f>
        <v>01/31/2023 - 01/31/2031</v>
      </c>
      <c r="C1951" s="59">
        <v>2014</v>
      </c>
      <c r="D1951" s="59" t="str">
        <f t="shared" si="28"/>
        <v>Santa Clara County - Unincorporated 2014</v>
      </c>
      <c r="E1951" s="59">
        <v>22</v>
      </c>
      <c r="F1951" s="233">
        <v>13</v>
      </c>
      <c r="G1951" s="59">
        <v>13</v>
      </c>
      <c r="H1951" s="59">
        <v>0</v>
      </c>
      <c r="I1951" s="48"/>
      <c r="J1951" s="59">
        <v>13</v>
      </c>
      <c r="K1951" s="233">
        <v>0</v>
      </c>
      <c r="L1951" s="59">
        <v>0</v>
      </c>
      <c r="M1951" s="59">
        <v>0</v>
      </c>
      <c r="N1951" s="48"/>
      <c r="O1951" s="59">
        <v>214</v>
      </c>
      <c r="P1951" s="59">
        <v>0</v>
      </c>
      <c r="Q1951" s="48"/>
      <c r="R1951" s="59">
        <v>28</v>
      </c>
      <c r="S1951" s="59">
        <v>58</v>
      </c>
      <c r="T1951" s="48">
        <v>0</v>
      </c>
      <c r="U1951" s="59">
        <v>277</v>
      </c>
      <c r="V1951" s="59">
        <v>71</v>
      </c>
    </row>
    <row r="1952" spans="1:22">
      <c r="A1952" s="60" t="s">
        <v>1273</v>
      </c>
      <c r="B1952" s="15" t="str">
        <f>VLOOKUP(A1952,'Planning Periods'!$E$2:$N$540,10,FALSE)</f>
        <v>01/31/2023 - 01/31/2031</v>
      </c>
      <c r="C1952" s="59">
        <v>2015</v>
      </c>
      <c r="D1952" s="59" t="str">
        <f t="shared" si="28"/>
        <v>Santa Clara County - Unincorporated 2015</v>
      </c>
      <c r="E1952" s="59">
        <v>22</v>
      </c>
      <c r="F1952" s="233">
        <v>5</v>
      </c>
      <c r="G1952" s="59">
        <v>5</v>
      </c>
      <c r="H1952" s="59">
        <v>0</v>
      </c>
      <c r="I1952" s="48"/>
      <c r="J1952" s="59">
        <v>13</v>
      </c>
      <c r="K1952" s="233">
        <v>0</v>
      </c>
      <c r="L1952" s="59">
        <v>0</v>
      </c>
      <c r="M1952" s="59">
        <v>0</v>
      </c>
      <c r="N1952" s="48"/>
      <c r="O1952" s="59">
        <v>214</v>
      </c>
      <c r="P1952" s="59">
        <v>0</v>
      </c>
      <c r="Q1952" s="48"/>
      <c r="R1952" s="59">
        <v>28</v>
      </c>
      <c r="S1952" s="59">
        <v>60</v>
      </c>
      <c r="T1952" s="48">
        <v>0</v>
      </c>
      <c r="U1952" s="59">
        <v>277</v>
      </c>
      <c r="V1952" s="59">
        <v>65</v>
      </c>
    </row>
    <row r="1953" spans="1:22">
      <c r="A1953" s="60" t="s">
        <v>1273</v>
      </c>
      <c r="B1953" s="15" t="str">
        <f>VLOOKUP(A1953,'Planning Periods'!$E$2:$N$540,10,FALSE)</f>
        <v>01/31/2023 - 01/31/2031</v>
      </c>
      <c r="C1953" s="59">
        <v>2016</v>
      </c>
      <c r="D1953" s="59" t="str">
        <f t="shared" si="28"/>
        <v>Santa Clara County - Unincorporated 2016</v>
      </c>
      <c r="E1953" s="59">
        <v>22</v>
      </c>
      <c r="F1953" s="233">
        <v>11</v>
      </c>
      <c r="G1953" s="59">
        <v>11</v>
      </c>
      <c r="H1953" s="59">
        <v>0</v>
      </c>
      <c r="I1953" s="48"/>
      <c r="J1953" s="59">
        <v>13</v>
      </c>
      <c r="K1953" s="233">
        <v>0</v>
      </c>
      <c r="L1953" s="59">
        <v>0</v>
      </c>
      <c r="M1953" s="59">
        <v>0</v>
      </c>
      <c r="N1953" s="48"/>
      <c r="O1953" s="59">
        <v>214</v>
      </c>
      <c r="P1953" s="59">
        <v>0</v>
      </c>
      <c r="Q1953" s="48"/>
      <c r="R1953" s="59">
        <v>28</v>
      </c>
      <c r="S1953" s="59">
        <v>66</v>
      </c>
      <c r="T1953" s="48">
        <v>0</v>
      </c>
      <c r="U1953" s="59">
        <v>277</v>
      </c>
      <c r="V1953" s="59">
        <v>77</v>
      </c>
    </row>
    <row r="1954" spans="1:22">
      <c r="A1954" s="60" t="s">
        <v>1273</v>
      </c>
      <c r="B1954" s="15" t="str">
        <f>VLOOKUP(A1954,'Planning Periods'!$E$2:$N$540,10,FALSE)</f>
        <v>01/31/2023 - 01/31/2031</v>
      </c>
      <c r="C1954" s="59">
        <v>2017</v>
      </c>
      <c r="D1954" s="59" t="str">
        <f t="shared" si="28"/>
        <v>Santa Clara County - Unincorporated 2017</v>
      </c>
      <c r="E1954" s="59">
        <v>22</v>
      </c>
      <c r="F1954" s="233">
        <v>13</v>
      </c>
      <c r="G1954" s="59">
        <v>0</v>
      </c>
      <c r="H1954" s="59">
        <v>13</v>
      </c>
      <c r="I1954" s="48"/>
      <c r="J1954" s="59">
        <v>13</v>
      </c>
      <c r="K1954" s="233">
        <v>0</v>
      </c>
      <c r="L1954" s="59">
        <v>0</v>
      </c>
      <c r="M1954" s="59">
        <v>0</v>
      </c>
      <c r="N1954" s="48"/>
      <c r="O1954" s="59">
        <v>214</v>
      </c>
      <c r="P1954" s="59">
        <v>0</v>
      </c>
      <c r="Q1954" s="48"/>
      <c r="R1954" s="59">
        <v>28</v>
      </c>
      <c r="S1954" s="59">
        <v>43</v>
      </c>
      <c r="T1954" s="48">
        <v>0</v>
      </c>
      <c r="U1954" s="59">
        <v>277</v>
      </c>
      <c r="V1954" s="59">
        <v>56</v>
      </c>
    </row>
    <row r="1955" spans="1:22">
      <c r="A1955" s="60" t="s">
        <v>1274</v>
      </c>
      <c r="B1955" s="15"/>
      <c r="C1955" s="59">
        <v>2013</v>
      </c>
      <c r="D1955" s="59" t="str">
        <f t="shared" si="28"/>
        <v>Santa Clarita 2013</v>
      </c>
      <c r="E1955" s="59" t="s">
        <v>1357</v>
      </c>
      <c r="F1955" s="233" t="s">
        <v>1357</v>
      </c>
      <c r="G1955" s="59" t="s">
        <v>1357</v>
      </c>
      <c r="H1955" s="59" t="s">
        <v>1357</v>
      </c>
      <c r="I1955" s="48"/>
      <c r="J1955" s="59" t="s">
        <v>1357</v>
      </c>
      <c r="K1955" s="233" t="s">
        <v>1357</v>
      </c>
      <c r="L1955" s="59" t="s">
        <v>1357</v>
      </c>
      <c r="M1955" s="59" t="s">
        <v>1357</v>
      </c>
      <c r="N1955" s="48"/>
      <c r="O1955" s="59" t="s">
        <v>1357</v>
      </c>
      <c r="P1955" s="59" t="s">
        <v>1357</v>
      </c>
      <c r="Q1955" s="48"/>
      <c r="R1955" s="59" t="s">
        <v>1357</v>
      </c>
      <c r="S1955" s="59" t="s">
        <v>1357</v>
      </c>
      <c r="T1955" s="48" t="s">
        <v>1357</v>
      </c>
      <c r="U1955" s="59" t="s">
        <v>1357</v>
      </c>
      <c r="V1955" s="59" t="s">
        <v>1357</v>
      </c>
    </row>
    <row r="1956" spans="1:22">
      <c r="A1956" s="60" t="s">
        <v>1274</v>
      </c>
      <c r="B1956" s="15" t="str">
        <f>VLOOKUP(A1956,'Planning Periods'!$E$2:$N$540,10,FALSE)</f>
        <v>10/15/2021 - 10/15/2029</v>
      </c>
      <c r="C1956" s="59">
        <v>2014</v>
      </c>
      <c r="D1956" s="59" t="str">
        <f t="shared" si="28"/>
        <v>Santa Clarita 2014</v>
      </c>
      <c r="E1956" s="59">
        <v>2645</v>
      </c>
      <c r="F1956" s="233">
        <v>3</v>
      </c>
      <c r="G1956" s="59">
        <v>3</v>
      </c>
      <c r="H1956" s="59">
        <v>0</v>
      </c>
      <c r="I1956" s="48"/>
      <c r="J1956" s="59">
        <v>1678</v>
      </c>
      <c r="K1956" s="233">
        <v>32</v>
      </c>
      <c r="L1956" s="59">
        <v>2</v>
      </c>
      <c r="M1956" s="59">
        <v>30</v>
      </c>
      <c r="N1956" s="48"/>
      <c r="O1956" s="59">
        <v>1532</v>
      </c>
      <c r="P1956" s="59">
        <v>141</v>
      </c>
      <c r="Q1956" s="48"/>
      <c r="R1956" s="59">
        <v>5126</v>
      </c>
      <c r="S1956" s="59">
        <v>212</v>
      </c>
      <c r="T1956" s="48">
        <v>30</v>
      </c>
      <c r="U1956" s="59">
        <v>10981</v>
      </c>
      <c r="V1956" s="59">
        <v>388</v>
      </c>
    </row>
    <row r="1957" spans="1:22">
      <c r="A1957" s="60" t="s">
        <v>1274</v>
      </c>
      <c r="B1957" s="15" t="str">
        <f>VLOOKUP(A1957,'Planning Periods'!$E$2:$N$540,10,FALSE)</f>
        <v>10/15/2021 - 10/15/2029</v>
      </c>
      <c r="C1957" s="59">
        <v>2015</v>
      </c>
      <c r="D1957" s="59" t="str">
        <f t="shared" si="28"/>
        <v>Santa Clarita 2015</v>
      </c>
      <c r="E1957" s="59">
        <v>2645</v>
      </c>
      <c r="F1957" s="233">
        <v>0</v>
      </c>
      <c r="G1957" s="59">
        <v>0</v>
      </c>
      <c r="H1957" s="59">
        <v>0</v>
      </c>
      <c r="I1957" s="48"/>
      <c r="J1957" s="59">
        <v>1678</v>
      </c>
      <c r="K1957" s="233">
        <v>73</v>
      </c>
      <c r="L1957" s="59">
        <v>73</v>
      </c>
      <c r="M1957" s="59">
        <v>0</v>
      </c>
      <c r="N1957" s="48"/>
      <c r="O1957" s="59">
        <v>1532</v>
      </c>
      <c r="P1957" s="59">
        <v>11</v>
      </c>
      <c r="Q1957" s="48"/>
      <c r="R1957" s="59">
        <v>5126</v>
      </c>
      <c r="S1957" s="59">
        <v>306</v>
      </c>
      <c r="T1957" s="48">
        <v>0</v>
      </c>
      <c r="U1957" s="59">
        <v>10981</v>
      </c>
      <c r="V1957" s="59">
        <v>390</v>
      </c>
    </row>
    <row r="1958" spans="1:22">
      <c r="A1958" s="60" t="s">
        <v>1274</v>
      </c>
      <c r="B1958" s="15" t="str">
        <f>VLOOKUP(A1958,'Planning Periods'!$E$2:$N$540,10,FALSE)</f>
        <v>10/15/2021 - 10/15/2029</v>
      </c>
      <c r="C1958" s="59">
        <v>2016</v>
      </c>
      <c r="D1958" s="59" t="str">
        <f t="shared" si="28"/>
        <v>Santa Clarita 2016</v>
      </c>
      <c r="E1958" s="59">
        <v>2645</v>
      </c>
      <c r="F1958" s="233">
        <v>10</v>
      </c>
      <c r="G1958" s="59">
        <v>10</v>
      </c>
      <c r="H1958" s="59">
        <v>0</v>
      </c>
      <c r="I1958" s="48"/>
      <c r="J1958" s="59">
        <v>1678</v>
      </c>
      <c r="K1958" s="233">
        <v>19</v>
      </c>
      <c r="L1958" s="59">
        <v>19</v>
      </c>
      <c r="M1958" s="59">
        <v>0</v>
      </c>
      <c r="N1958" s="48"/>
      <c r="O1958" s="59">
        <v>1532</v>
      </c>
      <c r="P1958" s="59">
        <v>0</v>
      </c>
      <c r="Q1958" s="48"/>
      <c r="R1958" s="59">
        <v>5126</v>
      </c>
      <c r="S1958" s="59">
        <v>433</v>
      </c>
      <c r="T1958" s="48">
        <v>0</v>
      </c>
      <c r="U1958" s="59">
        <v>10981</v>
      </c>
      <c r="V1958" s="59">
        <v>462</v>
      </c>
    </row>
    <row r="1959" spans="1:22">
      <c r="A1959" s="60" t="s">
        <v>1274</v>
      </c>
      <c r="B1959" s="15" t="str">
        <f>VLOOKUP(A1959,'Planning Periods'!$E$2:$N$540,10,FALSE)</f>
        <v>10/15/2021 - 10/15/2029</v>
      </c>
      <c r="C1959" s="59">
        <v>2017</v>
      </c>
      <c r="D1959" s="59" t="str">
        <f t="shared" si="28"/>
        <v>Santa Clarita 2017</v>
      </c>
      <c r="E1959" s="59">
        <v>2645</v>
      </c>
      <c r="F1959" s="233">
        <v>0</v>
      </c>
      <c r="G1959" s="59">
        <v>0</v>
      </c>
      <c r="H1959" s="59">
        <v>0</v>
      </c>
      <c r="I1959" s="48"/>
      <c r="J1959" s="59">
        <v>1678</v>
      </c>
      <c r="K1959" s="233">
        <v>0</v>
      </c>
      <c r="L1959" s="59">
        <v>0</v>
      </c>
      <c r="M1959" s="59">
        <v>0</v>
      </c>
      <c r="N1959" s="48"/>
      <c r="O1959" s="59">
        <v>1532</v>
      </c>
      <c r="P1959" s="59">
        <v>0</v>
      </c>
      <c r="Q1959" s="48"/>
      <c r="R1959" s="59">
        <v>5126</v>
      </c>
      <c r="S1959" s="59">
        <v>578</v>
      </c>
      <c r="T1959" s="48">
        <v>0</v>
      </c>
      <c r="U1959" s="59">
        <v>10981</v>
      </c>
      <c r="V1959" s="59">
        <v>578</v>
      </c>
    </row>
    <row r="1960" spans="1:22">
      <c r="A1960" s="60" t="s">
        <v>1275</v>
      </c>
      <c r="B1960" s="15" t="str">
        <f>VLOOKUP(A1960,'Planning Periods'!$E$2:$N$540,10,FALSE)</f>
        <v>12/15/2023 - 12/15/2031</v>
      </c>
      <c r="C1960" s="59">
        <v>2014</v>
      </c>
      <c r="D1960" s="59" t="str">
        <f t="shared" si="28"/>
        <v>Santa Cruz 2014</v>
      </c>
      <c r="E1960" s="59" t="s">
        <v>1357</v>
      </c>
      <c r="F1960" s="233" t="s">
        <v>1357</v>
      </c>
      <c r="G1960" s="59" t="s">
        <v>1357</v>
      </c>
      <c r="H1960" s="59" t="s">
        <v>1357</v>
      </c>
      <c r="I1960" s="48"/>
      <c r="J1960" s="59" t="s">
        <v>1357</v>
      </c>
      <c r="K1960" s="233" t="s">
        <v>1357</v>
      </c>
      <c r="L1960" s="59" t="s">
        <v>1357</v>
      </c>
      <c r="M1960" s="59" t="s">
        <v>1357</v>
      </c>
      <c r="N1960" s="48"/>
      <c r="O1960" s="59" t="s">
        <v>1357</v>
      </c>
      <c r="P1960" s="59" t="s">
        <v>1357</v>
      </c>
      <c r="Q1960" s="48"/>
      <c r="R1960" s="59" t="s">
        <v>1357</v>
      </c>
      <c r="S1960" s="59" t="s">
        <v>1357</v>
      </c>
      <c r="T1960" s="48" t="s">
        <v>1357</v>
      </c>
      <c r="U1960" s="59" t="s">
        <v>1357</v>
      </c>
      <c r="V1960" s="59" t="s">
        <v>1357</v>
      </c>
    </row>
    <row r="1961" spans="1:22">
      <c r="A1961" s="60" t="s">
        <v>1275</v>
      </c>
      <c r="B1961" s="15" t="str">
        <f>VLOOKUP(A1961,'Planning Periods'!$E$2:$N$540,10,FALSE)</f>
        <v>12/15/2023 - 12/15/2031</v>
      </c>
      <c r="C1961" s="59">
        <v>2015</v>
      </c>
      <c r="D1961" s="59" t="str">
        <f t="shared" si="28"/>
        <v>Santa Cruz 2015</v>
      </c>
      <c r="E1961" s="59">
        <v>180</v>
      </c>
      <c r="F1961" s="233">
        <v>5</v>
      </c>
      <c r="G1961" s="59">
        <v>5</v>
      </c>
      <c r="H1961" s="59">
        <v>0</v>
      </c>
      <c r="I1961" s="48"/>
      <c r="J1961" s="59">
        <v>118</v>
      </c>
      <c r="K1961" s="233">
        <v>7</v>
      </c>
      <c r="L1961" s="59">
        <v>7</v>
      </c>
      <c r="M1961" s="59">
        <v>0</v>
      </c>
      <c r="N1961" s="48"/>
      <c r="O1961" s="59">
        <v>136</v>
      </c>
      <c r="P1961" s="59">
        <v>39</v>
      </c>
      <c r="Q1961" s="48"/>
      <c r="R1961" s="59">
        <v>313</v>
      </c>
      <c r="S1961" s="59">
        <v>94</v>
      </c>
      <c r="T1961" s="48">
        <v>0</v>
      </c>
      <c r="U1961" s="59">
        <v>747</v>
      </c>
      <c r="V1961" s="59">
        <v>145</v>
      </c>
    </row>
    <row r="1962" spans="1:22">
      <c r="A1962" s="60" t="s">
        <v>1275</v>
      </c>
      <c r="B1962" s="15" t="str">
        <f>VLOOKUP(A1962,'Planning Periods'!$E$2:$N$540,10,FALSE)</f>
        <v>12/15/2023 - 12/15/2031</v>
      </c>
      <c r="C1962" s="59">
        <v>2016</v>
      </c>
      <c r="D1962" s="59" t="str">
        <f t="shared" si="28"/>
        <v>Santa Cruz 2016</v>
      </c>
      <c r="E1962" s="59">
        <v>180</v>
      </c>
      <c r="F1962" s="233">
        <v>1</v>
      </c>
      <c r="G1962" s="59">
        <v>1</v>
      </c>
      <c r="H1962" s="59">
        <v>0</v>
      </c>
      <c r="I1962" s="48"/>
      <c r="J1962" s="59">
        <v>118</v>
      </c>
      <c r="K1962" s="233">
        <v>15</v>
      </c>
      <c r="L1962" s="59">
        <v>15</v>
      </c>
      <c r="M1962" s="59">
        <v>0</v>
      </c>
      <c r="N1962" s="48"/>
      <c r="O1962" s="59">
        <v>136</v>
      </c>
      <c r="P1962" s="59">
        <v>112</v>
      </c>
      <c r="Q1962" s="48"/>
      <c r="R1962" s="59">
        <v>313</v>
      </c>
      <c r="S1962" s="59">
        <v>44</v>
      </c>
      <c r="T1962" s="48">
        <v>0</v>
      </c>
      <c r="U1962" s="59">
        <v>747</v>
      </c>
      <c r="V1962" s="59">
        <v>172</v>
      </c>
    </row>
    <row r="1963" spans="1:22">
      <c r="A1963" s="60" t="s">
        <v>1275</v>
      </c>
      <c r="B1963" s="15" t="str">
        <f>VLOOKUP(A1963,'Planning Periods'!$E$2:$N$540,10,FALSE)</f>
        <v>12/15/2023 - 12/15/2031</v>
      </c>
      <c r="C1963" s="59">
        <v>2017</v>
      </c>
      <c r="D1963" s="59" t="str">
        <f t="shared" si="28"/>
        <v>Santa Cruz 2017</v>
      </c>
      <c r="E1963" s="59">
        <v>180</v>
      </c>
      <c r="F1963" s="233">
        <v>0</v>
      </c>
      <c r="G1963" s="59">
        <v>0</v>
      </c>
      <c r="H1963" s="59">
        <v>0</v>
      </c>
      <c r="I1963" s="48"/>
      <c r="J1963" s="59">
        <v>118</v>
      </c>
      <c r="K1963" s="233">
        <v>13</v>
      </c>
      <c r="L1963" s="59">
        <v>13</v>
      </c>
      <c r="M1963" s="59">
        <v>0</v>
      </c>
      <c r="N1963" s="48"/>
      <c r="O1963" s="59">
        <v>136</v>
      </c>
      <c r="P1963" s="59">
        <v>41</v>
      </c>
      <c r="Q1963" s="48"/>
      <c r="R1963" s="59">
        <v>313</v>
      </c>
      <c r="S1963" s="59">
        <v>109</v>
      </c>
      <c r="T1963" s="48">
        <v>0</v>
      </c>
      <c r="U1963" s="59">
        <v>747</v>
      </c>
      <c r="V1963" s="59">
        <v>163</v>
      </c>
    </row>
    <row r="1964" spans="1:22">
      <c r="A1964" s="60" t="s">
        <v>1276</v>
      </c>
      <c r="B1964" s="15" t="str">
        <f>VLOOKUP(A1964,'Planning Periods'!$E$2:$N$540,10,FALSE)</f>
        <v>12/15/2023 - 12/15/2031</v>
      </c>
      <c r="C1964" s="59">
        <v>2014</v>
      </c>
      <c r="D1964" s="59" t="str">
        <f t="shared" si="28"/>
        <v>Santa Cruz County - Unincorporated 2014</v>
      </c>
      <c r="E1964" s="59" t="s">
        <v>1357</v>
      </c>
      <c r="F1964" s="233" t="s">
        <v>1357</v>
      </c>
      <c r="G1964" s="59" t="s">
        <v>1357</v>
      </c>
      <c r="H1964" s="59" t="s">
        <v>1357</v>
      </c>
      <c r="I1964" s="48"/>
      <c r="J1964" s="59" t="s">
        <v>1357</v>
      </c>
      <c r="K1964" s="233" t="s">
        <v>1357</v>
      </c>
      <c r="L1964" s="59" t="s">
        <v>1357</v>
      </c>
      <c r="M1964" s="59" t="s">
        <v>1357</v>
      </c>
      <c r="N1964" s="48"/>
      <c r="O1964" s="59" t="s">
        <v>1357</v>
      </c>
      <c r="P1964" s="59" t="s">
        <v>1357</v>
      </c>
      <c r="Q1964" s="48"/>
      <c r="R1964" s="59" t="s">
        <v>1357</v>
      </c>
      <c r="S1964" s="59" t="s">
        <v>1357</v>
      </c>
      <c r="T1964" s="48" t="s">
        <v>1357</v>
      </c>
      <c r="U1964" s="59" t="s">
        <v>1357</v>
      </c>
      <c r="V1964" s="59" t="s">
        <v>1357</v>
      </c>
    </row>
    <row r="1965" spans="1:22">
      <c r="A1965" s="60" t="s">
        <v>1276</v>
      </c>
      <c r="B1965" s="15" t="str">
        <f>VLOOKUP(A1965,'Planning Periods'!$E$2:$N$540,10,FALSE)</f>
        <v>12/15/2023 - 12/15/2031</v>
      </c>
      <c r="C1965" s="59">
        <v>2015</v>
      </c>
      <c r="D1965" s="59" t="str">
        <f t="shared" si="28"/>
        <v>Santa Cruz County - Unincorporated 2015</v>
      </c>
      <c r="E1965" s="59">
        <v>317</v>
      </c>
      <c r="F1965" s="233">
        <v>1</v>
      </c>
      <c r="G1965" s="59">
        <v>1</v>
      </c>
      <c r="H1965" s="59">
        <v>0</v>
      </c>
      <c r="I1965" s="48"/>
      <c r="J1965" s="59">
        <v>207</v>
      </c>
      <c r="K1965" s="233">
        <v>2</v>
      </c>
      <c r="L1965" s="59">
        <v>2</v>
      </c>
      <c r="M1965" s="59">
        <v>0</v>
      </c>
      <c r="N1965" s="48"/>
      <c r="O1965" s="59">
        <v>239</v>
      </c>
      <c r="P1965" s="59">
        <v>84</v>
      </c>
      <c r="Q1965" s="48"/>
      <c r="R1965" s="59">
        <v>551</v>
      </c>
      <c r="S1965" s="59">
        <v>33</v>
      </c>
      <c r="T1965" s="48">
        <v>0</v>
      </c>
      <c r="U1965" s="59">
        <v>1314</v>
      </c>
      <c r="V1965" s="59">
        <v>120</v>
      </c>
    </row>
    <row r="1966" spans="1:22">
      <c r="A1966" s="60" t="s">
        <v>1276</v>
      </c>
      <c r="B1966" s="15" t="str">
        <f>VLOOKUP(A1966,'Planning Periods'!$E$2:$N$540,10,FALSE)</f>
        <v>12/15/2023 - 12/15/2031</v>
      </c>
      <c r="C1966" s="59">
        <v>2016</v>
      </c>
      <c r="D1966" s="59" t="str">
        <f t="shared" ref="D1966:D2030" si="29">CONCATENATE(A1966," ",C1966)</f>
        <v>Santa Cruz County - Unincorporated 2016</v>
      </c>
      <c r="E1966" s="59">
        <v>317</v>
      </c>
      <c r="F1966" s="233">
        <v>42</v>
      </c>
      <c r="G1966" s="59">
        <v>42</v>
      </c>
      <c r="H1966" s="59">
        <v>0</v>
      </c>
      <c r="I1966" s="48"/>
      <c r="J1966" s="59">
        <v>207</v>
      </c>
      <c r="K1966" s="233">
        <v>23</v>
      </c>
      <c r="L1966" s="59">
        <v>23</v>
      </c>
      <c r="M1966" s="59">
        <v>0</v>
      </c>
      <c r="N1966" s="48"/>
      <c r="O1966" s="59">
        <v>239</v>
      </c>
      <c r="P1966" s="59">
        <v>35</v>
      </c>
      <c r="Q1966" s="48"/>
      <c r="R1966" s="59">
        <v>551</v>
      </c>
      <c r="S1966" s="59">
        <v>17</v>
      </c>
      <c r="T1966" s="48">
        <v>0</v>
      </c>
      <c r="U1966" s="59">
        <v>1314</v>
      </c>
      <c r="V1966" s="59">
        <v>117</v>
      </c>
    </row>
    <row r="1967" spans="1:22">
      <c r="A1967" s="60" t="s">
        <v>1276</v>
      </c>
      <c r="B1967" s="15" t="str">
        <f>VLOOKUP(A1967,'Planning Periods'!$E$2:$N$540,10,FALSE)</f>
        <v>12/15/2023 - 12/15/2031</v>
      </c>
      <c r="C1967" s="59">
        <v>2017</v>
      </c>
      <c r="D1967" s="59" t="str">
        <f t="shared" si="29"/>
        <v>Santa Cruz County - Unincorporated 2017</v>
      </c>
      <c r="E1967" s="59">
        <v>317</v>
      </c>
      <c r="F1967" s="233">
        <v>0</v>
      </c>
      <c r="G1967" s="59">
        <v>0</v>
      </c>
      <c r="H1967" s="59">
        <v>0</v>
      </c>
      <c r="I1967" s="48"/>
      <c r="J1967" s="59">
        <v>207</v>
      </c>
      <c r="K1967" s="233">
        <v>0</v>
      </c>
      <c r="L1967" s="59">
        <v>0</v>
      </c>
      <c r="M1967" s="59">
        <v>0</v>
      </c>
      <c r="N1967" s="48"/>
      <c r="O1967" s="59">
        <v>239</v>
      </c>
      <c r="P1967" s="59">
        <v>66</v>
      </c>
      <c r="Q1967" s="48"/>
      <c r="R1967" s="59">
        <v>551</v>
      </c>
      <c r="S1967" s="59">
        <v>38</v>
      </c>
      <c r="T1967" s="48">
        <v>0</v>
      </c>
      <c r="U1967" s="59">
        <v>1314</v>
      </c>
      <c r="V1967" s="59">
        <v>104</v>
      </c>
    </row>
    <row r="1968" spans="1:22">
      <c r="A1968" s="60" t="s">
        <v>1277</v>
      </c>
      <c r="B1968" s="15"/>
      <c r="C1968" s="59">
        <v>2013</v>
      </c>
      <c r="D1968" s="59" t="str">
        <f t="shared" si="29"/>
        <v>Santa Fe Springs 2013</v>
      </c>
      <c r="E1968" s="59">
        <v>82</v>
      </c>
      <c r="F1968" s="233">
        <v>0</v>
      </c>
      <c r="G1968" s="59">
        <v>0</v>
      </c>
      <c r="H1968" s="59">
        <v>0</v>
      </c>
      <c r="I1968" s="48"/>
      <c r="J1968" s="59">
        <v>50</v>
      </c>
      <c r="K1968" s="233">
        <v>0</v>
      </c>
      <c r="L1968" s="59">
        <v>0</v>
      </c>
      <c r="M1968" s="59">
        <v>0</v>
      </c>
      <c r="N1968" s="48"/>
      <c r="O1968" s="59">
        <v>53</v>
      </c>
      <c r="P1968" s="59">
        <v>0</v>
      </c>
      <c r="Q1968" s="48"/>
      <c r="R1968" s="59">
        <v>139</v>
      </c>
      <c r="S1968" s="59">
        <v>0</v>
      </c>
      <c r="T1968" s="48">
        <v>0</v>
      </c>
      <c r="U1968" s="59">
        <v>324</v>
      </c>
      <c r="V1968" s="59">
        <v>0</v>
      </c>
    </row>
    <row r="1969" spans="1:22">
      <c r="A1969" s="60" t="s">
        <v>1277</v>
      </c>
      <c r="B1969" s="15" t="str">
        <f>VLOOKUP(A1969,'Planning Periods'!$E$2:$N$540,10,FALSE)</f>
        <v>10/15/2021 - 10/15/2029</v>
      </c>
      <c r="C1969" s="59">
        <v>2014</v>
      </c>
      <c r="D1969" s="59" t="str">
        <f t="shared" si="29"/>
        <v>Santa Fe Springs 2014</v>
      </c>
      <c r="E1969" s="59">
        <v>82</v>
      </c>
      <c r="F1969" s="233">
        <v>0</v>
      </c>
      <c r="G1969" s="59">
        <v>0</v>
      </c>
      <c r="H1969" s="59">
        <v>0</v>
      </c>
      <c r="I1969" s="48"/>
      <c r="J1969" s="59">
        <v>50</v>
      </c>
      <c r="K1969" s="233">
        <v>0</v>
      </c>
      <c r="L1969" s="59">
        <v>0</v>
      </c>
      <c r="M1969" s="59">
        <v>0</v>
      </c>
      <c r="N1969" s="48"/>
      <c r="O1969" s="59">
        <v>53</v>
      </c>
      <c r="P1969" s="59">
        <v>0</v>
      </c>
      <c r="Q1969" s="48"/>
      <c r="R1969" s="59">
        <v>139</v>
      </c>
      <c r="S1969" s="59">
        <v>156</v>
      </c>
      <c r="T1969" s="48">
        <v>0</v>
      </c>
      <c r="U1969" s="59">
        <v>324</v>
      </c>
      <c r="V1969" s="59">
        <v>156</v>
      </c>
    </row>
    <row r="1970" spans="1:22">
      <c r="A1970" s="60" t="s">
        <v>1277</v>
      </c>
      <c r="B1970" s="15" t="str">
        <f>VLOOKUP(A1970,'Planning Periods'!$E$2:$N$540,10,FALSE)</f>
        <v>10/15/2021 - 10/15/2029</v>
      </c>
      <c r="C1970" s="59">
        <v>2015</v>
      </c>
      <c r="D1970" s="59" t="str">
        <f t="shared" si="29"/>
        <v>Santa Fe Springs 2015</v>
      </c>
      <c r="E1970" s="59">
        <v>82</v>
      </c>
      <c r="F1970" s="233">
        <v>0</v>
      </c>
      <c r="G1970" s="59">
        <v>0</v>
      </c>
      <c r="H1970" s="59">
        <v>0</v>
      </c>
      <c r="I1970" s="48"/>
      <c r="J1970" s="59">
        <v>50</v>
      </c>
      <c r="K1970" s="233">
        <v>0</v>
      </c>
      <c r="L1970" s="59">
        <v>0</v>
      </c>
      <c r="M1970" s="59">
        <v>0</v>
      </c>
      <c r="N1970" s="48"/>
      <c r="O1970" s="59">
        <v>53</v>
      </c>
      <c r="P1970" s="59">
        <v>0</v>
      </c>
      <c r="Q1970" s="48"/>
      <c r="R1970" s="59">
        <v>139</v>
      </c>
      <c r="S1970" s="59">
        <v>51</v>
      </c>
      <c r="T1970" s="48">
        <v>0</v>
      </c>
      <c r="U1970" s="59">
        <v>324</v>
      </c>
      <c r="V1970" s="59">
        <v>51</v>
      </c>
    </row>
    <row r="1971" spans="1:22">
      <c r="A1971" s="60" t="s">
        <v>1277</v>
      </c>
      <c r="B1971" s="15" t="str">
        <f>VLOOKUP(A1971,'Planning Periods'!$E$2:$N$540,10,FALSE)</f>
        <v>10/15/2021 - 10/15/2029</v>
      </c>
      <c r="C1971" s="59">
        <v>2016</v>
      </c>
      <c r="D1971" s="59" t="str">
        <f t="shared" si="29"/>
        <v>Santa Fe Springs 2016</v>
      </c>
      <c r="E1971" s="59">
        <v>82</v>
      </c>
      <c r="F1971" s="233">
        <v>0</v>
      </c>
      <c r="G1971" s="59">
        <v>0</v>
      </c>
      <c r="H1971" s="59">
        <v>0</v>
      </c>
      <c r="I1971" s="48"/>
      <c r="J1971" s="59">
        <v>50</v>
      </c>
      <c r="K1971" s="233">
        <v>0</v>
      </c>
      <c r="L1971" s="59">
        <v>0</v>
      </c>
      <c r="M1971" s="59">
        <v>0</v>
      </c>
      <c r="N1971" s="48"/>
      <c r="O1971" s="59">
        <v>53</v>
      </c>
      <c r="P1971" s="59">
        <v>0</v>
      </c>
      <c r="Q1971" s="48"/>
      <c r="R1971" s="59">
        <v>139</v>
      </c>
      <c r="S1971" s="59">
        <v>0</v>
      </c>
      <c r="T1971" s="48">
        <v>0</v>
      </c>
      <c r="U1971" s="59">
        <v>324</v>
      </c>
      <c r="V1971" s="59">
        <v>0</v>
      </c>
    </row>
    <row r="1972" spans="1:22">
      <c r="A1972" s="60" t="s">
        <v>1277</v>
      </c>
      <c r="B1972" s="15" t="str">
        <f>VLOOKUP(A1972,'Planning Periods'!$E$2:$N$540,10,FALSE)</f>
        <v>10/15/2021 - 10/15/2029</v>
      </c>
      <c r="C1972" s="59">
        <v>2017</v>
      </c>
      <c r="D1972" s="59" t="str">
        <f t="shared" si="29"/>
        <v>Santa Fe Springs 2017</v>
      </c>
      <c r="E1972" s="59">
        <v>82</v>
      </c>
      <c r="F1972" s="233">
        <v>0</v>
      </c>
      <c r="G1972" s="59">
        <v>0</v>
      </c>
      <c r="H1972" s="59">
        <v>0</v>
      </c>
      <c r="I1972" s="48"/>
      <c r="J1972" s="59">
        <v>50</v>
      </c>
      <c r="K1972" s="233">
        <v>1</v>
      </c>
      <c r="L1972" s="59">
        <v>0</v>
      </c>
      <c r="M1972" s="59">
        <v>1</v>
      </c>
      <c r="N1972" s="48"/>
      <c r="O1972" s="59">
        <v>53</v>
      </c>
      <c r="P1972" s="59">
        <v>0</v>
      </c>
      <c r="Q1972" s="48"/>
      <c r="R1972" s="59">
        <v>139</v>
      </c>
      <c r="S1972" s="59">
        <v>14</v>
      </c>
      <c r="T1972" s="48">
        <v>1</v>
      </c>
      <c r="U1972" s="59">
        <v>324</v>
      </c>
      <c r="V1972" s="59">
        <v>15</v>
      </c>
    </row>
    <row r="1973" spans="1:22">
      <c r="A1973" s="60" t="s">
        <v>1278</v>
      </c>
      <c r="B1973" s="15" t="str">
        <f>VLOOKUP(A1973,'Planning Periods'!$E$2:$N$540,10,FALSE)</f>
        <v>02/15/2023 - 02/15/2031</v>
      </c>
      <c r="C1973" s="59">
        <v>2014</v>
      </c>
      <c r="D1973" s="59" t="str">
        <f t="shared" si="29"/>
        <v>Santa Maria 2014</v>
      </c>
      <c r="E1973" s="59" t="s">
        <v>1357</v>
      </c>
      <c r="F1973" s="233" t="s">
        <v>1357</v>
      </c>
      <c r="G1973" s="59" t="s">
        <v>1357</v>
      </c>
      <c r="H1973" s="59" t="s">
        <v>1357</v>
      </c>
      <c r="I1973" s="48"/>
      <c r="J1973" s="59" t="s">
        <v>1357</v>
      </c>
      <c r="K1973" s="233" t="s">
        <v>1357</v>
      </c>
      <c r="L1973" s="59" t="s">
        <v>1357</v>
      </c>
      <c r="M1973" s="59" t="s">
        <v>1357</v>
      </c>
      <c r="N1973" s="48"/>
      <c r="O1973" s="59" t="s">
        <v>1357</v>
      </c>
      <c r="P1973" s="59" t="s">
        <v>1357</v>
      </c>
      <c r="Q1973" s="48"/>
      <c r="R1973" s="59" t="s">
        <v>1357</v>
      </c>
      <c r="S1973" s="59" t="s">
        <v>1357</v>
      </c>
      <c r="T1973" s="48" t="s">
        <v>1357</v>
      </c>
      <c r="U1973" s="59" t="s">
        <v>1357</v>
      </c>
      <c r="V1973" s="59" t="s">
        <v>1357</v>
      </c>
    </row>
    <row r="1974" spans="1:22">
      <c r="A1974" s="60" t="s">
        <v>1278</v>
      </c>
      <c r="B1974" s="15" t="str">
        <f>VLOOKUP(A1974,'Planning Periods'!$E$2:$N$540,10,FALSE)</f>
        <v>02/15/2023 - 02/15/2031</v>
      </c>
      <c r="C1974" s="59">
        <v>2015</v>
      </c>
      <c r="D1974" s="59" t="str">
        <f t="shared" si="29"/>
        <v>Santa Maria 2015</v>
      </c>
      <c r="E1974" s="59">
        <v>985</v>
      </c>
      <c r="F1974" s="233">
        <v>0</v>
      </c>
      <c r="G1974" s="59">
        <v>0</v>
      </c>
      <c r="H1974" s="59">
        <v>0</v>
      </c>
      <c r="I1974" s="48"/>
      <c r="J1974" s="59">
        <v>656</v>
      </c>
      <c r="K1974" s="233">
        <v>0</v>
      </c>
      <c r="L1974" s="59">
        <v>0</v>
      </c>
      <c r="M1974" s="59">
        <v>0</v>
      </c>
      <c r="N1974" s="48"/>
      <c r="O1974" s="59">
        <v>730</v>
      </c>
      <c r="P1974" s="59">
        <v>286</v>
      </c>
      <c r="Q1974" s="48"/>
      <c r="R1974" s="59">
        <v>1731</v>
      </c>
      <c r="S1974" s="59">
        <v>150</v>
      </c>
      <c r="T1974" s="48">
        <v>0</v>
      </c>
      <c r="U1974" s="59">
        <v>4102</v>
      </c>
      <c r="V1974" s="59">
        <v>436</v>
      </c>
    </row>
    <row r="1975" spans="1:22">
      <c r="A1975" s="60" t="s">
        <v>1278</v>
      </c>
      <c r="B1975" s="15" t="str">
        <f>VLOOKUP(A1975,'Planning Periods'!$E$2:$N$540,10,FALSE)</f>
        <v>02/15/2023 - 02/15/2031</v>
      </c>
      <c r="C1975" s="59">
        <v>2016</v>
      </c>
      <c r="D1975" s="59" t="str">
        <f t="shared" si="29"/>
        <v>Santa Maria 2016</v>
      </c>
      <c r="E1975" s="59">
        <v>985</v>
      </c>
      <c r="F1975" s="233">
        <v>27</v>
      </c>
      <c r="G1975" s="59">
        <v>27</v>
      </c>
      <c r="H1975" s="59">
        <v>0</v>
      </c>
      <c r="I1975" s="48"/>
      <c r="J1975" s="59">
        <v>656</v>
      </c>
      <c r="K1975" s="233">
        <v>59</v>
      </c>
      <c r="L1975" s="59">
        <v>59</v>
      </c>
      <c r="M1975" s="59">
        <v>0</v>
      </c>
      <c r="N1975" s="48"/>
      <c r="O1975" s="59">
        <v>730</v>
      </c>
      <c r="P1975" s="59">
        <v>14</v>
      </c>
      <c r="Q1975" s="48"/>
      <c r="R1975" s="59">
        <v>1731</v>
      </c>
      <c r="S1975" s="59">
        <v>191</v>
      </c>
      <c r="T1975" s="48">
        <v>0</v>
      </c>
      <c r="U1975" s="59">
        <v>4102</v>
      </c>
      <c r="V1975" s="59">
        <v>291</v>
      </c>
    </row>
    <row r="1976" spans="1:22">
      <c r="A1976" s="60" t="s">
        <v>1278</v>
      </c>
      <c r="B1976" s="15" t="str">
        <f>VLOOKUP(A1976,'Planning Periods'!$E$2:$N$540,10,FALSE)</f>
        <v>02/15/2023 - 02/15/2031</v>
      </c>
      <c r="C1976" s="59">
        <v>2017</v>
      </c>
      <c r="D1976" s="59" t="str">
        <f t="shared" si="29"/>
        <v>Santa Maria 2017</v>
      </c>
      <c r="E1976" s="59">
        <v>985</v>
      </c>
      <c r="F1976" s="233">
        <v>0</v>
      </c>
      <c r="G1976" s="59">
        <v>0</v>
      </c>
      <c r="H1976" s="59">
        <v>0</v>
      </c>
      <c r="I1976" s="48"/>
      <c r="J1976" s="59">
        <v>656</v>
      </c>
      <c r="K1976" s="233">
        <v>0</v>
      </c>
      <c r="L1976" s="59">
        <v>0</v>
      </c>
      <c r="M1976" s="59">
        <v>0</v>
      </c>
      <c r="N1976" s="48"/>
      <c r="O1976" s="59">
        <v>730</v>
      </c>
      <c r="P1976" s="59">
        <v>391</v>
      </c>
      <c r="Q1976" s="48"/>
      <c r="R1976" s="59">
        <v>1731</v>
      </c>
      <c r="S1976" s="59">
        <v>125</v>
      </c>
      <c r="T1976" s="48">
        <v>0</v>
      </c>
      <c r="U1976" s="59">
        <v>4102</v>
      </c>
      <c r="V1976" s="59">
        <v>516</v>
      </c>
    </row>
    <row r="1977" spans="1:22">
      <c r="A1977" s="60" t="s">
        <v>1279</v>
      </c>
      <c r="B1977" s="15"/>
      <c r="C1977" s="59">
        <v>2013</v>
      </c>
      <c r="D1977" s="59" t="str">
        <f t="shared" si="29"/>
        <v>Santa Monica 2013</v>
      </c>
      <c r="E1977" s="59" t="s">
        <v>1357</v>
      </c>
      <c r="F1977" s="233" t="s">
        <v>1357</v>
      </c>
      <c r="G1977" s="59" t="s">
        <v>1357</v>
      </c>
      <c r="H1977" s="59" t="s">
        <v>1357</v>
      </c>
      <c r="I1977" s="48"/>
      <c r="J1977" s="59" t="s">
        <v>1357</v>
      </c>
      <c r="K1977" s="233" t="s">
        <v>1357</v>
      </c>
      <c r="L1977" s="59" t="s">
        <v>1357</v>
      </c>
      <c r="M1977" s="59" t="s">
        <v>1357</v>
      </c>
      <c r="N1977" s="48"/>
      <c r="O1977" s="59" t="s">
        <v>1357</v>
      </c>
      <c r="P1977" s="59" t="s">
        <v>1357</v>
      </c>
      <c r="Q1977" s="48"/>
      <c r="R1977" s="59" t="s">
        <v>1357</v>
      </c>
      <c r="S1977" s="59" t="s">
        <v>1357</v>
      </c>
      <c r="T1977" s="48" t="s">
        <v>1357</v>
      </c>
      <c r="U1977" s="59" t="s">
        <v>1357</v>
      </c>
      <c r="V1977" s="59" t="s">
        <v>1357</v>
      </c>
    </row>
    <row r="1978" spans="1:22">
      <c r="A1978" s="60" t="s">
        <v>1279</v>
      </c>
      <c r="B1978" s="15" t="str">
        <f>VLOOKUP(A1978,'Planning Periods'!$E$2:$N$540,10,FALSE)</f>
        <v>10/15/2021 - 10/15/2029</v>
      </c>
      <c r="C1978" s="59">
        <v>2014</v>
      </c>
      <c r="D1978" s="59" t="str">
        <f t="shared" si="29"/>
        <v>Santa Monica 2014</v>
      </c>
      <c r="E1978" s="59">
        <v>428</v>
      </c>
      <c r="F1978" s="233">
        <v>167</v>
      </c>
      <c r="G1978" s="59">
        <v>167</v>
      </c>
      <c r="H1978" s="59">
        <v>0</v>
      </c>
      <c r="I1978" s="48"/>
      <c r="J1978" s="59">
        <v>263</v>
      </c>
      <c r="K1978" s="233">
        <v>97</v>
      </c>
      <c r="L1978" s="59">
        <v>97</v>
      </c>
      <c r="M1978" s="59">
        <v>0</v>
      </c>
      <c r="N1978" s="48"/>
      <c r="O1978" s="59">
        <v>283</v>
      </c>
      <c r="P1978" s="59">
        <v>17</v>
      </c>
      <c r="Q1978" s="48"/>
      <c r="R1978" s="59">
        <v>700</v>
      </c>
      <c r="S1978" s="59">
        <v>301</v>
      </c>
      <c r="T1978" s="48">
        <v>0</v>
      </c>
      <c r="U1978" s="59">
        <v>1674</v>
      </c>
      <c r="V1978" s="59">
        <v>582</v>
      </c>
    </row>
    <row r="1979" spans="1:22">
      <c r="A1979" s="60" t="s">
        <v>1279</v>
      </c>
      <c r="B1979" s="15" t="str">
        <f>VLOOKUP(A1979,'Planning Periods'!$E$2:$N$540,10,FALSE)</f>
        <v>10/15/2021 - 10/15/2029</v>
      </c>
      <c r="C1979" s="59">
        <v>2015</v>
      </c>
      <c r="D1979" s="59" t="str">
        <f t="shared" si="29"/>
        <v>Santa Monica 2015</v>
      </c>
      <c r="E1979" s="59">
        <v>428</v>
      </c>
      <c r="F1979" s="233">
        <v>37</v>
      </c>
      <c r="G1979" s="59">
        <v>37</v>
      </c>
      <c r="H1979" s="59">
        <v>0</v>
      </c>
      <c r="I1979" s="48"/>
      <c r="J1979" s="59">
        <v>263</v>
      </c>
      <c r="K1979" s="233">
        <v>0</v>
      </c>
      <c r="L1979" s="59">
        <v>0</v>
      </c>
      <c r="M1979" s="59">
        <v>0</v>
      </c>
      <c r="N1979" s="48"/>
      <c r="O1979" s="59">
        <v>283</v>
      </c>
      <c r="P1979" s="59">
        <v>1</v>
      </c>
      <c r="Q1979" s="48"/>
      <c r="R1979" s="59">
        <v>700</v>
      </c>
      <c r="S1979" s="59">
        <v>108</v>
      </c>
      <c r="T1979" s="48">
        <v>0</v>
      </c>
      <c r="U1979" s="59">
        <v>1674</v>
      </c>
      <c r="V1979" s="59">
        <v>146</v>
      </c>
    </row>
    <row r="1980" spans="1:22">
      <c r="A1980" s="60" t="s">
        <v>1279</v>
      </c>
      <c r="B1980" s="15" t="str">
        <f>VLOOKUP(A1980,'Planning Periods'!$E$2:$N$540,10,FALSE)</f>
        <v>10/15/2021 - 10/15/2029</v>
      </c>
      <c r="C1980" s="59">
        <v>2016</v>
      </c>
      <c r="D1980" s="59" t="str">
        <f t="shared" si="29"/>
        <v>Santa Monica 2016</v>
      </c>
      <c r="E1980" s="59">
        <v>428</v>
      </c>
      <c r="F1980" s="233">
        <v>6</v>
      </c>
      <c r="G1980" s="59">
        <v>6</v>
      </c>
      <c r="H1980" s="59">
        <v>0</v>
      </c>
      <c r="I1980" s="48"/>
      <c r="J1980" s="59">
        <v>263</v>
      </c>
      <c r="K1980" s="233">
        <v>6</v>
      </c>
      <c r="L1980" s="59">
        <v>6</v>
      </c>
      <c r="M1980" s="59">
        <v>0</v>
      </c>
      <c r="N1980" s="48"/>
      <c r="O1980" s="59">
        <v>283</v>
      </c>
      <c r="P1980" s="59">
        <v>0</v>
      </c>
      <c r="Q1980" s="48"/>
      <c r="R1980" s="59">
        <v>700</v>
      </c>
      <c r="S1980" s="59">
        <v>244</v>
      </c>
      <c r="T1980" s="48">
        <v>0</v>
      </c>
      <c r="U1980" s="59">
        <v>1674</v>
      </c>
      <c r="V1980" s="59">
        <v>256</v>
      </c>
    </row>
    <row r="1981" spans="1:22">
      <c r="A1981" s="60" t="s">
        <v>1279</v>
      </c>
      <c r="B1981" s="15" t="str">
        <f>VLOOKUP(A1981,'Planning Periods'!$E$2:$N$540,10,FALSE)</f>
        <v>10/15/2021 - 10/15/2029</v>
      </c>
      <c r="C1981" s="59">
        <v>2017</v>
      </c>
      <c r="D1981" s="59" t="str">
        <f t="shared" si="29"/>
        <v>Santa Monica 2017</v>
      </c>
      <c r="E1981" s="59">
        <v>428</v>
      </c>
      <c r="F1981" s="233">
        <v>93</v>
      </c>
      <c r="G1981" s="59">
        <v>93</v>
      </c>
      <c r="H1981" s="59">
        <v>0</v>
      </c>
      <c r="I1981" s="48"/>
      <c r="J1981" s="59">
        <v>263</v>
      </c>
      <c r="K1981" s="233">
        <v>21</v>
      </c>
      <c r="L1981" s="59">
        <v>21</v>
      </c>
      <c r="M1981" s="59">
        <v>0</v>
      </c>
      <c r="N1981" s="48"/>
      <c r="O1981" s="59">
        <v>283</v>
      </c>
      <c r="P1981" s="59">
        <v>8</v>
      </c>
      <c r="Q1981" s="48"/>
      <c r="R1981" s="59">
        <v>700</v>
      </c>
      <c r="S1981" s="59">
        <v>569</v>
      </c>
      <c r="T1981" s="48">
        <v>0</v>
      </c>
      <c r="U1981" s="59">
        <v>1674</v>
      </c>
      <c r="V1981" s="59">
        <v>691</v>
      </c>
    </row>
    <row r="1982" spans="1:22">
      <c r="A1982" s="60" t="s">
        <v>1459</v>
      </c>
      <c r="B1982" s="15"/>
      <c r="C1982" s="59">
        <v>2013</v>
      </c>
      <c r="D1982" s="59" t="str">
        <f t="shared" si="29"/>
        <v>Santa Paula 2013</v>
      </c>
      <c r="E1982" s="59" t="s">
        <v>1357</v>
      </c>
      <c r="F1982" s="233" t="s">
        <v>1357</v>
      </c>
      <c r="G1982" s="59" t="s">
        <v>1357</v>
      </c>
      <c r="H1982" s="59" t="s">
        <v>1357</v>
      </c>
      <c r="I1982" s="48"/>
      <c r="J1982" s="59" t="s">
        <v>1357</v>
      </c>
      <c r="K1982" s="233" t="s">
        <v>1357</v>
      </c>
      <c r="L1982" s="59" t="s">
        <v>1357</v>
      </c>
      <c r="M1982" s="59" t="s">
        <v>1357</v>
      </c>
      <c r="N1982" s="48"/>
      <c r="O1982" s="59" t="s">
        <v>1357</v>
      </c>
      <c r="P1982" s="59" t="s">
        <v>1357</v>
      </c>
      <c r="Q1982" s="48"/>
      <c r="R1982" s="59" t="s">
        <v>1357</v>
      </c>
      <c r="S1982" s="59" t="s">
        <v>1357</v>
      </c>
      <c r="T1982" s="48" t="s">
        <v>1357</v>
      </c>
      <c r="U1982" s="59" t="s">
        <v>1357</v>
      </c>
      <c r="V1982" s="59" t="s">
        <v>1357</v>
      </c>
    </row>
    <row r="1983" spans="1:22">
      <c r="A1983" s="60" t="s">
        <v>1459</v>
      </c>
      <c r="B1983" s="15" t="str">
        <f>VLOOKUP(A1983,'Planning Periods'!$E$2:$N$540,10,FALSE)</f>
        <v>10/15/2021 - 10/15/2029</v>
      </c>
      <c r="C1983" s="59">
        <v>2014</v>
      </c>
      <c r="D1983" s="59" t="str">
        <f t="shared" si="29"/>
        <v>Santa Paula 2014</v>
      </c>
      <c r="E1983" s="59" t="s">
        <v>1357</v>
      </c>
      <c r="F1983" s="233" t="s">
        <v>1357</v>
      </c>
      <c r="G1983" s="59" t="s">
        <v>1357</v>
      </c>
      <c r="H1983" s="59" t="s">
        <v>1357</v>
      </c>
      <c r="I1983" s="48"/>
      <c r="J1983" s="59" t="s">
        <v>1357</v>
      </c>
      <c r="K1983" s="233" t="s">
        <v>1357</v>
      </c>
      <c r="L1983" s="59" t="s">
        <v>1357</v>
      </c>
      <c r="M1983" s="59" t="s">
        <v>1357</v>
      </c>
      <c r="N1983" s="48"/>
      <c r="O1983" s="59" t="s">
        <v>1357</v>
      </c>
      <c r="P1983" s="59" t="s">
        <v>1357</v>
      </c>
      <c r="Q1983" s="48"/>
      <c r="R1983" s="59" t="s">
        <v>1357</v>
      </c>
      <c r="S1983" s="59" t="s">
        <v>1357</v>
      </c>
      <c r="T1983" s="48" t="s">
        <v>1357</v>
      </c>
      <c r="U1983" s="59" t="s">
        <v>1357</v>
      </c>
      <c r="V1983" s="59" t="s">
        <v>1357</v>
      </c>
    </row>
    <row r="1984" spans="1:22">
      <c r="A1984" s="60" t="s">
        <v>1459</v>
      </c>
      <c r="B1984" s="15" t="str">
        <f>VLOOKUP(A1984,'Planning Periods'!$E$2:$N$540,10,FALSE)</f>
        <v>10/15/2021 - 10/15/2029</v>
      </c>
      <c r="C1984" s="59">
        <v>2015</v>
      </c>
      <c r="D1984" s="59" t="str">
        <f t="shared" si="29"/>
        <v>Santa Paula 2015</v>
      </c>
      <c r="E1984" s="59" t="s">
        <v>1357</v>
      </c>
      <c r="F1984" s="233" t="s">
        <v>1357</v>
      </c>
      <c r="G1984" s="59" t="s">
        <v>1357</v>
      </c>
      <c r="H1984" s="59" t="s">
        <v>1357</v>
      </c>
      <c r="I1984" s="48"/>
      <c r="J1984" s="59" t="s">
        <v>1357</v>
      </c>
      <c r="K1984" s="233" t="s">
        <v>1357</v>
      </c>
      <c r="L1984" s="59" t="s">
        <v>1357</v>
      </c>
      <c r="M1984" s="59" t="s">
        <v>1357</v>
      </c>
      <c r="N1984" s="48"/>
      <c r="O1984" s="59" t="s">
        <v>1357</v>
      </c>
      <c r="P1984" s="59" t="s">
        <v>1357</v>
      </c>
      <c r="Q1984" s="48"/>
      <c r="R1984" s="59" t="s">
        <v>1357</v>
      </c>
      <c r="S1984" s="59" t="s">
        <v>1357</v>
      </c>
      <c r="T1984" s="48" t="s">
        <v>1357</v>
      </c>
      <c r="U1984" s="59" t="s">
        <v>1357</v>
      </c>
      <c r="V1984" s="59" t="s">
        <v>1357</v>
      </c>
    </row>
    <row r="1985" spans="1:22">
      <c r="A1985" s="60" t="s">
        <v>1459</v>
      </c>
      <c r="B1985" s="15" t="str">
        <f>VLOOKUP(A1985,'Planning Periods'!$E$2:$N$540,10,FALSE)</f>
        <v>10/15/2021 - 10/15/2029</v>
      </c>
      <c r="C1985" s="59">
        <v>2016</v>
      </c>
      <c r="D1985" s="59" t="str">
        <f t="shared" si="29"/>
        <v>Santa Paula 2016</v>
      </c>
      <c r="E1985" s="59" t="s">
        <v>1357</v>
      </c>
      <c r="F1985" s="233" t="s">
        <v>1357</v>
      </c>
      <c r="G1985" s="59" t="s">
        <v>1357</v>
      </c>
      <c r="H1985" s="59" t="s">
        <v>1357</v>
      </c>
      <c r="I1985" s="48"/>
      <c r="J1985" s="59" t="s">
        <v>1357</v>
      </c>
      <c r="K1985" s="233" t="s">
        <v>1357</v>
      </c>
      <c r="L1985" s="59" t="s">
        <v>1357</v>
      </c>
      <c r="M1985" s="59" t="s">
        <v>1357</v>
      </c>
      <c r="N1985" s="48"/>
      <c r="O1985" s="59" t="s">
        <v>1357</v>
      </c>
      <c r="P1985" s="59" t="s">
        <v>1357</v>
      </c>
      <c r="Q1985" s="48"/>
      <c r="R1985" s="59" t="s">
        <v>1357</v>
      </c>
      <c r="S1985" s="59" t="s">
        <v>1357</v>
      </c>
      <c r="T1985" s="48" t="s">
        <v>1357</v>
      </c>
      <c r="U1985" s="59" t="s">
        <v>1357</v>
      </c>
      <c r="V1985" s="59" t="s">
        <v>1357</v>
      </c>
    </row>
    <row r="1986" spans="1:22">
      <c r="A1986" s="60" t="s">
        <v>1459</v>
      </c>
      <c r="B1986" s="15" t="str">
        <f>VLOOKUP(A1986,'Planning Periods'!$E$2:$N$540,10,FALSE)</f>
        <v>10/15/2021 - 10/15/2029</v>
      </c>
      <c r="C1986" s="59">
        <v>2017</v>
      </c>
      <c r="D1986" s="59" t="str">
        <f t="shared" si="29"/>
        <v>Santa Paula 2017</v>
      </c>
      <c r="E1986" s="59">
        <v>288</v>
      </c>
      <c r="F1986" s="233">
        <v>0</v>
      </c>
      <c r="G1986" s="59">
        <v>0</v>
      </c>
      <c r="H1986" s="59">
        <v>0</v>
      </c>
      <c r="I1986" s="48"/>
      <c r="J1986" s="59">
        <v>201</v>
      </c>
      <c r="K1986" s="233">
        <v>10</v>
      </c>
      <c r="L1986" s="59">
        <v>10</v>
      </c>
      <c r="M1986" s="59">
        <v>0</v>
      </c>
      <c r="N1986" s="48"/>
      <c r="O1986" s="59">
        <v>241</v>
      </c>
      <c r="P1986" s="59">
        <v>6</v>
      </c>
      <c r="Q1986" s="48"/>
      <c r="R1986" s="59">
        <v>555</v>
      </c>
      <c r="S1986" s="59">
        <v>1</v>
      </c>
      <c r="T1986" s="48">
        <v>0</v>
      </c>
      <c r="U1986" s="59">
        <v>1285</v>
      </c>
      <c r="V1986" s="59">
        <v>17</v>
      </c>
    </row>
    <row r="1987" spans="1:22">
      <c r="A1987" s="60" t="s">
        <v>1280</v>
      </c>
      <c r="B1987" s="15" t="str">
        <f>VLOOKUP(A1987,'Planning Periods'!$E$2:$N$540,10,FALSE)</f>
        <v>01/31/2023 - 01/31/2031</v>
      </c>
      <c r="C1987" s="59">
        <v>2014</v>
      </c>
      <c r="D1987" s="59" t="str">
        <f t="shared" si="29"/>
        <v>Santa Rosa 2014</v>
      </c>
      <c r="E1987" s="59">
        <v>1041</v>
      </c>
      <c r="F1987" s="233">
        <v>11</v>
      </c>
      <c r="G1987" s="59">
        <v>11</v>
      </c>
      <c r="H1987" s="59">
        <v>0</v>
      </c>
      <c r="I1987" s="48"/>
      <c r="J1987" s="59">
        <v>671</v>
      </c>
      <c r="K1987" s="233">
        <v>90</v>
      </c>
      <c r="L1987" s="59">
        <v>90</v>
      </c>
      <c r="M1987" s="59">
        <v>0</v>
      </c>
      <c r="N1987" s="48"/>
      <c r="O1987" s="59">
        <v>759</v>
      </c>
      <c r="P1987" s="59">
        <v>10</v>
      </c>
      <c r="Q1987" s="48"/>
      <c r="R1987" s="59">
        <v>2612</v>
      </c>
      <c r="S1987" s="59">
        <v>141</v>
      </c>
      <c r="T1987" s="48">
        <v>0</v>
      </c>
      <c r="U1987" s="59">
        <v>5083</v>
      </c>
      <c r="V1987" s="59">
        <v>252</v>
      </c>
    </row>
    <row r="1988" spans="1:22">
      <c r="A1988" s="60" t="s">
        <v>1280</v>
      </c>
      <c r="B1988" s="15" t="str">
        <f>VLOOKUP(A1988,'Planning Periods'!$E$2:$N$540,10,FALSE)</f>
        <v>01/31/2023 - 01/31/2031</v>
      </c>
      <c r="C1988" s="59">
        <v>2015</v>
      </c>
      <c r="D1988" s="59" t="str">
        <f t="shared" si="29"/>
        <v>Santa Rosa 2015</v>
      </c>
      <c r="E1988" s="59">
        <v>1041</v>
      </c>
      <c r="F1988" s="233">
        <v>0</v>
      </c>
      <c r="G1988" s="59">
        <v>0</v>
      </c>
      <c r="H1988" s="59">
        <v>0</v>
      </c>
      <c r="I1988" s="48"/>
      <c r="J1988" s="59">
        <v>671</v>
      </c>
      <c r="K1988" s="233">
        <v>24</v>
      </c>
      <c r="L1988" s="59">
        <v>24</v>
      </c>
      <c r="M1988" s="59">
        <v>0</v>
      </c>
      <c r="N1988" s="48"/>
      <c r="O1988" s="59">
        <v>759</v>
      </c>
      <c r="P1988" s="59">
        <v>8</v>
      </c>
      <c r="Q1988" s="48"/>
      <c r="R1988" s="59">
        <v>2612</v>
      </c>
      <c r="S1988" s="59">
        <v>94</v>
      </c>
      <c r="T1988" s="48">
        <v>0</v>
      </c>
      <c r="U1988" s="59">
        <v>5083</v>
      </c>
      <c r="V1988" s="59">
        <v>126</v>
      </c>
    </row>
    <row r="1989" spans="1:22">
      <c r="A1989" s="60" t="s">
        <v>1280</v>
      </c>
      <c r="B1989" s="15" t="str">
        <f>VLOOKUP(A1989,'Planning Periods'!$E$2:$N$540,10,FALSE)</f>
        <v>01/31/2023 - 01/31/2031</v>
      </c>
      <c r="C1989" s="59">
        <v>2016</v>
      </c>
      <c r="D1989" s="59" t="str">
        <f t="shared" si="29"/>
        <v>Santa Rosa 2016</v>
      </c>
      <c r="E1989" s="59">
        <v>1041</v>
      </c>
      <c r="F1989" s="233">
        <v>38</v>
      </c>
      <c r="G1989" s="59">
        <v>38</v>
      </c>
      <c r="H1989" s="59">
        <v>0</v>
      </c>
      <c r="I1989" s="48"/>
      <c r="J1989" s="59">
        <v>671</v>
      </c>
      <c r="K1989" s="233">
        <v>3</v>
      </c>
      <c r="L1989" s="59">
        <v>3</v>
      </c>
      <c r="M1989" s="59">
        <v>0</v>
      </c>
      <c r="N1989" s="48"/>
      <c r="O1989" s="59">
        <v>759</v>
      </c>
      <c r="P1989" s="59">
        <v>16</v>
      </c>
      <c r="Q1989" s="48"/>
      <c r="R1989" s="59">
        <v>2612</v>
      </c>
      <c r="S1989" s="59">
        <v>246</v>
      </c>
      <c r="T1989" s="48">
        <v>0</v>
      </c>
      <c r="U1989" s="59">
        <v>5083</v>
      </c>
      <c r="V1989" s="59">
        <v>303</v>
      </c>
    </row>
    <row r="1990" spans="1:22">
      <c r="A1990" s="60" t="s">
        <v>1280</v>
      </c>
      <c r="B1990" s="15" t="str">
        <f>VLOOKUP(A1990,'Planning Periods'!$E$2:$N$540,10,FALSE)</f>
        <v>01/31/2023 - 01/31/2031</v>
      </c>
      <c r="C1990" s="59">
        <v>2017</v>
      </c>
      <c r="D1990" s="59" t="str">
        <f t="shared" si="29"/>
        <v>Santa Rosa 2017</v>
      </c>
      <c r="E1990" s="59">
        <v>1041</v>
      </c>
      <c r="F1990" s="233">
        <v>56</v>
      </c>
      <c r="G1990" s="59">
        <v>56</v>
      </c>
      <c r="H1990" s="59">
        <v>0</v>
      </c>
      <c r="I1990" s="48"/>
      <c r="J1990" s="59">
        <v>671</v>
      </c>
      <c r="K1990" s="233">
        <v>22</v>
      </c>
      <c r="L1990" s="59">
        <v>22</v>
      </c>
      <c r="M1990" s="59">
        <v>0</v>
      </c>
      <c r="N1990" s="48"/>
      <c r="O1990" s="59">
        <v>759</v>
      </c>
      <c r="P1990" s="59">
        <v>16</v>
      </c>
      <c r="Q1990" s="48"/>
      <c r="R1990" s="59">
        <v>2612</v>
      </c>
      <c r="S1990" s="59">
        <v>251</v>
      </c>
      <c r="T1990" s="48">
        <v>0</v>
      </c>
      <c r="U1990" s="59">
        <v>5083</v>
      </c>
      <c r="V1990" s="59">
        <v>345</v>
      </c>
    </row>
    <row r="1991" spans="1:22">
      <c r="A1991" s="60" t="s">
        <v>1281</v>
      </c>
      <c r="B1991" s="15" t="str">
        <f>VLOOKUP(A1991,'Planning Periods'!$E$2:$N$540,10,FALSE)</f>
        <v>04/30/2021 - 04/30/2029</v>
      </c>
      <c r="C1991" s="59">
        <v>2013</v>
      </c>
      <c r="D1991" s="59" t="str">
        <f t="shared" si="29"/>
        <v>Santee 2013</v>
      </c>
      <c r="E1991" s="59">
        <v>914</v>
      </c>
      <c r="F1991" s="233">
        <v>10</v>
      </c>
      <c r="G1991" s="59">
        <v>10</v>
      </c>
      <c r="H1991" s="59">
        <v>0</v>
      </c>
      <c r="I1991" s="48"/>
      <c r="J1991" s="59">
        <v>694</v>
      </c>
      <c r="K1991" s="233">
        <v>41</v>
      </c>
      <c r="L1991" s="59">
        <v>37</v>
      </c>
      <c r="M1991" s="59">
        <v>4</v>
      </c>
      <c r="N1991" s="48"/>
      <c r="O1991" s="59">
        <v>642</v>
      </c>
      <c r="P1991" s="59">
        <v>80</v>
      </c>
      <c r="Q1991" s="48"/>
      <c r="R1991" s="59">
        <v>1410</v>
      </c>
      <c r="S1991" s="59">
        <v>368</v>
      </c>
      <c r="T1991" s="48">
        <v>4</v>
      </c>
      <c r="U1991" s="59">
        <v>3660</v>
      </c>
      <c r="V1991" s="59">
        <v>499</v>
      </c>
    </row>
    <row r="1992" spans="1:22">
      <c r="A1992" s="60" t="s">
        <v>1281</v>
      </c>
      <c r="B1992" s="15" t="str">
        <f>VLOOKUP(A1992,'Planning Periods'!$E$2:$N$540,10,FALSE)</f>
        <v>04/30/2021 - 04/30/2029</v>
      </c>
      <c r="C1992" s="59">
        <v>2014</v>
      </c>
      <c r="D1992" s="59" t="str">
        <f t="shared" si="29"/>
        <v>Santee 2014</v>
      </c>
      <c r="E1992" s="59">
        <v>914</v>
      </c>
      <c r="F1992" s="233">
        <v>0</v>
      </c>
      <c r="G1992" s="59">
        <v>0</v>
      </c>
      <c r="H1992" s="59">
        <v>0</v>
      </c>
      <c r="I1992" s="48"/>
      <c r="J1992" s="59">
        <v>694</v>
      </c>
      <c r="K1992" s="233">
        <v>0</v>
      </c>
      <c r="L1992" s="59">
        <v>0</v>
      </c>
      <c r="M1992" s="59">
        <v>0</v>
      </c>
      <c r="N1992" s="48"/>
      <c r="O1992" s="59">
        <v>642</v>
      </c>
      <c r="P1992" s="59">
        <v>0</v>
      </c>
      <c r="Q1992" s="48"/>
      <c r="R1992" s="59">
        <v>1410</v>
      </c>
      <c r="S1992" s="59">
        <v>175</v>
      </c>
      <c r="T1992" s="48">
        <v>0</v>
      </c>
      <c r="U1992" s="59">
        <v>3660</v>
      </c>
      <c r="V1992" s="59">
        <v>175</v>
      </c>
    </row>
    <row r="1993" spans="1:22">
      <c r="A1993" s="60" t="s">
        <v>1281</v>
      </c>
      <c r="B1993" s="15" t="str">
        <f>VLOOKUP(A1993,'Planning Periods'!$E$2:$N$540,10,FALSE)</f>
        <v>04/30/2021 - 04/30/2029</v>
      </c>
      <c r="C1993" s="59">
        <v>2015</v>
      </c>
      <c r="D1993" s="59" t="str">
        <f t="shared" si="29"/>
        <v>Santee 2015</v>
      </c>
      <c r="E1993" s="59">
        <v>914</v>
      </c>
      <c r="F1993" s="233">
        <v>0</v>
      </c>
      <c r="G1993" s="59">
        <v>0</v>
      </c>
      <c r="H1993" s="59">
        <v>0</v>
      </c>
      <c r="I1993" s="48"/>
      <c r="J1993" s="59">
        <v>694</v>
      </c>
      <c r="K1993" s="233">
        <v>0</v>
      </c>
      <c r="L1993" s="59">
        <v>0</v>
      </c>
      <c r="M1993" s="59">
        <v>0</v>
      </c>
      <c r="N1993" s="48"/>
      <c r="O1993" s="59">
        <v>642</v>
      </c>
      <c r="P1993" s="59">
        <v>0</v>
      </c>
      <c r="Q1993" s="48"/>
      <c r="R1993" s="59">
        <v>1410</v>
      </c>
      <c r="S1993" s="59">
        <v>5</v>
      </c>
      <c r="T1993" s="48">
        <v>0</v>
      </c>
      <c r="U1993" s="59">
        <v>3660</v>
      </c>
      <c r="V1993" s="59">
        <v>5</v>
      </c>
    </row>
    <row r="1994" spans="1:22">
      <c r="A1994" s="60" t="s">
        <v>1281</v>
      </c>
      <c r="B1994" s="15" t="str">
        <f>VLOOKUP(A1994,'Planning Periods'!$E$2:$N$540,10,FALSE)</f>
        <v>04/30/2021 - 04/30/2029</v>
      </c>
      <c r="C1994" s="59">
        <v>2016</v>
      </c>
      <c r="D1994" s="59" t="str">
        <f t="shared" si="29"/>
        <v>Santee 2016</v>
      </c>
      <c r="E1994" s="59">
        <v>914</v>
      </c>
      <c r="F1994" s="233">
        <v>0</v>
      </c>
      <c r="G1994" s="59">
        <v>0</v>
      </c>
      <c r="H1994" s="59">
        <v>0</v>
      </c>
      <c r="I1994" s="48"/>
      <c r="J1994" s="59">
        <v>694</v>
      </c>
      <c r="K1994" s="233">
        <v>2</v>
      </c>
      <c r="L1994" s="59">
        <v>0</v>
      </c>
      <c r="M1994" s="59">
        <v>2</v>
      </c>
      <c r="N1994" s="48"/>
      <c r="O1994" s="59">
        <v>642</v>
      </c>
      <c r="P1994" s="59">
        <v>0</v>
      </c>
      <c r="Q1994" s="48"/>
      <c r="R1994" s="59">
        <v>1410</v>
      </c>
      <c r="S1994" s="59">
        <v>50</v>
      </c>
      <c r="T1994" s="48">
        <v>2</v>
      </c>
      <c r="U1994" s="59">
        <v>3660</v>
      </c>
      <c r="V1994" s="59">
        <v>52</v>
      </c>
    </row>
    <row r="1995" spans="1:22">
      <c r="A1995" s="60" t="s">
        <v>1281</v>
      </c>
      <c r="B1995" s="15" t="str">
        <f>VLOOKUP(A1995,'Planning Periods'!$E$2:$N$540,10,FALSE)</f>
        <v>04/30/2021 - 04/30/2029</v>
      </c>
      <c r="C1995" s="59">
        <v>2017</v>
      </c>
      <c r="D1995" s="59" t="str">
        <f t="shared" si="29"/>
        <v>Santee 2017</v>
      </c>
      <c r="E1995" s="59">
        <v>914</v>
      </c>
      <c r="F1995" s="233">
        <v>0</v>
      </c>
      <c r="G1995" s="59">
        <v>0</v>
      </c>
      <c r="H1995" s="59">
        <v>0</v>
      </c>
      <c r="I1995" s="48"/>
      <c r="J1995" s="59">
        <v>694</v>
      </c>
      <c r="K1995" s="233">
        <v>0</v>
      </c>
      <c r="L1995" s="59">
        <v>0</v>
      </c>
      <c r="M1995" s="59">
        <v>0</v>
      </c>
      <c r="N1995" s="48"/>
      <c r="O1995" s="59">
        <v>642</v>
      </c>
      <c r="P1995" s="59">
        <v>16</v>
      </c>
      <c r="Q1995" s="48"/>
      <c r="R1995" s="59">
        <v>1410</v>
      </c>
      <c r="S1995" s="59">
        <v>128</v>
      </c>
      <c r="T1995" s="48">
        <v>0</v>
      </c>
      <c r="U1995" s="59">
        <v>3660</v>
      </c>
      <c r="V1995" s="59">
        <v>144</v>
      </c>
    </row>
    <row r="1996" spans="1:22">
      <c r="A1996" s="60" t="s">
        <v>1282</v>
      </c>
      <c r="B1996" s="15" t="str">
        <f>VLOOKUP(A1996,'Planning Periods'!$E$2:$N$540,10,FALSE)</f>
        <v>01/31/2023 - 01/31/2031</v>
      </c>
      <c r="C1996" s="59">
        <v>2014</v>
      </c>
      <c r="D1996" s="59" t="str">
        <f t="shared" si="29"/>
        <v>Saratoga 2014</v>
      </c>
      <c r="E1996" s="59" t="s">
        <v>1357</v>
      </c>
      <c r="F1996" s="233" t="s">
        <v>1357</v>
      </c>
      <c r="G1996" s="59" t="s">
        <v>1357</v>
      </c>
      <c r="H1996" s="59" t="s">
        <v>1357</v>
      </c>
      <c r="I1996" s="48"/>
      <c r="J1996" s="59" t="s">
        <v>1357</v>
      </c>
      <c r="K1996" s="233" t="s">
        <v>1357</v>
      </c>
      <c r="L1996" s="59" t="s">
        <v>1357</v>
      </c>
      <c r="M1996" s="59" t="s">
        <v>1357</v>
      </c>
      <c r="N1996" s="48"/>
      <c r="O1996" s="59" t="s">
        <v>1357</v>
      </c>
      <c r="P1996" s="59" t="s">
        <v>1357</v>
      </c>
      <c r="Q1996" s="48"/>
      <c r="R1996" s="59" t="s">
        <v>1357</v>
      </c>
      <c r="S1996" s="59" t="s">
        <v>1357</v>
      </c>
      <c r="T1996" s="48" t="s">
        <v>1357</v>
      </c>
      <c r="U1996" s="59" t="s">
        <v>1357</v>
      </c>
      <c r="V1996" s="59" t="s">
        <v>1357</v>
      </c>
    </row>
    <row r="1997" spans="1:22">
      <c r="A1997" s="60" t="s">
        <v>1282</v>
      </c>
      <c r="B1997" s="15" t="str">
        <f>VLOOKUP(A1997,'Planning Periods'!$E$2:$N$540,10,FALSE)</f>
        <v>01/31/2023 - 01/31/2031</v>
      </c>
      <c r="C1997" s="59">
        <v>2015</v>
      </c>
      <c r="D1997" s="59" t="str">
        <f t="shared" si="29"/>
        <v>Saratoga 2015</v>
      </c>
      <c r="E1997" s="59">
        <v>147</v>
      </c>
      <c r="F1997" s="233">
        <v>0</v>
      </c>
      <c r="G1997" s="59">
        <v>0</v>
      </c>
      <c r="H1997" s="59">
        <v>0</v>
      </c>
      <c r="I1997" s="48"/>
      <c r="J1997" s="59">
        <v>95</v>
      </c>
      <c r="K1997" s="233">
        <v>7</v>
      </c>
      <c r="L1997" s="59">
        <v>7</v>
      </c>
      <c r="M1997" s="59">
        <v>0</v>
      </c>
      <c r="N1997" s="48"/>
      <c r="O1997" s="59">
        <v>104</v>
      </c>
      <c r="P1997" s="59">
        <v>1</v>
      </c>
      <c r="Q1997" s="48"/>
      <c r="R1997" s="59">
        <v>93</v>
      </c>
      <c r="S1997" s="59">
        <v>6</v>
      </c>
      <c r="T1997" s="48">
        <v>0</v>
      </c>
      <c r="U1997" s="59">
        <v>439</v>
      </c>
      <c r="V1997" s="59">
        <v>14</v>
      </c>
    </row>
    <row r="1998" spans="1:22">
      <c r="A1998" s="60" t="s">
        <v>1282</v>
      </c>
      <c r="B1998" s="15" t="str">
        <f>VLOOKUP(A1998,'Planning Periods'!$E$2:$N$540,10,FALSE)</f>
        <v>01/31/2023 - 01/31/2031</v>
      </c>
      <c r="C1998" s="59">
        <v>2016</v>
      </c>
      <c r="D1998" s="59" t="str">
        <f t="shared" si="29"/>
        <v>Saratoga 2016</v>
      </c>
      <c r="E1998" s="59">
        <v>147</v>
      </c>
      <c r="F1998" s="233">
        <v>0</v>
      </c>
      <c r="G1998" s="59">
        <v>0</v>
      </c>
      <c r="H1998" s="59">
        <v>0</v>
      </c>
      <c r="I1998" s="48"/>
      <c r="J1998" s="59">
        <v>95</v>
      </c>
      <c r="K1998" s="233">
        <v>11</v>
      </c>
      <c r="L1998" s="59">
        <v>11</v>
      </c>
      <c r="M1998" s="59">
        <v>0</v>
      </c>
      <c r="N1998" s="48"/>
      <c r="O1998" s="59">
        <v>104</v>
      </c>
      <c r="P1998" s="59">
        <v>1</v>
      </c>
      <c r="Q1998" s="48"/>
      <c r="R1998" s="59">
        <v>93</v>
      </c>
      <c r="S1998" s="59">
        <v>6</v>
      </c>
      <c r="T1998" s="48">
        <v>0</v>
      </c>
      <c r="U1998" s="59">
        <v>439</v>
      </c>
      <c r="V1998" s="59">
        <v>18</v>
      </c>
    </row>
    <row r="1999" spans="1:22">
      <c r="A1999" s="60" t="s">
        <v>1282</v>
      </c>
      <c r="B1999" s="15" t="str">
        <f>VLOOKUP(A1999,'Planning Periods'!$E$2:$N$540,10,FALSE)</f>
        <v>01/31/2023 - 01/31/2031</v>
      </c>
      <c r="C1999" s="59">
        <v>2017</v>
      </c>
      <c r="D1999" s="59" t="str">
        <f t="shared" si="29"/>
        <v>Saratoga 2017</v>
      </c>
      <c r="E1999" s="59">
        <v>147</v>
      </c>
      <c r="F1999" s="233">
        <v>0</v>
      </c>
      <c r="G1999" s="59">
        <v>0</v>
      </c>
      <c r="H1999" s="59">
        <v>0</v>
      </c>
      <c r="I1999" s="48"/>
      <c r="J1999" s="59">
        <v>95</v>
      </c>
      <c r="K1999" s="233">
        <v>14</v>
      </c>
      <c r="L1999" s="59">
        <v>14</v>
      </c>
      <c r="M1999" s="59">
        <v>0</v>
      </c>
      <c r="N1999" s="48"/>
      <c r="O1999" s="59">
        <v>104</v>
      </c>
      <c r="P1999" s="59">
        <v>4</v>
      </c>
      <c r="Q1999" s="48"/>
      <c r="R1999" s="59">
        <v>93</v>
      </c>
      <c r="S1999" s="59">
        <v>7</v>
      </c>
      <c r="T1999" s="48">
        <v>0</v>
      </c>
      <c r="U1999" s="59">
        <v>439</v>
      </c>
      <c r="V1999" s="59">
        <v>25</v>
      </c>
    </row>
    <row r="2000" spans="1:22">
      <c r="A2000" s="60" t="s">
        <v>1283</v>
      </c>
      <c r="B2000" s="15" t="str">
        <f>VLOOKUP(A2000,'Planning Periods'!$E$2:$N$540,10,FALSE)</f>
        <v>01/31/2023 - 01/31/2031</v>
      </c>
      <c r="C2000" s="59">
        <v>2014</v>
      </c>
      <c r="D2000" s="59" t="str">
        <f t="shared" si="29"/>
        <v>Sausalito 2014</v>
      </c>
      <c r="E2000" s="59">
        <v>26</v>
      </c>
      <c r="F2000" s="233">
        <v>6</v>
      </c>
      <c r="G2000" s="59">
        <v>0</v>
      </c>
      <c r="H2000" s="59">
        <v>6</v>
      </c>
      <c r="I2000" s="48"/>
      <c r="J2000" s="59">
        <v>14</v>
      </c>
      <c r="K2000" s="233">
        <v>11</v>
      </c>
      <c r="L2000" s="59">
        <v>0</v>
      </c>
      <c r="M2000" s="59">
        <v>11</v>
      </c>
      <c r="N2000" s="48"/>
      <c r="O2000" s="59">
        <v>16</v>
      </c>
      <c r="P2000" s="59">
        <v>3</v>
      </c>
      <c r="Q2000" s="48"/>
      <c r="R2000" s="59">
        <v>23</v>
      </c>
      <c r="S2000" s="59">
        <v>1</v>
      </c>
      <c r="T2000" s="48">
        <v>11</v>
      </c>
      <c r="U2000" s="59">
        <v>79</v>
      </c>
      <c r="V2000" s="59">
        <v>21</v>
      </c>
    </row>
    <row r="2001" spans="1:22">
      <c r="A2001" s="60" t="s">
        <v>1283</v>
      </c>
      <c r="B2001" s="15" t="str">
        <f>VLOOKUP(A2001,'Planning Periods'!$E$2:$N$540,10,FALSE)</f>
        <v>01/31/2023 - 01/31/2031</v>
      </c>
      <c r="C2001" s="59">
        <v>2015</v>
      </c>
      <c r="D2001" s="59" t="str">
        <f t="shared" si="29"/>
        <v>Sausalito 2015</v>
      </c>
      <c r="E2001" s="59">
        <v>26</v>
      </c>
      <c r="F2001" s="233">
        <v>2</v>
      </c>
      <c r="G2001" s="59">
        <v>0</v>
      </c>
      <c r="H2001" s="59">
        <v>2</v>
      </c>
      <c r="I2001" s="48"/>
      <c r="J2001" s="59">
        <v>14</v>
      </c>
      <c r="K2001" s="233">
        <v>3</v>
      </c>
      <c r="L2001" s="59">
        <v>0</v>
      </c>
      <c r="M2001" s="59">
        <v>3</v>
      </c>
      <c r="N2001" s="48"/>
      <c r="O2001" s="59">
        <v>16</v>
      </c>
      <c r="P2001" s="59">
        <v>0</v>
      </c>
      <c r="Q2001" s="48"/>
      <c r="R2001" s="59">
        <v>23</v>
      </c>
      <c r="S2001" s="59">
        <v>0</v>
      </c>
      <c r="T2001" s="48">
        <v>3</v>
      </c>
      <c r="U2001" s="59">
        <v>79</v>
      </c>
      <c r="V2001" s="59">
        <v>5</v>
      </c>
    </row>
    <row r="2002" spans="1:22">
      <c r="A2002" s="60" t="s">
        <v>1283</v>
      </c>
      <c r="B2002" s="15" t="str">
        <f>VLOOKUP(A2002,'Planning Periods'!$E$2:$N$540,10,FALSE)</f>
        <v>01/31/2023 - 01/31/2031</v>
      </c>
      <c r="C2002" s="59">
        <v>2016</v>
      </c>
      <c r="D2002" s="59" t="str">
        <f t="shared" si="29"/>
        <v>Sausalito 2016</v>
      </c>
      <c r="E2002" s="59">
        <v>26</v>
      </c>
      <c r="F2002" s="233">
        <v>1</v>
      </c>
      <c r="G2002" s="59">
        <v>1</v>
      </c>
      <c r="H2002" s="59">
        <v>0</v>
      </c>
      <c r="I2002" s="48"/>
      <c r="J2002" s="59">
        <v>14</v>
      </c>
      <c r="K2002" s="233">
        <v>1</v>
      </c>
      <c r="L2002" s="59">
        <v>1</v>
      </c>
      <c r="M2002" s="59">
        <v>0</v>
      </c>
      <c r="N2002" s="48"/>
      <c r="O2002" s="59">
        <v>16</v>
      </c>
      <c r="P2002" s="59">
        <v>0</v>
      </c>
      <c r="Q2002" s="48"/>
      <c r="R2002" s="59">
        <v>23</v>
      </c>
      <c r="S2002" s="59">
        <v>3</v>
      </c>
      <c r="T2002" s="48">
        <v>0</v>
      </c>
      <c r="U2002" s="59">
        <v>79</v>
      </c>
      <c r="V2002" s="59">
        <v>5</v>
      </c>
    </row>
    <row r="2003" spans="1:22">
      <c r="A2003" s="60" t="s">
        <v>1283</v>
      </c>
      <c r="B2003" s="15" t="str">
        <f>VLOOKUP(A2003,'Planning Periods'!$E$2:$N$540,10,FALSE)</f>
        <v>01/31/2023 - 01/31/2031</v>
      </c>
      <c r="C2003" s="59">
        <v>2017</v>
      </c>
      <c r="D2003" s="59" t="str">
        <f t="shared" si="29"/>
        <v>Sausalito 2017</v>
      </c>
      <c r="E2003" s="59">
        <v>26</v>
      </c>
      <c r="F2003" s="233">
        <v>1</v>
      </c>
      <c r="G2003" s="59">
        <v>1</v>
      </c>
      <c r="H2003" s="59">
        <v>0</v>
      </c>
      <c r="I2003" s="48"/>
      <c r="J2003" s="59">
        <v>14</v>
      </c>
      <c r="K2003" s="233">
        <v>2</v>
      </c>
      <c r="L2003" s="59">
        <v>0</v>
      </c>
      <c r="M2003" s="59">
        <v>2</v>
      </c>
      <c r="N2003" s="48"/>
      <c r="O2003" s="59">
        <v>16</v>
      </c>
      <c r="P2003" s="59">
        <v>1</v>
      </c>
      <c r="Q2003" s="48"/>
      <c r="R2003" s="59">
        <v>23</v>
      </c>
      <c r="S2003" s="59">
        <v>1</v>
      </c>
      <c r="T2003" s="48">
        <v>2</v>
      </c>
      <c r="U2003" s="59">
        <v>79</v>
      </c>
      <c r="V2003" s="59">
        <v>5</v>
      </c>
    </row>
    <row r="2004" spans="1:22">
      <c r="A2004" t="s">
        <v>1284</v>
      </c>
      <c r="B2004" s="15" t="str">
        <f>VLOOKUP(A2004,'Planning Periods'!$E$2:$N$540,10,FALSE)</f>
        <v>12/15/2023 - 12/15/2031</v>
      </c>
      <c r="C2004" s="59">
        <v>2014</v>
      </c>
      <c r="D2004" s="59" t="str">
        <f t="shared" si="29"/>
        <v>Scotts Valley 2014</v>
      </c>
      <c r="E2004" s="233" t="s">
        <v>1357</v>
      </c>
      <c r="F2004" s="233" t="s">
        <v>1357</v>
      </c>
      <c r="G2004" s="233" t="s">
        <v>1357</v>
      </c>
      <c r="H2004" s="233" t="s">
        <v>1357</v>
      </c>
      <c r="I2004" s="233">
        <v>0</v>
      </c>
      <c r="J2004" s="233" t="s">
        <v>1357</v>
      </c>
      <c r="K2004" s="233" t="s">
        <v>1357</v>
      </c>
      <c r="L2004" s="233" t="s">
        <v>1357</v>
      </c>
      <c r="M2004" s="233" t="s">
        <v>1357</v>
      </c>
      <c r="N2004" s="233">
        <v>0</v>
      </c>
      <c r="O2004" s="233" t="s">
        <v>1357</v>
      </c>
      <c r="P2004" s="233" t="s">
        <v>1357</v>
      </c>
      <c r="Q2004" s="233"/>
      <c r="R2004" s="233" t="s">
        <v>1357</v>
      </c>
      <c r="S2004" s="233" t="s">
        <v>1357</v>
      </c>
      <c r="T2004" s="233" t="s">
        <v>1357</v>
      </c>
      <c r="U2004" s="233" t="s">
        <v>1357</v>
      </c>
      <c r="V2004" s="233" t="s">
        <v>1357</v>
      </c>
    </row>
    <row r="2005" spans="1:22">
      <c r="A2005" t="s">
        <v>1284</v>
      </c>
      <c r="B2005" s="15" t="str">
        <f>VLOOKUP(A2005,'Planning Periods'!$E$2:$N$540,10,FALSE)</f>
        <v>12/15/2023 - 12/15/2031</v>
      </c>
      <c r="C2005" s="59">
        <v>2015</v>
      </c>
      <c r="D2005" s="59" t="str">
        <f t="shared" si="29"/>
        <v>Scotts Valley 2015</v>
      </c>
      <c r="E2005">
        <v>34</v>
      </c>
      <c r="F2005">
        <v>0</v>
      </c>
      <c r="G2005">
        <v>0</v>
      </c>
      <c r="H2005">
        <v>0</v>
      </c>
      <c r="J2005">
        <v>22</v>
      </c>
      <c r="K2005">
        <v>0</v>
      </c>
      <c r="L2005">
        <v>0</v>
      </c>
      <c r="M2005">
        <v>0</v>
      </c>
      <c r="O2005">
        <v>26</v>
      </c>
      <c r="P2005">
        <v>0</v>
      </c>
      <c r="R2005">
        <v>58</v>
      </c>
      <c r="S2005">
        <v>5</v>
      </c>
      <c r="T2005">
        <v>0</v>
      </c>
      <c r="U2005">
        <v>140</v>
      </c>
      <c r="V2005">
        <v>5</v>
      </c>
    </row>
    <row r="2006" spans="1:22">
      <c r="A2006" t="s">
        <v>1284</v>
      </c>
      <c r="B2006" s="15" t="str">
        <f>VLOOKUP(A2006,'Planning Periods'!$E$2:$N$540,10,FALSE)</f>
        <v>12/15/2023 - 12/15/2031</v>
      </c>
      <c r="C2006" s="59">
        <v>2016</v>
      </c>
      <c r="D2006" s="59" t="str">
        <f t="shared" si="29"/>
        <v>Scotts Valley 2016</v>
      </c>
      <c r="E2006">
        <v>34</v>
      </c>
      <c r="F2006">
        <v>0</v>
      </c>
      <c r="G2006">
        <v>0</v>
      </c>
      <c r="H2006">
        <v>0</v>
      </c>
      <c r="J2006">
        <v>22</v>
      </c>
      <c r="K2006">
        <v>0</v>
      </c>
      <c r="L2006">
        <v>0</v>
      </c>
      <c r="M2006">
        <v>0</v>
      </c>
      <c r="O2006">
        <v>26</v>
      </c>
      <c r="P2006">
        <v>0</v>
      </c>
      <c r="R2006">
        <v>58</v>
      </c>
      <c r="S2006">
        <v>9</v>
      </c>
      <c r="T2006">
        <v>0</v>
      </c>
      <c r="U2006">
        <v>140</v>
      </c>
      <c r="V2006">
        <v>9</v>
      </c>
    </row>
    <row r="2007" spans="1:22">
      <c r="A2007" t="s">
        <v>1284</v>
      </c>
      <c r="B2007" s="15" t="str">
        <f>VLOOKUP(A2007,'Planning Periods'!$E$2:$N$540,10,FALSE)</f>
        <v>12/15/2023 - 12/15/2031</v>
      </c>
      <c r="C2007" s="59">
        <v>2017</v>
      </c>
      <c r="D2007" s="59" t="str">
        <f t="shared" si="29"/>
        <v>Scotts Valley 2017</v>
      </c>
      <c r="E2007">
        <v>34</v>
      </c>
      <c r="F2007">
        <v>0</v>
      </c>
      <c r="G2007">
        <v>0</v>
      </c>
      <c r="H2007">
        <v>0</v>
      </c>
      <c r="J2007">
        <v>22</v>
      </c>
      <c r="K2007">
        <v>3</v>
      </c>
      <c r="L2007">
        <v>3</v>
      </c>
      <c r="M2007">
        <v>0</v>
      </c>
      <c r="O2007">
        <v>26</v>
      </c>
      <c r="P2007">
        <v>4</v>
      </c>
      <c r="R2007">
        <v>58</v>
      </c>
      <c r="S2007">
        <v>38</v>
      </c>
      <c r="T2007">
        <v>0</v>
      </c>
      <c r="U2007">
        <v>140</v>
      </c>
      <c r="V2007">
        <v>45</v>
      </c>
    </row>
    <row r="2008" spans="1:22">
      <c r="A2008" t="s">
        <v>1285</v>
      </c>
      <c r="B2008" s="15"/>
      <c r="C2008" s="59">
        <v>2013</v>
      </c>
      <c r="D2008" s="59" t="str">
        <f t="shared" si="29"/>
        <v>Seal Beach 2013</v>
      </c>
      <c r="E2008" t="s">
        <v>1357</v>
      </c>
      <c r="F2008" t="s">
        <v>1357</v>
      </c>
      <c r="G2008" t="s">
        <v>1357</v>
      </c>
      <c r="H2008" t="s">
        <v>1357</v>
      </c>
      <c r="J2008" t="s">
        <v>1357</v>
      </c>
      <c r="K2008" t="s">
        <v>1357</v>
      </c>
      <c r="L2008" t="s">
        <v>1357</v>
      </c>
      <c r="M2008" t="s">
        <v>1357</v>
      </c>
      <c r="O2008" t="s">
        <v>1357</v>
      </c>
      <c r="P2008" t="s">
        <v>1357</v>
      </c>
      <c r="R2008" t="s">
        <v>1357</v>
      </c>
      <c r="S2008" t="s">
        <v>1357</v>
      </c>
      <c r="T2008" t="s">
        <v>1357</v>
      </c>
      <c r="U2008" t="s">
        <v>1357</v>
      </c>
      <c r="V2008" t="s">
        <v>1357</v>
      </c>
    </row>
    <row r="2009" spans="1:22">
      <c r="A2009" t="s">
        <v>1285</v>
      </c>
      <c r="B2009" s="15" t="str">
        <f>VLOOKUP(A2009,'Planning Periods'!$E$2:$N$540,10,FALSE)</f>
        <v>10/15/2021 - 10/15/2029</v>
      </c>
      <c r="C2009" s="59">
        <v>2014</v>
      </c>
      <c r="D2009" s="59" t="str">
        <f t="shared" si="29"/>
        <v>Seal Beach 2014</v>
      </c>
      <c r="E2009" s="233" t="s">
        <v>1357</v>
      </c>
      <c r="F2009" s="233" t="s">
        <v>1357</v>
      </c>
      <c r="G2009" s="233" t="s">
        <v>1357</v>
      </c>
      <c r="H2009" s="233" t="s">
        <v>1357</v>
      </c>
      <c r="I2009" s="233">
        <v>0</v>
      </c>
      <c r="J2009" s="233" t="s">
        <v>1357</v>
      </c>
      <c r="K2009" s="233" t="s">
        <v>1357</v>
      </c>
      <c r="L2009" s="233" t="s">
        <v>1357</v>
      </c>
      <c r="M2009" s="233" t="s">
        <v>1357</v>
      </c>
      <c r="N2009" s="233">
        <v>0</v>
      </c>
      <c r="O2009" s="233" t="s">
        <v>1357</v>
      </c>
      <c r="P2009" s="233" t="s">
        <v>1357</v>
      </c>
      <c r="Q2009" s="233"/>
      <c r="R2009" s="233" t="s">
        <v>1357</v>
      </c>
      <c r="S2009" s="233" t="s">
        <v>1357</v>
      </c>
      <c r="T2009" s="233" t="s">
        <v>1357</v>
      </c>
      <c r="U2009" s="233" t="s">
        <v>1357</v>
      </c>
      <c r="V2009" s="233" t="s">
        <v>1357</v>
      </c>
    </row>
    <row r="2010" spans="1:22">
      <c r="A2010" t="s">
        <v>1285</v>
      </c>
      <c r="B2010" s="15" t="str">
        <f>VLOOKUP(A2010,'Planning Periods'!$E$2:$N$540,10,FALSE)</f>
        <v>10/15/2021 - 10/15/2029</v>
      </c>
      <c r="C2010" s="59">
        <v>2015</v>
      </c>
      <c r="D2010" s="59" t="str">
        <f t="shared" si="29"/>
        <v>Seal Beach 2015</v>
      </c>
      <c r="E2010" t="s">
        <v>1357</v>
      </c>
      <c r="F2010" t="s">
        <v>1357</v>
      </c>
      <c r="G2010" t="s">
        <v>1357</v>
      </c>
      <c r="H2010" t="s">
        <v>1357</v>
      </c>
      <c r="J2010" t="s">
        <v>1357</v>
      </c>
      <c r="K2010" t="s">
        <v>1357</v>
      </c>
      <c r="L2010" t="s">
        <v>1357</v>
      </c>
      <c r="M2010" t="s">
        <v>1357</v>
      </c>
      <c r="O2010" t="s">
        <v>1357</v>
      </c>
      <c r="P2010" t="s">
        <v>1357</v>
      </c>
      <c r="R2010" t="s">
        <v>1357</v>
      </c>
      <c r="S2010" t="s">
        <v>1357</v>
      </c>
      <c r="T2010" t="s">
        <v>1357</v>
      </c>
      <c r="U2010" t="s">
        <v>1357</v>
      </c>
      <c r="V2010" t="s">
        <v>1357</v>
      </c>
    </row>
    <row r="2011" spans="1:22">
      <c r="A2011" t="s">
        <v>1285</v>
      </c>
      <c r="B2011" s="15" t="str">
        <f>VLOOKUP(A2011,'Planning Periods'!$E$2:$N$540,10,FALSE)</f>
        <v>10/15/2021 - 10/15/2029</v>
      </c>
      <c r="C2011" s="59">
        <v>2016</v>
      </c>
      <c r="D2011" s="59" t="str">
        <f t="shared" si="29"/>
        <v>Seal Beach 2016</v>
      </c>
      <c r="E2011" t="s">
        <v>1357</v>
      </c>
      <c r="F2011" t="s">
        <v>1357</v>
      </c>
      <c r="G2011" t="s">
        <v>1357</v>
      </c>
      <c r="H2011" t="s">
        <v>1357</v>
      </c>
      <c r="J2011" t="s">
        <v>1357</v>
      </c>
      <c r="K2011" t="s">
        <v>1357</v>
      </c>
      <c r="L2011" t="s">
        <v>1357</v>
      </c>
      <c r="M2011" t="s">
        <v>1357</v>
      </c>
      <c r="O2011" t="s">
        <v>1357</v>
      </c>
      <c r="P2011" t="s">
        <v>1357</v>
      </c>
      <c r="R2011" t="s">
        <v>1357</v>
      </c>
      <c r="S2011" t="s">
        <v>1357</v>
      </c>
      <c r="T2011" t="s">
        <v>1357</v>
      </c>
      <c r="U2011" t="s">
        <v>1357</v>
      </c>
      <c r="V2011" t="s">
        <v>1357</v>
      </c>
    </row>
    <row r="2012" spans="1:22">
      <c r="A2012" t="s">
        <v>1285</v>
      </c>
      <c r="B2012" s="15" t="str">
        <f>VLOOKUP(A2012,'Planning Periods'!$E$2:$N$540,10,FALSE)</f>
        <v>10/15/2021 - 10/15/2029</v>
      </c>
      <c r="C2012" s="59">
        <v>2017</v>
      </c>
      <c r="D2012" s="59" t="str">
        <f t="shared" si="29"/>
        <v>Seal Beach 2017</v>
      </c>
      <c r="E2012" t="s">
        <v>1357</v>
      </c>
      <c r="F2012" t="s">
        <v>1357</v>
      </c>
      <c r="G2012" t="s">
        <v>1357</v>
      </c>
      <c r="H2012" t="s">
        <v>1357</v>
      </c>
      <c r="J2012" t="s">
        <v>1357</v>
      </c>
      <c r="K2012" t="s">
        <v>1357</v>
      </c>
      <c r="L2012" t="s">
        <v>1357</v>
      </c>
      <c r="M2012" t="s">
        <v>1357</v>
      </c>
      <c r="O2012" t="s">
        <v>1357</v>
      </c>
      <c r="P2012" t="s">
        <v>1357</v>
      </c>
      <c r="R2012" t="s">
        <v>1357</v>
      </c>
      <c r="S2012" t="s">
        <v>1357</v>
      </c>
      <c r="T2012" t="s">
        <v>1357</v>
      </c>
      <c r="U2012" t="s">
        <v>1357</v>
      </c>
      <c r="V2012" t="s">
        <v>1357</v>
      </c>
    </row>
    <row r="2013" spans="1:22">
      <c r="A2013" t="s">
        <v>1286</v>
      </c>
      <c r="B2013" s="15" t="str">
        <f>VLOOKUP(A2013,'Planning Periods'!$E$2:$N$540,10,FALSE)</f>
        <v>12/15/2023 - 12/15/2031</v>
      </c>
      <c r="C2013" s="59">
        <v>2014</v>
      </c>
      <c r="D2013" s="59" t="str">
        <f t="shared" si="29"/>
        <v>Seaside 2014</v>
      </c>
      <c r="E2013" s="233" t="s">
        <v>1357</v>
      </c>
      <c r="F2013" s="233" t="s">
        <v>1357</v>
      </c>
      <c r="G2013" s="233" t="s">
        <v>1357</v>
      </c>
      <c r="H2013" s="233" t="s">
        <v>1357</v>
      </c>
      <c r="I2013" s="233">
        <v>0</v>
      </c>
      <c r="J2013" s="233" t="s">
        <v>1357</v>
      </c>
      <c r="K2013" s="233" t="s">
        <v>1357</v>
      </c>
      <c r="L2013" s="233" t="s">
        <v>1357</v>
      </c>
      <c r="M2013" s="233" t="s">
        <v>1357</v>
      </c>
      <c r="N2013" s="233">
        <v>0</v>
      </c>
      <c r="O2013" s="233" t="s">
        <v>1357</v>
      </c>
      <c r="P2013" s="233" t="s">
        <v>1357</v>
      </c>
      <c r="Q2013" s="233"/>
      <c r="R2013" s="233" t="s">
        <v>1357</v>
      </c>
      <c r="S2013" s="233" t="s">
        <v>1357</v>
      </c>
      <c r="T2013" s="233" t="s">
        <v>1357</v>
      </c>
      <c r="U2013" s="233" t="s">
        <v>1357</v>
      </c>
      <c r="V2013" s="233" t="s">
        <v>1357</v>
      </c>
    </row>
    <row r="2014" spans="1:22">
      <c r="A2014" t="s">
        <v>1286</v>
      </c>
      <c r="B2014" s="15" t="str">
        <f>VLOOKUP(A2014,'Planning Periods'!$E$2:$N$540,10,FALSE)</f>
        <v>12/15/2023 - 12/15/2031</v>
      </c>
      <c r="C2014" s="59">
        <v>2015</v>
      </c>
      <c r="D2014" s="59" t="str">
        <f t="shared" si="29"/>
        <v>Seaside 2015</v>
      </c>
      <c r="E2014">
        <v>95</v>
      </c>
      <c r="F2014">
        <v>0</v>
      </c>
      <c r="G2014">
        <v>0</v>
      </c>
      <c r="H2014">
        <v>0</v>
      </c>
      <c r="J2014">
        <v>62</v>
      </c>
      <c r="K2014">
        <v>0</v>
      </c>
      <c r="L2014">
        <v>0</v>
      </c>
      <c r="M2014">
        <v>0</v>
      </c>
      <c r="O2014">
        <v>72</v>
      </c>
      <c r="P2014">
        <v>1</v>
      </c>
      <c r="R2014">
        <v>164</v>
      </c>
      <c r="S2014">
        <v>0</v>
      </c>
      <c r="T2014">
        <v>0</v>
      </c>
      <c r="U2014">
        <v>393</v>
      </c>
      <c r="V2014">
        <v>1</v>
      </c>
    </row>
    <row r="2015" spans="1:22">
      <c r="A2015" t="s">
        <v>1286</v>
      </c>
      <c r="B2015" s="15" t="str">
        <f>VLOOKUP(A2015,'Planning Periods'!$E$2:$N$540,10,FALSE)</f>
        <v>12/15/2023 - 12/15/2031</v>
      </c>
      <c r="C2015" s="59">
        <v>2016</v>
      </c>
      <c r="D2015" s="59" t="str">
        <f t="shared" si="29"/>
        <v>Seaside 2016</v>
      </c>
      <c r="E2015">
        <v>95</v>
      </c>
      <c r="F2015">
        <v>0</v>
      </c>
      <c r="G2015">
        <v>0</v>
      </c>
      <c r="H2015">
        <v>0</v>
      </c>
      <c r="J2015">
        <v>62</v>
      </c>
      <c r="K2015">
        <v>0</v>
      </c>
      <c r="L2015">
        <v>0</v>
      </c>
      <c r="M2015">
        <v>0</v>
      </c>
      <c r="O2015">
        <v>72</v>
      </c>
      <c r="P2015">
        <v>1</v>
      </c>
      <c r="R2015">
        <v>164</v>
      </c>
      <c r="S2015">
        <v>0</v>
      </c>
      <c r="T2015">
        <v>0</v>
      </c>
      <c r="U2015">
        <v>393</v>
      </c>
      <c r="V2015">
        <v>1</v>
      </c>
    </row>
    <row r="2016" spans="1:22">
      <c r="A2016" t="s">
        <v>1286</v>
      </c>
      <c r="B2016" s="15" t="str">
        <f>VLOOKUP(A2016,'Planning Periods'!$E$2:$N$540,10,FALSE)</f>
        <v>12/15/2023 - 12/15/2031</v>
      </c>
      <c r="C2016" s="59">
        <v>2017</v>
      </c>
      <c r="D2016" s="59" t="str">
        <f t="shared" si="29"/>
        <v>Seaside 2017</v>
      </c>
      <c r="E2016">
        <v>95</v>
      </c>
      <c r="F2016">
        <v>0</v>
      </c>
      <c r="G2016">
        <v>0</v>
      </c>
      <c r="H2016">
        <v>0</v>
      </c>
      <c r="J2016">
        <v>62</v>
      </c>
      <c r="K2016">
        <v>0</v>
      </c>
      <c r="L2016">
        <v>0</v>
      </c>
      <c r="M2016">
        <v>0</v>
      </c>
      <c r="O2016">
        <v>72</v>
      </c>
      <c r="P2016">
        <v>1</v>
      </c>
      <c r="R2016">
        <v>164</v>
      </c>
      <c r="S2016">
        <v>0</v>
      </c>
      <c r="T2016">
        <v>0</v>
      </c>
      <c r="U2016">
        <v>393</v>
      </c>
      <c r="V2016">
        <v>1</v>
      </c>
    </row>
    <row r="2017" spans="1:22">
      <c r="A2017" s="60" t="s">
        <v>1287</v>
      </c>
      <c r="B2017" s="15" t="str">
        <f>VLOOKUP(A2017,'Planning Periods'!$E$2:$N$540,10,FALSE)</f>
        <v>01/31/2023 - 01/31/2031</v>
      </c>
      <c r="C2017" s="59">
        <v>2014</v>
      </c>
      <c r="D2017" s="59" t="str">
        <f t="shared" si="29"/>
        <v>Sebastopol 2014</v>
      </c>
      <c r="E2017" s="59">
        <v>22</v>
      </c>
      <c r="F2017" s="233">
        <v>0</v>
      </c>
      <c r="G2017" s="59">
        <v>0</v>
      </c>
      <c r="H2017" s="59">
        <v>0</v>
      </c>
      <c r="I2017" s="48"/>
      <c r="J2017" s="59">
        <v>17</v>
      </c>
      <c r="K2017" s="233">
        <v>0</v>
      </c>
      <c r="L2017" s="59">
        <v>0</v>
      </c>
      <c r="M2017" s="59">
        <v>0</v>
      </c>
      <c r="N2017" s="48"/>
      <c r="O2017" s="59">
        <v>19</v>
      </c>
      <c r="P2017" s="59">
        <v>3</v>
      </c>
      <c r="Q2017" s="48"/>
      <c r="R2017" s="59">
        <v>62</v>
      </c>
      <c r="S2017" s="59">
        <v>1</v>
      </c>
      <c r="T2017" s="48">
        <v>0</v>
      </c>
      <c r="U2017" s="59">
        <v>120</v>
      </c>
      <c r="V2017" s="59">
        <v>4</v>
      </c>
    </row>
    <row r="2018" spans="1:22">
      <c r="A2018" s="60" t="s">
        <v>1287</v>
      </c>
      <c r="B2018" s="15" t="str">
        <f>VLOOKUP(A2018,'Planning Periods'!$E$2:$N$540,10,FALSE)</f>
        <v>01/31/2023 - 01/31/2031</v>
      </c>
      <c r="C2018" s="59">
        <v>2015</v>
      </c>
      <c r="D2018" s="59" t="str">
        <f t="shared" si="29"/>
        <v>Sebastopol 2015</v>
      </c>
      <c r="E2018" s="59">
        <v>22</v>
      </c>
      <c r="F2018" s="233">
        <v>0</v>
      </c>
      <c r="G2018" s="59">
        <v>0</v>
      </c>
      <c r="H2018" s="59">
        <v>0</v>
      </c>
      <c r="I2018" s="48"/>
      <c r="J2018" s="59">
        <v>17</v>
      </c>
      <c r="K2018" s="233">
        <v>1</v>
      </c>
      <c r="L2018" s="59">
        <v>1</v>
      </c>
      <c r="M2018" s="59">
        <v>0</v>
      </c>
      <c r="N2018" s="48"/>
      <c r="O2018" s="59">
        <v>19</v>
      </c>
      <c r="P2018" s="59">
        <v>2</v>
      </c>
      <c r="Q2018" s="48"/>
      <c r="R2018" s="59">
        <v>62</v>
      </c>
      <c r="S2018" s="59">
        <v>9</v>
      </c>
      <c r="T2018" s="48">
        <v>0</v>
      </c>
      <c r="U2018" s="59">
        <v>120</v>
      </c>
      <c r="V2018" s="59">
        <v>12</v>
      </c>
    </row>
    <row r="2019" spans="1:22">
      <c r="A2019" s="60" t="s">
        <v>1287</v>
      </c>
      <c r="B2019" s="15" t="str">
        <f>VLOOKUP(A2019,'Planning Periods'!$E$2:$N$540,10,FALSE)</f>
        <v>01/31/2023 - 01/31/2031</v>
      </c>
      <c r="C2019" s="59">
        <v>2016</v>
      </c>
      <c r="D2019" s="59" t="str">
        <f t="shared" si="29"/>
        <v>Sebastopol 2016</v>
      </c>
      <c r="E2019" s="59">
        <v>22</v>
      </c>
      <c r="F2019" s="233">
        <v>0</v>
      </c>
      <c r="G2019" s="59">
        <v>0</v>
      </c>
      <c r="H2019" s="59">
        <v>0</v>
      </c>
      <c r="I2019" s="48"/>
      <c r="J2019" s="59">
        <v>17</v>
      </c>
      <c r="K2019" s="233">
        <v>0</v>
      </c>
      <c r="L2019" s="59">
        <v>0</v>
      </c>
      <c r="M2019" s="59">
        <v>0</v>
      </c>
      <c r="N2019" s="48"/>
      <c r="O2019" s="59">
        <v>19</v>
      </c>
      <c r="P2019" s="59">
        <v>6</v>
      </c>
      <c r="Q2019" s="48"/>
      <c r="R2019" s="59">
        <v>62</v>
      </c>
      <c r="S2019" s="59">
        <v>2</v>
      </c>
      <c r="T2019" s="48">
        <v>0</v>
      </c>
      <c r="U2019" s="59">
        <v>120</v>
      </c>
      <c r="V2019" s="59">
        <v>8</v>
      </c>
    </row>
    <row r="2020" spans="1:22">
      <c r="A2020" s="60" t="s">
        <v>1287</v>
      </c>
      <c r="B2020" s="15" t="str">
        <f>VLOOKUP(A2020,'Planning Periods'!$E$2:$N$540,10,FALSE)</f>
        <v>01/31/2023 - 01/31/2031</v>
      </c>
      <c r="C2020" s="59">
        <v>2017</v>
      </c>
      <c r="D2020" s="59" t="str">
        <f t="shared" si="29"/>
        <v>Sebastopol 2017</v>
      </c>
      <c r="E2020" s="59">
        <v>22</v>
      </c>
      <c r="F2020" s="233">
        <v>0</v>
      </c>
      <c r="G2020" s="59">
        <v>0</v>
      </c>
      <c r="H2020" s="59">
        <v>0</v>
      </c>
      <c r="I2020" s="48"/>
      <c r="J2020" s="59">
        <v>17</v>
      </c>
      <c r="K2020" s="233">
        <v>2</v>
      </c>
      <c r="L2020" s="59">
        <v>2</v>
      </c>
      <c r="M2020" s="59">
        <v>0</v>
      </c>
      <c r="N2020" s="48"/>
      <c r="O2020" s="59">
        <v>19</v>
      </c>
      <c r="P2020" s="59">
        <v>4</v>
      </c>
      <c r="Q2020" s="48"/>
      <c r="R2020" s="59">
        <v>62</v>
      </c>
      <c r="S2020" s="59">
        <v>7</v>
      </c>
      <c r="T2020" s="48">
        <v>0</v>
      </c>
      <c r="U2020" s="59">
        <v>120</v>
      </c>
      <c r="V2020" s="59">
        <v>13</v>
      </c>
    </row>
    <row r="2021" spans="1:22">
      <c r="A2021" t="s">
        <v>1288</v>
      </c>
      <c r="B2021" s="15" t="str">
        <f>VLOOKUP(A2021,'Planning Periods'!$E$2:$N$540,10,FALSE)</f>
        <v>12/31/2023 - 12/31/2031</v>
      </c>
      <c r="C2021" s="59">
        <v>2013</v>
      </c>
      <c r="D2021" s="59" t="str">
        <f t="shared" si="29"/>
        <v>Selma 2013</v>
      </c>
      <c r="E2021" s="59" t="s">
        <v>1357</v>
      </c>
      <c r="F2021" s="233" t="s">
        <v>1357</v>
      </c>
      <c r="G2021" s="59" t="s">
        <v>1357</v>
      </c>
      <c r="H2021" s="59" t="s">
        <v>1357</v>
      </c>
      <c r="I2021" s="48"/>
      <c r="J2021" s="59" t="s">
        <v>1357</v>
      </c>
      <c r="K2021" s="233" t="s">
        <v>1357</v>
      </c>
      <c r="L2021" s="59" t="s">
        <v>1357</v>
      </c>
      <c r="M2021" s="59" t="s">
        <v>1357</v>
      </c>
      <c r="N2021" s="48"/>
      <c r="O2021" s="59" t="s">
        <v>1357</v>
      </c>
      <c r="P2021" s="59" t="s">
        <v>1357</v>
      </c>
      <c r="Q2021" s="48"/>
      <c r="R2021" s="59" t="s">
        <v>1357</v>
      </c>
      <c r="S2021" s="59" t="s">
        <v>1357</v>
      </c>
      <c r="T2021" s="48" t="s">
        <v>1357</v>
      </c>
      <c r="U2021" s="59" t="s">
        <v>1357</v>
      </c>
      <c r="V2021" s="59" t="s">
        <v>1357</v>
      </c>
    </row>
    <row r="2022" spans="1:22">
      <c r="A2022" t="s">
        <v>1288</v>
      </c>
      <c r="B2022" s="15" t="str">
        <f>VLOOKUP(A2022,'Planning Periods'!$E$2:$N$540,10,FALSE)</f>
        <v>12/31/2023 - 12/31/2031</v>
      </c>
      <c r="C2022" s="59">
        <v>2014</v>
      </c>
      <c r="D2022" s="59" t="str">
        <f t="shared" si="29"/>
        <v>Selma 2014</v>
      </c>
      <c r="E2022" s="233" t="s">
        <v>1357</v>
      </c>
      <c r="F2022" s="233" t="s">
        <v>1357</v>
      </c>
      <c r="G2022" s="233" t="s">
        <v>1357</v>
      </c>
      <c r="H2022" s="233" t="s">
        <v>1357</v>
      </c>
      <c r="I2022" s="233">
        <v>0</v>
      </c>
      <c r="J2022" s="233" t="s">
        <v>1357</v>
      </c>
      <c r="K2022" s="233" t="s">
        <v>1357</v>
      </c>
      <c r="L2022" s="233" t="s">
        <v>1357</v>
      </c>
      <c r="M2022" s="233" t="s">
        <v>1357</v>
      </c>
      <c r="N2022" s="233">
        <v>0</v>
      </c>
      <c r="O2022" s="233" t="s">
        <v>1357</v>
      </c>
      <c r="P2022" s="233" t="s">
        <v>1357</v>
      </c>
      <c r="Q2022" s="233"/>
      <c r="R2022" s="233" t="s">
        <v>1357</v>
      </c>
      <c r="S2022" s="233" t="s">
        <v>1357</v>
      </c>
      <c r="T2022" s="233" t="s">
        <v>1357</v>
      </c>
      <c r="U2022" s="233" t="s">
        <v>1357</v>
      </c>
      <c r="V2022" s="233" t="s">
        <v>1357</v>
      </c>
    </row>
    <row r="2023" spans="1:22">
      <c r="A2023" t="s">
        <v>1288</v>
      </c>
      <c r="B2023" s="15" t="str">
        <f>VLOOKUP(A2023,'Planning Periods'!$E$2:$N$540,10,FALSE)</f>
        <v>12/31/2023 - 12/31/2031</v>
      </c>
      <c r="C2023" s="59">
        <v>2015</v>
      </c>
      <c r="D2023" s="59" t="str">
        <f t="shared" si="29"/>
        <v>Selma 2015</v>
      </c>
      <c r="E2023">
        <v>140</v>
      </c>
      <c r="F2023">
        <v>37</v>
      </c>
      <c r="G2023">
        <v>37</v>
      </c>
      <c r="H2023">
        <v>0</v>
      </c>
      <c r="J2023">
        <v>115</v>
      </c>
      <c r="K2023">
        <v>10</v>
      </c>
      <c r="L2023">
        <v>10</v>
      </c>
      <c r="M2023">
        <v>0</v>
      </c>
      <c r="O2023">
        <v>69</v>
      </c>
      <c r="P2023">
        <v>22</v>
      </c>
      <c r="R2023">
        <v>281</v>
      </c>
      <c r="S2023">
        <v>0</v>
      </c>
      <c r="T2023">
        <v>0</v>
      </c>
      <c r="U2023">
        <v>605</v>
      </c>
      <c r="V2023">
        <v>69</v>
      </c>
    </row>
    <row r="2024" spans="1:22">
      <c r="A2024" t="s">
        <v>1288</v>
      </c>
      <c r="B2024" s="15" t="str">
        <f>VLOOKUP(A2024,'Planning Periods'!$E$2:$N$540,10,FALSE)</f>
        <v>12/31/2023 - 12/31/2031</v>
      </c>
      <c r="C2024" s="59">
        <v>2016</v>
      </c>
      <c r="D2024" s="59" t="str">
        <f t="shared" si="29"/>
        <v>Selma 2016</v>
      </c>
      <c r="E2024">
        <v>140</v>
      </c>
      <c r="F2024">
        <v>18</v>
      </c>
      <c r="G2024">
        <v>18</v>
      </c>
      <c r="H2024">
        <v>0</v>
      </c>
      <c r="J2024">
        <v>115</v>
      </c>
      <c r="K2024">
        <v>29</v>
      </c>
      <c r="L2024">
        <v>29</v>
      </c>
      <c r="M2024">
        <v>0</v>
      </c>
      <c r="O2024">
        <v>69</v>
      </c>
      <c r="P2024">
        <v>0</v>
      </c>
      <c r="R2024">
        <v>281</v>
      </c>
      <c r="S2024">
        <v>0</v>
      </c>
      <c r="T2024">
        <v>0</v>
      </c>
      <c r="U2024">
        <v>605</v>
      </c>
      <c r="V2024">
        <v>47</v>
      </c>
    </row>
    <row r="2025" spans="1:22">
      <c r="A2025" t="s">
        <v>1288</v>
      </c>
      <c r="B2025" s="15" t="str">
        <f>VLOOKUP(A2025,'Planning Periods'!$E$2:$N$540,10,FALSE)</f>
        <v>12/31/2023 - 12/31/2031</v>
      </c>
      <c r="C2025" s="59">
        <v>2017</v>
      </c>
      <c r="D2025" s="59" t="str">
        <f t="shared" si="29"/>
        <v>Selma 2017</v>
      </c>
      <c r="E2025">
        <v>140</v>
      </c>
      <c r="F2025">
        <v>0</v>
      </c>
      <c r="G2025">
        <v>0</v>
      </c>
      <c r="H2025">
        <v>0</v>
      </c>
      <c r="J2025">
        <v>115</v>
      </c>
      <c r="K2025">
        <v>0</v>
      </c>
      <c r="L2025">
        <v>0</v>
      </c>
      <c r="M2025">
        <v>0</v>
      </c>
      <c r="O2025">
        <v>69</v>
      </c>
      <c r="P2025">
        <v>5</v>
      </c>
      <c r="R2025">
        <v>281</v>
      </c>
      <c r="S2025">
        <v>2</v>
      </c>
      <c r="T2025">
        <v>0</v>
      </c>
      <c r="U2025">
        <v>605</v>
      </c>
      <c r="V2025">
        <v>7</v>
      </c>
    </row>
    <row r="2026" spans="1:22">
      <c r="A2026" t="s">
        <v>1289</v>
      </c>
      <c r="B2026" s="15" t="str">
        <f>VLOOKUP(A2026,'Planning Periods'!$E$2:$N$540,10,FALSE)</f>
        <v>12/31/2023 - 12/31/2031</v>
      </c>
      <c r="C2026" s="59">
        <v>2013</v>
      </c>
      <c r="D2026" s="59" t="str">
        <f t="shared" si="29"/>
        <v>Shafter 2013</v>
      </c>
      <c r="E2026" t="s">
        <v>1357</v>
      </c>
      <c r="F2026" t="s">
        <v>1357</v>
      </c>
      <c r="G2026" t="s">
        <v>1357</v>
      </c>
      <c r="H2026" t="s">
        <v>1357</v>
      </c>
      <c r="J2026" t="s">
        <v>1357</v>
      </c>
      <c r="K2026" t="s">
        <v>1357</v>
      </c>
      <c r="L2026" t="s">
        <v>1357</v>
      </c>
      <c r="M2026" t="s">
        <v>1357</v>
      </c>
      <c r="O2026" t="s">
        <v>1357</v>
      </c>
      <c r="P2026" t="s">
        <v>1357</v>
      </c>
      <c r="R2026" t="s">
        <v>1357</v>
      </c>
      <c r="S2026" t="s">
        <v>1357</v>
      </c>
      <c r="T2026" t="s">
        <v>1357</v>
      </c>
      <c r="U2026" t="s">
        <v>1357</v>
      </c>
      <c r="V2026" t="s">
        <v>1357</v>
      </c>
    </row>
    <row r="2027" spans="1:22">
      <c r="A2027" t="s">
        <v>1289</v>
      </c>
      <c r="B2027" s="15" t="str">
        <f>VLOOKUP(A2027,'Planning Periods'!$E$2:$N$540,10,FALSE)</f>
        <v>12/31/2023 - 12/31/2031</v>
      </c>
      <c r="C2027" s="59">
        <v>2014</v>
      </c>
      <c r="D2027" s="59" t="str">
        <f t="shared" si="29"/>
        <v>Shafter 2014</v>
      </c>
      <c r="E2027" s="233" t="s">
        <v>1357</v>
      </c>
      <c r="F2027" s="233" t="s">
        <v>1357</v>
      </c>
      <c r="G2027" s="233" t="s">
        <v>1357</v>
      </c>
      <c r="H2027" s="233" t="s">
        <v>1357</v>
      </c>
      <c r="I2027" s="233">
        <v>0</v>
      </c>
      <c r="J2027" s="233" t="s">
        <v>1357</v>
      </c>
      <c r="K2027" s="233" t="s">
        <v>1357</v>
      </c>
      <c r="L2027" s="233" t="s">
        <v>1357</v>
      </c>
      <c r="M2027" s="233" t="s">
        <v>1357</v>
      </c>
      <c r="N2027" s="233">
        <v>0</v>
      </c>
      <c r="O2027" s="233" t="s">
        <v>1357</v>
      </c>
      <c r="P2027" s="233" t="s">
        <v>1357</v>
      </c>
      <c r="Q2027" s="233"/>
      <c r="R2027" s="233" t="s">
        <v>1357</v>
      </c>
      <c r="S2027" s="233" t="s">
        <v>1357</v>
      </c>
      <c r="T2027" s="233" t="s">
        <v>1357</v>
      </c>
      <c r="U2027" s="233" t="s">
        <v>1357</v>
      </c>
      <c r="V2027" s="233" t="s">
        <v>1357</v>
      </c>
    </row>
    <row r="2028" spans="1:22">
      <c r="A2028" t="s">
        <v>1289</v>
      </c>
      <c r="B2028" s="15" t="str">
        <f>VLOOKUP(A2028,'Planning Periods'!$E$2:$N$540,10,FALSE)</f>
        <v>12/31/2023 - 12/31/2031</v>
      </c>
      <c r="C2028" s="59">
        <v>2015</v>
      </c>
      <c r="D2028" s="59" t="str">
        <f t="shared" si="29"/>
        <v>Shafter 2015</v>
      </c>
      <c r="E2028" t="s">
        <v>1357</v>
      </c>
      <c r="F2028" t="s">
        <v>1357</v>
      </c>
      <c r="G2028" t="s">
        <v>1357</v>
      </c>
      <c r="H2028" t="s">
        <v>1357</v>
      </c>
      <c r="J2028" t="s">
        <v>1357</v>
      </c>
      <c r="K2028" t="s">
        <v>1357</v>
      </c>
      <c r="L2028" t="s">
        <v>1357</v>
      </c>
      <c r="M2028" t="s">
        <v>1357</v>
      </c>
      <c r="O2028" t="s">
        <v>1357</v>
      </c>
      <c r="P2028" t="s">
        <v>1357</v>
      </c>
      <c r="R2028" t="s">
        <v>1357</v>
      </c>
      <c r="S2028" t="s">
        <v>1357</v>
      </c>
      <c r="T2028" t="s">
        <v>1357</v>
      </c>
      <c r="U2028" t="s">
        <v>1357</v>
      </c>
      <c r="V2028" t="s">
        <v>1357</v>
      </c>
    </row>
    <row r="2029" spans="1:22">
      <c r="A2029" t="s">
        <v>1289</v>
      </c>
      <c r="B2029" s="15" t="str">
        <f>VLOOKUP(A2029,'Planning Periods'!$E$2:$N$540,10,FALSE)</f>
        <v>12/31/2023 - 12/31/2031</v>
      </c>
      <c r="C2029" s="59">
        <v>2016</v>
      </c>
      <c r="D2029" s="59" t="str">
        <f t="shared" si="29"/>
        <v>Shafter 2016</v>
      </c>
      <c r="E2029" t="s">
        <v>1357</v>
      </c>
      <c r="F2029" t="s">
        <v>1357</v>
      </c>
      <c r="G2029" t="s">
        <v>1357</v>
      </c>
      <c r="H2029" t="s">
        <v>1357</v>
      </c>
      <c r="J2029" t="s">
        <v>1357</v>
      </c>
      <c r="K2029" t="s">
        <v>1357</v>
      </c>
      <c r="L2029" t="s">
        <v>1357</v>
      </c>
      <c r="M2029" t="s">
        <v>1357</v>
      </c>
      <c r="O2029" t="s">
        <v>1357</v>
      </c>
      <c r="P2029" t="s">
        <v>1357</v>
      </c>
      <c r="R2029" t="s">
        <v>1357</v>
      </c>
      <c r="S2029" t="s">
        <v>1357</v>
      </c>
      <c r="T2029" t="s">
        <v>1357</v>
      </c>
      <c r="U2029" t="s">
        <v>1357</v>
      </c>
      <c r="V2029" t="s">
        <v>1357</v>
      </c>
    </row>
    <row r="2030" spans="1:22">
      <c r="A2030" t="s">
        <v>1289</v>
      </c>
      <c r="B2030" s="15" t="str">
        <f>VLOOKUP(A2030,'Planning Periods'!$E$2:$N$540,10,FALSE)</f>
        <v>12/31/2023 - 12/31/2031</v>
      </c>
      <c r="C2030" s="59">
        <v>2017</v>
      </c>
      <c r="D2030" s="59" t="str">
        <f t="shared" si="29"/>
        <v>Shafter 2017</v>
      </c>
      <c r="E2030" t="s">
        <v>1357</v>
      </c>
      <c r="F2030" t="s">
        <v>1357</v>
      </c>
      <c r="G2030" t="s">
        <v>1357</v>
      </c>
      <c r="H2030" t="s">
        <v>1357</v>
      </c>
      <c r="J2030" t="s">
        <v>1357</v>
      </c>
      <c r="K2030" t="s">
        <v>1357</v>
      </c>
      <c r="L2030" t="s">
        <v>1357</v>
      </c>
      <c r="M2030" t="s">
        <v>1357</v>
      </c>
      <c r="O2030" t="s">
        <v>1357</v>
      </c>
      <c r="P2030" t="s">
        <v>1357</v>
      </c>
      <c r="R2030" t="s">
        <v>1357</v>
      </c>
      <c r="S2030" t="s">
        <v>1357</v>
      </c>
      <c r="T2030" t="s">
        <v>1357</v>
      </c>
      <c r="U2030" t="s">
        <v>1357</v>
      </c>
      <c r="V2030" t="s">
        <v>1357</v>
      </c>
    </row>
    <row r="2031" spans="1:22">
      <c r="A2031" s="60" t="s">
        <v>1290</v>
      </c>
      <c r="B2031" s="15" t="str">
        <f>VLOOKUP(A2031,'Planning Periods'!$E$2:$N$540,10,FALSE)</f>
        <v>04/15/2020 - 04/15/2028</v>
      </c>
      <c r="C2031" s="59">
        <v>2014</v>
      </c>
      <c r="D2031" s="59" t="str">
        <f t="shared" ref="D2031:D2095" si="30">CONCATENATE(A2031," ",C2031)</f>
        <v>Shasta County - Unincorporated 2014</v>
      </c>
      <c r="E2031" s="59" t="s">
        <v>1357</v>
      </c>
      <c r="F2031" s="233" t="s">
        <v>1357</v>
      </c>
      <c r="G2031" s="59" t="s">
        <v>1357</v>
      </c>
      <c r="H2031" s="59" t="s">
        <v>1357</v>
      </c>
      <c r="I2031" s="48"/>
      <c r="J2031" s="59" t="s">
        <v>1357</v>
      </c>
      <c r="K2031" s="233" t="s">
        <v>1357</v>
      </c>
      <c r="L2031" s="59" t="s">
        <v>1357</v>
      </c>
      <c r="M2031" s="59" t="s">
        <v>1357</v>
      </c>
      <c r="N2031" s="48"/>
      <c r="O2031" s="59" t="s">
        <v>1357</v>
      </c>
      <c r="P2031" s="59" t="s">
        <v>1357</v>
      </c>
      <c r="Q2031" s="48"/>
      <c r="R2031" s="59" t="s">
        <v>1357</v>
      </c>
      <c r="S2031" s="59" t="s">
        <v>1357</v>
      </c>
      <c r="T2031" s="48" t="s">
        <v>1357</v>
      </c>
      <c r="U2031" s="59" t="s">
        <v>1357</v>
      </c>
      <c r="V2031" s="59" t="s">
        <v>1357</v>
      </c>
    </row>
    <row r="2032" spans="1:22">
      <c r="A2032" s="60" t="s">
        <v>1290</v>
      </c>
      <c r="B2032" s="15" t="str">
        <f>VLOOKUP(A2032,'Planning Periods'!$E$2:$N$540,10,FALSE)</f>
        <v>04/15/2020 - 04/15/2028</v>
      </c>
      <c r="C2032" s="59">
        <v>2015</v>
      </c>
      <c r="D2032" s="59" t="str">
        <f t="shared" si="30"/>
        <v>Shasta County - Unincorporated 2015</v>
      </c>
      <c r="E2032" s="59" t="s">
        <v>1357</v>
      </c>
      <c r="F2032" s="233" t="s">
        <v>1357</v>
      </c>
      <c r="G2032" s="59" t="s">
        <v>1357</v>
      </c>
      <c r="H2032" s="59" t="s">
        <v>1357</v>
      </c>
      <c r="I2032" s="48"/>
      <c r="J2032" s="59" t="s">
        <v>1357</v>
      </c>
      <c r="K2032" s="233" t="s">
        <v>1357</v>
      </c>
      <c r="L2032" s="59" t="s">
        <v>1357</v>
      </c>
      <c r="M2032" s="59" t="s">
        <v>1357</v>
      </c>
      <c r="N2032" s="48"/>
      <c r="O2032" s="59" t="s">
        <v>1357</v>
      </c>
      <c r="P2032" s="59" t="s">
        <v>1357</v>
      </c>
      <c r="Q2032" s="48"/>
      <c r="R2032" s="59" t="s">
        <v>1357</v>
      </c>
      <c r="S2032" s="59" t="s">
        <v>1357</v>
      </c>
      <c r="T2032" s="48" t="s">
        <v>1357</v>
      </c>
      <c r="U2032" s="59" t="s">
        <v>1357</v>
      </c>
      <c r="V2032" s="59" t="s">
        <v>1357</v>
      </c>
    </row>
    <row r="2033" spans="1:22">
      <c r="A2033" s="60" t="s">
        <v>1290</v>
      </c>
      <c r="B2033" s="15" t="str">
        <f>VLOOKUP(A2033,'Planning Periods'!$E$2:$N$540,10,FALSE)</f>
        <v>04/15/2020 - 04/15/2028</v>
      </c>
      <c r="C2033" s="59">
        <v>2016</v>
      </c>
      <c r="D2033" s="59" t="str">
        <f t="shared" si="30"/>
        <v>Shasta County - Unincorporated 2016</v>
      </c>
      <c r="E2033" s="59" t="s">
        <v>1357</v>
      </c>
      <c r="F2033" s="233" t="s">
        <v>1357</v>
      </c>
      <c r="G2033" s="59" t="s">
        <v>1357</v>
      </c>
      <c r="H2033" s="59" t="s">
        <v>1357</v>
      </c>
      <c r="I2033" s="48"/>
      <c r="J2033" s="59" t="s">
        <v>1357</v>
      </c>
      <c r="K2033" s="233" t="s">
        <v>1357</v>
      </c>
      <c r="L2033" s="59" t="s">
        <v>1357</v>
      </c>
      <c r="M2033" s="59" t="s">
        <v>1357</v>
      </c>
      <c r="N2033" s="48"/>
      <c r="O2033" s="59" t="s">
        <v>1357</v>
      </c>
      <c r="P2033" s="59" t="s">
        <v>1357</v>
      </c>
      <c r="Q2033" s="48"/>
      <c r="R2033" s="59" t="s">
        <v>1357</v>
      </c>
      <c r="S2033" s="59" t="s">
        <v>1357</v>
      </c>
      <c r="T2033" s="48" t="s">
        <v>1357</v>
      </c>
      <c r="U2033" s="59" t="s">
        <v>1357</v>
      </c>
      <c r="V2033" s="59" t="s">
        <v>1357</v>
      </c>
    </row>
    <row r="2034" spans="1:22">
      <c r="A2034" s="60" t="s">
        <v>1290</v>
      </c>
      <c r="B2034" s="15" t="str">
        <f>VLOOKUP(A2034,'Planning Periods'!$E$2:$N$540,10,FALSE)</f>
        <v>04/15/2020 - 04/15/2028</v>
      </c>
      <c r="C2034" s="59">
        <v>2017</v>
      </c>
      <c r="D2034" s="59" t="str">
        <f t="shared" si="30"/>
        <v>Shasta County - Unincorporated 2017</v>
      </c>
      <c r="E2034" s="59">
        <v>189</v>
      </c>
      <c r="F2034" s="233">
        <v>4</v>
      </c>
      <c r="G2034" s="59">
        <v>0</v>
      </c>
      <c r="H2034" s="59">
        <v>4</v>
      </c>
      <c r="I2034" s="48"/>
      <c r="J2034" s="59">
        <v>117</v>
      </c>
      <c r="K2034" s="233">
        <v>9</v>
      </c>
      <c r="L2034" s="59">
        <v>0</v>
      </c>
      <c r="M2034" s="59">
        <v>9</v>
      </c>
      <c r="N2034" s="48"/>
      <c r="O2034" s="59">
        <v>128</v>
      </c>
      <c r="P2034" s="59">
        <v>132</v>
      </c>
      <c r="Q2034" s="48"/>
      <c r="R2034" s="59">
        <v>321</v>
      </c>
      <c r="S2034" s="59">
        <v>1</v>
      </c>
      <c r="T2034" s="48">
        <v>9</v>
      </c>
      <c r="U2034" s="59">
        <v>755</v>
      </c>
      <c r="V2034" s="59">
        <v>146</v>
      </c>
    </row>
    <row r="2035" spans="1:22">
      <c r="A2035" s="60" t="s">
        <v>1291</v>
      </c>
      <c r="B2035" s="15" t="str">
        <f>VLOOKUP(A2035,'Planning Periods'!$E$2:$N$540,10,FALSE)</f>
        <v>04/15/2020 - 04/15/2028</v>
      </c>
      <c r="C2035" s="59">
        <v>2014</v>
      </c>
      <c r="D2035" s="59" t="str">
        <f t="shared" si="30"/>
        <v>Shasta Lake 2014</v>
      </c>
      <c r="E2035" s="59" t="s">
        <v>1357</v>
      </c>
      <c r="F2035" s="233" t="s">
        <v>1357</v>
      </c>
      <c r="G2035" s="59" t="s">
        <v>1357</v>
      </c>
      <c r="H2035" s="59" t="s">
        <v>1357</v>
      </c>
      <c r="I2035" s="48"/>
      <c r="J2035" s="59" t="s">
        <v>1357</v>
      </c>
      <c r="K2035" s="233" t="s">
        <v>1357</v>
      </c>
      <c r="L2035" s="59" t="s">
        <v>1357</v>
      </c>
      <c r="M2035" s="59" t="s">
        <v>1357</v>
      </c>
      <c r="N2035" s="48"/>
      <c r="O2035" s="59" t="s">
        <v>1357</v>
      </c>
      <c r="P2035" s="59" t="s">
        <v>1357</v>
      </c>
      <c r="Q2035" s="48"/>
      <c r="R2035" s="59" t="s">
        <v>1357</v>
      </c>
      <c r="S2035" s="59" t="s">
        <v>1357</v>
      </c>
      <c r="T2035" s="48" t="s">
        <v>1357</v>
      </c>
      <c r="U2035" s="59" t="s">
        <v>1357</v>
      </c>
      <c r="V2035" s="59" t="s">
        <v>1357</v>
      </c>
    </row>
    <row r="2036" spans="1:22">
      <c r="A2036" s="60" t="s">
        <v>1291</v>
      </c>
      <c r="B2036" s="15" t="str">
        <f>VLOOKUP(A2036,'Planning Periods'!$E$2:$N$540,10,FALSE)</f>
        <v>04/15/2020 - 04/15/2028</v>
      </c>
      <c r="C2036" s="59">
        <v>2015</v>
      </c>
      <c r="D2036" s="59" t="str">
        <f t="shared" si="30"/>
        <v>Shasta Lake 2015</v>
      </c>
      <c r="E2036" s="59">
        <v>32</v>
      </c>
      <c r="F2036" s="233">
        <v>7</v>
      </c>
      <c r="G2036" s="59">
        <v>7</v>
      </c>
      <c r="H2036" s="59">
        <v>0</v>
      </c>
      <c r="I2036" s="48"/>
      <c r="J2036" s="59">
        <v>21</v>
      </c>
      <c r="K2036" s="233">
        <v>13</v>
      </c>
      <c r="L2036" s="59">
        <v>13</v>
      </c>
      <c r="M2036" s="59">
        <v>0</v>
      </c>
      <c r="N2036" s="48"/>
      <c r="O2036" s="59">
        <v>23</v>
      </c>
      <c r="P2036" s="59">
        <v>0</v>
      </c>
      <c r="Q2036" s="48"/>
      <c r="R2036" s="59">
        <v>58</v>
      </c>
      <c r="S2036" s="59">
        <v>0</v>
      </c>
      <c r="T2036" s="48">
        <v>0</v>
      </c>
      <c r="U2036" s="59">
        <v>134</v>
      </c>
      <c r="V2036" s="59">
        <v>20</v>
      </c>
    </row>
    <row r="2037" spans="1:22">
      <c r="A2037" s="60" t="s">
        <v>1291</v>
      </c>
      <c r="B2037" s="15" t="str">
        <f>VLOOKUP(A2037,'Planning Periods'!$E$2:$N$540,10,FALSE)</f>
        <v>04/15/2020 - 04/15/2028</v>
      </c>
      <c r="C2037" s="59">
        <v>2016</v>
      </c>
      <c r="D2037" s="59" t="str">
        <f t="shared" si="30"/>
        <v>Shasta Lake 2016</v>
      </c>
      <c r="E2037" s="59">
        <v>32</v>
      </c>
      <c r="F2037" s="233">
        <v>2</v>
      </c>
      <c r="G2037" s="59">
        <v>2</v>
      </c>
      <c r="H2037" s="59">
        <v>0</v>
      </c>
      <c r="I2037" s="48"/>
      <c r="J2037" s="59">
        <v>21</v>
      </c>
      <c r="K2037" s="233">
        <v>0</v>
      </c>
      <c r="L2037" s="59">
        <v>0</v>
      </c>
      <c r="M2037" s="59">
        <v>0</v>
      </c>
      <c r="N2037" s="48"/>
      <c r="O2037" s="59">
        <v>23</v>
      </c>
      <c r="P2037" s="59">
        <v>8</v>
      </c>
      <c r="Q2037" s="48"/>
      <c r="R2037" s="59">
        <v>58</v>
      </c>
      <c r="S2037" s="59">
        <v>0</v>
      </c>
      <c r="T2037" s="48">
        <v>0</v>
      </c>
      <c r="U2037" s="59">
        <v>134</v>
      </c>
      <c r="V2037" s="59">
        <v>10</v>
      </c>
    </row>
    <row r="2038" spans="1:22">
      <c r="A2038" s="60" t="s">
        <v>1291</v>
      </c>
      <c r="B2038" s="15" t="str">
        <f>VLOOKUP(A2038,'Planning Periods'!$E$2:$N$540,10,FALSE)</f>
        <v>04/15/2020 - 04/15/2028</v>
      </c>
      <c r="C2038" s="59">
        <v>2017</v>
      </c>
      <c r="D2038" s="59" t="str">
        <f t="shared" si="30"/>
        <v>Shasta Lake 2017</v>
      </c>
      <c r="E2038" s="59">
        <v>32</v>
      </c>
      <c r="F2038" s="233">
        <v>0</v>
      </c>
      <c r="G2038" s="59">
        <v>0</v>
      </c>
      <c r="H2038" s="59">
        <v>0</v>
      </c>
      <c r="I2038" s="48"/>
      <c r="J2038" s="59">
        <v>21</v>
      </c>
      <c r="K2038" s="233">
        <v>4</v>
      </c>
      <c r="L2038" s="59">
        <v>1</v>
      </c>
      <c r="M2038" s="59">
        <v>3</v>
      </c>
      <c r="N2038" s="48"/>
      <c r="O2038" s="59">
        <v>23</v>
      </c>
      <c r="P2038" s="59">
        <v>29</v>
      </c>
      <c r="Q2038" s="48"/>
      <c r="R2038" s="59">
        <v>58</v>
      </c>
      <c r="S2038" s="59">
        <v>2</v>
      </c>
      <c r="T2038" s="48">
        <v>3</v>
      </c>
      <c r="U2038" s="59">
        <v>134</v>
      </c>
      <c r="V2038" s="59">
        <v>35</v>
      </c>
    </row>
    <row r="2039" spans="1:22">
      <c r="A2039" t="s">
        <v>1292</v>
      </c>
      <c r="B2039" s="15" t="str">
        <f>VLOOKUP(A2039,'Planning Periods'!$E$2:$N$540,10,FALSE)</f>
        <v>06/30/2024 - 06/30/2029</v>
      </c>
      <c r="C2039" s="59">
        <v>2014</v>
      </c>
      <c r="D2039" s="59" t="str">
        <f t="shared" si="30"/>
        <v>Sierra County - Unincorporated 2014</v>
      </c>
      <c r="E2039" s="233" t="s">
        <v>1357</v>
      </c>
      <c r="F2039" s="233" t="s">
        <v>1357</v>
      </c>
      <c r="G2039" s="233" t="s">
        <v>1357</v>
      </c>
      <c r="H2039" s="233" t="s">
        <v>1357</v>
      </c>
      <c r="I2039" s="233">
        <v>0</v>
      </c>
      <c r="J2039" s="233" t="s">
        <v>1357</v>
      </c>
      <c r="K2039" s="233" t="s">
        <v>1357</v>
      </c>
      <c r="L2039" s="233" t="s">
        <v>1357</v>
      </c>
      <c r="M2039" s="233" t="s">
        <v>1357</v>
      </c>
      <c r="N2039" s="233">
        <v>0</v>
      </c>
      <c r="O2039" s="233" t="s">
        <v>1357</v>
      </c>
      <c r="P2039" s="233" t="s">
        <v>1357</v>
      </c>
      <c r="Q2039" s="233"/>
      <c r="R2039" s="233" t="s">
        <v>1357</v>
      </c>
      <c r="S2039" s="233" t="s">
        <v>1357</v>
      </c>
      <c r="T2039" s="233" t="s">
        <v>1357</v>
      </c>
      <c r="U2039" s="233" t="s">
        <v>1357</v>
      </c>
      <c r="V2039" s="233" t="s">
        <v>1357</v>
      </c>
    </row>
    <row r="2040" spans="1:22">
      <c r="A2040" t="s">
        <v>1292</v>
      </c>
      <c r="B2040" s="15" t="str">
        <f>VLOOKUP(A2040,'Planning Periods'!$E$2:$N$540,10,FALSE)</f>
        <v>06/30/2024 - 06/30/2029</v>
      </c>
      <c r="C2040" s="59">
        <v>2015</v>
      </c>
      <c r="D2040" s="59" t="str">
        <f t="shared" si="30"/>
        <v>Sierra County - Unincorporated 2015</v>
      </c>
      <c r="E2040" t="s">
        <v>1357</v>
      </c>
      <c r="F2040" t="s">
        <v>1357</v>
      </c>
      <c r="G2040" t="s">
        <v>1357</v>
      </c>
      <c r="H2040" t="s">
        <v>1357</v>
      </c>
      <c r="J2040" t="s">
        <v>1357</v>
      </c>
      <c r="K2040" t="s">
        <v>1357</v>
      </c>
      <c r="L2040" t="s">
        <v>1357</v>
      </c>
      <c r="M2040" t="s">
        <v>1357</v>
      </c>
      <c r="O2040" t="s">
        <v>1357</v>
      </c>
      <c r="P2040" t="s">
        <v>1357</v>
      </c>
      <c r="R2040" t="s">
        <v>1357</v>
      </c>
      <c r="S2040" t="s">
        <v>1357</v>
      </c>
      <c r="T2040" t="s">
        <v>1357</v>
      </c>
      <c r="U2040" t="s">
        <v>1357</v>
      </c>
      <c r="V2040" t="s">
        <v>1357</v>
      </c>
    </row>
    <row r="2041" spans="1:22">
      <c r="A2041" t="s">
        <v>1292</v>
      </c>
      <c r="B2041" s="15" t="str">
        <f>VLOOKUP(A2041,'Planning Periods'!$E$2:$N$540,10,FALSE)</f>
        <v>06/30/2024 - 06/30/2029</v>
      </c>
      <c r="C2041" s="59">
        <v>2016</v>
      </c>
      <c r="D2041" s="59" t="str">
        <f t="shared" si="30"/>
        <v>Sierra County - Unincorporated 2016</v>
      </c>
      <c r="E2041" t="s">
        <v>1357</v>
      </c>
      <c r="F2041" t="s">
        <v>1357</v>
      </c>
      <c r="G2041" t="s">
        <v>1357</v>
      </c>
      <c r="H2041" t="s">
        <v>1357</v>
      </c>
      <c r="J2041" t="s">
        <v>1357</v>
      </c>
      <c r="K2041" t="s">
        <v>1357</v>
      </c>
      <c r="L2041" t="s">
        <v>1357</v>
      </c>
      <c r="M2041" t="s">
        <v>1357</v>
      </c>
      <c r="O2041" t="s">
        <v>1357</v>
      </c>
      <c r="P2041" t="s">
        <v>1357</v>
      </c>
      <c r="R2041" t="s">
        <v>1357</v>
      </c>
      <c r="S2041" t="s">
        <v>1357</v>
      </c>
      <c r="T2041" t="s">
        <v>1357</v>
      </c>
      <c r="U2041" t="s">
        <v>1357</v>
      </c>
      <c r="V2041" t="s">
        <v>1357</v>
      </c>
    </row>
    <row r="2042" spans="1:22">
      <c r="A2042" t="s">
        <v>1292</v>
      </c>
      <c r="B2042" s="15" t="str">
        <f>VLOOKUP(A2042,'Planning Periods'!$E$2:$N$540,10,FALSE)</f>
        <v>06/30/2024 - 06/30/2029</v>
      </c>
      <c r="C2042" s="59">
        <v>2017</v>
      </c>
      <c r="D2042" s="59" t="str">
        <f t="shared" si="30"/>
        <v>Sierra County - Unincorporated 2017</v>
      </c>
      <c r="E2042" t="s">
        <v>1357</v>
      </c>
      <c r="F2042" t="s">
        <v>1357</v>
      </c>
      <c r="G2042" t="s">
        <v>1357</v>
      </c>
      <c r="H2042" t="s">
        <v>1357</v>
      </c>
      <c r="J2042" t="s">
        <v>1357</v>
      </c>
      <c r="K2042" t="s">
        <v>1357</v>
      </c>
      <c r="L2042" t="s">
        <v>1357</v>
      </c>
      <c r="M2042" t="s">
        <v>1357</v>
      </c>
      <c r="O2042" t="s">
        <v>1357</v>
      </c>
      <c r="P2042" t="s">
        <v>1357</v>
      </c>
      <c r="R2042" t="s">
        <v>1357</v>
      </c>
      <c r="S2042" t="s">
        <v>1357</v>
      </c>
      <c r="T2042" t="s">
        <v>1357</v>
      </c>
      <c r="U2042" t="s">
        <v>1357</v>
      </c>
      <c r="V2042" t="s">
        <v>1357</v>
      </c>
    </row>
    <row r="2043" spans="1:22">
      <c r="A2043" s="60" t="s">
        <v>1293</v>
      </c>
      <c r="B2043" s="15"/>
      <c r="C2043" s="59">
        <v>2013</v>
      </c>
      <c r="D2043" s="59" t="str">
        <f t="shared" si="30"/>
        <v>Sierra Madre 2013</v>
      </c>
      <c r="E2043" t="s">
        <v>1357</v>
      </c>
      <c r="F2043" t="s">
        <v>1357</v>
      </c>
      <c r="G2043" t="s">
        <v>1357</v>
      </c>
      <c r="H2043" t="s">
        <v>1357</v>
      </c>
      <c r="J2043" t="s">
        <v>1357</v>
      </c>
      <c r="K2043" t="s">
        <v>1357</v>
      </c>
      <c r="L2043" t="s">
        <v>1357</v>
      </c>
      <c r="M2043" t="s">
        <v>1357</v>
      </c>
      <c r="O2043" t="s">
        <v>1357</v>
      </c>
      <c r="P2043" t="s">
        <v>1357</v>
      </c>
      <c r="R2043" t="s">
        <v>1357</v>
      </c>
      <c r="S2043" t="s">
        <v>1357</v>
      </c>
      <c r="T2043" t="s">
        <v>1357</v>
      </c>
      <c r="U2043" t="s">
        <v>1357</v>
      </c>
      <c r="V2043" t="s">
        <v>1357</v>
      </c>
    </row>
    <row r="2044" spans="1:22">
      <c r="A2044" s="60" t="s">
        <v>1293</v>
      </c>
      <c r="B2044" s="15" t="str">
        <f>VLOOKUP(A2044,'Planning Periods'!$E$2:$N$540,10,FALSE)</f>
        <v>10/15/2021 - 10/15/2029</v>
      </c>
      <c r="C2044" s="59">
        <v>2014</v>
      </c>
      <c r="D2044" s="59" t="str">
        <f t="shared" si="30"/>
        <v>Sierra Madre 2014</v>
      </c>
      <c r="E2044" s="59">
        <v>14</v>
      </c>
      <c r="F2044" s="233">
        <v>2</v>
      </c>
      <c r="G2044" s="59">
        <v>0</v>
      </c>
      <c r="H2044" s="59">
        <v>2</v>
      </c>
      <c r="I2044" s="48"/>
      <c r="J2044" s="59">
        <v>9</v>
      </c>
      <c r="K2044" s="233">
        <v>5</v>
      </c>
      <c r="L2044" s="59">
        <v>0</v>
      </c>
      <c r="M2044" s="59">
        <v>5</v>
      </c>
      <c r="N2044" s="48"/>
      <c r="O2044" s="59">
        <v>9</v>
      </c>
      <c r="P2044" s="59">
        <v>0</v>
      </c>
      <c r="Q2044" s="48"/>
      <c r="R2044" s="59">
        <v>23</v>
      </c>
      <c r="S2044" s="59">
        <v>5</v>
      </c>
      <c r="T2044" s="48">
        <v>5</v>
      </c>
      <c r="U2044" s="59">
        <v>55</v>
      </c>
      <c r="V2044" s="59">
        <v>12</v>
      </c>
    </row>
    <row r="2045" spans="1:22">
      <c r="A2045" s="60" t="s">
        <v>1293</v>
      </c>
      <c r="B2045" s="15" t="str">
        <f>VLOOKUP(A2045,'Planning Periods'!$E$2:$N$540,10,FALSE)</f>
        <v>10/15/2021 - 10/15/2029</v>
      </c>
      <c r="C2045" s="59">
        <v>2015</v>
      </c>
      <c r="D2045" s="59" t="str">
        <f t="shared" si="30"/>
        <v>Sierra Madre 2015</v>
      </c>
      <c r="E2045" s="59">
        <v>14</v>
      </c>
      <c r="F2045" s="233">
        <v>0</v>
      </c>
      <c r="G2045" s="59">
        <v>0</v>
      </c>
      <c r="H2045" s="59">
        <v>0</v>
      </c>
      <c r="I2045" s="48"/>
      <c r="J2045" s="59">
        <v>9</v>
      </c>
      <c r="K2045" s="233">
        <v>0</v>
      </c>
      <c r="L2045" s="59">
        <v>0</v>
      </c>
      <c r="M2045" s="59">
        <v>0</v>
      </c>
      <c r="N2045" s="48"/>
      <c r="O2045" s="59">
        <v>9</v>
      </c>
      <c r="P2045" s="59">
        <v>0</v>
      </c>
      <c r="Q2045" s="48"/>
      <c r="R2045" s="59">
        <v>23</v>
      </c>
      <c r="S2045" s="59">
        <v>77</v>
      </c>
      <c r="T2045" s="48">
        <v>0</v>
      </c>
      <c r="U2045" s="59">
        <v>55</v>
      </c>
      <c r="V2045" s="59">
        <v>77</v>
      </c>
    </row>
    <row r="2046" spans="1:22">
      <c r="A2046" s="60" t="s">
        <v>1293</v>
      </c>
      <c r="B2046" s="15" t="str">
        <f>VLOOKUP(A2046,'Planning Periods'!$E$2:$N$540,10,FALSE)</f>
        <v>10/15/2021 - 10/15/2029</v>
      </c>
      <c r="C2046" s="59">
        <v>2016</v>
      </c>
      <c r="D2046" s="59" t="str">
        <f t="shared" si="30"/>
        <v>Sierra Madre 2016</v>
      </c>
      <c r="E2046" s="59">
        <v>14</v>
      </c>
      <c r="F2046" s="233">
        <v>0</v>
      </c>
      <c r="G2046" s="59">
        <v>0</v>
      </c>
      <c r="H2046" s="59">
        <v>0</v>
      </c>
      <c r="I2046" s="48"/>
      <c r="J2046" s="59">
        <v>9</v>
      </c>
      <c r="K2046" s="233">
        <v>1</v>
      </c>
      <c r="L2046" s="59">
        <v>0</v>
      </c>
      <c r="M2046" s="59">
        <v>1</v>
      </c>
      <c r="N2046" s="48"/>
      <c r="O2046" s="59">
        <v>9</v>
      </c>
      <c r="P2046" s="59">
        <v>0</v>
      </c>
      <c r="Q2046" s="48"/>
      <c r="R2046" s="59">
        <v>23</v>
      </c>
      <c r="S2046" s="59">
        <v>0</v>
      </c>
      <c r="T2046" s="48">
        <v>1</v>
      </c>
      <c r="U2046" s="59">
        <v>55</v>
      </c>
      <c r="V2046" s="59">
        <v>1</v>
      </c>
    </row>
    <row r="2047" spans="1:22">
      <c r="A2047" s="60" t="s">
        <v>1293</v>
      </c>
      <c r="B2047" s="15" t="str">
        <f>VLOOKUP(A2047,'Planning Periods'!$E$2:$N$540,10,FALSE)</f>
        <v>10/15/2021 - 10/15/2029</v>
      </c>
      <c r="C2047" s="59">
        <v>2017</v>
      </c>
      <c r="D2047" s="59" t="str">
        <f t="shared" si="30"/>
        <v>Sierra Madre 2017</v>
      </c>
      <c r="E2047" s="59">
        <v>14</v>
      </c>
      <c r="F2047" s="233">
        <v>0</v>
      </c>
      <c r="G2047" s="59">
        <v>0</v>
      </c>
      <c r="H2047" s="59">
        <v>0</v>
      </c>
      <c r="I2047" s="48"/>
      <c r="J2047" s="59">
        <v>9</v>
      </c>
      <c r="K2047" s="233">
        <v>1</v>
      </c>
      <c r="L2047" s="59">
        <v>0</v>
      </c>
      <c r="M2047" s="59">
        <v>1</v>
      </c>
      <c r="N2047" s="48"/>
      <c r="O2047" s="59">
        <v>9</v>
      </c>
      <c r="P2047" s="59">
        <v>3</v>
      </c>
      <c r="Q2047" s="48"/>
      <c r="R2047" s="59">
        <v>23</v>
      </c>
      <c r="S2047" s="59">
        <v>0</v>
      </c>
      <c r="T2047" s="48">
        <v>1</v>
      </c>
      <c r="U2047" s="59">
        <v>55</v>
      </c>
      <c r="V2047" s="59">
        <v>4</v>
      </c>
    </row>
    <row r="2048" spans="1:22">
      <c r="A2048" s="60" t="s">
        <v>1294</v>
      </c>
      <c r="B2048" s="15"/>
      <c r="C2048" s="59">
        <v>2013</v>
      </c>
      <c r="D2048" s="59" t="str">
        <f t="shared" si="30"/>
        <v>Signal Hill 2013</v>
      </c>
      <c r="E2048" s="59" t="s">
        <v>1357</v>
      </c>
      <c r="F2048" s="233" t="s">
        <v>1357</v>
      </c>
      <c r="G2048" s="59" t="s">
        <v>1357</v>
      </c>
      <c r="H2048" s="59" t="s">
        <v>1357</v>
      </c>
      <c r="I2048" s="48"/>
      <c r="J2048" s="59" t="s">
        <v>1357</v>
      </c>
      <c r="K2048" s="233" t="s">
        <v>1357</v>
      </c>
      <c r="L2048" s="59" t="s">
        <v>1357</v>
      </c>
      <c r="M2048" s="59" t="s">
        <v>1357</v>
      </c>
      <c r="N2048" s="48"/>
      <c r="O2048" s="59" t="s">
        <v>1357</v>
      </c>
      <c r="P2048" s="59" t="s">
        <v>1357</v>
      </c>
      <c r="Q2048" s="48"/>
      <c r="R2048" s="59" t="s">
        <v>1357</v>
      </c>
      <c r="S2048" s="59" t="s">
        <v>1357</v>
      </c>
      <c r="T2048" s="48" t="s">
        <v>1357</v>
      </c>
      <c r="U2048" s="59" t="s">
        <v>1357</v>
      </c>
      <c r="V2048" s="59" t="s">
        <v>1357</v>
      </c>
    </row>
    <row r="2049" spans="1:22">
      <c r="A2049" s="60" t="s">
        <v>1294</v>
      </c>
      <c r="B2049" s="15" t="str">
        <f>VLOOKUP(A2049,'Planning Periods'!$E$2:$N$540,10,FALSE)</f>
        <v>10/15/2021 - 10/15/2029</v>
      </c>
      <c r="C2049" s="59">
        <v>2014</v>
      </c>
      <c r="D2049" s="59" t="str">
        <f t="shared" si="30"/>
        <v>Signal Hill 2014</v>
      </c>
      <c r="E2049" s="59">
        <v>44</v>
      </c>
      <c r="F2049" s="233">
        <v>0</v>
      </c>
      <c r="G2049" s="59">
        <v>0</v>
      </c>
      <c r="H2049" s="59">
        <v>0</v>
      </c>
      <c r="I2049" s="48"/>
      <c r="J2049" s="59">
        <v>27</v>
      </c>
      <c r="K2049" s="233">
        <v>0</v>
      </c>
      <c r="L2049" s="59">
        <v>0</v>
      </c>
      <c r="M2049" s="59">
        <v>0</v>
      </c>
      <c r="N2049" s="48"/>
      <c r="O2049" s="59">
        <v>28</v>
      </c>
      <c r="P2049" s="59">
        <v>17</v>
      </c>
      <c r="Q2049" s="48"/>
      <c r="R2049" s="59">
        <v>70</v>
      </c>
      <c r="S2049" s="59">
        <v>1</v>
      </c>
      <c r="T2049" s="48">
        <v>0</v>
      </c>
      <c r="U2049" s="59">
        <v>169</v>
      </c>
      <c r="V2049" s="59">
        <v>18</v>
      </c>
    </row>
    <row r="2050" spans="1:22">
      <c r="A2050" s="60" t="s">
        <v>1294</v>
      </c>
      <c r="B2050" s="15" t="str">
        <f>VLOOKUP(A2050,'Planning Periods'!$E$2:$N$540,10,FALSE)</f>
        <v>10/15/2021 - 10/15/2029</v>
      </c>
      <c r="C2050" s="59">
        <v>2015</v>
      </c>
      <c r="D2050" s="59" t="str">
        <f t="shared" si="30"/>
        <v>Signal Hill 2015</v>
      </c>
      <c r="E2050" s="59">
        <v>44</v>
      </c>
      <c r="F2050" s="233">
        <v>44</v>
      </c>
      <c r="G2050" s="59">
        <v>44</v>
      </c>
      <c r="H2050" s="59">
        <v>0</v>
      </c>
      <c r="I2050" s="48"/>
      <c r="J2050" s="59">
        <v>27</v>
      </c>
      <c r="K2050" s="233">
        <v>27</v>
      </c>
      <c r="L2050" s="59">
        <v>27</v>
      </c>
      <c r="M2050" s="59">
        <v>0</v>
      </c>
      <c r="N2050" s="48"/>
      <c r="O2050" s="59">
        <v>28</v>
      </c>
      <c r="P2050" s="59">
        <v>2</v>
      </c>
      <c r="Q2050" s="48"/>
      <c r="R2050" s="59">
        <v>70</v>
      </c>
      <c r="S2050" s="59">
        <v>0</v>
      </c>
      <c r="T2050" s="48">
        <v>0</v>
      </c>
      <c r="U2050" s="59">
        <v>169</v>
      </c>
      <c r="V2050" s="59">
        <v>73</v>
      </c>
    </row>
    <row r="2051" spans="1:22">
      <c r="A2051" s="60" t="s">
        <v>1294</v>
      </c>
      <c r="B2051" s="15" t="str">
        <f>VLOOKUP(A2051,'Planning Periods'!$E$2:$N$540,10,FALSE)</f>
        <v>10/15/2021 - 10/15/2029</v>
      </c>
      <c r="C2051" s="59">
        <v>2016</v>
      </c>
      <c r="D2051" s="59" t="str">
        <f t="shared" si="30"/>
        <v>Signal Hill 2016</v>
      </c>
      <c r="E2051" s="59">
        <v>44</v>
      </c>
      <c r="F2051" s="233">
        <v>0</v>
      </c>
      <c r="G2051" s="59">
        <v>0</v>
      </c>
      <c r="H2051" s="59">
        <v>0</v>
      </c>
      <c r="I2051" s="48"/>
      <c r="J2051" s="59">
        <v>27</v>
      </c>
      <c r="K2051" s="233">
        <v>0</v>
      </c>
      <c r="L2051" s="59">
        <v>0</v>
      </c>
      <c r="M2051" s="59">
        <v>0</v>
      </c>
      <c r="N2051" s="48"/>
      <c r="O2051" s="59">
        <v>28</v>
      </c>
      <c r="P2051" s="59">
        <v>0</v>
      </c>
      <c r="Q2051" s="48"/>
      <c r="R2051" s="59">
        <v>70</v>
      </c>
      <c r="S2051" s="59">
        <v>3</v>
      </c>
      <c r="T2051" s="48">
        <v>0</v>
      </c>
      <c r="U2051" s="59">
        <v>169</v>
      </c>
      <c r="V2051" s="59">
        <v>3</v>
      </c>
    </row>
    <row r="2052" spans="1:22">
      <c r="A2052" s="60" t="s">
        <v>1294</v>
      </c>
      <c r="B2052" s="15" t="str">
        <f>VLOOKUP(A2052,'Planning Periods'!$E$2:$N$540,10,FALSE)</f>
        <v>10/15/2021 - 10/15/2029</v>
      </c>
      <c r="C2052" s="59">
        <v>2017</v>
      </c>
      <c r="D2052" s="59" t="str">
        <f t="shared" si="30"/>
        <v>Signal Hill 2017</v>
      </c>
      <c r="E2052" s="59">
        <v>44</v>
      </c>
      <c r="F2052" s="233">
        <v>0</v>
      </c>
      <c r="G2052" s="59">
        <v>0</v>
      </c>
      <c r="H2052" s="59">
        <v>0</v>
      </c>
      <c r="I2052" s="48"/>
      <c r="J2052" s="59">
        <v>27</v>
      </c>
      <c r="K2052" s="233">
        <v>0</v>
      </c>
      <c r="L2052" s="59">
        <v>0</v>
      </c>
      <c r="M2052" s="59">
        <v>0</v>
      </c>
      <c r="N2052" s="48"/>
      <c r="O2052" s="59">
        <v>28</v>
      </c>
      <c r="P2052" s="59">
        <v>0</v>
      </c>
      <c r="Q2052" s="48"/>
      <c r="R2052" s="59">
        <v>70</v>
      </c>
      <c r="S2052" s="59">
        <v>24</v>
      </c>
      <c r="T2052" s="48">
        <v>0</v>
      </c>
      <c r="U2052" s="59">
        <v>169</v>
      </c>
      <c r="V2052" s="59">
        <v>24</v>
      </c>
    </row>
    <row r="2053" spans="1:22">
      <c r="A2053" s="60" t="s">
        <v>1295</v>
      </c>
      <c r="B2053" s="15"/>
      <c r="C2053" s="59">
        <v>2013</v>
      </c>
      <c r="D2053" s="59" t="str">
        <f t="shared" si="30"/>
        <v>Simi Valley 2013</v>
      </c>
      <c r="E2053" s="59" t="s">
        <v>1357</v>
      </c>
      <c r="F2053" s="233" t="s">
        <v>1357</v>
      </c>
      <c r="G2053" s="59" t="s">
        <v>1357</v>
      </c>
      <c r="H2053" s="59" t="s">
        <v>1357</v>
      </c>
      <c r="I2053" s="48"/>
      <c r="J2053" s="59" t="s">
        <v>1357</v>
      </c>
      <c r="K2053" s="233" t="s">
        <v>1357</v>
      </c>
      <c r="L2053" s="59" t="s">
        <v>1357</v>
      </c>
      <c r="M2053" s="59" t="s">
        <v>1357</v>
      </c>
      <c r="N2053" s="48"/>
      <c r="O2053" s="59" t="s">
        <v>1357</v>
      </c>
      <c r="P2053" s="59" t="s">
        <v>1357</v>
      </c>
      <c r="Q2053" s="48"/>
      <c r="R2053" s="59" t="s">
        <v>1357</v>
      </c>
      <c r="S2053" s="59" t="s">
        <v>1357</v>
      </c>
      <c r="T2053" s="48" t="s">
        <v>1357</v>
      </c>
      <c r="U2053" s="59" t="s">
        <v>1357</v>
      </c>
      <c r="V2053" s="59" t="s">
        <v>1357</v>
      </c>
    </row>
    <row r="2054" spans="1:22">
      <c r="A2054" s="60" t="s">
        <v>1295</v>
      </c>
      <c r="B2054" s="15" t="str">
        <f>VLOOKUP(A2054,'Planning Periods'!$E$2:$N$540,10,FALSE)</f>
        <v>10/15/2021 - 10/15/2029</v>
      </c>
      <c r="C2054" s="59">
        <v>2014</v>
      </c>
      <c r="D2054" s="59" t="str">
        <f t="shared" si="30"/>
        <v>Simi Valley 2014</v>
      </c>
      <c r="E2054" s="59">
        <v>310</v>
      </c>
      <c r="F2054" s="233">
        <v>0</v>
      </c>
      <c r="G2054" s="59">
        <v>0</v>
      </c>
      <c r="H2054" s="59">
        <v>0</v>
      </c>
      <c r="I2054" s="48"/>
      <c r="J2054" s="59">
        <v>208</v>
      </c>
      <c r="K2054" s="233">
        <v>0</v>
      </c>
      <c r="L2054" s="59">
        <v>0</v>
      </c>
      <c r="M2054" s="59">
        <v>0</v>
      </c>
      <c r="N2054" s="48"/>
      <c r="O2054" s="59">
        <v>229</v>
      </c>
      <c r="P2054" s="59">
        <v>0</v>
      </c>
      <c r="Q2054" s="48"/>
      <c r="R2054" s="59">
        <v>509</v>
      </c>
      <c r="S2054" s="59">
        <v>42</v>
      </c>
      <c r="T2054" s="48">
        <v>0</v>
      </c>
      <c r="U2054" s="59">
        <v>1256</v>
      </c>
      <c r="V2054" s="59">
        <v>42</v>
      </c>
    </row>
    <row r="2055" spans="1:22">
      <c r="A2055" s="60" t="s">
        <v>1295</v>
      </c>
      <c r="B2055" s="15" t="str">
        <f>VLOOKUP(A2055,'Planning Periods'!$E$2:$N$540,10,FALSE)</f>
        <v>10/15/2021 - 10/15/2029</v>
      </c>
      <c r="C2055" s="59">
        <v>2015</v>
      </c>
      <c r="D2055" s="59" t="str">
        <f t="shared" si="30"/>
        <v>Simi Valley 2015</v>
      </c>
      <c r="E2055" s="59">
        <v>310</v>
      </c>
      <c r="F2055" s="233">
        <v>0</v>
      </c>
      <c r="G2055" s="59">
        <v>0</v>
      </c>
      <c r="H2055" s="59">
        <v>0</v>
      </c>
      <c r="I2055" s="48"/>
      <c r="J2055" s="59">
        <v>208</v>
      </c>
      <c r="K2055" s="233">
        <v>0</v>
      </c>
      <c r="L2055" s="59">
        <v>0</v>
      </c>
      <c r="M2055" s="59">
        <v>0</v>
      </c>
      <c r="N2055" s="48"/>
      <c r="O2055" s="59">
        <v>229</v>
      </c>
      <c r="P2055" s="59">
        <v>15</v>
      </c>
      <c r="Q2055" s="48"/>
      <c r="R2055" s="59">
        <v>509</v>
      </c>
      <c r="S2055" s="59">
        <v>11</v>
      </c>
      <c r="T2055" s="48">
        <v>0</v>
      </c>
      <c r="U2055" s="59">
        <v>1256</v>
      </c>
      <c r="V2055" s="59">
        <v>26</v>
      </c>
    </row>
    <row r="2056" spans="1:22">
      <c r="A2056" s="60" t="s">
        <v>1295</v>
      </c>
      <c r="B2056" s="15" t="str">
        <f>VLOOKUP(A2056,'Planning Periods'!$E$2:$N$540,10,FALSE)</f>
        <v>10/15/2021 - 10/15/2029</v>
      </c>
      <c r="C2056" s="59">
        <v>2016</v>
      </c>
      <c r="D2056" s="59" t="str">
        <f t="shared" si="30"/>
        <v>Simi Valley 2016</v>
      </c>
      <c r="E2056" s="59">
        <v>310</v>
      </c>
      <c r="F2056" s="233">
        <v>0</v>
      </c>
      <c r="G2056" s="59">
        <v>0</v>
      </c>
      <c r="H2056" s="59">
        <v>0</v>
      </c>
      <c r="I2056" s="48"/>
      <c r="J2056" s="59">
        <v>208</v>
      </c>
      <c r="K2056" s="233">
        <v>1</v>
      </c>
      <c r="L2056" s="59">
        <v>1</v>
      </c>
      <c r="M2056" s="59">
        <v>0</v>
      </c>
      <c r="N2056" s="48"/>
      <c r="O2056" s="59">
        <v>229</v>
      </c>
      <c r="P2056" s="59">
        <v>0</v>
      </c>
      <c r="Q2056" s="48"/>
      <c r="R2056" s="59">
        <v>509</v>
      </c>
      <c r="S2056" s="59">
        <v>152</v>
      </c>
      <c r="T2056" s="48">
        <v>0</v>
      </c>
      <c r="U2056" s="59">
        <v>1256</v>
      </c>
      <c r="V2056" s="59">
        <v>153</v>
      </c>
    </row>
    <row r="2057" spans="1:22">
      <c r="A2057" s="60" t="s">
        <v>1295</v>
      </c>
      <c r="B2057" s="15" t="str">
        <f>VLOOKUP(A2057,'Planning Periods'!$E$2:$N$540,10,FALSE)</f>
        <v>10/15/2021 - 10/15/2029</v>
      </c>
      <c r="C2057" s="59">
        <v>2017</v>
      </c>
      <c r="D2057" s="59" t="str">
        <f t="shared" si="30"/>
        <v>Simi Valley 2017</v>
      </c>
      <c r="E2057" s="59">
        <v>310</v>
      </c>
      <c r="F2057" s="233">
        <v>30</v>
      </c>
      <c r="G2057" s="59">
        <v>30</v>
      </c>
      <c r="H2057" s="59">
        <v>0</v>
      </c>
      <c r="I2057" s="48"/>
      <c r="J2057" s="59">
        <v>208</v>
      </c>
      <c r="K2057" s="233">
        <v>0</v>
      </c>
      <c r="L2057" s="59">
        <v>0</v>
      </c>
      <c r="M2057" s="59">
        <v>0</v>
      </c>
      <c r="N2057" s="48"/>
      <c r="O2057" s="59">
        <v>229</v>
      </c>
      <c r="P2057" s="59">
        <v>12</v>
      </c>
      <c r="Q2057" s="48"/>
      <c r="R2057" s="59">
        <v>509</v>
      </c>
      <c r="S2057" s="59">
        <v>59</v>
      </c>
      <c r="T2057" s="48">
        <v>0</v>
      </c>
      <c r="U2057" s="59">
        <v>1256</v>
      </c>
      <c r="V2057" s="59">
        <v>101</v>
      </c>
    </row>
    <row r="2058" spans="1:22">
      <c r="A2058" t="s">
        <v>1296</v>
      </c>
      <c r="B2058" s="15" t="str">
        <f>VLOOKUP(A2058,'Planning Periods'!$E$2:$N$540,10,FALSE)</f>
        <v>02/15/2023 - 02/15/2031</v>
      </c>
      <c r="C2058" s="59">
        <v>2014</v>
      </c>
      <c r="D2058" s="59" t="str">
        <f t="shared" si="30"/>
        <v>Siskiyou County - Unincorporated 2014</v>
      </c>
      <c r="E2058" s="233" t="s">
        <v>1357</v>
      </c>
      <c r="F2058" s="233" t="s">
        <v>1357</v>
      </c>
      <c r="G2058" s="233" t="s">
        <v>1357</v>
      </c>
      <c r="H2058" s="233" t="s">
        <v>1357</v>
      </c>
      <c r="I2058" s="233">
        <v>0</v>
      </c>
      <c r="J2058" s="233" t="s">
        <v>1357</v>
      </c>
      <c r="K2058" s="233" t="s">
        <v>1357</v>
      </c>
      <c r="L2058" s="233" t="s">
        <v>1357</v>
      </c>
      <c r="M2058" s="233" t="s">
        <v>1357</v>
      </c>
      <c r="N2058" s="233">
        <v>0</v>
      </c>
      <c r="O2058" s="233" t="s">
        <v>1357</v>
      </c>
      <c r="P2058" s="233" t="s">
        <v>1357</v>
      </c>
      <c r="Q2058" s="233"/>
      <c r="R2058" s="233" t="s">
        <v>1357</v>
      </c>
      <c r="S2058" s="233" t="s">
        <v>1357</v>
      </c>
      <c r="T2058" s="233" t="s">
        <v>1357</v>
      </c>
      <c r="U2058" s="233" t="s">
        <v>1357</v>
      </c>
      <c r="V2058" s="233" t="s">
        <v>1357</v>
      </c>
    </row>
    <row r="2059" spans="1:22">
      <c r="A2059" t="s">
        <v>1296</v>
      </c>
      <c r="B2059" s="15" t="str">
        <f>VLOOKUP(A2059,'Planning Periods'!$E$2:$N$540,10,FALSE)</f>
        <v>02/15/2023 - 02/15/2031</v>
      </c>
      <c r="C2059" s="59">
        <v>2015</v>
      </c>
      <c r="D2059" s="59" t="str">
        <f t="shared" si="30"/>
        <v>Siskiyou County - Unincorporated 2015</v>
      </c>
      <c r="E2059" t="s">
        <v>1357</v>
      </c>
      <c r="F2059" t="s">
        <v>1357</v>
      </c>
      <c r="G2059" t="s">
        <v>1357</v>
      </c>
      <c r="H2059" t="s">
        <v>1357</v>
      </c>
      <c r="J2059" t="s">
        <v>1357</v>
      </c>
      <c r="K2059" t="s">
        <v>1357</v>
      </c>
      <c r="L2059" t="s">
        <v>1357</v>
      </c>
      <c r="M2059" t="s">
        <v>1357</v>
      </c>
      <c r="O2059" t="s">
        <v>1357</v>
      </c>
      <c r="P2059" t="s">
        <v>1357</v>
      </c>
      <c r="R2059" t="s">
        <v>1357</v>
      </c>
      <c r="S2059" t="s">
        <v>1357</v>
      </c>
      <c r="T2059" t="s">
        <v>1357</v>
      </c>
      <c r="U2059" t="s">
        <v>1357</v>
      </c>
      <c r="V2059" t="s">
        <v>1357</v>
      </c>
    </row>
    <row r="2060" spans="1:22">
      <c r="A2060" t="s">
        <v>1296</v>
      </c>
      <c r="B2060" s="15" t="str">
        <f>VLOOKUP(A2060,'Planning Periods'!$E$2:$N$540,10,FALSE)</f>
        <v>02/15/2023 - 02/15/2031</v>
      </c>
      <c r="C2060" s="59">
        <v>2016</v>
      </c>
      <c r="D2060" s="59" t="str">
        <f t="shared" si="30"/>
        <v>Siskiyou County - Unincorporated 2016</v>
      </c>
      <c r="E2060" t="s">
        <v>1357</v>
      </c>
      <c r="F2060" t="s">
        <v>1357</v>
      </c>
      <c r="G2060" t="s">
        <v>1357</v>
      </c>
      <c r="H2060" t="s">
        <v>1357</v>
      </c>
      <c r="J2060" t="s">
        <v>1357</v>
      </c>
      <c r="K2060" t="s">
        <v>1357</v>
      </c>
      <c r="L2060" t="s">
        <v>1357</v>
      </c>
      <c r="M2060" t="s">
        <v>1357</v>
      </c>
      <c r="O2060" t="s">
        <v>1357</v>
      </c>
      <c r="P2060" t="s">
        <v>1357</v>
      </c>
      <c r="R2060" t="s">
        <v>1357</v>
      </c>
      <c r="S2060" t="s">
        <v>1357</v>
      </c>
      <c r="T2060" t="s">
        <v>1357</v>
      </c>
      <c r="U2060" t="s">
        <v>1357</v>
      </c>
      <c r="V2060" t="s">
        <v>1357</v>
      </c>
    </row>
    <row r="2061" spans="1:22">
      <c r="A2061" t="s">
        <v>1296</v>
      </c>
      <c r="B2061" s="15" t="str">
        <f>VLOOKUP(A2061,'Planning Periods'!$E$2:$N$540,10,FALSE)</f>
        <v>02/15/2023 - 02/15/2031</v>
      </c>
      <c r="C2061" s="59">
        <v>2017</v>
      </c>
      <c r="D2061" s="59" t="str">
        <f t="shared" si="30"/>
        <v>Siskiyou County - Unincorporated 2017</v>
      </c>
      <c r="E2061" t="s">
        <v>1357</v>
      </c>
      <c r="F2061" t="s">
        <v>1357</v>
      </c>
      <c r="G2061" t="s">
        <v>1357</v>
      </c>
      <c r="H2061" t="s">
        <v>1357</v>
      </c>
      <c r="J2061" t="s">
        <v>1357</v>
      </c>
      <c r="K2061" t="s">
        <v>1357</v>
      </c>
      <c r="L2061" t="s">
        <v>1357</v>
      </c>
      <c r="M2061" t="s">
        <v>1357</v>
      </c>
      <c r="O2061" t="s">
        <v>1357</v>
      </c>
      <c r="P2061" t="s">
        <v>1357</v>
      </c>
      <c r="R2061" t="s">
        <v>1357</v>
      </c>
      <c r="S2061" t="s">
        <v>1357</v>
      </c>
      <c r="T2061" t="s">
        <v>1357</v>
      </c>
      <c r="U2061" t="s">
        <v>1357</v>
      </c>
      <c r="V2061" t="s">
        <v>1357</v>
      </c>
    </row>
    <row r="2062" spans="1:22">
      <c r="A2062" s="60" t="s">
        <v>1297</v>
      </c>
      <c r="B2062" s="15" t="str">
        <f>VLOOKUP(A2062,'Planning Periods'!$E$2:$N$540,10,FALSE)</f>
        <v>04/30/2021 - 04/30/2029</v>
      </c>
      <c r="C2062" s="59">
        <v>2013</v>
      </c>
      <c r="D2062" s="59" t="str">
        <f t="shared" si="30"/>
        <v>Solana Beach 2013</v>
      </c>
      <c r="E2062" s="59">
        <v>85</v>
      </c>
      <c r="F2062" s="233">
        <v>0</v>
      </c>
      <c r="G2062" s="59">
        <v>0</v>
      </c>
      <c r="H2062" s="59">
        <v>0</v>
      </c>
      <c r="I2062" s="48"/>
      <c r="J2062" s="59">
        <v>65</v>
      </c>
      <c r="K2062" s="233">
        <v>1</v>
      </c>
      <c r="L2062" s="59">
        <v>0</v>
      </c>
      <c r="M2062" s="59">
        <v>1</v>
      </c>
      <c r="N2062" s="48"/>
      <c r="O2062" s="59">
        <v>59</v>
      </c>
      <c r="P2062" s="59">
        <v>0</v>
      </c>
      <c r="Q2062" s="48"/>
      <c r="R2062" s="59">
        <v>131</v>
      </c>
      <c r="S2062" s="59">
        <v>11</v>
      </c>
      <c r="T2062" s="48">
        <v>1</v>
      </c>
      <c r="U2062" s="59">
        <v>340</v>
      </c>
      <c r="V2062" s="59">
        <v>12</v>
      </c>
    </row>
    <row r="2063" spans="1:22">
      <c r="A2063" s="60" t="s">
        <v>1297</v>
      </c>
      <c r="B2063" s="15" t="str">
        <f>VLOOKUP(A2063,'Planning Periods'!$E$2:$N$540,10,FALSE)</f>
        <v>04/30/2021 - 04/30/2029</v>
      </c>
      <c r="C2063" s="59">
        <v>2014</v>
      </c>
      <c r="D2063" s="59" t="str">
        <f t="shared" si="30"/>
        <v>Solana Beach 2014</v>
      </c>
      <c r="E2063" s="59">
        <v>85</v>
      </c>
      <c r="F2063" s="233">
        <v>0</v>
      </c>
      <c r="G2063" s="59">
        <v>0</v>
      </c>
      <c r="H2063" s="59">
        <v>0</v>
      </c>
      <c r="I2063" s="48"/>
      <c r="J2063" s="59">
        <v>65</v>
      </c>
      <c r="K2063" s="233">
        <v>0</v>
      </c>
      <c r="L2063" s="59">
        <v>0</v>
      </c>
      <c r="M2063" s="59">
        <v>0</v>
      </c>
      <c r="N2063" s="48"/>
      <c r="O2063" s="59">
        <v>59</v>
      </c>
      <c r="P2063" s="59">
        <v>0</v>
      </c>
      <c r="Q2063" s="48"/>
      <c r="R2063" s="59">
        <v>131</v>
      </c>
      <c r="S2063" s="59">
        <v>5</v>
      </c>
      <c r="T2063" s="48">
        <v>0</v>
      </c>
      <c r="U2063" s="59">
        <v>340</v>
      </c>
      <c r="V2063" s="59">
        <v>5</v>
      </c>
    </row>
    <row r="2064" spans="1:22">
      <c r="A2064" s="60" t="s">
        <v>1297</v>
      </c>
      <c r="B2064" s="15" t="str">
        <f>VLOOKUP(A2064,'Planning Periods'!$E$2:$N$540,10,FALSE)</f>
        <v>04/30/2021 - 04/30/2029</v>
      </c>
      <c r="C2064" s="59">
        <v>2015</v>
      </c>
      <c r="D2064" s="59" t="str">
        <f t="shared" si="30"/>
        <v>Solana Beach 2015</v>
      </c>
      <c r="E2064" s="59">
        <v>85</v>
      </c>
      <c r="F2064" s="233">
        <v>0</v>
      </c>
      <c r="G2064" s="59">
        <v>0</v>
      </c>
      <c r="H2064" s="59">
        <v>0</v>
      </c>
      <c r="I2064" s="48"/>
      <c r="J2064" s="59">
        <v>65</v>
      </c>
      <c r="K2064" s="233">
        <v>1</v>
      </c>
      <c r="L2064" s="59">
        <v>1</v>
      </c>
      <c r="M2064" s="59">
        <v>0</v>
      </c>
      <c r="N2064" s="48"/>
      <c r="O2064" s="59">
        <v>59</v>
      </c>
      <c r="P2064" s="59">
        <v>0</v>
      </c>
      <c r="Q2064" s="48"/>
      <c r="R2064" s="59">
        <v>131</v>
      </c>
      <c r="S2064" s="59">
        <v>3</v>
      </c>
      <c r="T2064" s="48">
        <v>0</v>
      </c>
      <c r="U2064" s="59">
        <v>340</v>
      </c>
      <c r="V2064" s="59">
        <v>4</v>
      </c>
    </row>
    <row r="2065" spans="1:22">
      <c r="A2065" s="60" t="s">
        <v>1297</v>
      </c>
      <c r="B2065" s="15" t="str">
        <f>VLOOKUP(A2065,'Planning Periods'!$E$2:$N$540,10,FALSE)</f>
        <v>04/30/2021 - 04/30/2029</v>
      </c>
      <c r="C2065" s="59">
        <v>2016</v>
      </c>
      <c r="D2065" s="59" t="str">
        <f t="shared" si="30"/>
        <v>Solana Beach 2016</v>
      </c>
      <c r="E2065" s="59">
        <v>85</v>
      </c>
      <c r="F2065" s="233">
        <v>0</v>
      </c>
      <c r="G2065" s="59">
        <v>0</v>
      </c>
      <c r="H2065" s="59">
        <v>0</v>
      </c>
      <c r="I2065" s="48"/>
      <c r="J2065" s="59">
        <v>65</v>
      </c>
      <c r="K2065" s="233">
        <v>1</v>
      </c>
      <c r="L2065" s="59">
        <v>1</v>
      </c>
      <c r="M2065" s="59">
        <v>0</v>
      </c>
      <c r="N2065" s="48"/>
      <c r="O2065" s="59">
        <v>59</v>
      </c>
      <c r="P2065" s="59">
        <v>0</v>
      </c>
      <c r="Q2065" s="48"/>
      <c r="R2065" s="59">
        <v>131</v>
      </c>
      <c r="S2065" s="59">
        <v>5</v>
      </c>
      <c r="T2065" s="48">
        <v>0</v>
      </c>
      <c r="U2065" s="59">
        <v>340</v>
      </c>
      <c r="V2065" s="59">
        <v>6</v>
      </c>
    </row>
    <row r="2066" spans="1:22">
      <c r="A2066" s="60" t="s">
        <v>1297</v>
      </c>
      <c r="B2066" s="15" t="str">
        <f>VLOOKUP(A2066,'Planning Periods'!$E$2:$N$540,10,FALSE)</f>
        <v>04/30/2021 - 04/30/2029</v>
      </c>
      <c r="C2066" s="59">
        <v>2017</v>
      </c>
      <c r="D2066" s="59" t="str">
        <f t="shared" si="30"/>
        <v>Solana Beach 2017</v>
      </c>
      <c r="E2066" s="59">
        <v>85</v>
      </c>
      <c r="F2066" s="233">
        <v>0</v>
      </c>
      <c r="G2066" s="59">
        <v>0</v>
      </c>
      <c r="H2066" s="59">
        <v>0</v>
      </c>
      <c r="I2066" s="48"/>
      <c r="J2066" s="59">
        <v>65</v>
      </c>
      <c r="K2066" s="233">
        <v>2</v>
      </c>
      <c r="L2066" s="59">
        <v>2</v>
      </c>
      <c r="M2066" s="59">
        <v>0</v>
      </c>
      <c r="N2066" s="48"/>
      <c r="O2066" s="59">
        <v>59</v>
      </c>
      <c r="P2066" s="59">
        <v>3</v>
      </c>
      <c r="Q2066" s="48"/>
      <c r="R2066" s="59">
        <v>131</v>
      </c>
      <c r="S2066" s="59">
        <v>12</v>
      </c>
      <c r="T2066" s="48">
        <v>0</v>
      </c>
      <c r="U2066" s="59">
        <v>340</v>
      </c>
      <c r="V2066" s="59">
        <v>17</v>
      </c>
    </row>
    <row r="2067" spans="1:22">
      <c r="A2067" s="60" t="s">
        <v>1298</v>
      </c>
      <c r="B2067" s="15" t="str">
        <f>VLOOKUP(A2067,'Planning Periods'!$E$2:$N$540,10,FALSE)</f>
        <v>01/31/2023 - 01/31/2031</v>
      </c>
      <c r="C2067" s="59">
        <v>2014</v>
      </c>
      <c r="D2067" s="59" t="str">
        <f t="shared" si="30"/>
        <v>Solano County - Unincorporated 2014</v>
      </c>
      <c r="E2067" s="59">
        <v>26</v>
      </c>
      <c r="F2067" s="233">
        <v>1</v>
      </c>
      <c r="G2067" s="59">
        <v>1</v>
      </c>
      <c r="H2067" s="59">
        <v>0</v>
      </c>
      <c r="I2067" s="48"/>
      <c r="J2067" s="59">
        <v>15</v>
      </c>
      <c r="K2067" s="233">
        <v>13</v>
      </c>
      <c r="L2067" s="59">
        <v>13</v>
      </c>
      <c r="M2067" s="59">
        <v>0</v>
      </c>
      <c r="N2067" s="48"/>
      <c r="O2067" s="59">
        <v>19</v>
      </c>
      <c r="P2067" s="59">
        <v>2</v>
      </c>
      <c r="Q2067" s="48"/>
      <c r="R2067" s="59">
        <v>43</v>
      </c>
      <c r="S2067" s="59">
        <v>7</v>
      </c>
      <c r="T2067" s="48">
        <v>0</v>
      </c>
      <c r="U2067" s="59">
        <v>103</v>
      </c>
      <c r="V2067" s="59">
        <v>23</v>
      </c>
    </row>
    <row r="2068" spans="1:22">
      <c r="A2068" s="60" t="s">
        <v>1298</v>
      </c>
      <c r="B2068" s="15" t="str">
        <f>VLOOKUP(A2068,'Planning Periods'!$E$2:$N$540,10,FALSE)</f>
        <v>01/31/2023 - 01/31/2031</v>
      </c>
      <c r="C2068" s="59">
        <v>2015</v>
      </c>
      <c r="D2068" s="59" t="str">
        <f t="shared" si="30"/>
        <v>Solano County - Unincorporated 2015</v>
      </c>
      <c r="E2068" s="59">
        <v>26</v>
      </c>
      <c r="F2068" s="233">
        <v>0</v>
      </c>
      <c r="G2068" s="59">
        <v>0</v>
      </c>
      <c r="H2068" s="59">
        <v>0</v>
      </c>
      <c r="I2068" s="48"/>
      <c r="J2068" s="59">
        <v>15</v>
      </c>
      <c r="K2068" s="233">
        <v>11</v>
      </c>
      <c r="L2068" s="59">
        <v>0</v>
      </c>
      <c r="M2068" s="59">
        <v>11</v>
      </c>
      <c r="N2068" s="48"/>
      <c r="O2068" s="59">
        <v>19</v>
      </c>
      <c r="P2068" s="59">
        <v>7</v>
      </c>
      <c r="Q2068" s="48"/>
      <c r="R2068" s="59">
        <v>43</v>
      </c>
      <c r="S2068" s="59">
        <v>14</v>
      </c>
      <c r="T2068" s="48">
        <v>11</v>
      </c>
      <c r="U2068" s="59">
        <v>103</v>
      </c>
      <c r="V2068" s="59">
        <v>32</v>
      </c>
    </row>
    <row r="2069" spans="1:22">
      <c r="A2069" s="60" t="s">
        <v>1298</v>
      </c>
      <c r="B2069" s="15" t="str">
        <f>VLOOKUP(A2069,'Planning Periods'!$E$2:$N$540,10,FALSE)</f>
        <v>01/31/2023 - 01/31/2031</v>
      </c>
      <c r="C2069" s="59">
        <v>2016</v>
      </c>
      <c r="D2069" s="59" t="str">
        <f t="shared" si="30"/>
        <v>Solano County - Unincorporated 2016</v>
      </c>
      <c r="E2069" s="59">
        <v>26</v>
      </c>
      <c r="F2069" s="233">
        <v>3</v>
      </c>
      <c r="G2069" s="59">
        <v>0</v>
      </c>
      <c r="H2069" s="59">
        <v>3</v>
      </c>
      <c r="I2069" s="48"/>
      <c r="J2069" s="59">
        <v>15</v>
      </c>
      <c r="K2069" s="233">
        <v>8</v>
      </c>
      <c r="L2069" s="59">
        <v>0</v>
      </c>
      <c r="M2069" s="59">
        <v>8</v>
      </c>
      <c r="N2069" s="48"/>
      <c r="O2069" s="59">
        <v>19</v>
      </c>
      <c r="P2069" s="59">
        <v>5</v>
      </c>
      <c r="Q2069" s="48"/>
      <c r="R2069" s="59">
        <v>43</v>
      </c>
      <c r="S2069" s="59">
        <v>16</v>
      </c>
      <c r="T2069" s="48">
        <v>8</v>
      </c>
      <c r="U2069" s="59">
        <v>103</v>
      </c>
      <c r="V2069" s="59">
        <v>32</v>
      </c>
    </row>
    <row r="2070" spans="1:22">
      <c r="A2070" s="60" t="s">
        <v>1298</v>
      </c>
      <c r="B2070" s="15" t="str">
        <f>VLOOKUP(A2070,'Planning Periods'!$E$2:$N$540,10,FALSE)</f>
        <v>01/31/2023 - 01/31/2031</v>
      </c>
      <c r="C2070" s="59">
        <v>2017</v>
      </c>
      <c r="D2070" s="59" t="str">
        <f t="shared" si="30"/>
        <v>Solano County - Unincorporated 2017</v>
      </c>
      <c r="E2070" s="59">
        <v>26</v>
      </c>
      <c r="F2070" s="233">
        <v>0</v>
      </c>
      <c r="G2070" s="59">
        <v>0</v>
      </c>
      <c r="H2070" s="59">
        <v>0</v>
      </c>
      <c r="I2070" s="48"/>
      <c r="J2070" s="59">
        <v>15</v>
      </c>
      <c r="K2070" s="233">
        <v>6</v>
      </c>
      <c r="L2070" s="59">
        <v>0</v>
      </c>
      <c r="M2070" s="59">
        <v>6</v>
      </c>
      <c r="N2070" s="48"/>
      <c r="O2070" s="59">
        <v>19</v>
      </c>
      <c r="P2070" s="59">
        <v>5</v>
      </c>
      <c r="Q2070" s="48"/>
      <c r="R2070" s="59">
        <v>43</v>
      </c>
      <c r="S2070" s="59">
        <v>9</v>
      </c>
      <c r="T2070" s="48">
        <v>6</v>
      </c>
      <c r="U2070" s="59">
        <v>103</v>
      </c>
      <c r="V2070" s="59">
        <v>20</v>
      </c>
    </row>
    <row r="2071" spans="1:22">
      <c r="A2071" t="s">
        <v>1299</v>
      </c>
      <c r="B2071" s="15" t="str">
        <f>VLOOKUP(A2071,'Planning Periods'!$E$2:$N$540,10,FALSE)</f>
        <v>12/15/2023 - 12/15/2031</v>
      </c>
      <c r="C2071" s="59">
        <v>2014</v>
      </c>
      <c r="D2071" s="59" t="str">
        <f t="shared" si="30"/>
        <v>Soledad 2014</v>
      </c>
      <c r="E2071" s="233" t="s">
        <v>1357</v>
      </c>
      <c r="F2071" s="233" t="s">
        <v>1357</v>
      </c>
      <c r="G2071" s="233" t="s">
        <v>1357</v>
      </c>
      <c r="H2071" s="233" t="s">
        <v>1357</v>
      </c>
      <c r="I2071" s="233">
        <v>0</v>
      </c>
      <c r="J2071" s="233" t="s">
        <v>1357</v>
      </c>
      <c r="K2071" s="233" t="s">
        <v>1357</v>
      </c>
      <c r="L2071" s="233" t="s">
        <v>1357</v>
      </c>
      <c r="M2071" s="233" t="s">
        <v>1357</v>
      </c>
      <c r="N2071" s="233">
        <v>0</v>
      </c>
      <c r="O2071" s="233" t="s">
        <v>1357</v>
      </c>
      <c r="P2071" s="233" t="s">
        <v>1357</v>
      </c>
      <c r="Q2071" s="233"/>
      <c r="R2071" s="233" t="s">
        <v>1357</v>
      </c>
      <c r="S2071" s="233" t="s">
        <v>1357</v>
      </c>
      <c r="T2071" s="233" t="s">
        <v>1357</v>
      </c>
      <c r="U2071" s="233" t="s">
        <v>1357</v>
      </c>
      <c r="V2071" s="233" t="s">
        <v>1357</v>
      </c>
    </row>
    <row r="2072" spans="1:22">
      <c r="A2072" t="s">
        <v>1299</v>
      </c>
      <c r="B2072" s="15" t="str">
        <f>VLOOKUP(A2072,'Planning Periods'!$E$2:$N$540,10,FALSE)</f>
        <v>12/15/2023 - 12/15/2031</v>
      </c>
      <c r="C2072" s="59">
        <v>2015</v>
      </c>
      <c r="D2072" s="59" t="str">
        <f t="shared" si="30"/>
        <v>Soledad 2015</v>
      </c>
      <c r="E2072">
        <v>46</v>
      </c>
      <c r="F2072">
        <v>0</v>
      </c>
      <c r="G2072">
        <v>0</v>
      </c>
      <c r="H2072">
        <v>0</v>
      </c>
      <c r="J2072">
        <v>30</v>
      </c>
      <c r="K2072">
        <v>0</v>
      </c>
      <c r="L2072">
        <v>0</v>
      </c>
      <c r="M2072">
        <v>0</v>
      </c>
      <c r="O2072">
        <v>35</v>
      </c>
      <c r="P2072">
        <v>0</v>
      </c>
      <c r="R2072">
        <v>80</v>
      </c>
      <c r="S2072">
        <v>3</v>
      </c>
      <c r="T2072">
        <v>0</v>
      </c>
      <c r="U2072">
        <v>191</v>
      </c>
      <c r="V2072">
        <v>3</v>
      </c>
    </row>
    <row r="2073" spans="1:22">
      <c r="A2073" t="s">
        <v>1299</v>
      </c>
      <c r="B2073" s="15" t="str">
        <f>VLOOKUP(A2073,'Planning Periods'!$E$2:$N$540,10,FALSE)</f>
        <v>12/15/2023 - 12/15/2031</v>
      </c>
      <c r="C2073" s="59">
        <v>2016</v>
      </c>
      <c r="D2073" s="59" t="str">
        <f t="shared" si="30"/>
        <v>Soledad 2016</v>
      </c>
      <c r="E2073">
        <v>46</v>
      </c>
      <c r="F2073">
        <v>0</v>
      </c>
      <c r="G2073">
        <v>0</v>
      </c>
      <c r="H2073">
        <v>0</v>
      </c>
      <c r="J2073">
        <v>30</v>
      </c>
      <c r="K2073">
        <v>0</v>
      </c>
      <c r="L2073">
        <v>0</v>
      </c>
      <c r="M2073">
        <v>0</v>
      </c>
      <c r="O2073">
        <v>35</v>
      </c>
      <c r="P2073">
        <v>0</v>
      </c>
      <c r="R2073">
        <v>80</v>
      </c>
      <c r="S2073">
        <v>83</v>
      </c>
      <c r="T2073">
        <v>0</v>
      </c>
      <c r="U2073">
        <v>191</v>
      </c>
      <c r="V2073">
        <v>83</v>
      </c>
    </row>
    <row r="2074" spans="1:22">
      <c r="A2074" t="s">
        <v>1299</v>
      </c>
      <c r="B2074" s="15" t="str">
        <f>VLOOKUP(A2074,'Planning Periods'!$E$2:$N$540,10,FALSE)</f>
        <v>12/15/2023 - 12/15/2031</v>
      </c>
      <c r="C2074" s="59">
        <v>2017</v>
      </c>
      <c r="D2074" s="59" t="str">
        <f t="shared" si="30"/>
        <v>Soledad 2017</v>
      </c>
      <c r="E2074">
        <v>46</v>
      </c>
      <c r="F2074">
        <v>0</v>
      </c>
      <c r="G2074">
        <v>0</v>
      </c>
      <c r="H2074">
        <v>0</v>
      </c>
      <c r="J2074">
        <v>30</v>
      </c>
      <c r="K2074">
        <v>0</v>
      </c>
      <c r="L2074">
        <v>0</v>
      </c>
      <c r="M2074">
        <v>0</v>
      </c>
      <c r="O2074">
        <v>35</v>
      </c>
      <c r="P2074">
        <v>0</v>
      </c>
      <c r="R2074">
        <v>80</v>
      </c>
      <c r="S2074">
        <v>79</v>
      </c>
      <c r="T2074">
        <v>0</v>
      </c>
      <c r="U2074">
        <v>191</v>
      </c>
      <c r="V2074">
        <v>79</v>
      </c>
    </row>
    <row r="2075" spans="1:22">
      <c r="A2075" s="60" t="s">
        <v>1300</v>
      </c>
      <c r="B2075" s="15" t="str">
        <f>VLOOKUP(A2075,'Planning Periods'!$E$2:$N$540,10,FALSE)</f>
        <v>02/15/2023 - 02/15/2031</v>
      </c>
      <c r="C2075" s="59">
        <v>2014</v>
      </c>
      <c r="D2075" s="59" t="str">
        <f t="shared" si="30"/>
        <v>Solvang 2014</v>
      </c>
      <c r="E2075" t="s">
        <v>1357</v>
      </c>
      <c r="F2075" t="s">
        <v>1357</v>
      </c>
      <c r="G2075" t="s">
        <v>1357</v>
      </c>
      <c r="H2075" t="s">
        <v>1357</v>
      </c>
      <c r="J2075" t="s">
        <v>1357</v>
      </c>
      <c r="K2075" t="s">
        <v>1357</v>
      </c>
      <c r="L2075" t="s">
        <v>1357</v>
      </c>
      <c r="M2075" t="s">
        <v>1357</v>
      </c>
      <c r="O2075" t="s">
        <v>1357</v>
      </c>
      <c r="P2075" t="s">
        <v>1357</v>
      </c>
      <c r="R2075" t="s">
        <v>1357</v>
      </c>
      <c r="S2075" t="s">
        <v>1357</v>
      </c>
      <c r="T2075" t="s">
        <v>1357</v>
      </c>
      <c r="U2075" t="s">
        <v>1357</v>
      </c>
      <c r="V2075" t="s">
        <v>1357</v>
      </c>
    </row>
    <row r="2076" spans="1:22">
      <c r="A2076" s="60" t="s">
        <v>1300</v>
      </c>
      <c r="B2076" s="15" t="str">
        <f>VLOOKUP(A2076,'Planning Periods'!$E$2:$N$540,10,FALSE)</f>
        <v>02/15/2023 - 02/15/2031</v>
      </c>
      <c r="C2076" s="59">
        <v>2015</v>
      </c>
      <c r="D2076" s="59" t="str">
        <f t="shared" si="30"/>
        <v>Solvang 2015</v>
      </c>
      <c r="E2076" s="59">
        <v>42</v>
      </c>
      <c r="F2076" s="233">
        <v>0</v>
      </c>
      <c r="G2076" s="59">
        <v>0</v>
      </c>
      <c r="H2076" s="59">
        <v>0</v>
      </c>
      <c r="I2076" s="48"/>
      <c r="J2076" s="59">
        <v>28</v>
      </c>
      <c r="K2076" s="233">
        <v>0</v>
      </c>
      <c r="L2076" s="59">
        <v>0</v>
      </c>
      <c r="M2076" s="59">
        <v>0</v>
      </c>
      <c r="N2076" s="48"/>
      <c r="O2076" s="59">
        <v>30</v>
      </c>
      <c r="P2076" s="59">
        <v>0</v>
      </c>
      <c r="Q2076" s="48"/>
      <c r="R2076" s="59">
        <v>75</v>
      </c>
      <c r="S2076" s="59">
        <v>35</v>
      </c>
      <c r="T2076" s="48">
        <v>0</v>
      </c>
      <c r="U2076" s="59">
        <v>175</v>
      </c>
      <c r="V2076" s="59">
        <v>35</v>
      </c>
    </row>
    <row r="2077" spans="1:22">
      <c r="A2077" s="60" t="s">
        <v>1300</v>
      </c>
      <c r="B2077" s="15" t="str">
        <f>VLOOKUP(A2077,'Planning Periods'!$E$2:$N$540,10,FALSE)</f>
        <v>02/15/2023 - 02/15/2031</v>
      </c>
      <c r="C2077" s="59">
        <v>2016</v>
      </c>
      <c r="D2077" s="59" t="str">
        <f t="shared" si="30"/>
        <v>Solvang 2016</v>
      </c>
      <c r="E2077" s="59">
        <v>42</v>
      </c>
      <c r="F2077" s="233">
        <v>35</v>
      </c>
      <c r="G2077" s="59">
        <v>35</v>
      </c>
      <c r="H2077" s="59">
        <v>0</v>
      </c>
      <c r="I2077" s="48"/>
      <c r="J2077" s="59">
        <v>28</v>
      </c>
      <c r="K2077" s="233">
        <v>10</v>
      </c>
      <c r="L2077" s="59">
        <v>10</v>
      </c>
      <c r="M2077" s="59">
        <v>0</v>
      </c>
      <c r="N2077" s="48"/>
      <c r="O2077" s="59">
        <v>30</v>
      </c>
      <c r="P2077" s="59">
        <v>0</v>
      </c>
      <c r="Q2077" s="48"/>
      <c r="R2077" s="59">
        <v>75</v>
      </c>
      <c r="S2077" s="59">
        <v>23</v>
      </c>
      <c r="T2077" s="48">
        <v>0</v>
      </c>
      <c r="U2077" s="59">
        <v>175</v>
      </c>
      <c r="V2077" s="59">
        <v>68</v>
      </c>
    </row>
    <row r="2078" spans="1:22">
      <c r="A2078" s="60" t="s">
        <v>1300</v>
      </c>
      <c r="B2078" s="15" t="str">
        <f>VLOOKUP(A2078,'Planning Periods'!$E$2:$N$540,10,FALSE)</f>
        <v>02/15/2023 - 02/15/2031</v>
      </c>
      <c r="C2078" s="59">
        <v>2017</v>
      </c>
      <c r="D2078" s="59" t="str">
        <f t="shared" si="30"/>
        <v>Solvang 2017</v>
      </c>
      <c r="E2078" s="59">
        <v>42</v>
      </c>
      <c r="F2078" s="233">
        <v>0</v>
      </c>
      <c r="G2078" s="59">
        <v>0</v>
      </c>
      <c r="H2078" s="59">
        <v>0</v>
      </c>
      <c r="I2078" s="48"/>
      <c r="J2078" s="59">
        <v>28</v>
      </c>
      <c r="K2078" s="233">
        <v>0</v>
      </c>
      <c r="L2078" s="59">
        <v>0</v>
      </c>
      <c r="M2078" s="59">
        <v>0</v>
      </c>
      <c r="N2078" s="48"/>
      <c r="O2078" s="59">
        <v>30</v>
      </c>
      <c r="P2078" s="59">
        <v>1</v>
      </c>
      <c r="Q2078" s="48"/>
      <c r="R2078" s="59">
        <v>75</v>
      </c>
      <c r="S2078" s="59">
        <v>23</v>
      </c>
      <c r="T2078" s="48">
        <v>0</v>
      </c>
      <c r="U2078" s="59">
        <v>175</v>
      </c>
      <c r="V2078" s="59">
        <v>24</v>
      </c>
    </row>
    <row r="2079" spans="1:22">
      <c r="A2079" s="60" t="s">
        <v>1301</v>
      </c>
      <c r="B2079" s="15" t="str">
        <f>VLOOKUP(A2079,'Planning Periods'!$E$2:$N$540,10,FALSE)</f>
        <v>01/31/2023 - 01/31/2031</v>
      </c>
      <c r="C2079" s="59">
        <v>2014</v>
      </c>
      <c r="D2079" s="59" t="str">
        <f t="shared" si="30"/>
        <v>Sonoma 2014</v>
      </c>
      <c r="E2079" s="59" t="s">
        <v>1357</v>
      </c>
      <c r="F2079" s="233" t="s">
        <v>1357</v>
      </c>
      <c r="G2079" s="59" t="s">
        <v>1357</v>
      </c>
      <c r="H2079" s="59" t="s">
        <v>1357</v>
      </c>
      <c r="I2079" s="48"/>
      <c r="J2079" s="59" t="s">
        <v>1357</v>
      </c>
      <c r="K2079" s="233" t="s">
        <v>1357</v>
      </c>
      <c r="L2079" s="59" t="s">
        <v>1357</v>
      </c>
      <c r="M2079" s="59" t="s">
        <v>1357</v>
      </c>
      <c r="N2079" s="48"/>
      <c r="O2079" s="59" t="s">
        <v>1357</v>
      </c>
      <c r="P2079" s="59" t="s">
        <v>1357</v>
      </c>
      <c r="Q2079" s="48"/>
      <c r="R2079" s="59" t="s">
        <v>1357</v>
      </c>
      <c r="S2079" s="59" t="s">
        <v>1357</v>
      </c>
      <c r="T2079" s="48" t="s">
        <v>1357</v>
      </c>
      <c r="U2079" s="59" t="s">
        <v>1357</v>
      </c>
      <c r="V2079" s="59" t="s">
        <v>1357</v>
      </c>
    </row>
    <row r="2080" spans="1:22">
      <c r="A2080" s="60" t="s">
        <v>1301</v>
      </c>
      <c r="B2080" s="15" t="str">
        <f>VLOOKUP(A2080,'Planning Periods'!$E$2:$N$540,10,FALSE)</f>
        <v>01/31/2023 - 01/31/2031</v>
      </c>
      <c r="C2080" s="59">
        <v>2015</v>
      </c>
      <c r="D2080" s="59" t="str">
        <f t="shared" si="30"/>
        <v>Sonoma 2015</v>
      </c>
      <c r="E2080" s="59" t="s">
        <v>1357</v>
      </c>
      <c r="F2080" s="233" t="s">
        <v>1357</v>
      </c>
      <c r="G2080" s="59" t="s">
        <v>1357</v>
      </c>
      <c r="H2080" s="59" t="s">
        <v>1357</v>
      </c>
      <c r="I2080" s="48"/>
      <c r="J2080" s="59" t="s">
        <v>1357</v>
      </c>
      <c r="K2080" s="233" t="s">
        <v>1357</v>
      </c>
      <c r="L2080" s="59" t="s">
        <v>1357</v>
      </c>
      <c r="M2080" s="59" t="s">
        <v>1357</v>
      </c>
      <c r="N2080" s="48"/>
      <c r="O2080" s="59" t="s">
        <v>1357</v>
      </c>
      <c r="P2080" s="59" t="s">
        <v>1357</v>
      </c>
      <c r="Q2080" s="48"/>
      <c r="R2080" s="59" t="s">
        <v>1357</v>
      </c>
      <c r="S2080" s="59" t="s">
        <v>1357</v>
      </c>
      <c r="T2080" s="48" t="s">
        <v>1357</v>
      </c>
      <c r="U2080" s="59" t="s">
        <v>1357</v>
      </c>
      <c r="V2080" s="59" t="s">
        <v>1357</v>
      </c>
    </row>
    <row r="2081" spans="1:22">
      <c r="A2081" s="60" t="s">
        <v>1301</v>
      </c>
      <c r="B2081" s="15" t="str">
        <f>VLOOKUP(A2081,'Planning Periods'!$E$2:$N$540,10,FALSE)</f>
        <v>01/31/2023 - 01/31/2031</v>
      </c>
      <c r="C2081" s="59">
        <v>2016</v>
      </c>
      <c r="D2081" s="59" t="str">
        <f t="shared" si="30"/>
        <v>Sonoma 2016</v>
      </c>
      <c r="E2081" s="59">
        <v>24</v>
      </c>
      <c r="F2081" s="233">
        <v>0</v>
      </c>
      <c r="G2081" s="59">
        <v>0</v>
      </c>
      <c r="H2081" s="59">
        <v>0</v>
      </c>
      <c r="I2081" s="48"/>
      <c r="J2081" s="59">
        <v>23</v>
      </c>
      <c r="K2081" s="233">
        <v>0</v>
      </c>
      <c r="L2081" s="59">
        <v>0</v>
      </c>
      <c r="M2081" s="59">
        <v>0</v>
      </c>
      <c r="N2081" s="48"/>
      <c r="O2081" s="59">
        <v>27</v>
      </c>
      <c r="P2081" s="59">
        <v>0</v>
      </c>
      <c r="Q2081" s="48"/>
      <c r="R2081" s="59">
        <v>63</v>
      </c>
      <c r="S2081" s="59">
        <v>12</v>
      </c>
      <c r="T2081" s="48">
        <v>0</v>
      </c>
      <c r="U2081" s="59">
        <v>137</v>
      </c>
      <c r="V2081" s="59">
        <v>12</v>
      </c>
    </row>
    <row r="2082" spans="1:22">
      <c r="A2082" s="60" t="s">
        <v>1301</v>
      </c>
      <c r="B2082" s="15" t="str">
        <f>VLOOKUP(A2082,'Planning Periods'!$E$2:$N$540,10,FALSE)</f>
        <v>01/31/2023 - 01/31/2031</v>
      </c>
      <c r="C2082" s="59">
        <v>2017</v>
      </c>
      <c r="D2082" s="59" t="str">
        <f t="shared" si="30"/>
        <v>Sonoma 2017</v>
      </c>
      <c r="E2082" s="59">
        <v>24</v>
      </c>
      <c r="F2082" s="233">
        <v>0</v>
      </c>
      <c r="G2082" s="59">
        <v>0</v>
      </c>
      <c r="H2082" s="59">
        <v>0</v>
      </c>
      <c r="I2082" s="48"/>
      <c r="J2082" s="59">
        <v>23</v>
      </c>
      <c r="K2082" s="233">
        <v>0</v>
      </c>
      <c r="L2082" s="59">
        <v>0</v>
      </c>
      <c r="M2082" s="59">
        <v>0</v>
      </c>
      <c r="N2082" s="48"/>
      <c r="O2082" s="59">
        <v>27</v>
      </c>
      <c r="P2082" s="59">
        <v>1</v>
      </c>
      <c r="Q2082" s="48"/>
      <c r="R2082" s="59">
        <v>63</v>
      </c>
      <c r="S2082" s="59">
        <v>9</v>
      </c>
      <c r="T2082" s="48">
        <v>0</v>
      </c>
      <c r="U2082" s="59">
        <v>137</v>
      </c>
      <c r="V2082" s="59">
        <v>10</v>
      </c>
    </row>
    <row r="2083" spans="1:22">
      <c r="A2083" s="60" t="s">
        <v>1302</v>
      </c>
      <c r="B2083" s="15" t="str">
        <f>VLOOKUP(A2083,'Planning Periods'!$E$2:$N$540,10,FALSE)</f>
        <v>01/31/2023 - 01/31/2031</v>
      </c>
      <c r="C2083" s="59">
        <v>2014</v>
      </c>
      <c r="D2083" s="59" t="str">
        <f t="shared" si="30"/>
        <v>Sonoma County - Unincorporated 2014</v>
      </c>
      <c r="E2083" s="59">
        <v>126</v>
      </c>
      <c r="F2083" s="233">
        <v>1</v>
      </c>
      <c r="G2083" s="59">
        <v>1</v>
      </c>
      <c r="H2083" s="59">
        <v>0</v>
      </c>
      <c r="I2083" s="48"/>
      <c r="J2083" s="59">
        <v>37</v>
      </c>
      <c r="K2083" s="233">
        <v>7</v>
      </c>
      <c r="L2083" s="59">
        <v>7</v>
      </c>
      <c r="M2083" s="59">
        <v>0</v>
      </c>
      <c r="N2083" s="48"/>
      <c r="O2083" s="59">
        <v>160</v>
      </c>
      <c r="P2083" s="59">
        <v>32</v>
      </c>
      <c r="Q2083" s="48"/>
      <c r="R2083" s="59">
        <v>192</v>
      </c>
      <c r="S2083" s="59">
        <v>51</v>
      </c>
      <c r="T2083" s="48">
        <v>0</v>
      </c>
      <c r="U2083" s="59">
        <v>515</v>
      </c>
      <c r="V2083" s="59">
        <v>91</v>
      </c>
    </row>
    <row r="2084" spans="1:22">
      <c r="A2084" s="60" t="s">
        <v>1302</v>
      </c>
      <c r="B2084" s="15" t="str">
        <f>VLOOKUP(A2084,'Planning Periods'!$E$2:$N$540,10,FALSE)</f>
        <v>01/31/2023 - 01/31/2031</v>
      </c>
      <c r="C2084" s="59">
        <v>2015</v>
      </c>
      <c r="D2084" s="59" t="str">
        <f t="shared" si="30"/>
        <v>Sonoma County - Unincorporated 2015</v>
      </c>
      <c r="E2084" s="59">
        <v>126</v>
      </c>
      <c r="F2084" s="233">
        <v>24</v>
      </c>
      <c r="G2084" s="59">
        <v>24</v>
      </c>
      <c r="H2084" s="59">
        <v>0</v>
      </c>
      <c r="I2084" s="48"/>
      <c r="J2084" s="59">
        <v>37</v>
      </c>
      <c r="K2084" s="233">
        <v>46</v>
      </c>
      <c r="L2084" s="59">
        <v>46</v>
      </c>
      <c r="M2084" s="59">
        <v>0</v>
      </c>
      <c r="N2084" s="48"/>
      <c r="O2084" s="59">
        <v>160</v>
      </c>
      <c r="P2084" s="59">
        <v>44</v>
      </c>
      <c r="Q2084" s="48"/>
      <c r="R2084" s="59">
        <v>192</v>
      </c>
      <c r="S2084" s="59">
        <v>79</v>
      </c>
      <c r="T2084" s="48">
        <v>0</v>
      </c>
      <c r="U2084" s="59">
        <v>515</v>
      </c>
      <c r="V2084" s="59">
        <v>193</v>
      </c>
    </row>
    <row r="2085" spans="1:22">
      <c r="A2085" s="60" t="s">
        <v>1302</v>
      </c>
      <c r="B2085" s="15" t="str">
        <f>VLOOKUP(A2085,'Planning Periods'!$E$2:$N$540,10,FALSE)</f>
        <v>01/31/2023 - 01/31/2031</v>
      </c>
      <c r="C2085" s="59">
        <v>2016</v>
      </c>
      <c r="D2085" s="59" t="str">
        <f t="shared" si="30"/>
        <v>Sonoma County - Unincorporated 2016</v>
      </c>
      <c r="E2085" s="59">
        <v>126</v>
      </c>
      <c r="F2085" s="233">
        <v>78</v>
      </c>
      <c r="G2085" s="59">
        <v>78</v>
      </c>
      <c r="H2085" s="59">
        <v>0</v>
      </c>
      <c r="I2085" s="48"/>
      <c r="J2085" s="59">
        <v>37</v>
      </c>
      <c r="K2085" s="233">
        <v>18</v>
      </c>
      <c r="L2085" s="59">
        <v>17</v>
      </c>
      <c r="M2085" s="59">
        <v>1</v>
      </c>
      <c r="N2085" s="48"/>
      <c r="O2085" s="59">
        <v>160</v>
      </c>
      <c r="P2085" s="59">
        <v>55</v>
      </c>
      <c r="Q2085" s="48"/>
      <c r="R2085" s="59">
        <v>192</v>
      </c>
      <c r="S2085" s="59">
        <v>154</v>
      </c>
      <c r="T2085" s="48">
        <v>1</v>
      </c>
      <c r="U2085" s="59">
        <v>515</v>
      </c>
      <c r="V2085" s="59">
        <v>305</v>
      </c>
    </row>
    <row r="2086" spans="1:22">
      <c r="A2086" s="60" t="s">
        <v>1302</v>
      </c>
      <c r="B2086" s="15" t="str">
        <f>VLOOKUP(A2086,'Planning Periods'!$E$2:$N$540,10,FALSE)</f>
        <v>01/31/2023 - 01/31/2031</v>
      </c>
      <c r="C2086" s="59">
        <v>2017</v>
      </c>
      <c r="D2086" s="59" t="str">
        <f t="shared" si="30"/>
        <v>Sonoma County - Unincorporated 2017</v>
      </c>
      <c r="E2086" s="59">
        <v>126</v>
      </c>
      <c r="F2086" s="233">
        <v>0</v>
      </c>
      <c r="G2086" s="59">
        <v>0</v>
      </c>
      <c r="H2086" s="59">
        <v>0</v>
      </c>
      <c r="I2086" s="48"/>
      <c r="J2086" s="59">
        <v>37</v>
      </c>
      <c r="K2086" s="233">
        <v>10</v>
      </c>
      <c r="L2086" s="59">
        <v>10</v>
      </c>
      <c r="M2086" s="59">
        <v>0</v>
      </c>
      <c r="N2086" s="48"/>
      <c r="O2086" s="59">
        <v>160</v>
      </c>
      <c r="P2086" s="59">
        <v>57</v>
      </c>
      <c r="Q2086" s="48"/>
      <c r="R2086" s="59">
        <v>192</v>
      </c>
      <c r="S2086" s="59">
        <v>168</v>
      </c>
      <c r="T2086" s="48">
        <v>0</v>
      </c>
      <c r="U2086" s="59">
        <v>515</v>
      </c>
      <c r="V2086" s="59">
        <v>235</v>
      </c>
    </row>
    <row r="2087" spans="1:22">
      <c r="A2087" s="60" t="s">
        <v>1303</v>
      </c>
      <c r="B2087" s="15" t="str">
        <f>VLOOKUP(A2087,'Planning Periods'!$E$2:$N$540,10,FALSE)</f>
        <v>06/30/2024 - 06/30/2029</v>
      </c>
      <c r="C2087" s="59">
        <v>2014</v>
      </c>
      <c r="D2087" s="59" t="str">
        <f t="shared" si="30"/>
        <v>Sonora 2014</v>
      </c>
      <c r="E2087" s="59">
        <v>23</v>
      </c>
      <c r="F2087" s="233">
        <v>0</v>
      </c>
      <c r="G2087" s="59">
        <v>0</v>
      </c>
      <c r="H2087" s="59">
        <v>0</v>
      </c>
      <c r="I2087" s="48"/>
      <c r="J2087" s="59">
        <v>16</v>
      </c>
      <c r="K2087" s="233">
        <v>1</v>
      </c>
      <c r="L2087" s="59">
        <v>0</v>
      </c>
      <c r="M2087" s="59">
        <v>1</v>
      </c>
      <c r="N2087" s="48"/>
      <c r="O2087" s="59">
        <v>19</v>
      </c>
      <c r="P2087" s="59">
        <v>2</v>
      </c>
      <c r="Q2087" s="48"/>
      <c r="R2087" s="59">
        <v>42</v>
      </c>
      <c r="S2087" s="59">
        <v>0</v>
      </c>
      <c r="T2087" s="48">
        <v>1</v>
      </c>
      <c r="U2087" s="59">
        <v>100</v>
      </c>
      <c r="V2087" s="59">
        <v>3</v>
      </c>
    </row>
    <row r="2088" spans="1:22">
      <c r="A2088" s="60" t="s">
        <v>1303</v>
      </c>
      <c r="B2088" s="15" t="str">
        <f>VLOOKUP(A2088,'Planning Periods'!$E$2:$N$540,10,FALSE)</f>
        <v>06/30/2024 - 06/30/2029</v>
      </c>
      <c r="C2088" s="59">
        <v>2015</v>
      </c>
      <c r="D2088" s="59" t="str">
        <f t="shared" si="30"/>
        <v>Sonora 2015</v>
      </c>
      <c r="E2088" s="59">
        <v>23</v>
      </c>
      <c r="F2088" s="233">
        <v>0</v>
      </c>
      <c r="G2088" s="59">
        <v>0</v>
      </c>
      <c r="H2088" s="59">
        <v>0</v>
      </c>
      <c r="I2088" s="48"/>
      <c r="J2088" s="59">
        <v>16</v>
      </c>
      <c r="K2088" s="233">
        <v>1</v>
      </c>
      <c r="L2088" s="59">
        <v>0</v>
      </c>
      <c r="M2088" s="59">
        <v>1</v>
      </c>
      <c r="N2088" s="48"/>
      <c r="O2088" s="59">
        <v>19</v>
      </c>
      <c r="P2088" s="59">
        <v>2</v>
      </c>
      <c r="Q2088" s="48"/>
      <c r="R2088" s="59">
        <v>42</v>
      </c>
      <c r="S2088" s="59">
        <v>0</v>
      </c>
      <c r="T2088" s="48">
        <v>1</v>
      </c>
      <c r="U2088" s="59">
        <v>100</v>
      </c>
      <c r="V2088" s="59">
        <v>3</v>
      </c>
    </row>
    <row r="2089" spans="1:22">
      <c r="A2089" s="60" t="s">
        <v>1303</v>
      </c>
      <c r="B2089" s="15" t="str">
        <f>VLOOKUP(A2089,'Planning Periods'!$E$2:$N$540,10,FALSE)</f>
        <v>06/30/2024 - 06/30/2029</v>
      </c>
      <c r="C2089" s="59">
        <v>2016</v>
      </c>
      <c r="D2089" s="59" t="str">
        <f t="shared" si="30"/>
        <v>Sonora 2016</v>
      </c>
      <c r="E2089" s="59">
        <v>23</v>
      </c>
      <c r="F2089" s="233">
        <v>0</v>
      </c>
      <c r="G2089" s="59">
        <v>0</v>
      </c>
      <c r="H2089" s="59">
        <v>0</v>
      </c>
      <c r="I2089" s="48"/>
      <c r="J2089" s="59">
        <v>16</v>
      </c>
      <c r="K2089" s="233">
        <v>8</v>
      </c>
      <c r="L2089" s="59">
        <v>8</v>
      </c>
      <c r="M2089" s="59">
        <v>0</v>
      </c>
      <c r="N2089" s="48"/>
      <c r="O2089" s="59">
        <v>19</v>
      </c>
      <c r="P2089" s="59">
        <v>2</v>
      </c>
      <c r="Q2089" s="48"/>
      <c r="R2089" s="59">
        <v>42</v>
      </c>
      <c r="S2089" s="59">
        <v>4</v>
      </c>
      <c r="T2089" s="48">
        <v>0</v>
      </c>
      <c r="U2089" s="59">
        <v>100</v>
      </c>
      <c r="V2089" s="59">
        <v>14</v>
      </c>
    </row>
    <row r="2090" spans="1:22">
      <c r="A2090" s="60" t="s">
        <v>1303</v>
      </c>
      <c r="B2090" s="15" t="str">
        <f>VLOOKUP(A2090,'Planning Periods'!$E$2:$N$540,10,FALSE)</f>
        <v>06/30/2024 - 06/30/2029</v>
      </c>
      <c r="C2090" s="59">
        <v>2017</v>
      </c>
      <c r="D2090" s="59" t="str">
        <f t="shared" si="30"/>
        <v>Sonora 2017</v>
      </c>
      <c r="E2090" s="59">
        <v>23</v>
      </c>
      <c r="F2090" s="233">
        <v>0</v>
      </c>
      <c r="G2090" s="59">
        <v>0</v>
      </c>
      <c r="H2090" s="59">
        <v>0</v>
      </c>
      <c r="I2090" s="48"/>
      <c r="J2090" s="59">
        <v>16</v>
      </c>
      <c r="K2090" s="233">
        <v>0</v>
      </c>
      <c r="L2090" s="59">
        <v>0</v>
      </c>
      <c r="M2090" s="59">
        <v>0</v>
      </c>
      <c r="N2090" s="48"/>
      <c r="O2090" s="59">
        <v>19</v>
      </c>
      <c r="P2090" s="59">
        <v>1</v>
      </c>
      <c r="Q2090" s="48"/>
      <c r="R2090" s="59">
        <v>42</v>
      </c>
      <c r="S2090" s="59">
        <v>0</v>
      </c>
      <c r="T2090" s="48">
        <v>0</v>
      </c>
      <c r="U2090" s="59">
        <v>100</v>
      </c>
      <c r="V2090" s="59">
        <v>1</v>
      </c>
    </row>
    <row r="2091" spans="1:22">
      <c r="A2091" t="s">
        <v>1304</v>
      </c>
      <c r="B2091" s="15"/>
      <c r="C2091" s="59">
        <v>2013</v>
      </c>
      <c r="D2091" s="59" t="str">
        <f t="shared" si="30"/>
        <v>South El Monte 2013</v>
      </c>
      <c r="E2091" s="59">
        <v>43</v>
      </c>
      <c r="F2091" s="233">
        <v>0</v>
      </c>
      <c r="G2091" s="59">
        <v>0</v>
      </c>
      <c r="H2091" s="59">
        <v>0</v>
      </c>
      <c r="I2091" s="48"/>
      <c r="J2091" s="59">
        <v>25</v>
      </c>
      <c r="K2091" s="233">
        <v>1</v>
      </c>
      <c r="L2091" s="59">
        <v>0</v>
      </c>
      <c r="M2091" s="59">
        <v>1</v>
      </c>
      <c r="N2091" s="48"/>
      <c r="O2091" s="59">
        <v>28</v>
      </c>
      <c r="P2091" s="59">
        <v>1</v>
      </c>
      <c r="Q2091" s="48"/>
      <c r="R2091" s="59">
        <v>76</v>
      </c>
      <c r="S2091" s="59">
        <v>0</v>
      </c>
      <c r="T2091" s="48">
        <v>1</v>
      </c>
      <c r="U2091" s="59">
        <v>172</v>
      </c>
      <c r="V2091" s="59">
        <v>2</v>
      </c>
    </row>
    <row r="2092" spans="1:22">
      <c r="A2092" t="s">
        <v>1304</v>
      </c>
      <c r="B2092" s="15" t="str">
        <f>VLOOKUP(A2092,'Planning Periods'!$E$2:$N$540,10,FALSE)</f>
        <v>10/15/2021 - 10/15/2029</v>
      </c>
      <c r="C2092" s="59">
        <v>2014</v>
      </c>
      <c r="D2092" s="59" t="str">
        <f t="shared" si="30"/>
        <v>South El Monte 2014</v>
      </c>
      <c r="E2092" s="233">
        <v>43</v>
      </c>
      <c r="F2092" s="233">
        <v>0</v>
      </c>
      <c r="G2092" s="233">
        <v>0</v>
      </c>
      <c r="H2092" s="233">
        <v>0</v>
      </c>
      <c r="I2092" s="233">
        <v>0</v>
      </c>
      <c r="J2092" s="233">
        <v>25</v>
      </c>
      <c r="K2092" s="233">
        <v>4</v>
      </c>
      <c r="L2092" s="233">
        <v>0</v>
      </c>
      <c r="M2092" s="233">
        <v>4</v>
      </c>
      <c r="N2092" s="233">
        <v>0</v>
      </c>
      <c r="O2092" s="233">
        <v>28</v>
      </c>
      <c r="P2092" s="233">
        <v>0</v>
      </c>
      <c r="Q2092" s="233"/>
      <c r="R2092" s="233">
        <v>76</v>
      </c>
      <c r="S2092" s="233">
        <v>76</v>
      </c>
      <c r="T2092" s="233">
        <v>4</v>
      </c>
      <c r="U2092" s="233">
        <v>172</v>
      </c>
      <c r="V2092" s="233">
        <v>80</v>
      </c>
    </row>
    <row r="2093" spans="1:22">
      <c r="A2093" t="s">
        <v>1304</v>
      </c>
      <c r="B2093" s="15" t="str">
        <f>VLOOKUP(A2093,'Planning Periods'!$E$2:$N$540,10,FALSE)</f>
        <v>10/15/2021 - 10/15/2029</v>
      </c>
      <c r="C2093" s="59">
        <v>2015</v>
      </c>
      <c r="D2093" s="59" t="str">
        <f t="shared" si="30"/>
        <v>South El Monte 2015</v>
      </c>
      <c r="E2093">
        <v>43</v>
      </c>
      <c r="F2093">
        <v>0</v>
      </c>
      <c r="G2093">
        <v>0</v>
      </c>
      <c r="H2093">
        <v>0</v>
      </c>
      <c r="J2093">
        <v>25</v>
      </c>
      <c r="K2093">
        <v>2</v>
      </c>
      <c r="L2093">
        <v>0</v>
      </c>
      <c r="M2093">
        <v>2</v>
      </c>
      <c r="O2093">
        <v>28</v>
      </c>
      <c r="P2093">
        <v>0</v>
      </c>
      <c r="R2093">
        <v>76</v>
      </c>
      <c r="S2093">
        <v>33</v>
      </c>
      <c r="T2093">
        <v>2</v>
      </c>
      <c r="U2093">
        <v>172</v>
      </c>
      <c r="V2093">
        <v>35</v>
      </c>
    </row>
    <row r="2094" spans="1:22">
      <c r="A2094" t="s">
        <v>1304</v>
      </c>
      <c r="B2094" s="15" t="str">
        <f>VLOOKUP(A2094,'Planning Periods'!$E$2:$N$540,10,FALSE)</f>
        <v>10/15/2021 - 10/15/2029</v>
      </c>
      <c r="C2094" s="59">
        <v>2016</v>
      </c>
      <c r="D2094" s="59" t="str">
        <f t="shared" si="30"/>
        <v>South El Monte 2016</v>
      </c>
      <c r="E2094">
        <v>43</v>
      </c>
      <c r="F2094">
        <v>0</v>
      </c>
      <c r="G2094">
        <v>0</v>
      </c>
      <c r="H2094">
        <v>0</v>
      </c>
      <c r="J2094">
        <v>25</v>
      </c>
      <c r="K2094">
        <v>6</v>
      </c>
      <c r="L2094">
        <v>0</v>
      </c>
      <c r="M2094">
        <v>6</v>
      </c>
      <c r="O2094">
        <v>28</v>
      </c>
      <c r="P2094">
        <v>0</v>
      </c>
      <c r="R2094">
        <v>76</v>
      </c>
      <c r="S2094">
        <v>25</v>
      </c>
      <c r="T2094">
        <v>6</v>
      </c>
      <c r="U2094">
        <v>172</v>
      </c>
      <c r="V2094">
        <v>31</v>
      </c>
    </row>
    <row r="2095" spans="1:22">
      <c r="A2095" t="s">
        <v>1304</v>
      </c>
      <c r="B2095" s="15" t="str">
        <f>VLOOKUP(A2095,'Planning Periods'!$E$2:$N$540,10,FALSE)</f>
        <v>10/15/2021 - 10/15/2029</v>
      </c>
      <c r="C2095" s="59">
        <v>2017</v>
      </c>
      <c r="D2095" s="59" t="str">
        <f t="shared" si="30"/>
        <v>South El Monte 2017</v>
      </c>
      <c r="E2095" t="s">
        <v>1357</v>
      </c>
      <c r="F2095" t="s">
        <v>1357</v>
      </c>
      <c r="G2095" t="s">
        <v>1357</v>
      </c>
      <c r="H2095" t="s">
        <v>1357</v>
      </c>
      <c r="J2095" t="s">
        <v>1357</v>
      </c>
      <c r="K2095" t="s">
        <v>1357</v>
      </c>
      <c r="L2095" t="s">
        <v>1357</v>
      </c>
      <c r="M2095" t="s">
        <v>1357</v>
      </c>
      <c r="O2095" t="s">
        <v>1357</v>
      </c>
      <c r="P2095" t="s">
        <v>1357</v>
      </c>
      <c r="R2095" t="s">
        <v>1357</v>
      </c>
      <c r="S2095" t="s">
        <v>1357</v>
      </c>
      <c r="T2095" t="s">
        <v>1357</v>
      </c>
      <c r="U2095" t="s">
        <v>1357</v>
      </c>
      <c r="V2095" t="s">
        <v>1357</v>
      </c>
    </row>
    <row r="2096" spans="1:22">
      <c r="A2096" s="60" t="s">
        <v>1305</v>
      </c>
      <c r="B2096" s="15"/>
      <c r="C2096" s="59">
        <v>2013</v>
      </c>
      <c r="D2096" s="59" t="str">
        <f>CONCATENATE(A2096," ",C2096)</f>
        <v>South Gate 2013</v>
      </c>
      <c r="E2096" t="s">
        <v>1357</v>
      </c>
      <c r="F2096" t="s">
        <v>1357</v>
      </c>
      <c r="G2096" t="s">
        <v>1357</v>
      </c>
      <c r="H2096" t="s">
        <v>1357</v>
      </c>
      <c r="J2096" t="s">
        <v>1357</v>
      </c>
      <c r="K2096" t="s">
        <v>1357</v>
      </c>
      <c r="L2096" t="s">
        <v>1357</v>
      </c>
      <c r="M2096" t="s">
        <v>1357</v>
      </c>
      <c r="O2096" t="s">
        <v>1357</v>
      </c>
      <c r="P2096" t="s">
        <v>1357</v>
      </c>
      <c r="R2096" t="s">
        <v>1357</v>
      </c>
      <c r="S2096" t="s">
        <v>1357</v>
      </c>
      <c r="T2096" t="s">
        <v>1357</v>
      </c>
      <c r="U2096" t="s">
        <v>1357</v>
      </c>
      <c r="V2096" t="s">
        <v>1357</v>
      </c>
    </row>
    <row r="2097" spans="1:22">
      <c r="A2097" s="60" t="s">
        <v>1305</v>
      </c>
      <c r="B2097" s="15" t="str">
        <f>VLOOKUP(A2097,'Planning Periods'!$E$2:$N$540,10,FALSE)</f>
        <v>10/15/2021 - 10/15/2029</v>
      </c>
      <c r="C2097" s="59">
        <v>2014</v>
      </c>
      <c r="D2097" s="59" t="str">
        <f>CONCATENATE(A2097," ",C2097)</f>
        <v>South Gate 2014</v>
      </c>
      <c r="E2097" s="59">
        <v>314</v>
      </c>
      <c r="F2097" s="233">
        <v>22</v>
      </c>
      <c r="G2097" s="59">
        <v>22</v>
      </c>
      <c r="H2097" s="59">
        <v>0</v>
      </c>
      <c r="I2097" s="48"/>
      <c r="J2097" s="59">
        <v>185</v>
      </c>
      <c r="K2097" s="233">
        <v>192</v>
      </c>
      <c r="L2097" s="59">
        <v>192</v>
      </c>
      <c r="M2097" s="59">
        <v>0</v>
      </c>
      <c r="N2097" s="48"/>
      <c r="O2097" s="59">
        <v>205</v>
      </c>
      <c r="P2097" s="59">
        <v>15</v>
      </c>
      <c r="Q2097" s="48"/>
      <c r="R2097" s="59">
        <v>558</v>
      </c>
      <c r="S2097" s="59">
        <v>6</v>
      </c>
      <c r="T2097" s="48">
        <v>0</v>
      </c>
      <c r="U2097" s="59">
        <v>1262</v>
      </c>
      <c r="V2097" s="59">
        <v>235</v>
      </c>
    </row>
    <row r="2098" spans="1:22">
      <c r="A2098" s="60" t="s">
        <v>1305</v>
      </c>
      <c r="B2098" s="15" t="str">
        <f>VLOOKUP(A2098,'Planning Periods'!$E$2:$N$540,10,FALSE)</f>
        <v>10/15/2021 - 10/15/2029</v>
      </c>
      <c r="C2098" s="59">
        <v>2015</v>
      </c>
      <c r="D2098" s="59" t="str">
        <f t="shared" ref="D2098:D2162" si="31">CONCATENATE(A2098," ",C2098)</f>
        <v>South Gate 2015</v>
      </c>
      <c r="E2098" s="59">
        <v>314</v>
      </c>
      <c r="F2098" s="233">
        <v>0</v>
      </c>
      <c r="G2098" s="59">
        <v>0</v>
      </c>
      <c r="H2098" s="59">
        <v>0</v>
      </c>
      <c r="I2098" s="48"/>
      <c r="J2098" s="59">
        <v>185</v>
      </c>
      <c r="K2098" s="233">
        <v>0</v>
      </c>
      <c r="L2098" s="59">
        <v>0</v>
      </c>
      <c r="M2098" s="59">
        <v>0</v>
      </c>
      <c r="N2098" s="48"/>
      <c r="O2098" s="59">
        <v>205</v>
      </c>
      <c r="P2098" s="59">
        <v>12</v>
      </c>
      <c r="Q2098" s="48"/>
      <c r="R2098" s="59">
        <v>558</v>
      </c>
      <c r="S2098" s="59">
        <v>3</v>
      </c>
      <c r="T2098" s="48">
        <v>0</v>
      </c>
      <c r="U2098" s="59">
        <v>1262</v>
      </c>
      <c r="V2098" s="59">
        <v>15</v>
      </c>
    </row>
    <row r="2099" spans="1:22">
      <c r="A2099" s="60" t="s">
        <v>1305</v>
      </c>
      <c r="B2099" s="15" t="str">
        <f>VLOOKUP(A2099,'Planning Periods'!$E$2:$N$540,10,FALSE)</f>
        <v>10/15/2021 - 10/15/2029</v>
      </c>
      <c r="C2099" s="59">
        <v>2016</v>
      </c>
      <c r="D2099" s="59" t="str">
        <f t="shared" si="31"/>
        <v>South Gate 2016</v>
      </c>
      <c r="E2099" s="59">
        <v>314</v>
      </c>
      <c r="F2099" s="233">
        <v>0</v>
      </c>
      <c r="G2099" s="59">
        <v>0</v>
      </c>
      <c r="H2099" s="59">
        <v>0</v>
      </c>
      <c r="I2099" s="48"/>
      <c r="J2099" s="59">
        <v>185</v>
      </c>
      <c r="K2099" s="233">
        <v>0</v>
      </c>
      <c r="L2099" s="59">
        <v>0</v>
      </c>
      <c r="M2099" s="59">
        <v>0</v>
      </c>
      <c r="N2099" s="48"/>
      <c r="O2099" s="59">
        <v>205</v>
      </c>
      <c r="P2099" s="59">
        <v>15</v>
      </c>
      <c r="Q2099" s="48"/>
      <c r="R2099" s="59">
        <v>558</v>
      </c>
      <c r="S2099" s="59">
        <v>4</v>
      </c>
      <c r="T2099" s="48">
        <v>0</v>
      </c>
      <c r="U2099" s="59">
        <v>1262</v>
      </c>
      <c r="V2099" s="59">
        <v>19</v>
      </c>
    </row>
    <row r="2100" spans="1:22">
      <c r="A2100" s="60" t="s">
        <v>1305</v>
      </c>
      <c r="B2100" s="15" t="str">
        <f>VLOOKUP(A2100,'Planning Periods'!$E$2:$N$540,10,FALSE)</f>
        <v>10/15/2021 - 10/15/2029</v>
      </c>
      <c r="C2100" s="59">
        <v>2017</v>
      </c>
      <c r="D2100" s="59" t="str">
        <f t="shared" si="31"/>
        <v>South Gate 2017</v>
      </c>
      <c r="E2100" s="59">
        <v>314</v>
      </c>
      <c r="F2100" s="233">
        <v>0</v>
      </c>
      <c r="G2100" s="59">
        <v>0</v>
      </c>
      <c r="H2100" s="59">
        <v>0</v>
      </c>
      <c r="I2100" s="48"/>
      <c r="J2100" s="59">
        <v>185</v>
      </c>
      <c r="K2100" s="233">
        <v>0</v>
      </c>
      <c r="L2100" s="59">
        <v>0</v>
      </c>
      <c r="M2100" s="59">
        <v>0</v>
      </c>
      <c r="N2100" s="48"/>
      <c r="O2100" s="59">
        <v>205</v>
      </c>
      <c r="P2100" s="59">
        <v>14</v>
      </c>
      <c r="Q2100" s="48"/>
      <c r="R2100" s="59">
        <v>558</v>
      </c>
      <c r="S2100" s="59">
        <v>4</v>
      </c>
      <c r="T2100" s="48">
        <v>0</v>
      </c>
      <c r="U2100" s="59">
        <v>1262</v>
      </c>
      <c r="V2100" s="59">
        <v>18</v>
      </c>
    </row>
    <row r="2101" spans="1:22">
      <c r="A2101" s="60" t="s">
        <v>1306</v>
      </c>
      <c r="B2101" s="15" t="str">
        <f>VLOOKUP(A2101,'Planning Periods'!$E$2:$N$540,10,FALSE)</f>
        <v>06/30/2022 - 06/30/2027</v>
      </c>
      <c r="C2101" s="59">
        <v>2013</v>
      </c>
      <c r="D2101" s="59" t="str">
        <f t="shared" si="31"/>
        <v>South Lake Tahoe 2013</v>
      </c>
      <c r="E2101" s="59" t="s">
        <v>1357</v>
      </c>
      <c r="F2101" s="233" t="s">
        <v>1357</v>
      </c>
      <c r="G2101" s="59" t="s">
        <v>1357</v>
      </c>
      <c r="H2101" s="59" t="s">
        <v>1357</v>
      </c>
      <c r="I2101" s="48"/>
      <c r="J2101" s="59" t="s">
        <v>1357</v>
      </c>
      <c r="K2101" s="233" t="s">
        <v>1357</v>
      </c>
      <c r="L2101" s="59" t="s">
        <v>1357</v>
      </c>
      <c r="M2101" s="59" t="s">
        <v>1357</v>
      </c>
      <c r="N2101" s="48"/>
      <c r="O2101" s="59" t="s">
        <v>1357</v>
      </c>
      <c r="P2101" s="59" t="s">
        <v>1357</v>
      </c>
      <c r="Q2101" s="48"/>
      <c r="R2101" s="59" t="s">
        <v>1357</v>
      </c>
      <c r="S2101" s="59" t="s">
        <v>1357</v>
      </c>
      <c r="T2101" s="48" t="s">
        <v>1357</v>
      </c>
      <c r="U2101" s="59" t="s">
        <v>1357</v>
      </c>
      <c r="V2101" s="59" t="s">
        <v>1357</v>
      </c>
    </row>
    <row r="2102" spans="1:22">
      <c r="A2102" s="60" t="s">
        <v>1306</v>
      </c>
      <c r="B2102" s="15" t="str">
        <f>VLOOKUP(A2102,'Planning Periods'!$E$2:$N$540,10,FALSE)</f>
        <v>06/30/2022 - 06/30/2027</v>
      </c>
      <c r="C2102" s="59">
        <v>2014</v>
      </c>
      <c r="D2102" s="59" t="str">
        <f t="shared" si="31"/>
        <v>South Lake Tahoe 2014</v>
      </c>
      <c r="E2102" s="59" t="s">
        <v>1357</v>
      </c>
      <c r="F2102" s="233" t="s">
        <v>1357</v>
      </c>
      <c r="G2102" s="59" t="s">
        <v>1357</v>
      </c>
      <c r="H2102" s="59" t="s">
        <v>1357</v>
      </c>
      <c r="I2102" s="48"/>
      <c r="J2102" s="59" t="s">
        <v>1357</v>
      </c>
      <c r="K2102" s="233" t="s">
        <v>1357</v>
      </c>
      <c r="L2102" s="59" t="s">
        <v>1357</v>
      </c>
      <c r="M2102" s="59" t="s">
        <v>1357</v>
      </c>
      <c r="N2102" s="48"/>
      <c r="O2102" s="59" t="s">
        <v>1357</v>
      </c>
      <c r="P2102" s="59" t="s">
        <v>1357</v>
      </c>
      <c r="Q2102" s="48"/>
      <c r="R2102" s="59" t="s">
        <v>1357</v>
      </c>
      <c r="S2102" s="59" t="s">
        <v>1357</v>
      </c>
      <c r="T2102" s="48" t="s">
        <v>1357</v>
      </c>
      <c r="U2102" s="59" t="s">
        <v>1357</v>
      </c>
      <c r="V2102" s="59" t="s">
        <v>1357</v>
      </c>
    </row>
    <row r="2103" spans="1:22">
      <c r="A2103" s="60" t="s">
        <v>1306</v>
      </c>
      <c r="B2103" s="15" t="str">
        <f>VLOOKUP(A2103,'Planning Periods'!$E$2:$N$540,10,FALSE)</f>
        <v>06/30/2022 - 06/30/2027</v>
      </c>
      <c r="C2103" s="59">
        <v>2015</v>
      </c>
      <c r="D2103" s="59" t="str">
        <f t="shared" si="31"/>
        <v>South Lake Tahoe 2015</v>
      </c>
      <c r="E2103" s="59" t="s">
        <v>1357</v>
      </c>
      <c r="F2103" s="233" t="s">
        <v>1357</v>
      </c>
      <c r="G2103" s="59" t="s">
        <v>1357</v>
      </c>
      <c r="H2103" s="59" t="s">
        <v>1357</v>
      </c>
      <c r="I2103" s="48"/>
      <c r="J2103" s="59" t="s">
        <v>1357</v>
      </c>
      <c r="K2103" s="233" t="s">
        <v>1357</v>
      </c>
      <c r="L2103" s="59" t="s">
        <v>1357</v>
      </c>
      <c r="M2103" s="59" t="s">
        <v>1357</v>
      </c>
      <c r="N2103" s="48"/>
      <c r="O2103" s="59" t="s">
        <v>1357</v>
      </c>
      <c r="P2103" s="59" t="s">
        <v>1357</v>
      </c>
      <c r="Q2103" s="48"/>
      <c r="R2103" s="59" t="s">
        <v>1357</v>
      </c>
      <c r="S2103" s="59" t="s">
        <v>1357</v>
      </c>
      <c r="T2103" s="48" t="s">
        <v>1357</v>
      </c>
      <c r="U2103" s="59" t="s">
        <v>1357</v>
      </c>
      <c r="V2103" s="59" t="s">
        <v>1357</v>
      </c>
    </row>
    <row r="2104" spans="1:22">
      <c r="A2104" s="60" t="s">
        <v>1306</v>
      </c>
      <c r="B2104" s="15" t="str">
        <f>VLOOKUP(A2104,'Planning Periods'!$E$2:$N$540,10,FALSE)</f>
        <v>06/30/2022 - 06/30/2027</v>
      </c>
      <c r="C2104" s="59">
        <v>2016</v>
      </c>
      <c r="D2104" s="59" t="str">
        <f t="shared" si="31"/>
        <v>South Lake Tahoe 2016</v>
      </c>
      <c r="E2104" s="59" t="s">
        <v>1357</v>
      </c>
      <c r="F2104" s="233" t="s">
        <v>1357</v>
      </c>
      <c r="G2104" s="59" t="s">
        <v>1357</v>
      </c>
      <c r="H2104" s="59" t="s">
        <v>1357</v>
      </c>
      <c r="I2104" s="48"/>
      <c r="J2104" s="59" t="s">
        <v>1357</v>
      </c>
      <c r="K2104" s="233" t="s">
        <v>1357</v>
      </c>
      <c r="L2104" s="59" t="s">
        <v>1357</v>
      </c>
      <c r="M2104" s="59" t="s">
        <v>1357</v>
      </c>
      <c r="N2104" s="48"/>
      <c r="O2104" s="59" t="s">
        <v>1357</v>
      </c>
      <c r="P2104" s="59" t="s">
        <v>1357</v>
      </c>
      <c r="Q2104" s="48"/>
      <c r="R2104" s="59" t="s">
        <v>1357</v>
      </c>
      <c r="S2104" s="59" t="s">
        <v>1357</v>
      </c>
      <c r="T2104" s="48" t="s">
        <v>1357</v>
      </c>
      <c r="U2104" s="59" t="s">
        <v>1357</v>
      </c>
      <c r="V2104" s="59" t="s">
        <v>1357</v>
      </c>
    </row>
    <row r="2105" spans="1:22">
      <c r="A2105" s="60" t="s">
        <v>1306</v>
      </c>
      <c r="B2105" s="15" t="str">
        <f>VLOOKUP(A2105,'Planning Periods'!$E$2:$N$540,10,FALSE)</f>
        <v>06/30/2022 - 06/30/2027</v>
      </c>
      <c r="C2105" s="59">
        <v>2017</v>
      </c>
      <c r="D2105" s="59" t="str">
        <f t="shared" si="31"/>
        <v>South Lake Tahoe 2017</v>
      </c>
      <c r="E2105" s="59">
        <v>54</v>
      </c>
      <c r="F2105" s="233">
        <v>0</v>
      </c>
      <c r="G2105" s="59">
        <v>0</v>
      </c>
      <c r="H2105" s="59">
        <v>0</v>
      </c>
      <c r="I2105" s="48"/>
      <c r="J2105" s="59">
        <v>38</v>
      </c>
      <c r="K2105" s="233">
        <v>0</v>
      </c>
      <c r="L2105" s="59">
        <v>0</v>
      </c>
      <c r="M2105" s="59">
        <v>0</v>
      </c>
      <c r="N2105" s="48"/>
      <c r="O2105" s="59">
        <v>63</v>
      </c>
      <c r="P2105" s="59">
        <v>4</v>
      </c>
      <c r="Q2105" s="48"/>
      <c r="R2105" s="59">
        <v>181</v>
      </c>
      <c r="S2105" s="59">
        <v>35</v>
      </c>
      <c r="T2105" s="48">
        <v>0</v>
      </c>
      <c r="U2105" s="59">
        <v>336</v>
      </c>
      <c r="V2105" s="59">
        <v>39</v>
      </c>
    </row>
    <row r="2106" spans="1:22">
      <c r="A2106" s="60" t="s">
        <v>1307</v>
      </c>
      <c r="B2106" s="15"/>
      <c r="C2106" s="59">
        <v>2013</v>
      </c>
      <c r="D2106" s="59" t="str">
        <f t="shared" si="31"/>
        <v>South Pasadena 2013</v>
      </c>
      <c r="E2106" s="59">
        <v>17</v>
      </c>
      <c r="F2106" s="233">
        <v>0</v>
      </c>
      <c r="G2106" s="59">
        <v>0</v>
      </c>
      <c r="H2106" s="59">
        <v>0</v>
      </c>
      <c r="I2106" s="48"/>
      <c r="J2106" s="59">
        <v>10</v>
      </c>
      <c r="K2106" s="233">
        <v>0</v>
      </c>
      <c r="L2106" s="59">
        <v>0</v>
      </c>
      <c r="M2106" s="59">
        <v>0</v>
      </c>
      <c r="N2106" s="48"/>
      <c r="O2106" s="59">
        <v>11</v>
      </c>
      <c r="P2106" s="59">
        <v>0</v>
      </c>
      <c r="Q2106" s="48"/>
      <c r="R2106" s="59">
        <v>25</v>
      </c>
      <c r="S2106" s="59">
        <v>6</v>
      </c>
      <c r="T2106" s="48">
        <v>0</v>
      </c>
      <c r="U2106" s="59">
        <v>63</v>
      </c>
      <c r="V2106" s="59">
        <v>6</v>
      </c>
    </row>
    <row r="2107" spans="1:22">
      <c r="A2107" s="60" t="s">
        <v>1307</v>
      </c>
      <c r="B2107" s="15" t="str">
        <f>VLOOKUP(A2107,'Planning Periods'!$E$2:$N$540,10,FALSE)</f>
        <v>10/15/2021 - 10/15/2029</v>
      </c>
      <c r="C2107" s="59">
        <v>2014</v>
      </c>
      <c r="D2107" s="59" t="str">
        <f t="shared" si="31"/>
        <v>South Pasadena 2014</v>
      </c>
      <c r="E2107" s="59">
        <v>17</v>
      </c>
      <c r="F2107" s="233">
        <v>0</v>
      </c>
      <c r="G2107" s="59">
        <v>0</v>
      </c>
      <c r="H2107" s="59">
        <v>0</v>
      </c>
      <c r="I2107" s="48"/>
      <c r="J2107" s="59">
        <v>10</v>
      </c>
      <c r="K2107" s="233">
        <v>0</v>
      </c>
      <c r="L2107" s="59">
        <v>0</v>
      </c>
      <c r="M2107" s="59">
        <v>0</v>
      </c>
      <c r="N2107" s="48"/>
      <c r="O2107" s="59">
        <v>11</v>
      </c>
      <c r="P2107" s="59">
        <v>0</v>
      </c>
      <c r="Q2107" s="48"/>
      <c r="R2107" s="59">
        <v>25</v>
      </c>
      <c r="S2107" s="59">
        <v>40</v>
      </c>
      <c r="T2107" s="48">
        <v>0</v>
      </c>
      <c r="U2107" s="59">
        <v>63</v>
      </c>
      <c r="V2107" s="59">
        <v>40</v>
      </c>
    </row>
    <row r="2108" spans="1:22">
      <c r="A2108" s="60" t="s">
        <v>1307</v>
      </c>
      <c r="B2108" s="15" t="str">
        <f>VLOOKUP(A2108,'Planning Periods'!$E$2:$N$540,10,FALSE)</f>
        <v>10/15/2021 - 10/15/2029</v>
      </c>
      <c r="C2108" s="59">
        <v>2015</v>
      </c>
      <c r="D2108" s="59" t="str">
        <f t="shared" si="31"/>
        <v>South Pasadena 2015</v>
      </c>
      <c r="E2108" s="59">
        <v>17</v>
      </c>
      <c r="F2108" s="233">
        <v>0</v>
      </c>
      <c r="G2108" s="59">
        <v>0</v>
      </c>
      <c r="H2108" s="59">
        <v>0</v>
      </c>
      <c r="I2108" s="48"/>
      <c r="J2108" s="59">
        <v>10</v>
      </c>
      <c r="K2108" s="233">
        <v>0</v>
      </c>
      <c r="L2108" s="59">
        <v>0</v>
      </c>
      <c r="M2108" s="59">
        <v>0</v>
      </c>
      <c r="N2108" s="48"/>
      <c r="O2108" s="59">
        <v>11</v>
      </c>
      <c r="P2108" s="59">
        <v>0</v>
      </c>
      <c r="Q2108" s="48"/>
      <c r="R2108" s="59">
        <v>25</v>
      </c>
      <c r="S2108" s="59">
        <v>6</v>
      </c>
      <c r="T2108" s="48">
        <v>0</v>
      </c>
      <c r="U2108" s="59">
        <v>63</v>
      </c>
      <c r="V2108" s="59">
        <v>6</v>
      </c>
    </row>
    <row r="2109" spans="1:22">
      <c r="A2109" s="60" t="s">
        <v>1307</v>
      </c>
      <c r="B2109" s="15" t="str">
        <f>VLOOKUP(A2109,'Planning Periods'!$E$2:$N$540,10,FALSE)</f>
        <v>10/15/2021 - 10/15/2029</v>
      </c>
      <c r="C2109" s="59">
        <v>2016</v>
      </c>
      <c r="D2109" s="59" t="str">
        <f t="shared" si="31"/>
        <v>South Pasadena 2016</v>
      </c>
      <c r="E2109" s="59">
        <v>17</v>
      </c>
      <c r="F2109" s="233">
        <v>0</v>
      </c>
      <c r="G2109" s="59">
        <v>0</v>
      </c>
      <c r="H2109" s="59">
        <v>0</v>
      </c>
      <c r="I2109" s="48"/>
      <c r="J2109" s="59">
        <v>10</v>
      </c>
      <c r="K2109" s="233">
        <v>0</v>
      </c>
      <c r="L2109" s="59">
        <v>0</v>
      </c>
      <c r="M2109" s="59">
        <v>0</v>
      </c>
      <c r="N2109" s="48"/>
      <c r="O2109" s="59">
        <v>11</v>
      </c>
      <c r="P2109" s="59">
        <v>0</v>
      </c>
      <c r="Q2109" s="48"/>
      <c r="R2109" s="59">
        <v>25</v>
      </c>
      <c r="S2109" s="59">
        <v>11</v>
      </c>
      <c r="T2109" s="48">
        <v>0</v>
      </c>
      <c r="U2109" s="59">
        <v>63</v>
      </c>
      <c r="V2109" s="59">
        <v>11</v>
      </c>
    </row>
    <row r="2110" spans="1:22">
      <c r="A2110" s="60" t="s">
        <v>1307</v>
      </c>
      <c r="B2110" s="15" t="str">
        <f>VLOOKUP(A2110,'Planning Periods'!$E$2:$N$540,10,FALSE)</f>
        <v>10/15/2021 - 10/15/2029</v>
      </c>
      <c r="C2110" s="59">
        <v>2017</v>
      </c>
      <c r="D2110" s="59" t="str">
        <f t="shared" si="31"/>
        <v>South Pasadena 2017</v>
      </c>
      <c r="E2110" s="59">
        <v>17</v>
      </c>
      <c r="F2110" s="233">
        <v>0</v>
      </c>
      <c r="G2110" s="59">
        <v>0</v>
      </c>
      <c r="H2110" s="59">
        <v>0</v>
      </c>
      <c r="I2110" s="48"/>
      <c r="J2110" s="59">
        <v>10</v>
      </c>
      <c r="K2110" s="233">
        <v>0</v>
      </c>
      <c r="L2110" s="59">
        <v>0</v>
      </c>
      <c r="M2110" s="59">
        <v>0</v>
      </c>
      <c r="N2110" s="48"/>
      <c r="O2110" s="59">
        <v>11</v>
      </c>
      <c r="P2110" s="59">
        <v>1</v>
      </c>
      <c r="Q2110" s="48"/>
      <c r="R2110" s="59">
        <v>25</v>
      </c>
      <c r="S2110" s="59">
        <v>18</v>
      </c>
      <c r="T2110" s="48">
        <v>0</v>
      </c>
      <c r="U2110" s="59">
        <v>63</v>
      </c>
      <c r="V2110" s="59">
        <v>19</v>
      </c>
    </row>
    <row r="2111" spans="1:22">
      <c r="A2111" s="60" t="s">
        <v>1308</v>
      </c>
      <c r="B2111" s="15" t="str">
        <f>VLOOKUP(A2111,'Planning Periods'!$E$2:$N$540,10,FALSE)</f>
        <v>01/31/2023 - 01/31/2031</v>
      </c>
      <c r="C2111" s="59">
        <v>2014</v>
      </c>
      <c r="D2111" s="59" t="str">
        <f t="shared" si="31"/>
        <v>South San Francisco 2014</v>
      </c>
      <c r="E2111" s="59" t="s">
        <v>1357</v>
      </c>
      <c r="F2111" s="233" t="s">
        <v>1357</v>
      </c>
      <c r="G2111" s="59" t="s">
        <v>1357</v>
      </c>
      <c r="H2111" s="59" t="s">
        <v>1357</v>
      </c>
      <c r="I2111" s="48"/>
      <c r="J2111" s="59" t="s">
        <v>1357</v>
      </c>
      <c r="K2111" s="233" t="s">
        <v>1357</v>
      </c>
      <c r="L2111" s="59" t="s">
        <v>1357</v>
      </c>
      <c r="M2111" s="59" t="s">
        <v>1357</v>
      </c>
      <c r="N2111" s="48"/>
      <c r="O2111" s="59" t="s">
        <v>1357</v>
      </c>
      <c r="P2111" s="59" t="s">
        <v>1357</v>
      </c>
      <c r="Q2111" s="48"/>
      <c r="R2111" s="59" t="s">
        <v>1357</v>
      </c>
      <c r="S2111" s="59" t="s">
        <v>1357</v>
      </c>
      <c r="T2111" s="48" t="s">
        <v>1357</v>
      </c>
      <c r="U2111" s="59" t="s">
        <v>1357</v>
      </c>
      <c r="V2111" s="59" t="s">
        <v>1357</v>
      </c>
    </row>
    <row r="2112" spans="1:22">
      <c r="A2112" s="60" t="s">
        <v>1308</v>
      </c>
      <c r="B2112" s="15" t="str">
        <f>VLOOKUP(A2112,'Planning Periods'!$E$2:$N$540,10,FALSE)</f>
        <v>01/31/2023 - 01/31/2031</v>
      </c>
      <c r="C2112" s="59">
        <v>2015</v>
      </c>
      <c r="D2112" s="59" t="str">
        <f t="shared" si="31"/>
        <v>South San Francisco 2015</v>
      </c>
      <c r="E2112" s="59">
        <v>565</v>
      </c>
      <c r="F2112" s="233">
        <v>0</v>
      </c>
      <c r="G2112" s="59">
        <v>0</v>
      </c>
      <c r="H2112" s="59">
        <v>0</v>
      </c>
      <c r="I2112" s="48"/>
      <c r="J2112" s="59">
        <v>281</v>
      </c>
      <c r="K2112" s="233">
        <v>3</v>
      </c>
      <c r="L2112" s="59">
        <v>3</v>
      </c>
      <c r="M2112" s="59">
        <v>0</v>
      </c>
      <c r="N2112" s="48"/>
      <c r="O2112" s="59">
        <v>313</v>
      </c>
      <c r="P2112" s="59">
        <v>10</v>
      </c>
      <c r="Q2112" s="48"/>
      <c r="R2112" s="59">
        <v>705</v>
      </c>
      <c r="S2112" s="59">
        <v>28</v>
      </c>
      <c r="T2112" s="48">
        <v>0</v>
      </c>
      <c r="U2112" s="59">
        <v>1864</v>
      </c>
      <c r="V2112" s="59">
        <v>41</v>
      </c>
    </row>
    <row r="2113" spans="1:22">
      <c r="A2113" s="60" t="s">
        <v>1308</v>
      </c>
      <c r="B2113" s="15" t="str">
        <f>VLOOKUP(A2113,'Planning Periods'!$E$2:$N$540,10,FALSE)</f>
        <v>01/31/2023 - 01/31/2031</v>
      </c>
      <c r="C2113" s="59">
        <v>2016</v>
      </c>
      <c r="D2113" s="59" t="str">
        <f t="shared" si="31"/>
        <v>South San Francisco 2016</v>
      </c>
      <c r="E2113" s="59">
        <v>565</v>
      </c>
      <c r="F2113" s="233">
        <v>0</v>
      </c>
      <c r="G2113" s="59">
        <v>0</v>
      </c>
      <c r="H2113" s="59">
        <v>0</v>
      </c>
      <c r="I2113" s="48"/>
      <c r="J2113" s="59">
        <v>281</v>
      </c>
      <c r="K2113" s="233">
        <v>1</v>
      </c>
      <c r="L2113" s="59">
        <v>1</v>
      </c>
      <c r="M2113" s="59">
        <v>0</v>
      </c>
      <c r="N2113" s="48"/>
      <c r="O2113" s="59">
        <v>313</v>
      </c>
      <c r="P2113" s="59">
        <v>13</v>
      </c>
      <c r="Q2113" s="48"/>
      <c r="R2113" s="59">
        <v>705</v>
      </c>
      <c r="S2113" s="59">
        <v>92</v>
      </c>
      <c r="T2113" s="48">
        <v>0</v>
      </c>
      <c r="U2113" s="59">
        <v>1864</v>
      </c>
      <c r="V2113" s="59">
        <v>106</v>
      </c>
    </row>
    <row r="2114" spans="1:22">
      <c r="A2114" s="60" t="s">
        <v>1308</v>
      </c>
      <c r="B2114" s="15" t="str">
        <f>VLOOKUP(A2114,'Planning Periods'!$E$2:$N$540,10,FALSE)</f>
        <v>01/31/2023 - 01/31/2031</v>
      </c>
      <c r="C2114" s="59">
        <v>2017</v>
      </c>
      <c r="D2114" s="59" t="str">
        <f t="shared" si="31"/>
        <v>South San Francisco 2017</v>
      </c>
      <c r="E2114" s="59">
        <v>565</v>
      </c>
      <c r="F2114" s="233">
        <v>80</v>
      </c>
      <c r="G2114" s="59">
        <v>80</v>
      </c>
      <c r="H2114" s="59">
        <v>0</v>
      </c>
      <c r="I2114" s="48"/>
      <c r="J2114" s="59">
        <v>281</v>
      </c>
      <c r="K2114" s="233">
        <v>0</v>
      </c>
      <c r="L2114" s="59">
        <v>0</v>
      </c>
      <c r="M2114" s="59">
        <v>0</v>
      </c>
      <c r="N2114" s="48"/>
      <c r="O2114" s="59">
        <v>313</v>
      </c>
      <c r="P2114" s="59">
        <v>5</v>
      </c>
      <c r="Q2114" s="48"/>
      <c r="R2114" s="59">
        <v>705</v>
      </c>
      <c r="S2114" s="59">
        <v>283</v>
      </c>
      <c r="T2114" s="48">
        <v>0</v>
      </c>
      <c r="U2114" s="59">
        <v>1864</v>
      </c>
      <c r="V2114" s="59">
        <v>368</v>
      </c>
    </row>
    <row r="2115" spans="1:22">
      <c r="A2115" s="60" t="s">
        <v>1489</v>
      </c>
      <c r="B2115" s="15" t="e">
        <f>VLOOKUP(A2115,'Planning Periods'!$E$2:$N$540,10,FALSE)</f>
        <v>#N/A</v>
      </c>
      <c r="C2115" s="59">
        <v>2014</v>
      </c>
      <c r="D2115" s="59" t="str">
        <f t="shared" si="31"/>
        <v>St. Helena 2014</v>
      </c>
      <c r="E2115" s="59" t="s">
        <v>1357</v>
      </c>
      <c r="F2115" s="233" t="s">
        <v>1357</v>
      </c>
      <c r="G2115" s="59" t="s">
        <v>1357</v>
      </c>
      <c r="H2115" s="59" t="s">
        <v>1357</v>
      </c>
      <c r="I2115" s="48"/>
      <c r="J2115" s="59" t="s">
        <v>1357</v>
      </c>
      <c r="K2115" s="233" t="s">
        <v>1357</v>
      </c>
      <c r="L2115" s="59" t="s">
        <v>1357</v>
      </c>
      <c r="M2115" s="59" t="s">
        <v>1357</v>
      </c>
      <c r="N2115" s="48"/>
      <c r="O2115" s="59" t="s">
        <v>1357</v>
      </c>
      <c r="P2115" s="59" t="s">
        <v>1357</v>
      </c>
      <c r="Q2115" s="48"/>
      <c r="R2115" s="59" t="s">
        <v>1357</v>
      </c>
      <c r="S2115" s="59" t="s">
        <v>1357</v>
      </c>
      <c r="T2115" s="48" t="s">
        <v>1357</v>
      </c>
      <c r="U2115" s="59" t="s">
        <v>1357</v>
      </c>
      <c r="V2115" s="59" t="s">
        <v>1357</v>
      </c>
    </row>
    <row r="2116" spans="1:22">
      <c r="A2116" s="60" t="s">
        <v>1489</v>
      </c>
      <c r="B2116" s="15" t="e">
        <f>VLOOKUP(A2116,'Planning Periods'!$E$2:$N$540,10,FALSE)</f>
        <v>#N/A</v>
      </c>
      <c r="C2116" s="59">
        <v>2015</v>
      </c>
      <c r="D2116" s="59" t="str">
        <f t="shared" si="31"/>
        <v>St. Helena 2015</v>
      </c>
      <c r="E2116" s="59" t="s">
        <v>1357</v>
      </c>
      <c r="F2116" s="233" t="s">
        <v>1357</v>
      </c>
      <c r="G2116" s="59" t="s">
        <v>1357</v>
      </c>
      <c r="H2116" s="59" t="s">
        <v>1357</v>
      </c>
      <c r="I2116" s="48"/>
      <c r="J2116" s="59" t="s">
        <v>1357</v>
      </c>
      <c r="K2116" s="233" t="s">
        <v>1357</v>
      </c>
      <c r="L2116" s="59" t="s">
        <v>1357</v>
      </c>
      <c r="M2116" s="59" t="s">
        <v>1357</v>
      </c>
      <c r="N2116" s="48"/>
      <c r="O2116" s="59" t="s">
        <v>1357</v>
      </c>
      <c r="P2116" s="59" t="s">
        <v>1357</v>
      </c>
      <c r="Q2116" s="48"/>
      <c r="R2116" s="59" t="s">
        <v>1357</v>
      </c>
      <c r="S2116" s="59" t="s">
        <v>1357</v>
      </c>
      <c r="T2116" s="48" t="s">
        <v>1357</v>
      </c>
      <c r="U2116" s="59" t="s">
        <v>1357</v>
      </c>
      <c r="V2116" s="59" t="s">
        <v>1357</v>
      </c>
    </row>
    <row r="2117" spans="1:22">
      <c r="A2117" s="60" t="s">
        <v>1489</v>
      </c>
      <c r="B2117" s="15" t="e">
        <f>VLOOKUP(A2117,'Planning Periods'!$E$2:$N$540,10,FALSE)</f>
        <v>#N/A</v>
      </c>
      <c r="C2117" s="59">
        <v>2016</v>
      </c>
      <c r="D2117" s="59" t="str">
        <f t="shared" si="31"/>
        <v>St. Helena 2016</v>
      </c>
      <c r="E2117" s="59" t="s">
        <v>1357</v>
      </c>
      <c r="F2117" s="233" t="s">
        <v>1357</v>
      </c>
      <c r="G2117" s="59" t="s">
        <v>1357</v>
      </c>
      <c r="H2117" s="59" t="s">
        <v>1357</v>
      </c>
      <c r="I2117" s="48"/>
      <c r="J2117" s="59" t="s">
        <v>1357</v>
      </c>
      <c r="K2117" s="233" t="s">
        <v>1357</v>
      </c>
      <c r="L2117" s="59" t="s">
        <v>1357</v>
      </c>
      <c r="M2117" s="59" t="s">
        <v>1357</v>
      </c>
      <c r="N2117" s="48"/>
      <c r="O2117" s="59" t="s">
        <v>1357</v>
      </c>
      <c r="P2117" s="59" t="s">
        <v>1357</v>
      </c>
      <c r="Q2117" s="48"/>
      <c r="R2117" s="59" t="s">
        <v>1357</v>
      </c>
      <c r="S2117" s="59" t="s">
        <v>1357</v>
      </c>
      <c r="T2117" s="48" t="s">
        <v>1357</v>
      </c>
      <c r="U2117" s="59" t="s">
        <v>1357</v>
      </c>
      <c r="V2117" s="59" t="s">
        <v>1357</v>
      </c>
    </row>
    <row r="2118" spans="1:22">
      <c r="A2118" s="60" t="s">
        <v>1489</v>
      </c>
      <c r="B2118" s="15" t="e">
        <f>VLOOKUP(A2118,'Planning Periods'!$E$2:$N$540,10,FALSE)</f>
        <v>#N/A</v>
      </c>
      <c r="C2118" s="59">
        <v>2017</v>
      </c>
      <c r="D2118" s="59" t="str">
        <f t="shared" si="31"/>
        <v>St. Helena 2017</v>
      </c>
      <c r="E2118" s="59" t="s">
        <v>1357</v>
      </c>
      <c r="F2118" s="233" t="s">
        <v>1357</v>
      </c>
      <c r="G2118" s="59" t="s">
        <v>1357</v>
      </c>
      <c r="H2118" s="59" t="s">
        <v>1357</v>
      </c>
      <c r="I2118" s="48"/>
      <c r="J2118" s="59" t="s">
        <v>1357</v>
      </c>
      <c r="K2118" s="233" t="s">
        <v>1357</v>
      </c>
      <c r="L2118" s="59" t="s">
        <v>1357</v>
      </c>
      <c r="M2118" s="59" t="s">
        <v>1357</v>
      </c>
      <c r="N2118" s="48"/>
      <c r="O2118" s="59" t="s">
        <v>1357</v>
      </c>
      <c r="P2118" s="59" t="s">
        <v>1357</v>
      </c>
      <c r="Q2118" s="48"/>
      <c r="R2118" s="59" t="s">
        <v>1357</v>
      </c>
      <c r="S2118" s="59" t="s">
        <v>1357</v>
      </c>
      <c r="T2118" s="48" t="s">
        <v>1357</v>
      </c>
      <c r="U2118" s="59" t="s">
        <v>1357</v>
      </c>
      <c r="V2118" s="59" t="s">
        <v>1357</v>
      </c>
    </row>
    <row r="2119" spans="1:22">
      <c r="A2119" s="60" t="s">
        <v>1309</v>
      </c>
      <c r="B2119" s="15" t="str">
        <f>VLOOKUP(A2119,'Planning Periods'!$E$2:$N$540,10,FALSE)</f>
        <v>12/31/2023 - 12/31/2031</v>
      </c>
      <c r="C2119" s="59">
        <v>2014</v>
      </c>
      <c r="D2119" s="59" t="str">
        <f t="shared" si="31"/>
        <v>Stanislaus County - Unincorporated 2014</v>
      </c>
      <c r="E2119" s="59" t="s">
        <v>1357</v>
      </c>
      <c r="F2119" s="233" t="s">
        <v>1357</v>
      </c>
      <c r="G2119" s="59" t="s">
        <v>1357</v>
      </c>
      <c r="H2119" s="59" t="s">
        <v>1357</v>
      </c>
      <c r="I2119" s="48"/>
      <c r="J2119" s="59" t="s">
        <v>1357</v>
      </c>
      <c r="K2119" s="233" t="s">
        <v>1357</v>
      </c>
      <c r="L2119" s="59" t="s">
        <v>1357</v>
      </c>
      <c r="M2119" s="59" t="s">
        <v>1357</v>
      </c>
      <c r="N2119" s="48"/>
      <c r="O2119" s="59" t="s">
        <v>1357</v>
      </c>
      <c r="P2119" s="59" t="s">
        <v>1357</v>
      </c>
      <c r="Q2119" s="48"/>
      <c r="R2119" s="59" t="s">
        <v>1357</v>
      </c>
      <c r="S2119" s="59" t="s">
        <v>1357</v>
      </c>
      <c r="T2119" s="48" t="s">
        <v>1357</v>
      </c>
      <c r="U2119" s="59" t="s">
        <v>1357</v>
      </c>
      <c r="V2119" s="59" t="s">
        <v>1357</v>
      </c>
    </row>
    <row r="2120" spans="1:22">
      <c r="A2120" s="60" t="s">
        <v>1309</v>
      </c>
      <c r="B2120" s="15" t="str">
        <f>VLOOKUP(A2120,'Planning Periods'!$E$2:$N$540,10,FALSE)</f>
        <v>12/31/2023 - 12/31/2031</v>
      </c>
      <c r="C2120" s="59">
        <v>2015</v>
      </c>
      <c r="D2120" s="59" t="str">
        <f t="shared" si="31"/>
        <v>Stanislaus County - Unincorporated 2015</v>
      </c>
      <c r="E2120" s="59">
        <v>538</v>
      </c>
      <c r="F2120" s="233">
        <v>0</v>
      </c>
      <c r="G2120" s="59">
        <v>0</v>
      </c>
      <c r="H2120" s="59">
        <v>0</v>
      </c>
      <c r="I2120" s="48"/>
      <c r="J2120" s="59">
        <v>345</v>
      </c>
      <c r="K2120" s="233">
        <v>0</v>
      </c>
      <c r="L2120" s="59">
        <v>0</v>
      </c>
      <c r="M2120" s="59">
        <v>0</v>
      </c>
      <c r="N2120" s="48"/>
      <c r="O2120" s="59">
        <v>391</v>
      </c>
      <c r="P2120" s="59">
        <v>30</v>
      </c>
      <c r="Q2120" s="48"/>
      <c r="R2120" s="59">
        <v>967</v>
      </c>
      <c r="S2120" s="59">
        <v>76</v>
      </c>
      <c r="T2120" s="48">
        <v>0</v>
      </c>
      <c r="U2120" s="59">
        <v>2241</v>
      </c>
      <c r="V2120" s="59">
        <v>106</v>
      </c>
    </row>
    <row r="2121" spans="1:22">
      <c r="A2121" s="60" t="s">
        <v>1309</v>
      </c>
      <c r="B2121" s="15" t="str">
        <f>VLOOKUP(A2121,'Planning Periods'!$E$2:$N$540,10,FALSE)</f>
        <v>12/31/2023 - 12/31/2031</v>
      </c>
      <c r="C2121" s="59">
        <v>2016</v>
      </c>
      <c r="D2121" s="59" t="str">
        <f t="shared" si="31"/>
        <v>Stanislaus County - Unincorporated 2016</v>
      </c>
      <c r="E2121" s="59">
        <v>538</v>
      </c>
      <c r="F2121" s="233">
        <v>0</v>
      </c>
      <c r="G2121" s="59">
        <v>0</v>
      </c>
      <c r="H2121" s="59">
        <v>0</v>
      </c>
      <c r="I2121" s="48"/>
      <c r="J2121" s="59">
        <v>345</v>
      </c>
      <c r="K2121" s="233">
        <v>10</v>
      </c>
      <c r="L2121" s="59">
        <v>0</v>
      </c>
      <c r="M2121" s="59">
        <v>10</v>
      </c>
      <c r="N2121" s="48"/>
      <c r="O2121" s="59">
        <v>391</v>
      </c>
      <c r="P2121" s="59">
        <v>3</v>
      </c>
      <c r="Q2121" s="48"/>
      <c r="R2121" s="59">
        <v>967</v>
      </c>
      <c r="S2121" s="59">
        <v>121</v>
      </c>
      <c r="T2121" s="48">
        <v>10</v>
      </c>
      <c r="U2121" s="59">
        <v>2241</v>
      </c>
      <c r="V2121" s="59">
        <v>134</v>
      </c>
    </row>
    <row r="2122" spans="1:22">
      <c r="A2122" s="60" t="s">
        <v>1309</v>
      </c>
      <c r="B2122" s="15" t="str">
        <f>VLOOKUP(A2122,'Planning Periods'!$E$2:$N$540,10,FALSE)</f>
        <v>12/31/2023 - 12/31/2031</v>
      </c>
      <c r="C2122" s="59">
        <v>2017</v>
      </c>
      <c r="D2122" s="59" t="str">
        <f t="shared" si="31"/>
        <v>Stanislaus County - Unincorporated 2017</v>
      </c>
      <c r="E2122" s="59">
        <v>538</v>
      </c>
      <c r="F2122" s="233">
        <v>0</v>
      </c>
      <c r="G2122" s="59">
        <v>0</v>
      </c>
      <c r="H2122" s="59">
        <v>0</v>
      </c>
      <c r="I2122" s="48"/>
      <c r="J2122" s="59">
        <v>345</v>
      </c>
      <c r="K2122" s="233">
        <v>0</v>
      </c>
      <c r="L2122" s="59">
        <v>0</v>
      </c>
      <c r="M2122" s="59">
        <v>0</v>
      </c>
      <c r="N2122" s="48"/>
      <c r="O2122" s="59">
        <v>391</v>
      </c>
      <c r="P2122" s="59">
        <v>11</v>
      </c>
      <c r="Q2122" s="48"/>
      <c r="R2122" s="59">
        <v>967</v>
      </c>
      <c r="S2122" s="59">
        <v>120</v>
      </c>
      <c r="T2122" s="48">
        <v>0</v>
      </c>
      <c r="U2122" s="59">
        <v>2241</v>
      </c>
      <c r="V2122" s="59">
        <v>131</v>
      </c>
    </row>
    <row r="2123" spans="1:22">
      <c r="A2123" s="60" t="s">
        <v>1310</v>
      </c>
      <c r="B2123" s="15"/>
      <c r="C2123" s="59">
        <v>2013</v>
      </c>
      <c r="D2123" s="59" t="str">
        <f t="shared" si="31"/>
        <v>Stanton 2013</v>
      </c>
      <c r="E2123" s="59" t="s">
        <v>1357</v>
      </c>
      <c r="F2123" s="233" t="s">
        <v>1357</v>
      </c>
      <c r="G2123" s="59" t="s">
        <v>1357</v>
      </c>
      <c r="H2123" s="59" t="s">
        <v>1357</v>
      </c>
      <c r="I2123" s="48"/>
      <c r="J2123" s="59" t="s">
        <v>1357</v>
      </c>
      <c r="K2123" s="233" t="s">
        <v>1357</v>
      </c>
      <c r="L2123" s="59" t="s">
        <v>1357</v>
      </c>
      <c r="M2123" s="59" t="s">
        <v>1357</v>
      </c>
      <c r="N2123" s="48"/>
      <c r="O2123" s="59" t="s">
        <v>1357</v>
      </c>
      <c r="P2123" s="59" t="s">
        <v>1357</v>
      </c>
      <c r="Q2123" s="48"/>
      <c r="R2123" s="59" t="s">
        <v>1357</v>
      </c>
      <c r="S2123" s="59" t="s">
        <v>1357</v>
      </c>
      <c r="T2123" s="48" t="s">
        <v>1357</v>
      </c>
      <c r="U2123" s="59" t="s">
        <v>1357</v>
      </c>
      <c r="V2123" s="59" t="s">
        <v>1357</v>
      </c>
    </row>
    <row r="2124" spans="1:22">
      <c r="A2124" s="60" t="s">
        <v>1310</v>
      </c>
      <c r="B2124" s="15" t="str">
        <f>VLOOKUP(A2124,'Planning Periods'!$E$2:$N$540,10,FALSE)</f>
        <v>10/15/2021 - 10/15/2029</v>
      </c>
      <c r="C2124" s="59">
        <v>2014</v>
      </c>
      <c r="D2124" s="59" t="str">
        <f t="shared" si="31"/>
        <v>Stanton 2014</v>
      </c>
      <c r="E2124" s="59">
        <v>68</v>
      </c>
      <c r="F2124" s="233">
        <v>0</v>
      </c>
      <c r="G2124" s="59">
        <v>0</v>
      </c>
      <c r="H2124" s="59">
        <v>0</v>
      </c>
      <c r="I2124" s="48"/>
      <c r="J2124" s="59">
        <v>49</v>
      </c>
      <c r="K2124" s="233">
        <v>0</v>
      </c>
      <c r="L2124" s="59">
        <v>0</v>
      </c>
      <c r="M2124" s="59">
        <v>0</v>
      </c>
      <c r="N2124" s="48"/>
      <c r="O2124" s="59">
        <v>56</v>
      </c>
      <c r="P2124" s="59">
        <v>0</v>
      </c>
      <c r="Q2124" s="48"/>
      <c r="R2124" s="59">
        <v>140</v>
      </c>
      <c r="S2124" s="59">
        <v>32</v>
      </c>
      <c r="T2124" s="48">
        <v>0</v>
      </c>
      <c r="U2124" s="59">
        <v>313</v>
      </c>
      <c r="V2124" s="59">
        <v>32</v>
      </c>
    </row>
    <row r="2125" spans="1:22">
      <c r="A2125" s="60" t="s">
        <v>1310</v>
      </c>
      <c r="B2125" s="15" t="str">
        <f>VLOOKUP(A2125,'Planning Periods'!$E$2:$N$540,10,FALSE)</f>
        <v>10/15/2021 - 10/15/2029</v>
      </c>
      <c r="C2125" s="59">
        <v>2015</v>
      </c>
      <c r="D2125" s="59" t="str">
        <f t="shared" si="31"/>
        <v>Stanton 2015</v>
      </c>
      <c r="E2125" s="59">
        <v>68</v>
      </c>
      <c r="F2125" s="233">
        <v>0</v>
      </c>
      <c r="G2125" s="59">
        <v>0</v>
      </c>
      <c r="H2125" s="59">
        <v>0</v>
      </c>
      <c r="I2125" s="48"/>
      <c r="J2125" s="59">
        <v>49</v>
      </c>
      <c r="K2125" s="233">
        <v>0</v>
      </c>
      <c r="L2125" s="59">
        <v>0</v>
      </c>
      <c r="M2125" s="59">
        <v>0</v>
      </c>
      <c r="N2125" s="48"/>
      <c r="O2125" s="59">
        <v>56</v>
      </c>
      <c r="P2125" s="59">
        <v>0</v>
      </c>
      <c r="Q2125" s="48"/>
      <c r="R2125" s="59">
        <v>140</v>
      </c>
      <c r="S2125" s="59">
        <v>37</v>
      </c>
      <c r="T2125" s="48">
        <v>0</v>
      </c>
      <c r="U2125" s="59">
        <v>313</v>
      </c>
      <c r="V2125" s="59">
        <v>37</v>
      </c>
    </row>
    <row r="2126" spans="1:22">
      <c r="A2126" s="60" t="s">
        <v>1310</v>
      </c>
      <c r="B2126" s="15" t="str">
        <f>VLOOKUP(A2126,'Planning Periods'!$E$2:$N$540,10,FALSE)</f>
        <v>10/15/2021 - 10/15/2029</v>
      </c>
      <c r="C2126" s="59">
        <v>2016</v>
      </c>
      <c r="D2126" s="59" t="str">
        <f t="shared" si="31"/>
        <v>Stanton 2016</v>
      </c>
      <c r="E2126" s="59">
        <v>68</v>
      </c>
      <c r="F2126" s="233">
        <v>0</v>
      </c>
      <c r="G2126" s="59">
        <v>0</v>
      </c>
      <c r="H2126" s="59">
        <v>0</v>
      </c>
      <c r="I2126" s="48"/>
      <c r="J2126" s="59">
        <v>49</v>
      </c>
      <c r="K2126" s="233">
        <v>0</v>
      </c>
      <c r="L2126" s="59">
        <v>0</v>
      </c>
      <c r="M2126" s="59">
        <v>0</v>
      </c>
      <c r="N2126" s="48"/>
      <c r="O2126" s="59">
        <v>56</v>
      </c>
      <c r="P2126" s="59">
        <v>0</v>
      </c>
      <c r="Q2126" s="48"/>
      <c r="R2126" s="59">
        <v>140</v>
      </c>
      <c r="S2126" s="59">
        <v>25</v>
      </c>
      <c r="T2126" s="48">
        <v>0</v>
      </c>
      <c r="U2126" s="59">
        <v>313</v>
      </c>
      <c r="V2126" s="59">
        <v>25</v>
      </c>
    </row>
    <row r="2127" spans="1:22">
      <c r="A2127" s="60" t="s">
        <v>1310</v>
      </c>
      <c r="B2127" s="15" t="str">
        <f>VLOOKUP(A2127,'Planning Periods'!$E$2:$N$540,10,FALSE)</f>
        <v>10/15/2021 - 10/15/2029</v>
      </c>
      <c r="C2127" s="59">
        <v>2017</v>
      </c>
      <c r="D2127" s="59" t="str">
        <f t="shared" si="31"/>
        <v>Stanton 2017</v>
      </c>
      <c r="E2127" s="59">
        <v>68</v>
      </c>
      <c r="F2127" s="233">
        <v>0</v>
      </c>
      <c r="G2127" s="59">
        <v>0</v>
      </c>
      <c r="H2127" s="59">
        <v>0</v>
      </c>
      <c r="I2127" s="48"/>
      <c r="J2127" s="59">
        <v>49</v>
      </c>
      <c r="K2127" s="233">
        <v>0</v>
      </c>
      <c r="L2127" s="59">
        <v>0</v>
      </c>
      <c r="M2127" s="59">
        <v>0</v>
      </c>
      <c r="N2127" s="48"/>
      <c r="O2127" s="59">
        <v>56</v>
      </c>
      <c r="P2127" s="59">
        <v>2</v>
      </c>
      <c r="Q2127" s="48"/>
      <c r="R2127" s="59">
        <v>140</v>
      </c>
      <c r="S2127" s="59">
        <v>0</v>
      </c>
      <c r="T2127" s="48">
        <v>0</v>
      </c>
      <c r="U2127" s="59">
        <v>313</v>
      </c>
      <c r="V2127" s="59">
        <v>2</v>
      </c>
    </row>
    <row r="2128" spans="1:22">
      <c r="A2128" s="60" t="s">
        <v>1311</v>
      </c>
      <c r="B2128" s="15" t="str">
        <f>VLOOKUP(A2128,'Planning Periods'!$E$2:$N$540,10,FALSE)</f>
        <v>12/31/2023 - 12/31/2031</v>
      </c>
      <c r="C2128" s="59">
        <v>2014</v>
      </c>
      <c r="D2128" s="59" t="str">
        <f t="shared" si="31"/>
        <v>Stockton 2014</v>
      </c>
      <c r="E2128" s="59" t="s">
        <v>1357</v>
      </c>
      <c r="F2128" s="233" t="s">
        <v>1357</v>
      </c>
      <c r="G2128" s="59" t="s">
        <v>1357</v>
      </c>
      <c r="H2128" s="59" t="s">
        <v>1357</v>
      </c>
      <c r="I2128" s="48"/>
      <c r="J2128" s="59" t="s">
        <v>1357</v>
      </c>
      <c r="K2128" s="233" t="s">
        <v>1357</v>
      </c>
      <c r="L2128" s="59" t="s">
        <v>1357</v>
      </c>
      <c r="M2128" s="59" t="s">
        <v>1357</v>
      </c>
      <c r="N2128" s="48"/>
      <c r="O2128" s="59" t="s">
        <v>1357</v>
      </c>
      <c r="P2128" s="59" t="s">
        <v>1357</v>
      </c>
      <c r="Q2128" s="48"/>
      <c r="R2128" s="59" t="s">
        <v>1357</v>
      </c>
      <c r="S2128" s="59" t="s">
        <v>1357</v>
      </c>
      <c r="T2128" s="48" t="s">
        <v>1357</v>
      </c>
      <c r="U2128" s="59" t="s">
        <v>1357</v>
      </c>
      <c r="V2128" s="59" t="s">
        <v>1357</v>
      </c>
    </row>
    <row r="2129" spans="1:22">
      <c r="A2129" s="60" t="s">
        <v>1311</v>
      </c>
      <c r="B2129" s="15" t="str">
        <f>VLOOKUP(A2129,'Planning Periods'!$E$2:$N$540,10,FALSE)</f>
        <v>12/31/2023 - 12/31/2031</v>
      </c>
      <c r="C2129" s="59">
        <v>2015</v>
      </c>
      <c r="D2129" s="59" t="str">
        <f t="shared" si="31"/>
        <v>Stockton 2015</v>
      </c>
      <c r="E2129" s="59" t="s">
        <v>1357</v>
      </c>
      <c r="F2129" s="233" t="s">
        <v>1357</v>
      </c>
      <c r="G2129" s="59" t="s">
        <v>1357</v>
      </c>
      <c r="H2129" s="59" t="s">
        <v>1357</v>
      </c>
      <c r="I2129" s="48"/>
      <c r="J2129" s="59" t="s">
        <v>1357</v>
      </c>
      <c r="K2129" s="233" t="s">
        <v>1357</v>
      </c>
      <c r="L2129" s="59" t="s">
        <v>1357</v>
      </c>
      <c r="M2129" s="59" t="s">
        <v>1357</v>
      </c>
      <c r="N2129" s="48"/>
      <c r="O2129" s="59" t="s">
        <v>1357</v>
      </c>
      <c r="P2129" s="59" t="s">
        <v>1357</v>
      </c>
      <c r="Q2129" s="48"/>
      <c r="R2129" s="59" t="s">
        <v>1357</v>
      </c>
      <c r="S2129" s="59" t="s">
        <v>1357</v>
      </c>
      <c r="T2129" s="48" t="s">
        <v>1357</v>
      </c>
      <c r="U2129" s="59" t="s">
        <v>1357</v>
      </c>
      <c r="V2129" s="59" t="s">
        <v>1357</v>
      </c>
    </row>
    <row r="2130" spans="1:22">
      <c r="A2130" s="60" t="s">
        <v>1311</v>
      </c>
      <c r="B2130" s="15" t="str">
        <f>VLOOKUP(A2130,'Planning Periods'!$E$2:$N$540,10,FALSE)</f>
        <v>12/31/2023 - 12/31/2031</v>
      </c>
      <c r="C2130" s="59">
        <v>2016</v>
      </c>
      <c r="D2130" s="59" t="str">
        <f t="shared" si="31"/>
        <v>Stockton 2016</v>
      </c>
      <c r="E2130" s="59" t="s">
        <v>1357</v>
      </c>
      <c r="F2130" s="233" t="s">
        <v>1357</v>
      </c>
      <c r="G2130" s="59" t="s">
        <v>1357</v>
      </c>
      <c r="H2130" s="59" t="s">
        <v>1357</v>
      </c>
      <c r="I2130" s="48"/>
      <c r="J2130" s="59" t="s">
        <v>1357</v>
      </c>
      <c r="K2130" s="233" t="s">
        <v>1357</v>
      </c>
      <c r="L2130" s="59" t="s">
        <v>1357</v>
      </c>
      <c r="M2130" s="59" t="s">
        <v>1357</v>
      </c>
      <c r="N2130" s="48"/>
      <c r="O2130" s="59" t="s">
        <v>1357</v>
      </c>
      <c r="P2130" s="59" t="s">
        <v>1357</v>
      </c>
      <c r="Q2130" s="48"/>
      <c r="R2130" s="59" t="s">
        <v>1357</v>
      </c>
      <c r="S2130" s="59" t="s">
        <v>1357</v>
      </c>
      <c r="T2130" s="48" t="s">
        <v>1357</v>
      </c>
      <c r="U2130" s="59" t="s">
        <v>1357</v>
      </c>
      <c r="V2130" s="59" t="s">
        <v>1357</v>
      </c>
    </row>
    <row r="2131" spans="1:22">
      <c r="A2131" s="60" t="s">
        <v>1311</v>
      </c>
      <c r="B2131" s="15" t="str">
        <f>VLOOKUP(A2131,'Planning Periods'!$E$2:$N$540,10,FALSE)</f>
        <v>12/31/2023 - 12/31/2031</v>
      </c>
      <c r="C2131" s="59">
        <v>2017</v>
      </c>
      <c r="D2131" s="59" t="str">
        <f t="shared" si="31"/>
        <v>Stockton 2017</v>
      </c>
      <c r="E2131" s="59">
        <v>3157</v>
      </c>
      <c r="F2131" s="233">
        <v>164</v>
      </c>
      <c r="G2131" s="59">
        <v>164</v>
      </c>
      <c r="H2131" s="59">
        <v>0</v>
      </c>
      <c r="I2131" s="48"/>
      <c r="J2131" s="59">
        <v>2004</v>
      </c>
      <c r="K2131" s="233">
        <v>0</v>
      </c>
      <c r="L2131" s="59">
        <v>0</v>
      </c>
      <c r="M2131" s="59">
        <v>0</v>
      </c>
      <c r="N2131" s="48"/>
      <c r="O2131" s="59">
        <v>2103</v>
      </c>
      <c r="P2131" s="59">
        <v>47</v>
      </c>
      <c r="Q2131" s="48"/>
      <c r="R2131" s="59">
        <v>4560</v>
      </c>
      <c r="S2131" s="59">
        <v>175</v>
      </c>
      <c r="T2131" s="48">
        <v>0</v>
      </c>
      <c r="U2131" s="59">
        <v>11824</v>
      </c>
      <c r="V2131" s="59">
        <v>386</v>
      </c>
    </row>
    <row r="2132" spans="1:22">
      <c r="A2132" s="60" t="s">
        <v>1312</v>
      </c>
      <c r="B2132" s="15" t="str">
        <f>VLOOKUP(A2132,'Planning Periods'!$E$2:$N$540,10,FALSE)</f>
        <v>01/31/2023 - 01/31/2031</v>
      </c>
      <c r="C2132" s="59">
        <v>2014</v>
      </c>
      <c r="D2132" s="59" t="str">
        <f t="shared" si="31"/>
        <v>Suisun City 2014</v>
      </c>
      <c r="E2132" s="59">
        <v>147</v>
      </c>
      <c r="F2132" s="233">
        <v>0</v>
      </c>
      <c r="G2132" s="59">
        <v>0</v>
      </c>
      <c r="H2132" s="59">
        <v>0</v>
      </c>
      <c r="I2132" s="48"/>
      <c r="J2132" s="59">
        <v>57</v>
      </c>
      <c r="K2132" s="233">
        <v>0</v>
      </c>
      <c r="L2132" s="59">
        <v>0</v>
      </c>
      <c r="M2132" s="59">
        <v>0</v>
      </c>
      <c r="N2132" s="48"/>
      <c r="O2132" s="59">
        <v>60</v>
      </c>
      <c r="P2132" s="59">
        <v>0</v>
      </c>
      <c r="Q2132" s="48"/>
      <c r="R2132" s="59">
        <v>241</v>
      </c>
      <c r="S2132" s="59">
        <v>0</v>
      </c>
      <c r="T2132" s="48">
        <v>0</v>
      </c>
      <c r="U2132" s="59">
        <v>505</v>
      </c>
      <c r="V2132" s="59">
        <v>0</v>
      </c>
    </row>
    <row r="2133" spans="1:22">
      <c r="A2133" s="60" t="s">
        <v>1312</v>
      </c>
      <c r="B2133" s="15" t="str">
        <f>VLOOKUP(A2133,'Planning Periods'!$E$2:$N$540,10,FALSE)</f>
        <v>01/31/2023 - 01/31/2031</v>
      </c>
      <c r="C2133" s="59">
        <v>2015</v>
      </c>
      <c r="D2133" s="59" t="str">
        <f t="shared" si="31"/>
        <v>Suisun City 2015</v>
      </c>
      <c r="E2133" s="59">
        <v>147</v>
      </c>
      <c r="F2133" s="233">
        <v>0</v>
      </c>
      <c r="G2133" s="59">
        <v>0</v>
      </c>
      <c r="H2133" s="59">
        <v>0</v>
      </c>
      <c r="I2133" s="48"/>
      <c r="J2133" s="59">
        <v>57</v>
      </c>
      <c r="K2133" s="233">
        <v>0</v>
      </c>
      <c r="L2133" s="59">
        <v>0</v>
      </c>
      <c r="M2133" s="59">
        <v>0</v>
      </c>
      <c r="N2133" s="48"/>
      <c r="O2133" s="59">
        <v>60</v>
      </c>
      <c r="P2133" s="59">
        <v>0</v>
      </c>
      <c r="Q2133" s="48"/>
      <c r="R2133" s="59">
        <v>241</v>
      </c>
      <c r="S2133" s="59">
        <v>8</v>
      </c>
      <c r="T2133" s="48">
        <v>0</v>
      </c>
      <c r="U2133" s="59">
        <v>505</v>
      </c>
      <c r="V2133" s="59">
        <v>8</v>
      </c>
    </row>
    <row r="2134" spans="1:22">
      <c r="A2134" s="60" t="s">
        <v>1312</v>
      </c>
      <c r="B2134" s="15" t="str">
        <f>VLOOKUP(A2134,'Planning Periods'!$E$2:$N$540,10,FALSE)</f>
        <v>01/31/2023 - 01/31/2031</v>
      </c>
      <c r="C2134" s="59">
        <v>2016</v>
      </c>
      <c r="D2134" s="59" t="str">
        <f t="shared" si="31"/>
        <v>Suisun City 2016</v>
      </c>
      <c r="E2134" s="59">
        <v>147</v>
      </c>
      <c r="F2134" s="233">
        <v>0</v>
      </c>
      <c r="G2134" s="59">
        <v>0</v>
      </c>
      <c r="H2134" s="59">
        <v>0</v>
      </c>
      <c r="I2134" s="48"/>
      <c r="J2134" s="59">
        <v>57</v>
      </c>
      <c r="K2134" s="233">
        <v>0</v>
      </c>
      <c r="L2134" s="59">
        <v>0</v>
      </c>
      <c r="M2134" s="59">
        <v>0</v>
      </c>
      <c r="N2134" s="48"/>
      <c r="O2134" s="59">
        <v>60</v>
      </c>
      <c r="P2134" s="59">
        <v>0</v>
      </c>
      <c r="Q2134" s="48"/>
      <c r="R2134" s="59">
        <v>241</v>
      </c>
      <c r="S2134" s="59">
        <v>52</v>
      </c>
      <c r="T2134" s="48">
        <v>0</v>
      </c>
      <c r="U2134" s="59">
        <v>505</v>
      </c>
      <c r="V2134" s="59">
        <v>52</v>
      </c>
    </row>
    <row r="2135" spans="1:22">
      <c r="A2135" s="60" t="s">
        <v>1312</v>
      </c>
      <c r="B2135" s="15" t="str">
        <f>VLOOKUP(A2135,'Planning Periods'!$E$2:$N$540,10,FALSE)</f>
        <v>01/31/2023 - 01/31/2031</v>
      </c>
      <c r="C2135" s="59">
        <v>2017</v>
      </c>
      <c r="D2135" s="59" t="str">
        <f t="shared" si="31"/>
        <v>Suisun City 2017</v>
      </c>
      <c r="E2135" s="59">
        <v>147</v>
      </c>
      <c r="F2135" s="233">
        <v>0</v>
      </c>
      <c r="G2135" s="59">
        <v>0</v>
      </c>
      <c r="H2135" s="59">
        <v>0</v>
      </c>
      <c r="I2135" s="48"/>
      <c r="J2135" s="59">
        <v>57</v>
      </c>
      <c r="K2135" s="233">
        <v>0</v>
      </c>
      <c r="L2135" s="59">
        <v>0</v>
      </c>
      <c r="M2135" s="59">
        <v>0</v>
      </c>
      <c r="N2135" s="48"/>
      <c r="O2135" s="59">
        <v>60</v>
      </c>
      <c r="P2135" s="59">
        <v>0</v>
      </c>
      <c r="Q2135" s="48"/>
      <c r="R2135" s="59">
        <v>241</v>
      </c>
      <c r="S2135" s="59">
        <v>19</v>
      </c>
      <c r="T2135" s="48">
        <v>0</v>
      </c>
      <c r="U2135" s="59">
        <v>505</v>
      </c>
      <c r="V2135" s="59">
        <v>19</v>
      </c>
    </row>
    <row r="2136" spans="1:22">
      <c r="A2136" s="60" t="s">
        <v>1313</v>
      </c>
      <c r="B2136" s="15" t="str">
        <f>VLOOKUP(A2136,'Planning Periods'!$E$2:$N$540,10,FALSE)</f>
        <v>01/31/2023 - 01/31/2031</v>
      </c>
      <c r="C2136" s="59">
        <v>2014</v>
      </c>
      <c r="D2136" s="59" t="str">
        <f t="shared" si="31"/>
        <v>Sunnyvale 2014</v>
      </c>
      <c r="E2136" s="59" t="s">
        <v>1357</v>
      </c>
      <c r="F2136" s="233" t="s">
        <v>1357</v>
      </c>
      <c r="G2136" s="59" t="s">
        <v>1357</v>
      </c>
      <c r="H2136" s="59" t="s">
        <v>1357</v>
      </c>
      <c r="I2136" s="48"/>
      <c r="J2136" s="59" t="s">
        <v>1357</v>
      </c>
      <c r="K2136" s="233" t="s">
        <v>1357</v>
      </c>
      <c r="L2136" s="59" t="s">
        <v>1357</v>
      </c>
      <c r="M2136" s="59" t="s">
        <v>1357</v>
      </c>
      <c r="N2136" s="48"/>
      <c r="O2136" s="59" t="s">
        <v>1357</v>
      </c>
      <c r="P2136" s="59" t="s">
        <v>1357</v>
      </c>
      <c r="Q2136" s="48"/>
      <c r="R2136" s="59" t="s">
        <v>1357</v>
      </c>
      <c r="S2136" s="59" t="s">
        <v>1357</v>
      </c>
      <c r="T2136" s="48" t="s">
        <v>1357</v>
      </c>
      <c r="U2136" s="59" t="s">
        <v>1357</v>
      </c>
      <c r="V2136" s="59" t="s">
        <v>1357</v>
      </c>
    </row>
    <row r="2137" spans="1:22">
      <c r="A2137" s="60" t="s">
        <v>1313</v>
      </c>
      <c r="B2137" s="15" t="str">
        <f>VLOOKUP(A2137,'Planning Periods'!$E$2:$N$540,10,FALSE)</f>
        <v>01/31/2023 - 01/31/2031</v>
      </c>
      <c r="C2137" s="59">
        <v>2015</v>
      </c>
      <c r="D2137" s="59" t="str">
        <f t="shared" si="31"/>
        <v>Sunnyvale 2015</v>
      </c>
      <c r="E2137" s="59">
        <v>1640</v>
      </c>
      <c r="F2137" s="233">
        <v>43</v>
      </c>
      <c r="G2137" s="59">
        <v>43</v>
      </c>
      <c r="H2137" s="59">
        <v>0</v>
      </c>
      <c r="I2137" s="48"/>
      <c r="J2137" s="59">
        <v>906</v>
      </c>
      <c r="K2137" s="233">
        <v>0</v>
      </c>
      <c r="L2137" s="59">
        <v>0</v>
      </c>
      <c r="M2137" s="59">
        <v>0</v>
      </c>
      <c r="N2137" s="48"/>
      <c r="O2137" s="59">
        <v>932</v>
      </c>
      <c r="P2137" s="59">
        <v>26</v>
      </c>
      <c r="Q2137" s="48"/>
      <c r="R2137" s="59">
        <v>1974</v>
      </c>
      <c r="S2137" s="59">
        <v>796</v>
      </c>
      <c r="T2137" s="48">
        <v>0</v>
      </c>
      <c r="U2137" s="59">
        <v>5452</v>
      </c>
      <c r="V2137" s="59">
        <v>865</v>
      </c>
    </row>
    <row r="2138" spans="1:22">
      <c r="A2138" s="60" t="s">
        <v>1313</v>
      </c>
      <c r="B2138" s="15" t="str">
        <f>VLOOKUP(A2138,'Planning Periods'!$E$2:$N$540,10,FALSE)</f>
        <v>01/31/2023 - 01/31/2031</v>
      </c>
      <c r="C2138" s="59">
        <v>2016</v>
      </c>
      <c r="D2138" s="59" t="str">
        <f t="shared" si="31"/>
        <v>Sunnyvale 2016</v>
      </c>
      <c r="E2138" s="59">
        <v>1640</v>
      </c>
      <c r="F2138" s="233">
        <v>0</v>
      </c>
      <c r="G2138" s="59">
        <v>0</v>
      </c>
      <c r="H2138" s="59">
        <v>0</v>
      </c>
      <c r="I2138" s="48"/>
      <c r="J2138" s="59">
        <v>906</v>
      </c>
      <c r="K2138" s="233">
        <v>1</v>
      </c>
      <c r="L2138" s="59">
        <v>1</v>
      </c>
      <c r="M2138" s="59">
        <v>0</v>
      </c>
      <c r="N2138" s="48"/>
      <c r="O2138" s="59">
        <v>932</v>
      </c>
      <c r="P2138" s="59">
        <v>32</v>
      </c>
      <c r="Q2138" s="48"/>
      <c r="R2138" s="59">
        <v>1974</v>
      </c>
      <c r="S2138" s="59">
        <v>222</v>
      </c>
      <c r="T2138" s="48">
        <v>0</v>
      </c>
      <c r="U2138" s="59">
        <v>5452</v>
      </c>
      <c r="V2138" s="59">
        <v>255</v>
      </c>
    </row>
    <row r="2139" spans="1:22">
      <c r="A2139" s="60" t="s">
        <v>1313</v>
      </c>
      <c r="B2139" s="15" t="str">
        <f>VLOOKUP(A2139,'Planning Periods'!$E$2:$N$540,10,FALSE)</f>
        <v>01/31/2023 - 01/31/2031</v>
      </c>
      <c r="C2139" s="59">
        <v>2017</v>
      </c>
      <c r="D2139" s="59" t="str">
        <f t="shared" si="31"/>
        <v>Sunnyvale 2017</v>
      </c>
      <c r="E2139" s="59">
        <v>1640</v>
      </c>
      <c r="F2139" s="233">
        <v>46</v>
      </c>
      <c r="G2139" s="59">
        <v>46</v>
      </c>
      <c r="H2139" s="59">
        <v>0</v>
      </c>
      <c r="I2139" s="48"/>
      <c r="J2139" s="59">
        <v>906</v>
      </c>
      <c r="K2139" s="233">
        <v>20</v>
      </c>
      <c r="L2139" s="59">
        <v>20</v>
      </c>
      <c r="M2139" s="59">
        <v>0</v>
      </c>
      <c r="N2139" s="48"/>
      <c r="O2139" s="59">
        <v>932</v>
      </c>
      <c r="P2139" s="59">
        <v>47</v>
      </c>
      <c r="Q2139" s="48"/>
      <c r="R2139" s="59">
        <v>1974</v>
      </c>
      <c r="S2139" s="59">
        <v>381</v>
      </c>
      <c r="T2139" s="48">
        <v>0</v>
      </c>
      <c r="U2139" s="59">
        <v>5452</v>
      </c>
      <c r="V2139" s="59">
        <v>494</v>
      </c>
    </row>
    <row r="2140" spans="1:22">
      <c r="A2140" t="s">
        <v>1314</v>
      </c>
      <c r="B2140" s="15" t="str">
        <f>VLOOKUP(A2140,'Planning Periods'!$E$2:$N$540,10,FALSE)</f>
        <v>06/30/2024 - 06/30/2029</v>
      </c>
      <c r="C2140" s="59">
        <v>2014</v>
      </c>
      <c r="D2140" s="59" t="str">
        <f t="shared" si="31"/>
        <v>Susanville 2014</v>
      </c>
      <c r="E2140" s="233" t="s">
        <v>1357</v>
      </c>
      <c r="F2140" s="233" t="s">
        <v>1357</v>
      </c>
      <c r="G2140" s="233" t="s">
        <v>1357</v>
      </c>
      <c r="H2140" s="233" t="s">
        <v>1357</v>
      </c>
      <c r="I2140" s="233">
        <v>0</v>
      </c>
      <c r="J2140" s="233" t="s">
        <v>1357</v>
      </c>
      <c r="K2140" s="233" t="s">
        <v>1357</v>
      </c>
      <c r="L2140" s="233" t="s">
        <v>1357</v>
      </c>
      <c r="M2140" s="233" t="s">
        <v>1357</v>
      </c>
      <c r="N2140" s="233">
        <v>0</v>
      </c>
      <c r="O2140" s="233" t="s">
        <v>1357</v>
      </c>
      <c r="P2140" s="233" t="s">
        <v>1357</v>
      </c>
      <c r="Q2140" s="233"/>
      <c r="R2140" s="233" t="s">
        <v>1357</v>
      </c>
      <c r="S2140" s="233" t="s">
        <v>1357</v>
      </c>
      <c r="T2140" s="233" t="s">
        <v>1357</v>
      </c>
      <c r="U2140" s="233" t="s">
        <v>1357</v>
      </c>
      <c r="V2140" s="233" t="s">
        <v>1357</v>
      </c>
    </row>
    <row r="2141" spans="1:22">
      <c r="A2141" t="s">
        <v>1314</v>
      </c>
      <c r="B2141" s="15" t="str">
        <f>VLOOKUP(A2141,'Planning Periods'!$E$2:$N$540,10,FALSE)</f>
        <v>06/30/2024 - 06/30/2029</v>
      </c>
      <c r="C2141" s="59">
        <v>2015</v>
      </c>
      <c r="D2141" s="59" t="str">
        <f t="shared" si="31"/>
        <v>Susanville 2015</v>
      </c>
      <c r="E2141" t="s">
        <v>1357</v>
      </c>
      <c r="F2141" t="s">
        <v>1357</v>
      </c>
      <c r="G2141" t="s">
        <v>1357</v>
      </c>
      <c r="H2141" t="s">
        <v>1357</v>
      </c>
      <c r="J2141" t="s">
        <v>1357</v>
      </c>
      <c r="K2141" t="s">
        <v>1357</v>
      </c>
      <c r="L2141" t="s">
        <v>1357</v>
      </c>
      <c r="M2141" t="s">
        <v>1357</v>
      </c>
      <c r="O2141" t="s">
        <v>1357</v>
      </c>
      <c r="P2141" t="s">
        <v>1357</v>
      </c>
      <c r="R2141" t="s">
        <v>1357</v>
      </c>
      <c r="S2141" t="s">
        <v>1357</v>
      </c>
      <c r="T2141" t="s">
        <v>1357</v>
      </c>
      <c r="U2141" t="s">
        <v>1357</v>
      </c>
      <c r="V2141" t="s">
        <v>1357</v>
      </c>
    </row>
    <row r="2142" spans="1:22">
      <c r="A2142" t="s">
        <v>1314</v>
      </c>
      <c r="B2142" s="15" t="str">
        <f>VLOOKUP(A2142,'Planning Periods'!$E$2:$N$540,10,FALSE)</f>
        <v>06/30/2024 - 06/30/2029</v>
      </c>
      <c r="C2142" s="59">
        <v>2016</v>
      </c>
      <c r="D2142" s="59" t="str">
        <f t="shared" si="31"/>
        <v>Susanville 2016</v>
      </c>
      <c r="E2142" t="s">
        <v>1357</v>
      </c>
      <c r="F2142" t="s">
        <v>1357</v>
      </c>
      <c r="G2142" t="s">
        <v>1357</v>
      </c>
      <c r="H2142" t="s">
        <v>1357</v>
      </c>
      <c r="J2142" t="s">
        <v>1357</v>
      </c>
      <c r="K2142" t="s">
        <v>1357</v>
      </c>
      <c r="L2142" t="s">
        <v>1357</v>
      </c>
      <c r="M2142" t="s">
        <v>1357</v>
      </c>
      <c r="O2142" t="s">
        <v>1357</v>
      </c>
      <c r="P2142" t="s">
        <v>1357</v>
      </c>
      <c r="R2142" t="s">
        <v>1357</v>
      </c>
      <c r="S2142" t="s">
        <v>1357</v>
      </c>
      <c r="T2142" t="s">
        <v>1357</v>
      </c>
      <c r="U2142" t="s">
        <v>1357</v>
      </c>
      <c r="V2142" t="s">
        <v>1357</v>
      </c>
    </row>
    <row r="2143" spans="1:22">
      <c r="A2143" t="s">
        <v>1314</v>
      </c>
      <c r="B2143" s="15" t="str">
        <f>VLOOKUP(A2143,'Planning Periods'!$E$2:$N$540,10,FALSE)</f>
        <v>06/30/2024 - 06/30/2029</v>
      </c>
      <c r="C2143" s="59">
        <v>2017</v>
      </c>
      <c r="D2143" s="59" t="str">
        <f t="shared" si="31"/>
        <v>Susanville 2017</v>
      </c>
      <c r="E2143" t="s">
        <v>1357</v>
      </c>
      <c r="F2143" t="s">
        <v>1357</v>
      </c>
      <c r="G2143" t="s">
        <v>1357</v>
      </c>
      <c r="H2143" t="s">
        <v>1357</v>
      </c>
      <c r="J2143" t="s">
        <v>1357</v>
      </c>
      <c r="K2143" t="s">
        <v>1357</v>
      </c>
      <c r="L2143" t="s">
        <v>1357</v>
      </c>
      <c r="M2143" t="s">
        <v>1357</v>
      </c>
      <c r="O2143" t="s">
        <v>1357</v>
      </c>
      <c r="P2143" t="s">
        <v>1357</v>
      </c>
      <c r="R2143" t="s">
        <v>1357</v>
      </c>
      <c r="S2143" t="s">
        <v>1357</v>
      </c>
      <c r="T2143" t="s">
        <v>1357</v>
      </c>
      <c r="U2143" t="s">
        <v>1357</v>
      </c>
      <c r="V2143" t="s">
        <v>1357</v>
      </c>
    </row>
    <row r="2144" spans="1:22">
      <c r="A2144" s="60" t="s">
        <v>1315</v>
      </c>
      <c r="B2144" s="15" t="str">
        <f>VLOOKUP(A2144,'Planning Periods'!$E$2:$N$540,10,FALSE)</f>
        <v>05/15/2021 - 05/15/2029</v>
      </c>
      <c r="C2144" s="59">
        <v>2013</v>
      </c>
      <c r="D2144" s="59" t="str">
        <f t="shared" si="31"/>
        <v>Sutter County - Unincorporated 2013</v>
      </c>
      <c r="E2144" s="59">
        <v>85</v>
      </c>
      <c r="F2144" s="233">
        <v>0</v>
      </c>
      <c r="G2144" s="59">
        <v>0</v>
      </c>
      <c r="H2144" s="59">
        <v>0</v>
      </c>
      <c r="I2144" s="48"/>
      <c r="J2144" s="59">
        <v>60</v>
      </c>
      <c r="K2144" s="233">
        <v>0</v>
      </c>
      <c r="L2144" s="59">
        <v>0</v>
      </c>
      <c r="M2144" s="59">
        <v>0</v>
      </c>
      <c r="N2144" s="48"/>
      <c r="O2144" s="59">
        <v>62</v>
      </c>
      <c r="P2144" s="59">
        <v>4</v>
      </c>
      <c r="Q2144" s="48"/>
      <c r="R2144" s="59">
        <v>128</v>
      </c>
      <c r="S2144" s="59">
        <v>8</v>
      </c>
      <c r="T2144" s="48">
        <v>0</v>
      </c>
      <c r="U2144" s="59">
        <v>335</v>
      </c>
      <c r="V2144" s="59">
        <v>12</v>
      </c>
    </row>
    <row r="2145" spans="1:22">
      <c r="A2145" s="60" t="s">
        <v>1315</v>
      </c>
      <c r="B2145" s="15" t="str">
        <f>VLOOKUP(A2145,'Planning Periods'!$E$2:$N$540,10,FALSE)</f>
        <v>05/15/2021 - 05/15/2029</v>
      </c>
      <c r="C2145" s="59">
        <v>2014</v>
      </c>
      <c r="D2145" s="59" t="str">
        <f t="shared" si="31"/>
        <v>Sutter County - Unincorporated 2014</v>
      </c>
      <c r="E2145" s="59">
        <v>85</v>
      </c>
      <c r="F2145" s="233">
        <v>0</v>
      </c>
      <c r="G2145" s="59">
        <v>0</v>
      </c>
      <c r="H2145" s="59">
        <v>0</v>
      </c>
      <c r="I2145" s="48"/>
      <c r="J2145" s="59">
        <v>60</v>
      </c>
      <c r="K2145" s="233">
        <v>0</v>
      </c>
      <c r="L2145" s="59">
        <v>0</v>
      </c>
      <c r="M2145" s="59">
        <v>0</v>
      </c>
      <c r="N2145" s="48"/>
      <c r="O2145" s="59">
        <v>62</v>
      </c>
      <c r="P2145" s="59">
        <v>1</v>
      </c>
      <c r="Q2145" s="48"/>
      <c r="R2145" s="59">
        <v>128</v>
      </c>
      <c r="S2145" s="59">
        <v>19</v>
      </c>
      <c r="T2145" s="48">
        <v>0</v>
      </c>
      <c r="U2145" s="59">
        <v>335</v>
      </c>
      <c r="V2145" s="59">
        <v>20</v>
      </c>
    </row>
    <row r="2146" spans="1:22">
      <c r="A2146" s="60" t="s">
        <v>1315</v>
      </c>
      <c r="B2146" s="15" t="str">
        <f>VLOOKUP(A2146,'Planning Periods'!$E$2:$N$540,10,FALSE)</f>
        <v>05/15/2021 - 05/15/2029</v>
      </c>
      <c r="C2146" s="59">
        <v>2015</v>
      </c>
      <c r="D2146" s="59" t="str">
        <f t="shared" si="31"/>
        <v>Sutter County - Unincorporated 2015</v>
      </c>
      <c r="E2146" s="59">
        <v>85</v>
      </c>
      <c r="F2146" s="233">
        <v>0</v>
      </c>
      <c r="G2146" s="59">
        <v>0</v>
      </c>
      <c r="H2146" s="59">
        <v>0</v>
      </c>
      <c r="I2146" s="48"/>
      <c r="J2146" s="59">
        <v>60</v>
      </c>
      <c r="K2146" s="233">
        <v>0</v>
      </c>
      <c r="L2146" s="59">
        <v>0</v>
      </c>
      <c r="M2146" s="59">
        <v>0</v>
      </c>
      <c r="N2146" s="48"/>
      <c r="O2146" s="59">
        <v>62</v>
      </c>
      <c r="P2146" s="59">
        <v>7</v>
      </c>
      <c r="Q2146" s="48"/>
      <c r="R2146" s="59">
        <v>128</v>
      </c>
      <c r="S2146" s="59">
        <v>19</v>
      </c>
      <c r="T2146" s="48">
        <v>0</v>
      </c>
      <c r="U2146" s="59">
        <v>335</v>
      </c>
      <c r="V2146" s="59">
        <v>26</v>
      </c>
    </row>
    <row r="2147" spans="1:22">
      <c r="A2147" s="60" t="s">
        <v>1315</v>
      </c>
      <c r="B2147" s="15" t="str">
        <f>VLOOKUP(A2147,'Planning Periods'!$E$2:$N$540,10,FALSE)</f>
        <v>05/15/2021 - 05/15/2029</v>
      </c>
      <c r="C2147" s="59">
        <v>2016</v>
      </c>
      <c r="D2147" s="59" t="str">
        <f t="shared" si="31"/>
        <v>Sutter County - Unincorporated 2016</v>
      </c>
      <c r="E2147" s="59">
        <v>85</v>
      </c>
      <c r="F2147" s="233">
        <v>0</v>
      </c>
      <c r="G2147" s="59">
        <v>0</v>
      </c>
      <c r="H2147" s="59">
        <v>0</v>
      </c>
      <c r="I2147" s="48"/>
      <c r="J2147" s="59">
        <v>60</v>
      </c>
      <c r="K2147" s="233">
        <v>0</v>
      </c>
      <c r="L2147" s="59">
        <v>0</v>
      </c>
      <c r="M2147" s="59">
        <v>0</v>
      </c>
      <c r="N2147" s="48"/>
      <c r="O2147" s="59">
        <v>62</v>
      </c>
      <c r="P2147" s="59">
        <v>2</v>
      </c>
      <c r="Q2147" s="48"/>
      <c r="R2147" s="59">
        <v>128</v>
      </c>
      <c r="S2147" s="59">
        <v>8</v>
      </c>
      <c r="T2147" s="48">
        <v>0</v>
      </c>
      <c r="U2147" s="59">
        <v>335</v>
      </c>
      <c r="V2147" s="59">
        <v>10</v>
      </c>
    </row>
    <row r="2148" spans="1:22">
      <c r="A2148" s="60" t="s">
        <v>1315</v>
      </c>
      <c r="B2148" s="15" t="str">
        <f>VLOOKUP(A2148,'Planning Periods'!$E$2:$N$540,10,FALSE)</f>
        <v>05/15/2021 - 05/15/2029</v>
      </c>
      <c r="C2148" s="59">
        <v>2017</v>
      </c>
      <c r="D2148" s="59" t="str">
        <f t="shared" si="31"/>
        <v>Sutter County - Unincorporated 2017</v>
      </c>
      <c r="E2148" s="59">
        <v>85</v>
      </c>
      <c r="F2148" s="233">
        <v>0</v>
      </c>
      <c r="G2148" s="59">
        <v>0</v>
      </c>
      <c r="H2148" s="59">
        <v>0</v>
      </c>
      <c r="I2148" s="48"/>
      <c r="J2148" s="59">
        <v>60</v>
      </c>
      <c r="K2148" s="233">
        <v>0</v>
      </c>
      <c r="L2148" s="59">
        <v>0</v>
      </c>
      <c r="M2148" s="59">
        <v>0</v>
      </c>
      <c r="N2148" s="48"/>
      <c r="O2148" s="59">
        <v>62</v>
      </c>
      <c r="P2148" s="59">
        <v>3</v>
      </c>
      <c r="Q2148" s="48"/>
      <c r="R2148" s="59">
        <v>128</v>
      </c>
      <c r="S2148" s="59">
        <v>13</v>
      </c>
      <c r="T2148" s="48">
        <v>0</v>
      </c>
      <c r="U2148" s="59">
        <v>335</v>
      </c>
      <c r="V2148" s="59">
        <v>16</v>
      </c>
    </row>
    <row r="2149" spans="1:22">
      <c r="A2149" s="60" t="s">
        <v>1316</v>
      </c>
      <c r="B2149" s="15" t="str">
        <f>VLOOKUP(A2149,'Planning Periods'!$E$2:$N$540,10,FALSE)</f>
        <v>09/15/2021 - 09/15/2029</v>
      </c>
      <c r="C2149" s="59">
        <v>2014</v>
      </c>
      <c r="D2149" s="59" t="str">
        <f t="shared" si="31"/>
        <v>Sutter Creek 2014</v>
      </c>
      <c r="E2149" s="59">
        <v>2</v>
      </c>
      <c r="F2149" s="233">
        <v>0</v>
      </c>
      <c r="G2149" s="59">
        <v>0</v>
      </c>
      <c r="H2149" s="59">
        <v>0</v>
      </c>
      <c r="I2149" s="48"/>
      <c r="J2149" s="59">
        <v>2</v>
      </c>
      <c r="K2149" s="233">
        <v>0</v>
      </c>
      <c r="L2149" s="59">
        <v>0</v>
      </c>
      <c r="M2149" s="59">
        <v>0</v>
      </c>
      <c r="N2149" s="48"/>
      <c r="O2149" s="59">
        <v>2</v>
      </c>
      <c r="P2149" s="59">
        <v>1</v>
      </c>
      <c r="Q2149" s="48"/>
      <c r="R2149" s="59">
        <v>4</v>
      </c>
      <c r="S2149" s="59">
        <v>0</v>
      </c>
      <c r="T2149" s="48">
        <v>0</v>
      </c>
      <c r="U2149" s="59">
        <v>10</v>
      </c>
      <c r="V2149" s="59">
        <v>1</v>
      </c>
    </row>
    <row r="2150" spans="1:22">
      <c r="A2150" s="60" t="s">
        <v>1316</v>
      </c>
      <c r="B2150" s="15" t="str">
        <f>VLOOKUP(A2150,'Planning Periods'!$E$2:$N$540,10,FALSE)</f>
        <v>09/15/2021 - 09/15/2029</v>
      </c>
      <c r="C2150" s="59">
        <v>2015</v>
      </c>
      <c r="D2150" s="59" t="str">
        <f t="shared" si="31"/>
        <v>Sutter Creek 2015</v>
      </c>
      <c r="E2150" s="59">
        <v>2</v>
      </c>
      <c r="F2150" s="233">
        <v>0</v>
      </c>
      <c r="G2150" s="59">
        <v>0</v>
      </c>
      <c r="H2150" s="59">
        <v>0</v>
      </c>
      <c r="I2150" s="48"/>
      <c r="J2150" s="59">
        <v>2</v>
      </c>
      <c r="K2150" s="233">
        <v>0</v>
      </c>
      <c r="L2150" s="59">
        <v>0</v>
      </c>
      <c r="M2150" s="59">
        <v>0</v>
      </c>
      <c r="N2150" s="48"/>
      <c r="O2150" s="59">
        <v>2</v>
      </c>
      <c r="P2150" s="59">
        <v>1</v>
      </c>
      <c r="Q2150" s="48"/>
      <c r="R2150" s="59">
        <v>4</v>
      </c>
      <c r="S2150" s="59">
        <v>0</v>
      </c>
      <c r="T2150" s="48">
        <v>0</v>
      </c>
      <c r="U2150" s="59">
        <v>10</v>
      </c>
      <c r="V2150" s="59">
        <v>1</v>
      </c>
    </row>
    <row r="2151" spans="1:22">
      <c r="A2151" s="60" t="s">
        <v>1316</v>
      </c>
      <c r="B2151" s="15" t="str">
        <f>VLOOKUP(A2151,'Planning Periods'!$E$2:$N$540,10,FALSE)</f>
        <v>09/15/2021 - 09/15/2029</v>
      </c>
      <c r="C2151" s="59">
        <v>2016</v>
      </c>
      <c r="D2151" s="59" t="str">
        <f t="shared" si="31"/>
        <v>Sutter Creek 2016</v>
      </c>
      <c r="E2151" s="59">
        <v>2</v>
      </c>
      <c r="F2151" s="233">
        <v>0</v>
      </c>
      <c r="G2151" s="59">
        <v>0</v>
      </c>
      <c r="H2151" s="59">
        <v>0</v>
      </c>
      <c r="I2151" s="48"/>
      <c r="J2151" s="59">
        <v>2</v>
      </c>
      <c r="K2151" s="233">
        <v>0</v>
      </c>
      <c r="L2151" s="59">
        <v>0</v>
      </c>
      <c r="M2151" s="59">
        <v>0</v>
      </c>
      <c r="N2151" s="48"/>
      <c r="O2151" s="59">
        <v>2</v>
      </c>
      <c r="P2151" s="59">
        <v>1</v>
      </c>
      <c r="Q2151" s="48"/>
      <c r="R2151" s="59">
        <v>4</v>
      </c>
      <c r="S2151" s="59">
        <v>10</v>
      </c>
      <c r="T2151" s="48">
        <v>0</v>
      </c>
      <c r="U2151" s="59">
        <v>10</v>
      </c>
      <c r="V2151" s="59">
        <v>11</v>
      </c>
    </row>
    <row r="2152" spans="1:22">
      <c r="A2152" s="60" t="s">
        <v>1316</v>
      </c>
      <c r="B2152" s="15" t="str">
        <f>VLOOKUP(A2152,'Planning Periods'!$E$2:$N$540,10,FALSE)</f>
        <v>09/15/2021 - 09/15/2029</v>
      </c>
      <c r="C2152" s="59">
        <v>2017</v>
      </c>
      <c r="D2152" s="59" t="str">
        <f t="shared" si="31"/>
        <v>Sutter Creek 2017</v>
      </c>
      <c r="E2152" s="59">
        <v>2</v>
      </c>
      <c r="F2152" s="233">
        <v>0</v>
      </c>
      <c r="G2152" s="59">
        <v>0</v>
      </c>
      <c r="H2152" s="59">
        <v>0</v>
      </c>
      <c r="I2152" s="48"/>
      <c r="J2152" s="59">
        <v>2</v>
      </c>
      <c r="K2152" s="233">
        <v>0</v>
      </c>
      <c r="L2152" s="59">
        <v>0</v>
      </c>
      <c r="M2152" s="59">
        <v>0</v>
      </c>
      <c r="N2152" s="48"/>
      <c r="O2152" s="59">
        <v>2</v>
      </c>
      <c r="P2152" s="59">
        <v>17</v>
      </c>
      <c r="Q2152" s="48"/>
      <c r="R2152" s="59">
        <v>4</v>
      </c>
      <c r="S2152" s="59">
        <v>2</v>
      </c>
      <c r="T2152" s="48">
        <v>0</v>
      </c>
      <c r="U2152" s="59">
        <v>10</v>
      </c>
      <c r="V2152" s="59">
        <v>19</v>
      </c>
    </row>
    <row r="2153" spans="1:22">
      <c r="A2153" s="60" t="s">
        <v>1317</v>
      </c>
      <c r="B2153" s="15" t="str">
        <f>VLOOKUP(A2153,'Planning Periods'!$E$2:$N$540,10,FALSE)</f>
        <v>12/31/2023 - 12/31/2031</v>
      </c>
      <c r="C2153" s="59">
        <v>2013</v>
      </c>
      <c r="D2153" s="59" t="str">
        <f t="shared" si="31"/>
        <v>Taft 2013</v>
      </c>
      <c r="E2153" s="59" t="s">
        <v>1357</v>
      </c>
      <c r="F2153" s="233" t="s">
        <v>1357</v>
      </c>
      <c r="G2153" s="59" t="s">
        <v>1357</v>
      </c>
      <c r="H2153" s="59" t="s">
        <v>1357</v>
      </c>
      <c r="I2153" s="48"/>
      <c r="J2153" s="59" t="s">
        <v>1357</v>
      </c>
      <c r="K2153" s="233" t="s">
        <v>1357</v>
      </c>
      <c r="L2153" s="59" t="s">
        <v>1357</v>
      </c>
      <c r="M2153" s="59" t="s">
        <v>1357</v>
      </c>
      <c r="N2153" s="48"/>
      <c r="O2153" s="59" t="s">
        <v>1357</v>
      </c>
      <c r="P2153" s="59" t="s">
        <v>1357</v>
      </c>
      <c r="Q2153" s="48"/>
      <c r="R2153" s="59" t="s">
        <v>1357</v>
      </c>
      <c r="S2153" s="59" t="s">
        <v>1357</v>
      </c>
      <c r="T2153" s="48" t="s">
        <v>1357</v>
      </c>
      <c r="U2153" s="59" t="s">
        <v>1357</v>
      </c>
      <c r="V2153" s="59" t="s">
        <v>1357</v>
      </c>
    </row>
    <row r="2154" spans="1:22">
      <c r="A2154" s="60" t="s">
        <v>1317</v>
      </c>
      <c r="B2154" s="15" t="str">
        <f>VLOOKUP(A2154,'Planning Periods'!$E$2:$N$540,10,FALSE)</f>
        <v>12/31/2023 - 12/31/2031</v>
      </c>
      <c r="C2154" s="59">
        <v>2014</v>
      </c>
      <c r="D2154" s="59" t="str">
        <f t="shared" si="31"/>
        <v>Taft 2014</v>
      </c>
      <c r="E2154" s="59" t="s">
        <v>1357</v>
      </c>
      <c r="F2154" s="233" t="s">
        <v>1357</v>
      </c>
      <c r="G2154" s="59" t="s">
        <v>1357</v>
      </c>
      <c r="H2154" s="59" t="s">
        <v>1357</v>
      </c>
      <c r="I2154" s="48"/>
      <c r="J2154" s="59" t="s">
        <v>1357</v>
      </c>
      <c r="K2154" s="233" t="s">
        <v>1357</v>
      </c>
      <c r="L2154" s="59" t="s">
        <v>1357</v>
      </c>
      <c r="M2154" s="59" t="s">
        <v>1357</v>
      </c>
      <c r="N2154" s="48"/>
      <c r="O2154" s="59" t="s">
        <v>1357</v>
      </c>
      <c r="P2154" s="59" t="s">
        <v>1357</v>
      </c>
      <c r="Q2154" s="48"/>
      <c r="R2154" s="59" t="s">
        <v>1357</v>
      </c>
      <c r="S2154" s="59" t="s">
        <v>1357</v>
      </c>
      <c r="T2154" s="48" t="s">
        <v>1357</v>
      </c>
      <c r="U2154" s="59" t="s">
        <v>1357</v>
      </c>
      <c r="V2154" s="59" t="s">
        <v>1357</v>
      </c>
    </row>
    <row r="2155" spans="1:22">
      <c r="A2155" s="60" t="s">
        <v>1317</v>
      </c>
      <c r="B2155" s="15" t="str">
        <f>VLOOKUP(A2155,'Planning Periods'!$E$2:$N$540,10,FALSE)</f>
        <v>12/31/2023 - 12/31/2031</v>
      </c>
      <c r="C2155" s="59">
        <v>2015</v>
      </c>
      <c r="D2155" s="59" t="str">
        <f t="shared" si="31"/>
        <v>Taft 2015</v>
      </c>
      <c r="E2155" s="59">
        <v>52</v>
      </c>
      <c r="F2155" s="233">
        <v>0</v>
      </c>
      <c r="G2155" s="59">
        <v>0</v>
      </c>
      <c r="H2155" s="59">
        <v>0</v>
      </c>
      <c r="I2155" s="48"/>
      <c r="J2155" s="59">
        <v>26</v>
      </c>
      <c r="K2155" s="233">
        <v>0</v>
      </c>
      <c r="L2155" s="59">
        <v>0</v>
      </c>
      <c r="M2155" s="59">
        <v>0</v>
      </c>
      <c r="N2155" s="48"/>
      <c r="O2155" s="59">
        <v>30</v>
      </c>
      <c r="P2155" s="59">
        <v>0</v>
      </c>
      <c r="Q2155" s="48"/>
      <c r="R2155" s="59">
        <v>146</v>
      </c>
      <c r="S2155" s="59">
        <v>11</v>
      </c>
      <c r="T2155" s="48">
        <v>0</v>
      </c>
      <c r="U2155" s="59">
        <v>254</v>
      </c>
      <c r="V2155" s="59">
        <v>11</v>
      </c>
    </row>
    <row r="2156" spans="1:22">
      <c r="A2156" s="60" t="s">
        <v>1317</v>
      </c>
      <c r="B2156" s="15" t="str">
        <f>VLOOKUP(A2156,'Planning Periods'!$E$2:$N$540,10,FALSE)</f>
        <v>12/31/2023 - 12/31/2031</v>
      </c>
      <c r="C2156" s="59">
        <v>2016</v>
      </c>
      <c r="D2156" s="59" t="str">
        <f t="shared" si="31"/>
        <v>Taft 2016</v>
      </c>
      <c r="E2156" s="59">
        <v>52</v>
      </c>
      <c r="F2156" s="233">
        <v>0</v>
      </c>
      <c r="G2156" s="59">
        <v>0</v>
      </c>
      <c r="H2156" s="59">
        <v>0</v>
      </c>
      <c r="I2156" s="48"/>
      <c r="J2156" s="59">
        <v>26</v>
      </c>
      <c r="K2156" s="233">
        <v>0</v>
      </c>
      <c r="L2156" s="59">
        <v>0</v>
      </c>
      <c r="M2156" s="59">
        <v>0</v>
      </c>
      <c r="N2156" s="48"/>
      <c r="O2156" s="59">
        <v>30</v>
      </c>
      <c r="P2156" s="59">
        <v>0</v>
      </c>
      <c r="Q2156" s="48"/>
      <c r="R2156" s="59">
        <v>146</v>
      </c>
      <c r="S2156" s="59">
        <v>9</v>
      </c>
      <c r="T2156" s="48">
        <v>0</v>
      </c>
      <c r="U2156" s="59">
        <v>254</v>
      </c>
      <c r="V2156" s="59">
        <v>9</v>
      </c>
    </row>
    <row r="2157" spans="1:22">
      <c r="A2157" s="60" t="s">
        <v>1317</v>
      </c>
      <c r="B2157" s="15" t="str">
        <f>VLOOKUP(A2157,'Planning Periods'!$E$2:$N$540,10,FALSE)</f>
        <v>12/31/2023 - 12/31/2031</v>
      </c>
      <c r="C2157" s="59">
        <v>2017</v>
      </c>
      <c r="D2157" s="59" t="str">
        <f t="shared" si="31"/>
        <v>Taft 2017</v>
      </c>
      <c r="E2157" s="59">
        <v>52</v>
      </c>
      <c r="F2157" s="233">
        <v>0</v>
      </c>
      <c r="G2157" s="59">
        <v>0</v>
      </c>
      <c r="H2157" s="59">
        <v>0</v>
      </c>
      <c r="I2157" s="48"/>
      <c r="J2157" s="59">
        <v>26</v>
      </c>
      <c r="K2157" s="233">
        <v>0</v>
      </c>
      <c r="L2157" s="59">
        <v>0</v>
      </c>
      <c r="M2157" s="59">
        <v>0</v>
      </c>
      <c r="N2157" s="48"/>
      <c r="O2157" s="59">
        <v>30</v>
      </c>
      <c r="P2157" s="59">
        <v>3</v>
      </c>
      <c r="Q2157" s="48"/>
      <c r="R2157" s="59">
        <v>146</v>
      </c>
      <c r="S2157" s="59">
        <v>12</v>
      </c>
      <c r="T2157" s="48">
        <v>0</v>
      </c>
      <c r="U2157" s="59">
        <v>254</v>
      </c>
      <c r="V2157" s="59">
        <v>15</v>
      </c>
    </row>
    <row r="2158" spans="1:22">
      <c r="A2158" t="s">
        <v>1318</v>
      </c>
      <c r="B2158" s="15" t="str">
        <f>VLOOKUP(A2158,'Planning Periods'!$E$2:$N$540,10,FALSE)</f>
        <v>12/31/2023 - 12/31/2031</v>
      </c>
      <c r="C2158" s="59">
        <v>2013</v>
      </c>
      <c r="D2158" s="59" t="str">
        <f t="shared" si="31"/>
        <v>Tehachapi 2013</v>
      </c>
      <c r="E2158" s="59" t="s">
        <v>1357</v>
      </c>
      <c r="F2158" s="233" t="s">
        <v>1357</v>
      </c>
      <c r="G2158" s="59" t="s">
        <v>1357</v>
      </c>
      <c r="H2158" s="59" t="s">
        <v>1357</v>
      </c>
      <c r="I2158" s="48"/>
      <c r="J2158" s="59" t="s">
        <v>1357</v>
      </c>
      <c r="K2158" s="233" t="s">
        <v>1357</v>
      </c>
      <c r="L2158" s="59" t="s">
        <v>1357</v>
      </c>
      <c r="M2158" s="59" t="s">
        <v>1357</v>
      </c>
      <c r="N2158" s="48"/>
      <c r="O2158" s="59" t="s">
        <v>1357</v>
      </c>
      <c r="P2158" s="59" t="s">
        <v>1357</v>
      </c>
      <c r="Q2158" s="48"/>
      <c r="R2158" s="59" t="s">
        <v>1357</v>
      </c>
      <c r="S2158" s="59" t="s">
        <v>1357</v>
      </c>
      <c r="T2158" s="48" t="s">
        <v>1357</v>
      </c>
      <c r="U2158" s="59" t="s">
        <v>1357</v>
      </c>
      <c r="V2158" s="59" t="s">
        <v>1357</v>
      </c>
    </row>
    <row r="2159" spans="1:22">
      <c r="A2159" t="s">
        <v>1318</v>
      </c>
      <c r="B2159" s="15" t="str">
        <f>VLOOKUP(A2159,'Planning Periods'!$E$2:$N$540,10,FALSE)</f>
        <v>12/31/2023 - 12/31/2031</v>
      </c>
      <c r="C2159" s="59">
        <v>2014</v>
      </c>
      <c r="D2159" s="59" t="str">
        <f t="shared" si="31"/>
        <v>Tehachapi 2014</v>
      </c>
      <c r="E2159" s="233" t="s">
        <v>1357</v>
      </c>
      <c r="F2159" s="233" t="s">
        <v>1357</v>
      </c>
      <c r="G2159" s="233" t="s">
        <v>1357</v>
      </c>
      <c r="H2159" s="233" t="s">
        <v>1357</v>
      </c>
      <c r="I2159" s="233">
        <v>0</v>
      </c>
      <c r="J2159" s="233" t="s">
        <v>1357</v>
      </c>
      <c r="K2159" s="233" t="s">
        <v>1357</v>
      </c>
      <c r="L2159" s="233" t="s">
        <v>1357</v>
      </c>
      <c r="M2159" s="233" t="s">
        <v>1357</v>
      </c>
      <c r="N2159" s="233">
        <v>0</v>
      </c>
      <c r="O2159" s="233" t="s">
        <v>1357</v>
      </c>
      <c r="P2159" s="233" t="s">
        <v>1357</v>
      </c>
      <c r="Q2159" s="233"/>
      <c r="R2159" s="233" t="s">
        <v>1357</v>
      </c>
      <c r="S2159" s="233" t="s">
        <v>1357</v>
      </c>
      <c r="T2159" s="233" t="s">
        <v>1357</v>
      </c>
      <c r="U2159" s="233" t="s">
        <v>1357</v>
      </c>
      <c r="V2159" s="233" t="s">
        <v>1357</v>
      </c>
    </row>
    <row r="2160" spans="1:22">
      <c r="A2160" t="s">
        <v>1318</v>
      </c>
      <c r="B2160" s="15" t="str">
        <f>VLOOKUP(A2160,'Planning Periods'!$E$2:$N$540,10,FALSE)</f>
        <v>12/31/2023 - 12/31/2031</v>
      </c>
      <c r="C2160" s="59">
        <v>2015</v>
      </c>
      <c r="D2160" s="59" t="str">
        <f t="shared" si="31"/>
        <v>Tehachapi 2015</v>
      </c>
      <c r="E2160" t="s">
        <v>1357</v>
      </c>
      <c r="F2160" t="s">
        <v>1357</v>
      </c>
      <c r="G2160" t="s">
        <v>1357</v>
      </c>
      <c r="H2160" t="s">
        <v>1357</v>
      </c>
      <c r="J2160" t="s">
        <v>1357</v>
      </c>
      <c r="K2160" t="s">
        <v>1357</v>
      </c>
      <c r="L2160" t="s">
        <v>1357</v>
      </c>
      <c r="M2160" t="s">
        <v>1357</v>
      </c>
      <c r="O2160" t="s">
        <v>1357</v>
      </c>
      <c r="P2160" t="s">
        <v>1357</v>
      </c>
      <c r="R2160" t="s">
        <v>1357</v>
      </c>
      <c r="S2160" t="s">
        <v>1357</v>
      </c>
      <c r="T2160" t="s">
        <v>1357</v>
      </c>
      <c r="U2160" t="s">
        <v>1357</v>
      </c>
      <c r="V2160" t="s">
        <v>1357</v>
      </c>
    </row>
    <row r="2161" spans="1:22">
      <c r="A2161" t="s">
        <v>1318</v>
      </c>
      <c r="B2161" s="15" t="str">
        <f>VLOOKUP(A2161,'Planning Periods'!$E$2:$N$540,10,FALSE)</f>
        <v>12/31/2023 - 12/31/2031</v>
      </c>
      <c r="C2161" s="59">
        <v>2016</v>
      </c>
      <c r="D2161" s="59" t="str">
        <f t="shared" si="31"/>
        <v>Tehachapi 2016</v>
      </c>
      <c r="E2161" t="s">
        <v>1357</v>
      </c>
      <c r="F2161" t="s">
        <v>1357</v>
      </c>
      <c r="G2161" t="s">
        <v>1357</v>
      </c>
      <c r="H2161" t="s">
        <v>1357</v>
      </c>
      <c r="J2161" t="s">
        <v>1357</v>
      </c>
      <c r="K2161" t="s">
        <v>1357</v>
      </c>
      <c r="L2161" t="s">
        <v>1357</v>
      </c>
      <c r="M2161" t="s">
        <v>1357</v>
      </c>
      <c r="O2161" t="s">
        <v>1357</v>
      </c>
      <c r="P2161" t="s">
        <v>1357</v>
      </c>
      <c r="R2161" t="s">
        <v>1357</v>
      </c>
      <c r="S2161" t="s">
        <v>1357</v>
      </c>
      <c r="T2161" t="s">
        <v>1357</v>
      </c>
      <c r="U2161" t="s">
        <v>1357</v>
      </c>
      <c r="V2161" t="s">
        <v>1357</v>
      </c>
    </row>
    <row r="2162" spans="1:22">
      <c r="A2162" t="s">
        <v>1318</v>
      </c>
      <c r="B2162" s="15" t="str">
        <f>VLOOKUP(A2162,'Planning Periods'!$E$2:$N$540,10,FALSE)</f>
        <v>12/31/2023 - 12/31/2031</v>
      </c>
      <c r="C2162" s="59">
        <v>2017</v>
      </c>
      <c r="D2162" s="59" t="str">
        <f t="shared" si="31"/>
        <v>Tehachapi 2017</v>
      </c>
      <c r="E2162" t="s">
        <v>1357</v>
      </c>
      <c r="F2162" t="s">
        <v>1357</v>
      </c>
      <c r="G2162" t="s">
        <v>1357</v>
      </c>
      <c r="H2162" t="s">
        <v>1357</v>
      </c>
      <c r="J2162" t="s">
        <v>1357</v>
      </c>
      <c r="K2162" t="s">
        <v>1357</v>
      </c>
      <c r="L2162" t="s">
        <v>1357</v>
      </c>
      <c r="M2162" t="s">
        <v>1357</v>
      </c>
      <c r="O2162" t="s">
        <v>1357</v>
      </c>
      <c r="P2162" t="s">
        <v>1357</v>
      </c>
      <c r="R2162" t="s">
        <v>1357</v>
      </c>
      <c r="S2162" t="s">
        <v>1357</v>
      </c>
      <c r="T2162" t="s">
        <v>1357</v>
      </c>
      <c r="U2162" t="s">
        <v>1357</v>
      </c>
      <c r="V2162" t="s">
        <v>1357</v>
      </c>
    </row>
    <row r="2163" spans="1:22">
      <c r="A2163" s="60" t="s">
        <v>1461</v>
      </c>
      <c r="B2163" s="15" t="str">
        <f>VLOOKUP(A2163,'Planning Periods'!$E$2:$N$540,10,FALSE)</f>
        <v>06/30/2024 - 06/30/2029</v>
      </c>
      <c r="C2163" s="59">
        <v>2014</v>
      </c>
      <c r="D2163" s="59" t="str">
        <f t="shared" ref="D2163:D2231" si="32">CONCATENATE(A2163," ",C2163)</f>
        <v>Tehama 2014</v>
      </c>
      <c r="E2163" s="59" t="s">
        <v>1357</v>
      </c>
      <c r="F2163" s="233" t="s">
        <v>1357</v>
      </c>
      <c r="G2163" s="59" t="s">
        <v>1357</v>
      </c>
      <c r="H2163" s="59" t="s">
        <v>1357</v>
      </c>
      <c r="I2163" s="48"/>
      <c r="J2163" s="59" t="s">
        <v>1357</v>
      </c>
      <c r="K2163" s="233" t="s">
        <v>1357</v>
      </c>
      <c r="L2163" s="59" t="s">
        <v>1357</v>
      </c>
      <c r="M2163" s="59" t="s">
        <v>1357</v>
      </c>
      <c r="N2163" s="48"/>
      <c r="O2163" s="59" t="s">
        <v>1357</v>
      </c>
      <c r="P2163" s="59" t="s">
        <v>1357</v>
      </c>
      <c r="Q2163" s="48"/>
      <c r="R2163" s="59" t="s">
        <v>1357</v>
      </c>
      <c r="S2163" s="59" t="s">
        <v>1357</v>
      </c>
      <c r="T2163" s="48" t="s">
        <v>1357</v>
      </c>
      <c r="U2163" s="59" t="s">
        <v>1357</v>
      </c>
      <c r="V2163" s="59" t="s">
        <v>1357</v>
      </c>
    </row>
    <row r="2164" spans="1:22">
      <c r="A2164" s="60" t="s">
        <v>1461</v>
      </c>
      <c r="B2164" s="15" t="str">
        <f>VLOOKUP(A2164,'Planning Periods'!$E$2:$N$540,10,FALSE)</f>
        <v>06/30/2024 - 06/30/2029</v>
      </c>
      <c r="C2164" s="59">
        <v>2015</v>
      </c>
      <c r="D2164" s="59" t="str">
        <f t="shared" si="32"/>
        <v>Tehama 2015</v>
      </c>
      <c r="E2164" s="59" t="s">
        <v>1357</v>
      </c>
      <c r="F2164" s="233" t="s">
        <v>1357</v>
      </c>
      <c r="G2164" s="59" t="s">
        <v>1357</v>
      </c>
      <c r="H2164" s="59" t="s">
        <v>1357</v>
      </c>
      <c r="I2164" s="48"/>
      <c r="J2164" s="59" t="s">
        <v>1357</v>
      </c>
      <c r="K2164" s="233" t="s">
        <v>1357</v>
      </c>
      <c r="L2164" s="59" t="s">
        <v>1357</v>
      </c>
      <c r="M2164" s="59" t="s">
        <v>1357</v>
      </c>
      <c r="N2164" s="48"/>
      <c r="O2164" s="59" t="s">
        <v>1357</v>
      </c>
      <c r="P2164" s="59" t="s">
        <v>1357</v>
      </c>
      <c r="Q2164" s="48"/>
      <c r="R2164" s="59" t="s">
        <v>1357</v>
      </c>
      <c r="S2164" s="59" t="s">
        <v>1357</v>
      </c>
      <c r="T2164" s="48" t="s">
        <v>1357</v>
      </c>
      <c r="U2164" s="59" t="s">
        <v>1357</v>
      </c>
      <c r="V2164" s="59" t="s">
        <v>1357</v>
      </c>
    </row>
    <row r="2165" spans="1:22">
      <c r="A2165" s="60" t="s">
        <v>1461</v>
      </c>
      <c r="B2165" s="15" t="str">
        <f>VLOOKUP(A2165,'Planning Periods'!$E$2:$N$540,10,FALSE)</f>
        <v>06/30/2024 - 06/30/2029</v>
      </c>
      <c r="C2165" s="59">
        <v>2016</v>
      </c>
      <c r="D2165" s="59" t="str">
        <f t="shared" si="32"/>
        <v>Tehama 2016</v>
      </c>
      <c r="E2165" s="59" t="s">
        <v>1357</v>
      </c>
      <c r="F2165" s="233" t="s">
        <v>1357</v>
      </c>
      <c r="G2165" s="59" t="s">
        <v>1357</v>
      </c>
      <c r="H2165" s="59" t="s">
        <v>1357</v>
      </c>
      <c r="I2165" s="48"/>
      <c r="J2165" s="59" t="s">
        <v>1357</v>
      </c>
      <c r="K2165" s="233" t="s">
        <v>1357</v>
      </c>
      <c r="L2165" s="59" t="s">
        <v>1357</v>
      </c>
      <c r="M2165" s="59" t="s">
        <v>1357</v>
      </c>
      <c r="N2165" s="48"/>
      <c r="O2165" s="59" t="s">
        <v>1357</v>
      </c>
      <c r="P2165" s="59" t="s">
        <v>1357</v>
      </c>
      <c r="Q2165" s="48"/>
      <c r="R2165" s="59" t="s">
        <v>1357</v>
      </c>
      <c r="S2165" s="59" t="s">
        <v>1357</v>
      </c>
      <c r="T2165" s="48" t="s">
        <v>1357</v>
      </c>
      <c r="U2165" s="59" t="s">
        <v>1357</v>
      </c>
      <c r="V2165" s="59" t="s">
        <v>1357</v>
      </c>
    </row>
    <row r="2166" spans="1:22">
      <c r="A2166" s="60" t="s">
        <v>1461</v>
      </c>
      <c r="B2166" s="15" t="str">
        <f>VLOOKUP(A2166,'Planning Periods'!$E$2:$N$540,10,FALSE)</f>
        <v>06/30/2024 - 06/30/2029</v>
      </c>
      <c r="C2166" s="59">
        <v>2017</v>
      </c>
      <c r="D2166" s="59" t="str">
        <f t="shared" si="32"/>
        <v>Tehama 2017</v>
      </c>
      <c r="E2166" s="59">
        <v>2</v>
      </c>
      <c r="F2166" s="233">
        <v>0</v>
      </c>
      <c r="G2166" s="59">
        <v>0</v>
      </c>
      <c r="H2166" s="59">
        <v>0</v>
      </c>
      <c r="I2166" s="48"/>
      <c r="J2166" s="59">
        <v>2</v>
      </c>
      <c r="K2166" s="233">
        <v>0</v>
      </c>
      <c r="L2166" s="59">
        <v>0</v>
      </c>
      <c r="M2166" s="59">
        <v>0</v>
      </c>
      <c r="N2166" s="48"/>
      <c r="O2166" s="59">
        <v>2</v>
      </c>
      <c r="P2166" s="59">
        <v>0</v>
      </c>
      <c r="Q2166" s="48"/>
      <c r="R2166" s="59">
        <v>4</v>
      </c>
      <c r="S2166" s="59">
        <v>0</v>
      </c>
      <c r="T2166" s="48">
        <v>0</v>
      </c>
      <c r="U2166" s="59">
        <v>10</v>
      </c>
      <c r="V2166" s="59">
        <v>0</v>
      </c>
    </row>
    <row r="2167" spans="1:22">
      <c r="A2167" s="60" t="s">
        <v>1319</v>
      </c>
      <c r="B2167" s="15" t="str">
        <f>VLOOKUP(A2167,'Planning Periods'!$E$2:$N$540,10,FALSE)</f>
        <v>06/30/2024 - 06/30/2029</v>
      </c>
      <c r="C2167" s="59">
        <v>2014</v>
      </c>
      <c r="D2167" s="59" t="str">
        <f t="shared" si="32"/>
        <v>Tehama County - Unincorporated 2014</v>
      </c>
      <c r="E2167" s="59">
        <v>112</v>
      </c>
      <c r="F2167" s="233">
        <v>16</v>
      </c>
      <c r="G2167" s="59">
        <v>0</v>
      </c>
      <c r="H2167" s="59">
        <v>16</v>
      </c>
      <c r="I2167" s="48"/>
      <c r="J2167" s="59">
        <v>76</v>
      </c>
      <c r="K2167" s="233">
        <v>7</v>
      </c>
      <c r="L2167" s="59">
        <v>0</v>
      </c>
      <c r="M2167" s="59">
        <v>7</v>
      </c>
      <c r="N2167" s="48"/>
      <c r="O2167" s="59">
        <v>89</v>
      </c>
      <c r="P2167" s="59">
        <v>6</v>
      </c>
      <c r="Q2167" s="48"/>
      <c r="R2167" s="59">
        <v>209</v>
      </c>
      <c r="S2167" s="59">
        <v>52</v>
      </c>
      <c r="T2167" s="48">
        <v>7</v>
      </c>
      <c r="U2167" s="59">
        <v>486</v>
      </c>
      <c r="V2167" s="59">
        <v>81</v>
      </c>
    </row>
    <row r="2168" spans="1:22">
      <c r="A2168" s="60" t="s">
        <v>1319</v>
      </c>
      <c r="B2168" s="15" t="str">
        <f>VLOOKUP(A2168,'Planning Periods'!$E$2:$N$540,10,FALSE)</f>
        <v>06/30/2024 - 06/30/2029</v>
      </c>
      <c r="C2168" s="59">
        <v>2015</v>
      </c>
      <c r="D2168" s="59" t="str">
        <f t="shared" si="32"/>
        <v>Tehama County - Unincorporated 2015</v>
      </c>
      <c r="E2168" s="59" t="s">
        <v>1357</v>
      </c>
      <c r="F2168" s="233" t="s">
        <v>1357</v>
      </c>
      <c r="G2168" s="59" t="s">
        <v>1357</v>
      </c>
      <c r="H2168" s="59" t="s">
        <v>1357</v>
      </c>
      <c r="I2168" s="48"/>
      <c r="J2168" s="59" t="s">
        <v>1357</v>
      </c>
      <c r="K2168" s="233" t="s">
        <v>1357</v>
      </c>
      <c r="L2168" s="59" t="s">
        <v>1357</v>
      </c>
      <c r="M2168" s="59" t="s">
        <v>1357</v>
      </c>
      <c r="N2168" s="48"/>
      <c r="O2168" s="59" t="s">
        <v>1357</v>
      </c>
      <c r="P2168" s="59" t="s">
        <v>1357</v>
      </c>
      <c r="Q2168" s="48"/>
      <c r="R2168" s="59" t="s">
        <v>1357</v>
      </c>
      <c r="S2168" s="59" t="s">
        <v>1357</v>
      </c>
      <c r="T2168" s="48" t="s">
        <v>1357</v>
      </c>
      <c r="U2168" s="59" t="s">
        <v>1357</v>
      </c>
      <c r="V2168" s="59" t="s">
        <v>1357</v>
      </c>
    </row>
    <row r="2169" spans="1:22">
      <c r="A2169" s="60" t="s">
        <v>1319</v>
      </c>
      <c r="B2169" s="15" t="str">
        <f>VLOOKUP(A2169,'Planning Periods'!$E$2:$N$540,10,FALSE)</f>
        <v>06/30/2024 - 06/30/2029</v>
      </c>
      <c r="C2169" s="59">
        <v>2016</v>
      </c>
      <c r="D2169" s="59" t="str">
        <f t="shared" si="32"/>
        <v>Tehama County - Unincorporated 2016</v>
      </c>
      <c r="E2169" s="59">
        <v>112</v>
      </c>
      <c r="F2169" s="233">
        <v>0</v>
      </c>
      <c r="G2169" s="59">
        <v>0</v>
      </c>
      <c r="H2169" s="59">
        <v>0</v>
      </c>
      <c r="I2169" s="48"/>
      <c r="J2169" s="59">
        <v>76</v>
      </c>
      <c r="K2169" s="233">
        <v>23</v>
      </c>
      <c r="L2169" s="59">
        <v>23</v>
      </c>
      <c r="M2169" s="59">
        <v>0</v>
      </c>
      <c r="N2169" s="48"/>
      <c r="O2169" s="59">
        <v>89</v>
      </c>
      <c r="P2169" s="59">
        <v>8</v>
      </c>
      <c r="Q2169" s="48"/>
      <c r="R2169" s="59">
        <v>209</v>
      </c>
      <c r="S2169" s="59">
        <v>0</v>
      </c>
      <c r="T2169" s="48">
        <v>0</v>
      </c>
      <c r="U2169" s="59">
        <v>486</v>
      </c>
      <c r="V2169" s="59">
        <v>31</v>
      </c>
    </row>
    <row r="2170" spans="1:22">
      <c r="A2170" s="60" t="s">
        <v>1319</v>
      </c>
      <c r="B2170" s="15" t="str">
        <f>VLOOKUP(A2170,'Planning Periods'!$E$2:$N$540,10,FALSE)</f>
        <v>06/30/2024 - 06/30/2029</v>
      </c>
      <c r="C2170" s="59">
        <v>2017</v>
      </c>
      <c r="D2170" s="59" t="str">
        <f t="shared" si="32"/>
        <v>Tehama County - Unincorporated 2017</v>
      </c>
      <c r="E2170" s="59">
        <v>112</v>
      </c>
      <c r="F2170" s="233">
        <v>0</v>
      </c>
      <c r="G2170" s="59">
        <v>0</v>
      </c>
      <c r="H2170" s="59">
        <v>0</v>
      </c>
      <c r="I2170" s="48"/>
      <c r="J2170" s="59">
        <v>76</v>
      </c>
      <c r="K2170" s="233">
        <v>40</v>
      </c>
      <c r="L2170" s="59">
        <v>0</v>
      </c>
      <c r="M2170" s="59">
        <v>40</v>
      </c>
      <c r="N2170" s="48"/>
      <c r="O2170" s="59">
        <v>89</v>
      </c>
      <c r="P2170" s="59">
        <v>55</v>
      </c>
      <c r="Q2170" s="48"/>
      <c r="R2170" s="59">
        <v>209</v>
      </c>
      <c r="S2170" s="59">
        <v>0</v>
      </c>
      <c r="T2170" s="48">
        <v>40</v>
      </c>
      <c r="U2170" s="59">
        <v>486</v>
      </c>
      <c r="V2170" s="59">
        <v>95</v>
      </c>
    </row>
    <row r="2171" spans="1:22">
      <c r="A2171" s="60" t="s">
        <v>1320</v>
      </c>
      <c r="B2171" s="15"/>
      <c r="C2171" s="59">
        <v>2013</v>
      </c>
      <c r="D2171" s="59" t="str">
        <f t="shared" si="32"/>
        <v>Temecula 2013</v>
      </c>
      <c r="E2171" s="59" t="s">
        <v>1357</v>
      </c>
      <c r="F2171" s="233" t="s">
        <v>1357</v>
      </c>
      <c r="G2171" s="59" t="s">
        <v>1357</v>
      </c>
      <c r="H2171" s="59" t="s">
        <v>1357</v>
      </c>
      <c r="I2171" s="48"/>
      <c r="J2171" s="59" t="s">
        <v>1357</v>
      </c>
      <c r="K2171" s="233" t="s">
        <v>1357</v>
      </c>
      <c r="L2171" s="59" t="s">
        <v>1357</v>
      </c>
      <c r="M2171" s="59" t="s">
        <v>1357</v>
      </c>
      <c r="N2171" s="48"/>
      <c r="O2171" s="59" t="s">
        <v>1357</v>
      </c>
      <c r="P2171" s="59" t="s">
        <v>1357</v>
      </c>
      <c r="Q2171" s="48"/>
      <c r="R2171" s="59" t="s">
        <v>1357</v>
      </c>
      <c r="S2171" s="59" t="s">
        <v>1357</v>
      </c>
      <c r="T2171" s="48" t="s">
        <v>1357</v>
      </c>
      <c r="U2171" s="59" t="s">
        <v>1357</v>
      </c>
      <c r="V2171" s="59" t="s">
        <v>1357</v>
      </c>
    </row>
    <row r="2172" spans="1:22">
      <c r="A2172" s="60" t="s">
        <v>1320</v>
      </c>
      <c r="B2172" s="15" t="str">
        <f>VLOOKUP(A2172,'Planning Periods'!$E$2:$N$540,10,FALSE)</f>
        <v>10/15/2021 - 10/15/2029</v>
      </c>
      <c r="C2172" s="59">
        <v>2014</v>
      </c>
      <c r="D2172" s="59" t="str">
        <f t="shared" si="32"/>
        <v>Temecula 2014</v>
      </c>
      <c r="E2172" s="59">
        <v>375</v>
      </c>
      <c r="F2172" s="233">
        <v>0</v>
      </c>
      <c r="G2172" s="59">
        <v>0</v>
      </c>
      <c r="H2172" s="59">
        <v>0</v>
      </c>
      <c r="I2172" s="48"/>
      <c r="J2172" s="59">
        <v>251</v>
      </c>
      <c r="K2172" s="233">
        <v>0</v>
      </c>
      <c r="L2172" s="59">
        <v>0</v>
      </c>
      <c r="M2172" s="59">
        <v>0</v>
      </c>
      <c r="N2172" s="48"/>
      <c r="O2172" s="59">
        <v>271</v>
      </c>
      <c r="P2172" s="59">
        <v>0</v>
      </c>
      <c r="Q2172" s="48"/>
      <c r="R2172" s="59">
        <v>596</v>
      </c>
      <c r="S2172" s="59">
        <v>383</v>
      </c>
      <c r="T2172" s="48">
        <v>0</v>
      </c>
      <c r="U2172" s="59">
        <v>1493</v>
      </c>
      <c r="V2172" s="59">
        <v>383</v>
      </c>
    </row>
    <row r="2173" spans="1:22">
      <c r="A2173" s="60" t="s">
        <v>1320</v>
      </c>
      <c r="B2173" s="15" t="str">
        <f>VLOOKUP(A2173,'Planning Periods'!$E$2:$N$540,10,FALSE)</f>
        <v>10/15/2021 - 10/15/2029</v>
      </c>
      <c r="C2173" s="59">
        <v>2015</v>
      </c>
      <c r="D2173" s="59" t="str">
        <f t="shared" si="32"/>
        <v>Temecula 2015</v>
      </c>
      <c r="E2173" s="59">
        <v>375</v>
      </c>
      <c r="F2173" s="233">
        <v>0</v>
      </c>
      <c r="G2173" s="59">
        <v>0</v>
      </c>
      <c r="H2173" s="59">
        <v>0</v>
      </c>
      <c r="I2173" s="48"/>
      <c r="J2173" s="59">
        <v>251</v>
      </c>
      <c r="K2173" s="233">
        <v>0</v>
      </c>
      <c r="L2173" s="59">
        <v>0</v>
      </c>
      <c r="M2173" s="59">
        <v>0</v>
      </c>
      <c r="N2173" s="48"/>
      <c r="O2173" s="59">
        <v>271</v>
      </c>
      <c r="P2173" s="59">
        <v>0</v>
      </c>
      <c r="Q2173" s="48"/>
      <c r="R2173" s="59">
        <v>596</v>
      </c>
      <c r="S2173" s="59">
        <v>223</v>
      </c>
      <c r="T2173" s="48">
        <v>0</v>
      </c>
      <c r="U2173" s="59">
        <v>1493</v>
      </c>
      <c r="V2173" s="59">
        <v>223</v>
      </c>
    </row>
    <row r="2174" spans="1:22">
      <c r="A2174" s="60" t="s">
        <v>1320</v>
      </c>
      <c r="B2174" s="15" t="str">
        <f>VLOOKUP(A2174,'Planning Periods'!$E$2:$N$540,10,FALSE)</f>
        <v>10/15/2021 - 10/15/2029</v>
      </c>
      <c r="C2174" s="59">
        <v>2016</v>
      </c>
      <c r="D2174" s="59" t="str">
        <f t="shared" si="32"/>
        <v>Temecula 2016</v>
      </c>
      <c r="E2174" s="59" t="s">
        <v>1357</v>
      </c>
      <c r="F2174" s="233" t="s">
        <v>1357</v>
      </c>
      <c r="G2174" s="59" t="s">
        <v>1357</v>
      </c>
      <c r="H2174" s="59" t="s">
        <v>1357</v>
      </c>
      <c r="I2174" s="48"/>
      <c r="J2174" s="59" t="s">
        <v>1357</v>
      </c>
      <c r="K2174" s="233" t="s">
        <v>1357</v>
      </c>
      <c r="L2174" s="59" t="s">
        <v>1357</v>
      </c>
      <c r="M2174" s="59" t="s">
        <v>1357</v>
      </c>
      <c r="N2174" s="48"/>
      <c r="O2174" s="59" t="s">
        <v>1357</v>
      </c>
      <c r="P2174" s="59" t="s">
        <v>1357</v>
      </c>
      <c r="Q2174" s="48"/>
      <c r="R2174" s="59" t="s">
        <v>1357</v>
      </c>
      <c r="S2174" s="59" t="s">
        <v>1357</v>
      </c>
      <c r="T2174" s="48" t="s">
        <v>1357</v>
      </c>
      <c r="U2174" s="59" t="s">
        <v>1357</v>
      </c>
      <c r="V2174" s="59" t="s">
        <v>1357</v>
      </c>
    </row>
    <row r="2175" spans="1:22">
      <c r="A2175" s="60" t="s">
        <v>1320</v>
      </c>
      <c r="B2175" s="15" t="str">
        <f>VLOOKUP(A2175,'Planning Periods'!$E$2:$N$540,10,FALSE)</f>
        <v>10/15/2021 - 10/15/2029</v>
      </c>
      <c r="C2175" s="59">
        <v>2017</v>
      </c>
      <c r="D2175" s="59" t="str">
        <f t="shared" si="32"/>
        <v>Temecula 2017</v>
      </c>
      <c r="E2175" s="59">
        <v>375</v>
      </c>
      <c r="F2175" s="233">
        <v>15</v>
      </c>
      <c r="G2175" s="59">
        <v>15</v>
      </c>
      <c r="H2175" s="59">
        <v>0</v>
      </c>
      <c r="I2175" s="48"/>
      <c r="J2175" s="59">
        <v>251</v>
      </c>
      <c r="K2175" s="233">
        <v>0</v>
      </c>
      <c r="L2175" s="59">
        <v>0</v>
      </c>
      <c r="M2175" s="59">
        <v>0</v>
      </c>
      <c r="N2175" s="48"/>
      <c r="O2175" s="59">
        <v>271</v>
      </c>
      <c r="P2175" s="59">
        <v>15</v>
      </c>
      <c r="Q2175" s="48"/>
      <c r="R2175" s="59">
        <v>596</v>
      </c>
      <c r="S2175" s="59">
        <v>84</v>
      </c>
      <c r="T2175" s="48">
        <v>0</v>
      </c>
      <c r="U2175" s="59">
        <v>1493</v>
      </c>
      <c r="V2175" s="59">
        <v>114</v>
      </c>
    </row>
    <row r="2176" spans="1:22">
      <c r="A2176" s="60" t="s">
        <v>1321</v>
      </c>
      <c r="B2176" s="15"/>
      <c r="C2176" s="59">
        <v>2013</v>
      </c>
      <c r="D2176" s="59" t="str">
        <f t="shared" si="32"/>
        <v>Temple City 2013</v>
      </c>
      <c r="E2176" s="59" t="s">
        <v>1357</v>
      </c>
      <c r="F2176" s="233" t="s">
        <v>1357</v>
      </c>
      <c r="G2176" s="59" t="s">
        <v>1357</v>
      </c>
      <c r="H2176" s="59" t="s">
        <v>1357</v>
      </c>
      <c r="I2176" s="48"/>
      <c r="J2176" s="59" t="s">
        <v>1357</v>
      </c>
      <c r="K2176" s="233" t="s">
        <v>1357</v>
      </c>
      <c r="L2176" s="59" t="s">
        <v>1357</v>
      </c>
      <c r="M2176" s="59" t="s">
        <v>1357</v>
      </c>
      <c r="N2176" s="48"/>
      <c r="O2176" s="59" t="s">
        <v>1357</v>
      </c>
      <c r="P2176" s="59" t="s">
        <v>1357</v>
      </c>
      <c r="Q2176" s="48"/>
      <c r="R2176" s="59" t="s">
        <v>1357</v>
      </c>
      <c r="S2176" s="59" t="s">
        <v>1357</v>
      </c>
      <c r="T2176" s="48" t="s">
        <v>1357</v>
      </c>
      <c r="U2176" s="59" t="s">
        <v>1357</v>
      </c>
      <c r="V2176" s="59" t="s">
        <v>1357</v>
      </c>
    </row>
    <row r="2177" spans="1:22">
      <c r="A2177" s="60" t="s">
        <v>1321</v>
      </c>
      <c r="B2177" s="15" t="str">
        <f>VLOOKUP(A2177,'Planning Periods'!$E$2:$N$540,10,FALSE)</f>
        <v>10/15/2021 - 10/15/2029</v>
      </c>
      <c r="C2177" s="59">
        <v>2014</v>
      </c>
      <c r="D2177" s="59" t="str">
        <f t="shared" si="32"/>
        <v>Temple City 2014</v>
      </c>
      <c r="E2177" s="59" t="s">
        <v>1357</v>
      </c>
      <c r="F2177" s="233" t="s">
        <v>1357</v>
      </c>
      <c r="G2177" s="59" t="s">
        <v>1357</v>
      </c>
      <c r="H2177" s="59" t="s">
        <v>1357</v>
      </c>
      <c r="I2177" s="48"/>
      <c r="J2177" s="59" t="s">
        <v>1357</v>
      </c>
      <c r="K2177" s="233" t="s">
        <v>1357</v>
      </c>
      <c r="L2177" s="59" t="s">
        <v>1357</v>
      </c>
      <c r="M2177" s="59" t="s">
        <v>1357</v>
      </c>
      <c r="N2177" s="48"/>
      <c r="O2177" s="59" t="s">
        <v>1357</v>
      </c>
      <c r="P2177" s="59" t="s">
        <v>1357</v>
      </c>
      <c r="Q2177" s="48"/>
      <c r="R2177" s="59" t="s">
        <v>1357</v>
      </c>
      <c r="S2177" s="59" t="s">
        <v>1357</v>
      </c>
      <c r="T2177" s="48" t="s">
        <v>1357</v>
      </c>
      <c r="U2177" s="59" t="s">
        <v>1357</v>
      </c>
      <c r="V2177" s="59" t="s">
        <v>1357</v>
      </c>
    </row>
    <row r="2178" spans="1:22">
      <c r="A2178" s="60" t="s">
        <v>1321</v>
      </c>
      <c r="B2178" s="15" t="str">
        <f>VLOOKUP(A2178,'Planning Periods'!$E$2:$N$540,10,FALSE)</f>
        <v>10/15/2021 - 10/15/2029</v>
      </c>
      <c r="C2178" s="59">
        <v>2015</v>
      </c>
      <c r="D2178" s="59" t="str">
        <f t="shared" si="32"/>
        <v>Temple City 2015</v>
      </c>
      <c r="E2178" s="59" t="s">
        <v>1357</v>
      </c>
      <c r="F2178" s="233" t="s">
        <v>1357</v>
      </c>
      <c r="G2178" s="59" t="s">
        <v>1357</v>
      </c>
      <c r="H2178" s="59" t="s">
        <v>1357</v>
      </c>
      <c r="I2178" s="48"/>
      <c r="J2178" s="59" t="s">
        <v>1357</v>
      </c>
      <c r="K2178" s="233" t="s">
        <v>1357</v>
      </c>
      <c r="L2178" s="59" t="s">
        <v>1357</v>
      </c>
      <c r="M2178" s="59" t="s">
        <v>1357</v>
      </c>
      <c r="N2178" s="48"/>
      <c r="O2178" s="59" t="s">
        <v>1357</v>
      </c>
      <c r="P2178" s="59" t="s">
        <v>1357</v>
      </c>
      <c r="Q2178" s="48"/>
      <c r="R2178" s="59" t="s">
        <v>1357</v>
      </c>
      <c r="S2178" s="59" t="s">
        <v>1357</v>
      </c>
      <c r="T2178" s="48" t="s">
        <v>1357</v>
      </c>
      <c r="U2178" s="59" t="s">
        <v>1357</v>
      </c>
      <c r="V2178" s="59" t="s">
        <v>1357</v>
      </c>
    </row>
    <row r="2179" spans="1:22">
      <c r="A2179" s="60" t="s">
        <v>1321</v>
      </c>
      <c r="B2179" s="15" t="str">
        <f>VLOOKUP(A2179,'Planning Periods'!$E$2:$N$540,10,FALSE)</f>
        <v>10/15/2021 - 10/15/2029</v>
      </c>
      <c r="C2179" s="59">
        <v>2016</v>
      </c>
      <c r="D2179" s="59" t="str">
        <f t="shared" si="32"/>
        <v>Temple City 2016</v>
      </c>
      <c r="E2179" s="59" t="s">
        <v>1357</v>
      </c>
      <c r="F2179" s="233" t="s">
        <v>1357</v>
      </c>
      <c r="G2179" s="59" t="s">
        <v>1357</v>
      </c>
      <c r="H2179" s="59" t="s">
        <v>1357</v>
      </c>
      <c r="I2179" s="48"/>
      <c r="J2179" s="59" t="s">
        <v>1357</v>
      </c>
      <c r="K2179" s="233" t="s">
        <v>1357</v>
      </c>
      <c r="L2179" s="59" t="s">
        <v>1357</v>
      </c>
      <c r="M2179" s="59" t="s">
        <v>1357</v>
      </c>
      <c r="N2179" s="48"/>
      <c r="O2179" s="59" t="s">
        <v>1357</v>
      </c>
      <c r="P2179" s="59" t="s">
        <v>1357</v>
      </c>
      <c r="Q2179" s="48"/>
      <c r="R2179" s="59" t="s">
        <v>1357</v>
      </c>
      <c r="S2179" s="59" t="s">
        <v>1357</v>
      </c>
      <c r="T2179" s="48" t="s">
        <v>1357</v>
      </c>
      <c r="U2179" s="59" t="s">
        <v>1357</v>
      </c>
      <c r="V2179" s="59" t="s">
        <v>1357</v>
      </c>
    </row>
    <row r="2180" spans="1:22">
      <c r="A2180" s="60" t="s">
        <v>1321</v>
      </c>
      <c r="B2180" s="15" t="str">
        <f>VLOOKUP(A2180,'Planning Periods'!$E$2:$N$540,10,FALSE)</f>
        <v>10/15/2021 - 10/15/2029</v>
      </c>
      <c r="C2180" s="59">
        <v>2017</v>
      </c>
      <c r="D2180" s="59" t="str">
        <f t="shared" si="32"/>
        <v>Temple City 2017</v>
      </c>
      <c r="E2180" s="59">
        <v>159</v>
      </c>
      <c r="F2180" s="233">
        <v>0</v>
      </c>
      <c r="G2180" s="59">
        <v>0</v>
      </c>
      <c r="H2180" s="59">
        <v>0</v>
      </c>
      <c r="I2180" s="48"/>
      <c r="J2180" s="59">
        <v>93</v>
      </c>
      <c r="K2180" s="233">
        <v>1</v>
      </c>
      <c r="L2180" s="59">
        <v>1</v>
      </c>
      <c r="M2180" s="59">
        <v>0</v>
      </c>
      <c r="N2180" s="48"/>
      <c r="O2180" s="59">
        <v>99</v>
      </c>
      <c r="P2180" s="59">
        <v>5</v>
      </c>
      <c r="Q2180" s="48"/>
      <c r="R2180" s="59">
        <v>252</v>
      </c>
      <c r="S2180" s="59">
        <v>92</v>
      </c>
      <c r="T2180" s="48">
        <v>0</v>
      </c>
      <c r="U2180" s="59">
        <v>603</v>
      </c>
      <c r="V2180" s="59">
        <v>98</v>
      </c>
    </row>
    <row r="2181" spans="1:22">
      <c r="A2181" s="60" t="s">
        <v>1322</v>
      </c>
      <c r="B2181" s="15"/>
      <c r="C2181" s="59">
        <v>2013</v>
      </c>
      <c r="D2181" s="59" t="str">
        <f t="shared" si="32"/>
        <v>Thousand Oaks 2013</v>
      </c>
      <c r="E2181" s="59" t="s">
        <v>1357</v>
      </c>
      <c r="F2181" s="233" t="s">
        <v>1357</v>
      </c>
      <c r="G2181" s="59" t="s">
        <v>1357</v>
      </c>
      <c r="H2181" s="59" t="s">
        <v>1357</v>
      </c>
      <c r="I2181" s="48"/>
      <c r="J2181" s="59" t="s">
        <v>1357</v>
      </c>
      <c r="K2181" s="233" t="s">
        <v>1357</v>
      </c>
      <c r="L2181" s="59" t="s">
        <v>1357</v>
      </c>
      <c r="M2181" s="59" t="s">
        <v>1357</v>
      </c>
      <c r="N2181" s="48"/>
      <c r="O2181" s="59" t="s">
        <v>1357</v>
      </c>
      <c r="P2181" s="59" t="s">
        <v>1357</v>
      </c>
      <c r="Q2181" s="48"/>
      <c r="R2181" s="59" t="s">
        <v>1357</v>
      </c>
      <c r="S2181" s="59" t="s">
        <v>1357</v>
      </c>
      <c r="T2181" s="48" t="s">
        <v>1357</v>
      </c>
      <c r="U2181" s="59" t="s">
        <v>1357</v>
      </c>
      <c r="V2181" s="59" t="s">
        <v>1357</v>
      </c>
    </row>
    <row r="2182" spans="1:22">
      <c r="A2182" s="60" t="s">
        <v>1322</v>
      </c>
      <c r="B2182" s="15" t="str">
        <f>VLOOKUP(A2182,'Planning Periods'!$E$2:$N$540,10,FALSE)</f>
        <v>10/15/2021 - 10/15/2029</v>
      </c>
      <c r="C2182" s="59">
        <v>2014</v>
      </c>
      <c r="D2182" s="59" t="str">
        <f t="shared" si="32"/>
        <v>Thousand Oaks 2014</v>
      </c>
      <c r="E2182" s="59">
        <v>84</v>
      </c>
      <c r="F2182" s="233">
        <v>17</v>
      </c>
      <c r="G2182" s="59">
        <v>17</v>
      </c>
      <c r="H2182" s="59">
        <v>0</v>
      </c>
      <c r="I2182" s="48"/>
      <c r="J2182" s="59">
        <v>58</v>
      </c>
      <c r="K2182" s="233">
        <v>2</v>
      </c>
      <c r="L2182" s="59">
        <v>2</v>
      </c>
      <c r="M2182" s="59">
        <v>0</v>
      </c>
      <c r="N2182" s="48"/>
      <c r="O2182" s="59">
        <v>36</v>
      </c>
      <c r="P2182" s="59">
        <v>1</v>
      </c>
      <c r="Q2182" s="48"/>
      <c r="R2182" s="59">
        <v>77</v>
      </c>
      <c r="S2182" s="59">
        <v>27</v>
      </c>
      <c r="T2182" s="48">
        <v>0</v>
      </c>
      <c r="U2182" s="59">
        <v>255</v>
      </c>
      <c r="V2182" s="59">
        <v>47</v>
      </c>
    </row>
    <row r="2183" spans="1:22">
      <c r="A2183" s="60" t="s">
        <v>1322</v>
      </c>
      <c r="B2183" s="15" t="str">
        <f>VLOOKUP(A2183,'Planning Periods'!$E$2:$N$540,10,FALSE)</f>
        <v>10/15/2021 - 10/15/2029</v>
      </c>
      <c r="C2183" s="59">
        <v>2015</v>
      </c>
      <c r="D2183" s="59" t="str">
        <f t="shared" si="32"/>
        <v>Thousand Oaks 2015</v>
      </c>
      <c r="E2183" s="59">
        <v>84</v>
      </c>
      <c r="F2183" s="233">
        <v>0</v>
      </c>
      <c r="G2183" s="59">
        <v>0</v>
      </c>
      <c r="H2183" s="59">
        <v>0</v>
      </c>
      <c r="I2183" s="48"/>
      <c r="J2183" s="59">
        <v>58</v>
      </c>
      <c r="K2183" s="233">
        <v>0</v>
      </c>
      <c r="L2183" s="59">
        <v>0</v>
      </c>
      <c r="M2183" s="59">
        <v>0</v>
      </c>
      <c r="N2183" s="48"/>
      <c r="O2183" s="59">
        <v>36</v>
      </c>
      <c r="P2183" s="59">
        <v>0</v>
      </c>
      <c r="Q2183" s="48"/>
      <c r="R2183" s="59">
        <v>77</v>
      </c>
      <c r="S2183" s="59">
        <v>115</v>
      </c>
      <c r="T2183" s="48">
        <v>0</v>
      </c>
      <c r="U2183" s="59">
        <v>255</v>
      </c>
      <c r="V2183" s="59">
        <v>115</v>
      </c>
    </row>
    <row r="2184" spans="1:22">
      <c r="A2184" s="60" t="s">
        <v>1322</v>
      </c>
      <c r="B2184" s="15" t="str">
        <f>VLOOKUP(A2184,'Planning Periods'!$E$2:$N$540,10,FALSE)</f>
        <v>10/15/2021 - 10/15/2029</v>
      </c>
      <c r="C2184" s="59">
        <v>2016</v>
      </c>
      <c r="D2184" s="59" t="str">
        <f t="shared" si="32"/>
        <v>Thousand Oaks 2016</v>
      </c>
      <c r="E2184" s="59">
        <v>84</v>
      </c>
      <c r="F2184" s="233">
        <v>0</v>
      </c>
      <c r="G2184" s="59">
        <v>0</v>
      </c>
      <c r="H2184" s="59">
        <v>0</v>
      </c>
      <c r="I2184" s="48"/>
      <c r="J2184" s="59">
        <v>58</v>
      </c>
      <c r="K2184" s="233">
        <v>0</v>
      </c>
      <c r="L2184" s="59">
        <v>0</v>
      </c>
      <c r="M2184" s="59">
        <v>0</v>
      </c>
      <c r="N2184" s="48"/>
      <c r="O2184" s="59">
        <v>36</v>
      </c>
      <c r="P2184" s="59">
        <v>38</v>
      </c>
      <c r="Q2184" s="48"/>
      <c r="R2184" s="59">
        <v>77</v>
      </c>
      <c r="S2184" s="59">
        <v>62</v>
      </c>
      <c r="T2184" s="48">
        <v>0</v>
      </c>
      <c r="U2184" s="59">
        <v>255</v>
      </c>
      <c r="V2184" s="59">
        <v>100</v>
      </c>
    </row>
    <row r="2185" spans="1:22">
      <c r="A2185" s="60" t="s">
        <v>1322</v>
      </c>
      <c r="B2185" s="15" t="str">
        <f>VLOOKUP(A2185,'Planning Periods'!$E$2:$N$540,10,FALSE)</f>
        <v>10/15/2021 - 10/15/2029</v>
      </c>
      <c r="C2185" s="59">
        <v>2017</v>
      </c>
      <c r="D2185" s="59" t="str">
        <f t="shared" si="32"/>
        <v>Thousand Oaks 2017</v>
      </c>
      <c r="E2185" s="59">
        <v>84</v>
      </c>
      <c r="F2185" s="233">
        <v>0</v>
      </c>
      <c r="G2185" s="59">
        <v>0</v>
      </c>
      <c r="H2185" s="59">
        <v>0</v>
      </c>
      <c r="I2185" s="48"/>
      <c r="J2185" s="59">
        <v>58</v>
      </c>
      <c r="K2185" s="233">
        <v>0</v>
      </c>
      <c r="L2185" s="59">
        <v>0</v>
      </c>
      <c r="M2185" s="59">
        <v>0</v>
      </c>
      <c r="N2185" s="48"/>
      <c r="O2185" s="59">
        <v>36</v>
      </c>
      <c r="P2185" s="59">
        <v>50</v>
      </c>
      <c r="Q2185" s="48"/>
      <c r="R2185" s="59">
        <v>77</v>
      </c>
      <c r="S2185" s="59">
        <v>16</v>
      </c>
      <c r="T2185" s="48">
        <v>0</v>
      </c>
      <c r="U2185" s="59">
        <v>255</v>
      </c>
      <c r="V2185" s="59">
        <v>66</v>
      </c>
    </row>
    <row r="2186" spans="1:22">
      <c r="A2186" s="60" t="s">
        <v>1323</v>
      </c>
      <c r="B2186" s="15" t="str">
        <f>VLOOKUP(A2186,'Planning Periods'!$E$2:$N$540,10,FALSE)</f>
        <v>01/31/2023 - 01/31/2031</v>
      </c>
      <c r="C2186" s="59">
        <v>2014</v>
      </c>
      <c r="D2186" s="59" t="str">
        <f t="shared" si="32"/>
        <v>Tiburon 2014</v>
      </c>
      <c r="E2186" s="59">
        <v>24</v>
      </c>
      <c r="F2186" s="233">
        <v>0</v>
      </c>
      <c r="G2186" s="59">
        <v>0</v>
      </c>
      <c r="H2186" s="59">
        <v>0</v>
      </c>
      <c r="I2186" s="48"/>
      <c r="J2186" s="59">
        <v>16</v>
      </c>
      <c r="K2186" s="233">
        <v>0</v>
      </c>
      <c r="L2186" s="59">
        <v>0</v>
      </c>
      <c r="M2186" s="59">
        <v>0</v>
      </c>
      <c r="N2186" s="48"/>
      <c r="O2186" s="59">
        <v>19</v>
      </c>
      <c r="P2186" s="59">
        <v>0</v>
      </c>
      <c r="Q2186" s="48"/>
      <c r="R2186" s="59">
        <v>19</v>
      </c>
      <c r="S2186" s="59">
        <v>2</v>
      </c>
      <c r="T2186" s="48">
        <v>0</v>
      </c>
      <c r="U2186" s="59">
        <v>78</v>
      </c>
      <c r="V2186" s="59">
        <v>2</v>
      </c>
    </row>
    <row r="2187" spans="1:22">
      <c r="A2187" s="60" t="s">
        <v>1323</v>
      </c>
      <c r="B2187" s="15" t="str">
        <f>VLOOKUP(A2187,'Planning Periods'!$E$2:$N$540,10,FALSE)</f>
        <v>01/31/2023 - 01/31/2031</v>
      </c>
      <c r="C2187" s="59">
        <v>2015</v>
      </c>
      <c r="D2187" s="59" t="str">
        <f t="shared" si="32"/>
        <v>Tiburon 2015</v>
      </c>
      <c r="E2187" s="59">
        <v>24</v>
      </c>
      <c r="F2187" s="233">
        <v>0</v>
      </c>
      <c r="G2187" s="59">
        <v>0</v>
      </c>
      <c r="H2187" s="59">
        <v>0</v>
      </c>
      <c r="I2187" s="48"/>
      <c r="J2187" s="59">
        <v>16</v>
      </c>
      <c r="K2187" s="233">
        <v>0</v>
      </c>
      <c r="L2187" s="59">
        <v>0</v>
      </c>
      <c r="M2187" s="59">
        <v>0</v>
      </c>
      <c r="N2187" s="48"/>
      <c r="O2187" s="59">
        <v>19</v>
      </c>
      <c r="P2187" s="59">
        <v>0</v>
      </c>
      <c r="Q2187" s="48"/>
      <c r="R2187" s="59">
        <v>19</v>
      </c>
      <c r="S2187" s="59">
        <v>0</v>
      </c>
      <c r="T2187" s="48">
        <v>0</v>
      </c>
      <c r="U2187" s="59">
        <v>78</v>
      </c>
      <c r="V2187" s="59">
        <v>0</v>
      </c>
    </row>
    <row r="2188" spans="1:22">
      <c r="A2188" s="60" t="s">
        <v>1323</v>
      </c>
      <c r="B2188" s="15" t="str">
        <f>VLOOKUP(A2188,'Planning Periods'!$E$2:$N$540,10,FALSE)</f>
        <v>01/31/2023 - 01/31/2031</v>
      </c>
      <c r="C2188" s="59">
        <v>2016</v>
      </c>
      <c r="D2188" s="59" t="str">
        <f t="shared" si="32"/>
        <v>Tiburon 2016</v>
      </c>
      <c r="E2188" s="59">
        <v>24</v>
      </c>
      <c r="F2188" s="233">
        <v>0</v>
      </c>
      <c r="G2188" s="59">
        <v>0</v>
      </c>
      <c r="H2188" s="59">
        <v>0</v>
      </c>
      <c r="I2188" s="48"/>
      <c r="J2188" s="59">
        <v>16</v>
      </c>
      <c r="K2188" s="233">
        <v>0</v>
      </c>
      <c r="L2188" s="59">
        <v>0</v>
      </c>
      <c r="M2188" s="59">
        <v>0</v>
      </c>
      <c r="N2188" s="48"/>
      <c r="O2188" s="59">
        <v>19</v>
      </c>
      <c r="P2188" s="59">
        <v>0</v>
      </c>
      <c r="Q2188" s="48"/>
      <c r="R2188" s="59">
        <v>19</v>
      </c>
      <c r="S2188" s="59">
        <v>2</v>
      </c>
      <c r="T2188" s="48">
        <v>0</v>
      </c>
      <c r="U2188" s="59">
        <v>78</v>
      </c>
      <c r="V2188" s="59">
        <v>2</v>
      </c>
    </row>
    <row r="2189" spans="1:22">
      <c r="A2189" s="60" t="s">
        <v>1323</v>
      </c>
      <c r="B2189" s="15" t="str">
        <f>VLOOKUP(A2189,'Planning Periods'!$E$2:$N$540,10,FALSE)</f>
        <v>01/31/2023 - 01/31/2031</v>
      </c>
      <c r="C2189" s="59">
        <v>2017</v>
      </c>
      <c r="D2189" s="59" t="str">
        <f t="shared" si="32"/>
        <v>Tiburon 2017</v>
      </c>
      <c r="E2189" s="59">
        <v>24</v>
      </c>
      <c r="F2189" s="233">
        <v>0</v>
      </c>
      <c r="G2189" s="59">
        <v>0</v>
      </c>
      <c r="H2189" s="59">
        <v>0</v>
      </c>
      <c r="I2189" s="48"/>
      <c r="J2189" s="59">
        <v>16</v>
      </c>
      <c r="K2189" s="233">
        <v>0</v>
      </c>
      <c r="L2189" s="59">
        <v>0</v>
      </c>
      <c r="M2189" s="59">
        <v>0</v>
      </c>
      <c r="N2189" s="48"/>
      <c r="O2189" s="59">
        <v>19</v>
      </c>
      <c r="P2189" s="59">
        <v>0</v>
      </c>
      <c r="Q2189" s="48"/>
      <c r="R2189" s="59">
        <v>19</v>
      </c>
      <c r="S2189" s="59">
        <v>7</v>
      </c>
      <c r="T2189" s="48">
        <v>0</v>
      </c>
      <c r="U2189" s="59">
        <v>78</v>
      </c>
      <c r="V2189" s="59">
        <v>7</v>
      </c>
    </row>
    <row r="2190" spans="1:22">
      <c r="A2190" s="60" t="s">
        <v>1324</v>
      </c>
      <c r="B2190" s="15"/>
      <c r="C2190" s="59">
        <v>2013</v>
      </c>
      <c r="D2190" s="59" t="str">
        <f t="shared" si="32"/>
        <v>Torrance 2013</v>
      </c>
      <c r="E2190" s="59" t="s">
        <v>1357</v>
      </c>
      <c r="F2190" s="233" t="s">
        <v>1357</v>
      </c>
      <c r="G2190" s="59" t="s">
        <v>1357</v>
      </c>
      <c r="H2190" s="59" t="s">
        <v>1357</v>
      </c>
      <c r="I2190" s="48"/>
      <c r="J2190" s="59" t="s">
        <v>1357</v>
      </c>
      <c r="K2190" s="233" t="s">
        <v>1357</v>
      </c>
      <c r="L2190" s="59" t="s">
        <v>1357</v>
      </c>
      <c r="M2190" s="59" t="s">
        <v>1357</v>
      </c>
      <c r="N2190" s="48"/>
      <c r="O2190" s="59" t="s">
        <v>1357</v>
      </c>
      <c r="P2190" s="59" t="s">
        <v>1357</v>
      </c>
      <c r="Q2190" s="48"/>
      <c r="R2190" s="59" t="s">
        <v>1357</v>
      </c>
      <c r="S2190" s="59" t="s">
        <v>1357</v>
      </c>
      <c r="T2190" s="48" t="s">
        <v>1357</v>
      </c>
      <c r="U2190" s="59" t="s">
        <v>1357</v>
      </c>
      <c r="V2190" s="59" t="s">
        <v>1357</v>
      </c>
    </row>
    <row r="2191" spans="1:22">
      <c r="A2191" s="60" t="s">
        <v>1324</v>
      </c>
      <c r="B2191" s="15" t="str">
        <f>VLOOKUP(A2191,'Planning Periods'!$E$2:$N$540,10,FALSE)</f>
        <v>10/15/2021 - 10/15/2029</v>
      </c>
      <c r="C2191" s="59">
        <v>2014</v>
      </c>
      <c r="D2191" s="59" t="str">
        <f t="shared" si="32"/>
        <v>Torrance 2014</v>
      </c>
      <c r="E2191" s="59">
        <v>380</v>
      </c>
      <c r="F2191" s="233">
        <v>0</v>
      </c>
      <c r="G2191" s="59">
        <v>0</v>
      </c>
      <c r="H2191" s="59">
        <v>0</v>
      </c>
      <c r="I2191" s="48"/>
      <c r="J2191" s="59">
        <v>227</v>
      </c>
      <c r="K2191" s="233">
        <v>0</v>
      </c>
      <c r="L2191" s="59">
        <v>0</v>
      </c>
      <c r="M2191" s="59">
        <v>0</v>
      </c>
      <c r="N2191" s="48"/>
      <c r="O2191" s="59">
        <v>243</v>
      </c>
      <c r="P2191" s="59">
        <v>0</v>
      </c>
      <c r="Q2191" s="48"/>
      <c r="R2191" s="59">
        <v>600</v>
      </c>
      <c r="S2191" s="59">
        <v>12</v>
      </c>
      <c r="T2191" s="48">
        <v>0</v>
      </c>
      <c r="U2191" s="59">
        <v>1450</v>
      </c>
      <c r="V2191" s="59">
        <v>12</v>
      </c>
    </row>
    <row r="2192" spans="1:22">
      <c r="A2192" s="60" t="s">
        <v>1324</v>
      </c>
      <c r="B2192" s="15" t="str">
        <f>VLOOKUP(A2192,'Planning Periods'!$E$2:$N$540,10,FALSE)</f>
        <v>10/15/2021 - 10/15/2029</v>
      </c>
      <c r="C2192" s="59">
        <v>2015</v>
      </c>
      <c r="D2192" s="59" t="str">
        <f t="shared" si="32"/>
        <v>Torrance 2015</v>
      </c>
      <c r="E2192" s="59">
        <v>380</v>
      </c>
      <c r="F2192" s="233">
        <v>0</v>
      </c>
      <c r="G2192" s="59">
        <v>0</v>
      </c>
      <c r="H2192" s="59">
        <v>0</v>
      </c>
      <c r="I2192" s="48"/>
      <c r="J2192" s="59">
        <v>227</v>
      </c>
      <c r="K2192" s="233">
        <v>0</v>
      </c>
      <c r="L2192" s="59">
        <v>0</v>
      </c>
      <c r="M2192" s="59">
        <v>0</v>
      </c>
      <c r="N2192" s="48"/>
      <c r="O2192" s="59">
        <v>243</v>
      </c>
      <c r="P2192" s="59">
        <v>0</v>
      </c>
      <c r="Q2192" s="48"/>
      <c r="R2192" s="59">
        <v>600</v>
      </c>
      <c r="S2192" s="59">
        <v>21</v>
      </c>
      <c r="T2192" s="48">
        <v>0</v>
      </c>
      <c r="U2192" s="59">
        <v>1450</v>
      </c>
      <c r="V2192" s="59">
        <v>21</v>
      </c>
    </row>
    <row r="2193" spans="1:22">
      <c r="A2193" s="60" t="s">
        <v>1324</v>
      </c>
      <c r="B2193" s="15" t="str">
        <f>VLOOKUP(A2193,'Planning Periods'!$E$2:$N$540,10,FALSE)</f>
        <v>10/15/2021 - 10/15/2029</v>
      </c>
      <c r="C2193" s="59">
        <v>2016</v>
      </c>
      <c r="D2193" s="59" t="str">
        <f t="shared" si="32"/>
        <v>Torrance 2016</v>
      </c>
      <c r="E2193" s="59">
        <v>380</v>
      </c>
      <c r="F2193" s="233">
        <v>0</v>
      </c>
      <c r="G2193" s="59">
        <v>0</v>
      </c>
      <c r="H2193" s="59">
        <v>0</v>
      </c>
      <c r="I2193" s="48"/>
      <c r="J2193" s="59">
        <v>227</v>
      </c>
      <c r="K2193" s="233">
        <v>0</v>
      </c>
      <c r="L2193" s="59">
        <v>0</v>
      </c>
      <c r="M2193" s="59">
        <v>0</v>
      </c>
      <c r="N2193" s="48"/>
      <c r="O2193" s="59">
        <v>243</v>
      </c>
      <c r="P2193" s="59">
        <v>1</v>
      </c>
      <c r="Q2193" s="48"/>
      <c r="R2193" s="59">
        <v>600</v>
      </c>
      <c r="S2193" s="59">
        <v>49</v>
      </c>
      <c r="T2193" s="48">
        <v>0</v>
      </c>
      <c r="U2193" s="59">
        <v>1450</v>
      </c>
      <c r="V2193" s="59">
        <v>50</v>
      </c>
    </row>
    <row r="2194" spans="1:22">
      <c r="A2194" s="60" t="s">
        <v>1324</v>
      </c>
      <c r="B2194" s="15" t="str">
        <f>VLOOKUP(A2194,'Planning Periods'!$E$2:$N$540,10,FALSE)</f>
        <v>10/15/2021 - 10/15/2029</v>
      </c>
      <c r="C2194" s="59">
        <v>2017</v>
      </c>
      <c r="D2194" s="59" t="str">
        <f t="shared" si="32"/>
        <v>Torrance 2017</v>
      </c>
      <c r="E2194" s="59">
        <v>380</v>
      </c>
      <c r="F2194" s="233">
        <v>0</v>
      </c>
      <c r="G2194" s="59">
        <v>0</v>
      </c>
      <c r="H2194" s="59">
        <v>0</v>
      </c>
      <c r="I2194" s="48"/>
      <c r="J2194" s="59">
        <v>227</v>
      </c>
      <c r="K2194" s="233">
        <v>0</v>
      </c>
      <c r="L2194" s="59">
        <v>0</v>
      </c>
      <c r="M2194" s="59">
        <v>0</v>
      </c>
      <c r="N2194" s="48"/>
      <c r="O2194" s="59">
        <v>243</v>
      </c>
      <c r="P2194" s="59">
        <v>4</v>
      </c>
      <c r="Q2194" s="48"/>
      <c r="R2194" s="59">
        <v>600</v>
      </c>
      <c r="S2194" s="59">
        <v>9</v>
      </c>
      <c r="T2194" s="48">
        <v>0</v>
      </c>
      <c r="U2194" s="59">
        <v>1450</v>
      </c>
      <c r="V2194" s="59">
        <v>13</v>
      </c>
    </row>
    <row r="2195" spans="1:22">
      <c r="A2195" s="60" t="s">
        <v>1325</v>
      </c>
      <c r="B2195" s="15" t="str">
        <f>VLOOKUP(A2195,'Planning Periods'!$E$2:$N$540,10,FALSE)</f>
        <v>12/31/2023 - 12/31/2031</v>
      </c>
      <c r="C2195" s="59">
        <v>2014</v>
      </c>
      <c r="D2195" s="59" t="str">
        <f t="shared" si="32"/>
        <v>Tracy 2014</v>
      </c>
      <c r="E2195" s="59" t="s">
        <v>1357</v>
      </c>
      <c r="F2195" s="233" t="s">
        <v>1357</v>
      </c>
      <c r="G2195" s="59" t="s">
        <v>1357</v>
      </c>
      <c r="H2195" s="59" t="s">
        <v>1357</v>
      </c>
      <c r="I2195" s="48"/>
      <c r="J2195" s="59" t="s">
        <v>1357</v>
      </c>
      <c r="K2195" s="233" t="s">
        <v>1357</v>
      </c>
      <c r="L2195" s="59" t="s">
        <v>1357</v>
      </c>
      <c r="M2195" s="59" t="s">
        <v>1357</v>
      </c>
      <c r="N2195" s="48"/>
      <c r="O2195" s="59" t="s">
        <v>1357</v>
      </c>
      <c r="P2195" s="59" t="s">
        <v>1357</v>
      </c>
      <c r="Q2195" s="48"/>
      <c r="R2195" s="59" t="s">
        <v>1357</v>
      </c>
      <c r="S2195" s="59" t="s">
        <v>1357</v>
      </c>
      <c r="T2195" s="48" t="s">
        <v>1357</v>
      </c>
      <c r="U2195" s="59" t="s">
        <v>1357</v>
      </c>
      <c r="V2195" s="59" t="s">
        <v>1357</v>
      </c>
    </row>
    <row r="2196" spans="1:22">
      <c r="A2196" s="60" t="s">
        <v>1325</v>
      </c>
      <c r="B2196" s="15" t="str">
        <f>VLOOKUP(A2196,'Planning Periods'!$E$2:$N$540,10,FALSE)</f>
        <v>12/31/2023 - 12/31/2031</v>
      </c>
      <c r="C2196" s="59">
        <v>2015</v>
      </c>
      <c r="D2196" s="59" t="str">
        <f t="shared" si="32"/>
        <v>Tracy 2015</v>
      </c>
      <c r="E2196" s="59">
        <v>980</v>
      </c>
      <c r="F2196" s="233">
        <v>0</v>
      </c>
      <c r="G2196" s="59">
        <v>0</v>
      </c>
      <c r="H2196" s="59">
        <v>0</v>
      </c>
      <c r="I2196" s="48"/>
      <c r="J2196" s="59">
        <v>705</v>
      </c>
      <c r="K2196" s="233">
        <v>0</v>
      </c>
      <c r="L2196" s="59">
        <v>0</v>
      </c>
      <c r="M2196" s="59">
        <v>0</v>
      </c>
      <c r="N2196" s="48"/>
      <c r="O2196" s="59">
        <v>828</v>
      </c>
      <c r="P2196" s="59">
        <v>0</v>
      </c>
      <c r="Q2196" s="48"/>
      <c r="R2196" s="59">
        <v>2463</v>
      </c>
      <c r="S2196" s="59">
        <v>0</v>
      </c>
      <c r="T2196" s="48">
        <v>0</v>
      </c>
      <c r="U2196" s="59">
        <v>4976</v>
      </c>
      <c r="V2196" s="59">
        <v>0</v>
      </c>
    </row>
    <row r="2197" spans="1:22">
      <c r="A2197" s="60" t="s">
        <v>1325</v>
      </c>
      <c r="B2197" s="15" t="str">
        <f>VLOOKUP(A2197,'Planning Periods'!$E$2:$N$540,10,FALSE)</f>
        <v>12/31/2023 - 12/31/2031</v>
      </c>
      <c r="C2197" s="59">
        <v>2016</v>
      </c>
      <c r="D2197" s="59" t="str">
        <f t="shared" si="32"/>
        <v>Tracy 2016</v>
      </c>
      <c r="E2197" s="59">
        <v>980</v>
      </c>
      <c r="F2197" s="233">
        <v>0</v>
      </c>
      <c r="G2197" s="59">
        <v>0</v>
      </c>
      <c r="H2197" s="59">
        <v>0</v>
      </c>
      <c r="I2197" s="48"/>
      <c r="J2197" s="59">
        <v>705</v>
      </c>
      <c r="K2197" s="233">
        <v>0</v>
      </c>
      <c r="L2197" s="59">
        <v>0</v>
      </c>
      <c r="M2197" s="59">
        <v>0</v>
      </c>
      <c r="N2197" s="48"/>
      <c r="O2197" s="59">
        <v>828</v>
      </c>
      <c r="P2197" s="59">
        <v>2</v>
      </c>
      <c r="Q2197" s="48"/>
      <c r="R2197" s="59">
        <v>2463</v>
      </c>
      <c r="S2197" s="59">
        <v>1003</v>
      </c>
      <c r="T2197" s="48">
        <v>0</v>
      </c>
      <c r="U2197" s="59">
        <v>4976</v>
      </c>
      <c r="V2197" s="59">
        <v>1005</v>
      </c>
    </row>
    <row r="2198" spans="1:22">
      <c r="A2198" s="60" t="s">
        <v>1325</v>
      </c>
      <c r="B2198" s="15" t="str">
        <f>VLOOKUP(A2198,'Planning Periods'!$E$2:$N$540,10,FALSE)</f>
        <v>12/31/2023 - 12/31/2031</v>
      </c>
      <c r="C2198" s="59">
        <v>2017</v>
      </c>
      <c r="D2198" s="59" t="str">
        <f t="shared" si="32"/>
        <v>Tracy 2017</v>
      </c>
      <c r="E2198" s="59">
        <v>980</v>
      </c>
      <c r="F2198" s="233">
        <v>0</v>
      </c>
      <c r="G2198" s="59">
        <v>0</v>
      </c>
      <c r="H2198" s="59">
        <v>0</v>
      </c>
      <c r="I2198" s="48"/>
      <c r="J2198" s="59">
        <v>705</v>
      </c>
      <c r="K2198" s="233">
        <v>0</v>
      </c>
      <c r="L2198" s="59">
        <v>0</v>
      </c>
      <c r="M2198" s="59">
        <v>0</v>
      </c>
      <c r="N2198" s="48"/>
      <c r="O2198" s="59">
        <v>828</v>
      </c>
      <c r="P2198" s="59">
        <v>3</v>
      </c>
      <c r="Q2198" s="48"/>
      <c r="R2198" s="59">
        <v>2463</v>
      </c>
      <c r="S2198" s="59">
        <v>301</v>
      </c>
      <c r="T2198" s="48">
        <v>0</v>
      </c>
      <c r="U2198" s="59">
        <v>4976</v>
      </c>
      <c r="V2198" s="59">
        <v>304</v>
      </c>
    </row>
    <row r="2199" spans="1:22">
      <c r="A2199" t="s">
        <v>1326</v>
      </c>
      <c r="B2199" s="15" t="str">
        <f>VLOOKUP(A2199,'Planning Periods'!$E$2:$N$540,10,FALSE)</f>
        <v>08/31/2019 - 08/31/2027</v>
      </c>
      <c r="C2199" s="59">
        <v>2014</v>
      </c>
      <c r="D2199" s="59" t="str">
        <f t="shared" si="32"/>
        <v>Trinidad 2014</v>
      </c>
      <c r="E2199" s="233" t="s">
        <v>1357</v>
      </c>
      <c r="F2199" s="233" t="s">
        <v>1357</v>
      </c>
      <c r="G2199" s="233" t="s">
        <v>1357</v>
      </c>
      <c r="H2199" s="233" t="s">
        <v>1357</v>
      </c>
      <c r="I2199" s="233">
        <v>0</v>
      </c>
      <c r="J2199" s="233" t="s">
        <v>1357</v>
      </c>
      <c r="K2199" s="233" t="s">
        <v>1357</v>
      </c>
      <c r="L2199" s="233" t="s">
        <v>1357</v>
      </c>
      <c r="M2199" s="233" t="s">
        <v>1357</v>
      </c>
      <c r="N2199" s="233">
        <v>0</v>
      </c>
      <c r="O2199" s="233" t="s">
        <v>1357</v>
      </c>
      <c r="P2199" s="233" t="s">
        <v>1357</v>
      </c>
      <c r="Q2199" s="233"/>
      <c r="R2199" s="233" t="s">
        <v>1357</v>
      </c>
      <c r="S2199" s="233" t="s">
        <v>1357</v>
      </c>
      <c r="T2199" s="233" t="s">
        <v>1357</v>
      </c>
      <c r="U2199" s="233" t="s">
        <v>1357</v>
      </c>
      <c r="V2199" s="233" t="s">
        <v>1357</v>
      </c>
    </row>
    <row r="2200" spans="1:22">
      <c r="A2200" t="s">
        <v>1326</v>
      </c>
      <c r="B2200" s="15" t="str">
        <f>VLOOKUP(A2200,'Planning Periods'!$E$2:$N$540,10,FALSE)</f>
        <v>08/31/2019 - 08/31/2027</v>
      </c>
      <c r="C2200" s="59">
        <v>2015</v>
      </c>
      <c r="D2200" s="59" t="str">
        <f t="shared" si="32"/>
        <v>Trinidad 2015</v>
      </c>
      <c r="E2200" t="s">
        <v>1357</v>
      </c>
      <c r="F2200" t="s">
        <v>1357</v>
      </c>
      <c r="G2200" t="s">
        <v>1357</v>
      </c>
      <c r="H2200" t="s">
        <v>1357</v>
      </c>
      <c r="J2200" t="s">
        <v>1357</v>
      </c>
      <c r="K2200" t="s">
        <v>1357</v>
      </c>
      <c r="L2200" t="s">
        <v>1357</v>
      </c>
      <c r="M2200" t="s">
        <v>1357</v>
      </c>
      <c r="O2200" t="s">
        <v>1357</v>
      </c>
      <c r="P2200" t="s">
        <v>1357</v>
      </c>
      <c r="R2200" t="s">
        <v>1357</v>
      </c>
      <c r="S2200" t="s">
        <v>1357</v>
      </c>
      <c r="T2200" t="s">
        <v>1357</v>
      </c>
      <c r="U2200" t="s">
        <v>1357</v>
      </c>
      <c r="V2200" t="s">
        <v>1357</v>
      </c>
    </row>
    <row r="2201" spans="1:22">
      <c r="A2201" t="s">
        <v>1326</v>
      </c>
      <c r="B2201" s="15" t="str">
        <f>VLOOKUP(A2201,'Planning Periods'!$E$2:$N$540,10,FALSE)</f>
        <v>08/31/2019 - 08/31/2027</v>
      </c>
      <c r="C2201" s="59">
        <v>2016</v>
      </c>
      <c r="D2201" s="59" t="str">
        <f t="shared" si="32"/>
        <v>Trinidad 2016</v>
      </c>
      <c r="E2201" t="s">
        <v>1357</v>
      </c>
      <c r="F2201" t="s">
        <v>1357</v>
      </c>
      <c r="G2201" t="s">
        <v>1357</v>
      </c>
      <c r="H2201" t="s">
        <v>1357</v>
      </c>
      <c r="J2201" t="s">
        <v>1357</v>
      </c>
      <c r="K2201" t="s">
        <v>1357</v>
      </c>
      <c r="L2201" t="s">
        <v>1357</v>
      </c>
      <c r="M2201" t="s">
        <v>1357</v>
      </c>
      <c r="O2201" t="s">
        <v>1357</v>
      </c>
      <c r="P2201" t="s">
        <v>1357</v>
      </c>
      <c r="R2201" t="s">
        <v>1357</v>
      </c>
      <c r="S2201" t="s">
        <v>1357</v>
      </c>
      <c r="T2201" t="s">
        <v>1357</v>
      </c>
      <c r="U2201" t="s">
        <v>1357</v>
      </c>
      <c r="V2201" t="s">
        <v>1357</v>
      </c>
    </row>
    <row r="2202" spans="1:22">
      <c r="A2202" t="s">
        <v>1326</v>
      </c>
      <c r="B2202" s="15" t="str">
        <f>VLOOKUP(A2202,'Planning Periods'!$E$2:$N$540,10,FALSE)</f>
        <v>08/31/2019 - 08/31/2027</v>
      </c>
      <c r="C2202" s="59">
        <v>2017</v>
      </c>
      <c r="D2202" s="59" t="str">
        <f t="shared" si="32"/>
        <v>Trinidad 2017</v>
      </c>
      <c r="E2202" t="s">
        <v>1357</v>
      </c>
      <c r="F2202" t="s">
        <v>1357</v>
      </c>
      <c r="G2202" t="s">
        <v>1357</v>
      </c>
      <c r="H2202" t="s">
        <v>1357</v>
      </c>
      <c r="J2202" t="s">
        <v>1357</v>
      </c>
      <c r="K2202" t="s">
        <v>1357</v>
      </c>
      <c r="L2202" t="s">
        <v>1357</v>
      </c>
      <c r="M2202" t="s">
        <v>1357</v>
      </c>
      <c r="O2202" t="s">
        <v>1357</v>
      </c>
      <c r="P2202" t="s">
        <v>1357</v>
      </c>
      <c r="R2202" t="s">
        <v>1357</v>
      </c>
      <c r="S2202" t="s">
        <v>1357</v>
      </c>
      <c r="T2202" t="s">
        <v>1357</v>
      </c>
      <c r="U2202" t="s">
        <v>1357</v>
      </c>
      <c r="V2202" t="s">
        <v>1357</v>
      </c>
    </row>
    <row r="2203" spans="1:22">
      <c r="A2203" t="s">
        <v>1490</v>
      </c>
      <c r="B2203" s="15" t="str">
        <f>VLOOKUP(A2203,'Planning Periods'!$E$2:$N$540,10,FALSE)</f>
        <v>06/30/2024 - 06/30/2029</v>
      </c>
      <c r="C2203" s="59">
        <v>2014</v>
      </c>
      <c r="D2203" s="59" t="str">
        <f t="shared" si="32"/>
        <v>Trinity County - unincorporated 2014</v>
      </c>
      <c r="E2203" s="233" t="s">
        <v>1357</v>
      </c>
      <c r="F2203" s="233" t="s">
        <v>1357</v>
      </c>
      <c r="G2203" s="233" t="s">
        <v>1357</v>
      </c>
      <c r="H2203" s="233" t="s">
        <v>1357</v>
      </c>
      <c r="I2203" s="233">
        <v>0</v>
      </c>
      <c r="J2203" s="233" t="s">
        <v>1357</v>
      </c>
      <c r="K2203" s="233" t="s">
        <v>1357</v>
      </c>
      <c r="L2203" s="233" t="s">
        <v>1357</v>
      </c>
      <c r="M2203" s="233" t="s">
        <v>1357</v>
      </c>
      <c r="N2203" s="233">
        <v>0</v>
      </c>
      <c r="O2203" s="233" t="s">
        <v>1357</v>
      </c>
      <c r="P2203" s="233" t="s">
        <v>1357</v>
      </c>
      <c r="Q2203" s="233"/>
      <c r="R2203" s="233" t="s">
        <v>1357</v>
      </c>
      <c r="S2203" s="233" t="s">
        <v>1357</v>
      </c>
      <c r="T2203" s="233" t="s">
        <v>1357</v>
      </c>
      <c r="U2203" s="233" t="s">
        <v>1357</v>
      </c>
      <c r="V2203" s="233" t="s">
        <v>1357</v>
      </c>
    </row>
    <row r="2204" spans="1:22">
      <c r="A2204" t="s">
        <v>1490</v>
      </c>
      <c r="B2204" s="15" t="str">
        <f>VLOOKUP(A2204,'Planning Periods'!$E$2:$N$540,10,FALSE)</f>
        <v>06/30/2024 - 06/30/2029</v>
      </c>
      <c r="C2204" s="59">
        <v>2015</v>
      </c>
      <c r="D2204" s="59" t="str">
        <f t="shared" si="32"/>
        <v>Trinity County - unincorporated 2015</v>
      </c>
      <c r="E2204" t="s">
        <v>1357</v>
      </c>
      <c r="F2204" t="s">
        <v>1357</v>
      </c>
      <c r="G2204" t="s">
        <v>1357</v>
      </c>
      <c r="H2204" t="s">
        <v>1357</v>
      </c>
      <c r="J2204" t="s">
        <v>1357</v>
      </c>
      <c r="K2204" t="s">
        <v>1357</v>
      </c>
      <c r="L2204" t="s">
        <v>1357</v>
      </c>
      <c r="M2204" t="s">
        <v>1357</v>
      </c>
      <c r="O2204" t="s">
        <v>1357</v>
      </c>
      <c r="P2204" t="s">
        <v>1357</v>
      </c>
      <c r="R2204" t="s">
        <v>1357</v>
      </c>
      <c r="S2204" t="s">
        <v>1357</v>
      </c>
      <c r="T2204" t="s">
        <v>1357</v>
      </c>
      <c r="U2204" t="s">
        <v>1357</v>
      </c>
      <c r="V2204" t="s">
        <v>1357</v>
      </c>
    </row>
    <row r="2205" spans="1:22">
      <c r="A2205" t="s">
        <v>1327</v>
      </c>
      <c r="B2205" s="15" t="str">
        <f>VLOOKUP(A2205,'Planning Periods'!$E$2:$N$540,10,FALSE)</f>
        <v>06/30/2024 - 06/30/2029</v>
      </c>
      <c r="C2205" s="59">
        <v>2016</v>
      </c>
      <c r="D2205" s="59" t="str">
        <f t="shared" si="32"/>
        <v>Trinity County - Unincorporated 2016</v>
      </c>
      <c r="E2205" t="s">
        <v>1357</v>
      </c>
      <c r="F2205" t="s">
        <v>1357</v>
      </c>
      <c r="G2205" t="s">
        <v>1357</v>
      </c>
      <c r="H2205" t="s">
        <v>1357</v>
      </c>
      <c r="J2205" t="s">
        <v>1357</v>
      </c>
      <c r="K2205" t="s">
        <v>1357</v>
      </c>
      <c r="L2205" t="s">
        <v>1357</v>
      </c>
      <c r="M2205" t="s">
        <v>1357</v>
      </c>
      <c r="O2205" t="s">
        <v>1357</v>
      </c>
      <c r="P2205" t="s">
        <v>1357</v>
      </c>
      <c r="R2205" t="s">
        <v>1357</v>
      </c>
      <c r="S2205" t="s">
        <v>1357</v>
      </c>
      <c r="T2205" t="s">
        <v>1357</v>
      </c>
      <c r="U2205" t="s">
        <v>1357</v>
      </c>
      <c r="V2205" t="s">
        <v>1357</v>
      </c>
    </row>
    <row r="2206" spans="1:22">
      <c r="A2206" t="s">
        <v>1327</v>
      </c>
      <c r="B2206" s="15" t="str">
        <f>VLOOKUP(A2206,'Planning Periods'!$E$2:$N$540,10,FALSE)</f>
        <v>06/30/2024 - 06/30/2029</v>
      </c>
      <c r="C2206" s="59">
        <v>2017</v>
      </c>
      <c r="D2206" s="59" t="str">
        <f t="shared" si="32"/>
        <v>Trinity County - Unincorporated 2017</v>
      </c>
      <c r="E2206" t="s">
        <v>1357</v>
      </c>
      <c r="F2206" t="s">
        <v>1357</v>
      </c>
      <c r="G2206" t="s">
        <v>1357</v>
      </c>
      <c r="H2206" t="s">
        <v>1357</v>
      </c>
      <c r="J2206" t="s">
        <v>1357</v>
      </c>
      <c r="K2206" t="s">
        <v>1357</v>
      </c>
      <c r="L2206" t="s">
        <v>1357</v>
      </c>
      <c r="M2206" t="s">
        <v>1357</v>
      </c>
      <c r="O2206" t="s">
        <v>1357</v>
      </c>
      <c r="P2206" t="s">
        <v>1357</v>
      </c>
      <c r="R2206" t="s">
        <v>1357</v>
      </c>
      <c r="S2206" t="s">
        <v>1357</v>
      </c>
      <c r="T2206" t="s">
        <v>1357</v>
      </c>
      <c r="U2206" t="s">
        <v>1357</v>
      </c>
      <c r="V2206" t="s">
        <v>1357</v>
      </c>
    </row>
    <row r="2207" spans="1:22">
      <c r="A2207" s="60" t="s">
        <v>1328</v>
      </c>
      <c r="B2207" s="15" t="str">
        <f>VLOOKUP(A2207,'Planning Periods'!$E$2:$N$540,10,FALSE)</f>
        <v>08/15/2019 - 08/15/2027</v>
      </c>
      <c r="C2207" s="59">
        <v>2014</v>
      </c>
      <c r="D2207" s="59" t="str">
        <f t="shared" si="32"/>
        <v>Truckee 2014</v>
      </c>
      <c r="E2207" s="59">
        <v>305</v>
      </c>
      <c r="F2207" s="233">
        <v>0</v>
      </c>
      <c r="G2207" s="59">
        <v>0</v>
      </c>
      <c r="H2207" s="59">
        <v>0</v>
      </c>
      <c r="I2207" s="48"/>
      <c r="J2207" s="59">
        <v>230</v>
      </c>
      <c r="K2207" s="233">
        <v>0</v>
      </c>
      <c r="L2207" s="59">
        <v>0</v>
      </c>
      <c r="M2207" s="59">
        <v>0</v>
      </c>
      <c r="N2207" s="48"/>
      <c r="O2207" s="59">
        <v>248</v>
      </c>
      <c r="P2207" s="59">
        <v>0</v>
      </c>
      <c r="Q2207" s="48"/>
      <c r="R2207" s="59">
        <v>476</v>
      </c>
      <c r="S2207" s="59">
        <v>95</v>
      </c>
      <c r="T2207" s="48">
        <v>0</v>
      </c>
      <c r="U2207" s="59">
        <v>1259</v>
      </c>
      <c r="V2207" s="59">
        <v>95</v>
      </c>
    </row>
    <row r="2208" spans="1:22">
      <c r="A2208" s="60" t="s">
        <v>1328</v>
      </c>
      <c r="B2208" s="15" t="str">
        <f>VLOOKUP(A2208,'Planning Periods'!$E$2:$N$540,10,FALSE)</f>
        <v>08/15/2019 - 08/15/2027</v>
      </c>
      <c r="C2208" s="59">
        <v>2015</v>
      </c>
      <c r="D2208" s="59" t="str">
        <f t="shared" si="32"/>
        <v>Truckee 2015</v>
      </c>
      <c r="E2208" s="59">
        <v>305</v>
      </c>
      <c r="F2208" s="233">
        <v>0</v>
      </c>
      <c r="G2208" s="59">
        <v>0</v>
      </c>
      <c r="H2208" s="59">
        <v>0</v>
      </c>
      <c r="I2208" s="48"/>
      <c r="J2208" s="59">
        <v>230</v>
      </c>
      <c r="K2208" s="233">
        <v>0</v>
      </c>
      <c r="L2208" s="59">
        <v>0</v>
      </c>
      <c r="M2208" s="59">
        <v>0</v>
      </c>
      <c r="N2208" s="48"/>
      <c r="O2208" s="59">
        <v>248</v>
      </c>
      <c r="P2208" s="59">
        <v>0</v>
      </c>
      <c r="Q2208" s="48"/>
      <c r="R2208" s="59">
        <v>476</v>
      </c>
      <c r="S2208" s="59">
        <v>87</v>
      </c>
      <c r="T2208" s="48">
        <v>0</v>
      </c>
      <c r="U2208" s="59">
        <v>1259</v>
      </c>
      <c r="V2208" s="59">
        <v>87</v>
      </c>
    </row>
    <row r="2209" spans="1:22">
      <c r="A2209" s="60" t="s">
        <v>1328</v>
      </c>
      <c r="B2209" s="15" t="str">
        <f>VLOOKUP(A2209,'Planning Periods'!$E$2:$N$540,10,FALSE)</f>
        <v>08/15/2019 - 08/15/2027</v>
      </c>
      <c r="C2209" s="59">
        <v>2016</v>
      </c>
      <c r="D2209" s="59" t="str">
        <f t="shared" si="32"/>
        <v>Truckee 2016</v>
      </c>
      <c r="E2209" s="59">
        <v>305</v>
      </c>
      <c r="F2209" s="233">
        <v>0</v>
      </c>
      <c r="G2209" s="59">
        <v>0</v>
      </c>
      <c r="H2209" s="59">
        <v>0</v>
      </c>
      <c r="I2209" s="48"/>
      <c r="J2209" s="59">
        <v>230</v>
      </c>
      <c r="K2209" s="233">
        <v>0</v>
      </c>
      <c r="L2209" s="59">
        <v>0</v>
      </c>
      <c r="M2209" s="59">
        <v>0</v>
      </c>
      <c r="N2209" s="48"/>
      <c r="O2209" s="59">
        <v>248</v>
      </c>
      <c r="P2209" s="59">
        <v>0</v>
      </c>
      <c r="Q2209" s="48"/>
      <c r="R2209" s="59">
        <v>476</v>
      </c>
      <c r="S2209" s="59">
        <v>116</v>
      </c>
      <c r="T2209" s="48">
        <v>0</v>
      </c>
      <c r="U2209" s="59">
        <v>1259</v>
      </c>
      <c r="V2209" s="59">
        <v>116</v>
      </c>
    </row>
    <row r="2210" spans="1:22">
      <c r="A2210" s="60" t="s">
        <v>1328</v>
      </c>
      <c r="B2210" s="15" t="str">
        <f>VLOOKUP(A2210,'Planning Periods'!$E$2:$N$540,10,FALSE)</f>
        <v>08/15/2019 - 08/15/2027</v>
      </c>
      <c r="C2210" s="59">
        <v>2017</v>
      </c>
      <c r="D2210" s="59" t="str">
        <f t="shared" si="32"/>
        <v>Truckee 2017</v>
      </c>
      <c r="E2210" s="59">
        <v>305</v>
      </c>
      <c r="F2210" s="233">
        <v>0</v>
      </c>
      <c r="G2210" s="59">
        <v>0</v>
      </c>
      <c r="H2210" s="59">
        <v>0</v>
      </c>
      <c r="I2210" s="48"/>
      <c r="J2210" s="59">
        <v>230</v>
      </c>
      <c r="K2210" s="233">
        <v>0</v>
      </c>
      <c r="L2210" s="59">
        <v>0</v>
      </c>
      <c r="M2210" s="59">
        <v>0</v>
      </c>
      <c r="N2210" s="48"/>
      <c r="O2210" s="59">
        <v>248</v>
      </c>
      <c r="P2210" s="59">
        <v>0</v>
      </c>
      <c r="Q2210" s="48"/>
      <c r="R2210" s="59">
        <v>476</v>
      </c>
      <c r="S2210" s="59">
        <v>93</v>
      </c>
      <c r="T2210" s="48">
        <v>0</v>
      </c>
      <c r="U2210" s="59">
        <v>1259</v>
      </c>
      <c r="V2210" s="59">
        <v>93</v>
      </c>
    </row>
    <row r="2211" spans="1:22">
      <c r="A2211" s="60" t="s">
        <v>1329</v>
      </c>
      <c r="B2211" s="15" t="str">
        <f>VLOOKUP(A2211,'Planning Periods'!$E$2:$N$540,10,FALSE)</f>
        <v>12/31/2023 - 12/31/2031</v>
      </c>
      <c r="C2211" s="59">
        <v>2014</v>
      </c>
      <c r="D2211" s="59" t="str">
        <f t="shared" si="32"/>
        <v>Tulare 2014</v>
      </c>
      <c r="E2211" s="59" t="s">
        <v>1357</v>
      </c>
      <c r="F2211" s="233" t="s">
        <v>1357</v>
      </c>
      <c r="G2211" s="59" t="s">
        <v>1357</v>
      </c>
      <c r="H2211" s="59" t="s">
        <v>1357</v>
      </c>
      <c r="I2211" s="48"/>
      <c r="J2211" s="59" t="s">
        <v>1357</v>
      </c>
      <c r="K2211" s="233" t="s">
        <v>1357</v>
      </c>
      <c r="L2211" s="59" t="s">
        <v>1357</v>
      </c>
      <c r="M2211" s="59" t="s">
        <v>1357</v>
      </c>
      <c r="N2211" s="48"/>
      <c r="O2211" s="59" t="s">
        <v>1357</v>
      </c>
      <c r="P2211" s="59" t="s">
        <v>1357</v>
      </c>
      <c r="Q2211" s="48"/>
      <c r="R2211" s="59" t="s">
        <v>1357</v>
      </c>
      <c r="S2211" s="59" t="s">
        <v>1357</v>
      </c>
      <c r="T2211" s="48" t="s">
        <v>1357</v>
      </c>
      <c r="U2211" s="59" t="s">
        <v>1357</v>
      </c>
      <c r="V2211" s="59" t="s">
        <v>1357</v>
      </c>
    </row>
    <row r="2212" spans="1:22">
      <c r="A2212" s="60" t="s">
        <v>1329</v>
      </c>
      <c r="B2212" s="15" t="str">
        <f>VLOOKUP(A2212,'Planning Periods'!$E$2:$N$540,10,FALSE)</f>
        <v>12/31/2023 - 12/31/2031</v>
      </c>
      <c r="C2212" s="59">
        <v>2015</v>
      </c>
      <c r="D2212" s="59" t="str">
        <f t="shared" si="32"/>
        <v>Tulare 2015</v>
      </c>
      <c r="E2212" s="59">
        <v>920</v>
      </c>
      <c r="F2212" s="233">
        <v>0</v>
      </c>
      <c r="G2212" s="59">
        <v>0</v>
      </c>
      <c r="H2212" s="59">
        <v>0</v>
      </c>
      <c r="I2212" s="48"/>
      <c r="J2212" s="59">
        <v>609</v>
      </c>
      <c r="K2212" s="233">
        <v>0</v>
      </c>
      <c r="L2212" s="59">
        <v>0</v>
      </c>
      <c r="M2212" s="59">
        <v>0</v>
      </c>
      <c r="N2212" s="48"/>
      <c r="O2212" s="59">
        <v>613</v>
      </c>
      <c r="P2212" s="59">
        <v>0</v>
      </c>
      <c r="Q2212" s="48"/>
      <c r="R2212" s="59">
        <v>1452</v>
      </c>
      <c r="S2212" s="59">
        <v>485</v>
      </c>
      <c r="T2212" s="48">
        <v>0</v>
      </c>
      <c r="U2212" s="59">
        <v>3594</v>
      </c>
      <c r="V2212" s="59">
        <v>485</v>
      </c>
    </row>
    <row r="2213" spans="1:22">
      <c r="A2213" s="60" t="s">
        <v>1329</v>
      </c>
      <c r="B2213" s="15" t="str">
        <f>VLOOKUP(A2213,'Planning Periods'!$E$2:$N$540,10,FALSE)</f>
        <v>12/31/2023 - 12/31/2031</v>
      </c>
      <c r="C2213" s="59">
        <v>2016</v>
      </c>
      <c r="D2213" s="59" t="str">
        <f t="shared" si="32"/>
        <v>Tulare 2016</v>
      </c>
      <c r="E2213" s="59">
        <v>920</v>
      </c>
      <c r="F2213" s="233">
        <v>0</v>
      </c>
      <c r="G2213" s="59">
        <v>0</v>
      </c>
      <c r="H2213" s="59">
        <v>0</v>
      </c>
      <c r="I2213" s="48"/>
      <c r="J2213" s="59">
        <v>609</v>
      </c>
      <c r="K2213" s="233">
        <v>0</v>
      </c>
      <c r="L2213" s="59">
        <v>0</v>
      </c>
      <c r="M2213" s="59">
        <v>0</v>
      </c>
      <c r="N2213" s="48"/>
      <c r="O2213" s="59">
        <v>613</v>
      </c>
      <c r="P2213" s="59">
        <v>0</v>
      </c>
      <c r="Q2213" s="48"/>
      <c r="R2213" s="59">
        <v>1452</v>
      </c>
      <c r="S2213" s="59">
        <v>335</v>
      </c>
      <c r="T2213" s="48">
        <v>0</v>
      </c>
      <c r="U2213" s="59">
        <v>3594</v>
      </c>
      <c r="V2213" s="59">
        <v>335</v>
      </c>
    </row>
    <row r="2214" spans="1:22">
      <c r="A2214" s="60" t="s">
        <v>1329</v>
      </c>
      <c r="B2214" s="15" t="str">
        <f>VLOOKUP(A2214,'Planning Periods'!$E$2:$N$540,10,FALSE)</f>
        <v>12/31/2023 - 12/31/2031</v>
      </c>
      <c r="C2214" s="59">
        <v>2017</v>
      </c>
      <c r="D2214" s="59" t="str">
        <f t="shared" si="32"/>
        <v>Tulare 2017</v>
      </c>
      <c r="E2214" s="59">
        <v>920</v>
      </c>
      <c r="F2214" s="233">
        <v>0</v>
      </c>
      <c r="G2214" s="59">
        <v>0</v>
      </c>
      <c r="H2214" s="59">
        <v>0</v>
      </c>
      <c r="I2214" s="48"/>
      <c r="J2214" s="59">
        <v>609</v>
      </c>
      <c r="K2214" s="233">
        <v>7</v>
      </c>
      <c r="L2214" s="59">
        <v>7</v>
      </c>
      <c r="M2214" s="59">
        <v>0</v>
      </c>
      <c r="N2214" s="48"/>
      <c r="O2214" s="59">
        <v>613</v>
      </c>
      <c r="P2214" s="59">
        <v>0</v>
      </c>
      <c r="Q2214" s="48"/>
      <c r="R2214" s="59">
        <v>1452</v>
      </c>
      <c r="S2214" s="59">
        <v>354</v>
      </c>
      <c r="T2214" s="48">
        <v>0</v>
      </c>
      <c r="U2214" s="59">
        <v>3594</v>
      </c>
      <c r="V2214" s="59">
        <v>361</v>
      </c>
    </row>
    <row r="2215" spans="1:22">
      <c r="A2215" s="60" t="s">
        <v>1330</v>
      </c>
      <c r="B2215" s="15" t="str">
        <f>VLOOKUP(A2215,'Planning Periods'!$E$2:$N$540,10,FALSE)</f>
        <v>12/31/2023 - 12/31/2031</v>
      </c>
      <c r="C2215" s="59">
        <v>2014</v>
      </c>
      <c r="D2215" s="59" t="str">
        <f t="shared" si="32"/>
        <v>Tulare County - Unincorporated 2014</v>
      </c>
      <c r="E2215" s="59" t="s">
        <v>1357</v>
      </c>
      <c r="F2215" s="233" t="s">
        <v>1357</v>
      </c>
      <c r="G2215" s="59" t="s">
        <v>1357</v>
      </c>
      <c r="H2215" s="59" t="s">
        <v>1357</v>
      </c>
      <c r="I2215" s="48"/>
      <c r="J2215" s="59" t="s">
        <v>1357</v>
      </c>
      <c r="K2215" s="233" t="s">
        <v>1357</v>
      </c>
      <c r="L2215" s="59" t="s">
        <v>1357</v>
      </c>
      <c r="M2215" s="59" t="s">
        <v>1357</v>
      </c>
      <c r="N2215" s="48"/>
      <c r="O2215" s="59" t="s">
        <v>1357</v>
      </c>
      <c r="P2215" s="59" t="s">
        <v>1357</v>
      </c>
      <c r="Q2215" s="48"/>
      <c r="R2215" s="59" t="s">
        <v>1357</v>
      </c>
      <c r="S2215" s="59" t="s">
        <v>1357</v>
      </c>
      <c r="T2215" s="48" t="s">
        <v>1357</v>
      </c>
      <c r="U2215" s="59" t="s">
        <v>1357</v>
      </c>
      <c r="V2215" s="59" t="s">
        <v>1357</v>
      </c>
    </row>
    <row r="2216" spans="1:22">
      <c r="A2216" s="60" t="s">
        <v>1330</v>
      </c>
      <c r="B2216" s="15" t="str">
        <f>VLOOKUP(A2216,'Planning Periods'!$E$2:$N$540,10,FALSE)</f>
        <v>12/31/2023 - 12/31/2031</v>
      </c>
      <c r="C2216" s="59">
        <v>2015</v>
      </c>
      <c r="D2216" s="59" t="str">
        <f t="shared" si="32"/>
        <v>Tulare County - Unincorporated 2015</v>
      </c>
      <c r="E2216" s="59">
        <v>1477</v>
      </c>
      <c r="F2216" s="233">
        <v>55</v>
      </c>
      <c r="G2216" s="59">
        <v>0</v>
      </c>
      <c r="H2216" s="59">
        <v>55</v>
      </c>
      <c r="I2216" s="48"/>
      <c r="J2216" s="59">
        <v>1065</v>
      </c>
      <c r="K2216" s="233">
        <v>63</v>
      </c>
      <c r="L2216" s="59">
        <v>0</v>
      </c>
      <c r="M2216" s="59">
        <v>63</v>
      </c>
      <c r="N2216" s="48"/>
      <c r="O2216" s="59">
        <v>1169</v>
      </c>
      <c r="P2216" s="59">
        <v>25</v>
      </c>
      <c r="Q2216" s="48"/>
      <c r="R2216" s="59">
        <v>3370</v>
      </c>
      <c r="S2216" s="59">
        <v>23</v>
      </c>
      <c r="T2216" s="48">
        <v>63</v>
      </c>
      <c r="U2216" s="59">
        <v>7081</v>
      </c>
      <c r="V2216" s="59">
        <v>166</v>
      </c>
    </row>
    <row r="2217" spans="1:22">
      <c r="A2217" s="60" t="s">
        <v>1330</v>
      </c>
      <c r="B2217" s="15" t="str">
        <f>VLOOKUP(A2217,'Planning Periods'!$E$2:$N$540,10,FALSE)</f>
        <v>12/31/2023 - 12/31/2031</v>
      </c>
      <c r="C2217" s="59">
        <v>2016</v>
      </c>
      <c r="D2217" s="59" t="str">
        <f t="shared" si="32"/>
        <v>Tulare County - Unincorporated 2016</v>
      </c>
      <c r="E2217" s="59">
        <v>1477</v>
      </c>
      <c r="F2217" s="233">
        <v>67</v>
      </c>
      <c r="G2217" s="59">
        <v>0</v>
      </c>
      <c r="H2217" s="59">
        <v>67</v>
      </c>
      <c r="I2217" s="48"/>
      <c r="J2217" s="59">
        <v>1065</v>
      </c>
      <c r="K2217" s="233">
        <v>27</v>
      </c>
      <c r="L2217" s="59">
        <v>0</v>
      </c>
      <c r="M2217" s="59">
        <v>27</v>
      </c>
      <c r="N2217" s="48"/>
      <c r="O2217" s="59">
        <v>1169</v>
      </c>
      <c r="P2217" s="59">
        <v>57</v>
      </c>
      <c r="Q2217" s="48"/>
      <c r="R2217" s="59">
        <v>3370</v>
      </c>
      <c r="S2217" s="59">
        <v>58</v>
      </c>
      <c r="T2217" s="48">
        <v>27</v>
      </c>
      <c r="U2217" s="59">
        <v>7081</v>
      </c>
      <c r="V2217" s="59">
        <v>209</v>
      </c>
    </row>
    <row r="2218" spans="1:22">
      <c r="A2218" s="60" t="s">
        <v>1330</v>
      </c>
      <c r="B2218" s="15" t="str">
        <f>VLOOKUP(A2218,'Planning Periods'!$E$2:$N$540,10,FALSE)</f>
        <v>12/31/2023 - 12/31/2031</v>
      </c>
      <c r="C2218" s="59">
        <v>2017</v>
      </c>
      <c r="D2218" s="59" t="str">
        <f t="shared" si="32"/>
        <v>Tulare County - Unincorporated 2017</v>
      </c>
      <c r="E2218" s="59">
        <v>1477</v>
      </c>
      <c r="F2218" s="233">
        <v>33</v>
      </c>
      <c r="G2218" s="59">
        <v>0</v>
      </c>
      <c r="H2218" s="59">
        <v>33</v>
      </c>
      <c r="I2218" s="48"/>
      <c r="J2218" s="59">
        <v>1065</v>
      </c>
      <c r="K2218" s="233">
        <v>84</v>
      </c>
      <c r="L2218" s="59">
        <v>0</v>
      </c>
      <c r="M2218" s="59">
        <v>84</v>
      </c>
      <c r="N2218" s="48"/>
      <c r="O2218" s="59">
        <v>1169</v>
      </c>
      <c r="P2218" s="59">
        <v>16</v>
      </c>
      <c r="Q2218" s="48"/>
      <c r="R2218" s="59">
        <v>3370</v>
      </c>
      <c r="S2218" s="59">
        <v>13</v>
      </c>
      <c r="T2218" s="48">
        <v>84</v>
      </c>
      <c r="U2218" s="59">
        <v>7081</v>
      </c>
      <c r="V2218" s="59">
        <v>146</v>
      </c>
    </row>
    <row r="2219" spans="1:22">
      <c r="A2219" t="s">
        <v>1463</v>
      </c>
      <c r="B2219" s="15" t="str">
        <f>VLOOKUP(A2219,'Planning Periods'!$E$2:$N$540,10,FALSE)</f>
        <v>02/15/2023 - 02/15/2031</v>
      </c>
      <c r="C2219" s="59">
        <v>2014</v>
      </c>
      <c r="D2219" s="59" t="str">
        <f t="shared" si="32"/>
        <v>Tulelake 2014</v>
      </c>
      <c r="E2219" s="233" t="s">
        <v>1357</v>
      </c>
      <c r="F2219" s="233" t="s">
        <v>1357</v>
      </c>
      <c r="G2219" s="233" t="s">
        <v>1357</v>
      </c>
      <c r="H2219" s="233" t="s">
        <v>1357</v>
      </c>
      <c r="I2219" s="233">
        <v>0</v>
      </c>
      <c r="J2219" s="233" t="s">
        <v>1357</v>
      </c>
      <c r="K2219" s="233" t="s">
        <v>1357</v>
      </c>
      <c r="L2219" s="233" t="s">
        <v>1357</v>
      </c>
      <c r="M2219" s="233" t="s">
        <v>1357</v>
      </c>
      <c r="N2219" s="233">
        <v>0</v>
      </c>
      <c r="O2219" s="233" t="s">
        <v>1357</v>
      </c>
      <c r="P2219" s="233" t="s">
        <v>1357</v>
      </c>
      <c r="Q2219" s="233"/>
      <c r="R2219" s="233" t="s">
        <v>1357</v>
      </c>
      <c r="S2219" s="233" t="s">
        <v>1357</v>
      </c>
      <c r="T2219" s="233" t="s">
        <v>1357</v>
      </c>
      <c r="U2219" s="233" t="s">
        <v>1357</v>
      </c>
      <c r="V2219" s="233" t="s">
        <v>1357</v>
      </c>
    </row>
    <row r="2220" spans="1:22">
      <c r="A2220" t="s">
        <v>1463</v>
      </c>
      <c r="B2220" s="15" t="str">
        <f>VLOOKUP(A2220,'Planning Periods'!$E$2:$N$540,10,FALSE)</f>
        <v>02/15/2023 - 02/15/2031</v>
      </c>
      <c r="C2220" s="59">
        <v>2015</v>
      </c>
      <c r="D2220" s="59" t="str">
        <f t="shared" si="32"/>
        <v>Tulelake 2015</v>
      </c>
      <c r="E2220" t="s">
        <v>1357</v>
      </c>
      <c r="F2220" t="s">
        <v>1357</v>
      </c>
      <c r="G2220" t="s">
        <v>1357</v>
      </c>
      <c r="H2220" t="s">
        <v>1357</v>
      </c>
      <c r="J2220" t="s">
        <v>1357</v>
      </c>
      <c r="K2220" t="s">
        <v>1357</v>
      </c>
      <c r="L2220" t="s">
        <v>1357</v>
      </c>
      <c r="M2220" t="s">
        <v>1357</v>
      </c>
      <c r="O2220" t="s">
        <v>1357</v>
      </c>
      <c r="P2220" t="s">
        <v>1357</v>
      </c>
      <c r="R2220" t="s">
        <v>1357</v>
      </c>
      <c r="S2220" t="s">
        <v>1357</v>
      </c>
      <c r="T2220" t="s">
        <v>1357</v>
      </c>
      <c r="U2220" t="s">
        <v>1357</v>
      </c>
      <c r="V2220" t="s">
        <v>1357</v>
      </c>
    </row>
    <row r="2221" spans="1:22">
      <c r="A2221" t="s">
        <v>1463</v>
      </c>
      <c r="B2221" s="15" t="str">
        <f>VLOOKUP(A2221,'Planning Periods'!$E$2:$N$540,10,FALSE)</f>
        <v>02/15/2023 - 02/15/2031</v>
      </c>
      <c r="C2221" s="59">
        <v>2016</v>
      </c>
      <c r="D2221" s="59" t="str">
        <f t="shared" si="32"/>
        <v>Tulelake 2016</v>
      </c>
      <c r="E2221" t="s">
        <v>1357</v>
      </c>
      <c r="F2221" t="s">
        <v>1357</v>
      </c>
      <c r="G2221" t="s">
        <v>1357</v>
      </c>
      <c r="H2221" t="s">
        <v>1357</v>
      </c>
      <c r="J2221" t="s">
        <v>1357</v>
      </c>
      <c r="K2221" t="s">
        <v>1357</v>
      </c>
      <c r="L2221" t="s">
        <v>1357</v>
      </c>
      <c r="M2221" t="s">
        <v>1357</v>
      </c>
      <c r="O2221" t="s">
        <v>1357</v>
      </c>
      <c r="P2221" t="s">
        <v>1357</v>
      </c>
      <c r="R2221" t="s">
        <v>1357</v>
      </c>
      <c r="S2221" t="s">
        <v>1357</v>
      </c>
      <c r="T2221" t="s">
        <v>1357</v>
      </c>
      <c r="U2221" t="s">
        <v>1357</v>
      </c>
      <c r="V2221" t="s">
        <v>1357</v>
      </c>
    </row>
    <row r="2222" spans="1:22">
      <c r="A2222" t="s">
        <v>1463</v>
      </c>
      <c r="B2222" s="15" t="str">
        <f>VLOOKUP(A2222,'Planning Periods'!$E$2:$N$540,10,FALSE)</f>
        <v>02/15/2023 - 02/15/2031</v>
      </c>
      <c r="C2222" s="59">
        <v>2017</v>
      </c>
      <c r="D2222" s="59" t="str">
        <f t="shared" si="32"/>
        <v>Tulelake 2017</v>
      </c>
      <c r="E2222" t="s">
        <v>1357</v>
      </c>
      <c r="F2222" t="s">
        <v>1357</v>
      </c>
      <c r="G2222" t="s">
        <v>1357</v>
      </c>
      <c r="H2222" t="s">
        <v>1357</v>
      </c>
      <c r="J2222" t="s">
        <v>1357</v>
      </c>
      <c r="K2222" t="s">
        <v>1357</v>
      </c>
      <c r="L2222" t="s">
        <v>1357</v>
      </c>
      <c r="M2222" t="s">
        <v>1357</v>
      </c>
      <c r="O2222" t="s">
        <v>1357</v>
      </c>
      <c r="P2222" t="s">
        <v>1357</v>
      </c>
      <c r="R2222" t="s">
        <v>1357</v>
      </c>
      <c r="S2222" t="s">
        <v>1357</v>
      </c>
      <c r="T2222" t="s">
        <v>1357</v>
      </c>
      <c r="U2222" t="s">
        <v>1357</v>
      </c>
      <c r="V2222" t="s">
        <v>1357</v>
      </c>
    </row>
    <row r="2223" spans="1:22">
      <c r="A2223" s="60" t="s">
        <v>1331</v>
      </c>
      <c r="B2223" s="15" t="str">
        <f>VLOOKUP(A2223,'Planning Periods'!$E$2:$N$540,10,FALSE)</f>
        <v>06/30/2024 - 06/30/2029</v>
      </c>
      <c r="C2223" s="59">
        <v>2014</v>
      </c>
      <c r="D2223" s="59" t="str">
        <f t="shared" si="32"/>
        <v>Tuolumne County - Unincorporated 2014</v>
      </c>
      <c r="E2223" s="59">
        <v>102</v>
      </c>
      <c r="F2223" s="233">
        <v>0</v>
      </c>
      <c r="G2223" s="59">
        <v>0</v>
      </c>
      <c r="H2223" s="59">
        <v>0</v>
      </c>
      <c r="I2223" s="48"/>
      <c r="J2223" s="59">
        <v>74</v>
      </c>
      <c r="K2223" s="233">
        <v>2</v>
      </c>
      <c r="L2223" s="59">
        <v>2</v>
      </c>
      <c r="M2223" s="59">
        <v>0</v>
      </c>
      <c r="N2223" s="48"/>
      <c r="O2223" s="59">
        <v>81</v>
      </c>
      <c r="P2223" s="59">
        <v>0</v>
      </c>
      <c r="Q2223" s="48"/>
      <c r="R2223" s="59">
        <v>193</v>
      </c>
      <c r="S2223" s="59">
        <v>0</v>
      </c>
      <c r="T2223" s="48">
        <v>0</v>
      </c>
      <c r="U2223" s="59">
        <v>450</v>
      </c>
      <c r="V2223" s="59">
        <v>2</v>
      </c>
    </row>
    <row r="2224" spans="1:22">
      <c r="A2224" s="60" t="s">
        <v>1331</v>
      </c>
      <c r="B2224" s="15" t="str">
        <f>VLOOKUP(A2224,'Planning Periods'!$E$2:$N$540,10,FALSE)</f>
        <v>06/30/2024 - 06/30/2029</v>
      </c>
      <c r="C2224" s="59">
        <v>2015</v>
      </c>
      <c r="D2224" s="59" t="str">
        <f t="shared" si="32"/>
        <v>Tuolumne County - Unincorporated 2015</v>
      </c>
      <c r="E2224" s="59">
        <v>102</v>
      </c>
      <c r="F2224" s="233">
        <v>0</v>
      </c>
      <c r="G2224" s="59">
        <v>0</v>
      </c>
      <c r="H2224" s="59">
        <v>0</v>
      </c>
      <c r="I2224" s="48"/>
      <c r="J2224" s="59">
        <v>74</v>
      </c>
      <c r="K2224" s="233">
        <v>0</v>
      </c>
      <c r="L2224" s="59">
        <v>0</v>
      </c>
      <c r="M2224" s="59">
        <v>0</v>
      </c>
      <c r="N2224" s="48"/>
      <c r="O2224" s="59">
        <v>81</v>
      </c>
      <c r="P2224" s="59">
        <v>0</v>
      </c>
      <c r="Q2224" s="48"/>
      <c r="R2224" s="59">
        <v>193</v>
      </c>
      <c r="S2224" s="59">
        <v>33</v>
      </c>
      <c r="T2224" s="48">
        <v>0</v>
      </c>
      <c r="U2224" s="59">
        <v>450</v>
      </c>
      <c r="V2224" s="59">
        <v>33</v>
      </c>
    </row>
    <row r="2225" spans="1:22">
      <c r="A2225" s="60" t="s">
        <v>1331</v>
      </c>
      <c r="B2225" s="15" t="str">
        <f>VLOOKUP(A2225,'Planning Periods'!$E$2:$N$540,10,FALSE)</f>
        <v>06/30/2024 - 06/30/2029</v>
      </c>
      <c r="C2225" s="59">
        <v>2016</v>
      </c>
      <c r="D2225" s="59" t="str">
        <f t="shared" si="32"/>
        <v>Tuolumne County - Unincorporated 2016</v>
      </c>
      <c r="E2225" s="59">
        <v>102</v>
      </c>
      <c r="F2225" s="233">
        <v>0</v>
      </c>
      <c r="G2225" s="59">
        <v>0</v>
      </c>
      <c r="H2225" s="59">
        <v>0</v>
      </c>
      <c r="I2225" s="48"/>
      <c r="J2225" s="59">
        <v>74</v>
      </c>
      <c r="K2225" s="233">
        <v>2</v>
      </c>
      <c r="L2225" s="59">
        <v>2</v>
      </c>
      <c r="M2225" s="59">
        <v>0</v>
      </c>
      <c r="N2225" s="48"/>
      <c r="O2225" s="59">
        <v>81</v>
      </c>
      <c r="P2225" s="59">
        <v>0</v>
      </c>
      <c r="Q2225" s="48"/>
      <c r="R2225" s="59">
        <v>193</v>
      </c>
      <c r="S2225" s="59">
        <v>0</v>
      </c>
      <c r="T2225" s="48">
        <v>0</v>
      </c>
      <c r="U2225" s="59">
        <v>450</v>
      </c>
      <c r="V2225" s="59">
        <v>2</v>
      </c>
    </row>
    <row r="2226" spans="1:22">
      <c r="A2226" s="60" t="s">
        <v>1331</v>
      </c>
      <c r="B2226" s="15" t="str">
        <f>VLOOKUP(A2226,'Planning Periods'!$E$2:$N$540,10,FALSE)</f>
        <v>06/30/2024 - 06/30/2029</v>
      </c>
      <c r="C2226" s="59">
        <v>2017</v>
      </c>
      <c r="D2226" s="59" t="str">
        <f t="shared" si="32"/>
        <v>Tuolumne County - Unincorporated 2017</v>
      </c>
      <c r="E2226" s="59">
        <v>102</v>
      </c>
      <c r="F2226" s="233">
        <v>0</v>
      </c>
      <c r="G2226" s="59">
        <v>0</v>
      </c>
      <c r="H2226" s="59">
        <v>0</v>
      </c>
      <c r="I2226" s="48"/>
      <c r="J2226" s="59">
        <v>74</v>
      </c>
      <c r="K2226" s="233">
        <v>2</v>
      </c>
      <c r="L2226" s="59">
        <v>2</v>
      </c>
      <c r="M2226" s="59">
        <v>0</v>
      </c>
      <c r="N2226" s="48"/>
      <c r="O2226" s="59">
        <v>81</v>
      </c>
      <c r="P2226" s="59">
        <v>0</v>
      </c>
      <c r="Q2226" s="48"/>
      <c r="R2226" s="59">
        <v>193</v>
      </c>
      <c r="S2226" s="59">
        <v>71</v>
      </c>
      <c r="T2226" s="48">
        <v>0</v>
      </c>
      <c r="U2226" s="59">
        <v>450</v>
      </c>
      <c r="V2226" s="59">
        <v>73</v>
      </c>
    </row>
    <row r="2227" spans="1:22">
      <c r="A2227" s="60" t="s">
        <v>1332</v>
      </c>
      <c r="B2227" s="15" t="str">
        <f>VLOOKUP(A2227,'Planning Periods'!$E$2:$N$540,10,FALSE)</f>
        <v>12/31/2023 - 12/31/2031</v>
      </c>
      <c r="C2227" s="59">
        <v>2014</v>
      </c>
      <c r="D2227" s="59" t="str">
        <f t="shared" si="32"/>
        <v>Turlock 2014</v>
      </c>
      <c r="E2227" s="59" t="s">
        <v>1357</v>
      </c>
      <c r="F2227" s="233" t="s">
        <v>1357</v>
      </c>
      <c r="G2227" s="59" t="s">
        <v>1357</v>
      </c>
      <c r="H2227" s="59" t="s">
        <v>1357</v>
      </c>
      <c r="I2227" s="48"/>
      <c r="J2227" s="59" t="s">
        <v>1357</v>
      </c>
      <c r="K2227" s="233" t="s">
        <v>1357</v>
      </c>
      <c r="L2227" s="59" t="s">
        <v>1357</v>
      </c>
      <c r="M2227" s="59" t="s">
        <v>1357</v>
      </c>
      <c r="N2227" s="48"/>
      <c r="O2227" s="59" t="s">
        <v>1357</v>
      </c>
      <c r="P2227" s="59" t="s">
        <v>1357</v>
      </c>
      <c r="Q2227" s="48"/>
      <c r="R2227" s="59" t="s">
        <v>1357</v>
      </c>
      <c r="S2227" s="59" t="s">
        <v>1357</v>
      </c>
      <c r="T2227" s="48" t="s">
        <v>1357</v>
      </c>
      <c r="U2227" s="59" t="s">
        <v>1357</v>
      </c>
      <c r="V2227" s="59" t="s">
        <v>1357</v>
      </c>
    </row>
    <row r="2228" spans="1:22" ht="14.25" customHeight="1">
      <c r="A2228" s="60" t="s">
        <v>1332</v>
      </c>
      <c r="B2228" s="15" t="str">
        <f>VLOOKUP(A2228,'Planning Periods'!$E$2:$N$540,10,FALSE)</f>
        <v>12/31/2023 - 12/31/2031</v>
      </c>
      <c r="C2228" s="59">
        <v>2015</v>
      </c>
      <c r="D2228" s="59" t="str">
        <f t="shared" si="32"/>
        <v>Turlock 2015</v>
      </c>
      <c r="E2228" s="59">
        <v>877</v>
      </c>
      <c r="F2228" s="233">
        <v>1</v>
      </c>
      <c r="G2228" s="59">
        <v>1</v>
      </c>
      <c r="H2228" s="59">
        <v>0</v>
      </c>
      <c r="I2228" s="48"/>
      <c r="J2228" s="59">
        <v>562</v>
      </c>
      <c r="K2228" s="233">
        <v>3</v>
      </c>
      <c r="L2228" s="59">
        <v>3</v>
      </c>
      <c r="M2228" s="59">
        <v>0</v>
      </c>
      <c r="N2228" s="48"/>
      <c r="O2228" s="59">
        <v>627</v>
      </c>
      <c r="P2228" s="59">
        <v>41</v>
      </c>
      <c r="Q2228" s="48"/>
      <c r="R2228" s="59">
        <v>1552</v>
      </c>
      <c r="S2228" s="59">
        <v>15</v>
      </c>
      <c r="T2228" s="48">
        <v>0</v>
      </c>
      <c r="U2228" s="59">
        <v>3618</v>
      </c>
      <c r="V2228" s="59">
        <v>60</v>
      </c>
    </row>
    <row r="2229" spans="1:22">
      <c r="A2229" s="60" t="s">
        <v>1332</v>
      </c>
      <c r="B2229" s="15" t="str">
        <f>VLOOKUP(A2229,'Planning Periods'!$E$2:$N$540,10,FALSE)</f>
        <v>12/31/2023 - 12/31/2031</v>
      </c>
      <c r="C2229" s="59">
        <v>2016</v>
      </c>
      <c r="D2229" s="59" t="str">
        <f t="shared" si="32"/>
        <v>Turlock 2016</v>
      </c>
      <c r="E2229" s="59">
        <v>877</v>
      </c>
      <c r="F2229" s="233">
        <v>1</v>
      </c>
      <c r="G2229" s="59">
        <v>1</v>
      </c>
      <c r="H2229" s="59">
        <v>0</v>
      </c>
      <c r="I2229" s="48"/>
      <c r="J2229" s="59">
        <v>562</v>
      </c>
      <c r="K2229" s="233">
        <v>120</v>
      </c>
      <c r="L2229" s="59">
        <v>120</v>
      </c>
      <c r="M2229" s="59">
        <v>0</v>
      </c>
      <c r="N2229" s="48"/>
      <c r="O2229" s="59">
        <v>627</v>
      </c>
      <c r="P2229" s="59">
        <v>547</v>
      </c>
      <c r="Q2229" s="48"/>
      <c r="R2229" s="59">
        <v>1552</v>
      </c>
      <c r="S2229" s="59">
        <v>13</v>
      </c>
      <c r="T2229" s="48">
        <v>0</v>
      </c>
      <c r="U2229" s="59">
        <v>3618</v>
      </c>
      <c r="V2229" s="59">
        <v>681</v>
      </c>
    </row>
    <row r="2230" spans="1:22">
      <c r="A2230" s="60" t="s">
        <v>1332</v>
      </c>
      <c r="B2230" s="15" t="str">
        <f>VLOOKUP(A2230,'Planning Periods'!$E$2:$N$540,10,FALSE)</f>
        <v>12/31/2023 - 12/31/2031</v>
      </c>
      <c r="C2230" s="59">
        <v>2017</v>
      </c>
      <c r="D2230" s="59" t="str">
        <f t="shared" si="32"/>
        <v>Turlock 2017</v>
      </c>
      <c r="E2230" s="59">
        <v>877</v>
      </c>
      <c r="F2230" s="233">
        <v>0</v>
      </c>
      <c r="G2230" s="59">
        <v>0</v>
      </c>
      <c r="H2230" s="59">
        <v>0</v>
      </c>
      <c r="I2230" s="48"/>
      <c r="J2230" s="59">
        <v>562</v>
      </c>
      <c r="K2230" s="233">
        <v>0</v>
      </c>
      <c r="L2230" s="59">
        <v>0</v>
      </c>
      <c r="M2230" s="59">
        <v>0</v>
      </c>
      <c r="N2230" s="48"/>
      <c r="O2230" s="59">
        <v>627</v>
      </c>
      <c r="P2230" s="59">
        <v>3</v>
      </c>
      <c r="Q2230" s="48"/>
      <c r="R2230" s="59">
        <v>1552</v>
      </c>
      <c r="S2230" s="59">
        <v>18</v>
      </c>
      <c r="T2230" s="48">
        <v>0</v>
      </c>
      <c r="U2230" s="59">
        <v>3618</v>
      </c>
      <c r="V2230" s="59">
        <v>21</v>
      </c>
    </row>
    <row r="2231" spans="1:22">
      <c r="A2231" s="60" t="s">
        <v>1333</v>
      </c>
      <c r="B2231" s="15"/>
      <c r="C2231" s="59">
        <v>2013</v>
      </c>
      <c r="D2231" s="59" t="str">
        <f t="shared" si="32"/>
        <v>Tustin 2013</v>
      </c>
      <c r="E2231" s="59" t="s">
        <v>1357</v>
      </c>
      <c r="F2231" s="233" t="s">
        <v>1357</v>
      </c>
      <c r="G2231" s="59" t="s">
        <v>1357</v>
      </c>
      <c r="H2231" s="59" t="s">
        <v>1357</v>
      </c>
      <c r="I2231" s="48"/>
      <c r="J2231" s="59" t="s">
        <v>1357</v>
      </c>
      <c r="K2231" s="233" t="s">
        <v>1357</v>
      </c>
      <c r="L2231" s="59" t="s">
        <v>1357</v>
      </c>
      <c r="M2231" s="59" t="s">
        <v>1357</v>
      </c>
      <c r="N2231" s="48"/>
      <c r="O2231" s="59" t="s">
        <v>1357</v>
      </c>
      <c r="P2231" s="59" t="s">
        <v>1357</v>
      </c>
      <c r="Q2231" s="48"/>
      <c r="R2231" s="59" t="s">
        <v>1357</v>
      </c>
      <c r="S2231" s="59" t="s">
        <v>1357</v>
      </c>
      <c r="T2231" s="48" t="s">
        <v>1357</v>
      </c>
      <c r="U2231" s="59" t="s">
        <v>1357</v>
      </c>
      <c r="V2231" s="59" t="s">
        <v>1357</v>
      </c>
    </row>
    <row r="2232" spans="1:22">
      <c r="A2232" s="60" t="s">
        <v>1333</v>
      </c>
      <c r="B2232" s="15" t="str">
        <f>VLOOKUP(A2232,'Planning Periods'!$E$2:$N$540,10,FALSE)</f>
        <v>10/15/2021 - 10/15/2029</v>
      </c>
      <c r="C2232" s="59">
        <v>2014</v>
      </c>
      <c r="D2232" s="59" t="str">
        <f>CONCATENATE(A2232," ",C2232)</f>
        <v>Tustin 2014</v>
      </c>
      <c r="E2232" s="59">
        <v>283</v>
      </c>
      <c r="F2232" s="233">
        <v>88</v>
      </c>
      <c r="G2232" s="59">
        <v>88</v>
      </c>
      <c r="H2232" s="59">
        <v>0</v>
      </c>
      <c r="I2232" s="48"/>
      <c r="J2232" s="59">
        <v>195</v>
      </c>
      <c r="K2232" s="233">
        <v>73</v>
      </c>
      <c r="L2232" s="59">
        <v>73</v>
      </c>
      <c r="M2232" s="59">
        <v>0</v>
      </c>
      <c r="N2232" s="48"/>
      <c r="O2232" s="59">
        <v>224</v>
      </c>
      <c r="P2232" s="59">
        <v>101</v>
      </c>
      <c r="Q2232" s="48"/>
      <c r="R2232" s="59">
        <v>525</v>
      </c>
      <c r="S2232" s="59">
        <v>496</v>
      </c>
      <c r="T2232" s="48">
        <v>0</v>
      </c>
      <c r="U2232" s="59">
        <v>1227</v>
      </c>
      <c r="V2232" s="59">
        <v>758</v>
      </c>
    </row>
    <row r="2233" spans="1:22">
      <c r="A2233" s="60" t="s">
        <v>1333</v>
      </c>
      <c r="B2233" s="15" t="str">
        <f>VLOOKUP(A2233,'Planning Periods'!$E$2:$N$540,10,FALSE)</f>
        <v>10/15/2021 - 10/15/2029</v>
      </c>
      <c r="C2233" s="59">
        <v>2015</v>
      </c>
      <c r="D2233" s="59" t="str">
        <f t="shared" ref="D2233:D2299" si="33">CONCATENATE(A2233," ",C2233)</f>
        <v>Tustin 2015</v>
      </c>
      <c r="E2233" s="59">
        <v>283</v>
      </c>
      <c r="F2233" s="233">
        <v>0</v>
      </c>
      <c r="G2233" s="59">
        <v>0</v>
      </c>
      <c r="H2233" s="59">
        <v>0</v>
      </c>
      <c r="I2233" s="48"/>
      <c r="J2233" s="59">
        <v>195</v>
      </c>
      <c r="K2233" s="233">
        <v>0</v>
      </c>
      <c r="L2233" s="59">
        <v>0</v>
      </c>
      <c r="M2233" s="59">
        <v>0</v>
      </c>
      <c r="N2233" s="48"/>
      <c r="O2233" s="59">
        <v>224</v>
      </c>
      <c r="P2233" s="59">
        <v>0</v>
      </c>
      <c r="Q2233" s="48"/>
      <c r="R2233" s="59">
        <v>525</v>
      </c>
      <c r="S2233" s="59">
        <v>240</v>
      </c>
      <c r="T2233" s="48">
        <v>0</v>
      </c>
      <c r="U2233" s="59">
        <v>1227</v>
      </c>
      <c r="V2233" s="59">
        <v>240</v>
      </c>
    </row>
    <row r="2234" spans="1:22">
      <c r="A2234" s="60" t="s">
        <v>1333</v>
      </c>
      <c r="B2234" s="15" t="str">
        <f>VLOOKUP(A2234,'Planning Periods'!$E$2:$N$540,10,FALSE)</f>
        <v>10/15/2021 - 10/15/2029</v>
      </c>
      <c r="C2234" s="59">
        <v>2016</v>
      </c>
      <c r="D2234" s="59" t="str">
        <f t="shared" si="33"/>
        <v>Tustin 2016</v>
      </c>
      <c r="E2234" s="59">
        <v>283</v>
      </c>
      <c r="F2234" s="233">
        <v>1</v>
      </c>
      <c r="G2234" s="59">
        <v>1</v>
      </c>
      <c r="H2234" s="59">
        <v>0</v>
      </c>
      <c r="I2234" s="48"/>
      <c r="J2234" s="59">
        <v>195</v>
      </c>
      <c r="K2234" s="233">
        <v>0</v>
      </c>
      <c r="L2234" s="59">
        <v>0</v>
      </c>
      <c r="M2234" s="59">
        <v>0</v>
      </c>
      <c r="N2234" s="48"/>
      <c r="O2234" s="59">
        <v>224</v>
      </c>
      <c r="P2234" s="59">
        <v>0</v>
      </c>
      <c r="Q2234" s="48"/>
      <c r="R2234" s="59">
        <v>525</v>
      </c>
      <c r="S2234" s="59">
        <v>157</v>
      </c>
      <c r="T2234" s="48">
        <v>0</v>
      </c>
      <c r="U2234" s="59">
        <v>1227</v>
      </c>
      <c r="V2234" s="59">
        <v>158</v>
      </c>
    </row>
    <row r="2235" spans="1:22">
      <c r="A2235" s="60" t="s">
        <v>1333</v>
      </c>
      <c r="B2235" s="15" t="str">
        <f>VLOOKUP(A2235,'Planning Periods'!$E$2:$N$540,10,FALSE)</f>
        <v>10/15/2021 - 10/15/2029</v>
      </c>
      <c r="C2235" s="59">
        <v>2017</v>
      </c>
      <c r="D2235" s="59" t="str">
        <f t="shared" si="33"/>
        <v>Tustin 2017</v>
      </c>
      <c r="E2235" s="59">
        <v>283</v>
      </c>
      <c r="F2235" s="233">
        <v>1</v>
      </c>
      <c r="G2235" s="59">
        <v>1</v>
      </c>
      <c r="H2235" s="59">
        <v>0</v>
      </c>
      <c r="I2235" s="48"/>
      <c r="J2235" s="59">
        <v>195</v>
      </c>
      <c r="K2235" s="233">
        <v>0</v>
      </c>
      <c r="L2235" s="59">
        <v>0</v>
      </c>
      <c r="M2235" s="59">
        <v>0</v>
      </c>
      <c r="N2235" s="48"/>
      <c r="O2235" s="59">
        <v>224</v>
      </c>
      <c r="P2235" s="59">
        <v>0</v>
      </c>
      <c r="Q2235" s="48"/>
      <c r="R2235" s="59">
        <v>525</v>
      </c>
      <c r="S2235" s="59">
        <v>13</v>
      </c>
      <c r="T2235" s="48">
        <v>0</v>
      </c>
      <c r="U2235" s="59">
        <v>1227</v>
      </c>
      <c r="V2235" s="59">
        <v>14</v>
      </c>
    </row>
    <row r="2236" spans="1:22">
      <c r="A2236" s="60" t="s">
        <v>1334</v>
      </c>
      <c r="B2236" s="15"/>
      <c r="C2236" s="59">
        <v>2013</v>
      </c>
      <c r="D2236" s="59" t="str">
        <f t="shared" si="33"/>
        <v>Twentynine Palms 2013</v>
      </c>
      <c r="E2236" s="59" t="s">
        <v>1357</v>
      </c>
      <c r="F2236" s="233" t="s">
        <v>1357</v>
      </c>
      <c r="G2236" s="59" t="s">
        <v>1357</v>
      </c>
      <c r="H2236" s="59" t="s">
        <v>1357</v>
      </c>
      <c r="I2236" s="48"/>
      <c r="J2236" s="59" t="s">
        <v>1357</v>
      </c>
      <c r="K2236" s="233" t="s">
        <v>1357</v>
      </c>
      <c r="L2236" s="59" t="s">
        <v>1357</v>
      </c>
      <c r="M2236" s="59" t="s">
        <v>1357</v>
      </c>
      <c r="N2236" s="48"/>
      <c r="O2236" s="59" t="s">
        <v>1357</v>
      </c>
      <c r="P2236" s="59" t="s">
        <v>1357</v>
      </c>
      <c r="Q2236" s="48"/>
      <c r="R2236" s="59" t="s">
        <v>1357</v>
      </c>
      <c r="S2236" s="59" t="s">
        <v>1357</v>
      </c>
      <c r="T2236" s="48" t="s">
        <v>1357</v>
      </c>
      <c r="U2236" s="59" t="s">
        <v>1357</v>
      </c>
      <c r="V2236" s="59" t="s">
        <v>1357</v>
      </c>
    </row>
    <row r="2237" spans="1:22">
      <c r="A2237" s="60" t="s">
        <v>1334</v>
      </c>
      <c r="B2237" s="15" t="str">
        <f>VLOOKUP(A2237,'Planning Periods'!$E$2:$N$540,10,FALSE)</f>
        <v>10/15/2021 - 10/15/2029</v>
      </c>
      <c r="C2237" s="59">
        <v>2014</v>
      </c>
      <c r="D2237" s="59" t="str">
        <f t="shared" si="33"/>
        <v>Twentynine Palms 2014</v>
      </c>
      <c r="E2237" s="59">
        <v>103</v>
      </c>
      <c r="F2237" s="233">
        <v>0</v>
      </c>
      <c r="G2237" s="59">
        <v>0</v>
      </c>
      <c r="H2237" s="59">
        <v>0</v>
      </c>
      <c r="I2237" s="48"/>
      <c r="J2237" s="59">
        <v>72</v>
      </c>
      <c r="K2237" s="233">
        <v>0</v>
      </c>
      <c r="L2237" s="59">
        <v>0</v>
      </c>
      <c r="M2237" s="59">
        <v>0</v>
      </c>
      <c r="N2237" s="48"/>
      <c r="O2237" s="59">
        <v>84</v>
      </c>
      <c r="P2237" s="59">
        <v>7</v>
      </c>
      <c r="Q2237" s="48"/>
      <c r="R2237" s="59">
        <v>195</v>
      </c>
      <c r="S2237" s="59">
        <v>0</v>
      </c>
      <c r="T2237" s="48">
        <v>0</v>
      </c>
      <c r="U2237" s="59">
        <v>454</v>
      </c>
      <c r="V2237" s="59">
        <v>7</v>
      </c>
    </row>
    <row r="2238" spans="1:22">
      <c r="A2238" s="60" t="s">
        <v>1334</v>
      </c>
      <c r="B2238" s="15" t="str">
        <f>VLOOKUP(A2238,'Planning Periods'!$E$2:$N$540,10,FALSE)</f>
        <v>10/15/2021 - 10/15/2029</v>
      </c>
      <c r="C2238" s="59">
        <v>2015</v>
      </c>
      <c r="D2238" s="59" t="str">
        <f t="shared" si="33"/>
        <v>Twentynine Palms 2015</v>
      </c>
      <c r="E2238" s="59">
        <v>103</v>
      </c>
      <c r="F2238" s="233">
        <v>0</v>
      </c>
      <c r="G2238" s="59">
        <v>0</v>
      </c>
      <c r="H2238" s="59">
        <v>0</v>
      </c>
      <c r="I2238" s="48"/>
      <c r="J2238" s="59">
        <v>72</v>
      </c>
      <c r="K2238" s="233">
        <v>0</v>
      </c>
      <c r="L2238" s="59">
        <v>0</v>
      </c>
      <c r="M2238" s="59">
        <v>0</v>
      </c>
      <c r="N2238" s="48"/>
      <c r="O2238" s="59">
        <v>84</v>
      </c>
      <c r="P2238" s="59">
        <v>5</v>
      </c>
      <c r="Q2238" s="48"/>
      <c r="R2238" s="59">
        <v>195</v>
      </c>
      <c r="S2238" s="59">
        <v>0</v>
      </c>
      <c r="T2238" s="48">
        <v>0</v>
      </c>
      <c r="U2238" s="59">
        <v>454</v>
      </c>
      <c r="V2238" s="59">
        <v>5</v>
      </c>
    </row>
    <row r="2239" spans="1:22">
      <c r="A2239" s="60" t="s">
        <v>1334</v>
      </c>
      <c r="B2239" s="15" t="str">
        <f>VLOOKUP(A2239,'Planning Periods'!$E$2:$N$540,10,FALSE)</f>
        <v>10/15/2021 - 10/15/2029</v>
      </c>
      <c r="C2239" s="59">
        <v>2016</v>
      </c>
      <c r="D2239" s="59" t="str">
        <f t="shared" si="33"/>
        <v>Twentynine Palms 2016</v>
      </c>
      <c r="E2239" s="59">
        <v>103</v>
      </c>
      <c r="F2239" s="233">
        <v>0</v>
      </c>
      <c r="G2239" s="59">
        <v>0</v>
      </c>
      <c r="H2239" s="59">
        <v>0</v>
      </c>
      <c r="I2239" s="48"/>
      <c r="J2239" s="59">
        <v>72</v>
      </c>
      <c r="K2239" s="233">
        <v>0</v>
      </c>
      <c r="L2239" s="59">
        <v>0</v>
      </c>
      <c r="M2239" s="59">
        <v>0</v>
      </c>
      <c r="N2239" s="48"/>
      <c r="O2239" s="59">
        <v>84</v>
      </c>
      <c r="P2239" s="59">
        <v>1</v>
      </c>
      <c r="Q2239" s="48"/>
      <c r="R2239" s="59">
        <v>195</v>
      </c>
      <c r="S2239" s="59">
        <v>0</v>
      </c>
      <c r="T2239" s="48">
        <v>0</v>
      </c>
      <c r="U2239" s="59">
        <v>454</v>
      </c>
      <c r="V2239" s="59">
        <v>1</v>
      </c>
    </row>
    <row r="2240" spans="1:22">
      <c r="A2240" s="60" t="s">
        <v>1334</v>
      </c>
      <c r="B2240" s="15" t="str">
        <f>VLOOKUP(A2240,'Planning Periods'!$E$2:$N$540,10,FALSE)</f>
        <v>10/15/2021 - 10/15/2029</v>
      </c>
      <c r="C2240" s="59">
        <v>2017</v>
      </c>
      <c r="D2240" s="59" t="str">
        <f t="shared" si="33"/>
        <v>Twentynine Palms 2017</v>
      </c>
      <c r="E2240" s="59">
        <v>103</v>
      </c>
      <c r="F2240" s="233">
        <v>0</v>
      </c>
      <c r="G2240" s="59">
        <v>0</v>
      </c>
      <c r="H2240" s="59">
        <v>0</v>
      </c>
      <c r="I2240" s="48"/>
      <c r="J2240" s="59">
        <v>72</v>
      </c>
      <c r="K2240" s="233">
        <v>0</v>
      </c>
      <c r="L2240" s="59">
        <v>0</v>
      </c>
      <c r="M2240" s="59">
        <v>0</v>
      </c>
      <c r="N2240" s="48"/>
      <c r="O2240" s="59">
        <v>84</v>
      </c>
      <c r="P2240" s="59">
        <v>10</v>
      </c>
      <c r="Q2240" s="48"/>
      <c r="R2240" s="59">
        <v>195</v>
      </c>
      <c r="S2240" s="59">
        <v>0</v>
      </c>
      <c r="T2240" s="48">
        <v>0</v>
      </c>
      <c r="U2240" s="59">
        <v>454</v>
      </c>
      <c r="V2240" s="59">
        <v>10</v>
      </c>
    </row>
    <row r="2241" spans="1:22">
      <c r="A2241" s="60" t="s">
        <v>1335</v>
      </c>
      <c r="B2241" s="15" t="str">
        <f>VLOOKUP(A2241,'Planning Periods'!$E$2:$N$540,10,FALSE)</f>
        <v>08/15/2019 - 08/15/2027</v>
      </c>
      <c r="C2241" s="59">
        <v>2014</v>
      </c>
      <c r="D2241" s="59" t="str">
        <f t="shared" si="33"/>
        <v>Ukiah 2014</v>
      </c>
      <c r="E2241" s="59">
        <v>11</v>
      </c>
      <c r="F2241" s="233">
        <v>0</v>
      </c>
      <c r="G2241" s="59">
        <v>0</v>
      </c>
      <c r="H2241" s="59">
        <v>0</v>
      </c>
      <c r="I2241" s="48"/>
      <c r="J2241" s="59">
        <v>7</v>
      </c>
      <c r="K2241" s="233">
        <v>0</v>
      </c>
      <c r="L2241" s="59">
        <v>0</v>
      </c>
      <c r="M2241" s="59">
        <v>0</v>
      </c>
      <c r="N2241" s="48"/>
      <c r="O2241" s="59">
        <v>7</v>
      </c>
      <c r="P2241" s="59">
        <v>0</v>
      </c>
      <c r="Q2241" s="48"/>
      <c r="R2241" s="59">
        <v>20</v>
      </c>
      <c r="S2241" s="59">
        <v>0</v>
      </c>
      <c r="T2241" s="48">
        <v>0</v>
      </c>
      <c r="U2241" s="59">
        <v>45</v>
      </c>
      <c r="V2241" s="59">
        <v>0</v>
      </c>
    </row>
    <row r="2242" spans="1:22">
      <c r="A2242" s="60" t="s">
        <v>1335</v>
      </c>
      <c r="B2242" s="15" t="str">
        <f>VLOOKUP(A2242,'Planning Periods'!$E$2:$N$540,10,FALSE)</f>
        <v>08/15/2019 - 08/15/2027</v>
      </c>
      <c r="C2242" s="59">
        <v>2015</v>
      </c>
      <c r="D2242" s="59" t="str">
        <f t="shared" si="33"/>
        <v>Ukiah 2015</v>
      </c>
      <c r="E2242" s="59">
        <v>11</v>
      </c>
      <c r="F2242" s="233">
        <v>31</v>
      </c>
      <c r="G2242" s="59">
        <v>31</v>
      </c>
      <c r="H2242" s="59">
        <v>0</v>
      </c>
      <c r="I2242" s="48"/>
      <c r="J2242" s="59">
        <v>7</v>
      </c>
      <c r="K2242" s="233">
        <v>10</v>
      </c>
      <c r="L2242" s="59">
        <v>10</v>
      </c>
      <c r="M2242" s="59">
        <v>0</v>
      </c>
      <c r="N2242" s="48"/>
      <c r="O2242" s="59">
        <v>7</v>
      </c>
      <c r="P2242" s="59">
        <v>0</v>
      </c>
      <c r="Q2242" s="48"/>
      <c r="R2242" s="59">
        <v>20</v>
      </c>
      <c r="S2242" s="59">
        <v>5</v>
      </c>
      <c r="T2242" s="48">
        <v>0</v>
      </c>
      <c r="U2242" s="59">
        <v>45</v>
      </c>
      <c r="V2242" s="59">
        <v>46</v>
      </c>
    </row>
    <row r="2243" spans="1:22">
      <c r="A2243" s="60" t="s">
        <v>1335</v>
      </c>
      <c r="B2243" s="15" t="str">
        <f>VLOOKUP(A2243,'Planning Periods'!$E$2:$N$540,10,FALSE)</f>
        <v>08/15/2019 - 08/15/2027</v>
      </c>
      <c r="C2243" s="59">
        <v>2016</v>
      </c>
      <c r="D2243" s="59" t="str">
        <f t="shared" si="33"/>
        <v>Ukiah 2016</v>
      </c>
      <c r="E2243" s="59">
        <v>11</v>
      </c>
      <c r="F2243" s="233">
        <v>0</v>
      </c>
      <c r="G2243" s="59">
        <v>0</v>
      </c>
      <c r="H2243" s="59">
        <v>0</v>
      </c>
      <c r="I2243" s="48"/>
      <c r="J2243" s="59">
        <v>7</v>
      </c>
      <c r="K2243" s="233">
        <v>0</v>
      </c>
      <c r="L2243" s="59">
        <v>0</v>
      </c>
      <c r="M2243" s="59">
        <v>0</v>
      </c>
      <c r="N2243" s="48"/>
      <c r="O2243" s="59">
        <v>7</v>
      </c>
      <c r="P2243" s="59">
        <v>0</v>
      </c>
      <c r="Q2243" s="48"/>
      <c r="R2243" s="59">
        <v>20</v>
      </c>
      <c r="S2243" s="59">
        <v>7</v>
      </c>
      <c r="T2243" s="48">
        <v>0</v>
      </c>
      <c r="U2243" s="59">
        <v>45</v>
      </c>
      <c r="V2243" s="59">
        <v>7</v>
      </c>
    </row>
    <row r="2244" spans="1:22">
      <c r="A2244" s="60" t="s">
        <v>1335</v>
      </c>
      <c r="B2244" s="15" t="str">
        <f>VLOOKUP(A2244,'Planning Periods'!$E$2:$N$540,10,FALSE)</f>
        <v>08/15/2019 - 08/15/2027</v>
      </c>
      <c r="C2244" s="59">
        <v>2017</v>
      </c>
      <c r="D2244" s="59" t="str">
        <f t="shared" si="33"/>
        <v>Ukiah 2017</v>
      </c>
      <c r="E2244" s="59">
        <v>11</v>
      </c>
      <c r="F2244" s="233">
        <v>0</v>
      </c>
      <c r="G2244" s="59">
        <v>0</v>
      </c>
      <c r="H2244" s="59">
        <v>0</v>
      </c>
      <c r="I2244" s="48"/>
      <c r="J2244" s="59">
        <v>7</v>
      </c>
      <c r="K2244" s="233">
        <v>0</v>
      </c>
      <c r="L2244" s="59">
        <v>0</v>
      </c>
      <c r="M2244" s="59">
        <v>0</v>
      </c>
      <c r="N2244" s="48"/>
      <c r="O2244" s="59">
        <v>7</v>
      </c>
      <c r="P2244" s="59">
        <v>0</v>
      </c>
      <c r="Q2244" s="48"/>
      <c r="R2244" s="59">
        <v>20</v>
      </c>
      <c r="S2244" s="59">
        <v>4</v>
      </c>
      <c r="T2244" s="48">
        <v>0</v>
      </c>
      <c r="U2244" s="59">
        <v>45</v>
      </c>
      <c r="V2244" s="59">
        <v>4</v>
      </c>
    </row>
    <row r="2245" spans="1:22">
      <c r="A2245" s="60" t="s">
        <v>1336</v>
      </c>
      <c r="B2245" s="15" t="str">
        <f>VLOOKUP(A2245,'Planning Periods'!$E$2:$N$540,10,FALSE)</f>
        <v>01/31/2023 - 01/31/2031</v>
      </c>
      <c r="C2245" s="59">
        <v>2014</v>
      </c>
      <c r="D2245" s="59" t="str">
        <f t="shared" si="33"/>
        <v>Union City 2014</v>
      </c>
      <c r="E2245" s="59">
        <v>317</v>
      </c>
      <c r="F2245" s="233">
        <v>0</v>
      </c>
      <c r="G2245" s="59">
        <v>0</v>
      </c>
      <c r="H2245" s="59">
        <v>0</v>
      </c>
      <c r="I2245" s="48"/>
      <c r="J2245" s="59">
        <v>264</v>
      </c>
      <c r="K2245" s="233">
        <v>0</v>
      </c>
      <c r="L2245" s="59">
        <v>0</v>
      </c>
      <c r="M2245" s="59">
        <v>0</v>
      </c>
      <c r="N2245" s="48"/>
      <c r="O2245" s="59">
        <v>192</v>
      </c>
      <c r="P2245" s="59">
        <v>4</v>
      </c>
      <c r="Q2245" s="48"/>
      <c r="R2245" s="59">
        <v>417</v>
      </c>
      <c r="S2245" s="59">
        <v>2</v>
      </c>
      <c r="T2245" s="48">
        <v>0</v>
      </c>
      <c r="U2245" s="59">
        <v>1190</v>
      </c>
      <c r="V2245" s="59">
        <v>6</v>
      </c>
    </row>
    <row r="2246" spans="1:22">
      <c r="A2246" s="60" t="s">
        <v>1336</v>
      </c>
      <c r="B2246" s="15" t="str">
        <f>VLOOKUP(A2246,'Planning Periods'!$E$2:$N$540,10,FALSE)</f>
        <v>01/31/2023 - 01/31/2031</v>
      </c>
      <c r="C2246" s="59">
        <v>2015</v>
      </c>
      <c r="D2246" s="59" t="str">
        <f t="shared" si="33"/>
        <v>Union City 2015</v>
      </c>
      <c r="E2246" s="59">
        <v>317</v>
      </c>
      <c r="F2246" s="233">
        <v>0</v>
      </c>
      <c r="G2246" s="59">
        <v>0</v>
      </c>
      <c r="H2246" s="59">
        <v>0</v>
      </c>
      <c r="I2246" s="48"/>
      <c r="J2246" s="59">
        <v>264</v>
      </c>
      <c r="K2246" s="233">
        <v>0</v>
      </c>
      <c r="L2246" s="59">
        <v>0</v>
      </c>
      <c r="M2246" s="59">
        <v>0</v>
      </c>
      <c r="N2246" s="48"/>
      <c r="O2246" s="59">
        <v>192</v>
      </c>
      <c r="P2246" s="59">
        <v>2</v>
      </c>
      <c r="Q2246" s="48"/>
      <c r="R2246" s="59">
        <v>417</v>
      </c>
      <c r="S2246" s="59">
        <v>288</v>
      </c>
      <c r="T2246" s="48">
        <v>0</v>
      </c>
      <c r="U2246" s="59">
        <v>1190</v>
      </c>
      <c r="V2246" s="59">
        <v>290</v>
      </c>
    </row>
    <row r="2247" spans="1:22">
      <c r="A2247" s="60" t="s">
        <v>1336</v>
      </c>
      <c r="B2247" s="15" t="str">
        <f>VLOOKUP(A2247,'Planning Periods'!$E$2:$N$540,10,FALSE)</f>
        <v>01/31/2023 - 01/31/2031</v>
      </c>
      <c r="C2247" s="59">
        <v>2016</v>
      </c>
      <c r="D2247" s="59" t="str">
        <f t="shared" si="33"/>
        <v>Union City 2016</v>
      </c>
      <c r="E2247" s="59">
        <v>317</v>
      </c>
      <c r="F2247" s="233">
        <v>0</v>
      </c>
      <c r="G2247" s="59">
        <v>0</v>
      </c>
      <c r="H2247" s="59">
        <v>0</v>
      </c>
      <c r="I2247" s="48"/>
      <c r="J2247" s="59">
        <v>264</v>
      </c>
      <c r="K2247" s="233">
        <v>0</v>
      </c>
      <c r="L2247" s="59">
        <v>0</v>
      </c>
      <c r="M2247" s="59">
        <v>0</v>
      </c>
      <c r="N2247" s="48"/>
      <c r="O2247" s="59">
        <v>192</v>
      </c>
      <c r="P2247" s="59">
        <v>1</v>
      </c>
      <c r="Q2247" s="48"/>
      <c r="R2247" s="59">
        <v>417</v>
      </c>
      <c r="S2247" s="59">
        <v>1</v>
      </c>
      <c r="T2247" s="48">
        <v>0</v>
      </c>
      <c r="U2247" s="59">
        <v>1190</v>
      </c>
      <c r="V2247" s="59">
        <v>2</v>
      </c>
    </row>
    <row r="2248" spans="1:22">
      <c r="A2248" s="60" t="s">
        <v>1336</v>
      </c>
      <c r="B2248" s="15" t="str">
        <f>VLOOKUP(A2248,'Planning Periods'!$E$2:$N$540,10,FALSE)</f>
        <v>01/31/2023 - 01/31/2031</v>
      </c>
      <c r="C2248" s="59">
        <v>2017</v>
      </c>
      <c r="D2248" s="59" t="str">
        <f t="shared" si="33"/>
        <v>Union City 2017</v>
      </c>
      <c r="E2248" s="59">
        <v>317</v>
      </c>
      <c r="F2248" s="233">
        <v>0</v>
      </c>
      <c r="G2248" s="59">
        <v>0</v>
      </c>
      <c r="H2248" s="59">
        <v>0</v>
      </c>
      <c r="I2248" s="48"/>
      <c r="J2248" s="59">
        <v>264</v>
      </c>
      <c r="K2248" s="233">
        <v>0</v>
      </c>
      <c r="L2248" s="59">
        <v>0</v>
      </c>
      <c r="M2248" s="59">
        <v>0</v>
      </c>
      <c r="N2248" s="48"/>
      <c r="O2248" s="59">
        <v>192</v>
      </c>
      <c r="P2248" s="59">
        <v>3</v>
      </c>
      <c r="Q2248" s="48"/>
      <c r="R2248" s="59">
        <v>417</v>
      </c>
      <c r="S2248" s="59">
        <v>27</v>
      </c>
      <c r="T2248" s="48">
        <v>0</v>
      </c>
      <c r="U2248" s="59">
        <v>1190</v>
      </c>
      <c r="V2248" s="59">
        <v>30</v>
      </c>
    </row>
    <row r="2249" spans="1:22">
      <c r="A2249" s="60" t="s">
        <v>1337</v>
      </c>
      <c r="B2249" s="15"/>
      <c r="C2249" s="59">
        <v>2013</v>
      </c>
      <c r="D2249" s="59" t="str">
        <f t="shared" si="33"/>
        <v>Upland 2013</v>
      </c>
      <c r="E2249" s="59" t="s">
        <v>1357</v>
      </c>
      <c r="F2249" s="233" t="s">
        <v>1357</v>
      </c>
      <c r="G2249" s="59" t="s">
        <v>1357</v>
      </c>
      <c r="H2249" s="59" t="s">
        <v>1357</v>
      </c>
      <c r="I2249" s="48"/>
      <c r="J2249" s="59" t="s">
        <v>1357</v>
      </c>
      <c r="K2249" s="233" t="s">
        <v>1357</v>
      </c>
      <c r="L2249" s="59" t="s">
        <v>1357</v>
      </c>
      <c r="M2249" s="59" t="s">
        <v>1357</v>
      </c>
      <c r="N2249" s="48"/>
      <c r="O2249" s="59" t="s">
        <v>1357</v>
      </c>
      <c r="P2249" s="59" t="s">
        <v>1357</v>
      </c>
      <c r="Q2249" s="48"/>
      <c r="R2249" s="59" t="s">
        <v>1357</v>
      </c>
      <c r="S2249" s="59" t="s">
        <v>1357</v>
      </c>
      <c r="T2249" s="48" t="s">
        <v>1357</v>
      </c>
      <c r="U2249" s="59" t="s">
        <v>1357</v>
      </c>
      <c r="V2249" s="59" t="s">
        <v>1357</v>
      </c>
    </row>
    <row r="2250" spans="1:22">
      <c r="A2250" s="60" t="s">
        <v>1337</v>
      </c>
      <c r="B2250" s="15" t="str">
        <f>VLOOKUP(A2250,'Planning Periods'!$E$2:$N$540,10,FALSE)</f>
        <v>10/15/2021 - 10/15/2029</v>
      </c>
      <c r="C2250" s="59">
        <v>2014</v>
      </c>
      <c r="D2250" s="59" t="str">
        <f t="shared" si="33"/>
        <v>Upland 2014</v>
      </c>
      <c r="E2250" s="59" t="s">
        <v>1357</v>
      </c>
      <c r="F2250" s="233" t="s">
        <v>1357</v>
      </c>
      <c r="G2250" s="59" t="s">
        <v>1357</v>
      </c>
      <c r="H2250" s="59" t="s">
        <v>1357</v>
      </c>
      <c r="I2250" s="48"/>
      <c r="J2250" s="59" t="s">
        <v>1357</v>
      </c>
      <c r="K2250" s="233" t="s">
        <v>1357</v>
      </c>
      <c r="L2250" s="59" t="s">
        <v>1357</v>
      </c>
      <c r="M2250" s="59" t="s">
        <v>1357</v>
      </c>
      <c r="N2250" s="48"/>
      <c r="O2250" s="59" t="s">
        <v>1357</v>
      </c>
      <c r="P2250" s="59" t="s">
        <v>1357</v>
      </c>
      <c r="Q2250" s="48"/>
      <c r="R2250" s="59" t="s">
        <v>1357</v>
      </c>
      <c r="S2250" s="59" t="s">
        <v>1357</v>
      </c>
      <c r="T2250" s="48" t="s">
        <v>1357</v>
      </c>
      <c r="U2250" s="59" t="s">
        <v>1357</v>
      </c>
      <c r="V2250" s="59" t="s">
        <v>1357</v>
      </c>
    </row>
    <row r="2251" spans="1:22">
      <c r="A2251" s="60" t="s">
        <v>1337</v>
      </c>
      <c r="B2251" s="15" t="str">
        <f>VLOOKUP(A2251,'Planning Periods'!$E$2:$N$540,10,FALSE)</f>
        <v>10/15/2021 - 10/15/2029</v>
      </c>
      <c r="C2251" s="59">
        <v>2015</v>
      </c>
      <c r="D2251" s="59" t="str">
        <f t="shared" si="33"/>
        <v>Upland 2015</v>
      </c>
      <c r="E2251" s="59">
        <v>382</v>
      </c>
      <c r="F2251" s="233">
        <v>0</v>
      </c>
      <c r="G2251" s="59">
        <v>0</v>
      </c>
      <c r="H2251" s="59">
        <v>0</v>
      </c>
      <c r="I2251" s="48"/>
      <c r="J2251" s="59">
        <v>260</v>
      </c>
      <c r="K2251" s="233">
        <v>0</v>
      </c>
      <c r="L2251" s="59">
        <v>0</v>
      </c>
      <c r="M2251" s="59">
        <v>0</v>
      </c>
      <c r="N2251" s="48"/>
      <c r="O2251" s="59">
        <v>294</v>
      </c>
      <c r="P2251" s="59">
        <v>0</v>
      </c>
      <c r="Q2251" s="48"/>
      <c r="R2251" s="59">
        <v>653</v>
      </c>
      <c r="S2251" s="59">
        <v>100</v>
      </c>
      <c r="T2251" s="48">
        <v>0</v>
      </c>
      <c r="U2251" s="59">
        <v>1589</v>
      </c>
      <c r="V2251" s="59">
        <v>100</v>
      </c>
    </row>
    <row r="2252" spans="1:22">
      <c r="A2252" s="60" t="s">
        <v>1337</v>
      </c>
      <c r="B2252" s="15" t="str">
        <f>VLOOKUP(A2252,'Planning Periods'!$E$2:$N$540,10,FALSE)</f>
        <v>10/15/2021 - 10/15/2029</v>
      </c>
      <c r="C2252" s="59">
        <v>2016</v>
      </c>
      <c r="D2252" s="59" t="str">
        <f t="shared" si="33"/>
        <v>Upland 2016</v>
      </c>
      <c r="E2252" s="59">
        <v>382</v>
      </c>
      <c r="F2252" s="233">
        <v>0</v>
      </c>
      <c r="G2252" s="59">
        <v>0</v>
      </c>
      <c r="H2252" s="59">
        <v>0</v>
      </c>
      <c r="I2252" s="48"/>
      <c r="J2252" s="59">
        <v>260</v>
      </c>
      <c r="K2252" s="233">
        <v>0</v>
      </c>
      <c r="L2252" s="59">
        <v>0</v>
      </c>
      <c r="M2252" s="59">
        <v>0</v>
      </c>
      <c r="N2252" s="48"/>
      <c r="O2252" s="59">
        <v>294</v>
      </c>
      <c r="P2252" s="59">
        <v>0</v>
      </c>
      <c r="Q2252" s="48"/>
      <c r="R2252" s="59">
        <v>653</v>
      </c>
      <c r="S2252" s="59">
        <v>103</v>
      </c>
      <c r="T2252" s="48">
        <v>0</v>
      </c>
      <c r="U2252" s="59">
        <v>1589</v>
      </c>
      <c r="V2252" s="59">
        <v>103</v>
      </c>
    </row>
    <row r="2253" spans="1:22">
      <c r="A2253" s="60" t="s">
        <v>1337</v>
      </c>
      <c r="B2253" s="15" t="str">
        <f>VLOOKUP(A2253,'Planning Periods'!$E$2:$N$540,10,FALSE)</f>
        <v>10/15/2021 - 10/15/2029</v>
      </c>
      <c r="C2253" s="59">
        <v>2017</v>
      </c>
      <c r="D2253" s="59" t="str">
        <f t="shared" si="33"/>
        <v>Upland 2017</v>
      </c>
      <c r="E2253" s="59">
        <v>382</v>
      </c>
      <c r="F2253" s="233">
        <v>0</v>
      </c>
      <c r="G2253" s="59">
        <v>0</v>
      </c>
      <c r="H2253" s="59">
        <v>0</v>
      </c>
      <c r="I2253" s="48"/>
      <c r="J2253" s="59">
        <v>260</v>
      </c>
      <c r="K2253" s="233">
        <v>0</v>
      </c>
      <c r="L2253" s="59">
        <v>0</v>
      </c>
      <c r="M2253" s="59">
        <v>0</v>
      </c>
      <c r="N2253" s="48"/>
      <c r="O2253" s="59">
        <v>294</v>
      </c>
      <c r="P2253" s="59">
        <v>0</v>
      </c>
      <c r="Q2253" s="48"/>
      <c r="R2253" s="59">
        <v>653</v>
      </c>
      <c r="S2253" s="59">
        <v>99</v>
      </c>
      <c r="T2253" s="48">
        <v>0</v>
      </c>
      <c r="U2253" s="59">
        <v>1589</v>
      </c>
      <c r="V2253" s="59">
        <v>99</v>
      </c>
    </row>
    <row r="2254" spans="1:22">
      <c r="A2254" s="60" t="s">
        <v>1338</v>
      </c>
      <c r="B2254" s="15" t="str">
        <f>VLOOKUP(A2254,'Planning Periods'!$E$2:$N$540,10,FALSE)</f>
        <v>01/31/2023 - 01/31/2031</v>
      </c>
      <c r="C2254" s="59">
        <v>2014</v>
      </c>
      <c r="D2254" s="59" t="str">
        <f t="shared" si="33"/>
        <v>Vacaville 2014</v>
      </c>
      <c r="E2254" s="59" t="s">
        <v>1357</v>
      </c>
      <c r="F2254" s="233" t="s">
        <v>1357</v>
      </c>
      <c r="G2254" s="59" t="s">
        <v>1357</v>
      </c>
      <c r="H2254" s="59" t="s">
        <v>1357</v>
      </c>
      <c r="I2254" s="48"/>
      <c r="J2254" s="59" t="s">
        <v>1357</v>
      </c>
      <c r="K2254" s="233" t="s">
        <v>1357</v>
      </c>
      <c r="L2254" s="59" t="s">
        <v>1357</v>
      </c>
      <c r="M2254" s="59" t="s">
        <v>1357</v>
      </c>
      <c r="N2254" s="48"/>
      <c r="O2254" s="59" t="s">
        <v>1357</v>
      </c>
      <c r="P2254" s="59" t="s">
        <v>1357</v>
      </c>
      <c r="Q2254" s="48"/>
      <c r="R2254" s="59" t="s">
        <v>1357</v>
      </c>
      <c r="S2254" s="59" t="s">
        <v>1357</v>
      </c>
      <c r="T2254" s="48" t="s">
        <v>1357</v>
      </c>
      <c r="U2254" s="59" t="s">
        <v>1357</v>
      </c>
      <c r="V2254" s="59" t="s">
        <v>1357</v>
      </c>
    </row>
    <row r="2255" spans="1:22">
      <c r="A2255" s="60" t="s">
        <v>1338</v>
      </c>
      <c r="B2255" s="15" t="str">
        <f>VLOOKUP(A2255,'Planning Periods'!$E$2:$N$540,10,FALSE)</f>
        <v>01/31/2023 - 01/31/2031</v>
      </c>
      <c r="C2255" s="59">
        <v>2015</v>
      </c>
      <c r="D2255" s="59" t="str">
        <f t="shared" si="33"/>
        <v>Vacaville 2015</v>
      </c>
      <c r="E2255" s="59">
        <v>287</v>
      </c>
      <c r="F2255" s="233">
        <v>20</v>
      </c>
      <c r="G2255" s="59">
        <v>20</v>
      </c>
      <c r="H2255" s="59">
        <v>0</v>
      </c>
      <c r="I2255" s="48"/>
      <c r="J2255" s="59">
        <v>134</v>
      </c>
      <c r="K2255" s="233">
        <v>46</v>
      </c>
      <c r="L2255" s="59">
        <v>46</v>
      </c>
      <c r="M2255" s="59">
        <v>0</v>
      </c>
      <c r="N2255" s="48"/>
      <c r="O2255" s="59">
        <v>173</v>
      </c>
      <c r="P2255" s="59">
        <v>158</v>
      </c>
      <c r="Q2255" s="48"/>
      <c r="R2255" s="59">
        <v>490</v>
      </c>
      <c r="S2255" s="59">
        <v>212</v>
      </c>
      <c r="T2255" s="48">
        <v>0</v>
      </c>
      <c r="U2255" s="59">
        <v>1084</v>
      </c>
      <c r="V2255" s="59">
        <v>436</v>
      </c>
    </row>
    <row r="2256" spans="1:22">
      <c r="A2256" s="60" t="s">
        <v>1338</v>
      </c>
      <c r="B2256" s="15" t="str">
        <f>VLOOKUP(A2256,'Planning Periods'!$E$2:$N$540,10,FALSE)</f>
        <v>01/31/2023 - 01/31/2031</v>
      </c>
      <c r="C2256" s="59">
        <v>2016</v>
      </c>
      <c r="D2256" s="59" t="str">
        <f t="shared" si="33"/>
        <v>Vacaville 2016</v>
      </c>
      <c r="E2256" s="59">
        <v>287</v>
      </c>
      <c r="F2256" s="233">
        <v>0</v>
      </c>
      <c r="G2256" s="59">
        <v>0</v>
      </c>
      <c r="H2256" s="59">
        <v>0</v>
      </c>
      <c r="I2256" s="48"/>
      <c r="J2256" s="59">
        <v>134</v>
      </c>
      <c r="K2256" s="233">
        <v>0</v>
      </c>
      <c r="L2256" s="59">
        <v>0</v>
      </c>
      <c r="M2256" s="59">
        <v>0</v>
      </c>
      <c r="N2256" s="48"/>
      <c r="O2256" s="59">
        <v>173</v>
      </c>
      <c r="P2256" s="59">
        <v>160</v>
      </c>
      <c r="Q2256" s="48"/>
      <c r="R2256" s="59">
        <v>490</v>
      </c>
      <c r="S2256" s="59">
        <v>177</v>
      </c>
      <c r="T2256" s="48">
        <v>0</v>
      </c>
      <c r="U2256" s="59">
        <v>1084</v>
      </c>
      <c r="V2256" s="59">
        <v>337</v>
      </c>
    </row>
    <row r="2257" spans="1:22">
      <c r="A2257" s="60" t="s">
        <v>1338</v>
      </c>
      <c r="B2257" s="15" t="str">
        <f>VLOOKUP(A2257,'Planning Periods'!$E$2:$N$540,10,FALSE)</f>
        <v>01/31/2023 - 01/31/2031</v>
      </c>
      <c r="C2257" s="59">
        <v>2017</v>
      </c>
      <c r="D2257" s="59" t="str">
        <f t="shared" si="33"/>
        <v>Vacaville 2017</v>
      </c>
      <c r="E2257" s="59">
        <v>287</v>
      </c>
      <c r="F2257" s="233">
        <v>14</v>
      </c>
      <c r="G2257" s="59">
        <v>14</v>
      </c>
      <c r="H2257" s="59">
        <v>0</v>
      </c>
      <c r="I2257" s="48"/>
      <c r="J2257" s="59">
        <v>134</v>
      </c>
      <c r="K2257" s="233">
        <v>26</v>
      </c>
      <c r="L2257" s="59">
        <v>24</v>
      </c>
      <c r="M2257" s="59">
        <v>2</v>
      </c>
      <c r="N2257" s="48"/>
      <c r="O2257" s="59">
        <v>173</v>
      </c>
      <c r="P2257" s="59">
        <v>214</v>
      </c>
      <c r="Q2257" s="48"/>
      <c r="R2257" s="59">
        <v>490</v>
      </c>
      <c r="S2257" s="59">
        <v>63</v>
      </c>
      <c r="T2257" s="48">
        <v>2</v>
      </c>
      <c r="U2257" s="59">
        <v>1084</v>
      </c>
      <c r="V2257" s="59">
        <v>317</v>
      </c>
    </row>
    <row r="2258" spans="1:22">
      <c r="A2258" s="60" t="s">
        <v>1339</v>
      </c>
      <c r="B2258" s="15" t="str">
        <f>VLOOKUP(A2258,'Planning Periods'!$E$2:$N$540,10,FALSE)</f>
        <v>01/31/2023 - 01/31/2031</v>
      </c>
      <c r="C2258" s="59">
        <v>2014</v>
      </c>
      <c r="D2258" s="59" t="str">
        <f t="shared" si="33"/>
        <v>Vallejo 2014</v>
      </c>
      <c r="E2258" s="59" t="s">
        <v>1357</v>
      </c>
      <c r="F2258" s="233" t="s">
        <v>1357</v>
      </c>
      <c r="G2258" s="59" t="s">
        <v>1357</v>
      </c>
      <c r="H2258" s="59" t="s">
        <v>1357</v>
      </c>
      <c r="I2258" s="48"/>
      <c r="J2258" s="59" t="s">
        <v>1357</v>
      </c>
      <c r="K2258" s="233" t="s">
        <v>1357</v>
      </c>
      <c r="L2258" s="59" t="s">
        <v>1357</v>
      </c>
      <c r="M2258" s="59" t="s">
        <v>1357</v>
      </c>
      <c r="N2258" s="48"/>
      <c r="O2258" s="59" t="s">
        <v>1357</v>
      </c>
      <c r="P2258" s="59" t="s">
        <v>1357</v>
      </c>
      <c r="Q2258" s="48"/>
      <c r="R2258" s="59" t="s">
        <v>1357</v>
      </c>
      <c r="S2258" s="59" t="s">
        <v>1357</v>
      </c>
      <c r="T2258" s="48" t="s">
        <v>1357</v>
      </c>
      <c r="U2258" s="59" t="s">
        <v>1357</v>
      </c>
      <c r="V2258" s="59" t="s">
        <v>1357</v>
      </c>
    </row>
    <row r="2259" spans="1:22">
      <c r="A2259" s="60" t="s">
        <v>1339</v>
      </c>
      <c r="B2259" s="15" t="str">
        <f>VLOOKUP(A2259,'Planning Periods'!$E$2:$N$540,10,FALSE)</f>
        <v>01/31/2023 - 01/31/2031</v>
      </c>
      <c r="C2259" s="59">
        <v>2015</v>
      </c>
      <c r="D2259" s="59" t="str">
        <f t="shared" si="33"/>
        <v>Vallejo 2015</v>
      </c>
      <c r="E2259" s="59" t="s">
        <v>1357</v>
      </c>
      <c r="F2259" s="233" t="s">
        <v>1357</v>
      </c>
      <c r="G2259" s="59" t="s">
        <v>1357</v>
      </c>
      <c r="H2259" s="59" t="s">
        <v>1357</v>
      </c>
      <c r="I2259" s="48"/>
      <c r="J2259" s="59" t="s">
        <v>1357</v>
      </c>
      <c r="K2259" s="233" t="s">
        <v>1357</v>
      </c>
      <c r="L2259" s="59" t="s">
        <v>1357</v>
      </c>
      <c r="M2259" s="59" t="s">
        <v>1357</v>
      </c>
      <c r="N2259" s="48"/>
      <c r="O2259" s="59" t="s">
        <v>1357</v>
      </c>
      <c r="P2259" s="59" t="s">
        <v>1357</v>
      </c>
      <c r="Q2259" s="48"/>
      <c r="R2259" s="59" t="s">
        <v>1357</v>
      </c>
      <c r="S2259" s="59" t="s">
        <v>1357</v>
      </c>
      <c r="T2259" s="48" t="s">
        <v>1357</v>
      </c>
      <c r="U2259" s="59" t="s">
        <v>1357</v>
      </c>
      <c r="V2259" s="59" t="s">
        <v>1357</v>
      </c>
    </row>
    <row r="2260" spans="1:22">
      <c r="A2260" s="60" t="s">
        <v>1339</v>
      </c>
      <c r="B2260" s="15" t="str">
        <f>VLOOKUP(A2260,'Planning Periods'!$E$2:$N$540,10,FALSE)</f>
        <v>01/31/2023 - 01/31/2031</v>
      </c>
      <c r="C2260" s="59">
        <v>2016</v>
      </c>
      <c r="D2260" s="59" t="str">
        <f t="shared" si="33"/>
        <v>Vallejo 2016</v>
      </c>
      <c r="E2260" s="59">
        <v>283</v>
      </c>
      <c r="F2260" s="233">
        <v>0</v>
      </c>
      <c r="G2260" s="59">
        <v>0</v>
      </c>
      <c r="H2260" s="59">
        <v>0</v>
      </c>
      <c r="I2260" s="48"/>
      <c r="J2260" s="59">
        <v>178</v>
      </c>
      <c r="K2260" s="233">
        <v>0</v>
      </c>
      <c r="L2260" s="59">
        <v>0</v>
      </c>
      <c r="M2260" s="59">
        <v>0</v>
      </c>
      <c r="N2260" s="48"/>
      <c r="O2260" s="59">
        <v>211</v>
      </c>
      <c r="P2260" s="59">
        <v>0</v>
      </c>
      <c r="Q2260" s="48"/>
      <c r="R2260" s="59">
        <v>690</v>
      </c>
      <c r="S2260" s="59">
        <v>47</v>
      </c>
      <c r="T2260" s="48">
        <v>0</v>
      </c>
      <c r="U2260" s="59">
        <v>1362</v>
      </c>
      <c r="V2260" s="59">
        <v>47</v>
      </c>
    </row>
    <row r="2261" spans="1:22">
      <c r="A2261" s="60" t="s">
        <v>1339</v>
      </c>
      <c r="B2261" s="15" t="str">
        <f>VLOOKUP(A2261,'Planning Periods'!$E$2:$N$540,10,FALSE)</f>
        <v>01/31/2023 - 01/31/2031</v>
      </c>
      <c r="C2261" s="59">
        <v>2017</v>
      </c>
      <c r="D2261" s="59" t="str">
        <f t="shared" si="33"/>
        <v>Vallejo 2017</v>
      </c>
      <c r="E2261" s="59">
        <v>283</v>
      </c>
      <c r="F2261" s="233">
        <v>0</v>
      </c>
      <c r="G2261" s="59">
        <v>0</v>
      </c>
      <c r="H2261" s="59">
        <v>0</v>
      </c>
      <c r="I2261" s="48"/>
      <c r="J2261" s="59">
        <v>178</v>
      </c>
      <c r="K2261" s="233">
        <v>0</v>
      </c>
      <c r="L2261" s="59">
        <v>0</v>
      </c>
      <c r="M2261" s="59">
        <v>0</v>
      </c>
      <c r="N2261" s="48"/>
      <c r="O2261" s="59">
        <v>211</v>
      </c>
      <c r="P2261" s="59">
        <v>0</v>
      </c>
      <c r="Q2261" s="48"/>
      <c r="R2261" s="59">
        <v>690</v>
      </c>
      <c r="S2261" s="59">
        <v>44</v>
      </c>
      <c r="T2261" s="48">
        <v>0</v>
      </c>
      <c r="U2261" s="59">
        <v>1362</v>
      </c>
      <c r="V2261" s="59">
        <v>44</v>
      </c>
    </row>
    <row r="2262" spans="1:22">
      <c r="A2262" s="60" t="s">
        <v>1341</v>
      </c>
      <c r="B2262" s="15"/>
      <c r="C2262" s="59">
        <v>2013</v>
      </c>
      <c r="D2262" s="59" t="str">
        <f t="shared" si="33"/>
        <v>Ventura County - Unincorporated 2013</v>
      </c>
      <c r="E2262" s="59" t="s">
        <v>1357</v>
      </c>
      <c r="F2262" s="233" t="s">
        <v>1357</v>
      </c>
      <c r="G2262" s="59" t="s">
        <v>1357</v>
      </c>
      <c r="H2262" s="59" t="s">
        <v>1357</v>
      </c>
      <c r="I2262" s="48"/>
      <c r="J2262" s="59" t="s">
        <v>1357</v>
      </c>
      <c r="K2262" s="233" t="s">
        <v>1357</v>
      </c>
      <c r="L2262" s="59" t="s">
        <v>1357</v>
      </c>
      <c r="M2262" s="59" t="s">
        <v>1357</v>
      </c>
      <c r="N2262" s="48"/>
      <c r="O2262" s="59" t="s">
        <v>1357</v>
      </c>
      <c r="P2262" s="59" t="s">
        <v>1357</v>
      </c>
      <c r="Q2262" s="48"/>
      <c r="R2262" s="59" t="s">
        <v>1357</v>
      </c>
      <c r="S2262" s="59" t="s">
        <v>1357</v>
      </c>
      <c r="T2262" s="48" t="s">
        <v>1357</v>
      </c>
      <c r="U2262" s="59" t="s">
        <v>1357</v>
      </c>
      <c r="V2262" s="59" t="s">
        <v>1357</v>
      </c>
    </row>
    <row r="2263" spans="1:22" ht="15.75" customHeight="1">
      <c r="A2263" s="60" t="s">
        <v>1341</v>
      </c>
      <c r="B2263" s="15" t="str">
        <f>VLOOKUP(A2263,'Planning Periods'!$E$2:$N$540,10,FALSE)</f>
        <v>10/15/2021 - 10/15/2029</v>
      </c>
      <c r="C2263" s="59">
        <v>2014</v>
      </c>
      <c r="D2263" s="59" t="str">
        <f t="shared" si="33"/>
        <v>Ventura County - Unincorporated 2014</v>
      </c>
      <c r="E2263" s="59">
        <v>246</v>
      </c>
      <c r="F2263" s="233">
        <v>44</v>
      </c>
      <c r="G2263" s="59">
        <v>0</v>
      </c>
      <c r="H2263" s="59">
        <v>44</v>
      </c>
      <c r="I2263" s="48"/>
      <c r="J2263" s="59">
        <v>168</v>
      </c>
      <c r="K2263" s="233">
        <v>36</v>
      </c>
      <c r="L2263" s="59">
        <v>0</v>
      </c>
      <c r="M2263" s="59">
        <v>36</v>
      </c>
      <c r="N2263" s="48"/>
      <c r="O2263" s="59">
        <v>189</v>
      </c>
      <c r="P2263" s="59">
        <v>11</v>
      </c>
      <c r="Q2263" s="48"/>
      <c r="R2263" s="59">
        <v>412</v>
      </c>
      <c r="S2263" s="59">
        <v>56</v>
      </c>
      <c r="T2263" s="48">
        <v>36</v>
      </c>
      <c r="U2263" s="59">
        <v>1015</v>
      </c>
      <c r="V2263" s="59">
        <v>147</v>
      </c>
    </row>
    <row r="2264" spans="1:22">
      <c r="A2264" s="60" t="s">
        <v>1341</v>
      </c>
      <c r="B2264" s="15" t="str">
        <f>VLOOKUP(A2264,'Planning Periods'!$E$2:$N$540,10,FALSE)</f>
        <v>10/15/2021 - 10/15/2029</v>
      </c>
      <c r="C2264" s="59">
        <v>2015</v>
      </c>
      <c r="D2264" s="59" t="str">
        <f t="shared" si="33"/>
        <v>Ventura County - Unincorporated 2015</v>
      </c>
      <c r="E2264" s="59">
        <v>246</v>
      </c>
      <c r="F2264" s="233">
        <v>8</v>
      </c>
      <c r="G2264" s="59">
        <v>0</v>
      </c>
      <c r="H2264" s="59">
        <v>8</v>
      </c>
      <c r="I2264" s="48"/>
      <c r="J2264" s="59">
        <v>168</v>
      </c>
      <c r="K2264" s="233">
        <v>12</v>
      </c>
      <c r="L2264" s="59">
        <v>0</v>
      </c>
      <c r="M2264" s="59">
        <v>12</v>
      </c>
      <c r="N2264" s="48"/>
      <c r="O2264" s="59">
        <v>189</v>
      </c>
      <c r="P2264" s="59">
        <v>13</v>
      </c>
      <c r="Q2264" s="48"/>
      <c r="R2264" s="59">
        <v>412</v>
      </c>
      <c r="S2264" s="59">
        <v>46</v>
      </c>
      <c r="T2264" s="48">
        <v>12</v>
      </c>
      <c r="U2264" s="59">
        <v>1015</v>
      </c>
      <c r="V2264" s="59">
        <v>79</v>
      </c>
    </row>
    <row r="2265" spans="1:22">
      <c r="A2265" s="60" t="s">
        <v>1341</v>
      </c>
      <c r="B2265" s="15" t="str">
        <f>VLOOKUP(A2265,'Planning Periods'!$E$2:$N$540,10,FALSE)</f>
        <v>10/15/2021 - 10/15/2029</v>
      </c>
      <c r="C2265" s="59">
        <v>2016</v>
      </c>
      <c r="D2265" s="59" t="str">
        <f t="shared" si="33"/>
        <v>Ventura County - Unincorporated 2016</v>
      </c>
      <c r="E2265" s="59">
        <v>246</v>
      </c>
      <c r="F2265" s="233">
        <v>4</v>
      </c>
      <c r="G2265" s="59">
        <v>0</v>
      </c>
      <c r="H2265" s="59">
        <v>4</v>
      </c>
      <c r="I2265" s="48"/>
      <c r="J2265" s="59">
        <v>168</v>
      </c>
      <c r="K2265" s="233">
        <v>8</v>
      </c>
      <c r="L2265" s="59">
        <v>0</v>
      </c>
      <c r="M2265" s="59">
        <v>8</v>
      </c>
      <c r="N2265" s="48"/>
      <c r="O2265" s="59">
        <v>189</v>
      </c>
      <c r="P2265" s="59">
        <v>7</v>
      </c>
      <c r="Q2265" s="48"/>
      <c r="R2265" s="59">
        <v>412</v>
      </c>
      <c r="S2265" s="59">
        <v>44</v>
      </c>
      <c r="T2265" s="48">
        <v>8</v>
      </c>
      <c r="U2265" s="59">
        <v>1015</v>
      </c>
      <c r="V2265" s="59">
        <v>63</v>
      </c>
    </row>
    <row r="2266" spans="1:22">
      <c r="A2266" s="60" t="s">
        <v>1341</v>
      </c>
      <c r="B2266" s="15" t="str">
        <f>VLOOKUP(A2266,'Planning Periods'!$E$2:$N$540,10,FALSE)</f>
        <v>10/15/2021 - 10/15/2029</v>
      </c>
      <c r="C2266" s="59">
        <v>2017</v>
      </c>
      <c r="D2266" s="59" t="str">
        <f t="shared" si="33"/>
        <v>Ventura County - Unincorporated 2017</v>
      </c>
      <c r="E2266" s="59" t="s">
        <v>1357</v>
      </c>
      <c r="F2266" s="233" t="s">
        <v>1357</v>
      </c>
      <c r="G2266" s="59" t="s">
        <v>1357</v>
      </c>
      <c r="H2266" s="59" t="s">
        <v>1357</v>
      </c>
      <c r="I2266" s="48"/>
      <c r="J2266" s="59" t="s">
        <v>1357</v>
      </c>
      <c r="K2266" s="233" t="s">
        <v>1357</v>
      </c>
      <c r="L2266" s="59" t="s">
        <v>1357</v>
      </c>
      <c r="M2266" s="59" t="s">
        <v>1357</v>
      </c>
      <c r="N2266" s="48"/>
      <c r="O2266" s="59" t="s">
        <v>1357</v>
      </c>
      <c r="P2266" s="59" t="s">
        <v>1357</v>
      </c>
      <c r="Q2266" s="48"/>
      <c r="R2266" s="59" t="s">
        <v>1357</v>
      </c>
      <c r="S2266" s="59" t="s">
        <v>1357</v>
      </c>
      <c r="T2266" s="48" t="s">
        <v>1357</v>
      </c>
      <c r="U2266" s="59" t="s">
        <v>1357</v>
      </c>
      <c r="V2266" s="59" t="s">
        <v>1357</v>
      </c>
    </row>
    <row r="2267" spans="1:22">
      <c r="A2267" t="s">
        <v>1464</v>
      </c>
      <c r="B2267" s="15"/>
      <c r="C2267" s="59">
        <v>2013</v>
      </c>
      <c r="D2267" s="59" t="str">
        <f t="shared" si="33"/>
        <v>Vernon 2013</v>
      </c>
      <c r="E2267" s="59" t="s">
        <v>1357</v>
      </c>
      <c r="F2267" s="233" t="s">
        <v>1357</v>
      </c>
      <c r="G2267" s="59" t="s">
        <v>1357</v>
      </c>
      <c r="H2267" s="59" t="s">
        <v>1357</v>
      </c>
      <c r="I2267" s="48"/>
      <c r="J2267" s="59" t="s">
        <v>1357</v>
      </c>
      <c r="K2267" s="233" t="s">
        <v>1357</v>
      </c>
      <c r="L2267" s="59" t="s">
        <v>1357</v>
      </c>
      <c r="M2267" s="59" t="s">
        <v>1357</v>
      </c>
      <c r="N2267" s="48"/>
      <c r="O2267" s="59" t="s">
        <v>1357</v>
      </c>
      <c r="P2267" s="59" t="s">
        <v>1357</v>
      </c>
      <c r="Q2267" s="48"/>
      <c r="R2267" s="59" t="s">
        <v>1357</v>
      </c>
      <c r="S2267" s="59" t="s">
        <v>1357</v>
      </c>
      <c r="T2267" s="48" t="s">
        <v>1357</v>
      </c>
      <c r="U2267" s="59" t="s">
        <v>1357</v>
      </c>
      <c r="V2267" s="59" t="s">
        <v>1357</v>
      </c>
    </row>
    <row r="2268" spans="1:22">
      <c r="A2268" t="s">
        <v>1464</v>
      </c>
      <c r="B2268" s="15" t="str">
        <f>VLOOKUP(A2268,'Planning Periods'!$E$2:$N$540,10,FALSE)</f>
        <v>10/15/2021 - 10/15/2029</v>
      </c>
      <c r="C2268" s="59">
        <v>2014</v>
      </c>
      <c r="D2268" s="59" t="str">
        <f t="shared" si="33"/>
        <v>Vernon 2014</v>
      </c>
      <c r="E2268" s="233" t="s">
        <v>1357</v>
      </c>
      <c r="F2268" s="233" t="s">
        <v>1357</v>
      </c>
      <c r="G2268" s="233" t="s">
        <v>1357</v>
      </c>
      <c r="H2268" s="233" t="s">
        <v>1357</v>
      </c>
      <c r="I2268" s="233">
        <v>0</v>
      </c>
      <c r="J2268" s="233" t="s">
        <v>1357</v>
      </c>
      <c r="K2268" s="233" t="s">
        <v>1357</v>
      </c>
      <c r="L2268" s="233" t="s">
        <v>1357</v>
      </c>
      <c r="M2268" s="233" t="s">
        <v>1357</v>
      </c>
      <c r="N2268" s="233">
        <v>0</v>
      </c>
      <c r="O2268" s="233" t="s">
        <v>1357</v>
      </c>
      <c r="P2268" s="233" t="s">
        <v>1357</v>
      </c>
      <c r="Q2268" s="233"/>
      <c r="R2268" s="233" t="s">
        <v>1357</v>
      </c>
      <c r="S2268" s="233" t="s">
        <v>1357</v>
      </c>
      <c r="T2268" s="233" t="s">
        <v>1357</v>
      </c>
      <c r="U2268" s="233" t="s">
        <v>1357</v>
      </c>
      <c r="V2268" s="233" t="s">
        <v>1357</v>
      </c>
    </row>
    <row r="2269" spans="1:22">
      <c r="A2269" t="s">
        <v>1464</v>
      </c>
      <c r="B2269" s="15" t="str">
        <f>VLOOKUP(A2269,'Planning Periods'!$E$2:$N$540,10,FALSE)</f>
        <v>10/15/2021 - 10/15/2029</v>
      </c>
      <c r="C2269" s="59">
        <v>2015</v>
      </c>
      <c r="D2269" s="59" t="str">
        <f t="shared" si="33"/>
        <v>Vernon 2015</v>
      </c>
      <c r="E2269" t="s">
        <v>1357</v>
      </c>
      <c r="F2269" t="s">
        <v>1357</v>
      </c>
      <c r="G2269" t="s">
        <v>1357</v>
      </c>
      <c r="H2269" t="s">
        <v>1357</v>
      </c>
      <c r="J2269" t="s">
        <v>1357</v>
      </c>
      <c r="K2269" t="s">
        <v>1357</v>
      </c>
      <c r="L2269" t="s">
        <v>1357</v>
      </c>
      <c r="M2269" t="s">
        <v>1357</v>
      </c>
      <c r="O2269" t="s">
        <v>1357</v>
      </c>
      <c r="P2269" t="s">
        <v>1357</v>
      </c>
      <c r="R2269" t="s">
        <v>1357</v>
      </c>
      <c r="S2269" t="s">
        <v>1357</v>
      </c>
      <c r="T2269" t="s">
        <v>1357</v>
      </c>
      <c r="U2269" t="s">
        <v>1357</v>
      </c>
      <c r="V2269" t="s">
        <v>1357</v>
      </c>
    </row>
    <row r="2270" spans="1:22">
      <c r="A2270" t="s">
        <v>1464</v>
      </c>
      <c r="B2270" s="15" t="str">
        <f>VLOOKUP(A2270,'Planning Periods'!$E$2:$N$540,10,FALSE)</f>
        <v>10/15/2021 - 10/15/2029</v>
      </c>
      <c r="C2270" s="59">
        <v>2016</v>
      </c>
      <c r="D2270" s="59" t="str">
        <f t="shared" si="33"/>
        <v>Vernon 2016</v>
      </c>
      <c r="E2270" t="s">
        <v>1357</v>
      </c>
      <c r="F2270" t="s">
        <v>1357</v>
      </c>
      <c r="G2270" t="s">
        <v>1357</v>
      </c>
      <c r="H2270" t="s">
        <v>1357</v>
      </c>
      <c r="J2270" t="s">
        <v>1357</v>
      </c>
      <c r="K2270" t="s">
        <v>1357</v>
      </c>
      <c r="L2270" t="s">
        <v>1357</v>
      </c>
      <c r="M2270" t="s">
        <v>1357</v>
      </c>
      <c r="O2270" t="s">
        <v>1357</v>
      </c>
      <c r="P2270" t="s">
        <v>1357</v>
      </c>
      <c r="R2270" t="s">
        <v>1357</v>
      </c>
      <c r="S2270" t="s">
        <v>1357</v>
      </c>
      <c r="T2270" t="s">
        <v>1357</v>
      </c>
      <c r="U2270" t="s">
        <v>1357</v>
      </c>
      <c r="V2270" t="s">
        <v>1357</v>
      </c>
    </row>
    <row r="2271" spans="1:22">
      <c r="A2271" t="s">
        <v>1464</v>
      </c>
      <c r="B2271" s="15" t="str">
        <f>VLOOKUP(A2271,'Planning Periods'!$E$2:$N$540,10,FALSE)</f>
        <v>10/15/2021 - 10/15/2029</v>
      </c>
      <c r="C2271" s="59">
        <v>2017</v>
      </c>
      <c r="D2271" s="59" t="str">
        <f t="shared" si="33"/>
        <v>Vernon 2017</v>
      </c>
      <c r="E2271" t="s">
        <v>1357</v>
      </c>
      <c r="F2271" t="s">
        <v>1357</v>
      </c>
      <c r="G2271" t="s">
        <v>1357</v>
      </c>
      <c r="H2271" t="s">
        <v>1357</v>
      </c>
      <c r="J2271" t="s">
        <v>1357</v>
      </c>
      <c r="K2271" t="s">
        <v>1357</v>
      </c>
      <c r="L2271" t="s">
        <v>1357</v>
      </c>
      <c r="M2271" t="s">
        <v>1357</v>
      </c>
      <c r="O2271" t="s">
        <v>1357</v>
      </c>
      <c r="P2271" t="s">
        <v>1357</v>
      </c>
      <c r="R2271" t="s">
        <v>1357</v>
      </c>
      <c r="S2271" t="s">
        <v>1357</v>
      </c>
      <c r="T2271" t="s">
        <v>1357</v>
      </c>
      <c r="U2271" t="s">
        <v>1357</v>
      </c>
      <c r="V2271" t="s">
        <v>1357</v>
      </c>
    </row>
    <row r="2272" spans="1:22">
      <c r="A2272" t="s">
        <v>1342</v>
      </c>
      <c r="B2272" s="15"/>
      <c r="C2272" s="59">
        <v>2013</v>
      </c>
      <c r="D2272" s="59" t="str">
        <f t="shared" si="33"/>
        <v>Victorville 2013</v>
      </c>
      <c r="E2272" t="s">
        <v>1357</v>
      </c>
      <c r="F2272" t="s">
        <v>1357</v>
      </c>
      <c r="G2272" t="s">
        <v>1357</v>
      </c>
      <c r="H2272" t="s">
        <v>1357</v>
      </c>
      <c r="J2272" t="s">
        <v>1357</v>
      </c>
      <c r="K2272" t="s">
        <v>1357</v>
      </c>
      <c r="L2272" t="s">
        <v>1357</v>
      </c>
      <c r="M2272" t="s">
        <v>1357</v>
      </c>
      <c r="O2272" t="s">
        <v>1357</v>
      </c>
      <c r="P2272" t="s">
        <v>1357</v>
      </c>
      <c r="R2272" t="s">
        <v>1357</v>
      </c>
      <c r="S2272" t="s">
        <v>1357</v>
      </c>
      <c r="T2272" t="s">
        <v>1357</v>
      </c>
      <c r="U2272" t="s">
        <v>1357</v>
      </c>
      <c r="V2272" t="s">
        <v>1357</v>
      </c>
    </row>
    <row r="2273" spans="1:22">
      <c r="A2273" t="s">
        <v>1342</v>
      </c>
      <c r="B2273" s="15" t="str">
        <f>VLOOKUP(A2273,'Planning Periods'!$E$2:$N$540,10,FALSE)</f>
        <v>10/15/2021 - 10/15/2029</v>
      </c>
      <c r="C2273" s="59">
        <v>2014</v>
      </c>
      <c r="D2273" s="59" t="str">
        <f t="shared" si="33"/>
        <v>Victorville 2014</v>
      </c>
      <c r="E2273" s="233" t="s">
        <v>1357</v>
      </c>
      <c r="F2273" s="233" t="s">
        <v>1357</v>
      </c>
      <c r="G2273" s="233" t="s">
        <v>1357</v>
      </c>
      <c r="H2273" s="233" t="s">
        <v>1357</v>
      </c>
      <c r="I2273" s="233">
        <v>0</v>
      </c>
      <c r="J2273" s="233" t="s">
        <v>1357</v>
      </c>
      <c r="K2273" s="233" t="s">
        <v>1357</v>
      </c>
      <c r="L2273" s="233" t="s">
        <v>1357</v>
      </c>
      <c r="M2273" s="233" t="s">
        <v>1357</v>
      </c>
      <c r="N2273" s="233">
        <v>0</v>
      </c>
      <c r="O2273" s="233" t="s">
        <v>1357</v>
      </c>
      <c r="P2273" s="233" t="s">
        <v>1357</v>
      </c>
      <c r="Q2273" s="233"/>
      <c r="R2273" s="233" t="s">
        <v>1357</v>
      </c>
      <c r="S2273" s="233" t="s">
        <v>1357</v>
      </c>
      <c r="T2273" s="233" t="s">
        <v>1357</v>
      </c>
      <c r="U2273" s="233" t="s">
        <v>1357</v>
      </c>
      <c r="V2273" s="233" t="s">
        <v>1357</v>
      </c>
    </row>
    <row r="2274" spans="1:22">
      <c r="A2274" t="s">
        <v>1342</v>
      </c>
      <c r="B2274" s="15" t="str">
        <f>VLOOKUP(A2274,'Planning Periods'!$E$2:$N$540,10,FALSE)</f>
        <v>10/15/2021 - 10/15/2029</v>
      </c>
      <c r="C2274" s="59">
        <v>2015</v>
      </c>
      <c r="D2274" s="59" t="str">
        <f t="shared" si="33"/>
        <v>Victorville 2015</v>
      </c>
      <c r="E2274" t="s">
        <v>1357</v>
      </c>
      <c r="F2274" t="s">
        <v>1357</v>
      </c>
      <c r="G2274" t="s">
        <v>1357</v>
      </c>
      <c r="H2274" t="s">
        <v>1357</v>
      </c>
      <c r="J2274" t="s">
        <v>1357</v>
      </c>
      <c r="K2274" t="s">
        <v>1357</v>
      </c>
      <c r="L2274" t="s">
        <v>1357</v>
      </c>
      <c r="M2274" t="s">
        <v>1357</v>
      </c>
      <c r="O2274" t="s">
        <v>1357</v>
      </c>
      <c r="P2274" t="s">
        <v>1357</v>
      </c>
      <c r="R2274" t="s">
        <v>1357</v>
      </c>
      <c r="S2274" t="s">
        <v>1357</v>
      </c>
      <c r="T2274" t="s">
        <v>1357</v>
      </c>
      <c r="U2274" t="s">
        <v>1357</v>
      </c>
      <c r="V2274" t="s">
        <v>1357</v>
      </c>
    </row>
    <row r="2275" spans="1:22">
      <c r="A2275" t="s">
        <v>1342</v>
      </c>
      <c r="B2275" s="15" t="str">
        <f>VLOOKUP(A2275,'Planning Periods'!$E$2:$N$540,10,FALSE)</f>
        <v>10/15/2021 - 10/15/2029</v>
      </c>
      <c r="C2275" s="59">
        <v>2016</v>
      </c>
      <c r="D2275" s="59" t="str">
        <f t="shared" si="33"/>
        <v>Victorville 2016</v>
      </c>
      <c r="E2275" t="s">
        <v>1357</v>
      </c>
      <c r="F2275" t="s">
        <v>1357</v>
      </c>
      <c r="G2275" t="s">
        <v>1357</v>
      </c>
      <c r="H2275" t="s">
        <v>1357</v>
      </c>
      <c r="J2275" t="s">
        <v>1357</v>
      </c>
      <c r="K2275" t="s">
        <v>1357</v>
      </c>
      <c r="L2275" t="s">
        <v>1357</v>
      </c>
      <c r="M2275" t="s">
        <v>1357</v>
      </c>
      <c r="O2275" t="s">
        <v>1357</v>
      </c>
      <c r="P2275" t="s">
        <v>1357</v>
      </c>
      <c r="R2275" t="s">
        <v>1357</v>
      </c>
      <c r="S2275" t="s">
        <v>1357</v>
      </c>
      <c r="T2275" t="s">
        <v>1357</v>
      </c>
      <c r="U2275" t="s">
        <v>1357</v>
      </c>
      <c r="V2275" t="s">
        <v>1357</v>
      </c>
    </row>
    <row r="2276" spans="1:22">
      <c r="A2276" t="s">
        <v>1342</v>
      </c>
      <c r="B2276" s="15" t="str">
        <f>VLOOKUP(A2276,'Planning Periods'!$E$2:$N$540,10,FALSE)</f>
        <v>10/15/2021 - 10/15/2029</v>
      </c>
      <c r="C2276" s="59">
        <v>2017</v>
      </c>
      <c r="D2276" s="59" t="str">
        <f t="shared" si="33"/>
        <v>Victorville 2017</v>
      </c>
      <c r="E2276">
        <v>1698</v>
      </c>
      <c r="F2276">
        <v>0</v>
      </c>
      <c r="G2276">
        <v>0</v>
      </c>
      <c r="H2276">
        <v>0</v>
      </c>
      <c r="J2276">
        <v>1207</v>
      </c>
      <c r="K2276">
        <v>0</v>
      </c>
      <c r="L2276">
        <v>0</v>
      </c>
      <c r="M2276">
        <v>0</v>
      </c>
      <c r="O2276">
        <v>1342</v>
      </c>
      <c r="P2276">
        <v>104</v>
      </c>
      <c r="R2276">
        <v>3124</v>
      </c>
      <c r="S2276">
        <v>14</v>
      </c>
      <c r="T2276">
        <v>0</v>
      </c>
      <c r="U2276">
        <v>7371</v>
      </c>
      <c r="V2276">
        <v>118</v>
      </c>
    </row>
    <row r="2277" spans="1:22">
      <c r="A2277" s="60" t="s">
        <v>1343</v>
      </c>
      <c r="B2277" s="15"/>
      <c r="C2277" s="59">
        <v>2013</v>
      </c>
      <c r="D2277" s="59" t="str">
        <f t="shared" si="33"/>
        <v>Villa Park 2013</v>
      </c>
      <c r="E2277" t="s">
        <v>1357</v>
      </c>
      <c r="F2277" t="s">
        <v>1357</v>
      </c>
      <c r="G2277" t="s">
        <v>1357</v>
      </c>
      <c r="H2277" t="s">
        <v>1357</v>
      </c>
      <c r="J2277" t="s">
        <v>1357</v>
      </c>
      <c r="K2277" t="s">
        <v>1357</v>
      </c>
      <c r="L2277" t="s">
        <v>1357</v>
      </c>
      <c r="M2277" t="s">
        <v>1357</v>
      </c>
      <c r="O2277" t="s">
        <v>1357</v>
      </c>
      <c r="P2277" t="s">
        <v>1357</v>
      </c>
      <c r="R2277" t="s">
        <v>1357</v>
      </c>
      <c r="S2277" t="s">
        <v>1357</v>
      </c>
      <c r="T2277" t="s">
        <v>1357</v>
      </c>
      <c r="U2277" t="s">
        <v>1357</v>
      </c>
      <c r="V2277" t="s">
        <v>1357</v>
      </c>
    </row>
    <row r="2278" spans="1:22">
      <c r="A2278" s="60" t="s">
        <v>1343</v>
      </c>
      <c r="B2278" s="15" t="str">
        <f>VLOOKUP(A2278,'Planning Periods'!$E$2:$N$540,10,FALSE)</f>
        <v>10/15/2021 - 10/15/2029</v>
      </c>
      <c r="C2278" s="59">
        <v>2014</v>
      </c>
      <c r="D2278" s="59" t="str">
        <f t="shared" si="33"/>
        <v>Villa Park 2014</v>
      </c>
      <c r="E2278" s="59" t="s">
        <v>1357</v>
      </c>
      <c r="F2278" s="233" t="s">
        <v>1357</v>
      </c>
      <c r="G2278" s="59" t="s">
        <v>1357</v>
      </c>
      <c r="H2278" s="59" t="s">
        <v>1357</v>
      </c>
      <c r="I2278" s="48"/>
      <c r="J2278" s="59" t="s">
        <v>1357</v>
      </c>
      <c r="K2278" s="233" t="s">
        <v>1357</v>
      </c>
      <c r="L2278" s="59" t="s">
        <v>1357</v>
      </c>
      <c r="M2278" s="59" t="s">
        <v>1357</v>
      </c>
      <c r="N2278" s="48"/>
      <c r="O2278" s="59" t="s">
        <v>1357</v>
      </c>
      <c r="P2278" s="59" t="s">
        <v>1357</v>
      </c>
      <c r="Q2278" s="48"/>
      <c r="R2278" s="59" t="s">
        <v>1357</v>
      </c>
      <c r="S2278" s="59" t="s">
        <v>1357</v>
      </c>
      <c r="T2278" s="48" t="s">
        <v>1357</v>
      </c>
      <c r="U2278" s="59" t="s">
        <v>1357</v>
      </c>
      <c r="V2278" s="59" t="s">
        <v>1357</v>
      </c>
    </row>
    <row r="2279" spans="1:22">
      <c r="A2279" s="60" t="s">
        <v>1343</v>
      </c>
      <c r="B2279" s="15" t="str">
        <f>VLOOKUP(A2279,'Planning Periods'!$E$2:$N$540,10,FALSE)</f>
        <v>10/15/2021 - 10/15/2029</v>
      </c>
      <c r="C2279" s="59">
        <v>2015</v>
      </c>
      <c r="D2279" s="59" t="str">
        <f t="shared" si="33"/>
        <v>Villa Park 2015</v>
      </c>
      <c r="E2279" s="59" t="s">
        <v>1357</v>
      </c>
      <c r="F2279" s="233" t="s">
        <v>1357</v>
      </c>
      <c r="G2279" s="59" t="s">
        <v>1357</v>
      </c>
      <c r="H2279" s="59" t="s">
        <v>1357</v>
      </c>
      <c r="I2279" s="48"/>
      <c r="J2279" s="59" t="s">
        <v>1357</v>
      </c>
      <c r="K2279" s="233" t="s">
        <v>1357</v>
      </c>
      <c r="L2279" s="59" t="s">
        <v>1357</v>
      </c>
      <c r="M2279" s="59" t="s">
        <v>1357</v>
      </c>
      <c r="N2279" s="48"/>
      <c r="O2279" s="59" t="s">
        <v>1357</v>
      </c>
      <c r="P2279" s="59" t="s">
        <v>1357</v>
      </c>
      <c r="Q2279" s="48"/>
      <c r="R2279" s="59" t="s">
        <v>1357</v>
      </c>
      <c r="S2279" s="59" t="s">
        <v>1357</v>
      </c>
      <c r="T2279" s="48" t="s">
        <v>1357</v>
      </c>
      <c r="U2279" s="59" t="s">
        <v>1357</v>
      </c>
      <c r="V2279" s="59" t="s">
        <v>1357</v>
      </c>
    </row>
    <row r="2280" spans="1:22">
      <c r="A2280" s="60" t="s">
        <v>1343</v>
      </c>
      <c r="B2280" s="15" t="str">
        <f>VLOOKUP(A2280,'Planning Periods'!$E$2:$N$540,10,FALSE)</f>
        <v>10/15/2021 - 10/15/2029</v>
      </c>
      <c r="C2280" s="59">
        <v>2016</v>
      </c>
      <c r="D2280" s="59" t="str">
        <f t="shared" si="33"/>
        <v>Villa Park 2016</v>
      </c>
      <c r="E2280" s="59" t="s">
        <v>1357</v>
      </c>
      <c r="F2280" s="233" t="s">
        <v>1357</v>
      </c>
      <c r="G2280" s="59" t="s">
        <v>1357</v>
      </c>
      <c r="H2280" s="59" t="s">
        <v>1357</v>
      </c>
      <c r="I2280" s="48"/>
      <c r="J2280" s="59" t="s">
        <v>1357</v>
      </c>
      <c r="K2280" s="233" t="s">
        <v>1357</v>
      </c>
      <c r="L2280" s="59" t="s">
        <v>1357</v>
      </c>
      <c r="M2280" s="59" t="s">
        <v>1357</v>
      </c>
      <c r="N2280" s="48"/>
      <c r="O2280" s="59" t="s">
        <v>1357</v>
      </c>
      <c r="P2280" s="59" t="s">
        <v>1357</v>
      </c>
      <c r="Q2280" s="48"/>
      <c r="R2280" s="59" t="s">
        <v>1357</v>
      </c>
      <c r="S2280" s="59" t="s">
        <v>1357</v>
      </c>
      <c r="T2280" s="48" t="s">
        <v>1357</v>
      </c>
      <c r="U2280" s="59" t="s">
        <v>1357</v>
      </c>
      <c r="V2280" s="59" t="s">
        <v>1357</v>
      </c>
    </row>
    <row r="2281" spans="1:22">
      <c r="A2281" s="60" t="s">
        <v>1343</v>
      </c>
      <c r="B2281" s="15" t="str">
        <f>VLOOKUP(A2281,'Planning Periods'!$E$2:$N$540,10,FALSE)</f>
        <v>10/15/2021 - 10/15/2029</v>
      </c>
      <c r="C2281" s="59">
        <v>2017</v>
      </c>
      <c r="D2281" s="59" t="str">
        <f t="shared" si="33"/>
        <v>Villa Park 2017</v>
      </c>
      <c r="E2281" s="59">
        <v>3</v>
      </c>
      <c r="F2281" s="233">
        <v>0</v>
      </c>
      <c r="G2281" s="59">
        <v>0</v>
      </c>
      <c r="H2281" s="59">
        <v>0</v>
      </c>
      <c r="I2281" s="48"/>
      <c r="J2281" s="59">
        <v>2</v>
      </c>
      <c r="K2281" s="233">
        <v>0</v>
      </c>
      <c r="L2281" s="59">
        <v>0</v>
      </c>
      <c r="M2281" s="59">
        <v>0</v>
      </c>
      <c r="N2281" s="48"/>
      <c r="O2281" s="59">
        <v>3</v>
      </c>
      <c r="P2281" s="59">
        <v>0</v>
      </c>
      <c r="Q2281" s="48"/>
      <c r="R2281" s="59">
        <v>6</v>
      </c>
      <c r="S2281" s="59">
        <v>1</v>
      </c>
      <c r="T2281" s="48">
        <v>0</v>
      </c>
      <c r="U2281" s="59">
        <v>14</v>
      </c>
      <c r="V2281" s="59">
        <v>1</v>
      </c>
    </row>
    <row r="2282" spans="1:22">
      <c r="A2282" s="60" t="s">
        <v>1344</v>
      </c>
      <c r="B2282" s="15" t="str">
        <f>VLOOKUP(A2282,'Planning Periods'!$E$2:$N$540,10,FALSE)</f>
        <v>12/31/2023 - 12/31/2031</v>
      </c>
      <c r="C2282" s="59">
        <v>2014</v>
      </c>
      <c r="D2282" s="59" t="str">
        <f t="shared" si="33"/>
        <v>Visalia 2014</v>
      </c>
      <c r="E2282" s="59" t="s">
        <v>1357</v>
      </c>
      <c r="F2282" s="233" t="s">
        <v>1357</v>
      </c>
      <c r="G2282" s="59" t="s">
        <v>1357</v>
      </c>
      <c r="H2282" s="59" t="s">
        <v>1357</v>
      </c>
      <c r="I2282" s="48"/>
      <c r="J2282" s="59" t="s">
        <v>1357</v>
      </c>
      <c r="K2282" s="233" t="s">
        <v>1357</v>
      </c>
      <c r="L2282" s="59" t="s">
        <v>1357</v>
      </c>
      <c r="M2282" s="59" t="s">
        <v>1357</v>
      </c>
      <c r="N2282" s="48"/>
      <c r="O2282" s="59" t="s">
        <v>1357</v>
      </c>
      <c r="P2282" s="59" t="s">
        <v>1357</v>
      </c>
      <c r="Q2282" s="48"/>
      <c r="R2282" s="59" t="s">
        <v>1357</v>
      </c>
      <c r="S2282" s="59" t="s">
        <v>1357</v>
      </c>
      <c r="T2282" s="48" t="s">
        <v>1357</v>
      </c>
      <c r="U2282" s="59" t="s">
        <v>1357</v>
      </c>
      <c r="V2282" s="59" t="s">
        <v>1357</v>
      </c>
    </row>
    <row r="2283" spans="1:22">
      <c r="A2283" s="60" t="s">
        <v>1344</v>
      </c>
      <c r="B2283" s="15" t="str">
        <f>VLOOKUP(A2283,'Planning Periods'!$E$2:$N$540,10,FALSE)</f>
        <v>12/31/2023 - 12/31/2031</v>
      </c>
      <c r="C2283" s="59">
        <v>2015</v>
      </c>
      <c r="D2283" s="59" t="str">
        <f t="shared" si="33"/>
        <v>Visalia 2015</v>
      </c>
      <c r="E2283" s="59">
        <v>2616</v>
      </c>
      <c r="F2283" s="233">
        <v>9</v>
      </c>
      <c r="G2283" s="59">
        <v>9</v>
      </c>
      <c r="H2283" s="59">
        <v>0</v>
      </c>
      <c r="I2283" s="48"/>
      <c r="J2283" s="59">
        <v>1931</v>
      </c>
      <c r="K2283" s="233">
        <v>106</v>
      </c>
      <c r="L2283" s="59">
        <v>106</v>
      </c>
      <c r="M2283" s="59">
        <v>0</v>
      </c>
      <c r="N2283" s="48"/>
      <c r="O2283" s="59">
        <v>1802</v>
      </c>
      <c r="P2283" s="59">
        <v>132</v>
      </c>
      <c r="Q2283" s="48"/>
      <c r="R2283" s="59">
        <v>3672</v>
      </c>
      <c r="S2283" s="59">
        <v>367</v>
      </c>
      <c r="T2283" s="48">
        <v>0</v>
      </c>
      <c r="U2283" s="59">
        <v>10021</v>
      </c>
      <c r="V2283" s="59">
        <v>614</v>
      </c>
    </row>
    <row r="2284" spans="1:22">
      <c r="A2284" s="60" t="s">
        <v>1344</v>
      </c>
      <c r="B2284" s="15" t="str">
        <f>VLOOKUP(A2284,'Planning Periods'!$E$2:$N$540,10,FALSE)</f>
        <v>12/31/2023 - 12/31/2031</v>
      </c>
      <c r="C2284" s="59">
        <v>2016</v>
      </c>
      <c r="D2284" s="59" t="str">
        <f t="shared" si="33"/>
        <v>Visalia 2016</v>
      </c>
      <c r="E2284" s="59">
        <v>2616</v>
      </c>
      <c r="F2284" s="233">
        <v>78</v>
      </c>
      <c r="G2284" s="59">
        <v>36</v>
      </c>
      <c r="H2284" s="59">
        <v>42</v>
      </c>
      <c r="I2284" s="48"/>
      <c r="J2284" s="59">
        <v>1931</v>
      </c>
      <c r="K2284" s="233">
        <v>118</v>
      </c>
      <c r="L2284" s="59">
        <v>0</v>
      </c>
      <c r="M2284" s="59">
        <v>118</v>
      </c>
      <c r="N2284" s="48"/>
      <c r="O2284" s="59">
        <v>1802</v>
      </c>
      <c r="P2284" s="59">
        <v>279</v>
      </c>
      <c r="Q2284" s="48"/>
      <c r="R2284" s="59">
        <v>3672</v>
      </c>
      <c r="S2284" s="59">
        <v>246</v>
      </c>
      <c r="T2284" s="48">
        <v>118</v>
      </c>
      <c r="U2284" s="59">
        <v>10021</v>
      </c>
      <c r="V2284" s="59">
        <v>721</v>
      </c>
    </row>
    <row r="2285" spans="1:22" ht="16.5" customHeight="1">
      <c r="A2285" s="60" t="s">
        <v>1344</v>
      </c>
      <c r="B2285" s="15" t="str">
        <f>VLOOKUP(A2285,'Planning Periods'!$E$2:$N$540,10,FALSE)</f>
        <v>12/31/2023 - 12/31/2031</v>
      </c>
      <c r="C2285" s="59">
        <v>2017</v>
      </c>
      <c r="D2285" s="59" t="str">
        <f t="shared" si="33"/>
        <v>Visalia 2017</v>
      </c>
      <c r="E2285" s="59">
        <v>2616</v>
      </c>
      <c r="F2285" s="233">
        <v>2</v>
      </c>
      <c r="G2285" s="59">
        <v>2</v>
      </c>
      <c r="H2285" s="59">
        <v>0</v>
      </c>
      <c r="I2285" s="48"/>
      <c r="J2285" s="59">
        <v>1931</v>
      </c>
      <c r="K2285" s="233">
        <v>72</v>
      </c>
      <c r="L2285" s="59">
        <v>72</v>
      </c>
      <c r="M2285" s="59">
        <v>0</v>
      </c>
      <c r="N2285" s="48"/>
      <c r="O2285" s="59">
        <v>1802</v>
      </c>
      <c r="P2285" s="59">
        <v>29</v>
      </c>
      <c r="Q2285" s="48"/>
      <c r="R2285" s="59">
        <v>3672</v>
      </c>
      <c r="S2285" s="59">
        <v>403</v>
      </c>
      <c r="T2285" s="48">
        <v>0</v>
      </c>
      <c r="U2285" s="59">
        <v>10021</v>
      </c>
      <c r="V2285" s="59">
        <v>506</v>
      </c>
    </row>
    <row r="2286" spans="1:22">
      <c r="A2286" s="60" t="s">
        <v>1345</v>
      </c>
      <c r="B2286" s="15" t="str">
        <f>VLOOKUP(A2286,'Planning Periods'!$E$2:$N$540,10,FALSE)</f>
        <v>04/30/2021 - 04/30/2029</v>
      </c>
      <c r="C2286" s="59">
        <v>2013</v>
      </c>
      <c r="D2286" s="59" t="str">
        <f t="shared" si="33"/>
        <v>Vista 2013</v>
      </c>
      <c r="E2286" s="59">
        <v>343</v>
      </c>
      <c r="F2286" s="233">
        <v>48</v>
      </c>
      <c r="G2286" s="59">
        <v>48</v>
      </c>
      <c r="H2286" s="59">
        <v>0</v>
      </c>
      <c r="I2286" s="48"/>
      <c r="J2286" s="59">
        <v>260</v>
      </c>
      <c r="K2286" s="233">
        <v>36</v>
      </c>
      <c r="L2286" s="59">
        <v>36</v>
      </c>
      <c r="M2286" s="59">
        <v>0</v>
      </c>
      <c r="N2286" s="48"/>
      <c r="O2286" s="59">
        <v>241</v>
      </c>
      <c r="P2286" s="59">
        <v>1</v>
      </c>
      <c r="Q2286" s="48"/>
      <c r="R2286" s="59">
        <v>530</v>
      </c>
      <c r="S2286" s="59">
        <v>252</v>
      </c>
      <c r="T2286" s="48">
        <v>0</v>
      </c>
      <c r="U2286" s="59">
        <v>1374</v>
      </c>
      <c r="V2286" s="59">
        <v>337</v>
      </c>
    </row>
    <row r="2287" spans="1:22">
      <c r="A2287" s="60" t="s">
        <v>1345</v>
      </c>
      <c r="B2287" s="15" t="str">
        <f>VLOOKUP(A2287,'Planning Periods'!$E$2:$N$540,10,FALSE)</f>
        <v>04/30/2021 - 04/30/2029</v>
      </c>
      <c r="C2287" s="59">
        <v>2014</v>
      </c>
      <c r="D2287" s="59" t="str">
        <f t="shared" si="33"/>
        <v>Vista 2014</v>
      </c>
      <c r="E2287" s="59">
        <v>343</v>
      </c>
      <c r="F2287" s="233">
        <v>48</v>
      </c>
      <c r="G2287" s="59">
        <v>48</v>
      </c>
      <c r="H2287" s="59">
        <v>0</v>
      </c>
      <c r="I2287" s="48"/>
      <c r="J2287" s="59">
        <v>260</v>
      </c>
      <c r="K2287" s="233">
        <v>18</v>
      </c>
      <c r="L2287" s="59">
        <v>18</v>
      </c>
      <c r="M2287" s="59">
        <v>0</v>
      </c>
      <c r="N2287" s="48"/>
      <c r="O2287" s="59">
        <v>241</v>
      </c>
      <c r="P2287" s="59">
        <v>0</v>
      </c>
      <c r="Q2287" s="48"/>
      <c r="R2287" s="59">
        <v>530</v>
      </c>
      <c r="S2287" s="59">
        <v>691</v>
      </c>
      <c r="T2287" s="48">
        <v>0</v>
      </c>
      <c r="U2287" s="59">
        <v>1374</v>
      </c>
      <c r="V2287" s="59">
        <v>757</v>
      </c>
    </row>
    <row r="2288" spans="1:22">
      <c r="A2288" s="60" t="s">
        <v>1345</v>
      </c>
      <c r="B2288" s="15" t="str">
        <f>VLOOKUP(A2288,'Planning Periods'!$E$2:$N$540,10,FALSE)</f>
        <v>04/30/2021 - 04/30/2029</v>
      </c>
      <c r="C2288" s="59">
        <v>2015</v>
      </c>
      <c r="D2288" s="59" t="str">
        <f t="shared" si="33"/>
        <v>Vista 2015</v>
      </c>
      <c r="E2288" s="59">
        <v>343</v>
      </c>
      <c r="F2288" s="233">
        <v>0</v>
      </c>
      <c r="G2288" s="59">
        <v>0</v>
      </c>
      <c r="H2288" s="59">
        <v>0</v>
      </c>
      <c r="I2288" s="48"/>
      <c r="J2288" s="59">
        <v>260</v>
      </c>
      <c r="K2288" s="233">
        <v>0</v>
      </c>
      <c r="L2288" s="59">
        <v>0</v>
      </c>
      <c r="M2288" s="59">
        <v>0</v>
      </c>
      <c r="N2288" s="48"/>
      <c r="O2288" s="59">
        <v>241</v>
      </c>
      <c r="P2288" s="59">
        <v>0</v>
      </c>
      <c r="Q2288" s="48"/>
      <c r="R2288" s="59">
        <v>530</v>
      </c>
      <c r="S2288" s="59">
        <v>415</v>
      </c>
      <c r="T2288" s="48">
        <v>0</v>
      </c>
      <c r="U2288" s="59">
        <v>1374</v>
      </c>
      <c r="V2288" s="59">
        <v>415</v>
      </c>
    </row>
    <row r="2289" spans="1:22">
      <c r="A2289" s="60" t="s">
        <v>1345</v>
      </c>
      <c r="B2289" s="15" t="str">
        <f>VLOOKUP(A2289,'Planning Periods'!$E$2:$N$540,10,FALSE)</f>
        <v>04/30/2021 - 04/30/2029</v>
      </c>
      <c r="C2289" s="59">
        <v>2016</v>
      </c>
      <c r="D2289" s="59" t="str">
        <f t="shared" si="33"/>
        <v>Vista 2016</v>
      </c>
      <c r="E2289" s="59">
        <v>343</v>
      </c>
      <c r="F2289" s="233">
        <v>0</v>
      </c>
      <c r="G2289" s="59">
        <v>0</v>
      </c>
      <c r="H2289" s="59">
        <v>0</v>
      </c>
      <c r="I2289" s="48"/>
      <c r="J2289" s="59">
        <v>260</v>
      </c>
      <c r="K2289" s="233">
        <v>0</v>
      </c>
      <c r="L2289" s="59">
        <v>0</v>
      </c>
      <c r="M2289" s="59">
        <v>0</v>
      </c>
      <c r="N2289" s="48"/>
      <c r="O2289" s="59">
        <v>241</v>
      </c>
      <c r="P2289" s="59">
        <v>0</v>
      </c>
      <c r="Q2289" s="48"/>
      <c r="R2289" s="59">
        <v>530</v>
      </c>
      <c r="S2289" s="59">
        <v>35</v>
      </c>
      <c r="T2289" s="48">
        <v>0</v>
      </c>
      <c r="U2289" s="59">
        <v>1374</v>
      </c>
      <c r="V2289" s="59">
        <v>35</v>
      </c>
    </row>
    <row r="2290" spans="1:22">
      <c r="A2290" s="60" t="s">
        <v>1345</v>
      </c>
      <c r="B2290" s="15" t="str">
        <f>VLOOKUP(A2290,'Planning Periods'!$E$2:$N$540,10,FALSE)</f>
        <v>04/30/2021 - 04/30/2029</v>
      </c>
      <c r="C2290" s="59">
        <v>2017</v>
      </c>
      <c r="D2290" s="59" t="str">
        <f t="shared" si="33"/>
        <v>Vista 2017</v>
      </c>
      <c r="E2290" s="59">
        <v>343</v>
      </c>
      <c r="F2290" s="233">
        <v>0</v>
      </c>
      <c r="G2290" s="59">
        <v>0</v>
      </c>
      <c r="H2290" s="59">
        <v>0</v>
      </c>
      <c r="I2290" s="48"/>
      <c r="J2290" s="59">
        <v>260</v>
      </c>
      <c r="K2290" s="233">
        <v>0</v>
      </c>
      <c r="L2290" s="59">
        <v>0</v>
      </c>
      <c r="M2290" s="59">
        <v>0</v>
      </c>
      <c r="N2290" s="48"/>
      <c r="O2290" s="59">
        <v>241</v>
      </c>
      <c r="P2290" s="59">
        <v>0</v>
      </c>
      <c r="Q2290" s="48"/>
      <c r="R2290" s="59">
        <v>530</v>
      </c>
      <c r="S2290" s="59">
        <v>154</v>
      </c>
      <c r="T2290" s="48">
        <v>0</v>
      </c>
      <c r="U2290" s="59">
        <v>1374</v>
      </c>
      <c r="V2290" s="59">
        <v>154</v>
      </c>
    </row>
    <row r="2291" spans="1:22">
      <c r="A2291" s="60" t="s">
        <v>1346</v>
      </c>
      <c r="B2291" s="15"/>
      <c r="C2291" s="59">
        <v>2013</v>
      </c>
      <c r="D2291" s="59" t="str">
        <f t="shared" si="33"/>
        <v>Walnut 2013</v>
      </c>
      <c r="E2291" s="59" t="s">
        <v>1357</v>
      </c>
      <c r="F2291" s="233" t="s">
        <v>1357</v>
      </c>
      <c r="G2291" s="59" t="s">
        <v>1357</v>
      </c>
      <c r="H2291" s="59" t="s">
        <v>1357</v>
      </c>
      <c r="I2291" s="48"/>
      <c r="J2291" s="59" t="s">
        <v>1357</v>
      </c>
      <c r="K2291" s="233" t="s">
        <v>1357</v>
      </c>
      <c r="L2291" s="59" t="s">
        <v>1357</v>
      </c>
      <c r="M2291" s="59" t="s">
        <v>1357</v>
      </c>
      <c r="N2291" s="48"/>
      <c r="O2291" s="59" t="s">
        <v>1357</v>
      </c>
      <c r="P2291" s="59" t="s">
        <v>1357</v>
      </c>
      <c r="Q2291" s="48"/>
      <c r="R2291" s="59" t="s">
        <v>1357</v>
      </c>
      <c r="S2291" s="59" t="s">
        <v>1357</v>
      </c>
      <c r="T2291" s="48" t="s">
        <v>1357</v>
      </c>
      <c r="U2291" s="59" t="s">
        <v>1357</v>
      </c>
      <c r="V2291" s="59" t="s">
        <v>1357</v>
      </c>
    </row>
    <row r="2292" spans="1:22">
      <c r="A2292" s="60" t="s">
        <v>1346</v>
      </c>
      <c r="B2292" s="15" t="str">
        <f>VLOOKUP(A2292,'Planning Periods'!$E$2:$N$540,10,FALSE)</f>
        <v>10/15/2021 - 10/15/2029</v>
      </c>
      <c r="C2292" s="59">
        <v>2014</v>
      </c>
      <c r="D2292" s="59" t="str">
        <f t="shared" si="33"/>
        <v>Walnut 2014</v>
      </c>
      <c r="E2292" s="59">
        <v>246</v>
      </c>
      <c r="F2292" s="233">
        <v>0</v>
      </c>
      <c r="G2292" s="59">
        <v>0</v>
      </c>
      <c r="H2292" s="59">
        <v>0</v>
      </c>
      <c r="I2292" s="48"/>
      <c r="J2292" s="59">
        <v>144</v>
      </c>
      <c r="K2292" s="233">
        <v>0</v>
      </c>
      <c r="L2292" s="59">
        <v>0</v>
      </c>
      <c r="M2292" s="59">
        <v>0</v>
      </c>
      <c r="N2292" s="48"/>
      <c r="O2292" s="59">
        <v>155</v>
      </c>
      <c r="P2292" s="59">
        <v>1</v>
      </c>
      <c r="Q2292" s="48"/>
      <c r="R2292" s="59">
        <v>363</v>
      </c>
      <c r="S2292" s="59">
        <v>325</v>
      </c>
      <c r="T2292" s="48">
        <v>0</v>
      </c>
      <c r="U2292" s="59">
        <v>908</v>
      </c>
      <c r="V2292" s="59">
        <v>326</v>
      </c>
    </row>
    <row r="2293" spans="1:22">
      <c r="A2293" s="60" t="s">
        <v>1346</v>
      </c>
      <c r="B2293" s="15" t="str">
        <f>VLOOKUP(A2293,'Planning Periods'!$E$2:$N$540,10,FALSE)</f>
        <v>10/15/2021 - 10/15/2029</v>
      </c>
      <c r="C2293" s="59">
        <v>2015</v>
      </c>
      <c r="D2293" s="59" t="str">
        <f t="shared" si="33"/>
        <v>Walnut 2015</v>
      </c>
      <c r="E2293" s="59" t="s">
        <v>1357</v>
      </c>
      <c r="F2293" s="233" t="s">
        <v>1357</v>
      </c>
      <c r="G2293" s="59" t="s">
        <v>1357</v>
      </c>
      <c r="H2293" s="59" t="s">
        <v>1357</v>
      </c>
      <c r="I2293" s="48"/>
      <c r="J2293" s="59" t="s">
        <v>1357</v>
      </c>
      <c r="K2293" s="233" t="s">
        <v>1357</v>
      </c>
      <c r="L2293" s="59" t="s">
        <v>1357</v>
      </c>
      <c r="M2293" s="59" t="s">
        <v>1357</v>
      </c>
      <c r="N2293" s="48"/>
      <c r="O2293" s="59" t="s">
        <v>1357</v>
      </c>
      <c r="P2293" s="59" t="s">
        <v>1357</v>
      </c>
      <c r="Q2293" s="48"/>
      <c r="R2293" s="59" t="s">
        <v>1357</v>
      </c>
      <c r="S2293" s="59" t="s">
        <v>1357</v>
      </c>
      <c r="T2293" s="48" t="s">
        <v>1357</v>
      </c>
      <c r="U2293" s="59" t="s">
        <v>1357</v>
      </c>
      <c r="V2293" s="59" t="s">
        <v>1357</v>
      </c>
    </row>
    <row r="2294" spans="1:22">
      <c r="A2294" s="60" t="s">
        <v>1346</v>
      </c>
      <c r="B2294" s="15" t="str">
        <f>VLOOKUP(A2294,'Planning Periods'!$E$2:$N$540,10,FALSE)</f>
        <v>10/15/2021 - 10/15/2029</v>
      </c>
      <c r="C2294" s="59">
        <v>2016</v>
      </c>
      <c r="D2294" s="59" t="str">
        <f t="shared" si="33"/>
        <v>Walnut 2016</v>
      </c>
      <c r="E2294" s="59">
        <v>246</v>
      </c>
      <c r="F2294" s="233">
        <v>0</v>
      </c>
      <c r="G2294" s="59">
        <v>0</v>
      </c>
      <c r="H2294" s="59">
        <v>0</v>
      </c>
      <c r="I2294" s="48"/>
      <c r="J2294" s="59">
        <v>144</v>
      </c>
      <c r="K2294" s="233">
        <v>0</v>
      </c>
      <c r="L2294" s="59">
        <v>0</v>
      </c>
      <c r="M2294" s="59">
        <v>0</v>
      </c>
      <c r="N2294" s="48"/>
      <c r="O2294" s="59">
        <v>155</v>
      </c>
      <c r="P2294" s="59">
        <v>0</v>
      </c>
      <c r="Q2294" s="48"/>
      <c r="R2294" s="59">
        <v>363</v>
      </c>
      <c r="S2294" s="59">
        <v>12</v>
      </c>
      <c r="T2294" s="48">
        <v>0</v>
      </c>
      <c r="U2294" s="59">
        <v>908</v>
      </c>
      <c r="V2294" s="59">
        <v>12</v>
      </c>
    </row>
    <row r="2295" spans="1:22">
      <c r="A2295" s="60" t="s">
        <v>1346</v>
      </c>
      <c r="B2295" s="15" t="str">
        <f>VLOOKUP(A2295,'Planning Periods'!$E$2:$N$540,10,FALSE)</f>
        <v>10/15/2021 - 10/15/2029</v>
      </c>
      <c r="C2295" s="59">
        <v>2017</v>
      </c>
      <c r="D2295" s="59" t="str">
        <f t="shared" si="33"/>
        <v>Walnut 2017</v>
      </c>
      <c r="E2295" s="59">
        <v>246</v>
      </c>
      <c r="F2295" s="233">
        <v>0</v>
      </c>
      <c r="G2295" s="59">
        <v>0</v>
      </c>
      <c r="H2295" s="59">
        <v>0</v>
      </c>
      <c r="I2295" s="48"/>
      <c r="J2295" s="59">
        <v>144</v>
      </c>
      <c r="K2295" s="233">
        <v>0</v>
      </c>
      <c r="L2295" s="59">
        <v>0</v>
      </c>
      <c r="M2295" s="59">
        <v>0</v>
      </c>
      <c r="N2295" s="48"/>
      <c r="O2295" s="59">
        <v>155</v>
      </c>
      <c r="P2295" s="59">
        <v>0</v>
      </c>
      <c r="Q2295" s="48"/>
      <c r="R2295" s="59">
        <v>363</v>
      </c>
      <c r="S2295" s="59">
        <v>87</v>
      </c>
      <c r="T2295" s="48">
        <v>0</v>
      </c>
      <c r="U2295" s="59">
        <v>908</v>
      </c>
      <c r="V2295" s="59">
        <v>87</v>
      </c>
    </row>
    <row r="2296" spans="1:22">
      <c r="A2296" s="60" t="s">
        <v>1347</v>
      </c>
      <c r="B2296" s="15" t="str">
        <f>VLOOKUP(A2296,'Planning Periods'!$E$2:$N$540,10,FALSE)</f>
        <v>01/31/2023 - 01/31/2031</v>
      </c>
      <c r="C2296" s="59">
        <v>2014</v>
      </c>
      <c r="D2296" s="59" t="str">
        <f t="shared" si="33"/>
        <v>Walnut Creek 2014</v>
      </c>
      <c r="E2296" s="59" t="s">
        <v>1357</v>
      </c>
      <c r="F2296" s="233" t="s">
        <v>1357</v>
      </c>
      <c r="G2296" s="59" t="s">
        <v>1357</v>
      </c>
      <c r="H2296" s="59" t="s">
        <v>1357</v>
      </c>
      <c r="I2296" s="48"/>
      <c r="J2296" s="59" t="s">
        <v>1357</v>
      </c>
      <c r="K2296" s="233" t="s">
        <v>1357</v>
      </c>
      <c r="L2296" s="59" t="s">
        <v>1357</v>
      </c>
      <c r="M2296" s="59" t="s">
        <v>1357</v>
      </c>
      <c r="N2296" s="48"/>
      <c r="O2296" s="59" t="s">
        <v>1357</v>
      </c>
      <c r="P2296" s="59" t="s">
        <v>1357</v>
      </c>
      <c r="Q2296" s="48"/>
      <c r="R2296" s="59" t="s">
        <v>1357</v>
      </c>
      <c r="S2296" s="59" t="s">
        <v>1357</v>
      </c>
      <c r="T2296" s="48" t="s">
        <v>1357</v>
      </c>
      <c r="U2296" s="59" t="s">
        <v>1357</v>
      </c>
      <c r="V2296" s="59" t="s">
        <v>1357</v>
      </c>
    </row>
    <row r="2297" spans="1:22">
      <c r="A2297" s="60" t="s">
        <v>1347</v>
      </c>
      <c r="B2297" s="15" t="str">
        <f>VLOOKUP(A2297,'Planning Periods'!$E$2:$N$540,10,FALSE)</f>
        <v>01/31/2023 - 01/31/2031</v>
      </c>
      <c r="C2297" s="59">
        <v>2015</v>
      </c>
      <c r="D2297" s="59" t="str">
        <f t="shared" si="33"/>
        <v>Walnut Creek 2015</v>
      </c>
      <c r="E2297" s="59" t="s">
        <v>1357</v>
      </c>
      <c r="F2297" s="233" t="s">
        <v>1357</v>
      </c>
      <c r="G2297" s="59" t="s">
        <v>1357</v>
      </c>
      <c r="H2297" s="59" t="s">
        <v>1357</v>
      </c>
      <c r="I2297" s="48"/>
      <c r="J2297" s="59" t="s">
        <v>1357</v>
      </c>
      <c r="K2297" s="233" t="s">
        <v>1357</v>
      </c>
      <c r="L2297" s="59" t="s">
        <v>1357</v>
      </c>
      <c r="M2297" s="59" t="s">
        <v>1357</v>
      </c>
      <c r="N2297" s="48"/>
      <c r="O2297" s="59" t="s">
        <v>1357</v>
      </c>
      <c r="P2297" s="59" t="s">
        <v>1357</v>
      </c>
      <c r="Q2297" s="48"/>
      <c r="R2297" s="59" t="s">
        <v>1357</v>
      </c>
      <c r="S2297" s="59" t="s">
        <v>1357</v>
      </c>
      <c r="T2297" s="48" t="s">
        <v>1357</v>
      </c>
      <c r="U2297" s="59" t="s">
        <v>1357</v>
      </c>
      <c r="V2297" s="59" t="s">
        <v>1357</v>
      </c>
    </row>
    <row r="2298" spans="1:22">
      <c r="A2298" s="60" t="s">
        <v>1347</v>
      </c>
      <c r="B2298" s="15" t="str">
        <f>VLOOKUP(A2298,'Planning Periods'!$E$2:$N$540,10,FALSE)</f>
        <v>01/31/2023 - 01/31/2031</v>
      </c>
      <c r="C2298" s="59">
        <v>2016</v>
      </c>
      <c r="D2298" s="59" t="str">
        <f t="shared" si="33"/>
        <v>Walnut Creek 2016</v>
      </c>
      <c r="E2298" s="59">
        <v>604</v>
      </c>
      <c r="F2298" s="233">
        <v>42</v>
      </c>
      <c r="G2298" s="59">
        <v>42</v>
      </c>
      <c r="H2298" s="59">
        <v>0</v>
      </c>
      <c r="I2298" s="48"/>
      <c r="J2298" s="59">
        <v>355</v>
      </c>
      <c r="K2298" s="233">
        <v>16</v>
      </c>
      <c r="L2298" s="59">
        <v>16</v>
      </c>
      <c r="M2298" s="59">
        <v>0</v>
      </c>
      <c r="N2298" s="48"/>
      <c r="O2298" s="59">
        <v>381</v>
      </c>
      <c r="P2298" s="59">
        <v>12</v>
      </c>
      <c r="Q2298" s="48"/>
      <c r="R2298" s="59">
        <v>895</v>
      </c>
      <c r="S2298" s="59">
        <v>392</v>
      </c>
      <c r="T2298" s="48">
        <v>0</v>
      </c>
      <c r="U2298" s="59">
        <v>2235</v>
      </c>
      <c r="V2298" s="59">
        <v>462</v>
      </c>
    </row>
    <row r="2299" spans="1:22">
      <c r="A2299" s="60" t="s">
        <v>1347</v>
      </c>
      <c r="B2299" s="15" t="str">
        <f>VLOOKUP(A2299,'Planning Periods'!$E$2:$N$540,10,FALSE)</f>
        <v>01/31/2023 - 01/31/2031</v>
      </c>
      <c r="C2299" s="59">
        <v>2017</v>
      </c>
      <c r="D2299" s="59" t="str">
        <f t="shared" si="33"/>
        <v>Walnut Creek 2017</v>
      </c>
      <c r="E2299" s="59">
        <v>604</v>
      </c>
      <c r="F2299" s="233">
        <v>0</v>
      </c>
      <c r="G2299" s="59">
        <v>0</v>
      </c>
      <c r="H2299" s="59">
        <v>0</v>
      </c>
      <c r="I2299" s="48"/>
      <c r="J2299" s="59">
        <v>355</v>
      </c>
      <c r="K2299" s="233">
        <v>0</v>
      </c>
      <c r="L2299" s="59">
        <v>0</v>
      </c>
      <c r="M2299" s="59">
        <v>0</v>
      </c>
      <c r="N2299" s="48"/>
      <c r="O2299" s="59">
        <v>381</v>
      </c>
      <c r="P2299" s="59">
        <v>6</v>
      </c>
      <c r="Q2299" s="48"/>
      <c r="R2299" s="59">
        <v>895</v>
      </c>
      <c r="S2299" s="59">
        <v>119</v>
      </c>
      <c r="T2299" s="48">
        <v>0</v>
      </c>
      <c r="U2299" s="59">
        <v>2235</v>
      </c>
      <c r="V2299" s="59">
        <v>125</v>
      </c>
    </row>
    <row r="2300" spans="1:22">
      <c r="A2300" s="60" t="s">
        <v>1348</v>
      </c>
      <c r="B2300" s="15" t="str">
        <f>VLOOKUP(A2300,'Planning Periods'!$E$2:$N$540,10,FALSE)</f>
        <v>12/31/2023 - 12/31/2031</v>
      </c>
      <c r="C2300" s="59">
        <v>2013</v>
      </c>
      <c r="D2300" s="59" t="str">
        <f t="shared" ref="D2300:D2370" si="34">CONCATENATE(A2300," ",C2300)</f>
        <v>Wasco 2013</v>
      </c>
      <c r="E2300" s="59" t="s">
        <v>1357</v>
      </c>
      <c r="F2300" s="233" t="s">
        <v>1357</v>
      </c>
      <c r="G2300" s="59" t="s">
        <v>1357</v>
      </c>
      <c r="H2300" s="59" t="s">
        <v>1357</v>
      </c>
      <c r="I2300" s="48"/>
      <c r="J2300" s="59" t="s">
        <v>1357</v>
      </c>
      <c r="K2300" s="233" t="s">
        <v>1357</v>
      </c>
      <c r="L2300" s="59" t="s">
        <v>1357</v>
      </c>
      <c r="M2300" s="59" t="s">
        <v>1357</v>
      </c>
      <c r="N2300" s="48"/>
      <c r="O2300" s="59" t="s">
        <v>1357</v>
      </c>
      <c r="P2300" s="59" t="s">
        <v>1357</v>
      </c>
      <c r="Q2300" s="48"/>
      <c r="R2300" s="59" t="s">
        <v>1357</v>
      </c>
      <c r="S2300" s="59" t="s">
        <v>1357</v>
      </c>
      <c r="T2300" s="48" t="s">
        <v>1357</v>
      </c>
      <c r="U2300" s="59" t="s">
        <v>1357</v>
      </c>
      <c r="V2300" s="59" t="s">
        <v>1357</v>
      </c>
    </row>
    <row r="2301" spans="1:22">
      <c r="A2301" s="60" t="s">
        <v>1348</v>
      </c>
      <c r="B2301" s="15" t="str">
        <f>VLOOKUP(A2301,'Planning Periods'!$E$2:$N$540,10,FALSE)</f>
        <v>12/31/2023 - 12/31/2031</v>
      </c>
      <c r="C2301" s="59">
        <v>2014</v>
      </c>
      <c r="D2301" s="59" t="str">
        <f t="shared" si="34"/>
        <v>Wasco 2014</v>
      </c>
      <c r="E2301" s="59" t="s">
        <v>1357</v>
      </c>
      <c r="F2301" s="233" t="s">
        <v>1357</v>
      </c>
      <c r="G2301" s="59" t="s">
        <v>1357</v>
      </c>
      <c r="H2301" s="59" t="s">
        <v>1357</v>
      </c>
      <c r="I2301" s="48"/>
      <c r="J2301" s="59" t="s">
        <v>1357</v>
      </c>
      <c r="K2301" s="233" t="s">
        <v>1357</v>
      </c>
      <c r="L2301" s="59" t="s">
        <v>1357</v>
      </c>
      <c r="M2301" s="59" t="s">
        <v>1357</v>
      </c>
      <c r="N2301" s="48"/>
      <c r="O2301" s="59" t="s">
        <v>1357</v>
      </c>
      <c r="P2301" s="59" t="s">
        <v>1357</v>
      </c>
      <c r="Q2301" s="48"/>
      <c r="R2301" s="59" t="s">
        <v>1357</v>
      </c>
      <c r="S2301" s="59" t="s">
        <v>1357</v>
      </c>
      <c r="T2301" s="48" t="s">
        <v>1357</v>
      </c>
      <c r="U2301" s="59" t="s">
        <v>1357</v>
      </c>
      <c r="V2301" s="59" t="s">
        <v>1357</v>
      </c>
    </row>
    <row r="2302" spans="1:22">
      <c r="A2302" s="60" t="s">
        <v>1348</v>
      </c>
      <c r="B2302" s="15" t="str">
        <f>VLOOKUP(A2302,'Planning Periods'!$E$2:$N$540,10,FALSE)</f>
        <v>12/31/2023 - 12/31/2031</v>
      </c>
      <c r="C2302" s="59">
        <v>2015</v>
      </c>
      <c r="D2302" s="59" t="str">
        <f t="shared" si="34"/>
        <v>Wasco 2015</v>
      </c>
      <c r="E2302" s="59">
        <v>350</v>
      </c>
      <c r="F2302" s="233">
        <v>0</v>
      </c>
      <c r="G2302" s="59">
        <v>0</v>
      </c>
      <c r="H2302" s="59">
        <v>0</v>
      </c>
      <c r="I2302" s="48"/>
      <c r="J2302" s="59">
        <v>275</v>
      </c>
      <c r="K2302" s="233">
        <v>8</v>
      </c>
      <c r="L2302" s="59">
        <v>0</v>
      </c>
      <c r="M2302" s="59">
        <v>8</v>
      </c>
      <c r="N2302" s="48"/>
      <c r="O2302" s="59">
        <v>280</v>
      </c>
      <c r="P2302" s="59">
        <v>0</v>
      </c>
      <c r="Q2302" s="48"/>
      <c r="R2302" s="59">
        <v>521</v>
      </c>
      <c r="S2302" s="59">
        <v>37</v>
      </c>
      <c r="T2302" s="48">
        <v>8</v>
      </c>
      <c r="U2302" s="59">
        <v>1426</v>
      </c>
      <c r="V2302" s="59">
        <v>45</v>
      </c>
    </row>
    <row r="2303" spans="1:22">
      <c r="A2303" s="60" t="s">
        <v>1348</v>
      </c>
      <c r="B2303" s="15" t="str">
        <f>VLOOKUP(A2303,'Planning Periods'!$E$2:$N$540,10,FALSE)</f>
        <v>12/31/2023 - 12/31/2031</v>
      </c>
      <c r="C2303" s="59">
        <v>2016</v>
      </c>
      <c r="D2303" s="59" t="str">
        <f t="shared" si="34"/>
        <v>Wasco 2016</v>
      </c>
      <c r="E2303" s="59">
        <v>350</v>
      </c>
      <c r="F2303" s="233">
        <v>0</v>
      </c>
      <c r="G2303" s="59">
        <v>0</v>
      </c>
      <c r="H2303" s="59">
        <v>0</v>
      </c>
      <c r="I2303" s="48"/>
      <c r="J2303" s="59">
        <v>275</v>
      </c>
      <c r="K2303" s="233">
        <v>16</v>
      </c>
      <c r="L2303" s="59">
        <v>0</v>
      </c>
      <c r="M2303" s="59">
        <v>16</v>
      </c>
      <c r="N2303" s="48"/>
      <c r="O2303" s="59">
        <v>280</v>
      </c>
      <c r="P2303" s="59">
        <v>3</v>
      </c>
      <c r="Q2303" s="48"/>
      <c r="R2303" s="59">
        <v>521</v>
      </c>
      <c r="S2303" s="59">
        <v>85</v>
      </c>
      <c r="T2303" s="48">
        <v>16</v>
      </c>
      <c r="U2303" s="59">
        <v>1426</v>
      </c>
      <c r="V2303" s="59">
        <v>104</v>
      </c>
    </row>
    <row r="2304" spans="1:22">
      <c r="A2304" s="60" t="s">
        <v>1348</v>
      </c>
      <c r="B2304" s="15" t="str">
        <f>VLOOKUP(A2304,'Planning Periods'!$E$2:$N$540,10,FALSE)</f>
        <v>12/31/2023 - 12/31/2031</v>
      </c>
      <c r="C2304" s="59">
        <v>2017</v>
      </c>
      <c r="D2304" s="59" t="str">
        <f t="shared" si="34"/>
        <v>Wasco 2017</v>
      </c>
      <c r="E2304" s="59">
        <v>350</v>
      </c>
      <c r="F2304" s="233">
        <v>0</v>
      </c>
      <c r="G2304" s="59">
        <v>0</v>
      </c>
      <c r="H2304" s="59">
        <v>0</v>
      </c>
      <c r="I2304" s="48"/>
      <c r="J2304" s="59">
        <v>275</v>
      </c>
      <c r="K2304" s="233">
        <v>37</v>
      </c>
      <c r="L2304" s="59">
        <v>0</v>
      </c>
      <c r="M2304" s="59">
        <v>37</v>
      </c>
      <c r="N2304" s="48"/>
      <c r="O2304" s="59">
        <v>280</v>
      </c>
      <c r="P2304" s="59">
        <v>1</v>
      </c>
      <c r="Q2304" s="48"/>
      <c r="R2304" s="59">
        <v>521</v>
      </c>
      <c r="S2304" s="59">
        <v>82</v>
      </c>
      <c r="T2304" s="48">
        <v>37</v>
      </c>
      <c r="U2304" s="59">
        <v>1426</v>
      </c>
      <c r="V2304" s="59">
        <v>120</v>
      </c>
    </row>
    <row r="2305" spans="1:22">
      <c r="A2305" t="s">
        <v>1349</v>
      </c>
      <c r="B2305" s="15" t="str">
        <f>VLOOKUP(A2305,'Planning Periods'!$E$2:$N$540,10,FALSE)</f>
        <v>12/31/2023 - 12/31/2031</v>
      </c>
      <c r="C2305" s="59">
        <v>2014</v>
      </c>
      <c r="D2305" s="59" t="str">
        <f t="shared" si="34"/>
        <v>Waterford 2014</v>
      </c>
      <c r="E2305" s="233" t="s">
        <v>1357</v>
      </c>
      <c r="F2305" s="233" t="s">
        <v>1357</v>
      </c>
      <c r="G2305" s="233" t="s">
        <v>1357</v>
      </c>
      <c r="H2305" s="233" t="s">
        <v>1357</v>
      </c>
      <c r="I2305" s="233">
        <v>0</v>
      </c>
      <c r="J2305" s="233" t="s">
        <v>1357</v>
      </c>
      <c r="K2305" s="233" t="s">
        <v>1357</v>
      </c>
      <c r="L2305" s="233" t="s">
        <v>1357</v>
      </c>
      <c r="M2305" s="233" t="s">
        <v>1357</v>
      </c>
      <c r="N2305" s="233">
        <v>0</v>
      </c>
      <c r="O2305" s="233" t="s">
        <v>1357</v>
      </c>
      <c r="P2305" s="233" t="s">
        <v>1357</v>
      </c>
      <c r="Q2305" s="233"/>
      <c r="R2305" s="233" t="s">
        <v>1357</v>
      </c>
      <c r="S2305" s="233" t="s">
        <v>1357</v>
      </c>
      <c r="T2305" s="233" t="s">
        <v>1357</v>
      </c>
      <c r="U2305" s="233" t="s">
        <v>1357</v>
      </c>
      <c r="V2305" s="233" t="s">
        <v>1357</v>
      </c>
    </row>
    <row r="2306" spans="1:22">
      <c r="A2306" t="s">
        <v>1349</v>
      </c>
      <c r="B2306" s="15" t="str">
        <f>VLOOKUP(A2306,'Planning Periods'!$E$2:$N$540,10,FALSE)</f>
        <v>12/31/2023 - 12/31/2031</v>
      </c>
      <c r="C2306" s="59">
        <v>2015</v>
      </c>
      <c r="D2306" s="59" t="str">
        <f t="shared" si="34"/>
        <v>Waterford 2015</v>
      </c>
      <c r="E2306" t="s">
        <v>1357</v>
      </c>
      <c r="F2306" t="s">
        <v>1357</v>
      </c>
      <c r="G2306" t="s">
        <v>1357</v>
      </c>
      <c r="H2306" t="s">
        <v>1357</v>
      </c>
      <c r="J2306" t="s">
        <v>1357</v>
      </c>
      <c r="K2306" t="s">
        <v>1357</v>
      </c>
      <c r="L2306" t="s">
        <v>1357</v>
      </c>
      <c r="M2306" t="s">
        <v>1357</v>
      </c>
      <c r="O2306" t="s">
        <v>1357</v>
      </c>
      <c r="P2306" t="s">
        <v>1357</v>
      </c>
      <c r="R2306" t="s">
        <v>1357</v>
      </c>
      <c r="S2306" t="s">
        <v>1357</v>
      </c>
      <c r="T2306" t="s">
        <v>1357</v>
      </c>
      <c r="U2306" t="s">
        <v>1357</v>
      </c>
      <c r="V2306" t="s">
        <v>1357</v>
      </c>
    </row>
    <row r="2307" spans="1:22">
      <c r="A2307" t="s">
        <v>1349</v>
      </c>
      <c r="B2307" s="15" t="str">
        <f>VLOOKUP(A2307,'Planning Periods'!$E$2:$N$540,10,FALSE)</f>
        <v>12/31/2023 - 12/31/2031</v>
      </c>
      <c r="C2307" s="59">
        <v>2016</v>
      </c>
      <c r="D2307" s="59" t="str">
        <f t="shared" si="34"/>
        <v>Waterford 2016</v>
      </c>
      <c r="E2307" t="s">
        <v>1357</v>
      </c>
      <c r="F2307" t="s">
        <v>1357</v>
      </c>
      <c r="G2307" t="s">
        <v>1357</v>
      </c>
      <c r="H2307" t="s">
        <v>1357</v>
      </c>
      <c r="J2307" t="s">
        <v>1357</v>
      </c>
      <c r="K2307" t="s">
        <v>1357</v>
      </c>
      <c r="L2307" t="s">
        <v>1357</v>
      </c>
      <c r="M2307" t="s">
        <v>1357</v>
      </c>
      <c r="O2307" t="s">
        <v>1357</v>
      </c>
      <c r="P2307" t="s">
        <v>1357</v>
      </c>
      <c r="R2307" t="s">
        <v>1357</v>
      </c>
      <c r="S2307" t="s">
        <v>1357</v>
      </c>
      <c r="T2307" t="s">
        <v>1357</v>
      </c>
      <c r="U2307" t="s">
        <v>1357</v>
      </c>
      <c r="V2307" t="s">
        <v>1357</v>
      </c>
    </row>
    <row r="2308" spans="1:22">
      <c r="A2308" t="s">
        <v>1349</v>
      </c>
      <c r="B2308" s="15" t="str">
        <f>VLOOKUP(A2308,'Planning Periods'!$E$2:$N$540,10,FALSE)</f>
        <v>12/31/2023 - 12/31/2031</v>
      </c>
      <c r="C2308" s="59">
        <v>2017</v>
      </c>
      <c r="D2308" s="59" t="str">
        <f t="shared" si="34"/>
        <v>Waterford 2017</v>
      </c>
      <c r="E2308" t="s">
        <v>1357</v>
      </c>
      <c r="F2308" t="s">
        <v>1357</v>
      </c>
      <c r="G2308" t="s">
        <v>1357</v>
      </c>
      <c r="H2308" t="s">
        <v>1357</v>
      </c>
      <c r="J2308" t="s">
        <v>1357</v>
      </c>
      <c r="K2308" t="s">
        <v>1357</v>
      </c>
      <c r="L2308" t="s">
        <v>1357</v>
      </c>
      <c r="M2308" t="s">
        <v>1357</v>
      </c>
      <c r="O2308" t="s">
        <v>1357</v>
      </c>
      <c r="P2308" t="s">
        <v>1357</v>
      </c>
      <c r="R2308" t="s">
        <v>1357</v>
      </c>
      <c r="S2308" t="s">
        <v>1357</v>
      </c>
      <c r="T2308" t="s">
        <v>1357</v>
      </c>
      <c r="U2308" t="s">
        <v>1357</v>
      </c>
      <c r="V2308" t="s">
        <v>1357</v>
      </c>
    </row>
    <row r="2309" spans="1:22">
      <c r="A2309" s="60" t="s">
        <v>1350</v>
      </c>
      <c r="B2309" s="15" t="str">
        <f>VLOOKUP(A2309,'Planning Periods'!$E$2:$N$540,10,FALSE)</f>
        <v>12/15/2023 - 12/15/2031</v>
      </c>
      <c r="C2309" s="59">
        <v>2014</v>
      </c>
      <c r="D2309" s="59" t="str">
        <f t="shared" si="34"/>
        <v>Watsonville 2014</v>
      </c>
      <c r="E2309" t="s">
        <v>1357</v>
      </c>
      <c r="F2309" t="s">
        <v>1357</v>
      </c>
      <c r="G2309" t="s">
        <v>1357</v>
      </c>
      <c r="H2309" t="s">
        <v>1357</v>
      </c>
      <c r="J2309" t="s">
        <v>1357</v>
      </c>
      <c r="K2309" t="s">
        <v>1357</v>
      </c>
      <c r="L2309" t="s">
        <v>1357</v>
      </c>
      <c r="M2309" t="s">
        <v>1357</v>
      </c>
      <c r="O2309" t="s">
        <v>1357</v>
      </c>
      <c r="P2309" t="s">
        <v>1357</v>
      </c>
      <c r="R2309" t="s">
        <v>1357</v>
      </c>
      <c r="S2309" t="s">
        <v>1357</v>
      </c>
      <c r="T2309" t="s">
        <v>1357</v>
      </c>
      <c r="U2309" t="s">
        <v>1357</v>
      </c>
      <c r="V2309" t="s">
        <v>1357</v>
      </c>
    </row>
    <row r="2310" spans="1:22">
      <c r="A2310" s="60" t="s">
        <v>1350</v>
      </c>
      <c r="B2310" s="15" t="str">
        <f>VLOOKUP(A2310,'Planning Periods'!$E$2:$N$540,10,FALSE)</f>
        <v>12/15/2023 - 12/15/2031</v>
      </c>
      <c r="C2310" s="59">
        <v>2015</v>
      </c>
      <c r="D2310" s="59" t="str">
        <f t="shared" si="34"/>
        <v>Watsonville 2015</v>
      </c>
      <c r="E2310" t="s">
        <v>1357</v>
      </c>
      <c r="F2310" t="s">
        <v>1357</v>
      </c>
      <c r="G2310" t="s">
        <v>1357</v>
      </c>
      <c r="H2310" t="s">
        <v>1357</v>
      </c>
      <c r="J2310" t="s">
        <v>1357</v>
      </c>
      <c r="K2310" t="s">
        <v>1357</v>
      </c>
      <c r="L2310" t="s">
        <v>1357</v>
      </c>
      <c r="M2310" t="s">
        <v>1357</v>
      </c>
      <c r="O2310" t="s">
        <v>1357</v>
      </c>
      <c r="P2310" t="s">
        <v>1357</v>
      </c>
      <c r="R2310" t="s">
        <v>1357</v>
      </c>
      <c r="S2310" t="s">
        <v>1357</v>
      </c>
      <c r="T2310" t="s">
        <v>1357</v>
      </c>
      <c r="U2310" t="s">
        <v>1357</v>
      </c>
      <c r="V2310" t="s">
        <v>1357</v>
      </c>
    </row>
    <row r="2311" spans="1:22">
      <c r="A2311" s="60" t="s">
        <v>1350</v>
      </c>
      <c r="B2311" s="15" t="str">
        <f>VLOOKUP(A2311,'Planning Periods'!$E$2:$N$540,10,FALSE)</f>
        <v>12/15/2023 - 12/15/2031</v>
      </c>
      <c r="C2311" s="59">
        <v>2016</v>
      </c>
      <c r="D2311" s="59" t="str">
        <f t="shared" si="34"/>
        <v>Watsonville 2016</v>
      </c>
      <c r="E2311" s="59">
        <v>169</v>
      </c>
      <c r="F2311" s="233">
        <v>20</v>
      </c>
      <c r="G2311" s="59">
        <v>20</v>
      </c>
      <c r="H2311" s="59">
        <v>0</v>
      </c>
      <c r="I2311" s="48"/>
      <c r="J2311" s="59">
        <v>110</v>
      </c>
      <c r="K2311" s="233">
        <v>2</v>
      </c>
      <c r="L2311" s="59">
        <v>2</v>
      </c>
      <c r="M2311" s="59">
        <v>0</v>
      </c>
      <c r="N2311" s="48"/>
      <c r="O2311" s="59">
        <v>128</v>
      </c>
      <c r="P2311" s="59">
        <v>4</v>
      </c>
      <c r="Q2311" s="48"/>
      <c r="R2311" s="59">
        <v>293</v>
      </c>
      <c r="S2311" s="59">
        <v>27</v>
      </c>
      <c r="T2311" s="48">
        <v>0</v>
      </c>
      <c r="U2311" s="59">
        <v>700</v>
      </c>
      <c r="V2311" s="59">
        <v>53</v>
      </c>
    </row>
    <row r="2312" spans="1:22">
      <c r="A2312" s="60" t="s">
        <v>1350</v>
      </c>
      <c r="B2312" s="15" t="str">
        <f>VLOOKUP(A2312,'Planning Periods'!$E$2:$N$540,10,FALSE)</f>
        <v>12/15/2023 - 12/15/2031</v>
      </c>
      <c r="C2312" s="59">
        <v>2017</v>
      </c>
      <c r="D2312" s="59" t="str">
        <f t="shared" si="34"/>
        <v>Watsonville 2017</v>
      </c>
      <c r="E2312" s="59">
        <v>169</v>
      </c>
      <c r="F2312" s="233">
        <v>1</v>
      </c>
      <c r="G2312" s="59">
        <v>1</v>
      </c>
      <c r="H2312" s="59">
        <v>0</v>
      </c>
      <c r="I2312" s="48"/>
      <c r="J2312" s="59">
        <v>110</v>
      </c>
      <c r="K2312" s="233">
        <v>3</v>
      </c>
      <c r="L2312" s="59">
        <v>3</v>
      </c>
      <c r="M2312" s="59">
        <v>0</v>
      </c>
      <c r="N2312" s="48"/>
      <c r="O2312" s="59">
        <v>128</v>
      </c>
      <c r="P2312" s="59">
        <v>7</v>
      </c>
      <c r="Q2312" s="48"/>
      <c r="R2312" s="59">
        <v>293</v>
      </c>
      <c r="S2312" s="59">
        <v>103</v>
      </c>
      <c r="T2312" s="48">
        <v>0</v>
      </c>
      <c r="U2312" s="59">
        <v>700</v>
      </c>
      <c r="V2312" s="59">
        <v>114</v>
      </c>
    </row>
    <row r="2313" spans="1:22">
      <c r="A2313" t="s">
        <v>1351</v>
      </c>
      <c r="B2313" s="15" t="str">
        <f>VLOOKUP(A2313,'Planning Periods'!$E$2:$N$540,10,FALSE)</f>
        <v>02/15/2023 - 02/15/2031</v>
      </c>
      <c r="C2313" s="59">
        <v>2014</v>
      </c>
      <c r="D2313" s="59" t="str">
        <f t="shared" si="34"/>
        <v>Weed 2014</v>
      </c>
      <c r="E2313" s="233" t="s">
        <v>1357</v>
      </c>
      <c r="F2313" s="233" t="s">
        <v>1357</v>
      </c>
      <c r="G2313" s="233" t="s">
        <v>1357</v>
      </c>
      <c r="H2313" s="233" t="s">
        <v>1357</v>
      </c>
      <c r="I2313" s="233">
        <v>0</v>
      </c>
      <c r="J2313" s="233" t="s">
        <v>1357</v>
      </c>
      <c r="K2313" s="233" t="s">
        <v>1357</v>
      </c>
      <c r="L2313" s="233" t="s">
        <v>1357</v>
      </c>
      <c r="M2313" s="233" t="s">
        <v>1357</v>
      </c>
      <c r="N2313" s="233">
        <v>0</v>
      </c>
      <c r="O2313" s="233" t="s">
        <v>1357</v>
      </c>
      <c r="P2313" s="233" t="s">
        <v>1357</v>
      </c>
      <c r="Q2313" s="233"/>
      <c r="R2313" s="233" t="s">
        <v>1357</v>
      </c>
      <c r="S2313" s="233" t="s">
        <v>1357</v>
      </c>
      <c r="T2313" s="233" t="s">
        <v>1357</v>
      </c>
      <c r="U2313" s="233" t="s">
        <v>1357</v>
      </c>
      <c r="V2313" s="233" t="s">
        <v>1357</v>
      </c>
    </row>
    <row r="2314" spans="1:22">
      <c r="A2314" t="s">
        <v>1351</v>
      </c>
      <c r="B2314" s="15" t="str">
        <f>VLOOKUP(A2314,'Planning Periods'!$E$2:$N$540,10,FALSE)</f>
        <v>02/15/2023 - 02/15/2031</v>
      </c>
      <c r="C2314" s="59">
        <v>2015</v>
      </c>
      <c r="D2314" s="59" t="str">
        <f t="shared" si="34"/>
        <v>Weed 2015</v>
      </c>
      <c r="E2314" t="s">
        <v>1357</v>
      </c>
      <c r="F2314" t="s">
        <v>1357</v>
      </c>
      <c r="G2314" t="s">
        <v>1357</v>
      </c>
      <c r="H2314" t="s">
        <v>1357</v>
      </c>
      <c r="J2314" t="s">
        <v>1357</v>
      </c>
      <c r="K2314" t="s">
        <v>1357</v>
      </c>
      <c r="L2314" t="s">
        <v>1357</v>
      </c>
      <c r="M2314" t="s">
        <v>1357</v>
      </c>
      <c r="O2314" t="s">
        <v>1357</v>
      </c>
      <c r="P2314" t="s">
        <v>1357</v>
      </c>
      <c r="R2314" t="s">
        <v>1357</v>
      </c>
      <c r="S2314" t="s">
        <v>1357</v>
      </c>
      <c r="T2314" t="s">
        <v>1357</v>
      </c>
      <c r="U2314" t="s">
        <v>1357</v>
      </c>
      <c r="V2314" t="s">
        <v>1357</v>
      </c>
    </row>
    <row r="2315" spans="1:22">
      <c r="A2315" t="s">
        <v>1351</v>
      </c>
      <c r="B2315" s="15" t="str">
        <f>VLOOKUP(A2315,'Planning Periods'!$E$2:$N$540,10,FALSE)</f>
        <v>02/15/2023 - 02/15/2031</v>
      </c>
      <c r="C2315" s="59">
        <v>2016</v>
      </c>
      <c r="D2315" s="59" t="str">
        <f t="shared" si="34"/>
        <v>Weed 2016</v>
      </c>
      <c r="E2315" t="s">
        <v>1357</v>
      </c>
      <c r="F2315" t="s">
        <v>1357</v>
      </c>
      <c r="G2315" t="s">
        <v>1357</v>
      </c>
      <c r="H2315" t="s">
        <v>1357</v>
      </c>
      <c r="J2315" t="s">
        <v>1357</v>
      </c>
      <c r="K2315" t="s">
        <v>1357</v>
      </c>
      <c r="L2315" t="s">
        <v>1357</v>
      </c>
      <c r="M2315" t="s">
        <v>1357</v>
      </c>
      <c r="O2315" t="s">
        <v>1357</v>
      </c>
      <c r="P2315" t="s">
        <v>1357</v>
      </c>
      <c r="R2315" t="s">
        <v>1357</v>
      </c>
      <c r="S2315" t="s">
        <v>1357</v>
      </c>
      <c r="T2315" t="s">
        <v>1357</v>
      </c>
      <c r="U2315" t="s">
        <v>1357</v>
      </c>
      <c r="V2315" t="s">
        <v>1357</v>
      </c>
    </row>
    <row r="2316" spans="1:22">
      <c r="A2316" t="s">
        <v>1351</v>
      </c>
      <c r="B2316" s="15" t="str">
        <f>VLOOKUP(A2316,'Planning Periods'!$E$2:$N$540,10,FALSE)</f>
        <v>02/15/2023 - 02/15/2031</v>
      </c>
      <c r="C2316" s="59">
        <v>2017</v>
      </c>
      <c r="D2316" s="59" t="str">
        <f t="shared" si="34"/>
        <v>Weed 2017</v>
      </c>
      <c r="E2316" t="s">
        <v>1357</v>
      </c>
      <c r="F2316" t="s">
        <v>1357</v>
      </c>
      <c r="G2316" t="s">
        <v>1357</v>
      </c>
      <c r="H2316" t="s">
        <v>1357</v>
      </c>
      <c r="J2316" t="s">
        <v>1357</v>
      </c>
      <c r="K2316" t="s">
        <v>1357</v>
      </c>
      <c r="L2316" t="s">
        <v>1357</v>
      </c>
      <c r="M2316" t="s">
        <v>1357</v>
      </c>
      <c r="O2316" t="s">
        <v>1357</v>
      </c>
      <c r="P2316" t="s">
        <v>1357</v>
      </c>
      <c r="R2316" t="s">
        <v>1357</v>
      </c>
      <c r="S2316" t="s">
        <v>1357</v>
      </c>
      <c r="T2316" t="s">
        <v>1357</v>
      </c>
      <c r="U2316" t="s">
        <v>1357</v>
      </c>
      <c r="V2316" t="s">
        <v>1357</v>
      </c>
    </row>
    <row r="2317" spans="1:22">
      <c r="A2317" s="60" t="s">
        <v>1352</v>
      </c>
      <c r="B2317" s="15"/>
      <c r="C2317" s="59">
        <v>2013</v>
      </c>
      <c r="D2317" s="59" t="str">
        <f t="shared" si="34"/>
        <v>West Covina 2013</v>
      </c>
      <c r="E2317">
        <v>217</v>
      </c>
      <c r="F2317">
        <v>0</v>
      </c>
      <c r="G2317">
        <v>0</v>
      </c>
      <c r="H2317">
        <v>0</v>
      </c>
      <c r="J2317">
        <v>129</v>
      </c>
      <c r="K2317">
        <v>0</v>
      </c>
      <c r="L2317">
        <v>0</v>
      </c>
      <c r="M2317">
        <v>0</v>
      </c>
      <c r="O2317">
        <v>138</v>
      </c>
      <c r="P2317">
        <v>0</v>
      </c>
      <c r="R2317">
        <v>347</v>
      </c>
      <c r="S2317">
        <v>0</v>
      </c>
      <c r="T2317">
        <v>0</v>
      </c>
      <c r="U2317">
        <v>831</v>
      </c>
      <c r="V2317">
        <v>0</v>
      </c>
    </row>
    <row r="2318" spans="1:22">
      <c r="A2318" s="60" t="s">
        <v>1352</v>
      </c>
      <c r="B2318" s="15" t="str">
        <f>VLOOKUP(A2318,'Planning Periods'!$E$2:$N$540,10,FALSE)</f>
        <v>10/15/2021 - 10/15/2029</v>
      </c>
      <c r="C2318" s="59">
        <v>2014</v>
      </c>
      <c r="D2318" s="59" t="str">
        <f t="shared" si="34"/>
        <v>West Covina 2014</v>
      </c>
      <c r="E2318" s="59">
        <v>217</v>
      </c>
      <c r="F2318" s="233">
        <v>0</v>
      </c>
      <c r="G2318" s="59">
        <v>0</v>
      </c>
      <c r="H2318" s="59">
        <v>0</v>
      </c>
      <c r="I2318" s="48"/>
      <c r="J2318" s="59">
        <v>129</v>
      </c>
      <c r="K2318" s="233">
        <v>0</v>
      </c>
      <c r="L2318" s="59">
        <v>0</v>
      </c>
      <c r="M2318" s="59">
        <v>0</v>
      </c>
      <c r="N2318" s="48"/>
      <c r="O2318" s="59">
        <v>138</v>
      </c>
      <c r="P2318" s="59">
        <v>0</v>
      </c>
      <c r="Q2318" s="48"/>
      <c r="R2318" s="59">
        <v>347</v>
      </c>
      <c r="S2318" s="59">
        <v>481</v>
      </c>
      <c r="T2318" s="48">
        <v>0</v>
      </c>
      <c r="U2318" s="59">
        <v>831</v>
      </c>
      <c r="V2318" s="59">
        <v>481</v>
      </c>
    </row>
    <row r="2319" spans="1:22">
      <c r="A2319" s="60" t="s">
        <v>1352</v>
      </c>
      <c r="B2319" s="15" t="str">
        <f>VLOOKUP(A2319,'Planning Periods'!$E$2:$N$540,10,FALSE)</f>
        <v>10/15/2021 - 10/15/2029</v>
      </c>
      <c r="C2319" s="59">
        <v>2015</v>
      </c>
      <c r="D2319" s="59" t="str">
        <f t="shared" si="34"/>
        <v>West Covina 2015</v>
      </c>
      <c r="E2319" s="59">
        <v>217</v>
      </c>
      <c r="F2319" s="233">
        <v>0</v>
      </c>
      <c r="G2319" s="59">
        <v>0</v>
      </c>
      <c r="H2319" s="59">
        <v>0</v>
      </c>
      <c r="I2319" s="48"/>
      <c r="J2319" s="59">
        <v>129</v>
      </c>
      <c r="K2319" s="233">
        <v>0</v>
      </c>
      <c r="L2319" s="59">
        <v>0</v>
      </c>
      <c r="M2319" s="59">
        <v>0</v>
      </c>
      <c r="N2319" s="48"/>
      <c r="O2319" s="59">
        <v>138</v>
      </c>
      <c r="P2319" s="59">
        <v>0</v>
      </c>
      <c r="Q2319" s="48"/>
      <c r="R2319" s="59">
        <v>347</v>
      </c>
      <c r="S2319" s="59">
        <v>140</v>
      </c>
      <c r="T2319" s="48">
        <v>0</v>
      </c>
      <c r="U2319" s="59">
        <v>831</v>
      </c>
      <c r="V2319" s="59">
        <v>140</v>
      </c>
    </row>
    <row r="2320" spans="1:22">
      <c r="A2320" s="60" t="s">
        <v>1352</v>
      </c>
      <c r="B2320" s="15" t="str">
        <f>VLOOKUP(A2320,'Planning Periods'!$E$2:$N$540,10,FALSE)</f>
        <v>10/15/2021 - 10/15/2029</v>
      </c>
      <c r="C2320" s="59">
        <v>2016</v>
      </c>
      <c r="D2320" s="59" t="str">
        <f t="shared" si="34"/>
        <v>West Covina 2016</v>
      </c>
      <c r="E2320" s="59">
        <v>217</v>
      </c>
      <c r="F2320" s="233">
        <v>0</v>
      </c>
      <c r="G2320" s="59">
        <v>0</v>
      </c>
      <c r="H2320" s="59">
        <v>0</v>
      </c>
      <c r="I2320" s="48"/>
      <c r="J2320" s="59">
        <v>129</v>
      </c>
      <c r="K2320" s="233">
        <v>0</v>
      </c>
      <c r="L2320" s="59">
        <v>0</v>
      </c>
      <c r="M2320" s="59">
        <v>0</v>
      </c>
      <c r="N2320" s="48"/>
      <c r="O2320" s="59">
        <v>138</v>
      </c>
      <c r="P2320" s="59">
        <v>0</v>
      </c>
      <c r="Q2320" s="48"/>
      <c r="R2320" s="59">
        <v>347</v>
      </c>
      <c r="S2320" s="59">
        <v>37</v>
      </c>
      <c r="T2320" s="48">
        <v>0</v>
      </c>
      <c r="U2320" s="59">
        <v>831</v>
      </c>
      <c r="V2320" s="59">
        <v>37</v>
      </c>
    </row>
    <row r="2321" spans="1:22">
      <c r="A2321" s="60" t="s">
        <v>1352</v>
      </c>
      <c r="B2321" s="15" t="str">
        <f>VLOOKUP(A2321,'Planning Periods'!$E$2:$N$540,10,FALSE)</f>
        <v>10/15/2021 - 10/15/2029</v>
      </c>
      <c r="C2321" s="59">
        <v>2017</v>
      </c>
      <c r="D2321" s="59" t="str">
        <f t="shared" si="34"/>
        <v>West Covina 2017</v>
      </c>
      <c r="E2321" s="59">
        <v>217</v>
      </c>
      <c r="F2321" s="233">
        <v>0</v>
      </c>
      <c r="G2321" s="59">
        <v>0</v>
      </c>
      <c r="H2321" s="59">
        <v>0</v>
      </c>
      <c r="I2321" s="48"/>
      <c r="J2321" s="59">
        <v>129</v>
      </c>
      <c r="K2321" s="233">
        <v>0</v>
      </c>
      <c r="L2321" s="59">
        <v>0</v>
      </c>
      <c r="M2321" s="59">
        <v>0</v>
      </c>
      <c r="N2321" s="48"/>
      <c r="O2321" s="59">
        <v>138</v>
      </c>
      <c r="P2321" s="59">
        <v>0</v>
      </c>
      <c r="Q2321" s="48"/>
      <c r="R2321" s="59">
        <v>347</v>
      </c>
      <c r="S2321" s="59">
        <v>2</v>
      </c>
      <c r="T2321" s="48">
        <v>0</v>
      </c>
      <c r="U2321" s="59">
        <v>831</v>
      </c>
      <c r="V2321" s="59">
        <v>2</v>
      </c>
    </row>
    <row r="2322" spans="1:22">
      <c r="A2322" s="60" t="s">
        <v>1353</v>
      </c>
      <c r="B2322" s="15"/>
      <c r="C2322" s="59">
        <v>2013</v>
      </c>
      <c r="D2322" s="59" t="str">
        <f t="shared" si="34"/>
        <v>West Hollywood 2013</v>
      </c>
      <c r="E2322" s="59" t="s">
        <v>1357</v>
      </c>
      <c r="F2322" s="233" t="s">
        <v>1357</v>
      </c>
      <c r="G2322" s="59" t="s">
        <v>1357</v>
      </c>
      <c r="H2322" s="59" t="s">
        <v>1357</v>
      </c>
      <c r="I2322" s="48"/>
      <c r="J2322" s="59" t="s">
        <v>1357</v>
      </c>
      <c r="K2322" s="233" t="s">
        <v>1357</v>
      </c>
      <c r="L2322" s="59" t="s">
        <v>1357</v>
      </c>
      <c r="M2322" s="59" t="s">
        <v>1357</v>
      </c>
      <c r="N2322" s="48"/>
      <c r="O2322" s="59" t="s">
        <v>1357</v>
      </c>
      <c r="P2322" s="59" t="s">
        <v>1357</v>
      </c>
      <c r="Q2322" s="48"/>
      <c r="R2322" s="59" t="s">
        <v>1357</v>
      </c>
      <c r="S2322" s="59" t="s">
        <v>1357</v>
      </c>
      <c r="T2322" s="48" t="s">
        <v>1357</v>
      </c>
      <c r="U2322" s="59" t="s">
        <v>1357</v>
      </c>
      <c r="V2322" s="59" t="s">
        <v>1357</v>
      </c>
    </row>
    <row r="2323" spans="1:22">
      <c r="A2323" s="60" t="s">
        <v>1353</v>
      </c>
      <c r="B2323" s="15" t="str">
        <f>VLOOKUP(A2323,'Planning Periods'!$E$2:$N$540,10,FALSE)</f>
        <v>10/15/2021 - 10/15/2029</v>
      </c>
      <c r="C2323" s="59">
        <v>2014</v>
      </c>
      <c r="D2323" s="59" t="str">
        <f t="shared" si="34"/>
        <v>West Hollywood 2014</v>
      </c>
      <c r="E2323" s="59">
        <v>19</v>
      </c>
      <c r="F2323" s="233">
        <v>0</v>
      </c>
      <c r="G2323" s="59">
        <v>0</v>
      </c>
      <c r="H2323" s="59">
        <v>0</v>
      </c>
      <c r="I2323" s="48"/>
      <c r="J2323" s="59">
        <v>12</v>
      </c>
      <c r="K2323" s="233">
        <v>18</v>
      </c>
      <c r="L2323" s="59">
        <v>18</v>
      </c>
      <c r="M2323" s="59">
        <v>0</v>
      </c>
      <c r="N2323" s="48"/>
      <c r="O2323" s="59">
        <v>13</v>
      </c>
      <c r="P2323" s="59">
        <v>19</v>
      </c>
      <c r="Q2323" s="48"/>
      <c r="R2323" s="59">
        <v>33</v>
      </c>
      <c r="S2323" s="59">
        <v>233</v>
      </c>
      <c r="T2323" s="48">
        <v>0</v>
      </c>
      <c r="U2323" s="59">
        <v>77</v>
      </c>
      <c r="V2323" s="59">
        <v>270</v>
      </c>
    </row>
    <row r="2324" spans="1:22">
      <c r="A2324" s="60" t="s">
        <v>1353</v>
      </c>
      <c r="B2324" s="15" t="str">
        <f>VLOOKUP(A2324,'Planning Periods'!$E$2:$N$540,10,FALSE)</f>
        <v>10/15/2021 - 10/15/2029</v>
      </c>
      <c r="C2324" s="59">
        <v>2015</v>
      </c>
      <c r="D2324" s="59" t="str">
        <f t="shared" si="34"/>
        <v>West Hollywood 2015</v>
      </c>
      <c r="E2324" s="59">
        <v>19</v>
      </c>
      <c r="F2324" s="233">
        <v>42</v>
      </c>
      <c r="G2324" s="59">
        <v>42</v>
      </c>
      <c r="H2324" s="59">
        <v>0</v>
      </c>
      <c r="I2324" s="48"/>
      <c r="J2324" s="59">
        <v>12</v>
      </c>
      <c r="K2324" s="233">
        <v>43</v>
      </c>
      <c r="L2324" s="59">
        <v>43</v>
      </c>
      <c r="M2324" s="59">
        <v>0</v>
      </c>
      <c r="N2324" s="48"/>
      <c r="O2324" s="59">
        <v>13</v>
      </c>
      <c r="P2324" s="59">
        <v>0</v>
      </c>
      <c r="Q2324" s="48"/>
      <c r="R2324" s="59">
        <v>33</v>
      </c>
      <c r="S2324" s="59">
        <v>390</v>
      </c>
      <c r="T2324" s="48">
        <v>0</v>
      </c>
      <c r="U2324" s="59">
        <v>77</v>
      </c>
      <c r="V2324" s="59">
        <v>475</v>
      </c>
    </row>
    <row r="2325" spans="1:22">
      <c r="A2325" s="60" t="s">
        <v>1353</v>
      </c>
      <c r="B2325" s="15" t="str">
        <f>VLOOKUP(A2325,'Planning Periods'!$E$2:$N$540,10,FALSE)</f>
        <v>10/15/2021 - 10/15/2029</v>
      </c>
      <c r="C2325" s="59">
        <v>2016</v>
      </c>
      <c r="D2325" s="59" t="str">
        <f t="shared" si="34"/>
        <v>West Hollywood 2016</v>
      </c>
      <c r="E2325" s="59">
        <v>19</v>
      </c>
      <c r="F2325" s="233">
        <v>27</v>
      </c>
      <c r="G2325" s="59">
        <v>27</v>
      </c>
      <c r="H2325" s="59">
        <v>0</v>
      </c>
      <c r="I2325" s="48"/>
      <c r="J2325" s="59">
        <v>12</v>
      </c>
      <c r="K2325" s="233">
        <v>13</v>
      </c>
      <c r="L2325" s="59">
        <v>13</v>
      </c>
      <c r="M2325" s="59">
        <v>0</v>
      </c>
      <c r="N2325" s="48"/>
      <c r="O2325" s="59">
        <v>13</v>
      </c>
      <c r="P2325" s="59">
        <v>20</v>
      </c>
      <c r="Q2325" s="48"/>
      <c r="R2325" s="59">
        <v>33</v>
      </c>
      <c r="S2325" s="59">
        <v>589</v>
      </c>
      <c r="T2325" s="48">
        <v>0</v>
      </c>
      <c r="U2325" s="59">
        <v>77</v>
      </c>
      <c r="V2325" s="59">
        <v>649</v>
      </c>
    </row>
    <row r="2326" spans="1:22">
      <c r="A2326" s="60" t="s">
        <v>1353</v>
      </c>
      <c r="B2326" s="15" t="str">
        <f>VLOOKUP(A2326,'Planning Periods'!$E$2:$N$540,10,FALSE)</f>
        <v>10/15/2021 - 10/15/2029</v>
      </c>
      <c r="C2326" s="59">
        <v>2017</v>
      </c>
      <c r="D2326" s="59" t="str">
        <f t="shared" si="34"/>
        <v>West Hollywood 2017</v>
      </c>
      <c r="E2326" s="59">
        <v>19</v>
      </c>
      <c r="F2326" s="233">
        <v>0</v>
      </c>
      <c r="G2326" s="59">
        <v>0</v>
      </c>
      <c r="H2326" s="59">
        <v>0</v>
      </c>
      <c r="I2326" s="48"/>
      <c r="J2326" s="59">
        <v>12</v>
      </c>
      <c r="K2326" s="233">
        <v>15</v>
      </c>
      <c r="L2326" s="59">
        <v>15</v>
      </c>
      <c r="M2326" s="59">
        <v>0</v>
      </c>
      <c r="N2326" s="48"/>
      <c r="O2326" s="59">
        <v>13</v>
      </c>
      <c r="P2326" s="59">
        <v>8</v>
      </c>
      <c r="Q2326" s="48"/>
      <c r="R2326" s="59">
        <v>33</v>
      </c>
      <c r="S2326" s="59">
        <v>161</v>
      </c>
      <c r="T2326" s="48">
        <v>0</v>
      </c>
      <c r="U2326" s="59">
        <v>77</v>
      </c>
      <c r="V2326" s="59">
        <v>184</v>
      </c>
    </row>
    <row r="2327" spans="1:22">
      <c r="A2327" s="60" t="s">
        <v>1354</v>
      </c>
      <c r="B2327" s="15" t="str">
        <f>VLOOKUP(A2327,'Planning Periods'!$E$2:$N$540,10,FALSE)</f>
        <v>05/15/2021 - 05/15/2029</v>
      </c>
      <c r="C2327" s="59">
        <v>2013</v>
      </c>
      <c r="D2327" s="59" t="str">
        <f t="shared" si="34"/>
        <v>West Sacramento 2013</v>
      </c>
      <c r="E2327" s="59">
        <v>1316</v>
      </c>
      <c r="F2327" s="233">
        <v>69</v>
      </c>
      <c r="G2327" s="59">
        <v>69</v>
      </c>
      <c r="H2327" s="59">
        <v>0</v>
      </c>
      <c r="I2327" s="48"/>
      <c r="J2327" s="59">
        <v>923</v>
      </c>
      <c r="K2327" s="233">
        <v>0</v>
      </c>
      <c r="L2327" s="59">
        <v>0</v>
      </c>
      <c r="M2327" s="59">
        <v>0</v>
      </c>
      <c r="N2327" s="48"/>
      <c r="O2327" s="59">
        <v>1111</v>
      </c>
      <c r="P2327" s="59">
        <v>437</v>
      </c>
      <c r="Q2327" s="48"/>
      <c r="R2327" s="59">
        <v>2627</v>
      </c>
      <c r="S2327" s="59">
        <v>76</v>
      </c>
      <c r="T2327" s="48">
        <v>0</v>
      </c>
      <c r="U2327" s="59">
        <v>5977</v>
      </c>
      <c r="V2327" s="59">
        <v>582</v>
      </c>
    </row>
    <row r="2328" spans="1:22">
      <c r="A2328" s="60" t="s">
        <v>1354</v>
      </c>
      <c r="B2328" s="15" t="str">
        <f>VLOOKUP(A2328,'Planning Periods'!$E$2:$N$540,10,FALSE)</f>
        <v>05/15/2021 - 05/15/2029</v>
      </c>
      <c r="C2328" s="59">
        <v>2014</v>
      </c>
      <c r="D2328" s="59" t="str">
        <f t="shared" si="34"/>
        <v>West Sacramento 2014</v>
      </c>
      <c r="E2328" s="59">
        <v>1316</v>
      </c>
      <c r="F2328" s="233">
        <v>0</v>
      </c>
      <c r="G2328" s="59">
        <v>0</v>
      </c>
      <c r="H2328" s="59">
        <v>0</v>
      </c>
      <c r="I2328" s="48"/>
      <c r="J2328" s="59">
        <v>923</v>
      </c>
      <c r="K2328" s="233">
        <v>0</v>
      </c>
      <c r="L2328" s="59">
        <v>0</v>
      </c>
      <c r="M2328" s="59">
        <v>0</v>
      </c>
      <c r="N2328" s="48"/>
      <c r="O2328" s="59">
        <v>1111</v>
      </c>
      <c r="P2328" s="59">
        <v>42</v>
      </c>
      <c r="Q2328" s="48"/>
      <c r="R2328" s="59">
        <v>2627</v>
      </c>
      <c r="S2328" s="59">
        <v>20</v>
      </c>
      <c r="T2328" s="48">
        <v>0</v>
      </c>
      <c r="U2328" s="59">
        <v>5977</v>
      </c>
      <c r="V2328" s="59">
        <v>62</v>
      </c>
    </row>
    <row r="2329" spans="1:22">
      <c r="A2329" s="60" t="s">
        <v>1354</v>
      </c>
      <c r="B2329" s="15" t="str">
        <f>VLOOKUP(A2329,'Planning Periods'!$E$2:$N$540,10,FALSE)</f>
        <v>05/15/2021 - 05/15/2029</v>
      </c>
      <c r="C2329" s="59">
        <v>2015</v>
      </c>
      <c r="D2329" s="59" t="str">
        <f t="shared" si="34"/>
        <v>West Sacramento 2015</v>
      </c>
      <c r="E2329" s="59">
        <v>1316</v>
      </c>
      <c r="F2329" s="233">
        <v>58</v>
      </c>
      <c r="G2329" s="59">
        <v>58</v>
      </c>
      <c r="H2329" s="59">
        <v>0</v>
      </c>
      <c r="I2329" s="48"/>
      <c r="J2329" s="59">
        <v>923</v>
      </c>
      <c r="K2329" s="233">
        <v>18</v>
      </c>
      <c r="L2329" s="59">
        <v>18</v>
      </c>
      <c r="M2329" s="59">
        <v>0</v>
      </c>
      <c r="N2329" s="48"/>
      <c r="O2329" s="59">
        <v>1111</v>
      </c>
      <c r="P2329" s="59">
        <v>42</v>
      </c>
      <c r="Q2329" s="48"/>
      <c r="R2329" s="59">
        <v>2627</v>
      </c>
      <c r="S2329" s="59">
        <v>19</v>
      </c>
      <c r="T2329" s="48">
        <v>0</v>
      </c>
      <c r="U2329" s="59">
        <v>5977</v>
      </c>
      <c r="V2329" s="59">
        <v>137</v>
      </c>
    </row>
    <row r="2330" spans="1:22">
      <c r="A2330" s="60" t="s">
        <v>1354</v>
      </c>
      <c r="B2330" s="15" t="str">
        <f>VLOOKUP(A2330,'Planning Periods'!$E$2:$N$540,10,FALSE)</f>
        <v>05/15/2021 - 05/15/2029</v>
      </c>
      <c r="C2330" s="59">
        <v>2016</v>
      </c>
      <c r="D2330" s="59" t="str">
        <f t="shared" si="34"/>
        <v>West Sacramento 2016</v>
      </c>
      <c r="E2330" s="59">
        <v>1316</v>
      </c>
      <c r="F2330" s="233">
        <v>0</v>
      </c>
      <c r="G2330" s="59">
        <v>0</v>
      </c>
      <c r="H2330" s="59">
        <v>0</v>
      </c>
      <c r="I2330" s="48"/>
      <c r="J2330" s="59">
        <v>923</v>
      </c>
      <c r="K2330" s="233">
        <v>0</v>
      </c>
      <c r="L2330" s="59">
        <v>0</v>
      </c>
      <c r="M2330" s="59">
        <v>0</v>
      </c>
      <c r="N2330" s="48"/>
      <c r="O2330" s="59">
        <v>1111</v>
      </c>
      <c r="P2330" s="59">
        <v>83</v>
      </c>
      <c r="Q2330" s="48"/>
      <c r="R2330" s="59">
        <v>2627</v>
      </c>
      <c r="S2330" s="59">
        <v>20</v>
      </c>
      <c r="T2330" s="48">
        <v>0</v>
      </c>
      <c r="U2330" s="59">
        <v>5977</v>
      </c>
      <c r="V2330" s="59">
        <v>103</v>
      </c>
    </row>
    <row r="2331" spans="1:22">
      <c r="A2331" s="60" t="s">
        <v>1354</v>
      </c>
      <c r="B2331" s="15" t="str">
        <f>VLOOKUP(A2331,'Planning Periods'!$E$2:$N$540,10,FALSE)</f>
        <v>05/15/2021 - 05/15/2029</v>
      </c>
      <c r="C2331" s="59">
        <v>2017</v>
      </c>
      <c r="D2331" s="59" t="str">
        <f t="shared" si="34"/>
        <v>West Sacramento 2017</v>
      </c>
      <c r="E2331" s="59">
        <v>1316</v>
      </c>
      <c r="F2331" s="233">
        <v>0</v>
      </c>
      <c r="G2331" s="59">
        <v>0</v>
      </c>
      <c r="H2331" s="59">
        <v>0</v>
      </c>
      <c r="I2331" s="48"/>
      <c r="J2331" s="59">
        <v>923</v>
      </c>
      <c r="K2331" s="233">
        <v>0</v>
      </c>
      <c r="L2331" s="59">
        <v>0</v>
      </c>
      <c r="M2331" s="59">
        <v>0</v>
      </c>
      <c r="N2331" s="48"/>
      <c r="O2331" s="59">
        <v>1111</v>
      </c>
      <c r="P2331" s="59">
        <v>125</v>
      </c>
      <c r="Q2331" s="48"/>
      <c r="R2331" s="59">
        <v>2627</v>
      </c>
      <c r="S2331" s="59">
        <v>12</v>
      </c>
      <c r="T2331" s="48">
        <v>0</v>
      </c>
      <c r="U2331" s="59">
        <v>5977</v>
      </c>
      <c r="V2331" s="59">
        <v>137</v>
      </c>
    </row>
    <row r="2332" spans="1:22">
      <c r="A2332" s="60" t="s">
        <v>1355</v>
      </c>
      <c r="B2332" s="15"/>
      <c r="C2332" s="59">
        <v>2013</v>
      </c>
      <c r="D2332" s="59" t="str">
        <f t="shared" si="34"/>
        <v>Westlake Village 2013</v>
      </c>
      <c r="E2332" s="59" t="s">
        <v>1357</v>
      </c>
      <c r="F2332" s="233" t="s">
        <v>1357</v>
      </c>
      <c r="G2332" s="59" t="s">
        <v>1357</v>
      </c>
      <c r="H2332" s="59" t="s">
        <v>1357</v>
      </c>
      <c r="I2332" s="48"/>
      <c r="J2332" s="59" t="s">
        <v>1357</v>
      </c>
      <c r="K2332" s="233" t="s">
        <v>1357</v>
      </c>
      <c r="L2332" s="59" t="s">
        <v>1357</v>
      </c>
      <c r="M2332" s="59" t="s">
        <v>1357</v>
      </c>
      <c r="N2332" s="48"/>
      <c r="O2332" s="59" t="s">
        <v>1357</v>
      </c>
      <c r="P2332" s="59" t="s">
        <v>1357</v>
      </c>
      <c r="Q2332" s="48"/>
      <c r="R2332" s="59" t="s">
        <v>1357</v>
      </c>
      <c r="S2332" s="59" t="s">
        <v>1357</v>
      </c>
      <c r="T2332" s="48" t="s">
        <v>1357</v>
      </c>
      <c r="U2332" s="59" t="s">
        <v>1357</v>
      </c>
      <c r="V2332" s="59" t="s">
        <v>1357</v>
      </c>
    </row>
    <row r="2333" spans="1:22">
      <c r="A2333" s="60" t="s">
        <v>1355</v>
      </c>
      <c r="B2333" s="15" t="str">
        <f>VLOOKUP(A2333,'Planning Periods'!$E$2:$N$540,10,FALSE)</f>
        <v>10/15/2021 - 10/15/2029</v>
      </c>
      <c r="C2333" s="59">
        <v>2014</v>
      </c>
      <c r="D2333" s="59" t="str">
        <f t="shared" si="34"/>
        <v>Westlake Village 2014</v>
      </c>
      <c r="E2333" s="59" t="s">
        <v>1357</v>
      </c>
      <c r="F2333" s="233" t="s">
        <v>1357</v>
      </c>
      <c r="G2333" s="59" t="s">
        <v>1357</v>
      </c>
      <c r="H2333" s="59" t="s">
        <v>1357</v>
      </c>
      <c r="I2333" s="48"/>
      <c r="J2333" s="59" t="s">
        <v>1357</v>
      </c>
      <c r="K2333" s="233" t="s">
        <v>1357</v>
      </c>
      <c r="L2333" s="59" t="s">
        <v>1357</v>
      </c>
      <c r="M2333" s="59" t="s">
        <v>1357</v>
      </c>
      <c r="N2333" s="48"/>
      <c r="O2333" s="59" t="s">
        <v>1357</v>
      </c>
      <c r="P2333" s="59" t="s">
        <v>1357</v>
      </c>
      <c r="Q2333" s="48"/>
      <c r="R2333" s="59" t="s">
        <v>1357</v>
      </c>
      <c r="S2333" s="59" t="s">
        <v>1357</v>
      </c>
      <c r="T2333" s="48" t="s">
        <v>1357</v>
      </c>
      <c r="U2333" s="59" t="s">
        <v>1357</v>
      </c>
      <c r="V2333" s="59" t="s">
        <v>1357</v>
      </c>
    </row>
    <row r="2334" spans="1:22">
      <c r="A2334" s="60" t="s">
        <v>1355</v>
      </c>
      <c r="B2334" s="15" t="str">
        <f>VLOOKUP(A2334,'Planning Periods'!$E$2:$N$540,10,FALSE)</f>
        <v>10/15/2021 - 10/15/2029</v>
      </c>
      <c r="C2334" s="59">
        <v>2015</v>
      </c>
      <c r="D2334" s="59" t="str">
        <f t="shared" si="34"/>
        <v>Westlake Village 2015</v>
      </c>
      <c r="E2334" s="59" t="s">
        <v>1357</v>
      </c>
      <c r="F2334" s="233" t="s">
        <v>1357</v>
      </c>
      <c r="G2334" s="59" t="s">
        <v>1357</v>
      </c>
      <c r="H2334" s="59" t="s">
        <v>1357</v>
      </c>
      <c r="I2334" s="48"/>
      <c r="J2334" s="59" t="s">
        <v>1357</v>
      </c>
      <c r="K2334" s="233" t="s">
        <v>1357</v>
      </c>
      <c r="L2334" s="59" t="s">
        <v>1357</v>
      </c>
      <c r="M2334" s="59" t="s">
        <v>1357</v>
      </c>
      <c r="N2334" s="48"/>
      <c r="O2334" s="59" t="s">
        <v>1357</v>
      </c>
      <c r="P2334" s="59" t="s">
        <v>1357</v>
      </c>
      <c r="Q2334" s="48"/>
      <c r="R2334" s="59" t="s">
        <v>1357</v>
      </c>
      <c r="S2334" s="59" t="s">
        <v>1357</v>
      </c>
      <c r="T2334" s="48" t="s">
        <v>1357</v>
      </c>
      <c r="U2334" s="59" t="s">
        <v>1357</v>
      </c>
      <c r="V2334" s="59" t="s">
        <v>1357</v>
      </c>
    </row>
    <row r="2335" spans="1:22">
      <c r="A2335" s="60" t="s">
        <v>1355</v>
      </c>
      <c r="B2335" s="15" t="str">
        <f>VLOOKUP(A2335,'Planning Periods'!$E$2:$N$540,10,FALSE)</f>
        <v>10/15/2021 - 10/15/2029</v>
      </c>
      <c r="C2335" s="59">
        <v>2016</v>
      </c>
      <c r="D2335" s="59" t="str">
        <f t="shared" si="34"/>
        <v>Westlake Village 2016</v>
      </c>
      <c r="E2335" s="59" t="s">
        <v>1357</v>
      </c>
      <c r="F2335" s="233" t="s">
        <v>1357</v>
      </c>
      <c r="G2335" s="59" t="s">
        <v>1357</v>
      </c>
      <c r="H2335" s="59" t="s">
        <v>1357</v>
      </c>
      <c r="I2335" s="48"/>
      <c r="J2335" s="59" t="s">
        <v>1357</v>
      </c>
      <c r="K2335" s="233" t="s">
        <v>1357</v>
      </c>
      <c r="L2335" s="59" t="s">
        <v>1357</v>
      </c>
      <c r="M2335" s="59" t="s">
        <v>1357</v>
      </c>
      <c r="N2335" s="48"/>
      <c r="O2335" s="59" t="s">
        <v>1357</v>
      </c>
      <c r="P2335" s="59" t="s">
        <v>1357</v>
      </c>
      <c r="Q2335" s="48"/>
      <c r="R2335" s="59" t="s">
        <v>1357</v>
      </c>
      <c r="S2335" s="59" t="s">
        <v>1357</v>
      </c>
      <c r="T2335" s="48" t="s">
        <v>1357</v>
      </c>
      <c r="U2335" s="59" t="s">
        <v>1357</v>
      </c>
      <c r="V2335" s="59" t="s">
        <v>1357</v>
      </c>
    </row>
    <row r="2336" spans="1:22">
      <c r="A2336" s="60" t="s">
        <v>1355</v>
      </c>
      <c r="B2336" s="15" t="str">
        <f>VLOOKUP(A2336,'Planning Periods'!$E$2:$N$540,10,FALSE)</f>
        <v>10/15/2021 - 10/15/2029</v>
      </c>
      <c r="C2336" s="59">
        <v>2017</v>
      </c>
      <c r="D2336" s="59" t="str">
        <f t="shared" si="34"/>
        <v>Westlake Village 2017</v>
      </c>
      <c r="E2336" s="59">
        <v>12</v>
      </c>
      <c r="F2336" s="233">
        <v>0</v>
      </c>
      <c r="G2336" s="59">
        <v>0</v>
      </c>
      <c r="H2336" s="59">
        <v>0</v>
      </c>
      <c r="I2336" s="48"/>
      <c r="J2336" s="59">
        <v>7</v>
      </c>
      <c r="K2336" s="233">
        <v>0</v>
      </c>
      <c r="L2336" s="59">
        <v>0</v>
      </c>
      <c r="M2336" s="59">
        <v>0</v>
      </c>
      <c r="N2336" s="48"/>
      <c r="O2336" s="59">
        <v>8</v>
      </c>
      <c r="P2336" s="59">
        <v>0</v>
      </c>
      <c r="Q2336" s="48"/>
      <c r="R2336" s="59">
        <v>18</v>
      </c>
      <c r="S2336" s="59">
        <v>0</v>
      </c>
      <c r="T2336" s="48">
        <v>0</v>
      </c>
      <c r="U2336" s="59">
        <v>45</v>
      </c>
      <c r="V2336" s="59">
        <v>0</v>
      </c>
    </row>
    <row r="2337" spans="1:22">
      <c r="A2337" s="60" t="s">
        <v>1356</v>
      </c>
      <c r="B2337" s="15"/>
      <c r="C2337" s="59">
        <v>2013</v>
      </c>
      <c r="D2337" s="59" t="str">
        <f t="shared" si="34"/>
        <v>Westminster 2013</v>
      </c>
      <c r="E2337" s="59" t="s">
        <v>1357</v>
      </c>
      <c r="F2337" s="233" t="s">
        <v>1357</v>
      </c>
      <c r="G2337" s="59" t="s">
        <v>1357</v>
      </c>
      <c r="H2337" s="59" t="s">
        <v>1357</v>
      </c>
      <c r="I2337" s="48"/>
      <c r="J2337" s="59" t="s">
        <v>1357</v>
      </c>
      <c r="K2337" s="233" t="s">
        <v>1357</v>
      </c>
      <c r="L2337" s="59" t="s">
        <v>1357</v>
      </c>
      <c r="M2337" s="59" t="s">
        <v>1357</v>
      </c>
      <c r="N2337" s="48"/>
      <c r="O2337" s="59" t="s">
        <v>1357</v>
      </c>
      <c r="P2337" s="59" t="s">
        <v>1357</v>
      </c>
      <c r="Q2337" s="48"/>
      <c r="R2337" s="59" t="s">
        <v>1357</v>
      </c>
      <c r="S2337" s="59" t="s">
        <v>1357</v>
      </c>
      <c r="T2337" s="48" t="s">
        <v>1357</v>
      </c>
      <c r="U2337" s="59" t="s">
        <v>1357</v>
      </c>
      <c r="V2337" s="59" t="s">
        <v>1357</v>
      </c>
    </row>
    <row r="2338" spans="1:22">
      <c r="A2338" s="60" t="s">
        <v>1356</v>
      </c>
      <c r="B2338" s="15" t="str">
        <f>VLOOKUP(A2338,'Planning Periods'!$E$2:$N$540,10,FALSE)</f>
        <v>10/15/2021 - 10/15/2029</v>
      </c>
      <c r="C2338" s="59">
        <v>2014</v>
      </c>
      <c r="D2338" s="59" t="str">
        <f t="shared" si="34"/>
        <v>Westminster 2014</v>
      </c>
      <c r="E2338" s="59">
        <v>1</v>
      </c>
      <c r="F2338" s="233">
        <v>0</v>
      </c>
      <c r="G2338" s="59">
        <v>0</v>
      </c>
      <c r="H2338" s="59">
        <v>0</v>
      </c>
      <c r="I2338" s="48"/>
      <c r="J2338" s="59">
        <v>1</v>
      </c>
      <c r="K2338" s="233">
        <v>0</v>
      </c>
      <c r="L2338" s="59">
        <v>0</v>
      </c>
      <c r="M2338" s="59">
        <v>0</v>
      </c>
      <c r="N2338" s="48"/>
      <c r="O2338" s="59">
        <v>0</v>
      </c>
      <c r="P2338" s="59">
        <v>0</v>
      </c>
      <c r="Q2338" s="48"/>
      <c r="R2338" s="59">
        <v>0</v>
      </c>
      <c r="S2338" s="59">
        <v>18</v>
      </c>
      <c r="T2338" s="48">
        <v>0</v>
      </c>
      <c r="U2338" s="59">
        <v>2</v>
      </c>
      <c r="V2338" s="59">
        <v>18</v>
      </c>
    </row>
    <row r="2339" spans="1:22">
      <c r="A2339" s="60" t="s">
        <v>1356</v>
      </c>
      <c r="B2339" s="15" t="str">
        <f>VLOOKUP(A2339,'Planning Periods'!$E$2:$N$540,10,FALSE)</f>
        <v>10/15/2021 - 10/15/2029</v>
      </c>
      <c r="C2339" s="59">
        <v>2015</v>
      </c>
      <c r="D2339" s="59" t="str">
        <f t="shared" si="34"/>
        <v>Westminster 2015</v>
      </c>
      <c r="E2339" s="59">
        <v>1</v>
      </c>
      <c r="F2339" s="233">
        <v>0</v>
      </c>
      <c r="G2339" s="59">
        <v>0</v>
      </c>
      <c r="H2339" s="59">
        <v>0</v>
      </c>
      <c r="I2339" s="48"/>
      <c r="J2339" s="59">
        <v>1</v>
      </c>
      <c r="K2339" s="233">
        <v>0</v>
      </c>
      <c r="L2339" s="59">
        <v>0</v>
      </c>
      <c r="M2339" s="59">
        <v>0</v>
      </c>
      <c r="N2339" s="48"/>
      <c r="O2339" s="59">
        <v>0</v>
      </c>
      <c r="P2339" s="59">
        <v>0</v>
      </c>
      <c r="Q2339" s="48"/>
      <c r="R2339" s="59">
        <v>0</v>
      </c>
      <c r="S2339" s="59">
        <v>81</v>
      </c>
      <c r="T2339" s="48">
        <v>0</v>
      </c>
      <c r="U2339" s="59">
        <v>2</v>
      </c>
      <c r="V2339" s="59">
        <v>81</v>
      </c>
    </row>
    <row r="2340" spans="1:22">
      <c r="A2340" s="60" t="s">
        <v>1356</v>
      </c>
      <c r="B2340" s="15" t="str">
        <f>VLOOKUP(A2340,'Planning Periods'!$E$2:$N$540,10,FALSE)</f>
        <v>10/15/2021 - 10/15/2029</v>
      </c>
      <c r="C2340" s="59">
        <v>2016</v>
      </c>
      <c r="D2340" s="59" t="str">
        <f t="shared" si="34"/>
        <v>Westminster 2016</v>
      </c>
      <c r="E2340" s="59">
        <v>1</v>
      </c>
      <c r="F2340" s="233">
        <v>0</v>
      </c>
      <c r="G2340" s="59">
        <v>0</v>
      </c>
      <c r="H2340" s="59">
        <v>0</v>
      </c>
      <c r="I2340" s="48"/>
      <c r="J2340" s="59">
        <v>1</v>
      </c>
      <c r="K2340" s="233">
        <v>0</v>
      </c>
      <c r="L2340" s="59">
        <v>0</v>
      </c>
      <c r="M2340" s="59">
        <v>0</v>
      </c>
      <c r="N2340" s="48"/>
      <c r="O2340" s="59">
        <v>0</v>
      </c>
      <c r="P2340" s="59">
        <v>0</v>
      </c>
      <c r="Q2340" s="48"/>
      <c r="R2340" s="59">
        <v>0</v>
      </c>
      <c r="S2340" s="59">
        <v>9</v>
      </c>
      <c r="T2340" s="48">
        <v>0</v>
      </c>
      <c r="U2340" s="59">
        <v>2</v>
      </c>
      <c r="V2340" s="59">
        <v>9</v>
      </c>
    </row>
    <row r="2341" spans="1:22">
      <c r="A2341" s="60" t="s">
        <v>1356</v>
      </c>
      <c r="B2341" s="15" t="str">
        <f>VLOOKUP(A2341,'Planning Periods'!$E$2:$N$540,10,FALSE)</f>
        <v>10/15/2021 - 10/15/2029</v>
      </c>
      <c r="C2341" s="59">
        <v>2017</v>
      </c>
      <c r="D2341" s="59" t="str">
        <f t="shared" si="34"/>
        <v>Westminster 2017</v>
      </c>
      <c r="E2341" s="59">
        <v>1</v>
      </c>
      <c r="F2341" s="233">
        <v>0</v>
      </c>
      <c r="G2341" s="59">
        <v>0</v>
      </c>
      <c r="H2341" s="59">
        <v>0</v>
      </c>
      <c r="I2341" s="48"/>
      <c r="J2341" s="59">
        <v>1</v>
      </c>
      <c r="K2341" s="233">
        <v>0</v>
      </c>
      <c r="L2341" s="59">
        <v>0</v>
      </c>
      <c r="M2341" s="59">
        <v>0</v>
      </c>
      <c r="N2341" s="48"/>
      <c r="O2341" s="59">
        <v>0</v>
      </c>
      <c r="P2341" s="59">
        <v>0</v>
      </c>
      <c r="Q2341" s="48"/>
      <c r="R2341" s="59">
        <v>0</v>
      </c>
      <c r="S2341" s="59">
        <v>80</v>
      </c>
      <c r="T2341" s="48">
        <v>0</v>
      </c>
      <c r="U2341" s="59">
        <v>2</v>
      </c>
      <c r="V2341" s="59">
        <v>80</v>
      </c>
    </row>
    <row r="2342" spans="1:22">
      <c r="A2342" s="60" t="s">
        <v>1358</v>
      </c>
      <c r="B2342" s="15"/>
      <c r="C2342" s="59">
        <v>2013</v>
      </c>
      <c r="D2342" s="59" t="str">
        <f t="shared" si="34"/>
        <v>Westmorland 2013</v>
      </c>
      <c r="E2342" s="59">
        <v>57</v>
      </c>
      <c r="F2342" s="233">
        <v>0</v>
      </c>
      <c r="G2342" s="59">
        <v>0</v>
      </c>
      <c r="H2342" s="59">
        <v>0</v>
      </c>
      <c r="I2342" s="48"/>
      <c r="J2342" s="59">
        <v>35</v>
      </c>
      <c r="K2342" s="233">
        <v>0</v>
      </c>
      <c r="L2342" s="59">
        <v>0</v>
      </c>
      <c r="M2342" s="59">
        <v>0</v>
      </c>
      <c r="N2342" s="48"/>
      <c r="O2342" s="59">
        <v>36</v>
      </c>
      <c r="P2342" s="59">
        <v>0</v>
      </c>
      <c r="Q2342" s="48"/>
      <c r="R2342" s="59">
        <v>105</v>
      </c>
      <c r="S2342" s="59">
        <v>0</v>
      </c>
      <c r="T2342" s="48">
        <v>0</v>
      </c>
      <c r="U2342" s="59">
        <v>233</v>
      </c>
      <c r="V2342" s="59">
        <v>0</v>
      </c>
    </row>
    <row r="2343" spans="1:22">
      <c r="A2343" s="60" t="s">
        <v>1358</v>
      </c>
      <c r="B2343" s="15" t="str">
        <f>VLOOKUP(A2343,'Planning Periods'!$E$2:$N$540,10,FALSE)</f>
        <v>10/15/2021 - 10/15/2029</v>
      </c>
      <c r="C2343" s="59">
        <v>2014</v>
      </c>
      <c r="D2343" s="59" t="str">
        <f t="shared" si="34"/>
        <v>Westmorland 2014</v>
      </c>
      <c r="E2343" s="59">
        <v>57</v>
      </c>
      <c r="F2343" s="233">
        <v>0</v>
      </c>
      <c r="G2343" s="59">
        <v>0</v>
      </c>
      <c r="H2343" s="59">
        <v>0</v>
      </c>
      <c r="I2343" s="48"/>
      <c r="J2343" s="59">
        <v>35</v>
      </c>
      <c r="K2343" s="233">
        <v>0</v>
      </c>
      <c r="L2343" s="59">
        <v>0</v>
      </c>
      <c r="M2343" s="59">
        <v>0</v>
      </c>
      <c r="N2343" s="48"/>
      <c r="O2343" s="59">
        <v>36</v>
      </c>
      <c r="P2343" s="59">
        <v>0</v>
      </c>
      <c r="Q2343" s="48"/>
      <c r="R2343" s="59">
        <v>105</v>
      </c>
      <c r="S2343" s="59">
        <v>0</v>
      </c>
      <c r="T2343" s="48">
        <v>0</v>
      </c>
      <c r="U2343" s="59">
        <v>233</v>
      </c>
      <c r="V2343" s="59">
        <v>0</v>
      </c>
    </row>
    <row r="2344" spans="1:22">
      <c r="A2344" s="60" t="s">
        <v>1358</v>
      </c>
      <c r="B2344" s="15" t="str">
        <f>VLOOKUP(A2344,'Planning Periods'!$E$2:$N$540,10,FALSE)</f>
        <v>10/15/2021 - 10/15/2029</v>
      </c>
      <c r="C2344" s="59">
        <v>2015</v>
      </c>
      <c r="D2344" s="59" t="str">
        <f t="shared" si="34"/>
        <v>Westmorland 2015</v>
      </c>
      <c r="E2344" s="59">
        <v>57</v>
      </c>
      <c r="F2344" s="233">
        <v>0</v>
      </c>
      <c r="G2344" s="59">
        <v>0</v>
      </c>
      <c r="H2344" s="59">
        <v>0</v>
      </c>
      <c r="I2344" s="48"/>
      <c r="J2344" s="59">
        <v>35</v>
      </c>
      <c r="K2344" s="233">
        <v>0</v>
      </c>
      <c r="L2344" s="59">
        <v>0</v>
      </c>
      <c r="M2344" s="59">
        <v>0</v>
      </c>
      <c r="N2344" s="48"/>
      <c r="O2344" s="59">
        <v>36</v>
      </c>
      <c r="P2344" s="59">
        <v>0</v>
      </c>
      <c r="Q2344" s="48"/>
      <c r="R2344" s="59">
        <v>105</v>
      </c>
      <c r="S2344" s="59">
        <v>0</v>
      </c>
      <c r="T2344" s="48">
        <v>0</v>
      </c>
      <c r="U2344" s="59">
        <v>233</v>
      </c>
      <c r="V2344" s="59">
        <v>0</v>
      </c>
    </row>
    <row r="2345" spans="1:22">
      <c r="A2345" s="60" t="s">
        <v>1358</v>
      </c>
      <c r="B2345" s="15" t="str">
        <f>VLOOKUP(A2345,'Planning Periods'!$E$2:$N$540,10,FALSE)</f>
        <v>10/15/2021 - 10/15/2029</v>
      </c>
      <c r="C2345" s="59">
        <v>2016</v>
      </c>
      <c r="D2345" s="59" t="str">
        <f t="shared" si="34"/>
        <v>Westmorland 2016</v>
      </c>
      <c r="E2345" s="59">
        <v>57</v>
      </c>
      <c r="F2345" s="233">
        <v>0</v>
      </c>
      <c r="G2345" s="59">
        <v>0</v>
      </c>
      <c r="H2345" s="59">
        <v>0</v>
      </c>
      <c r="I2345" s="48"/>
      <c r="J2345" s="59">
        <v>35</v>
      </c>
      <c r="K2345" s="233">
        <v>0</v>
      </c>
      <c r="L2345" s="59">
        <v>0</v>
      </c>
      <c r="M2345" s="59">
        <v>0</v>
      </c>
      <c r="N2345" s="48"/>
      <c r="O2345" s="59">
        <v>36</v>
      </c>
      <c r="P2345" s="59">
        <v>0</v>
      </c>
      <c r="Q2345" s="48"/>
      <c r="R2345" s="59">
        <v>105</v>
      </c>
      <c r="S2345" s="59">
        <v>0</v>
      </c>
      <c r="T2345" s="48">
        <v>0</v>
      </c>
      <c r="U2345" s="59">
        <v>233</v>
      </c>
      <c r="V2345" s="59">
        <v>0</v>
      </c>
    </row>
    <row r="2346" spans="1:22">
      <c r="A2346" s="60" t="s">
        <v>1358</v>
      </c>
      <c r="B2346" s="15" t="str">
        <f>VLOOKUP(A2346,'Planning Periods'!$E$2:$N$540,10,FALSE)</f>
        <v>10/15/2021 - 10/15/2029</v>
      </c>
      <c r="C2346" s="59">
        <v>2017</v>
      </c>
      <c r="D2346" s="59" t="str">
        <f t="shared" si="34"/>
        <v>Westmorland 2017</v>
      </c>
      <c r="E2346" s="59">
        <v>57</v>
      </c>
      <c r="F2346" s="233">
        <v>0</v>
      </c>
      <c r="G2346" s="59">
        <v>0</v>
      </c>
      <c r="H2346" s="59">
        <v>0</v>
      </c>
      <c r="I2346" s="48"/>
      <c r="J2346" s="59">
        <v>35</v>
      </c>
      <c r="K2346" s="233">
        <v>0</v>
      </c>
      <c r="L2346" s="59">
        <v>0</v>
      </c>
      <c r="M2346" s="59">
        <v>0</v>
      </c>
      <c r="N2346" s="48"/>
      <c r="O2346" s="59">
        <v>36</v>
      </c>
      <c r="P2346" s="59">
        <v>0</v>
      </c>
      <c r="Q2346" s="48"/>
      <c r="R2346" s="59">
        <v>105</v>
      </c>
      <c r="S2346" s="59">
        <v>0</v>
      </c>
      <c r="T2346" s="48">
        <v>0</v>
      </c>
      <c r="U2346" s="59">
        <v>233</v>
      </c>
      <c r="V2346" s="59">
        <v>0</v>
      </c>
    </row>
    <row r="2347" spans="1:22">
      <c r="A2347" s="60" t="s">
        <v>1359</v>
      </c>
      <c r="B2347" s="15" t="str">
        <f>VLOOKUP(A2347,'Planning Periods'!$E$2:$N$540,10,FALSE)</f>
        <v>05/15/2021 - 05/15/2029</v>
      </c>
      <c r="C2347" s="59">
        <v>2013</v>
      </c>
      <c r="D2347" s="59" t="str">
        <f t="shared" si="34"/>
        <v>Wheatland 2013</v>
      </c>
      <c r="E2347" s="59" t="s">
        <v>1357</v>
      </c>
      <c r="F2347" s="233" t="s">
        <v>1357</v>
      </c>
      <c r="G2347" s="59" t="s">
        <v>1357</v>
      </c>
      <c r="H2347" s="59" t="s">
        <v>1357</v>
      </c>
      <c r="I2347" s="48"/>
      <c r="J2347" s="59" t="s">
        <v>1357</v>
      </c>
      <c r="K2347" s="233" t="s">
        <v>1357</v>
      </c>
      <c r="L2347" s="59" t="s">
        <v>1357</v>
      </c>
      <c r="M2347" s="59" t="s">
        <v>1357</v>
      </c>
      <c r="N2347" s="48"/>
      <c r="O2347" s="59" t="s">
        <v>1357</v>
      </c>
      <c r="P2347" s="59" t="s">
        <v>1357</v>
      </c>
      <c r="Q2347" s="48"/>
      <c r="R2347" s="59" t="s">
        <v>1357</v>
      </c>
      <c r="S2347" s="59" t="s">
        <v>1357</v>
      </c>
      <c r="T2347" s="48" t="s">
        <v>1357</v>
      </c>
      <c r="U2347" s="59" t="s">
        <v>1357</v>
      </c>
      <c r="V2347" s="59" t="s">
        <v>1357</v>
      </c>
    </row>
    <row r="2348" spans="1:22">
      <c r="A2348" s="60" t="s">
        <v>1359</v>
      </c>
      <c r="B2348" s="15" t="str">
        <f>VLOOKUP(A2348,'Planning Periods'!$E$2:$N$540,10,FALSE)</f>
        <v>05/15/2021 - 05/15/2029</v>
      </c>
      <c r="C2348" s="59">
        <v>2014</v>
      </c>
      <c r="D2348" s="59" t="str">
        <f t="shared" si="34"/>
        <v>Wheatland 2014</v>
      </c>
      <c r="E2348" s="59" t="s">
        <v>1357</v>
      </c>
      <c r="F2348" s="233" t="s">
        <v>1357</v>
      </c>
      <c r="G2348" s="59" t="s">
        <v>1357</v>
      </c>
      <c r="H2348" s="59" t="s">
        <v>1357</v>
      </c>
      <c r="I2348" s="48"/>
      <c r="J2348" s="59" t="s">
        <v>1357</v>
      </c>
      <c r="K2348" s="233" t="s">
        <v>1357</v>
      </c>
      <c r="L2348" s="59" t="s">
        <v>1357</v>
      </c>
      <c r="M2348" s="59" t="s">
        <v>1357</v>
      </c>
      <c r="N2348" s="48"/>
      <c r="O2348" s="59" t="s">
        <v>1357</v>
      </c>
      <c r="P2348" s="59" t="s">
        <v>1357</v>
      </c>
      <c r="Q2348" s="48"/>
      <c r="R2348" s="59" t="s">
        <v>1357</v>
      </c>
      <c r="S2348" s="59" t="s">
        <v>1357</v>
      </c>
      <c r="T2348" s="48" t="s">
        <v>1357</v>
      </c>
      <c r="U2348" s="59" t="s">
        <v>1357</v>
      </c>
      <c r="V2348" s="59" t="s">
        <v>1357</v>
      </c>
    </row>
    <row r="2349" spans="1:22">
      <c r="A2349" s="60" t="s">
        <v>1359</v>
      </c>
      <c r="B2349" s="15" t="str">
        <f>VLOOKUP(A2349,'Planning Periods'!$E$2:$N$540,10,FALSE)</f>
        <v>05/15/2021 - 05/15/2029</v>
      </c>
      <c r="C2349" s="59">
        <v>2015</v>
      </c>
      <c r="D2349" s="59" t="str">
        <f t="shared" si="34"/>
        <v>Wheatland 2015</v>
      </c>
      <c r="E2349" s="59" t="s">
        <v>1357</v>
      </c>
      <c r="F2349" s="233" t="s">
        <v>1357</v>
      </c>
      <c r="G2349" s="59" t="s">
        <v>1357</v>
      </c>
      <c r="H2349" s="59" t="s">
        <v>1357</v>
      </c>
      <c r="I2349" s="48"/>
      <c r="J2349" s="59" t="s">
        <v>1357</v>
      </c>
      <c r="K2349" s="233" t="s">
        <v>1357</v>
      </c>
      <c r="L2349" s="59" t="s">
        <v>1357</v>
      </c>
      <c r="M2349" s="59" t="s">
        <v>1357</v>
      </c>
      <c r="N2349" s="48"/>
      <c r="O2349" s="59" t="s">
        <v>1357</v>
      </c>
      <c r="P2349" s="59" t="s">
        <v>1357</v>
      </c>
      <c r="Q2349" s="48"/>
      <c r="R2349" s="59" t="s">
        <v>1357</v>
      </c>
      <c r="S2349" s="59" t="s">
        <v>1357</v>
      </c>
      <c r="T2349" s="48" t="s">
        <v>1357</v>
      </c>
      <c r="U2349" s="59" t="s">
        <v>1357</v>
      </c>
      <c r="V2349" s="59" t="s">
        <v>1357</v>
      </c>
    </row>
    <row r="2350" spans="1:22">
      <c r="A2350" s="60" t="s">
        <v>1359</v>
      </c>
      <c r="B2350" s="15" t="str">
        <f>VLOOKUP(A2350,'Planning Periods'!$E$2:$N$540,10,FALSE)</f>
        <v>05/15/2021 - 05/15/2029</v>
      </c>
      <c r="C2350" s="59">
        <v>2016</v>
      </c>
      <c r="D2350" s="59" t="str">
        <f t="shared" si="34"/>
        <v>Wheatland 2016</v>
      </c>
      <c r="E2350" s="59" t="s">
        <v>1357</v>
      </c>
      <c r="F2350" s="233" t="s">
        <v>1357</v>
      </c>
      <c r="G2350" s="59" t="s">
        <v>1357</v>
      </c>
      <c r="H2350" s="59" t="s">
        <v>1357</v>
      </c>
      <c r="I2350" s="48"/>
      <c r="J2350" s="59" t="s">
        <v>1357</v>
      </c>
      <c r="K2350" s="233" t="s">
        <v>1357</v>
      </c>
      <c r="L2350" s="59" t="s">
        <v>1357</v>
      </c>
      <c r="M2350" s="59" t="s">
        <v>1357</v>
      </c>
      <c r="N2350" s="48"/>
      <c r="O2350" s="59" t="s">
        <v>1357</v>
      </c>
      <c r="P2350" s="59" t="s">
        <v>1357</v>
      </c>
      <c r="Q2350" s="48"/>
      <c r="R2350" s="59" t="s">
        <v>1357</v>
      </c>
      <c r="S2350" s="59" t="s">
        <v>1357</v>
      </c>
      <c r="T2350" s="48" t="s">
        <v>1357</v>
      </c>
      <c r="U2350" s="59" t="s">
        <v>1357</v>
      </c>
      <c r="V2350" s="59" t="s">
        <v>1357</v>
      </c>
    </row>
    <row r="2351" spans="1:22">
      <c r="A2351" s="60" t="s">
        <v>1359</v>
      </c>
      <c r="B2351" s="15" t="str">
        <f>VLOOKUP(A2351,'Planning Periods'!$E$2:$N$540,10,FALSE)</f>
        <v>05/15/2021 - 05/15/2029</v>
      </c>
      <c r="C2351" s="59">
        <v>2017</v>
      </c>
      <c r="D2351" s="59" t="str">
        <f t="shared" si="34"/>
        <v>Wheatland 2017</v>
      </c>
      <c r="E2351" s="59">
        <v>110</v>
      </c>
      <c r="F2351" s="233">
        <v>0</v>
      </c>
      <c r="G2351" s="59">
        <v>0</v>
      </c>
      <c r="H2351" s="59">
        <v>0</v>
      </c>
      <c r="I2351" s="48"/>
      <c r="J2351" s="59">
        <v>76</v>
      </c>
      <c r="K2351" s="233">
        <v>0</v>
      </c>
      <c r="L2351" s="59">
        <v>0</v>
      </c>
      <c r="M2351" s="59">
        <v>0</v>
      </c>
      <c r="N2351" s="48"/>
      <c r="O2351" s="59">
        <v>90</v>
      </c>
      <c r="P2351" s="59">
        <v>0</v>
      </c>
      <c r="Q2351" s="48"/>
      <c r="R2351" s="59">
        <v>208</v>
      </c>
      <c r="S2351" s="59">
        <v>0</v>
      </c>
      <c r="T2351" s="48">
        <v>0</v>
      </c>
      <c r="U2351" s="59">
        <v>484</v>
      </c>
      <c r="V2351" s="59">
        <v>0</v>
      </c>
    </row>
    <row r="2352" spans="1:22">
      <c r="A2352" s="60" t="s">
        <v>1360</v>
      </c>
      <c r="B2352" s="15"/>
      <c r="C2352" s="59">
        <v>2013</v>
      </c>
      <c r="D2352" s="59" t="str">
        <f t="shared" si="34"/>
        <v>Whittier 2013</v>
      </c>
      <c r="E2352" s="59" t="s">
        <v>1357</v>
      </c>
      <c r="F2352" s="233" t="s">
        <v>1357</v>
      </c>
      <c r="G2352" s="59" t="s">
        <v>1357</v>
      </c>
      <c r="H2352" s="59" t="s">
        <v>1357</v>
      </c>
      <c r="I2352" s="48"/>
      <c r="J2352" s="59" t="s">
        <v>1357</v>
      </c>
      <c r="K2352" s="233" t="s">
        <v>1357</v>
      </c>
      <c r="L2352" s="59" t="s">
        <v>1357</v>
      </c>
      <c r="M2352" s="59" t="s">
        <v>1357</v>
      </c>
      <c r="N2352" s="48"/>
      <c r="O2352" s="59" t="s">
        <v>1357</v>
      </c>
      <c r="P2352" s="59" t="s">
        <v>1357</v>
      </c>
      <c r="Q2352" s="48"/>
      <c r="R2352" s="59" t="s">
        <v>1357</v>
      </c>
      <c r="S2352" s="59" t="s">
        <v>1357</v>
      </c>
      <c r="T2352" s="48" t="s">
        <v>1357</v>
      </c>
      <c r="U2352" s="59" t="s">
        <v>1357</v>
      </c>
      <c r="V2352" s="59" t="s">
        <v>1357</v>
      </c>
    </row>
    <row r="2353" spans="1:22">
      <c r="A2353" s="60" t="s">
        <v>1360</v>
      </c>
      <c r="B2353" s="15" t="str">
        <f>VLOOKUP(A2353,'Planning Periods'!$E$2:$N$540,10,FALSE)</f>
        <v>10/15/2021 - 10/15/2029</v>
      </c>
      <c r="C2353" s="59">
        <v>2014</v>
      </c>
      <c r="D2353" s="59" t="str">
        <f t="shared" si="34"/>
        <v>Whittier 2014</v>
      </c>
      <c r="E2353" s="59">
        <v>228</v>
      </c>
      <c r="F2353" s="233">
        <v>0</v>
      </c>
      <c r="G2353" s="59">
        <v>0</v>
      </c>
      <c r="H2353" s="59">
        <v>0</v>
      </c>
      <c r="I2353" s="48"/>
      <c r="J2353" s="59">
        <v>135</v>
      </c>
      <c r="K2353" s="233">
        <v>0</v>
      </c>
      <c r="L2353" s="59">
        <v>0</v>
      </c>
      <c r="M2353" s="59">
        <v>0</v>
      </c>
      <c r="N2353" s="48"/>
      <c r="O2353" s="59">
        <v>146</v>
      </c>
      <c r="P2353" s="59">
        <v>71</v>
      </c>
      <c r="Q2353" s="48"/>
      <c r="R2353" s="59">
        <v>369</v>
      </c>
      <c r="S2353" s="59">
        <v>0</v>
      </c>
      <c r="T2353" s="48">
        <v>0</v>
      </c>
      <c r="U2353" s="59">
        <v>878</v>
      </c>
      <c r="V2353" s="59">
        <v>71</v>
      </c>
    </row>
    <row r="2354" spans="1:22">
      <c r="A2354" s="60" t="s">
        <v>1360</v>
      </c>
      <c r="B2354" s="15" t="str">
        <f>VLOOKUP(A2354,'Planning Periods'!$E$2:$N$540,10,FALSE)</f>
        <v>10/15/2021 - 10/15/2029</v>
      </c>
      <c r="C2354" s="59">
        <v>2015</v>
      </c>
      <c r="D2354" s="59" t="str">
        <f t="shared" si="34"/>
        <v>Whittier 2015</v>
      </c>
      <c r="E2354" s="59">
        <v>228</v>
      </c>
      <c r="F2354" s="233">
        <v>0</v>
      </c>
      <c r="G2354" s="59">
        <v>0</v>
      </c>
      <c r="H2354" s="59">
        <v>0</v>
      </c>
      <c r="I2354" s="48"/>
      <c r="J2354" s="59">
        <v>135</v>
      </c>
      <c r="K2354" s="233">
        <v>0</v>
      </c>
      <c r="L2354" s="59">
        <v>0</v>
      </c>
      <c r="M2354" s="59">
        <v>0</v>
      </c>
      <c r="N2354" s="48"/>
      <c r="O2354" s="59">
        <v>146</v>
      </c>
      <c r="P2354" s="59">
        <v>78</v>
      </c>
      <c r="Q2354" s="48"/>
      <c r="R2354" s="59">
        <v>369</v>
      </c>
      <c r="S2354" s="59">
        <v>0</v>
      </c>
      <c r="T2354" s="48">
        <v>0</v>
      </c>
      <c r="U2354" s="59">
        <v>878</v>
      </c>
      <c r="V2354" s="59">
        <v>78</v>
      </c>
    </row>
    <row r="2355" spans="1:22">
      <c r="A2355" s="60" t="s">
        <v>1360</v>
      </c>
      <c r="B2355" s="15" t="str">
        <f>VLOOKUP(A2355,'Planning Periods'!$E$2:$N$540,10,FALSE)</f>
        <v>10/15/2021 - 10/15/2029</v>
      </c>
      <c r="C2355" s="59">
        <v>2016</v>
      </c>
      <c r="D2355" s="59" t="str">
        <f t="shared" si="34"/>
        <v>Whittier 2016</v>
      </c>
      <c r="E2355" s="59">
        <v>228</v>
      </c>
      <c r="F2355" s="233">
        <v>0</v>
      </c>
      <c r="G2355" s="59">
        <v>0</v>
      </c>
      <c r="H2355" s="59">
        <v>0</v>
      </c>
      <c r="I2355" s="48"/>
      <c r="J2355" s="59">
        <v>135</v>
      </c>
      <c r="K2355" s="233">
        <v>0</v>
      </c>
      <c r="L2355" s="59">
        <v>0</v>
      </c>
      <c r="M2355" s="59">
        <v>0</v>
      </c>
      <c r="N2355" s="48"/>
      <c r="O2355" s="59">
        <v>146</v>
      </c>
      <c r="P2355" s="59">
        <v>13</v>
      </c>
      <c r="Q2355" s="48"/>
      <c r="R2355" s="59">
        <v>369</v>
      </c>
      <c r="S2355" s="59">
        <v>38</v>
      </c>
      <c r="T2355" s="48">
        <v>0</v>
      </c>
      <c r="U2355" s="59">
        <v>878</v>
      </c>
      <c r="V2355" s="59">
        <v>51</v>
      </c>
    </row>
    <row r="2356" spans="1:22">
      <c r="A2356" s="60" t="s">
        <v>1360</v>
      </c>
      <c r="B2356" s="15" t="str">
        <f>VLOOKUP(A2356,'Planning Periods'!$E$2:$N$540,10,FALSE)</f>
        <v>10/15/2021 - 10/15/2029</v>
      </c>
      <c r="C2356" s="59">
        <v>2017</v>
      </c>
      <c r="D2356" s="59" t="str">
        <f t="shared" si="34"/>
        <v>Whittier 2017</v>
      </c>
      <c r="E2356" s="59">
        <v>228</v>
      </c>
      <c r="F2356" s="233">
        <v>0</v>
      </c>
      <c r="G2356" s="59">
        <v>0</v>
      </c>
      <c r="H2356" s="59">
        <v>0</v>
      </c>
      <c r="I2356" s="48"/>
      <c r="J2356" s="59">
        <v>135</v>
      </c>
      <c r="K2356" s="233">
        <v>0</v>
      </c>
      <c r="L2356" s="59">
        <v>0</v>
      </c>
      <c r="M2356" s="59">
        <v>0</v>
      </c>
      <c r="N2356" s="48"/>
      <c r="O2356" s="59">
        <v>146</v>
      </c>
      <c r="P2356" s="59">
        <v>52</v>
      </c>
      <c r="Q2356" s="48"/>
      <c r="R2356" s="59">
        <v>369</v>
      </c>
      <c r="S2356" s="59">
        <v>3</v>
      </c>
      <c r="T2356" s="48">
        <v>0</v>
      </c>
      <c r="U2356" s="59">
        <v>878</v>
      </c>
      <c r="V2356" s="59">
        <v>55</v>
      </c>
    </row>
    <row r="2357" spans="1:22">
      <c r="A2357" s="60" t="s">
        <v>1361</v>
      </c>
      <c r="B2357" s="15"/>
      <c r="C2357" s="59">
        <v>2013</v>
      </c>
      <c r="D2357" s="59" t="str">
        <f t="shared" si="34"/>
        <v>Wildomar 2013</v>
      </c>
      <c r="E2357" s="59" t="s">
        <v>1357</v>
      </c>
      <c r="F2357" s="233" t="s">
        <v>1357</v>
      </c>
      <c r="G2357" s="59" t="s">
        <v>1357</v>
      </c>
      <c r="H2357" s="59" t="s">
        <v>1357</v>
      </c>
      <c r="I2357" s="48"/>
      <c r="J2357" s="59" t="s">
        <v>1357</v>
      </c>
      <c r="K2357" s="233" t="s">
        <v>1357</v>
      </c>
      <c r="L2357" s="59" t="s">
        <v>1357</v>
      </c>
      <c r="M2357" s="59" t="s">
        <v>1357</v>
      </c>
      <c r="N2357" s="48"/>
      <c r="O2357" s="59" t="s">
        <v>1357</v>
      </c>
      <c r="P2357" s="59" t="s">
        <v>1357</v>
      </c>
      <c r="Q2357" s="48"/>
      <c r="R2357" s="59" t="s">
        <v>1357</v>
      </c>
      <c r="S2357" s="59" t="s">
        <v>1357</v>
      </c>
      <c r="T2357" s="48" t="s">
        <v>1357</v>
      </c>
      <c r="U2357" s="59" t="s">
        <v>1357</v>
      </c>
      <c r="V2357" s="59" t="s">
        <v>1357</v>
      </c>
    </row>
    <row r="2358" spans="1:22">
      <c r="A2358" s="60" t="s">
        <v>1361</v>
      </c>
      <c r="B2358" s="15" t="str">
        <f>VLOOKUP(A2358,'Planning Periods'!$E$2:$N$540,10,FALSE)</f>
        <v>10/15/2021 - 10/15/2029</v>
      </c>
      <c r="C2358" s="59">
        <v>2014</v>
      </c>
      <c r="D2358" s="59" t="str">
        <f t="shared" si="34"/>
        <v>Wildomar 2014</v>
      </c>
      <c r="E2358" s="59">
        <v>621</v>
      </c>
      <c r="F2358" s="233">
        <v>0</v>
      </c>
      <c r="G2358" s="59">
        <v>0</v>
      </c>
      <c r="H2358" s="59">
        <v>0</v>
      </c>
      <c r="I2358" s="48"/>
      <c r="J2358" s="59">
        <v>415</v>
      </c>
      <c r="K2358" s="233">
        <v>0</v>
      </c>
      <c r="L2358" s="59">
        <v>0</v>
      </c>
      <c r="M2358" s="59">
        <v>0</v>
      </c>
      <c r="N2358" s="48"/>
      <c r="O2358" s="59">
        <v>461</v>
      </c>
      <c r="P2358" s="59">
        <v>4</v>
      </c>
      <c r="Q2358" s="48"/>
      <c r="R2358" s="59">
        <v>1038</v>
      </c>
      <c r="S2358" s="59">
        <v>307</v>
      </c>
      <c r="T2358" s="48">
        <v>0</v>
      </c>
      <c r="U2358" s="59">
        <v>2535</v>
      </c>
      <c r="V2358" s="59">
        <v>311</v>
      </c>
    </row>
    <row r="2359" spans="1:22">
      <c r="A2359" s="60" t="s">
        <v>1361</v>
      </c>
      <c r="B2359" s="15" t="str">
        <f>VLOOKUP(A2359,'Planning Periods'!$E$2:$N$540,10,FALSE)</f>
        <v>10/15/2021 - 10/15/2029</v>
      </c>
      <c r="C2359" s="59">
        <v>2015</v>
      </c>
      <c r="D2359" s="59" t="str">
        <f t="shared" si="34"/>
        <v>Wildomar 2015</v>
      </c>
      <c r="E2359" s="59">
        <v>621</v>
      </c>
      <c r="F2359" s="233">
        <v>0</v>
      </c>
      <c r="G2359" s="59">
        <v>0</v>
      </c>
      <c r="H2359" s="59">
        <v>0</v>
      </c>
      <c r="I2359" s="48"/>
      <c r="J2359" s="59">
        <v>415</v>
      </c>
      <c r="K2359" s="233">
        <v>0</v>
      </c>
      <c r="L2359" s="59">
        <v>0</v>
      </c>
      <c r="M2359" s="59">
        <v>0</v>
      </c>
      <c r="N2359" s="48"/>
      <c r="O2359" s="59">
        <v>461</v>
      </c>
      <c r="P2359" s="59">
        <v>2</v>
      </c>
      <c r="Q2359" s="48"/>
      <c r="R2359" s="59">
        <v>1038</v>
      </c>
      <c r="S2359" s="59">
        <v>12</v>
      </c>
      <c r="T2359" s="48">
        <v>0</v>
      </c>
      <c r="U2359" s="59">
        <v>2535</v>
      </c>
      <c r="V2359" s="59">
        <v>14</v>
      </c>
    </row>
    <row r="2360" spans="1:22">
      <c r="A2360" s="60" t="s">
        <v>1361</v>
      </c>
      <c r="B2360" s="15" t="str">
        <f>VLOOKUP(A2360,'Planning Periods'!$E$2:$N$540,10,FALSE)</f>
        <v>10/15/2021 - 10/15/2029</v>
      </c>
      <c r="C2360" s="59">
        <v>2016</v>
      </c>
      <c r="D2360" s="59" t="str">
        <f t="shared" si="34"/>
        <v>Wildomar 2016</v>
      </c>
      <c r="E2360" s="59">
        <v>621</v>
      </c>
      <c r="F2360" s="233">
        <v>0</v>
      </c>
      <c r="G2360" s="59">
        <v>0</v>
      </c>
      <c r="H2360" s="59">
        <v>0</v>
      </c>
      <c r="I2360" s="48"/>
      <c r="J2360" s="59">
        <v>415</v>
      </c>
      <c r="K2360" s="233">
        <v>0</v>
      </c>
      <c r="L2360" s="59">
        <v>0</v>
      </c>
      <c r="M2360" s="59">
        <v>0</v>
      </c>
      <c r="N2360" s="48"/>
      <c r="O2360" s="59">
        <v>461</v>
      </c>
      <c r="P2360" s="59">
        <v>9</v>
      </c>
      <c r="Q2360" s="48"/>
      <c r="R2360" s="59">
        <v>1038</v>
      </c>
      <c r="S2360" s="59">
        <v>141</v>
      </c>
      <c r="T2360" s="48">
        <v>0</v>
      </c>
      <c r="U2360" s="59">
        <v>2535</v>
      </c>
      <c r="V2360" s="59">
        <v>150</v>
      </c>
    </row>
    <row r="2361" spans="1:22">
      <c r="A2361" s="60" t="s">
        <v>1361</v>
      </c>
      <c r="B2361" s="15" t="str">
        <f>VLOOKUP(A2361,'Planning Periods'!$E$2:$N$540,10,FALSE)</f>
        <v>10/15/2021 - 10/15/2029</v>
      </c>
      <c r="C2361" s="59">
        <v>2017</v>
      </c>
      <c r="D2361" s="59" t="str">
        <f t="shared" si="34"/>
        <v>Wildomar 2017</v>
      </c>
      <c r="E2361" s="59">
        <v>621</v>
      </c>
      <c r="F2361" s="233">
        <v>0</v>
      </c>
      <c r="G2361" s="59">
        <v>0</v>
      </c>
      <c r="H2361" s="59">
        <v>0</v>
      </c>
      <c r="I2361" s="48"/>
      <c r="J2361" s="59">
        <v>415</v>
      </c>
      <c r="K2361" s="233">
        <v>0</v>
      </c>
      <c r="L2361" s="59">
        <v>0</v>
      </c>
      <c r="M2361" s="59">
        <v>0</v>
      </c>
      <c r="N2361" s="48"/>
      <c r="O2361" s="59">
        <v>461</v>
      </c>
      <c r="P2361" s="59">
        <v>10</v>
      </c>
      <c r="Q2361" s="48"/>
      <c r="R2361" s="59">
        <v>1038</v>
      </c>
      <c r="S2361" s="59">
        <v>110</v>
      </c>
      <c r="T2361" s="48">
        <v>0</v>
      </c>
      <c r="U2361" s="59">
        <v>2535</v>
      </c>
      <c r="V2361" s="59">
        <v>120</v>
      </c>
    </row>
    <row r="2362" spans="1:22">
      <c r="A2362" t="s">
        <v>1362</v>
      </c>
      <c r="B2362" s="15" t="str">
        <f>VLOOKUP(A2362,'Planning Periods'!$E$2:$N$540,10,FALSE)</f>
        <v>01/01/2021 - 12/31/2028</v>
      </c>
      <c r="C2362" s="59">
        <v>2014</v>
      </c>
      <c r="D2362" s="59" t="str">
        <f t="shared" si="34"/>
        <v>Williams 2014</v>
      </c>
      <c r="E2362" s="233" t="s">
        <v>1357</v>
      </c>
      <c r="F2362" s="233" t="s">
        <v>1357</v>
      </c>
      <c r="G2362" s="233" t="s">
        <v>1357</v>
      </c>
      <c r="H2362" s="233" t="s">
        <v>1357</v>
      </c>
      <c r="I2362" s="233">
        <v>0</v>
      </c>
      <c r="J2362" s="233" t="s">
        <v>1357</v>
      </c>
      <c r="K2362" s="233" t="s">
        <v>1357</v>
      </c>
      <c r="L2362" s="233" t="s">
        <v>1357</v>
      </c>
      <c r="M2362" s="233" t="s">
        <v>1357</v>
      </c>
      <c r="N2362" s="233">
        <v>0</v>
      </c>
      <c r="O2362" s="233" t="s">
        <v>1357</v>
      </c>
      <c r="P2362" s="233" t="s">
        <v>1357</v>
      </c>
      <c r="Q2362" s="233"/>
      <c r="R2362" s="233" t="s">
        <v>1357</v>
      </c>
      <c r="S2362" s="233" t="s">
        <v>1357</v>
      </c>
      <c r="T2362" s="233" t="s">
        <v>1357</v>
      </c>
      <c r="U2362" s="233" t="s">
        <v>1357</v>
      </c>
      <c r="V2362" s="233" t="s">
        <v>1357</v>
      </c>
    </row>
    <row r="2363" spans="1:22">
      <c r="A2363" t="s">
        <v>1362</v>
      </c>
      <c r="B2363" s="15" t="str">
        <f>VLOOKUP(A2363,'Planning Periods'!$E$2:$N$540,10,FALSE)</f>
        <v>01/01/2021 - 12/31/2028</v>
      </c>
      <c r="C2363" s="59">
        <v>2015</v>
      </c>
      <c r="D2363" s="59" t="str">
        <f t="shared" si="34"/>
        <v>Williams 2015</v>
      </c>
      <c r="E2363" t="s">
        <v>1357</v>
      </c>
      <c r="F2363" t="s">
        <v>1357</v>
      </c>
      <c r="G2363" t="s">
        <v>1357</v>
      </c>
      <c r="H2363" t="s">
        <v>1357</v>
      </c>
      <c r="J2363" t="s">
        <v>1357</v>
      </c>
      <c r="K2363" t="s">
        <v>1357</v>
      </c>
      <c r="L2363" t="s">
        <v>1357</v>
      </c>
      <c r="M2363" t="s">
        <v>1357</v>
      </c>
      <c r="O2363" t="s">
        <v>1357</v>
      </c>
      <c r="P2363" t="s">
        <v>1357</v>
      </c>
      <c r="R2363" t="s">
        <v>1357</v>
      </c>
      <c r="S2363" t="s">
        <v>1357</v>
      </c>
      <c r="T2363" t="s">
        <v>1357</v>
      </c>
      <c r="U2363" t="s">
        <v>1357</v>
      </c>
      <c r="V2363" t="s">
        <v>1357</v>
      </c>
    </row>
    <row r="2364" spans="1:22">
      <c r="A2364" t="s">
        <v>1362</v>
      </c>
      <c r="B2364" s="15" t="str">
        <f>VLOOKUP(A2364,'Planning Periods'!$E$2:$N$540,10,FALSE)</f>
        <v>01/01/2021 - 12/31/2028</v>
      </c>
      <c r="C2364" s="59">
        <v>2016</v>
      </c>
      <c r="D2364" s="59" t="str">
        <f t="shared" si="34"/>
        <v>Williams 2016</v>
      </c>
      <c r="E2364" t="s">
        <v>1357</v>
      </c>
      <c r="F2364" t="s">
        <v>1357</v>
      </c>
      <c r="G2364" t="s">
        <v>1357</v>
      </c>
      <c r="H2364" t="s">
        <v>1357</v>
      </c>
      <c r="J2364" t="s">
        <v>1357</v>
      </c>
      <c r="K2364" t="s">
        <v>1357</v>
      </c>
      <c r="L2364" t="s">
        <v>1357</v>
      </c>
      <c r="M2364" t="s">
        <v>1357</v>
      </c>
      <c r="O2364" t="s">
        <v>1357</v>
      </c>
      <c r="P2364" t="s">
        <v>1357</v>
      </c>
      <c r="R2364" t="s">
        <v>1357</v>
      </c>
      <c r="S2364" t="s">
        <v>1357</v>
      </c>
      <c r="T2364" t="s">
        <v>1357</v>
      </c>
      <c r="U2364" t="s">
        <v>1357</v>
      </c>
      <c r="V2364" t="s">
        <v>1357</v>
      </c>
    </row>
    <row r="2365" spans="1:22">
      <c r="A2365" t="s">
        <v>1362</v>
      </c>
      <c r="B2365" s="15" t="str">
        <f>VLOOKUP(A2365,'Planning Periods'!$E$2:$N$540,10,FALSE)</f>
        <v>01/01/2021 - 12/31/2028</v>
      </c>
      <c r="C2365" s="59">
        <v>2017</v>
      </c>
      <c r="D2365" s="59" t="str">
        <f t="shared" si="34"/>
        <v>Williams 2017</v>
      </c>
      <c r="E2365" t="s">
        <v>1357</v>
      </c>
      <c r="F2365" t="s">
        <v>1357</v>
      </c>
      <c r="G2365" t="s">
        <v>1357</v>
      </c>
      <c r="H2365" t="s">
        <v>1357</v>
      </c>
      <c r="J2365" t="s">
        <v>1357</v>
      </c>
      <c r="K2365" t="s">
        <v>1357</v>
      </c>
      <c r="L2365" t="s">
        <v>1357</v>
      </c>
      <c r="M2365" t="s">
        <v>1357</v>
      </c>
      <c r="O2365" t="s">
        <v>1357</v>
      </c>
      <c r="P2365" t="s">
        <v>1357</v>
      </c>
      <c r="R2365" t="s">
        <v>1357</v>
      </c>
      <c r="S2365" t="s">
        <v>1357</v>
      </c>
      <c r="T2365" t="s">
        <v>1357</v>
      </c>
      <c r="U2365" t="s">
        <v>1357</v>
      </c>
      <c r="V2365" t="s">
        <v>1357</v>
      </c>
    </row>
    <row r="2366" spans="1:22">
      <c r="A2366" t="s">
        <v>1363</v>
      </c>
      <c r="B2366" s="15" t="str">
        <f>VLOOKUP(A2366,'Planning Periods'!$E$2:$N$540,10,FALSE)</f>
        <v>08/15/2019 - 08/15/2027</v>
      </c>
      <c r="C2366" s="59">
        <v>2014</v>
      </c>
      <c r="D2366" s="59" t="str">
        <f t="shared" si="34"/>
        <v>Willits 2014</v>
      </c>
      <c r="E2366" s="233" t="s">
        <v>1357</v>
      </c>
      <c r="F2366" s="233" t="s">
        <v>1357</v>
      </c>
      <c r="G2366" s="233" t="s">
        <v>1357</v>
      </c>
      <c r="H2366" s="233" t="s">
        <v>1357</v>
      </c>
      <c r="I2366" s="233">
        <v>0</v>
      </c>
      <c r="J2366" s="233" t="s">
        <v>1357</v>
      </c>
      <c r="K2366" s="233" t="s">
        <v>1357</v>
      </c>
      <c r="L2366" s="233" t="s">
        <v>1357</v>
      </c>
      <c r="M2366" s="233" t="s">
        <v>1357</v>
      </c>
      <c r="N2366" s="233">
        <v>0</v>
      </c>
      <c r="O2366" s="233" t="s">
        <v>1357</v>
      </c>
      <c r="P2366" s="233" t="s">
        <v>1357</v>
      </c>
      <c r="Q2366" s="233"/>
      <c r="R2366" s="233" t="s">
        <v>1357</v>
      </c>
      <c r="S2366" s="233" t="s">
        <v>1357</v>
      </c>
      <c r="T2366" s="233" t="s">
        <v>1357</v>
      </c>
      <c r="U2366" s="233" t="s">
        <v>1357</v>
      </c>
      <c r="V2366" s="233" t="s">
        <v>1357</v>
      </c>
    </row>
    <row r="2367" spans="1:22">
      <c r="A2367" t="s">
        <v>1363</v>
      </c>
      <c r="B2367" s="15" t="str">
        <f>VLOOKUP(A2367,'Planning Periods'!$E$2:$N$540,10,FALSE)</f>
        <v>08/15/2019 - 08/15/2027</v>
      </c>
      <c r="C2367" s="59">
        <v>2015</v>
      </c>
      <c r="D2367" s="59" t="str">
        <f t="shared" si="34"/>
        <v>Willits 2015</v>
      </c>
      <c r="E2367" t="s">
        <v>1357</v>
      </c>
      <c r="F2367" t="s">
        <v>1357</v>
      </c>
      <c r="G2367" t="s">
        <v>1357</v>
      </c>
      <c r="H2367" t="s">
        <v>1357</v>
      </c>
      <c r="J2367" t="s">
        <v>1357</v>
      </c>
      <c r="K2367" t="s">
        <v>1357</v>
      </c>
      <c r="L2367" t="s">
        <v>1357</v>
      </c>
      <c r="M2367" t="s">
        <v>1357</v>
      </c>
      <c r="O2367" t="s">
        <v>1357</v>
      </c>
      <c r="P2367" t="s">
        <v>1357</v>
      </c>
      <c r="R2367" t="s">
        <v>1357</v>
      </c>
      <c r="S2367" t="s">
        <v>1357</v>
      </c>
      <c r="T2367" t="s">
        <v>1357</v>
      </c>
      <c r="U2367" t="s">
        <v>1357</v>
      </c>
      <c r="V2367" t="s">
        <v>1357</v>
      </c>
    </row>
    <row r="2368" spans="1:22">
      <c r="A2368" t="s">
        <v>1363</v>
      </c>
      <c r="B2368" s="15" t="str">
        <f>VLOOKUP(A2368,'Planning Periods'!$E$2:$N$540,10,FALSE)</f>
        <v>08/15/2019 - 08/15/2027</v>
      </c>
      <c r="C2368" s="59">
        <v>2016</v>
      </c>
      <c r="D2368" s="59" t="str">
        <f t="shared" si="34"/>
        <v>Willits 2016</v>
      </c>
      <c r="E2368" t="s">
        <v>1357</v>
      </c>
      <c r="F2368" t="s">
        <v>1357</v>
      </c>
      <c r="G2368" t="s">
        <v>1357</v>
      </c>
      <c r="H2368" t="s">
        <v>1357</v>
      </c>
      <c r="J2368" t="s">
        <v>1357</v>
      </c>
      <c r="K2368" t="s">
        <v>1357</v>
      </c>
      <c r="L2368" t="s">
        <v>1357</v>
      </c>
      <c r="M2368" t="s">
        <v>1357</v>
      </c>
      <c r="O2368" t="s">
        <v>1357</v>
      </c>
      <c r="P2368" t="s">
        <v>1357</v>
      </c>
      <c r="R2368" t="s">
        <v>1357</v>
      </c>
      <c r="S2368" t="s">
        <v>1357</v>
      </c>
      <c r="T2368" t="s">
        <v>1357</v>
      </c>
      <c r="U2368" t="s">
        <v>1357</v>
      </c>
      <c r="V2368" t="s">
        <v>1357</v>
      </c>
    </row>
    <row r="2369" spans="1:22">
      <c r="A2369" t="s">
        <v>1363</v>
      </c>
      <c r="B2369" s="15" t="str">
        <f>VLOOKUP(A2369,'Planning Periods'!$E$2:$N$540,10,FALSE)</f>
        <v>08/15/2019 - 08/15/2027</v>
      </c>
      <c r="C2369" s="59">
        <v>2017</v>
      </c>
      <c r="D2369" s="59" t="str">
        <f t="shared" si="34"/>
        <v>Willits 2017</v>
      </c>
      <c r="E2369" t="s">
        <v>1357</v>
      </c>
      <c r="F2369" t="s">
        <v>1357</v>
      </c>
      <c r="G2369" t="s">
        <v>1357</v>
      </c>
      <c r="H2369" t="s">
        <v>1357</v>
      </c>
      <c r="J2369" t="s">
        <v>1357</v>
      </c>
      <c r="K2369" t="s">
        <v>1357</v>
      </c>
      <c r="L2369" t="s">
        <v>1357</v>
      </c>
      <c r="M2369" t="s">
        <v>1357</v>
      </c>
      <c r="O2369" t="s">
        <v>1357</v>
      </c>
      <c r="P2369" t="s">
        <v>1357</v>
      </c>
      <c r="R2369" t="s">
        <v>1357</v>
      </c>
      <c r="S2369" t="s">
        <v>1357</v>
      </c>
      <c r="T2369" t="s">
        <v>1357</v>
      </c>
      <c r="U2369" t="s">
        <v>1357</v>
      </c>
      <c r="V2369" t="s">
        <v>1357</v>
      </c>
    </row>
    <row r="2370" spans="1:22">
      <c r="A2370" s="60" t="s">
        <v>1364</v>
      </c>
      <c r="B2370" s="15" t="str">
        <f>VLOOKUP(A2370,'Planning Periods'!$E$2:$N$540,10,FALSE)</f>
        <v>11/30/2021 - 11/30/2029</v>
      </c>
      <c r="C2370" s="59">
        <v>2014</v>
      </c>
      <c r="D2370" s="59" t="str">
        <f t="shared" si="34"/>
        <v>Willows 2014</v>
      </c>
      <c r="E2370" s="59">
        <v>15</v>
      </c>
      <c r="F2370" s="233">
        <v>0</v>
      </c>
      <c r="G2370" s="59">
        <v>0</v>
      </c>
      <c r="H2370" s="59">
        <v>0</v>
      </c>
      <c r="I2370" s="48"/>
      <c r="J2370" s="59">
        <v>11</v>
      </c>
      <c r="K2370" s="233">
        <v>0</v>
      </c>
      <c r="L2370" s="59">
        <v>0</v>
      </c>
      <c r="M2370" s="59">
        <v>0</v>
      </c>
      <c r="N2370" s="48"/>
      <c r="O2370" s="59">
        <v>11</v>
      </c>
      <c r="P2370" s="59">
        <v>0</v>
      </c>
      <c r="Q2370" s="48"/>
      <c r="R2370" s="59">
        <v>26</v>
      </c>
      <c r="S2370" s="59">
        <v>0</v>
      </c>
      <c r="T2370" s="48">
        <v>0</v>
      </c>
      <c r="U2370" s="59">
        <v>63</v>
      </c>
      <c r="V2370" s="59">
        <v>0</v>
      </c>
    </row>
    <row r="2371" spans="1:22">
      <c r="A2371" s="60" t="s">
        <v>1364</v>
      </c>
      <c r="B2371" s="15" t="str">
        <f>VLOOKUP(A2371,'Planning Periods'!$E$2:$N$540,10,FALSE)</f>
        <v>11/30/2021 - 11/30/2029</v>
      </c>
      <c r="C2371" s="59">
        <v>2015</v>
      </c>
      <c r="D2371" s="59" t="str">
        <f t="shared" ref="D2371:D2433" si="35">CONCATENATE(A2371," ",C2371)</f>
        <v>Willows 2015</v>
      </c>
      <c r="E2371" s="59">
        <v>15</v>
      </c>
      <c r="F2371" s="233">
        <v>49</v>
      </c>
      <c r="G2371" s="59">
        <v>49</v>
      </c>
      <c r="H2371" s="59">
        <v>0</v>
      </c>
      <c r="I2371" s="48"/>
      <c r="J2371" s="59">
        <v>11</v>
      </c>
      <c r="K2371" s="233">
        <v>0</v>
      </c>
      <c r="L2371" s="59">
        <v>0</v>
      </c>
      <c r="M2371" s="59">
        <v>0</v>
      </c>
      <c r="N2371" s="48"/>
      <c r="O2371" s="59">
        <v>11</v>
      </c>
      <c r="P2371" s="59">
        <v>0</v>
      </c>
      <c r="Q2371" s="48"/>
      <c r="R2371" s="59">
        <v>26</v>
      </c>
      <c r="S2371" s="59">
        <v>0</v>
      </c>
      <c r="T2371" s="48">
        <v>0</v>
      </c>
      <c r="U2371" s="59">
        <v>63</v>
      </c>
      <c r="V2371" s="59">
        <v>49</v>
      </c>
    </row>
    <row r="2372" spans="1:22">
      <c r="A2372" s="60" t="s">
        <v>1364</v>
      </c>
      <c r="B2372" s="15" t="str">
        <f>VLOOKUP(A2372,'Planning Periods'!$E$2:$N$540,10,FALSE)</f>
        <v>11/30/2021 - 11/30/2029</v>
      </c>
      <c r="C2372" s="59">
        <v>2016</v>
      </c>
      <c r="D2372" s="59" t="str">
        <f t="shared" si="35"/>
        <v>Willows 2016</v>
      </c>
      <c r="E2372" s="59">
        <v>15</v>
      </c>
      <c r="F2372" s="233">
        <v>0</v>
      </c>
      <c r="G2372" s="59">
        <v>0</v>
      </c>
      <c r="H2372" s="59">
        <v>0</v>
      </c>
      <c r="I2372" s="48"/>
      <c r="J2372" s="59">
        <v>11</v>
      </c>
      <c r="K2372" s="233">
        <v>2</v>
      </c>
      <c r="L2372" s="59">
        <v>2</v>
      </c>
      <c r="M2372" s="59">
        <v>0</v>
      </c>
      <c r="N2372" s="48"/>
      <c r="O2372" s="59">
        <v>11</v>
      </c>
      <c r="P2372" s="59">
        <v>1</v>
      </c>
      <c r="Q2372" s="48"/>
      <c r="R2372" s="59">
        <v>26</v>
      </c>
      <c r="S2372" s="59">
        <v>0</v>
      </c>
      <c r="T2372" s="48">
        <v>0</v>
      </c>
      <c r="U2372" s="59">
        <v>63</v>
      </c>
      <c r="V2372" s="59">
        <v>3</v>
      </c>
    </row>
    <row r="2373" spans="1:22">
      <c r="A2373" s="60" t="s">
        <v>1364</v>
      </c>
      <c r="B2373" s="15" t="str">
        <f>VLOOKUP(A2373,'Planning Periods'!$E$2:$N$540,10,FALSE)</f>
        <v>11/30/2021 - 11/30/2029</v>
      </c>
      <c r="C2373" s="59">
        <v>2017</v>
      </c>
      <c r="D2373" s="59" t="str">
        <f t="shared" si="35"/>
        <v>Willows 2017</v>
      </c>
      <c r="E2373" s="59">
        <v>15</v>
      </c>
      <c r="F2373" s="233">
        <v>0</v>
      </c>
      <c r="G2373" s="59">
        <v>0</v>
      </c>
      <c r="H2373" s="59">
        <v>0</v>
      </c>
      <c r="I2373" s="48"/>
      <c r="J2373" s="59">
        <v>11</v>
      </c>
      <c r="K2373" s="233">
        <v>0</v>
      </c>
      <c r="L2373" s="59">
        <v>0</v>
      </c>
      <c r="M2373" s="59">
        <v>0</v>
      </c>
      <c r="N2373" s="48"/>
      <c r="O2373" s="59">
        <v>11</v>
      </c>
      <c r="P2373" s="59">
        <v>0</v>
      </c>
      <c r="Q2373" s="48"/>
      <c r="R2373" s="59">
        <v>26</v>
      </c>
      <c r="S2373" s="59">
        <v>2</v>
      </c>
      <c r="T2373" s="48">
        <v>0</v>
      </c>
      <c r="U2373" s="59">
        <v>63</v>
      </c>
      <c r="V2373" s="59">
        <v>2</v>
      </c>
    </row>
    <row r="2374" spans="1:22">
      <c r="A2374" s="60" t="s">
        <v>1365</v>
      </c>
      <c r="B2374" s="15" t="str">
        <f>VLOOKUP(A2374,'Planning Periods'!$E$2:$N$540,10,FALSE)</f>
        <v>01/31/2023 - 01/31/2031</v>
      </c>
      <c r="C2374" s="59">
        <v>2014</v>
      </c>
      <c r="D2374" s="59" t="str">
        <f t="shared" si="35"/>
        <v>Windsor 2014</v>
      </c>
      <c r="E2374" s="59">
        <v>120</v>
      </c>
      <c r="F2374" s="233">
        <v>0</v>
      </c>
      <c r="G2374" s="59">
        <v>0</v>
      </c>
      <c r="H2374" s="59">
        <v>0</v>
      </c>
      <c r="I2374" s="48"/>
      <c r="J2374" s="59">
        <v>65</v>
      </c>
      <c r="K2374" s="233">
        <v>0</v>
      </c>
      <c r="L2374" s="59">
        <v>0</v>
      </c>
      <c r="M2374" s="59">
        <v>0</v>
      </c>
      <c r="N2374" s="48"/>
      <c r="O2374" s="59">
        <v>67</v>
      </c>
      <c r="P2374" s="59">
        <v>1</v>
      </c>
      <c r="Q2374" s="48"/>
      <c r="R2374" s="59">
        <v>188</v>
      </c>
      <c r="S2374" s="59">
        <v>9</v>
      </c>
      <c r="T2374" s="48">
        <v>0</v>
      </c>
      <c r="U2374" s="59">
        <v>440</v>
      </c>
      <c r="V2374" s="59">
        <v>10</v>
      </c>
    </row>
    <row r="2375" spans="1:22">
      <c r="A2375" s="60" t="s">
        <v>1365</v>
      </c>
      <c r="B2375" s="15" t="str">
        <f>VLOOKUP(A2375,'Planning Periods'!$E$2:$N$540,10,FALSE)</f>
        <v>01/31/2023 - 01/31/2031</v>
      </c>
      <c r="C2375" s="59">
        <v>2015</v>
      </c>
      <c r="D2375" s="59" t="str">
        <f t="shared" si="35"/>
        <v>Windsor 2015</v>
      </c>
      <c r="E2375" s="59">
        <v>120</v>
      </c>
      <c r="F2375" s="233">
        <v>0</v>
      </c>
      <c r="G2375" s="59">
        <v>0</v>
      </c>
      <c r="H2375" s="59">
        <v>0</v>
      </c>
      <c r="I2375" s="48"/>
      <c r="J2375" s="59">
        <v>65</v>
      </c>
      <c r="K2375" s="233">
        <v>0</v>
      </c>
      <c r="L2375" s="59">
        <v>0</v>
      </c>
      <c r="M2375" s="59">
        <v>0</v>
      </c>
      <c r="N2375" s="48"/>
      <c r="O2375" s="59">
        <v>67</v>
      </c>
      <c r="P2375" s="59">
        <v>0</v>
      </c>
      <c r="Q2375" s="48"/>
      <c r="R2375" s="59">
        <v>188</v>
      </c>
      <c r="S2375" s="59">
        <v>55</v>
      </c>
      <c r="T2375" s="48">
        <v>0</v>
      </c>
      <c r="U2375" s="59">
        <v>440</v>
      </c>
      <c r="V2375" s="59">
        <v>55</v>
      </c>
    </row>
    <row r="2376" spans="1:22">
      <c r="A2376" s="60" t="s">
        <v>1365</v>
      </c>
      <c r="B2376" s="15" t="str">
        <f>VLOOKUP(A2376,'Planning Periods'!$E$2:$N$540,10,FALSE)</f>
        <v>01/31/2023 - 01/31/2031</v>
      </c>
      <c r="C2376" s="59">
        <v>2016</v>
      </c>
      <c r="D2376" s="59" t="str">
        <f t="shared" si="35"/>
        <v>Windsor 2016</v>
      </c>
      <c r="E2376" s="59">
        <v>120</v>
      </c>
      <c r="F2376" s="233">
        <v>0</v>
      </c>
      <c r="G2376" s="59">
        <v>0</v>
      </c>
      <c r="H2376" s="59">
        <v>0</v>
      </c>
      <c r="I2376" s="48"/>
      <c r="J2376" s="59">
        <v>65</v>
      </c>
      <c r="K2376" s="233">
        <v>0</v>
      </c>
      <c r="L2376" s="59">
        <v>0</v>
      </c>
      <c r="M2376" s="59">
        <v>0</v>
      </c>
      <c r="N2376" s="48"/>
      <c r="O2376" s="59">
        <v>67</v>
      </c>
      <c r="P2376" s="59">
        <v>0</v>
      </c>
      <c r="Q2376" s="48"/>
      <c r="R2376" s="59">
        <v>188</v>
      </c>
      <c r="S2376" s="59">
        <v>3</v>
      </c>
      <c r="T2376" s="48">
        <v>0</v>
      </c>
      <c r="U2376" s="59">
        <v>440</v>
      </c>
      <c r="V2376" s="59">
        <v>3</v>
      </c>
    </row>
    <row r="2377" spans="1:22">
      <c r="A2377" s="60" t="s">
        <v>1365</v>
      </c>
      <c r="B2377" s="15" t="str">
        <f>VLOOKUP(A2377,'Planning Periods'!$E$2:$N$540,10,FALSE)</f>
        <v>01/31/2023 - 01/31/2031</v>
      </c>
      <c r="C2377" s="59">
        <v>2017</v>
      </c>
      <c r="D2377" s="59" t="str">
        <f t="shared" si="35"/>
        <v>Windsor 2017</v>
      </c>
      <c r="E2377" s="59">
        <v>120</v>
      </c>
      <c r="F2377" s="233">
        <v>0</v>
      </c>
      <c r="G2377" s="59">
        <v>0</v>
      </c>
      <c r="H2377" s="59">
        <v>0</v>
      </c>
      <c r="I2377" s="48"/>
      <c r="J2377" s="59">
        <v>65</v>
      </c>
      <c r="K2377" s="233">
        <v>0</v>
      </c>
      <c r="L2377" s="59">
        <v>0</v>
      </c>
      <c r="M2377" s="59">
        <v>0</v>
      </c>
      <c r="N2377" s="48"/>
      <c r="O2377" s="59">
        <v>67</v>
      </c>
      <c r="P2377" s="59">
        <v>0</v>
      </c>
      <c r="Q2377" s="48"/>
      <c r="R2377" s="59">
        <v>188</v>
      </c>
      <c r="S2377" s="59">
        <v>5</v>
      </c>
      <c r="T2377" s="48">
        <v>0</v>
      </c>
      <c r="U2377" s="59">
        <v>440</v>
      </c>
      <c r="V2377" s="59">
        <v>5</v>
      </c>
    </row>
    <row r="2378" spans="1:22">
      <c r="A2378" s="60" t="s">
        <v>1366</v>
      </c>
      <c r="B2378" s="15" t="str">
        <f>VLOOKUP(A2378,'Planning Periods'!$E$2:$N$540,10,FALSE)</f>
        <v>05/15/2021 - 05/15/2029</v>
      </c>
      <c r="C2378" s="59">
        <v>2013</v>
      </c>
      <c r="D2378" s="59" t="str">
        <f t="shared" si="35"/>
        <v>Winters 2013</v>
      </c>
      <c r="E2378" s="59">
        <v>76</v>
      </c>
      <c r="F2378" s="233">
        <v>0</v>
      </c>
      <c r="G2378" s="59">
        <v>0</v>
      </c>
      <c r="H2378" s="59">
        <v>0</v>
      </c>
      <c r="I2378" s="48"/>
      <c r="J2378" s="59">
        <v>54</v>
      </c>
      <c r="K2378" s="233">
        <v>0</v>
      </c>
      <c r="L2378" s="59">
        <v>0</v>
      </c>
      <c r="M2378" s="59">
        <v>0</v>
      </c>
      <c r="N2378" s="48"/>
      <c r="O2378" s="59">
        <v>59</v>
      </c>
      <c r="P2378" s="59">
        <v>1</v>
      </c>
      <c r="Q2378" s="48"/>
      <c r="R2378" s="59">
        <v>130</v>
      </c>
      <c r="S2378" s="59">
        <v>0</v>
      </c>
      <c r="T2378" s="48">
        <v>0</v>
      </c>
      <c r="U2378" s="59">
        <v>319</v>
      </c>
      <c r="V2378" s="59">
        <v>1</v>
      </c>
    </row>
    <row r="2379" spans="1:22">
      <c r="A2379" s="60" t="s">
        <v>1366</v>
      </c>
      <c r="B2379" s="15" t="str">
        <f>VLOOKUP(A2379,'Planning Periods'!$E$2:$N$540,10,FALSE)</f>
        <v>05/15/2021 - 05/15/2029</v>
      </c>
      <c r="C2379" s="59">
        <v>2014</v>
      </c>
      <c r="D2379" s="59" t="str">
        <f t="shared" si="35"/>
        <v>Winters 2014</v>
      </c>
      <c r="E2379" s="59">
        <v>76</v>
      </c>
      <c r="F2379" s="233">
        <v>0</v>
      </c>
      <c r="G2379" s="59">
        <v>0</v>
      </c>
      <c r="H2379" s="59">
        <v>0</v>
      </c>
      <c r="I2379" s="48"/>
      <c r="J2379" s="59">
        <v>54</v>
      </c>
      <c r="K2379" s="233">
        <v>0</v>
      </c>
      <c r="L2379" s="59">
        <v>0</v>
      </c>
      <c r="M2379" s="59">
        <v>0</v>
      </c>
      <c r="N2379" s="48"/>
      <c r="O2379" s="59">
        <v>59</v>
      </c>
      <c r="P2379" s="59">
        <v>0</v>
      </c>
      <c r="Q2379" s="48"/>
      <c r="R2379" s="59">
        <v>130</v>
      </c>
      <c r="S2379" s="59">
        <v>0</v>
      </c>
      <c r="T2379" s="48">
        <v>0</v>
      </c>
      <c r="U2379" s="59">
        <v>319</v>
      </c>
      <c r="V2379" s="59">
        <v>0</v>
      </c>
    </row>
    <row r="2380" spans="1:22">
      <c r="A2380" s="60" t="s">
        <v>1366</v>
      </c>
      <c r="B2380" s="15" t="str">
        <f>VLOOKUP(A2380,'Planning Periods'!$E$2:$N$540,10,FALSE)</f>
        <v>05/15/2021 - 05/15/2029</v>
      </c>
      <c r="C2380" s="59">
        <v>2015</v>
      </c>
      <c r="D2380" s="59" t="str">
        <f t="shared" si="35"/>
        <v>Winters 2015</v>
      </c>
      <c r="E2380" s="59">
        <v>76</v>
      </c>
      <c r="F2380" s="233">
        <v>0</v>
      </c>
      <c r="G2380" s="59">
        <v>0</v>
      </c>
      <c r="H2380" s="59">
        <v>0</v>
      </c>
      <c r="I2380" s="48"/>
      <c r="J2380" s="59">
        <v>54</v>
      </c>
      <c r="K2380" s="233">
        <v>0</v>
      </c>
      <c r="L2380" s="59">
        <v>0</v>
      </c>
      <c r="M2380" s="59">
        <v>0</v>
      </c>
      <c r="N2380" s="48"/>
      <c r="O2380" s="59">
        <v>59</v>
      </c>
      <c r="P2380" s="59">
        <v>0</v>
      </c>
      <c r="Q2380" s="48"/>
      <c r="R2380" s="59">
        <v>130</v>
      </c>
      <c r="S2380" s="59">
        <v>32</v>
      </c>
      <c r="T2380" s="48">
        <v>0</v>
      </c>
      <c r="U2380" s="59">
        <v>319</v>
      </c>
      <c r="V2380" s="59">
        <v>32</v>
      </c>
    </row>
    <row r="2381" spans="1:22">
      <c r="A2381" s="60" t="s">
        <v>1366</v>
      </c>
      <c r="B2381" s="15" t="str">
        <f>VLOOKUP(A2381,'Planning Periods'!$E$2:$N$540,10,FALSE)</f>
        <v>05/15/2021 - 05/15/2029</v>
      </c>
      <c r="C2381" s="59">
        <v>2016</v>
      </c>
      <c r="D2381" s="59" t="str">
        <f t="shared" si="35"/>
        <v>Winters 2016</v>
      </c>
      <c r="E2381" s="59">
        <v>76</v>
      </c>
      <c r="F2381" s="233">
        <v>0</v>
      </c>
      <c r="G2381" s="59">
        <v>0</v>
      </c>
      <c r="H2381" s="59">
        <v>0</v>
      </c>
      <c r="I2381" s="48"/>
      <c r="J2381" s="59">
        <v>54</v>
      </c>
      <c r="K2381" s="233">
        <v>0</v>
      </c>
      <c r="L2381" s="59">
        <v>0</v>
      </c>
      <c r="M2381" s="59">
        <v>0</v>
      </c>
      <c r="N2381" s="48"/>
      <c r="O2381" s="59">
        <v>59</v>
      </c>
      <c r="P2381" s="59">
        <v>7</v>
      </c>
      <c r="Q2381" s="48"/>
      <c r="R2381" s="59">
        <v>130</v>
      </c>
      <c r="S2381" s="59">
        <v>26</v>
      </c>
      <c r="T2381" s="48">
        <v>0</v>
      </c>
      <c r="U2381" s="59">
        <v>319</v>
      </c>
      <c r="V2381" s="59">
        <v>33</v>
      </c>
    </row>
    <row r="2382" spans="1:22">
      <c r="A2382" s="60" t="s">
        <v>1366</v>
      </c>
      <c r="B2382" s="15" t="str">
        <f>VLOOKUP(A2382,'Planning Periods'!$E$2:$N$540,10,FALSE)</f>
        <v>05/15/2021 - 05/15/2029</v>
      </c>
      <c r="C2382" s="59">
        <v>2017</v>
      </c>
      <c r="D2382" s="59" t="str">
        <f t="shared" si="35"/>
        <v>Winters 2017</v>
      </c>
      <c r="E2382" s="59">
        <v>76</v>
      </c>
      <c r="F2382" s="233">
        <v>0</v>
      </c>
      <c r="G2382" s="59">
        <v>0</v>
      </c>
      <c r="H2382" s="59">
        <v>0</v>
      </c>
      <c r="I2382" s="48"/>
      <c r="J2382" s="59">
        <v>54</v>
      </c>
      <c r="K2382" s="233">
        <v>0</v>
      </c>
      <c r="L2382" s="59">
        <v>0</v>
      </c>
      <c r="M2382" s="59">
        <v>0</v>
      </c>
      <c r="N2382" s="48"/>
      <c r="O2382" s="59">
        <v>59</v>
      </c>
      <c r="P2382" s="59">
        <v>0</v>
      </c>
      <c r="Q2382" s="48"/>
      <c r="R2382" s="59">
        <v>130</v>
      </c>
      <c r="S2382" s="59">
        <v>11</v>
      </c>
      <c r="T2382" s="48">
        <v>0</v>
      </c>
      <c r="U2382" s="59">
        <v>319</v>
      </c>
      <c r="V2382" s="59">
        <v>11</v>
      </c>
    </row>
    <row r="2383" spans="1:22">
      <c r="A2383" t="s">
        <v>1367</v>
      </c>
      <c r="B2383" s="15" t="str">
        <f>VLOOKUP(A2383,'Planning Periods'!$E$2:$N$540,10,FALSE)</f>
        <v>12/31/2023 - 12/31/2031</v>
      </c>
      <c r="C2383" s="59">
        <v>2014</v>
      </c>
      <c r="D2383" s="59" t="str">
        <f t="shared" si="35"/>
        <v>Woodlake 2014</v>
      </c>
      <c r="E2383" s="233" t="s">
        <v>1357</v>
      </c>
      <c r="F2383" s="233" t="s">
        <v>1357</v>
      </c>
      <c r="G2383" s="233" t="s">
        <v>1357</v>
      </c>
      <c r="H2383" s="233" t="s">
        <v>1357</v>
      </c>
      <c r="I2383" s="233">
        <v>0</v>
      </c>
      <c r="J2383" s="233" t="s">
        <v>1357</v>
      </c>
      <c r="K2383" s="233" t="s">
        <v>1357</v>
      </c>
      <c r="L2383" s="233" t="s">
        <v>1357</v>
      </c>
      <c r="M2383" s="233" t="s">
        <v>1357</v>
      </c>
      <c r="N2383" s="233">
        <v>0</v>
      </c>
      <c r="O2383" s="233" t="s">
        <v>1357</v>
      </c>
      <c r="P2383" s="233" t="s">
        <v>1357</v>
      </c>
      <c r="Q2383" s="233"/>
      <c r="R2383" s="233" t="s">
        <v>1357</v>
      </c>
      <c r="S2383" s="233" t="s">
        <v>1357</v>
      </c>
      <c r="T2383" s="233" t="s">
        <v>1357</v>
      </c>
      <c r="U2383" s="233" t="s">
        <v>1357</v>
      </c>
      <c r="V2383" s="233" t="s">
        <v>1357</v>
      </c>
    </row>
    <row r="2384" spans="1:22">
      <c r="A2384" t="s">
        <v>1367</v>
      </c>
      <c r="B2384" s="15" t="str">
        <f>VLOOKUP(A2384,'Planning Periods'!$E$2:$N$540,10,FALSE)</f>
        <v>12/31/2023 - 12/31/2031</v>
      </c>
      <c r="C2384" s="59">
        <v>2015</v>
      </c>
      <c r="D2384" s="59" t="str">
        <f t="shared" si="35"/>
        <v>Woodlake 2015</v>
      </c>
      <c r="E2384">
        <v>24</v>
      </c>
      <c r="F2384">
        <v>0</v>
      </c>
      <c r="G2384">
        <v>0</v>
      </c>
      <c r="H2384">
        <v>0</v>
      </c>
      <c r="J2384">
        <v>27</v>
      </c>
      <c r="K2384">
        <v>0</v>
      </c>
      <c r="L2384">
        <v>0</v>
      </c>
      <c r="M2384">
        <v>0</v>
      </c>
      <c r="O2384">
        <v>41</v>
      </c>
      <c r="P2384">
        <v>6</v>
      </c>
      <c r="R2384">
        <v>190</v>
      </c>
      <c r="S2384">
        <v>0</v>
      </c>
      <c r="T2384">
        <v>0</v>
      </c>
      <c r="U2384">
        <v>282</v>
      </c>
      <c r="V2384">
        <v>6</v>
      </c>
    </row>
    <row r="2385" spans="1:22">
      <c r="A2385" t="s">
        <v>1367</v>
      </c>
      <c r="B2385" s="15" t="str">
        <f>VLOOKUP(A2385,'Planning Periods'!$E$2:$N$540,10,FALSE)</f>
        <v>12/31/2023 - 12/31/2031</v>
      </c>
      <c r="C2385" s="59">
        <v>2016</v>
      </c>
      <c r="D2385" s="59" t="str">
        <f t="shared" si="35"/>
        <v>Woodlake 2016</v>
      </c>
      <c r="E2385">
        <v>24</v>
      </c>
      <c r="F2385">
        <v>3</v>
      </c>
      <c r="G2385">
        <v>0</v>
      </c>
      <c r="H2385">
        <v>3</v>
      </c>
      <c r="J2385">
        <v>27</v>
      </c>
      <c r="K2385">
        <v>3</v>
      </c>
      <c r="L2385">
        <v>0</v>
      </c>
      <c r="M2385">
        <v>3</v>
      </c>
      <c r="O2385">
        <v>41</v>
      </c>
      <c r="P2385">
        <v>1</v>
      </c>
      <c r="R2385">
        <v>190</v>
      </c>
      <c r="S2385">
        <v>0</v>
      </c>
      <c r="T2385">
        <v>3</v>
      </c>
      <c r="U2385">
        <v>282</v>
      </c>
      <c r="V2385">
        <v>7</v>
      </c>
    </row>
    <row r="2386" spans="1:22">
      <c r="A2386" t="s">
        <v>1367</v>
      </c>
      <c r="B2386" s="15" t="str">
        <f>VLOOKUP(A2386,'Planning Periods'!$E$2:$N$540,10,FALSE)</f>
        <v>12/31/2023 - 12/31/2031</v>
      </c>
      <c r="C2386" s="59">
        <v>2017</v>
      </c>
      <c r="D2386" s="59" t="str">
        <f t="shared" si="35"/>
        <v>Woodlake 2017</v>
      </c>
      <c r="E2386">
        <v>24</v>
      </c>
      <c r="F2386">
        <v>2</v>
      </c>
      <c r="G2386">
        <v>0</v>
      </c>
      <c r="H2386">
        <v>2</v>
      </c>
      <c r="J2386">
        <v>27</v>
      </c>
      <c r="K2386">
        <v>1</v>
      </c>
      <c r="L2386">
        <v>0</v>
      </c>
      <c r="M2386">
        <v>1</v>
      </c>
      <c r="O2386">
        <v>41</v>
      </c>
      <c r="P2386">
        <v>0</v>
      </c>
      <c r="R2386">
        <v>190</v>
      </c>
      <c r="S2386">
        <v>1</v>
      </c>
      <c r="T2386">
        <v>1</v>
      </c>
      <c r="U2386">
        <v>282</v>
      </c>
      <c r="V2386">
        <v>4</v>
      </c>
    </row>
    <row r="2387" spans="1:22">
      <c r="A2387" s="60" t="s">
        <v>1368</v>
      </c>
      <c r="B2387" s="15" t="str">
        <f>VLOOKUP(A2387,'Planning Periods'!$E$2:$N$540,10,FALSE)</f>
        <v>05/15/2021 - 05/15/2029</v>
      </c>
      <c r="C2387" s="59">
        <v>2013</v>
      </c>
      <c r="D2387" s="59" t="str">
        <f t="shared" si="35"/>
        <v>Woodland 2013</v>
      </c>
      <c r="E2387" s="59">
        <v>390</v>
      </c>
      <c r="F2387" s="233">
        <v>46</v>
      </c>
      <c r="G2387" s="59">
        <v>46</v>
      </c>
      <c r="H2387" s="59">
        <v>0</v>
      </c>
      <c r="I2387" s="48"/>
      <c r="J2387" s="59">
        <v>274</v>
      </c>
      <c r="K2387" s="233">
        <v>16</v>
      </c>
      <c r="L2387" s="59">
        <v>16</v>
      </c>
      <c r="M2387" s="59">
        <v>0</v>
      </c>
      <c r="N2387" s="48"/>
      <c r="O2387" s="59">
        <v>349</v>
      </c>
      <c r="P2387" s="59">
        <v>1</v>
      </c>
      <c r="Q2387" s="48"/>
      <c r="R2387" s="59">
        <v>864</v>
      </c>
      <c r="S2387" s="59">
        <v>97</v>
      </c>
      <c r="T2387" s="48">
        <v>0</v>
      </c>
      <c r="U2387" s="59">
        <v>1877</v>
      </c>
      <c r="V2387" s="59">
        <v>160</v>
      </c>
    </row>
    <row r="2388" spans="1:22">
      <c r="A2388" s="60" t="s">
        <v>1368</v>
      </c>
      <c r="B2388" s="15" t="str">
        <f>VLOOKUP(A2388,'Planning Periods'!$E$2:$N$540,10,FALSE)</f>
        <v>05/15/2021 - 05/15/2029</v>
      </c>
      <c r="C2388" s="59">
        <v>2014</v>
      </c>
      <c r="D2388" s="59" t="str">
        <f t="shared" si="35"/>
        <v>Woodland 2014</v>
      </c>
      <c r="E2388" s="59">
        <v>390</v>
      </c>
      <c r="F2388" s="233">
        <v>0</v>
      </c>
      <c r="G2388" s="59">
        <v>0</v>
      </c>
      <c r="H2388" s="59">
        <v>0</v>
      </c>
      <c r="I2388" s="48"/>
      <c r="J2388" s="59">
        <v>274</v>
      </c>
      <c r="K2388" s="233">
        <v>0</v>
      </c>
      <c r="L2388" s="59">
        <v>0</v>
      </c>
      <c r="M2388" s="59">
        <v>0</v>
      </c>
      <c r="N2388" s="48"/>
      <c r="O2388" s="59">
        <v>349</v>
      </c>
      <c r="P2388" s="59">
        <v>32</v>
      </c>
      <c r="Q2388" s="48"/>
      <c r="R2388" s="59">
        <v>864</v>
      </c>
      <c r="S2388" s="59">
        <v>96</v>
      </c>
      <c r="T2388" s="48">
        <v>0</v>
      </c>
      <c r="U2388" s="59">
        <v>1877</v>
      </c>
      <c r="V2388" s="59">
        <v>128</v>
      </c>
    </row>
    <row r="2389" spans="1:22">
      <c r="A2389" s="60" t="s">
        <v>1368</v>
      </c>
      <c r="B2389" s="15" t="str">
        <f>VLOOKUP(A2389,'Planning Periods'!$E$2:$N$540,10,FALSE)</f>
        <v>05/15/2021 - 05/15/2029</v>
      </c>
      <c r="C2389" s="59">
        <v>2015</v>
      </c>
      <c r="D2389" s="59" t="str">
        <f t="shared" si="35"/>
        <v>Woodland 2015</v>
      </c>
      <c r="E2389" s="59">
        <v>390</v>
      </c>
      <c r="F2389" s="233">
        <v>0</v>
      </c>
      <c r="G2389" s="59">
        <v>0</v>
      </c>
      <c r="H2389" s="59">
        <v>0</v>
      </c>
      <c r="I2389" s="48"/>
      <c r="J2389" s="59">
        <v>274</v>
      </c>
      <c r="K2389" s="233">
        <v>1</v>
      </c>
      <c r="L2389" s="59">
        <v>1</v>
      </c>
      <c r="M2389" s="59">
        <v>0</v>
      </c>
      <c r="N2389" s="48"/>
      <c r="O2389" s="59">
        <v>349</v>
      </c>
      <c r="P2389" s="59">
        <v>37</v>
      </c>
      <c r="Q2389" s="48"/>
      <c r="R2389" s="59">
        <v>864</v>
      </c>
      <c r="S2389" s="59">
        <v>114</v>
      </c>
      <c r="T2389" s="48">
        <v>0</v>
      </c>
      <c r="U2389" s="59">
        <v>1877</v>
      </c>
      <c r="V2389" s="59">
        <v>152</v>
      </c>
    </row>
    <row r="2390" spans="1:22">
      <c r="A2390" s="60" t="s">
        <v>1368</v>
      </c>
      <c r="B2390" s="15" t="str">
        <f>VLOOKUP(A2390,'Planning Periods'!$E$2:$N$540,10,FALSE)</f>
        <v>05/15/2021 - 05/15/2029</v>
      </c>
      <c r="C2390" s="59">
        <v>2016</v>
      </c>
      <c r="D2390" s="59" t="str">
        <f t="shared" si="35"/>
        <v>Woodland 2016</v>
      </c>
      <c r="E2390" s="59">
        <v>390</v>
      </c>
      <c r="F2390" s="233">
        <v>0</v>
      </c>
      <c r="G2390" s="59">
        <v>0</v>
      </c>
      <c r="H2390" s="59">
        <v>0</v>
      </c>
      <c r="I2390" s="48"/>
      <c r="J2390" s="59">
        <v>274</v>
      </c>
      <c r="K2390" s="233">
        <v>1</v>
      </c>
      <c r="L2390" s="59">
        <v>1</v>
      </c>
      <c r="M2390" s="59">
        <v>0</v>
      </c>
      <c r="N2390" s="48"/>
      <c r="O2390" s="59">
        <v>349</v>
      </c>
      <c r="P2390" s="59">
        <v>67</v>
      </c>
      <c r="Q2390" s="48"/>
      <c r="R2390" s="59">
        <v>864</v>
      </c>
      <c r="S2390" s="59">
        <v>199</v>
      </c>
      <c r="T2390" s="48">
        <v>0</v>
      </c>
      <c r="U2390" s="59">
        <v>1877</v>
      </c>
      <c r="V2390" s="59">
        <v>267</v>
      </c>
    </row>
    <row r="2391" spans="1:22">
      <c r="A2391" s="60" t="s">
        <v>1368</v>
      </c>
      <c r="B2391" s="15" t="str">
        <f>VLOOKUP(A2391,'Planning Periods'!$E$2:$N$540,10,FALSE)</f>
        <v>05/15/2021 - 05/15/2029</v>
      </c>
      <c r="C2391" s="59">
        <v>2017</v>
      </c>
      <c r="D2391" s="59" t="str">
        <f t="shared" si="35"/>
        <v>Woodland 2017</v>
      </c>
      <c r="E2391" s="59">
        <v>390</v>
      </c>
      <c r="F2391" s="233">
        <v>79</v>
      </c>
      <c r="G2391" s="59">
        <v>79</v>
      </c>
      <c r="H2391" s="59">
        <v>0</v>
      </c>
      <c r="I2391" s="48"/>
      <c r="J2391" s="59">
        <v>274</v>
      </c>
      <c r="K2391" s="233">
        <v>0</v>
      </c>
      <c r="L2391" s="59">
        <v>0</v>
      </c>
      <c r="M2391" s="59">
        <v>0</v>
      </c>
      <c r="N2391" s="48"/>
      <c r="O2391" s="59">
        <v>349</v>
      </c>
      <c r="P2391" s="59">
        <v>32</v>
      </c>
      <c r="Q2391" s="48"/>
      <c r="R2391" s="59">
        <v>864</v>
      </c>
      <c r="S2391" s="59">
        <v>99</v>
      </c>
      <c r="T2391" s="48">
        <v>0</v>
      </c>
      <c r="U2391" s="59">
        <v>1877</v>
      </c>
      <c r="V2391" s="59">
        <v>210</v>
      </c>
    </row>
    <row r="2392" spans="1:22">
      <c r="A2392" s="60" t="s">
        <v>1369</v>
      </c>
      <c r="B2392" s="15" t="str">
        <f>VLOOKUP(A2392,'Planning Periods'!$E$2:$N$540,10,FALSE)</f>
        <v>01/31/2023 - 01/31/2031</v>
      </c>
      <c r="C2392" s="59">
        <v>2014</v>
      </c>
      <c r="D2392" s="59" t="str">
        <f t="shared" si="35"/>
        <v>Woodside 2014</v>
      </c>
      <c r="E2392" s="59" t="s">
        <v>1357</v>
      </c>
      <c r="F2392" s="233" t="s">
        <v>1357</v>
      </c>
      <c r="G2392" s="59" t="s">
        <v>1357</v>
      </c>
      <c r="H2392" s="59" t="s">
        <v>1357</v>
      </c>
      <c r="I2392" s="48"/>
      <c r="J2392" s="59" t="s">
        <v>1357</v>
      </c>
      <c r="K2392" s="233" t="s">
        <v>1357</v>
      </c>
      <c r="L2392" s="59" t="s">
        <v>1357</v>
      </c>
      <c r="M2392" s="59" t="s">
        <v>1357</v>
      </c>
      <c r="N2392" s="48"/>
      <c r="O2392" s="59" t="s">
        <v>1357</v>
      </c>
      <c r="P2392" s="59" t="s">
        <v>1357</v>
      </c>
      <c r="Q2392" s="48"/>
      <c r="R2392" s="59" t="s">
        <v>1357</v>
      </c>
      <c r="S2392" s="59" t="s">
        <v>1357</v>
      </c>
      <c r="T2392" s="48" t="s">
        <v>1357</v>
      </c>
      <c r="U2392" s="59" t="s">
        <v>1357</v>
      </c>
      <c r="V2392" s="59" t="s">
        <v>1357</v>
      </c>
    </row>
    <row r="2393" spans="1:22">
      <c r="A2393" s="60" t="s">
        <v>1369</v>
      </c>
      <c r="B2393" s="15" t="str">
        <f>VLOOKUP(A2393,'Planning Periods'!$E$2:$N$540,10,FALSE)</f>
        <v>01/31/2023 - 01/31/2031</v>
      </c>
      <c r="C2393" s="59">
        <v>2015</v>
      </c>
      <c r="D2393" s="59" t="str">
        <f t="shared" si="35"/>
        <v>Woodside 2015</v>
      </c>
      <c r="E2393" s="59">
        <v>23</v>
      </c>
      <c r="F2393" s="233">
        <v>1</v>
      </c>
      <c r="G2393" s="59">
        <v>0</v>
      </c>
      <c r="H2393" s="59">
        <v>1</v>
      </c>
      <c r="I2393" s="48"/>
      <c r="J2393" s="59">
        <v>13</v>
      </c>
      <c r="K2393" s="233">
        <v>0</v>
      </c>
      <c r="L2393" s="59">
        <v>0</v>
      </c>
      <c r="M2393" s="59">
        <v>0</v>
      </c>
      <c r="N2393" s="48"/>
      <c r="O2393" s="59">
        <v>15</v>
      </c>
      <c r="P2393" s="59">
        <v>0</v>
      </c>
      <c r="Q2393" s="48"/>
      <c r="R2393" s="59">
        <v>11</v>
      </c>
      <c r="S2393" s="59">
        <v>4</v>
      </c>
      <c r="T2393" s="48">
        <v>0</v>
      </c>
      <c r="U2393" s="59">
        <v>62</v>
      </c>
      <c r="V2393" s="59">
        <v>5</v>
      </c>
    </row>
    <row r="2394" spans="1:22">
      <c r="A2394" s="60" t="s">
        <v>1369</v>
      </c>
      <c r="B2394" s="15" t="str">
        <f>VLOOKUP(A2394,'Planning Periods'!$E$2:$N$540,10,FALSE)</f>
        <v>01/31/2023 - 01/31/2031</v>
      </c>
      <c r="C2394" s="59">
        <v>2016</v>
      </c>
      <c r="D2394" s="59" t="str">
        <f t="shared" si="35"/>
        <v>Woodside 2016</v>
      </c>
      <c r="E2394" s="59">
        <v>23</v>
      </c>
      <c r="F2394" s="233">
        <v>5</v>
      </c>
      <c r="G2394" s="59">
        <v>0</v>
      </c>
      <c r="H2394" s="59">
        <v>5</v>
      </c>
      <c r="I2394" s="48"/>
      <c r="J2394" s="59">
        <v>13</v>
      </c>
      <c r="K2394" s="233">
        <v>1</v>
      </c>
      <c r="L2394" s="59">
        <v>0</v>
      </c>
      <c r="M2394" s="59">
        <v>1</v>
      </c>
      <c r="N2394" s="48"/>
      <c r="O2394" s="59">
        <v>15</v>
      </c>
      <c r="P2394" s="59">
        <v>1</v>
      </c>
      <c r="Q2394" s="48"/>
      <c r="R2394" s="59">
        <v>11</v>
      </c>
      <c r="S2394" s="59">
        <v>8</v>
      </c>
      <c r="T2394" s="48">
        <v>1</v>
      </c>
      <c r="U2394" s="59">
        <v>62</v>
      </c>
      <c r="V2394" s="59">
        <v>15</v>
      </c>
    </row>
    <row r="2395" spans="1:22">
      <c r="A2395" s="60" t="s">
        <v>1369</v>
      </c>
      <c r="B2395" s="15" t="str">
        <f>VLOOKUP(A2395,'Planning Periods'!$E$2:$N$540,10,FALSE)</f>
        <v>01/31/2023 - 01/31/2031</v>
      </c>
      <c r="C2395" s="59">
        <v>2017</v>
      </c>
      <c r="D2395" s="59" t="str">
        <f t="shared" si="35"/>
        <v>Woodside 2017</v>
      </c>
      <c r="E2395" s="59">
        <v>23</v>
      </c>
      <c r="F2395" s="233">
        <v>6</v>
      </c>
      <c r="G2395" s="59">
        <v>0</v>
      </c>
      <c r="H2395" s="59">
        <v>6</v>
      </c>
      <c r="I2395" s="48"/>
      <c r="J2395" s="59">
        <v>13</v>
      </c>
      <c r="K2395" s="233">
        <v>1</v>
      </c>
      <c r="L2395" s="59">
        <v>0</v>
      </c>
      <c r="M2395" s="59">
        <v>1</v>
      </c>
      <c r="N2395" s="48"/>
      <c r="O2395" s="59">
        <v>15</v>
      </c>
      <c r="P2395" s="59">
        <v>1</v>
      </c>
      <c r="Q2395" s="48"/>
      <c r="R2395" s="59">
        <v>11</v>
      </c>
      <c r="S2395" s="59">
        <v>5</v>
      </c>
      <c r="T2395" s="48">
        <v>1</v>
      </c>
      <c r="U2395" s="59">
        <v>62</v>
      </c>
      <c r="V2395" s="59">
        <v>13</v>
      </c>
    </row>
    <row r="2396" spans="1:22">
      <c r="A2396" s="60" t="s">
        <v>1370</v>
      </c>
      <c r="B2396" s="15" t="str">
        <f>VLOOKUP(A2396,'Planning Periods'!$E$2:$N$540,10,FALSE)</f>
        <v>05/15/2021 - 05/15/2029</v>
      </c>
      <c r="C2396" s="59">
        <v>2013</v>
      </c>
      <c r="D2396" s="59" t="str">
        <f t="shared" si="35"/>
        <v>Yolo County - Unincorporated 2013</v>
      </c>
      <c r="E2396" s="59" t="s">
        <v>1357</v>
      </c>
      <c r="F2396" s="233" t="s">
        <v>1357</v>
      </c>
      <c r="G2396" s="59" t="s">
        <v>1357</v>
      </c>
      <c r="H2396" s="59" t="s">
        <v>1357</v>
      </c>
      <c r="I2396" s="48"/>
      <c r="J2396" s="59" t="s">
        <v>1357</v>
      </c>
      <c r="K2396" s="233" t="s">
        <v>1357</v>
      </c>
      <c r="L2396" s="59" t="s">
        <v>1357</v>
      </c>
      <c r="M2396" s="59" t="s">
        <v>1357</v>
      </c>
      <c r="N2396" s="48"/>
      <c r="O2396" s="59" t="s">
        <v>1357</v>
      </c>
      <c r="P2396" s="59" t="s">
        <v>1357</v>
      </c>
      <c r="Q2396" s="48"/>
      <c r="R2396" s="59" t="s">
        <v>1357</v>
      </c>
      <c r="S2396" s="59" t="s">
        <v>1357</v>
      </c>
      <c r="T2396" s="48" t="s">
        <v>1357</v>
      </c>
      <c r="U2396" s="59" t="s">
        <v>1357</v>
      </c>
      <c r="V2396" s="59" t="s">
        <v>1357</v>
      </c>
    </row>
    <row r="2397" spans="1:22">
      <c r="A2397" s="60" t="s">
        <v>1370</v>
      </c>
      <c r="B2397" s="15" t="str">
        <f>VLOOKUP(A2397,'Planning Periods'!$E$2:$N$540,10,FALSE)</f>
        <v>05/15/2021 - 05/15/2029</v>
      </c>
      <c r="C2397" s="59">
        <v>2014</v>
      </c>
      <c r="D2397" s="59" t="str">
        <f t="shared" si="35"/>
        <v>Yolo County - Unincorporated 2014</v>
      </c>
      <c r="E2397" s="59">
        <v>427</v>
      </c>
      <c r="F2397" s="233">
        <v>6</v>
      </c>
      <c r="G2397" s="59">
        <v>6</v>
      </c>
      <c r="H2397" s="59">
        <v>0</v>
      </c>
      <c r="I2397" s="48"/>
      <c r="J2397" s="59">
        <v>299</v>
      </c>
      <c r="K2397" s="233">
        <v>3</v>
      </c>
      <c r="L2397" s="59">
        <v>3</v>
      </c>
      <c r="M2397" s="59">
        <v>0</v>
      </c>
      <c r="N2397" s="48"/>
      <c r="O2397" s="59">
        <v>351</v>
      </c>
      <c r="P2397" s="59">
        <v>4</v>
      </c>
      <c r="Q2397" s="48"/>
      <c r="R2397" s="59">
        <v>813</v>
      </c>
      <c r="S2397" s="59">
        <v>10</v>
      </c>
      <c r="T2397" s="48">
        <v>0</v>
      </c>
      <c r="U2397" s="59">
        <v>1890</v>
      </c>
      <c r="V2397" s="59">
        <v>23</v>
      </c>
    </row>
    <row r="2398" spans="1:22">
      <c r="A2398" s="60" t="s">
        <v>1370</v>
      </c>
      <c r="B2398" s="15" t="str">
        <f>VLOOKUP(A2398,'Planning Periods'!$E$2:$N$540,10,FALSE)</f>
        <v>05/15/2021 - 05/15/2029</v>
      </c>
      <c r="C2398" s="59">
        <v>2015</v>
      </c>
      <c r="D2398" s="59" t="str">
        <f t="shared" si="35"/>
        <v>Yolo County - Unincorporated 2015</v>
      </c>
      <c r="E2398" s="59">
        <v>427</v>
      </c>
      <c r="F2398" s="233">
        <v>0</v>
      </c>
      <c r="G2398" s="59">
        <v>0</v>
      </c>
      <c r="H2398" s="59">
        <v>0</v>
      </c>
      <c r="I2398" s="48"/>
      <c r="J2398" s="59">
        <v>299</v>
      </c>
      <c r="K2398" s="233">
        <v>1</v>
      </c>
      <c r="L2398" s="59">
        <v>0</v>
      </c>
      <c r="M2398" s="59">
        <v>1</v>
      </c>
      <c r="N2398" s="48"/>
      <c r="O2398" s="59">
        <v>351</v>
      </c>
      <c r="P2398" s="59">
        <v>2</v>
      </c>
      <c r="Q2398" s="48"/>
      <c r="R2398" s="59">
        <v>813</v>
      </c>
      <c r="S2398" s="59">
        <v>8</v>
      </c>
      <c r="T2398" s="48">
        <v>1</v>
      </c>
      <c r="U2398" s="59">
        <v>1890</v>
      </c>
      <c r="V2398" s="59">
        <v>11</v>
      </c>
    </row>
    <row r="2399" spans="1:22">
      <c r="A2399" s="60" t="s">
        <v>1370</v>
      </c>
      <c r="B2399" s="15" t="str">
        <f>VLOOKUP(A2399,'Planning Periods'!$E$2:$N$540,10,FALSE)</f>
        <v>05/15/2021 - 05/15/2029</v>
      </c>
      <c r="C2399" s="59">
        <v>2016</v>
      </c>
      <c r="D2399" s="59" t="str">
        <f t="shared" si="35"/>
        <v>Yolo County - Unincorporated 2016</v>
      </c>
      <c r="E2399" s="59">
        <v>427</v>
      </c>
      <c r="F2399" s="233">
        <v>40</v>
      </c>
      <c r="G2399" s="59">
        <v>40</v>
      </c>
      <c r="H2399" s="59">
        <v>0</v>
      </c>
      <c r="I2399" s="48"/>
      <c r="J2399" s="59">
        <v>299</v>
      </c>
      <c r="K2399" s="233">
        <v>4</v>
      </c>
      <c r="L2399" s="59">
        <v>0</v>
      </c>
      <c r="M2399" s="59">
        <v>4</v>
      </c>
      <c r="N2399" s="48"/>
      <c r="O2399" s="59">
        <v>351</v>
      </c>
      <c r="P2399" s="59">
        <v>7</v>
      </c>
      <c r="Q2399" s="48"/>
      <c r="R2399" s="59">
        <v>813</v>
      </c>
      <c r="S2399" s="59">
        <v>3</v>
      </c>
      <c r="T2399" s="48">
        <v>4</v>
      </c>
      <c r="U2399" s="59">
        <v>1890</v>
      </c>
      <c r="V2399" s="59">
        <v>54</v>
      </c>
    </row>
    <row r="2400" spans="1:22">
      <c r="A2400" s="60" t="s">
        <v>1370</v>
      </c>
      <c r="B2400" s="15" t="str">
        <f>VLOOKUP(A2400,'Planning Periods'!$E$2:$N$540,10,FALSE)</f>
        <v>05/15/2021 - 05/15/2029</v>
      </c>
      <c r="C2400" s="59">
        <v>2017</v>
      </c>
      <c r="D2400" s="59" t="str">
        <f t="shared" si="35"/>
        <v>Yolo County - Unincorporated 2017</v>
      </c>
      <c r="E2400" s="59">
        <v>427</v>
      </c>
      <c r="F2400" s="233">
        <v>3</v>
      </c>
      <c r="G2400" s="59">
        <v>0</v>
      </c>
      <c r="H2400" s="59">
        <v>3</v>
      </c>
      <c r="I2400" s="48"/>
      <c r="J2400" s="59">
        <v>299</v>
      </c>
      <c r="K2400" s="233">
        <v>4</v>
      </c>
      <c r="L2400" s="59">
        <v>0</v>
      </c>
      <c r="M2400" s="59">
        <v>4</v>
      </c>
      <c r="N2400" s="48"/>
      <c r="O2400" s="59">
        <v>351</v>
      </c>
      <c r="P2400" s="59">
        <v>3</v>
      </c>
      <c r="Q2400" s="48"/>
      <c r="R2400" s="59">
        <v>813</v>
      </c>
      <c r="S2400" s="59">
        <v>0</v>
      </c>
      <c r="T2400" s="48">
        <v>4</v>
      </c>
      <c r="U2400" s="59">
        <v>1890</v>
      </c>
      <c r="V2400" s="59">
        <v>10</v>
      </c>
    </row>
    <row r="2401" spans="1:22">
      <c r="A2401" s="60" t="s">
        <v>1371</v>
      </c>
      <c r="B2401" s="15"/>
      <c r="C2401" s="59">
        <v>2013</v>
      </c>
      <c r="D2401" s="59" t="str">
        <f t="shared" si="35"/>
        <v>Yorba Linda 2013</v>
      </c>
      <c r="E2401" s="59" t="s">
        <v>1357</v>
      </c>
      <c r="F2401" s="233" t="s">
        <v>1357</v>
      </c>
      <c r="G2401" s="59" t="s">
        <v>1357</v>
      </c>
      <c r="H2401" s="59" t="s">
        <v>1357</v>
      </c>
      <c r="I2401" s="48"/>
      <c r="J2401" s="59" t="s">
        <v>1357</v>
      </c>
      <c r="K2401" s="233" t="s">
        <v>1357</v>
      </c>
      <c r="L2401" s="59" t="s">
        <v>1357</v>
      </c>
      <c r="M2401" s="59" t="s">
        <v>1357</v>
      </c>
      <c r="N2401" s="48"/>
      <c r="O2401" s="59" t="s">
        <v>1357</v>
      </c>
      <c r="P2401" s="59" t="s">
        <v>1357</v>
      </c>
      <c r="Q2401" s="48"/>
      <c r="R2401" s="59" t="s">
        <v>1357</v>
      </c>
      <c r="S2401" s="59" t="s">
        <v>1357</v>
      </c>
      <c r="T2401" s="48" t="s">
        <v>1357</v>
      </c>
      <c r="U2401" s="59" t="s">
        <v>1357</v>
      </c>
      <c r="V2401" s="59" t="s">
        <v>1357</v>
      </c>
    </row>
    <row r="2402" spans="1:22">
      <c r="A2402" s="60" t="s">
        <v>1371</v>
      </c>
      <c r="B2402" s="15" t="str">
        <f>VLOOKUP(A2402,'Planning Periods'!$E$2:$N$540,10,FALSE)</f>
        <v>10/15/2021 - 10/15/2029</v>
      </c>
      <c r="C2402" s="59">
        <v>2014</v>
      </c>
      <c r="D2402" s="59" t="str">
        <f t="shared" si="35"/>
        <v>Yorba Linda 2014</v>
      </c>
      <c r="E2402" s="59">
        <v>160</v>
      </c>
      <c r="F2402" s="233">
        <v>4</v>
      </c>
      <c r="G2402" s="59">
        <v>0</v>
      </c>
      <c r="H2402" s="59">
        <v>4</v>
      </c>
      <c r="I2402" s="48"/>
      <c r="J2402" s="59">
        <v>113</v>
      </c>
      <c r="K2402" s="233">
        <v>0</v>
      </c>
      <c r="L2402" s="59">
        <v>0</v>
      </c>
      <c r="M2402" s="59">
        <v>0</v>
      </c>
      <c r="N2402" s="48"/>
      <c r="O2402" s="59">
        <v>126</v>
      </c>
      <c r="P2402" s="59">
        <v>1</v>
      </c>
      <c r="Q2402" s="48"/>
      <c r="R2402" s="59">
        <v>270</v>
      </c>
      <c r="S2402" s="59">
        <v>89</v>
      </c>
      <c r="T2402" s="48">
        <v>0</v>
      </c>
      <c r="U2402" s="59">
        <v>669</v>
      </c>
      <c r="V2402" s="59">
        <v>94</v>
      </c>
    </row>
    <row r="2403" spans="1:22">
      <c r="A2403" s="60" t="s">
        <v>1371</v>
      </c>
      <c r="B2403" s="15" t="str">
        <f>VLOOKUP(A2403,'Planning Periods'!$E$2:$N$540,10,FALSE)</f>
        <v>10/15/2021 - 10/15/2029</v>
      </c>
      <c r="C2403" s="59">
        <v>2015</v>
      </c>
      <c r="D2403" s="59" t="str">
        <f t="shared" si="35"/>
        <v>Yorba Linda 2015</v>
      </c>
      <c r="E2403" s="59">
        <v>160</v>
      </c>
      <c r="F2403" s="233">
        <v>57</v>
      </c>
      <c r="G2403" s="59">
        <v>54</v>
      </c>
      <c r="H2403" s="59">
        <v>3</v>
      </c>
      <c r="I2403" s="48"/>
      <c r="J2403" s="59">
        <v>113</v>
      </c>
      <c r="K2403" s="233">
        <v>14</v>
      </c>
      <c r="L2403" s="59">
        <v>14</v>
      </c>
      <c r="M2403" s="59">
        <v>0</v>
      </c>
      <c r="N2403" s="48"/>
      <c r="O2403" s="59">
        <v>126</v>
      </c>
      <c r="P2403" s="59">
        <v>14</v>
      </c>
      <c r="Q2403" s="48"/>
      <c r="R2403" s="59">
        <v>270</v>
      </c>
      <c r="S2403" s="59">
        <v>285</v>
      </c>
      <c r="T2403" s="48">
        <v>0</v>
      </c>
      <c r="U2403" s="59">
        <v>669</v>
      </c>
      <c r="V2403" s="59">
        <v>370</v>
      </c>
    </row>
    <row r="2404" spans="1:22">
      <c r="A2404" s="60" t="s">
        <v>1371</v>
      </c>
      <c r="B2404" s="15" t="str">
        <f>VLOOKUP(A2404,'Planning Periods'!$E$2:$N$540,10,FALSE)</f>
        <v>10/15/2021 - 10/15/2029</v>
      </c>
      <c r="C2404" s="59">
        <v>2016</v>
      </c>
      <c r="D2404" s="59" t="str">
        <f t="shared" si="35"/>
        <v>Yorba Linda 2016</v>
      </c>
      <c r="E2404" s="59">
        <v>160</v>
      </c>
      <c r="F2404" s="233">
        <v>24</v>
      </c>
      <c r="G2404" s="59">
        <v>20</v>
      </c>
      <c r="H2404" s="59">
        <v>4</v>
      </c>
      <c r="I2404" s="48"/>
      <c r="J2404" s="59">
        <v>113</v>
      </c>
      <c r="K2404" s="233">
        <v>4</v>
      </c>
      <c r="L2404" s="59">
        <v>4</v>
      </c>
      <c r="M2404" s="59">
        <v>0</v>
      </c>
      <c r="N2404" s="48"/>
      <c r="O2404" s="59">
        <v>126</v>
      </c>
      <c r="P2404" s="59">
        <v>0</v>
      </c>
      <c r="Q2404" s="48"/>
      <c r="R2404" s="59">
        <v>270</v>
      </c>
      <c r="S2404" s="59">
        <v>130</v>
      </c>
      <c r="T2404" s="48">
        <v>0</v>
      </c>
      <c r="U2404" s="59">
        <v>669</v>
      </c>
      <c r="V2404" s="59">
        <v>158</v>
      </c>
    </row>
    <row r="2405" spans="1:22">
      <c r="A2405" s="60" t="s">
        <v>1371</v>
      </c>
      <c r="B2405" s="15" t="str">
        <f>VLOOKUP(A2405,'Planning Periods'!$E$2:$N$540,10,FALSE)</f>
        <v>10/15/2021 - 10/15/2029</v>
      </c>
      <c r="C2405" s="59">
        <v>2017</v>
      </c>
      <c r="D2405" s="59" t="str">
        <f t="shared" si="35"/>
        <v>Yorba Linda 2017</v>
      </c>
      <c r="E2405" s="59" t="s">
        <v>1357</v>
      </c>
      <c r="F2405" s="233" t="s">
        <v>1357</v>
      </c>
      <c r="G2405" s="59" t="s">
        <v>1357</v>
      </c>
      <c r="H2405" s="59" t="s">
        <v>1357</v>
      </c>
      <c r="I2405" s="48"/>
      <c r="J2405" s="59" t="s">
        <v>1357</v>
      </c>
      <c r="K2405" s="233" t="s">
        <v>1357</v>
      </c>
      <c r="L2405" s="59" t="s">
        <v>1357</v>
      </c>
      <c r="M2405" s="59" t="s">
        <v>1357</v>
      </c>
      <c r="N2405" s="48"/>
      <c r="O2405" s="59" t="s">
        <v>1357</v>
      </c>
      <c r="P2405" s="59" t="s">
        <v>1357</v>
      </c>
      <c r="Q2405" s="48"/>
      <c r="R2405" s="59" t="s">
        <v>1357</v>
      </c>
      <c r="S2405" s="59" t="s">
        <v>1357</v>
      </c>
      <c r="T2405" s="48" t="s">
        <v>1357</v>
      </c>
      <c r="U2405" s="59" t="s">
        <v>1357</v>
      </c>
      <c r="V2405" s="59" t="s">
        <v>1357</v>
      </c>
    </row>
    <row r="2406" spans="1:22">
      <c r="A2406" s="60" t="s">
        <v>1372</v>
      </c>
      <c r="B2406" s="15" t="str">
        <f>VLOOKUP(A2406,'Planning Periods'!$E$2:$N$540,10,FALSE)</f>
        <v>01/31/2023 - 01/31/2031</v>
      </c>
      <c r="C2406" s="59">
        <v>2014</v>
      </c>
      <c r="D2406" s="59" t="str">
        <f t="shared" si="35"/>
        <v>Yountville 2014</v>
      </c>
      <c r="E2406" s="59" t="s">
        <v>1357</v>
      </c>
      <c r="F2406" s="233" t="s">
        <v>1357</v>
      </c>
      <c r="G2406" s="59" t="s">
        <v>1357</v>
      </c>
      <c r="H2406" s="59" t="s">
        <v>1357</v>
      </c>
      <c r="I2406" s="48"/>
      <c r="J2406" s="59" t="s">
        <v>1357</v>
      </c>
      <c r="K2406" s="233" t="s">
        <v>1357</v>
      </c>
      <c r="L2406" s="59" t="s">
        <v>1357</v>
      </c>
      <c r="M2406" s="59" t="s">
        <v>1357</v>
      </c>
      <c r="N2406" s="48"/>
      <c r="O2406" s="59" t="s">
        <v>1357</v>
      </c>
      <c r="P2406" s="59" t="s">
        <v>1357</v>
      </c>
      <c r="Q2406" s="48"/>
      <c r="R2406" s="59" t="s">
        <v>1357</v>
      </c>
      <c r="S2406" s="59" t="s">
        <v>1357</v>
      </c>
      <c r="T2406" s="48" t="s">
        <v>1357</v>
      </c>
      <c r="U2406" s="59" t="s">
        <v>1357</v>
      </c>
      <c r="V2406" s="59" t="s">
        <v>1357</v>
      </c>
    </row>
    <row r="2407" spans="1:22">
      <c r="A2407" s="60" t="s">
        <v>1372</v>
      </c>
      <c r="B2407" s="15" t="str">
        <f>VLOOKUP(A2407,'Planning Periods'!$E$2:$N$540,10,FALSE)</f>
        <v>01/31/2023 - 01/31/2031</v>
      </c>
      <c r="C2407" s="59">
        <v>2015</v>
      </c>
      <c r="D2407" s="59" t="str">
        <f t="shared" si="35"/>
        <v>Yountville 2015</v>
      </c>
      <c r="E2407" s="59">
        <v>4</v>
      </c>
      <c r="F2407" s="233">
        <v>1</v>
      </c>
      <c r="G2407" s="59">
        <v>1</v>
      </c>
      <c r="H2407" s="59">
        <v>0</v>
      </c>
      <c r="I2407" s="48"/>
      <c r="J2407" s="59">
        <v>2</v>
      </c>
      <c r="K2407" s="233">
        <v>1</v>
      </c>
      <c r="L2407" s="59">
        <v>1</v>
      </c>
      <c r="M2407" s="59">
        <v>0</v>
      </c>
      <c r="N2407" s="48"/>
      <c r="O2407" s="59">
        <v>3</v>
      </c>
      <c r="P2407" s="59">
        <v>6</v>
      </c>
      <c r="Q2407" s="48"/>
      <c r="R2407" s="59">
        <v>8</v>
      </c>
      <c r="S2407" s="59">
        <v>11</v>
      </c>
      <c r="T2407" s="48">
        <v>0</v>
      </c>
      <c r="U2407" s="59">
        <v>17</v>
      </c>
      <c r="V2407" s="59">
        <v>19</v>
      </c>
    </row>
    <row r="2408" spans="1:22">
      <c r="A2408" s="60" t="s">
        <v>1372</v>
      </c>
      <c r="B2408" s="15" t="str">
        <f>VLOOKUP(A2408,'Planning Periods'!$E$2:$N$540,10,FALSE)</f>
        <v>01/31/2023 - 01/31/2031</v>
      </c>
      <c r="C2408" s="59">
        <v>2016</v>
      </c>
      <c r="D2408" s="59" t="str">
        <f t="shared" si="35"/>
        <v>Yountville 2016</v>
      </c>
      <c r="E2408" s="59">
        <v>4</v>
      </c>
      <c r="F2408" s="233">
        <v>0</v>
      </c>
      <c r="G2408" s="59">
        <v>0</v>
      </c>
      <c r="H2408" s="59">
        <v>0</v>
      </c>
      <c r="I2408" s="48"/>
      <c r="J2408" s="59">
        <v>2</v>
      </c>
      <c r="K2408" s="233">
        <v>0</v>
      </c>
      <c r="L2408" s="59">
        <v>0</v>
      </c>
      <c r="M2408" s="59">
        <v>0</v>
      </c>
      <c r="N2408" s="48"/>
      <c r="O2408" s="59">
        <v>3</v>
      </c>
      <c r="P2408" s="59">
        <v>1</v>
      </c>
      <c r="Q2408" s="48"/>
      <c r="R2408" s="59">
        <v>8</v>
      </c>
      <c r="S2408" s="59">
        <v>0</v>
      </c>
      <c r="T2408" s="48">
        <v>0</v>
      </c>
      <c r="U2408" s="59">
        <v>17</v>
      </c>
      <c r="V2408" s="59">
        <v>1</v>
      </c>
    </row>
    <row r="2409" spans="1:22">
      <c r="A2409" s="60" t="s">
        <v>1372</v>
      </c>
      <c r="B2409" s="15" t="str">
        <f>VLOOKUP(A2409,'Planning Periods'!$E$2:$N$540,10,FALSE)</f>
        <v>01/31/2023 - 01/31/2031</v>
      </c>
      <c r="C2409" s="59">
        <v>2017</v>
      </c>
      <c r="D2409" s="59" t="str">
        <f t="shared" si="35"/>
        <v>Yountville 2017</v>
      </c>
      <c r="E2409" s="59">
        <v>4</v>
      </c>
      <c r="F2409" s="233">
        <v>0</v>
      </c>
      <c r="G2409" s="59">
        <v>0</v>
      </c>
      <c r="H2409" s="59">
        <v>0</v>
      </c>
      <c r="I2409" s="48"/>
      <c r="J2409" s="59">
        <v>2</v>
      </c>
      <c r="K2409" s="233">
        <v>0</v>
      </c>
      <c r="L2409" s="59">
        <v>0</v>
      </c>
      <c r="M2409" s="59">
        <v>0</v>
      </c>
      <c r="N2409" s="48"/>
      <c r="O2409" s="59">
        <v>3</v>
      </c>
      <c r="P2409" s="59">
        <v>2</v>
      </c>
      <c r="Q2409" s="48"/>
      <c r="R2409" s="59">
        <v>8</v>
      </c>
      <c r="S2409" s="59">
        <v>3</v>
      </c>
      <c r="T2409" s="48">
        <v>0</v>
      </c>
      <c r="U2409" s="59">
        <v>17</v>
      </c>
      <c r="V2409" s="59">
        <v>5</v>
      </c>
    </row>
    <row r="2410" spans="1:22">
      <c r="A2410" s="60" t="s">
        <v>1373</v>
      </c>
      <c r="B2410" s="15" t="str">
        <f>VLOOKUP(A2410,'Planning Periods'!$E$2:$N$540,10,FALSE)</f>
        <v>02/15/2023 - 02/15/2031</v>
      </c>
      <c r="C2410" s="59">
        <v>2014</v>
      </c>
      <c r="D2410" s="59" t="str">
        <f t="shared" si="35"/>
        <v>Yreka 2014</v>
      </c>
      <c r="E2410" s="59" t="s">
        <v>1357</v>
      </c>
      <c r="F2410" s="233" t="s">
        <v>1357</v>
      </c>
      <c r="G2410" s="59" t="s">
        <v>1357</v>
      </c>
      <c r="H2410" s="59" t="s">
        <v>1357</v>
      </c>
      <c r="I2410" s="48"/>
      <c r="J2410" s="59" t="s">
        <v>1357</v>
      </c>
      <c r="K2410" s="233" t="s">
        <v>1357</v>
      </c>
      <c r="L2410" s="59" t="s">
        <v>1357</v>
      </c>
      <c r="M2410" s="59" t="s">
        <v>1357</v>
      </c>
      <c r="N2410" s="48"/>
      <c r="O2410" s="59" t="s">
        <v>1357</v>
      </c>
      <c r="P2410" s="59" t="s">
        <v>1357</v>
      </c>
      <c r="Q2410" s="48"/>
      <c r="R2410" s="59" t="s">
        <v>1357</v>
      </c>
      <c r="S2410" s="59" t="s">
        <v>1357</v>
      </c>
      <c r="T2410" s="48" t="s">
        <v>1357</v>
      </c>
      <c r="U2410" s="59" t="s">
        <v>1357</v>
      </c>
      <c r="V2410" s="59" t="s">
        <v>1357</v>
      </c>
    </row>
    <row r="2411" spans="1:22">
      <c r="A2411" s="60" t="s">
        <v>1373</v>
      </c>
      <c r="B2411" s="15" t="str">
        <f>VLOOKUP(A2411,'Planning Periods'!$E$2:$N$540,10,FALSE)</f>
        <v>02/15/2023 - 02/15/2031</v>
      </c>
      <c r="C2411" s="59">
        <v>2015</v>
      </c>
      <c r="D2411" s="59" t="str">
        <f t="shared" si="35"/>
        <v>Yreka 2015</v>
      </c>
      <c r="E2411" s="59">
        <v>25</v>
      </c>
      <c r="F2411" s="233">
        <v>0</v>
      </c>
      <c r="G2411" s="59">
        <v>0</v>
      </c>
      <c r="H2411" s="59">
        <v>0</v>
      </c>
      <c r="I2411" s="48"/>
      <c r="J2411" s="59">
        <v>17</v>
      </c>
      <c r="K2411" s="233">
        <v>0</v>
      </c>
      <c r="L2411" s="59">
        <v>0</v>
      </c>
      <c r="M2411" s="59">
        <v>0</v>
      </c>
      <c r="N2411" s="48"/>
      <c r="O2411" s="59">
        <v>18</v>
      </c>
      <c r="P2411" s="59">
        <v>2</v>
      </c>
      <c r="Q2411" s="48"/>
      <c r="R2411" s="59">
        <v>43</v>
      </c>
      <c r="S2411" s="59">
        <v>0</v>
      </c>
      <c r="T2411" s="48">
        <v>0</v>
      </c>
      <c r="U2411" s="59">
        <v>103</v>
      </c>
      <c r="V2411" s="59">
        <v>2</v>
      </c>
    </row>
    <row r="2412" spans="1:22">
      <c r="A2412" s="60" t="s">
        <v>1373</v>
      </c>
      <c r="B2412" s="15" t="str">
        <f>VLOOKUP(A2412,'Planning Periods'!$E$2:$N$540,10,FALSE)</f>
        <v>02/15/2023 - 02/15/2031</v>
      </c>
      <c r="C2412" s="59">
        <v>2016</v>
      </c>
      <c r="D2412" s="59" t="str">
        <f t="shared" si="35"/>
        <v>Yreka 2016</v>
      </c>
      <c r="E2412" s="59">
        <v>25</v>
      </c>
      <c r="F2412" s="233">
        <v>0</v>
      </c>
      <c r="G2412" s="59">
        <v>0</v>
      </c>
      <c r="H2412" s="59">
        <v>0</v>
      </c>
      <c r="I2412" s="48"/>
      <c r="J2412" s="59">
        <v>17</v>
      </c>
      <c r="K2412" s="233">
        <v>0</v>
      </c>
      <c r="L2412" s="59">
        <v>0</v>
      </c>
      <c r="M2412" s="59">
        <v>0</v>
      </c>
      <c r="N2412" s="48"/>
      <c r="O2412" s="59">
        <v>18</v>
      </c>
      <c r="P2412" s="59">
        <v>0</v>
      </c>
      <c r="Q2412" s="48"/>
      <c r="R2412" s="59">
        <v>43</v>
      </c>
      <c r="S2412" s="59">
        <v>0</v>
      </c>
      <c r="T2412" s="48">
        <v>0</v>
      </c>
      <c r="U2412" s="59">
        <v>103</v>
      </c>
      <c r="V2412" s="59">
        <v>0</v>
      </c>
    </row>
    <row r="2413" spans="1:22">
      <c r="A2413" s="60" t="s">
        <v>1373</v>
      </c>
      <c r="B2413" s="15" t="str">
        <f>VLOOKUP(A2413,'Planning Periods'!$E$2:$N$540,10,FALSE)</f>
        <v>02/15/2023 - 02/15/2031</v>
      </c>
      <c r="C2413" s="59">
        <v>2017</v>
      </c>
      <c r="D2413" s="59" t="str">
        <f t="shared" si="35"/>
        <v>Yreka 2017</v>
      </c>
      <c r="E2413" s="59">
        <v>25</v>
      </c>
      <c r="F2413" s="233">
        <v>0</v>
      </c>
      <c r="G2413" s="59">
        <v>0</v>
      </c>
      <c r="H2413" s="59">
        <v>0</v>
      </c>
      <c r="I2413" s="48"/>
      <c r="J2413" s="59">
        <v>17</v>
      </c>
      <c r="K2413" s="233">
        <v>0</v>
      </c>
      <c r="L2413" s="59">
        <v>0</v>
      </c>
      <c r="M2413" s="59">
        <v>0</v>
      </c>
      <c r="N2413" s="48"/>
      <c r="O2413" s="59">
        <v>18</v>
      </c>
      <c r="P2413" s="59">
        <v>3</v>
      </c>
      <c r="Q2413" s="48"/>
      <c r="R2413" s="59">
        <v>43</v>
      </c>
      <c r="S2413" s="59">
        <v>0</v>
      </c>
      <c r="T2413" s="48">
        <v>0</v>
      </c>
      <c r="U2413" s="59">
        <v>103</v>
      </c>
      <c r="V2413" s="59">
        <v>3</v>
      </c>
    </row>
    <row r="2414" spans="1:22">
      <c r="A2414" s="60" t="s">
        <v>1374</v>
      </c>
      <c r="B2414" s="15" t="str">
        <f>VLOOKUP(A2414,'Planning Periods'!$E$2:$N$540,10,FALSE)</f>
        <v>05/15/2021 - 05/15/2029</v>
      </c>
      <c r="C2414" s="59">
        <v>2013</v>
      </c>
      <c r="D2414" s="59" t="str">
        <f t="shared" si="35"/>
        <v>Yuba City 2013</v>
      </c>
      <c r="E2414" s="59">
        <v>312</v>
      </c>
      <c r="F2414" s="233">
        <v>0</v>
      </c>
      <c r="G2414" s="59">
        <v>0</v>
      </c>
      <c r="H2414" s="59">
        <v>0</v>
      </c>
      <c r="I2414" s="48"/>
      <c r="J2414" s="59">
        <v>437</v>
      </c>
      <c r="K2414" s="233">
        <v>0</v>
      </c>
      <c r="L2414" s="59">
        <v>0</v>
      </c>
      <c r="M2414" s="59">
        <v>0</v>
      </c>
      <c r="N2414" s="48"/>
      <c r="O2414" s="59">
        <v>498</v>
      </c>
      <c r="P2414" s="59">
        <v>0</v>
      </c>
      <c r="Q2414" s="48"/>
      <c r="R2414" s="59">
        <v>1120</v>
      </c>
      <c r="S2414" s="59">
        <v>50</v>
      </c>
      <c r="T2414" s="48">
        <v>0</v>
      </c>
      <c r="U2414" s="59">
        <v>2367</v>
      </c>
      <c r="V2414" s="59">
        <v>50</v>
      </c>
    </row>
    <row r="2415" spans="1:22">
      <c r="A2415" s="60" t="s">
        <v>1374</v>
      </c>
      <c r="B2415" s="15" t="str">
        <f>VLOOKUP(A2415,'Planning Periods'!$E$2:$N$540,10,FALSE)</f>
        <v>05/15/2021 - 05/15/2029</v>
      </c>
      <c r="C2415" s="59">
        <v>2014</v>
      </c>
      <c r="D2415" s="59" t="str">
        <f t="shared" si="35"/>
        <v>Yuba City 2014</v>
      </c>
      <c r="E2415" s="59">
        <v>312</v>
      </c>
      <c r="F2415" s="233">
        <v>0</v>
      </c>
      <c r="G2415" s="59">
        <v>0</v>
      </c>
      <c r="H2415" s="59">
        <v>0</v>
      </c>
      <c r="I2415" s="48"/>
      <c r="J2415" s="59">
        <v>437</v>
      </c>
      <c r="K2415" s="233">
        <v>0</v>
      </c>
      <c r="L2415" s="59">
        <v>0</v>
      </c>
      <c r="M2415" s="59">
        <v>0</v>
      </c>
      <c r="N2415" s="48"/>
      <c r="O2415" s="59">
        <v>498</v>
      </c>
      <c r="P2415" s="59">
        <v>5</v>
      </c>
      <c r="Q2415" s="48"/>
      <c r="R2415" s="59">
        <v>1120</v>
      </c>
      <c r="S2415" s="59">
        <v>50</v>
      </c>
      <c r="T2415" s="48">
        <v>0</v>
      </c>
      <c r="U2415" s="59">
        <v>2367</v>
      </c>
      <c r="V2415" s="59">
        <v>55</v>
      </c>
    </row>
    <row r="2416" spans="1:22">
      <c r="A2416" s="60" t="s">
        <v>1374</v>
      </c>
      <c r="B2416" s="15" t="str">
        <f>VLOOKUP(A2416,'Planning Periods'!$E$2:$N$540,10,FALSE)</f>
        <v>05/15/2021 - 05/15/2029</v>
      </c>
      <c r="C2416" s="59">
        <v>2015</v>
      </c>
      <c r="D2416" s="59" t="str">
        <f t="shared" si="35"/>
        <v>Yuba City 2015</v>
      </c>
      <c r="E2416" s="59">
        <v>312</v>
      </c>
      <c r="F2416" s="233">
        <v>0</v>
      </c>
      <c r="G2416" s="59">
        <v>0</v>
      </c>
      <c r="H2416" s="59">
        <v>0</v>
      </c>
      <c r="I2416" s="48"/>
      <c r="J2416" s="59">
        <v>437</v>
      </c>
      <c r="K2416" s="233">
        <v>2</v>
      </c>
      <c r="L2416" s="59">
        <v>2</v>
      </c>
      <c r="M2416" s="59">
        <v>0</v>
      </c>
      <c r="N2416" s="48"/>
      <c r="O2416" s="59">
        <v>498</v>
      </c>
      <c r="P2416" s="59">
        <v>45</v>
      </c>
      <c r="Q2416" s="48"/>
      <c r="R2416" s="59">
        <v>1120</v>
      </c>
      <c r="S2416" s="59">
        <v>0</v>
      </c>
      <c r="T2416" s="48">
        <v>0</v>
      </c>
      <c r="U2416" s="59">
        <v>2367</v>
      </c>
      <c r="V2416" s="59">
        <v>47</v>
      </c>
    </row>
    <row r="2417" spans="1:22">
      <c r="A2417" s="60" t="s">
        <v>1374</v>
      </c>
      <c r="B2417" s="15" t="str">
        <f>VLOOKUP(A2417,'Planning Periods'!$E$2:$N$540,10,FALSE)</f>
        <v>05/15/2021 - 05/15/2029</v>
      </c>
      <c r="C2417" s="59">
        <v>2016</v>
      </c>
      <c r="D2417" s="59" t="str">
        <f t="shared" si="35"/>
        <v>Yuba City 2016</v>
      </c>
      <c r="E2417" s="59">
        <v>312</v>
      </c>
      <c r="F2417" s="233">
        <v>1</v>
      </c>
      <c r="G2417" s="59">
        <v>1</v>
      </c>
      <c r="H2417" s="59">
        <v>0</v>
      </c>
      <c r="I2417" s="48"/>
      <c r="J2417" s="59">
        <v>437</v>
      </c>
      <c r="K2417" s="233">
        <v>5</v>
      </c>
      <c r="L2417" s="59">
        <v>5</v>
      </c>
      <c r="M2417" s="59">
        <v>0</v>
      </c>
      <c r="N2417" s="48"/>
      <c r="O2417" s="59">
        <v>498</v>
      </c>
      <c r="P2417" s="59">
        <v>47</v>
      </c>
      <c r="Q2417" s="48"/>
      <c r="R2417" s="59">
        <v>1120</v>
      </c>
      <c r="S2417" s="59">
        <v>0</v>
      </c>
      <c r="T2417" s="48">
        <v>0</v>
      </c>
      <c r="U2417" s="59">
        <v>2367</v>
      </c>
      <c r="V2417" s="59">
        <v>53</v>
      </c>
    </row>
    <row r="2418" spans="1:22">
      <c r="A2418" s="60" t="s">
        <v>1374</v>
      </c>
      <c r="B2418" s="15" t="str">
        <f>VLOOKUP(A2418,'Planning Periods'!$E$2:$N$540,10,FALSE)</f>
        <v>05/15/2021 - 05/15/2029</v>
      </c>
      <c r="C2418" s="59">
        <v>2017</v>
      </c>
      <c r="D2418" s="59" t="str">
        <f t="shared" si="35"/>
        <v>Yuba City 2017</v>
      </c>
      <c r="E2418" s="59">
        <v>312</v>
      </c>
      <c r="F2418" s="233">
        <v>2</v>
      </c>
      <c r="G2418" s="59">
        <v>2</v>
      </c>
      <c r="H2418" s="59">
        <v>0</v>
      </c>
      <c r="I2418" s="48"/>
      <c r="J2418" s="59">
        <v>437</v>
      </c>
      <c r="K2418" s="233">
        <v>4</v>
      </c>
      <c r="L2418" s="59">
        <v>4</v>
      </c>
      <c r="M2418" s="59">
        <v>0</v>
      </c>
      <c r="N2418" s="48"/>
      <c r="O2418" s="59">
        <v>498</v>
      </c>
      <c r="P2418" s="59">
        <v>38</v>
      </c>
      <c r="Q2418" s="48"/>
      <c r="R2418" s="59">
        <v>1120</v>
      </c>
      <c r="S2418" s="59">
        <v>0</v>
      </c>
      <c r="T2418" s="48">
        <v>0</v>
      </c>
      <c r="U2418" s="59">
        <v>2367</v>
      </c>
      <c r="V2418" s="59">
        <v>44</v>
      </c>
    </row>
    <row r="2419" spans="1:22">
      <c r="A2419" s="60" t="s">
        <v>1375</v>
      </c>
      <c r="B2419" s="15" t="str">
        <f>VLOOKUP(A2419,'Planning Periods'!$E$2:$N$540,10,FALSE)</f>
        <v>05/15/2021 - 05/15/2029</v>
      </c>
      <c r="C2419" s="59">
        <v>2013</v>
      </c>
      <c r="D2419" s="59" t="str">
        <f t="shared" si="35"/>
        <v>Yuba County - Unincorporated 2013</v>
      </c>
      <c r="E2419" s="59">
        <v>1036</v>
      </c>
      <c r="F2419" s="233">
        <v>0</v>
      </c>
      <c r="G2419" s="59">
        <v>0</v>
      </c>
      <c r="H2419" s="59">
        <v>0</v>
      </c>
      <c r="I2419" s="48"/>
      <c r="J2419" s="59">
        <v>727</v>
      </c>
      <c r="K2419" s="233">
        <v>0</v>
      </c>
      <c r="L2419" s="59">
        <v>0</v>
      </c>
      <c r="M2419" s="59">
        <v>0</v>
      </c>
      <c r="N2419" s="48"/>
      <c r="O2419" s="59">
        <v>870</v>
      </c>
      <c r="P2419" s="59">
        <v>1</v>
      </c>
      <c r="Q2419" s="48"/>
      <c r="R2419" s="59">
        <v>2043</v>
      </c>
      <c r="S2419" s="59">
        <v>85</v>
      </c>
      <c r="T2419" s="48">
        <v>0</v>
      </c>
      <c r="U2419" s="59">
        <v>4676</v>
      </c>
      <c r="V2419" s="59">
        <v>86</v>
      </c>
    </row>
    <row r="2420" spans="1:22">
      <c r="A2420" s="60" t="s">
        <v>1375</v>
      </c>
      <c r="B2420" s="15" t="str">
        <f>VLOOKUP(A2420,'Planning Periods'!$E$2:$N$540,10,FALSE)</f>
        <v>05/15/2021 - 05/15/2029</v>
      </c>
      <c r="C2420" s="59">
        <v>2014</v>
      </c>
      <c r="D2420" s="59" t="str">
        <f t="shared" si="35"/>
        <v>Yuba County - Unincorporated 2014</v>
      </c>
      <c r="E2420" s="59" t="s">
        <v>1357</v>
      </c>
      <c r="F2420" s="233" t="s">
        <v>1357</v>
      </c>
      <c r="G2420" s="59" t="s">
        <v>1357</v>
      </c>
      <c r="H2420" s="59" t="s">
        <v>1357</v>
      </c>
      <c r="I2420" s="48"/>
      <c r="J2420" s="59" t="s">
        <v>1357</v>
      </c>
      <c r="K2420" s="233" t="s">
        <v>1357</v>
      </c>
      <c r="L2420" s="59" t="s">
        <v>1357</v>
      </c>
      <c r="M2420" s="59" t="s">
        <v>1357</v>
      </c>
      <c r="N2420" s="48"/>
      <c r="O2420" s="59" t="s">
        <v>1357</v>
      </c>
      <c r="P2420" s="59" t="s">
        <v>1357</v>
      </c>
      <c r="Q2420" s="48"/>
      <c r="R2420" s="59" t="s">
        <v>1357</v>
      </c>
      <c r="S2420" s="59" t="s">
        <v>1357</v>
      </c>
      <c r="T2420" s="48" t="s">
        <v>1357</v>
      </c>
      <c r="U2420" s="59" t="s">
        <v>1357</v>
      </c>
      <c r="V2420" s="59" t="s">
        <v>1357</v>
      </c>
    </row>
    <row r="2421" spans="1:22">
      <c r="A2421" s="60" t="s">
        <v>1375</v>
      </c>
      <c r="B2421" s="15" t="str">
        <f>VLOOKUP(A2421,'Planning Periods'!$E$2:$N$540,10,FALSE)</f>
        <v>05/15/2021 - 05/15/2029</v>
      </c>
      <c r="C2421" s="59">
        <v>2015</v>
      </c>
      <c r="D2421" s="59" t="str">
        <f t="shared" si="35"/>
        <v>Yuba County - Unincorporated 2015</v>
      </c>
      <c r="E2421" s="59" t="s">
        <v>1357</v>
      </c>
      <c r="F2421" s="233" t="s">
        <v>1357</v>
      </c>
      <c r="G2421" s="59" t="s">
        <v>1357</v>
      </c>
      <c r="H2421" s="59" t="s">
        <v>1357</v>
      </c>
      <c r="I2421" s="48"/>
      <c r="J2421" s="59" t="s">
        <v>1357</v>
      </c>
      <c r="K2421" s="233" t="s">
        <v>1357</v>
      </c>
      <c r="L2421" s="59" t="s">
        <v>1357</v>
      </c>
      <c r="M2421" s="59" t="s">
        <v>1357</v>
      </c>
      <c r="N2421" s="48"/>
      <c r="O2421" s="59" t="s">
        <v>1357</v>
      </c>
      <c r="P2421" s="59" t="s">
        <v>1357</v>
      </c>
      <c r="Q2421" s="48"/>
      <c r="R2421" s="59" t="s">
        <v>1357</v>
      </c>
      <c r="S2421" s="59" t="s">
        <v>1357</v>
      </c>
      <c r="T2421" s="48" t="s">
        <v>1357</v>
      </c>
      <c r="U2421" s="59" t="s">
        <v>1357</v>
      </c>
      <c r="V2421" s="59" t="s">
        <v>1357</v>
      </c>
    </row>
    <row r="2422" spans="1:22">
      <c r="A2422" s="60" t="s">
        <v>1375</v>
      </c>
      <c r="B2422" s="15" t="str">
        <f>VLOOKUP(A2422,'Planning Periods'!$E$2:$N$540,10,FALSE)</f>
        <v>05/15/2021 - 05/15/2029</v>
      </c>
      <c r="C2422" s="59">
        <v>2016</v>
      </c>
      <c r="D2422" s="59" t="str">
        <f t="shared" si="35"/>
        <v>Yuba County - Unincorporated 2016</v>
      </c>
      <c r="E2422" s="59" t="s">
        <v>1357</v>
      </c>
      <c r="F2422" s="233" t="s">
        <v>1357</v>
      </c>
      <c r="G2422" s="59" t="s">
        <v>1357</v>
      </c>
      <c r="H2422" s="59" t="s">
        <v>1357</v>
      </c>
      <c r="I2422" s="48"/>
      <c r="J2422" s="59" t="s">
        <v>1357</v>
      </c>
      <c r="K2422" s="233" t="s">
        <v>1357</v>
      </c>
      <c r="L2422" s="59" t="s">
        <v>1357</v>
      </c>
      <c r="M2422" s="59" t="s">
        <v>1357</v>
      </c>
      <c r="N2422" s="48"/>
      <c r="O2422" s="59" t="s">
        <v>1357</v>
      </c>
      <c r="P2422" s="59" t="s">
        <v>1357</v>
      </c>
      <c r="Q2422" s="48"/>
      <c r="R2422" s="59" t="s">
        <v>1357</v>
      </c>
      <c r="S2422" s="59" t="s">
        <v>1357</v>
      </c>
      <c r="T2422" s="48" t="s">
        <v>1357</v>
      </c>
      <c r="U2422" s="59" t="s">
        <v>1357</v>
      </c>
      <c r="V2422" s="59" t="s">
        <v>1357</v>
      </c>
    </row>
    <row r="2423" spans="1:22">
      <c r="A2423" s="60" t="s">
        <v>1375</v>
      </c>
      <c r="B2423" s="15" t="str">
        <f>VLOOKUP(A2423,'Planning Periods'!$E$2:$N$540,10,FALSE)</f>
        <v>05/15/2021 - 05/15/2029</v>
      </c>
      <c r="C2423" s="59">
        <v>2017</v>
      </c>
      <c r="D2423" s="59" t="str">
        <f t="shared" si="35"/>
        <v>Yuba County - Unincorporated 2017</v>
      </c>
      <c r="E2423" s="59" t="s">
        <v>1357</v>
      </c>
      <c r="F2423" s="233" t="s">
        <v>1357</v>
      </c>
      <c r="G2423" s="59" t="s">
        <v>1357</v>
      </c>
      <c r="H2423" s="59" t="s">
        <v>1357</v>
      </c>
      <c r="I2423" s="48"/>
      <c r="J2423" s="59" t="s">
        <v>1357</v>
      </c>
      <c r="K2423" s="233" t="s">
        <v>1357</v>
      </c>
      <c r="L2423" s="59" t="s">
        <v>1357</v>
      </c>
      <c r="M2423" s="59" t="s">
        <v>1357</v>
      </c>
      <c r="N2423" s="48"/>
      <c r="O2423" s="59" t="s">
        <v>1357</v>
      </c>
      <c r="P2423" s="59" t="s">
        <v>1357</v>
      </c>
      <c r="Q2423" s="48"/>
      <c r="R2423" s="59" t="s">
        <v>1357</v>
      </c>
      <c r="S2423" s="59" t="s">
        <v>1357</v>
      </c>
      <c r="T2423" s="48" t="s">
        <v>1357</v>
      </c>
      <c r="U2423" s="59" t="s">
        <v>1357</v>
      </c>
      <c r="V2423" s="59" t="s">
        <v>1357</v>
      </c>
    </row>
    <row r="2424" spans="1:22">
      <c r="A2424" s="60" t="s">
        <v>1376</v>
      </c>
      <c r="B2424" s="15"/>
      <c r="C2424" s="59">
        <v>2013</v>
      </c>
      <c r="D2424" s="59" t="str">
        <f t="shared" si="35"/>
        <v>Yucaipa 2013</v>
      </c>
      <c r="E2424" s="59" t="s">
        <v>1357</v>
      </c>
      <c r="F2424" s="233" t="s">
        <v>1357</v>
      </c>
      <c r="G2424" s="59" t="s">
        <v>1357</v>
      </c>
      <c r="H2424" s="59" t="s">
        <v>1357</v>
      </c>
      <c r="I2424" s="48"/>
      <c r="J2424" s="59" t="s">
        <v>1357</v>
      </c>
      <c r="K2424" s="233" t="s">
        <v>1357</v>
      </c>
      <c r="L2424" s="59" t="s">
        <v>1357</v>
      </c>
      <c r="M2424" s="59" t="s">
        <v>1357</v>
      </c>
      <c r="N2424" s="48"/>
      <c r="O2424" s="59" t="s">
        <v>1357</v>
      </c>
      <c r="P2424" s="59" t="s">
        <v>1357</v>
      </c>
      <c r="Q2424" s="48"/>
      <c r="R2424" s="59" t="s">
        <v>1357</v>
      </c>
      <c r="S2424" s="59" t="s">
        <v>1357</v>
      </c>
      <c r="T2424" s="48" t="s">
        <v>1357</v>
      </c>
      <c r="U2424" s="59" t="s">
        <v>1357</v>
      </c>
      <c r="V2424" s="59" t="s">
        <v>1357</v>
      </c>
    </row>
    <row r="2425" spans="1:22">
      <c r="A2425" s="60" t="s">
        <v>1376</v>
      </c>
      <c r="B2425" s="15" t="str">
        <f>VLOOKUP(A2425,'Planning Periods'!$E$2:$N$540,10,FALSE)</f>
        <v>10/15/2021 - 10/15/2029</v>
      </c>
      <c r="C2425" s="59">
        <v>2014</v>
      </c>
      <c r="D2425" s="59" t="str">
        <f t="shared" si="35"/>
        <v>Yucaipa 2014</v>
      </c>
      <c r="E2425" s="59">
        <v>780</v>
      </c>
      <c r="F2425" s="233">
        <v>0</v>
      </c>
      <c r="G2425" s="59">
        <v>0</v>
      </c>
      <c r="H2425" s="59">
        <v>0</v>
      </c>
      <c r="I2425" s="48"/>
      <c r="J2425" s="59">
        <v>636</v>
      </c>
      <c r="K2425" s="233">
        <v>34</v>
      </c>
      <c r="L2425" s="59">
        <v>34</v>
      </c>
      <c r="M2425" s="59">
        <v>0</v>
      </c>
      <c r="N2425" s="48"/>
      <c r="O2425" s="59">
        <v>552</v>
      </c>
      <c r="P2425" s="59">
        <v>0</v>
      </c>
      <c r="Q2425" s="48"/>
      <c r="R2425" s="59">
        <v>851</v>
      </c>
      <c r="S2425" s="59">
        <v>32</v>
      </c>
      <c r="T2425" s="48">
        <v>0</v>
      </c>
      <c r="U2425" s="59">
        <v>2819</v>
      </c>
      <c r="V2425" s="59">
        <v>66</v>
      </c>
    </row>
    <row r="2426" spans="1:22">
      <c r="A2426" s="60" t="s">
        <v>1376</v>
      </c>
      <c r="B2426" s="15" t="str">
        <f>VLOOKUP(A2426,'Planning Periods'!$E$2:$N$540,10,FALSE)</f>
        <v>10/15/2021 - 10/15/2029</v>
      </c>
      <c r="C2426" s="59">
        <v>2015</v>
      </c>
      <c r="D2426" s="59" t="str">
        <f t="shared" si="35"/>
        <v>Yucaipa 2015</v>
      </c>
      <c r="E2426" s="59">
        <v>780</v>
      </c>
      <c r="F2426" s="233">
        <v>42</v>
      </c>
      <c r="G2426" s="59">
        <v>42</v>
      </c>
      <c r="H2426" s="59">
        <v>0</v>
      </c>
      <c r="I2426" s="48"/>
      <c r="J2426" s="59">
        <v>636</v>
      </c>
      <c r="K2426" s="233">
        <v>38</v>
      </c>
      <c r="L2426" s="59">
        <v>7</v>
      </c>
      <c r="M2426" s="59">
        <v>31</v>
      </c>
      <c r="N2426" s="48"/>
      <c r="O2426" s="59">
        <v>552</v>
      </c>
      <c r="P2426" s="59">
        <v>0</v>
      </c>
      <c r="Q2426" s="48"/>
      <c r="R2426" s="59">
        <v>851</v>
      </c>
      <c r="S2426" s="59">
        <v>111</v>
      </c>
      <c r="T2426" s="48">
        <v>31</v>
      </c>
      <c r="U2426" s="59">
        <v>2819</v>
      </c>
      <c r="V2426" s="59">
        <v>191</v>
      </c>
    </row>
    <row r="2427" spans="1:22">
      <c r="A2427" s="60" t="s">
        <v>1376</v>
      </c>
      <c r="B2427" s="15" t="str">
        <f>VLOOKUP(A2427,'Planning Periods'!$E$2:$N$540,10,FALSE)</f>
        <v>10/15/2021 - 10/15/2029</v>
      </c>
      <c r="C2427" s="59">
        <v>2016</v>
      </c>
      <c r="D2427" s="59" t="str">
        <f t="shared" si="35"/>
        <v>Yucaipa 2016</v>
      </c>
      <c r="E2427" s="59">
        <v>780</v>
      </c>
      <c r="F2427" s="233">
        <v>0</v>
      </c>
      <c r="G2427" s="59">
        <v>0</v>
      </c>
      <c r="H2427" s="59">
        <v>0</v>
      </c>
      <c r="I2427" s="48"/>
      <c r="J2427" s="59">
        <v>636</v>
      </c>
      <c r="K2427" s="233">
        <v>30</v>
      </c>
      <c r="L2427" s="59">
        <v>30</v>
      </c>
      <c r="M2427" s="59">
        <v>0</v>
      </c>
      <c r="N2427" s="48"/>
      <c r="O2427" s="59">
        <v>552</v>
      </c>
      <c r="P2427" s="59">
        <v>17</v>
      </c>
      <c r="Q2427" s="48"/>
      <c r="R2427" s="59">
        <v>851</v>
      </c>
      <c r="S2427" s="59">
        <v>102</v>
      </c>
      <c r="T2427" s="48">
        <v>0</v>
      </c>
      <c r="U2427" s="59">
        <v>2819</v>
      </c>
      <c r="V2427" s="59">
        <v>149</v>
      </c>
    </row>
    <row r="2428" spans="1:22">
      <c r="A2428" s="60" t="s">
        <v>1376</v>
      </c>
      <c r="B2428" s="15" t="str">
        <f>VLOOKUP(A2428,'Planning Periods'!$E$2:$N$540,10,FALSE)</f>
        <v>10/15/2021 - 10/15/2029</v>
      </c>
      <c r="C2428" s="59">
        <v>2017</v>
      </c>
      <c r="D2428" s="59" t="str">
        <f t="shared" si="35"/>
        <v>Yucaipa 2017</v>
      </c>
      <c r="E2428" s="59">
        <v>780</v>
      </c>
      <c r="F2428" s="233">
        <v>0</v>
      </c>
      <c r="G2428" s="59">
        <v>0</v>
      </c>
      <c r="H2428" s="59">
        <v>0</v>
      </c>
      <c r="I2428" s="48"/>
      <c r="J2428" s="59">
        <v>636</v>
      </c>
      <c r="K2428" s="233">
        <v>30</v>
      </c>
      <c r="L2428" s="59">
        <v>30</v>
      </c>
      <c r="M2428" s="59">
        <v>0</v>
      </c>
      <c r="N2428" s="48"/>
      <c r="O2428" s="59">
        <v>552</v>
      </c>
      <c r="P2428" s="59">
        <v>18</v>
      </c>
      <c r="Q2428" s="48"/>
      <c r="R2428" s="59">
        <v>851</v>
      </c>
      <c r="S2428" s="59">
        <v>9</v>
      </c>
      <c r="T2428" s="48">
        <v>0</v>
      </c>
      <c r="U2428" s="59">
        <v>2819</v>
      </c>
      <c r="V2428" s="59">
        <v>57</v>
      </c>
    </row>
    <row r="2429" spans="1:22">
      <c r="A2429" s="60" t="s">
        <v>1377</v>
      </c>
      <c r="B2429" s="15" t="str">
        <f>VLOOKUP(A2429,'Planning Periods'!$E$2:$N$540,10,FALSE)</f>
        <v>10/15/2021 - 10/15/2029</v>
      </c>
      <c r="C2429" s="59">
        <v>2013</v>
      </c>
      <c r="D2429" s="59" t="str">
        <f t="shared" si="35"/>
        <v>Yucca Valley 2013</v>
      </c>
      <c r="E2429" s="59" t="s">
        <v>1357</v>
      </c>
      <c r="F2429" s="233" t="s">
        <v>1357</v>
      </c>
      <c r="G2429" s="59" t="s">
        <v>1357</v>
      </c>
      <c r="H2429" s="59" t="s">
        <v>1357</v>
      </c>
      <c r="I2429" s="48"/>
      <c r="J2429" s="59" t="s">
        <v>1357</v>
      </c>
      <c r="K2429" s="233" t="s">
        <v>1357</v>
      </c>
      <c r="L2429" s="59" t="s">
        <v>1357</v>
      </c>
      <c r="M2429" s="59" t="s">
        <v>1357</v>
      </c>
      <c r="N2429" s="48"/>
      <c r="O2429" s="59" t="s">
        <v>1357</v>
      </c>
      <c r="P2429" s="59" t="s">
        <v>1357</v>
      </c>
      <c r="Q2429" s="48"/>
      <c r="R2429" s="59" t="s">
        <v>1357</v>
      </c>
      <c r="S2429" s="59" t="s">
        <v>1357</v>
      </c>
      <c r="T2429" s="48" t="s">
        <v>1357</v>
      </c>
      <c r="U2429" s="59" t="s">
        <v>1357</v>
      </c>
      <c r="V2429" s="59" t="s">
        <v>1357</v>
      </c>
    </row>
    <row r="2430" spans="1:22">
      <c r="A2430" s="60" t="s">
        <v>1377</v>
      </c>
      <c r="B2430" s="15" t="str">
        <f>VLOOKUP(A2430,'Planning Periods'!$E$2:$N$540,10,FALSE)</f>
        <v>10/15/2021 - 10/15/2029</v>
      </c>
      <c r="C2430" s="59">
        <v>2014</v>
      </c>
      <c r="D2430" s="59" t="str">
        <f t="shared" si="35"/>
        <v>Yucca Valley 2014</v>
      </c>
      <c r="E2430" s="59">
        <v>209</v>
      </c>
      <c r="F2430" s="233">
        <v>0</v>
      </c>
      <c r="G2430" s="59">
        <v>0</v>
      </c>
      <c r="H2430" s="59">
        <v>0</v>
      </c>
      <c r="I2430" s="48"/>
      <c r="J2430" s="59">
        <v>149</v>
      </c>
      <c r="K2430" s="233">
        <v>0</v>
      </c>
      <c r="L2430" s="59">
        <v>0</v>
      </c>
      <c r="M2430" s="59">
        <v>0</v>
      </c>
      <c r="N2430" s="48"/>
      <c r="O2430" s="59">
        <v>172</v>
      </c>
      <c r="P2430" s="59">
        <v>0</v>
      </c>
      <c r="Q2430" s="48"/>
      <c r="R2430" s="59">
        <v>400</v>
      </c>
      <c r="S2430" s="59">
        <v>18</v>
      </c>
      <c r="T2430" s="48">
        <v>0</v>
      </c>
      <c r="U2430" s="59">
        <v>930</v>
      </c>
      <c r="V2430" s="59">
        <v>18</v>
      </c>
    </row>
    <row r="2431" spans="1:22">
      <c r="A2431" s="60" t="s">
        <v>1377</v>
      </c>
      <c r="B2431" s="15" t="str">
        <f>VLOOKUP(A2431,'Planning Periods'!$E$2:$N$540,10,FALSE)</f>
        <v>10/15/2021 - 10/15/2029</v>
      </c>
      <c r="C2431" s="59">
        <v>2015</v>
      </c>
      <c r="D2431" s="59" t="str">
        <f t="shared" si="35"/>
        <v>Yucca Valley 2015</v>
      </c>
      <c r="E2431" s="59">
        <v>209</v>
      </c>
      <c r="F2431" s="233">
        <v>0</v>
      </c>
      <c r="G2431" s="59">
        <v>0</v>
      </c>
      <c r="H2431" s="59">
        <v>0</v>
      </c>
      <c r="I2431" s="48"/>
      <c r="J2431" s="59">
        <v>149</v>
      </c>
      <c r="K2431" s="233">
        <v>0</v>
      </c>
      <c r="L2431" s="59">
        <v>0</v>
      </c>
      <c r="M2431" s="59">
        <v>0</v>
      </c>
      <c r="N2431" s="48"/>
      <c r="O2431" s="59">
        <v>172</v>
      </c>
      <c r="P2431" s="59">
        <v>0</v>
      </c>
      <c r="Q2431" s="48"/>
      <c r="R2431" s="59">
        <v>400</v>
      </c>
      <c r="S2431" s="59">
        <v>17</v>
      </c>
      <c r="T2431" s="48">
        <v>0</v>
      </c>
      <c r="U2431" s="59">
        <v>930</v>
      </c>
      <c r="V2431" s="59">
        <v>17</v>
      </c>
    </row>
    <row r="2432" spans="1:22">
      <c r="A2432" s="60" t="s">
        <v>1377</v>
      </c>
      <c r="B2432" s="15" t="str">
        <f>VLOOKUP(A2432,'Planning Periods'!$E$2:$N$540,10,FALSE)</f>
        <v>10/15/2021 - 10/15/2029</v>
      </c>
      <c r="C2432" s="59">
        <v>2016</v>
      </c>
      <c r="D2432" s="59" t="str">
        <f t="shared" si="35"/>
        <v>Yucca Valley 2016</v>
      </c>
      <c r="E2432" s="59">
        <v>209</v>
      </c>
      <c r="F2432" s="233">
        <v>0</v>
      </c>
      <c r="G2432" s="59">
        <v>0</v>
      </c>
      <c r="H2432" s="59">
        <v>0</v>
      </c>
      <c r="I2432" s="48"/>
      <c r="J2432" s="59">
        <v>149</v>
      </c>
      <c r="K2432" s="233">
        <v>0</v>
      </c>
      <c r="L2432" s="59">
        <v>0</v>
      </c>
      <c r="M2432" s="59">
        <v>0</v>
      </c>
      <c r="N2432" s="48"/>
      <c r="O2432" s="59">
        <v>172</v>
      </c>
      <c r="P2432" s="59">
        <v>0</v>
      </c>
      <c r="Q2432" s="48"/>
      <c r="R2432" s="59">
        <v>400</v>
      </c>
      <c r="S2432" s="59">
        <v>17</v>
      </c>
      <c r="T2432" s="48">
        <v>0</v>
      </c>
      <c r="U2432" s="59">
        <v>930</v>
      </c>
      <c r="V2432" s="59">
        <v>17</v>
      </c>
    </row>
    <row r="2433" spans="1:22">
      <c r="A2433" s="60" t="s">
        <v>1377</v>
      </c>
      <c r="B2433" s="15" t="str">
        <f>VLOOKUP(A2433,'Planning Periods'!$E$2:$N$540,10,FALSE)</f>
        <v>10/15/2021 - 10/15/2029</v>
      </c>
      <c r="C2433" s="59">
        <v>2017</v>
      </c>
      <c r="D2433" s="59" t="str">
        <f t="shared" si="35"/>
        <v>Yucca Valley 2017</v>
      </c>
      <c r="E2433" s="59">
        <v>209</v>
      </c>
      <c r="F2433" s="233">
        <v>0</v>
      </c>
      <c r="G2433" s="59">
        <v>0</v>
      </c>
      <c r="H2433" s="59">
        <v>0</v>
      </c>
      <c r="I2433" s="48"/>
      <c r="J2433" s="59">
        <v>149</v>
      </c>
      <c r="K2433" s="233">
        <v>0</v>
      </c>
      <c r="L2433" s="59">
        <v>0</v>
      </c>
      <c r="M2433" s="59">
        <v>0</v>
      </c>
      <c r="N2433" s="48"/>
      <c r="O2433" s="59">
        <v>172</v>
      </c>
      <c r="P2433" s="59">
        <v>0</v>
      </c>
      <c r="Q2433" s="48"/>
      <c r="R2433" s="59">
        <v>400</v>
      </c>
      <c r="S2433" s="59">
        <v>37</v>
      </c>
      <c r="T2433" s="48">
        <v>0</v>
      </c>
      <c r="U2433" s="59">
        <v>930</v>
      </c>
      <c r="V2433" s="59">
        <v>37</v>
      </c>
    </row>
  </sheetData>
  <autoFilter ref="A1:V2433" xr:uid="{00000000-0009-0000-0000-000016000000}">
    <sortState xmlns:xlrd2="http://schemas.microsoft.com/office/spreadsheetml/2017/richdata2" ref="A2:V2433">
      <sortCondition ref="A1"/>
    </sortState>
  </autoFilter>
  <pageMargins left="0.7" right="0.7" top="0.75" bottom="0.75" header="0.3" footer="0.3"/>
  <pageSetup scale="10"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9"/>
  <dimension ref="A1:L540"/>
  <sheetViews>
    <sheetView zoomScale="90" zoomScaleNormal="90" workbookViewId="0">
      <selection activeCell="I9" sqref="I9"/>
    </sheetView>
  </sheetViews>
  <sheetFormatPr defaultColWidth="8.7109375" defaultRowHeight="12.75"/>
  <cols>
    <col min="1" max="1" width="21" style="18" customWidth="1"/>
    <col min="2" max="2" width="34.42578125" style="18" bestFit="1" customWidth="1"/>
    <col min="3" max="3" width="34.42578125" style="18" customWidth="1"/>
    <col min="4" max="4" width="8.7109375" style="18"/>
    <col min="5" max="5" width="10.140625" style="18" customWidth="1"/>
    <col min="6" max="10" width="8.7109375" style="18"/>
    <col min="11" max="11" width="19.28515625" style="18" bestFit="1" customWidth="1"/>
    <col min="12" max="259" width="8.7109375" style="18"/>
    <col min="260" max="260" width="21" style="18" customWidth="1"/>
    <col min="261" max="261" width="34.42578125" style="18" bestFit="1" customWidth="1"/>
    <col min="262" max="515" width="8.7109375" style="18"/>
    <col min="516" max="516" width="21" style="18" customWidth="1"/>
    <col min="517" max="517" width="34.42578125" style="18" bestFit="1" customWidth="1"/>
    <col min="518" max="771" width="8.7109375" style="18"/>
    <col min="772" max="772" width="21" style="18" customWidth="1"/>
    <col min="773" max="773" width="34.42578125" style="18" bestFit="1" customWidth="1"/>
    <col min="774" max="1027" width="8.7109375" style="18"/>
    <col min="1028" max="1028" width="21" style="18" customWidth="1"/>
    <col min="1029" max="1029" width="34.42578125" style="18" bestFit="1" customWidth="1"/>
    <col min="1030" max="1283" width="8.7109375" style="18"/>
    <col min="1284" max="1284" width="21" style="18" customWidth="1"/>
    <col min="1285" max="1285" width="34.42578125" style="18" bestFit="1" customWidth="1"/>
    <col min="1286" max="1539" width="8.7109375" style="18"/>
    <col min="1540" max="1540" width="21" style="18" customWidth="1"/>
    <col min="1541" max="1541" width="34.42578125" style="18" bestFit="1" customWidth="1"/>
    <col min="1542" max="1795" width="8.7109375" style="18"/>
    <col min="1796" max="1796" width="21" style="18" customWidth="1"/>
    <col min="1797" max="1797" width="34.42578125" style="18" bestFit="1" customWidth="1"/>
    <col min="1798" max="2051" width="8.7109375" style="18"/>
    <col min="2052" max="2052" width="21" style="18" customWidth="1"/>
    <col min="2053" max="2053" width="34.42578125" style="18" bestFit="1" customWidth="1"/>
    <col min="2054" max="2307" width="8.7109375" style="18"/>
    <col min="2308" max="2308" width="21" style="18" customWidth="1"/>
    <col min="2309" max="2309" width="34.42578125" style="18" bestFit="1" customWidth="1"/>
    <col min="2310" max="2563" width="8.7109375" style="18"/>
    <col min="2564" max="2564" width="21" style="18" customWidth="1"/>
    <col min="2565" max="2565" width="34.42578125" style="18" bestFit="1" customWidth="1"/>
    <col min="2566" max="2819" width="8.7109375" style="18"/>
    <col min="2820" max="2820" width="21" style="18" customWidth="1"/>
    <col min="2821" max="2821" width="34.42578125" style="18" bestFit="1" customWidth="1"/>
    <col min="2822" max="3075" width="8.7109375" style="18"/>
    <col min="3076" max="3076" width="21" style="18" customWidth="1"/>
    <col min="3077" max="3077" width="34.42578125" style="18" bestFit="1" customWidth="1"/>
    <col min="3078" max="3331" width="8.7109375" style="18"/>
    <col min="3332" max="3332" width="21" style="18" customWidth="1"/>
    <col min="3333" max="3333" width="34.42578125" style="18" bestFit="1" customWidth="1"/>
    <col min="3334" max="3587" width="8.7109375" style="18"/>
    <col min="3588" max="3588" width="21" style="18" customWidth="1"/>
    <col min="3589" max="3589" width="34.42578125" style="18" bestFit="1" customWidth="1"/>
    <col min="3590" max="3843" width="8.7109375" style="18"/>
    <col min="3844" max="3844" width="21" style="18" customWidth="1"/>
    <col min="3845" max="3845" width="34.42578125" style="18" bestFit="1" customWidth="1"/>
    <col min="3846" max="4099" width="8.7109375" style="18"/>
    <col min="4100" max="4100" width="21" style="18" customWidth="1"/>
    <col min="4101" max="4101" width="34.42578125" style="18" bestFit="1" customWidth="1"/>
    <col min="4102" max="4355" width="8.7109375" style="18"/>
    <col min="4356" max="4356" width="21" style="18" customWidth="1"/>
    <col min="4357" max="4357" width="34.42578125" style="18" bestFit="1" customWidth="1"/>
    <col min="4358" max="4611" width="8.7109375" style="18"/>
    <col min="4612" max="4612" width="21" style="18" customWidth="1"/>
    <col min="4613" max="4613" width="34.42578125" style="18" bestFit="1" customWidth="1"/>
    <col min="4614" max="4867" width="8.7109375" style="18"/>
    <col min="4868" max="4868" width="21" style="18" customWidth="1"/>
    <col min="4869" max="4869" width="34.42578125" style="18" bestFit="1" customWidth="1"/>
    <col min="4870" max="5123" width="8.7109375" style="18"/>
    <col min="5124" max="5124" width="21" style="18" customWidth="1"/>
    <col min="5125" max="5125" width="34.42578125" style="18" bestFit="1" customWidth="1"/>
    <col min="5126" max="5379" width="8.7109375" style="18"/>
    <col min="5380" max="5380" width="21" style="18" customWidth="1"/>
    <col min="5381" max="5381" width="34.42578125" style="18" bestFit="1" customWidth="1"/>
    <col min="5382" max="5635" width="8.7109375" style="18"/>
    <col min="5636" max="5636" width="21" style="18" customWidth="1"/>
    <col min="5637" max="5637" width="34.42578125" style="18" bestFit="1" customWidth="1"/>
    <col min="5638" max="5891" width="8.7109375" style="18"/>
    <col min="5892" max="5892" width="21" style="18" customWidth="1"/>
    <col min="5893" max="5893" width="34.42578125" style="18" bestFit="1" customWidth="1"/>
    <col min="5894" max="6147" width="8.7109375" style="18"/>
    <col min="6148" max="6148" width="21" style="18" customWidth="1"/>
    <col min="6149" max="6149" width="34.42578125" style="18" bestFit="1" customWidth="1"/>
    <col min="6150" max="6403" width="8.7109375" style="18"/>
    <col min="6404" max="6404" width="21" style="18" customWidth="1"/>
    <col min="6405" max="6405" width="34.42578125" style="18" bestFit="1" customWidth="1"/>
    <col min="6406" max="6659" width="8.7109375" style="18"/>
    <col min="6660" max="6660" width="21" style="18" customWidth="1"/>
    <col min="6661" max="6661" width="34.42578125" style="18" bestFit="1" customWidth="1"/>
    <col min="6662" max="6915" width="8.7109375" style="18"/>
    <col min="6916" max="6916" width="21" style="18" customWidth="1"/>
    <col min="6917" max="6917" width="34.42578125" style="18" bestFit="1" customWidth="1"/>
    <col min="6918" max="7171" width="8.7109375" style="18"/>
    <col min="7172" max="7172" width="21" style="18" customWidth="1"/>
    <col min="7173" max="7173" width="34.42578125" style="18" bestFit="1" customWidth="1"/>
    <col min="7174" max="7427" width="8.7109375" style="18"/>
    <col min="7428" max="7428" width="21" style="18" customWidth="1"/>
    <col min="7429" max="7429" width="34.42578125" style="18" bestFit="1" customWidth="1"/>
    <col min="7430" max="7683" width="8.7109375" style="18"/>
    <col min="7684" max="7684" width="21" style="18" customWidth="1"/>
    <col min="7685" max="7685" width="34.42578125" style="18" bestFit="1" customWidth="1"/>
    <col min="7686" max="7939" width="8.7109375" style="18"/>
    <col min="7940" max="7940" width="21" style="18" customWidth="1"/>
    <col min="7941" max="7941" width="34.42578125" style="18" bestFit="1" customWidth="1"/>
    <col min="7942" max="8195" width="8.7109375" style="18"/>
    <col min="8196" max="8196" width="21" style="18" customWidth="1"/>
    <col min="8197" max="8197" width="34.42578125" style="18" bestFit="1" customWidth="1"/>
    <col min="8198" max="8451" width="8.7109375" style="18"/>
    <col min="8452" max="8452" width="21" style="18" customWidth="1"/>
    <col min="8453" max="8453" width="34.42578125" style="18" bestFit="1" customWidth="1"/>
    <col min="8454" max="8707" width="8.7109375" style="18"/>
    <col min="8708" max="8708" width="21" style="18" customWidth="1"/>
    <col min="8709" max="8709" width="34.42578125" style="18" bestFit="1" customWidth="1"/>
    <col min="8710" max="8963" width="8.7109375" style="18"/>
    <col min="8964" max="8964" width="21" style="18" customWidth="1"/>
    <col min="8965" max="8965" width="34.42578125" style="18" bestFit="1" customWidth="1"/>
    <col min="8966" max="9219" width="8.7109375" style="18"/>
    <col min="9220" max="9220" width="21" style="18" customWidth="1"/>
    <col min="9221" max="9221" width="34.42578125" style="18" bestFit="1" customWidth="1"/>
    <col min="9222" max="9475" width="8.7109375" style="18"/>
    <col min="9476" max="9476" width="21" style="18" customWidth="1"/>
    <col min="9477" max="9477" width="34.42578125" style="18" bestFit="1" customWidth="1"/>
    <col min="9478" max="9731" width="8.7109375" style="18"/>
    <col min="9732" max="9732" width="21" style="18" customWidth="1"/>
    <col min="9733" max="9733" width="34.42578125" style="18" bestFit="1" customWidth="1"/>
    <col min="9734" max="9987" width="8.7109375" style="18"/>
    <col min="9988" max="9988" width="21" style="18" customWidth="1"/>
    <col min="9989" max="9989" width="34.42578125" style="18" bestFit="1" customWidth="1"/>
    <col min="9990" max="10243" width="8.7109375" style="18"/>
    <col min="10244" max="10244" width="21" style="18" customWidth="1"/>
    <col min="10245" max="10245" width="34.42578125" style="18" bestFit="1" customWidth="1"/>
    <col min="10246" max="10499" width="8.7109375" style="18"/>
    <col min="10500" max="10500" width="21" style="18" customWidth="1"/>
    <col min="10501" max="10501" width="34.42578125" style="18" bestFit="1" customWidth="1"/>
    <col min="10502" max="10755" width="8.7109375" style="18"/>
    <col min="10756" max="10756" width="21" style="18" customWidth="1"/>
    <col min="10757" max="10757" width="34.42578125" style="18" bestFit="1" customWidth="1"/>
    <col min="10758" max="11011" width="8.7109375" style="18"/>
    <col min="11012" max="11012" width="21" style="18" customWidth="1"/>
    <col min="11013" max="11013" width="34.42578125" style="18" bestFit="1" customWidth="1"/>
    <col min="11014" max="11267" width="8.7109375" style="18"/>
    <col min="11268" max="11268" width="21" style="18" customWidth="1"/>
    <col min="11269" max="11269" width="34.42578125" style="18" bestFit="1" customWidth="1"/>
    <col min="11270" max="11523" width="8.7109375" style="18"/>
    <col min="11524" max="11524" width="21" style="18" customWidth="1"/>
    <col min="11525" max="11525" width="34.42578125" style="18" bestFit="1" customWidth="1"/>
    <col min="11526" max="11779" width="8.7109375" style="18"/>
    <col min="11780" max="11780" width="21" style="18" customWidth="1"/>
    <col min="11781" max="11781" width="34.42578125" style="18" bestFit="1" customWidth="1"/>
    <col min="11782" max="12035" width="8.7109375" style="18"/>
    <col min="12036" max="12036" width="21" style="18" customWidth="1"/>
    <col min="12037" max="12037" width="34.42578125" style="18" bestFit="1" customWidth="1"/>
    <col min="12038" max="12291" width="8.7109375" style="18"/>
    <col min="12292" max="12292" width="21" style="18" customWidth="1"/>
    <col min="12293" max="12293" width="34.42578125" style="18" bestFit="1" customWidth="1"/>
    <col min="12294" max="12547" width="8.7109375" style="18"/>
    <col min="12548" max="12548" width="21" style="18" customWidth="1"/>
    <col min="12549" max="12549" width="34.42578125" style="18" bestFit="1" customWidth="1"/>
    <col min="12550" max="12803" width="8.7109375" style="18"/>
    <col min="12804" max="12804" width="21" style="18" customWidth="1"/>
    <col min="12805" max="12805" width="34.42578125" style="18" bestFit="1" customWidth="1"/>
    <col min="12806" max="13059" width="8.7109375" style="18"/>
    <col min="13060" max="13060" width="21" style="18" customWidth="1"/>
    <col min="13061" max="13061" width="34.42578125" style="18" bestFit="1" customWidth="1"/>
    <col min="13062" max="13315" width="8.7109375" style="18"/>
    <col min="13316" max="13316" width="21" style="18" customWidth="1"/>
    <col min="13317" max="13317" width="34.42578125" style="18" bestFit="1" customWidth="1"/>
    <col min="13318" max="13571" width="8.7109375" style="18"/>
    <col min="13572" max="13572" width="21" style="18" customWidth="1"/>
    <col min="13573" max="13573" width="34.42578125" style="18" bestFit="1" customWidth="1"/>
    <col min="13574" max="13827" width="8.7109375" style="18"/>
    <col min="13828" max="13828" width="21" style="18" customWidth="1"/>
    <col min="13829" max="13829" width="34.42578125" style="18" bestFit="1" customWidth="1"/>
    <col min="13830" max="14083" width="8.7109375" style="18"/>
    <col min="14084" max="14084" width="21" style="18" customWidth="1"/>
    <col min="14085" max="14085" width="34.42578125" style="18" bestFit="1" customWidth="1"/>
    <col min="14086" max="14339" width="8.7109375" style="18"/>
    <col min="14340" max="14340" width="21" style="18" customWidth="1"/>
    <col min="14341" max="14341" width="34.42578125" style="18" bestFit="1" customWidth="1"/>
    <col min="14342" max="14595" width="8.7109375" style="18"/>
    <col min="14596" max="14596" width="21" style="18" customWidth="1"/>
    <col min="14597" max="14597" width="34.42578125" style="18" bestFit="1" customWidth="1"/>
    <col min="14598" max="14851" width="8.7109375" style="18"/>
    <col min="14852" max="14852" width="21" style="18" customWidth="1"/>
    <col min="14853" max="14853" width="34.42578125" style="18" bestFit="1" customWidth="1"/>
    <col min="14854" max="15107" width="8.7109375" style="18"/>
    <col min="15108" max="15108" width="21" style="18" customWidth="1"/>
    <col min="15109" max="15109" width="34.42578125" style="18" bestFit="1" customWidth="1"/>
    <col min="15110" max="15363" width="8.7109375" style="18"/>
    <col min="15364" max="15364" width="21" style="18" customWidth="1"/>
    <col min="15365" max="15365" width="34.42578125" style="18" bestFit="1" customWidth="1"/>
    <col min="15366" max="15619" width="8.7109375" style="18"/>
    <col min="15620" max="15620" width="21" style="18" customWidth="1"/>
    <col min="15621" max="15621" width="34.42578125" style="18" bestFit="1" customWidth="1"/>
    <col min="15622" max="15875" width="8.7109375" style="18"/>
    <col min="15876" max="15876" width="21" style="18" customWidth="1"/>
    <col min="15877" max="15877" width="34.42578125" style="18" bestFit="1" customWidth="1"/>
    <col min="15878" max="16131" width="8.7109375" style="18"/>
    <col min="16132" max="16132" width="21" style="18" customWidth="1"/>
    <col min="16133" max="16133" width="34.42578125" style="18" bestFit="1" customWidth="1"/>
    <col min="16134" max="16384" width="8.7109375" style="18"/>
  </cols>
  <sheetData>
    <row r="1" spans="1:12" ht="24.75" thickBot="1">
      <c r="A1" s="33" t="s">
        <v>1386</v>
      </c>
      <c r="B1" s="32" t="s">
        <v>1465</v>
      </c>
      <c r="C1" s="20" t="s">
        <v>1491</v>
      </c>
      <c r="D1" s="31" t="s">
        <v>397</v>
      </c>
      <c r="E1" s="31" t="s">
        <v>402</v>
      </c>
      <c r="F1" s="31" t="s">
        <v>405</v>
      </c>
      <c r="G1" s="31" t="s">
        <v>406</v>
      </c>
      <c r="H1" s="31" t="s">
        <v>1492</v>
      </c>
      <c r="I1" s="31" t="s">
        <v>1493</v>
      </c>
      <c r="J1" s="30" t="s">
        <v>1494</v>
      </c>
      <c r="K1" s="30" t="s">
        <v>1386</v>
      </c>
      <c r="L1" s="18" t="s">
        <v>1387</v>
      </c>
    </row>
    <row r="2" spans="1:12" ht="13.5" thickTop="1">
      <c r="A2" s="19" t="s">
        <v>1240</v>
      </c>
      <c r="B2" s="19" t="s">
        <v>854</v>
      </c>
      <c r="C2" s="19" t="str">
        <f t="shared" ref="C2:C65" si="0">B2</f>
        <v>Adelanto</v>
      </c>
      <c r="D2" s="22"/>
      <c r="E2" s="22"/>
      <c r="F2" s="22">
        <v>394</v>
      </c>
      <c r="G2" s="22">
        <v>566</v>
      </c>
      <c r="H2" s="22">
        <v>651</v>
      </c>
      <c r="I2" s="22">
        <v>2152</v>
      </c>
      <c r="J2" s="21">
        <f t="shared" ref="J2:J33" si="1">SUM(D2:I2)</f>
        <v>3763</v>
      </c>
      <c r="K2" s="18" t="s">
        <v>1389</v>
      </c>
      <c r="L2" s="18" t="s">
        <v>697</v>
      </c>
    </row>
    <row r="3" spans="1:12">
      <c r="A3" s="19" t="s">
        <v>1105</v>
      </c>
      <c r="B3" s="19" t="s">
        <v>856</v>
      </c>
      <c r="C3" s="19" t="str">
        <f t="shared" si="0"/>
        <v>Agoura Hills</v>
      </c>
      <c r="D3" s="22"/>
      <c r="E3" s="22"/>
      <c r="F3" s="22">
        <v>127</v>
      </c>
      <c r="G3" s="22">
        <v>72</v>
      </c>
      <c r="H3" s="22">
        <v>55</v>
      </c>
      <c r="I3" s="22">
        <v>64</v>
      </c>
      <c r="J3" s="21">
        <f t="shared" si="1"/>
        <v>318</v>
      </c>
      <c r="K3" s="18" t="s">
        <v>1390</v>
      </c>
      <c r="L3" s="18" t="s">
        <v>697</v>
      </c>
    </row>
    <row r="4" spans="1:12">
      <c r="A4" s="19" t="s">
        <v>857</v>
      </c>
      <c r="B4" s="19" t="s">
        <v>857</v>
      </c>
      <c r="C4" s="19" t="str">
        <f t="shared" si="0"/>
        <v>Alameda</v>
      </c>
      <c r="D4" s="22"/>
      <c r="E4" s="22"/>
      <c r="F4" s="22">
        <v>1421</v>
      </c>
      <c r="G4" s="22">
        <v>818</v>
      </c>
      <c r="H4" s="22">
        <v>868</v>
      </c>
      <c r="I4" s="22">
        <v>2246</v>
      </c>
      <c r="J4" s="21">
        <f t="shared" si="1"/>
        <v>5353</v>
      </c>
      <c r="K4" s="18" t="s">
        <v>1391</v>
      </c>
      <c r="L4" s="18" t="s">
        <v>697</v>
      </c>
    </row>
    <row r="5" spans="1:12">
      <c r="A5" s="19" t="s">
        <v>858</v>
      </c>
      <c r="B5" s="19" t="str">
        <f>A5</f>
        <v>Alameda County - Unincorporated</v>
      </c>
      <c r="C5" s="19" t="str">
        <f t="shared" si="0"/>
        <v>Alameda County - Unincorporated</v>
      </c>
      <c r="D5" s="22"/>
      <c r="E5" s="22"/>
      <c r="F5" s="22">
        <v>1251</v>
      </c>
      <c r="G5" s="22">
        <v>721</v>
      </c>
      <c r="H5" s="22">
        <v>763</v>
      </c>
      <c r="I5" s="22">
        <v>1976</v>
      </c>
      <c r="J5" s="21">
        <f t="shared" si="1"/>
        <v>4711</v>
      </c>
      <c r="K5" s="18" t="s">
        <v>1391</v>
      </c>
      <c r="L5" s="18" t="s">
        <v>697</v>
      </c>
    </row>
    <row r="6" spans="1:12">
      <c r="A6" s="19" t="s">
        <v>857</v>
      </c>
      <c r="B6" s="19" t="s">
        <v>859</v>
      </c>
      <c r="C6" s="19" t="str">
        <f t="shared" si="0"/>
        <v>Albany</v>
      </c>
      <c r="D6" s="22"/>
      <c r="E6" s="22"/>
      <c r="F6" s="22">
        <v>308</v>
      </c>
      <c r="G6" s="22">
        <v>178</v>
      </c>
      <c r="H6" s="22">
        <v>175</v>
      </c>
      <c r="I6" s="22">
        <v>453</v>
      </c>
      <c r="J6" s="21">
        <f t="shared" si="1"/>
        <v>1114</v>
      </c>
      <c r="K6" s="18" t="s">
        <v>1391</v>
      </c>
      <c r="L6" s="18" t="s">
        <v>697</v>
      </c>
    </row>
    <row r="7" spans="1:12">
      <c r="A7" s="19" t="s">
        <v>1105</v>
      </c>
      <c r="B7" s="19" t="s">
        <v>860</v>
      </c>
      <c r="C7" s="19" t="str">
        <f t="shared" si="0"/>
        <v>Alhambra</v>
      </c>
      <c r="D7" s="22"/>
      <c r="E7" s="22"/>
      <c r="F7" s="22">
        <v>1774</v>
      </c>
      <c r="G7" s="22">
        <v>1036</v>
      </c>
      <c r="H7" s="22">
        <v>1079</v>
      </c>
      <c r="I7" s="22">
        <v>2936</v>
      </c>
      <c r="J7" s="21">
        <f t="shared" si="1"/>
        <v>6825</v>
      </c>
      <c r="K7" s="18" t="s">
        <v>1390</v>
      </c>
      <c r="L7" s="18" t="s">
        <v>697</v>
      </c>
    </row>
    <row r="8" spans="1:12">
      <c r="A8" s="19" t="s">
        <v>1168</v>
      </c>
      <c r="B8" s="19" t="s">
        <v>861</v>
      </c>
      <c r="C8" s="19" t="str">
        <f t="shared" si="0"/>
        <v>Aliso Viejo</v>
      </c>
      <c r="D8" s="22"/>
      <c r="E8" s="22"/>
      <c r="F8" s="22">
        <v>390</v>
      </c>
      <c r="G8" s="22">
        <v>214</v>
      </c>
      <c r="H8" s="22">
        <v>205</v>
      </c>
      <c r="I8" s="22">
        <v>386</v>
      </c>
      <c r="J8" s="21">
        <f t="shared" si="1"/>
        <v>1195</v>
      </c>
      <c r="K8" s="18" t="s">
        <v>1392</v>
      </c>
      <c r="L8" s="18" t="s">
        <v>697</v>
      </c>
    </row>
    <row r="9" spans="1:12">
      <c r="A9" s="19" t="s">
        <v>862</v>
      </c>
      <c r="B9" s="19" t="str">
        <f>A9</f>
        <v>Alpine County - Unincorporated</v>
      </c>
      <c r="C9" s="19" t="str">
        <f t="shared" si="0"/>
        <v>Alpine County - Unincorporated</v>
      </c>
      <c r="D9" s="22"/>
      <c r="E9" s="22"/>
      <c r="F9" s="22">
        <v>15</v>
      </c>
      <c r="G9" s="22">
        <v>11</v>
      </c>
      <c r="H9" s="22">
        <v>10</v>
      </c>
      <c r="I9" s="22">
        <v>23</v>
      </c>
      <c r="J9" s="21">
        <f t="shared" si="1"/>
        <v>59</v>
      </c>
      <c r="K9" s="18" t="s">
        <v>1393</v>
      </c>
      <c r="L9" s="18" t="s">
        <v>713</v>
      </c>
    </row>
    <row r="10" spans="1:12">
      <c r="A10" s="19" t="s">
        <v>1495</v>
      </c>
      <c r="B10" s="19" t="s">
        <v>863</v>
      </c>
      <c r="C10" s="19" t="str">
        <f t="shared" si="0"/>
        <v>Alturas</v>
      </c>
      <c r="D10" s="22"/>
      <c r="E10" s="22"/>
      <c r="F10" s="22">
        <v>10</v>
      </c>
      <c r="G10" s="22">
        <v>9</v>
      </c>
      <c r="H10" s="22">
        <v>8</v>
      </c>
      <c r="I10" s="22">
        <v>19</v>
      </c>
      <c r="J10" s="21">
        <f t="shared" si="1"/>
        <v>46</v>
      </c>
      <c r="K10" s="18" t="s">
        <v>1395</v>
      </c>
      <c r="L10" s="18" t="s">
        <v>713</v>
      </c>
    </row>
    <row r="11" spans="1:12">
      <c r="A11" s="19" t="s">
        <v>864</v>
      </c>
      <c r="B11" s="19" t="s">
        <v>1396</v>
      </c>
      <c r="C11" s="19" t="str">
        <f t="shared" si="0"/>
        <v>Amador City</v>
      </c>
      <c r="D11" s="22"/>
      <c r="E11" s="22"/>
      <c r="F11" s="22">
        <v>1</v>
      </c>
      <c r="G11" s="22">
        <v>1</v>
      </c>
      <c r="H11" s="22">
        <v>1</v>
      </c>
      <c r="I11" s="22">
        <v>2</v>
      </c>
      <c r="J11" s="21">
        <f t="shared" si="1"/>
        <v>5</v>
      </c>
      <c r="K11" s="18" t="s">
        <v>1397</v>
      </c>
      <c r="L11" s="18" t="s">
        <v>697</v>
      </c>
    </row>
    <row r="12" spans="1:12">
      <c r="A12" s="19" t="s">
        <v>865</v>
      </c>
      <c r="B12" s="19" t="str">
        <f>A12</f>
        <v>Amador County - Unincorporated</v>
      </c>
      <c r="C12" s="19" t="str">
        <f t="shared" si="0"/>
        <v>Amador County - Unincorporated</v>
      </c>
      <c r="D12" s="22"/>
      <c r="E12" s="22"/>
      <c r="F12" s="22">
        <v>109</v>
      </c>
      <c r="G12" s="22">
        <v>62</v>
      </c>
      <c r="H12" s="22">
        <v>72</v>
      </c>
      <c r="I12" s="22">
        <v>134</v>
      </c>
      <c r="J12" s="21">
        <f t="shared" si="1"/>
        <v>377</v>
      </c>
      <c r="K12" s="18" t="s">
        <v>1397</v>
      </c>
      <c r="L12" s="18" t="s">
        <v>697</v>
      </c>
    </row>
    <row r="13" spans="1:12">
      <c r="A13" s="19" t="s">
        <v>1150</v>
      </c>
      <c r="B13" s="19" t="s">
        <v>866</v>
      </c>
      <c r="C13" s="19" t="str">
        <f t="shared" si="0"/>
        <v>American Canyon</v>
      </c>
      <c r="D13" s="22"/>
      <c r="E13" s="22"/>
      <c r="F13" s="22">
        <v>169</v>
      </c>
      <c r="G13" s="22">
        <v>109</v>
      </c>
      <c r="H13" s="22">
        <v>95</v>
      </c>
      <c r="I13" s="22">
        <v>249</v>
      </c>
      <c r="J13" s="21">
        <f t="shared" si="1"/>
        <v>622</v>
      </c>
      <c r="K13" s="18" t="s">
        <v>1398</v>
      </c>
      <c r="L13" s="18" t="s">
        <v>697</v>
      </c>
    </row>
    <row r="14" spans="1:12">
      <c r="A14" s="19" t="s">
        <v>1168</v>
      </c>
      <c r="B14" s="19" t="s">
        <v>867</v>
      </c>
      <c r="C14" s="19" t="str">
        <f t="shared" si="0"/>
        <v>Anaheim</v>
      </c>
      <c r="D14" s="22"/>
      <c r="E14" s="22"/>
      <c r="F14" s="22">
        <v>3767</v>
      </c>
      <c r="G14" s="22">
        <v>2397</v>
      </c>
      <c r="H14" s="22">
        <v>2945</v>
      </c>
      <c r="I14" s="22">
        <v>8344</v>
      </c>
      <c r="J14" s="21">
        <f t="shared" si="1"/>
        <v>17453</v>
      </c>
      <c r="K14" s="18" t="s">
        <v>1392</v>
      </c>
      <c r="L14" s="18" t="s">
        <v>697</v>
      </c>
    </row>
    <row r="15" spans="1:12">
      <c r="A15" s="19" t="s">
        <v>1496</v>
      </c>
      <c r="B15" s="19" t="s">
        <v>868</v>
      </c>
      <c r="C15" s="19" t="str">
        <f t="shared" si="0"/>
        <v>Anderson</v>
      </c>
      <c r="D15" s="22"/>
      <c r="E15" s="22"/>
      <c r="F15" s="22">
        <v>54</v>
      </c>
      <c r="G15" s="22">
        <v>37</v>
      </c>
      <c r="H15" s="22">
        <v>41</v>
      </c>
      <c r="I15" s="22">
        <v>109</v>
      </c>
      <c r="J15" s="21">
        <f t="shared" si="1"/>
        <v>241</v>
      </c>
      <c r="K15" s="18" t="s">
        <v>1399</v>
      </c>
      <c r="L15" s="18" t="s">
        <v>697</v>
      </c>
    </row>
    <row r="16" spans="1:12">
      <c r="A16" s="19" t="s">
        <v>1497</v>
      </c>
      <c r="B16" s="19" t="s">
        <v>869</v>
      </c>
      <c r="C16" s="19" t="str">
        <f t="shared" si="0"/>
        <v>Angels Camp</v>
      </c>
      <c r="D16" s="22"/>
      <c r="E16" s="22"/>
      <c r="F16" s="22">
        <v>57</v>
      </c>
      <c r="G16" s="22">
        <v>42</v>
      </c>
      <c r="H16" s="22">
        <v>38</v>
      </c>
      <c r="I16" s="22">
        <v>107</v>
      </c>
      <c r="J16" s="21">
        <f t="shared" si="1"/>
        <v>244</v>
      </c>
      <c r="K16" s="18" t="s">
        <v>1400</v>
      </c>
      <c r="L16" s="18" t="s">
        <v>697</v>
      </c>
    </row>
    <row r="17" spans="1:12">
      <c r="A17" s="19" t="s">
        <v>1498</v>
      </c>
      <c r="B17" s="19" t="s">
        <v>870</v>
      </c>
      <c r="C17" s="19" t="str">
        <f t="shared" si="0"/>
        <v>Antioch</v>
      </c>
      <c r="D17" s="22"/>
      <c r="E17" s="22"/>
      <c r="F17" s="22">
        <v>792</v>
      </c>
      <c r="G17" s="22">
        <v>456</v>
      </c>
      <c r="H17" s="22">
        <v>493</v>
      </c>
      <c r="I17" s="22">
        <v>1275</v>
      </c>
      <c r="J17" s="21">
        <f t="shared" si="1"/>
        <v>3016</v>
      </c>
      <c r="K17" s="18" t="s">
        <v>1401</v>
      </c>
      <c r="L17" s="18" t="s">
        <v>697</v>
      </c>
    </row>
    <row r="18" spans="1:12">
      <c r="A18" s="19" t="s">
        <v>1240</v>
      </c>
      <c r="B18" s="19" t="s">
        <v>871</v>
      </c>
      <c r="C18" s="19" t="str">
        <f t="shared" si="0"/>
        <v>Apple Valley</v>
      </c>
      <c r="D18" s="22"/>
      <c r="E18" s="22"/>
      <c r="F18" s="22">
        <v>1086</v>
      </c>
      <c r="G18" s="22">
        <v>600</v>
      </c>
      <c r="H18" s="22">
        <v>747</v>
      </c>
      <c r="I18" s="22">
        <v>1857</v>
      </c>
      <c r="J18" s="21">
        <f t="shared" si="1"/>
        <v>4290</v>
      </c>
      <c r="K18" s="18" t="s">
        <v>1389</v>
      </c>
      <c r="L18" s="18" t="s">
        <v>697</v>
      </c>
    </row>
    <row r="19" spans="1:12">
      <c r="A19" s="19" t="s">
        <v>1105</v>
      </c>
      <c r="B19" s="19" t="s">
        <v>872</v>
      </c>
      <c r="C19" s="19" t="str">
        <f t="shared" si="0"/>
        <v>Arcadia</v>
      </c>
      <c r="D19" s="22"/>
      <c r="E19" s="22"/>
      <c r="F19" s="22">
        <v>1102</v>
      </c>
      <c r="G19" s="22">
        <v>570</v>
      </c>
      <c r="H19" s="22">
        <v>605</v>
      </c>
      <c r="I19" s="22">
        <v>937</v>
      </c>
      <c r="J19" s="21">
        <f t="shared" si="1"/>
        <v>3214</v>
      </c>
      <c r="K19" s="18" t="s">
        <v>1390</v>
      </c>
      <c r="L19" s="18" t="s">
        <v>697</v>
      </c>
    </row>
    <row r="20" spans="1:12">
      <c r="A20" s="19" t="s">
        <v>1499</v>
      </c>
      <c r="B20" s="19" t="s">
        <v>873</v>
      </c>
      <c r="C20" s="19" t="str">
        <f t="shared" si="0"/>
        <v>Arcata</v>
      </c>
      <c r="D20" s="22"/>
      <c r="E20" s="22"/>
      <c r="F20" s="22">
        <v>142</v>
      </c>
      <c r="G20" s="22">
        <v>95</v>
      </c>
      <c r="H20" s="22">
        <v>111</v>
      </c>
      <c r="I20" s="22">
        <v>262</v>
      </c>
      <c r="J20" s="21">
        <f t="shared" si="1"/>
        <v>610</v>
      </c>
      <c r="K20" s="18" t="s">
        <v>1402</v>
      </c>
      <c r="L20" s="18" t="s">
        <v>697</v>
      </c>
    </row>
    <row r="21" spans="1:12">
      <c r="A21" s="19" t="s">
        <v>1258</v>
      </c>
      <c r="B21" s="19" t="s">
        <v>874</v>
      </c>
      <c r="C21" s="19" t="str">
        <f t="shared" si="0"/>
        <v>Arroyo Grande</v>
      </c>
      <c r="D21" s="22"/>
      <c r="E21" s="22"/>
      <c r="F21" s="22">
        <v>170</v>
      </c>
      <c r="G21" s="22">
        <v>107</v>
      </c>
      <c r="H21" s="22">
        <v>124</v>
      </c>
      <c r="I21" s="22">
        <v>291</v>
      </c>
      <c r="J21" s="21">
        <f t="shared" si="1"/>
        <v>692</v>
      </c>
      <c r="K21" s="18" t="s">
        <v>1403</v>
      </c>
      <c r="L21" s="18" t="s">
        <v>697</v>
      </c>
    </row>
    <row r="22" spans="1:12">
      <c r="A22" s="19" t="s">
        <v>1105</v>
      </c>
      <c r="B22" s="19" t="s">
        <v>875</v>
      </c>
      <c r="C22" s="19" t="str">
        <f t="shared" si="0"/>
        <v>Artesia</v>
      </c>
      <c r="D22" s="22"/>
      <c r="E22" s="22"/>
      <c r="F22" s="22">
        <v>312</v>
      </c>
      <c r="G22" s="22">
        <v>168</v>
      </c>
      <c r="H22" s="22">
        <v>128</v>
      </c>
      <c r="I22" s="22">
        <v>461</v>
      </c>
      <c r="J22" s="21">
        <f t="shared" si="1"/>
        <v>1069</v>
      </c>
      <c r="K22" s="18" t="s">
        <v>1390</v>
      </c>
      <c r="L22" s="18" t="s">
        <v>697</v>
      </c>
    </row>
    <row r="23" spans="1:12">
      <c r="A23" s="19" t="s">
        <v>1500</v>
      </c>
      <c r="B23" s="19" t="s">
        <v>876</v>
      </c>
      <c r="C23" s="19" t="str">
        <f t="shared" si="0"/>
        <v>Arvin</v>
      </c>
      <c r="D23" s="24"/>
      <c r="E23" s="24"/>
      <c r="F23" s="24">
        <v>124</v>
      </c>
      <c r="G23" s="24">
        <v>79</v>
      </c>
      <c r="H23" s="24">
        <v>268</v>
      </c>
      <c r="I23" s="24">
        <v>703</v>
      </c>
      <c r="J23" s="21">
        <f t="shared" si="1"/>
        <v>1174</v>
      </c>
      <c r="K23" s="18" t="s">
        <v>1404</v>
      </c>
      <c r="L23" s="18" t="s">
        <v>697</v>
      </c>
    </row>
    <row r="24" spans="1:12">
      <c r="A24" s="19" t="s">
        <v>1258</v>
      </c>
      <c r="B24" s="19" t="s">
        <v>877</v>
      </c>
      <c r="C24" s="19" t="str">
        <f t="shared" si="0"/>
        <v>Atascadero</v>
      </c>
      <c r="D24" s="22"/>
      <c r="E24" s="22"/>
      <c r="F24" s="22">
        <v>207</v>
      </c>
      <c r="G24" s="22">
        <v>131</v>
      </c>
      <c r="H24" s="22">
        <v>151</v>
      </c>
      <c r="I24" s="22">
        <v>354</v>
      </c>
      <c r="J24" s="21">
        <f t="shared" si="1"/>
        <v>843</v>
      </c>
      <c r="K24" s="18" t="s">
        <v>1403</v>
      </c>
      <c r="L24" s="18" t="s">
        <v>697</v>
      </c>
    </row>
    <row r="25" spans="1:12">
      <c r="A25" s="19" t="s">
        <v>1262</v>
      </c>
      <c r="B25" s="19" t="s">
        <v>878</v>
      </c>
      <c r="C25" s="19" t="str">
        <f t="shared" si="0"/>
        <v>Atherton</v>
      </c>
      <c r="D25" s="22"/>
      <c r="E25" s="22"/>
      <c r="F25" s="22">
        <v>94</v>
      </c>
      <c r="G25" s="22">
        <v>54</v>
      </c>
      <c r="H25" s="22">
        <v>56</v>
      </c>
      <c r="I25" s="22">
        <v>144</v>
      </c>
      <c r="J25" s="21">
        <f t="shared" si="1"/>
        <v>348</v>
      </c>
      <c r="K25" s="18" t="s">
        <v>1405</v>
      </c>
      <c r="L25" s="18" t="s">
        <v>697</v>
      </c>
    </row>
    <row r="26" spans="1:12">
      <c r="A26" s="19" t="s">
        <v>1126</v>
      </c>
      <c r="B26" s="19" t="s">
        <v>879</v>
      </c>
      <c r="C26" s="19" t="str">
        <f t="shared" si="0"/>
        <v>Atwater</v>
      </c>
      <c r="D26" s="26"/>
      <c r="E26" s="26"/>
      <c r="F26" s="26">
        <v>768</v>
      </c>
      <c r="G26" s="26">
        <v>526</v>
      </c>
      <c r="H26" s="26">
        <v>508</v>
      </c>
      <c r="I26" s="26">
        <v>1215</v>
      </c>
      <c r="J26" s="21">
        <f t="shared" si="1"/>
        <v>3017</v>
      </c>
      <c r="K26" s="18" t="s">
        <v>1406</v>
      </c>
      <c r="L26" s="18" t="s">
        <v>697</v>
      </c>
    </row>
    <row r="27" spans="1:12">
      <c r="A27" s="19" t="s">
        <v>1501</v>
      </c>
      <c r="B27" s="19" t="s">
        <v>880</v>
      </c>
      <c r="C27" s="19" t="str">
        <f t="shared" si="0"/>
        <v>Auburn</v>
      </c>
      <c r="D27" s="22"/>
      <c r="E27" s="22"/>
      <c r="F27" s="22">
        <v>68</v>
      </c>
      <c r="G27" s="22">
        <v>41</v>
      </c>
      <c r="H27" s="22">
        <v>60</v>
      </c>
      <c r="I27" s="22">
        <v>141</v>
      </c>
      <c r="J27" s="21">
        <f t="shared" si="1"/>
        <v>310</v>
      </c>
      <c r="K27" s="18" t="s">
        <v>1407</v>
      </c>
      <c r="L27" s="18" t="s">
        <v>697</v>
      </c>
    </row>
    <row r="28" spans="1:12">
      <c r="A28" s="19" t="s">
        <v>1105</v>
      </c>
      <c r="B28" s="19" t="s">
        <v>881</v>
      </c>
      <c r="C28" s="19" t="str">
        <f t="shared" si="0"/>
        <v>Avalon</v>
      </c>
      <c r="D28" s="22"/>
      <c r="E28" s="22"/>
      <c r="F28" s="22">
        <v>8</v>
      </c>
      <c r="G28" s="22">
        <v>5</v>
      </c>
      <c r="H28" s="22">
        <v>3</v>
      </c>
      <c r="I28" s="22">
        <v>11</v>
      </c>
      <c r="J28" s="21">
        <f t="shared" si="1"/>
        <v>27</v>
      </c>
      <c r="K28" s="18" t="s">
        <v>1390</v>
      </c>
      <c r="L28" s="18" t="s">
        <v>697</v>
      </c>
    </row>
    <row r="29" spans="1:12">
      <c r="A29" s="19" t="s">
        <v>1502</v>
      </c>
      <c r="B29" s="19" t="s">
        <v>882</v>
      </c>
      <c r="C29" s="19" t="str">
        <f t="shared" si="0"/>
        <v>Avenal</v>
      </c>
      <c r="D29" s="24"/>
      <c r="E29" s="24"/>
      <c r="F29" s="24">
        <v>48</v>
      </c>
      <c r="G29" s="24">
        <v>37</v>
      </c>
      <c r="H29" s="24">
        <v>55</v>
      </c>
      <c r="I29" s="24">
        <v>137</v>
      </c>
      <c r="J29" s="21">
        <f t="shared" si="1"/>
        <v>277</v>
      </c>
      <c r="K29" s="18" t="s">
        <v>1408</v>
      </c>
      <c r="L29" s="18" t="s">
        <v>697</v>
      </c>
    </row>
    <row r="30" spans="1:12">
      <c r="A30" s="19" t="s">
        <v>1105</v>
      </c>
      <c r="B30" s="19" t="s">
        <v>883</v>
      </c>
      <c r="C30" s="19" t="str">
        <f t="shared" si="0"/>
        <v>Azusa</v>
      </c>
      <c r="D30" s="22"/>
      <c r="E30" s="22"/>
      <c r="F30" s="22">
        <v>760</v>
      </c>
      <c r="G30" s="22">
        <v>368</v>
      </c>
      <c r="H30" s="22">
        <v>382</v>
      </c>
      <c r="I30" s="22">
        <v>1141</v>
      </c>
      <c r="J30" s="21">
        <f t="shared" si="1"/>
        <v>2651</v>
      </c>
      <c r="K30" s="18" t="s">
        <v>1390</v>
      </c>
      <c r="L30" s="18" t="s">
        <v>697</v>
      </c>
    </row>
    <row r="31" spans="1:12">
      <c r="A31" s="19" t="s">
        <v>1500</v>
      </c>
      <c r="B31" s="19" t="s">
        <v>884</v>
      </c>
      <c r="C31" s="19" t="str">
        <f t="shared" si="0"/>
        <v>Bakersfield</v>
      </c>
      <c r="D31" s="24"/>
      <c r="E31" s="24"/>
      <c r="F31" s="24">
        <v>11129</v>
      </c>
      <c r="G31" s="24">
        <v>7082</v>
      </c>
      <c r="H31" s="24">
        <v>5317</v>
      </c>
      <c r="I31" s="24">
        <v>13933</v>
      </c>
      <c r="J31" s="21">
        <f t="shared" si="1"/>
        <v>37461</v>
      </c>
      <c r="K31" s="18" t="s">
        <v>1404</v>
      </c>
      <c r="L31" s="18" t="s">
        <v>697</v>
      </c>
    </row>
    <row r="32" spans="1:12">
      <c r="A32" s="19" t="s">
        <v>1105</v>
      </c>
      <c r="B32" s="19" t="s">
        <v>885</v>
      </c>
      <c r="C32" s="19" t="str">
        <f t="shared" si="0"/>
        <v>Baldwin Park</v>
      </c>
      <c r="D32" s="22"/>
      <c r="E32" s="22"/>
      <c r="F32" s="22">
        <v>576</v>
      </c>
      <c r="G32" s="22">
        <v>275</v>
      </c>
      <c r="H32" s="22">
        <v>263</v>
      </c>
      <c r="I32" s="22">
        <v>887</v>
      </c>
      <c r="J32" s="21">
        <f t="shared" si="1"/>
        <v>2001</v>
      </c>
      <c r="K32" s="18" t="s">
        <v>1390</v>
      </c>
      <c r="L32" s="18" t="s">
        <v>697</v>
      </c>
    </row>
    <row r="33" spans="1:12">
      <c r="A33" s="19" t="s">
        <v>1225</v>
      </c>
      <c r="B33" s="19" t="s">
        <v>886</v>
      </c>
      <c r="C33" s="19" t="str">
        <f t="shared" si="0"/>
        <v>Banning</v>
      </c>
      <c r="D33" s="22"/>
      <c r="E33" s="22"/>
      <c r="F33" s="22">
        <v>317</v>
      </c>
      <c r="G33" s="22">
        <v>193</v>
      </c>
      <c r="H33" s="22">
        <v>280</v>
      </c>
      <c r="I33" s="22">
        <v>883</v>
      </c>
      <c r="J33" s="21">
        <f t="shared" si="1"/>
        <v>1673</v>
      </c>
      <c r="K33" s="18" t="s">
        <v>1409</v>
      </c>
      <c r="L33" s="18" t="s">
        <v>697</v>
      </c>
    </row>
    <row r="34" spans="1:12">
      <c r="A34" s="19" t="s">
        <v>1240</v>
      </c>
      <c r="B34" s="19" t="s">
        <v>887</v>
      </c>
      <c r="C34" s="19" t="str">
        <f t="shared" si="0"/>
        <v>Barstow</v>
      </c>
      <c r="D34" s="22"/>
      <c r="E34" s="22"/>
      <c r="F34" s="22">
        <v>172</v>
      </c>
      <c r="G34" s="22">
        <v>228</v>
      </c>
      <c r="H34" s="22">
        <v>300</v>
      </c>
      <c r="I34" s="22">
        <v>820</v>
      </c>
      <c r="J34" s="21">
        <f t="shared" ref="J34:J65" si="2">SUM(D34:I34)</f>
        <v>1520</v>
      </c>
      <c r="K34" s="18" t="s">
        <v>1389</v>
      </c>
      <c r="L34" s="18" t="s">
        <v>697</v>
      </c>
    </row>
    <row r="35" spans="1:12">
      <c r="A35" s="19" t="s">
        <v>1225</v>
      </c>
      <c r="B35" s="19" t="s">
        <v>888</v>
      </c>
      <c r="C35" s="19" t="str">
        <f t="shared" si="0"/>
        <v>Beaumont</v>
      </c>
      <c r="D35" s="22"/>
      <c r="E35" s="22"/>
      <c r="F35" s="22">
        <v>1229</v>
      </c>
      <c r="G35" s="22">
        <v>721</v>
      </c>
      <c r="H35" s="22">
        <v>723</v>
      </c>
      <c r="I35" s="22">
        <v>1537</v>
      </c>
      <c r="J35" s="21">
        <f t="shared" si="2"/>
        <v>4210</v>
      </c>
      <c r="K35" s="18" t="s">
        <v>1409</v>
      </c>
      <c r="L35" s="18" t="s">
        <v>697</v>
      </c>
    </row>
    <row r="36" spans="1:12">
      <c r="A36" s="19" t="s">
        <v>1105</v>
      </c>
      <c r="B36" s="19" t="s">
        <v>889</v>
      </c>
      <c r="C36" s="19" t="str">
        <f t="shared" si="0"/>
        <v>Bell</v>
      </c>
      <c r="D36" s="22"/>
      <c r="E36" s="22"/>
      <c r="F36" s="22">
        <v>43</v>
      </c>
      <c r="G36" s="22">
        <v>24</v>
      </c>
      <c r="H36" s="22">
        <v>29</v>
      </c>
      <c r="I36" s="22">
        <v>133</v>
      </c>
      <c r="J36" s="21">
        <f t="shared" si="2"/>
        <v>229</v>
      </c>
      <c r="K36" s="18" t="s">
        <v>1390</v>
      </c>
      <c r="L36" s="18" t="s">
        <v>697</v>
      </c>
    </row>
    <row r="37" spans="1:12">
      <c r="A37" s="19" t="s">
        <v>1105</v>
      </c>
      <c r="B37" s="19" t="s">
        <v>890</v>
      </c>
      <c r="C37" s="19" t="str">
        <f t="shared" si="0"/>
        <v>Bell Gardens</v>
      </c>
      <c r="D37" s="22"/>
      <c r="E37" s="22"/>
      <c r="F37" s="22">
        <v>100</v>
      </c>
      <c r="G37" s="22">
        <v>29</v>
      </c>
      <c r="H37" s="22">
        <v>72</v>
      </c>
      <c r="I37" s="22">
        <v>302</v>
      </c>
      <c r="J37" s="21">
        <f t="shared" si="2"/>
        <v>503</v>
      </c>
      <c r="K37" s="18" t="s">
        <v>1390</v>
      </c>
      <c r="L37" s="18" t="s">
        <v>697</v>
      </c>
    </row>
    <row r="38" spans="1:12">
      <c r="A38" s="19" t="s">
        <v>1105</v>
      </c>
      <c r="B38" s="19" t="s">
        <v>891</v>
      </c>
      <c r="C38" s="19" t="str">
        <f t="shared" si="0"/>
        <v>Bellflower</v>
      </c>
      <c r="D38" s="22"/>
      <c r="E38" s="22"/>
      <c r="F38" s="22">
        <v>1015</v>
      </c>
      <c r="G38" s="22">
        <v>488</v>
      </c>
      <c r="H38" s="22">
        <v>553</v>
      </c>
      <c r="I38" s="22">
        <v>1679</v>
      </c>
      <c r="J38" s="21">
        <f t="shared" si="2"/>
        <v>3735</v>
      </c>
      <c r="K38" s="18" t="s">
        <v>1390</v>
      </c>
      <c r="L38" s="18" t="s">
        <v>697</v>
      </c>
    </row>
    <row r="39" spans="1:12">
      <c r="A39" s="19" t="s">
        <v>1262</v>
      </c>
      <c r="B39" s="19" t="s">
        <v>892</v>
      </c>
      <c r="C39" s="19" t="str">
        <f t="shared" si="0"/>
        <v>Belmont</v>
      </c>
      <c r="D39" s="22"/>
      <c r="E39" s="22"/>
      <c r="F39" s="22">
        <v>488</v>
      </c>
      <c r="G39" s="22">
        <v>281</v>
      </c>
      <c r="H39" s="22">
        <v>283</v>
      </c>
      <c r="I39" s="22">
        <v>733</v>
      </c>
      <c r="J39" s="21">
        <f t="shared" si="2"/>
        <v>1785</v>
      </c>
      <c r="K39" s="18" t="s">
        <v>1405</v>
      </c>
      <c r="L39" s="18" t="s">
        <v>697</v>
      </c>
    </row>
    <row r="40" spans="1:12">
      <c r="A40" s="19" t="s">
        <v>1503</v>
      </c>
      <c r="B40" s="19" t="s">
        <v>893</v>
      </c>
      <c r="C40" s="19" t="str">
        <f t="shared" si="0"/>
        <v>Belvedere</v>
      </c>
      <c r="D40" s="22"/>
      <c r="E40" s="22"/>
      <c r="F40" s="22">
        <v>49</v>
      </c>
      <c r="G40" s="22">
        <v>28</v>
      </c>
      <c r="H40" s="22">
        <v>23</v>
      </c>
      <c r="I40" s="22">
        <v>60</v>
      </c>
      <c r="J40" s="21">
        <f t="shared" si="2"/>
        <v>160</v>
      </c>
      <c r="K40" s="18" t="s">
        <v>1410</v>
      </c>
      <c r="L40" s="18" t="s">
        <v>697</v>
      </c>
    </row>
    <row r="41" spans="1:12">
      <c r="A41" s="19" t="s">
        <v>1504</v>
      </c>
      <c r="B41" s="19" t="s">
        <v>894</v>
      </c>
      <c r="C41" s="19" t="str">
        <f t="shared" si="0"/>
        <v>Benicia</v>
      </c>
      <c r="D41" s="22"/>
      <c r="E41" s="22"/>
      <c r="F41" s="22">
        <v>212</v>
      </c>
      <c r="G41" s="22">
        <v>127</v>
      </c>
      <c r="H41" s="22">
        <v>123</v>
      </c>
      <c r="I41" s="22">
        <v>288</v>
      </c>
      <c r="J41" s="21">
        <f t="shared" si="2"/>
        <v>750</v>
      </c>
      <c r="K41" s="18" t="s">
        <v>1411</v>
      </c>
      <c r="L41" s="18" t="s">
        <v>697</v>
      </c>
    </row>
    <row r="42" spans="1:12">
      <c r="A42" s="19" t="s">
        <v>857</v>
      </c>
      <c r="B42" s="19" t="s">
        <v>895</v>
      </c>
      <c r="C42" s="19" t="str">
        <f t="shared" si="0"/>
        <v>Berkeley</v>
      </c>
      <c r="D42" s="22"/>
      <c r="E42" s="22"/>
      <c r="F42" s="22">
        <v>2446</v>
      </c>
      <c r="G42" s="22">
        <v>1408</v>
      </c>
      <c r="H42" s="22">
        <v>1416</v>
      </c>
      <c r="I42" s="22">
        <v>3664</v>
      </c>
      <c r="J42" s="21">
        <f t="shared" si="2"/>
        <v>8934</v>
      </c>
      <c r="K42" s="18" t="s">
        <v>1391</v>
      </c>
      <c r="L42" s="18" t="s">
        <v>697</v>
      </c>
    </row>
    <row r="43" spans="1:12">
      <c r="A43" s="19" t="s">
        <v>1105</v>
      </c>
      <c r="B43" s="19" t="s">
        <v>896</v>
      </c>
      <c r="C43" s="19" t="str">
        <f t="shared" si="0"/>
        <v>Beverly Hills</v>
      </c>
      <c r="D43" s="22"/>
      <c r="E43" s="22"/>
      <c r="F43" s="22">
        <v>1008</v>
      </c>
      <c r="G43" s="22">
        <v>680</v>
      </c>
      <c r="H43" s="22">
        <v>602</v>
      </c>
      <c r="I43" s="22">
        <v>814</v>
      </c>
      <c r="J43" s="21">
        <f t="shared" si="2"/>
        <v>3104</v>
      </c>
      <c r="K43" s="18" t="s">
        <v>1390</v>
      </c>
      <c r="L43" s="18" t="s">
        <v>697</v>
      </c>
    </row>
    <row r="44" spans="1:12">
      <c r="A44" s="19" t="s">
        <v>1240</v>
      </c>
      <c r="B44" s="19" t="s">
        <v>897</v>
      </c>
      <c r="C44" s="19" t="str">
        <f t="shared" si="0"/>
        <v>Big Bear Lake</v>
      </c>
      <c r="D44" s="22"/>
      <c r="E44" s="22"/>
      <c r="F44" s="22">
        <v>50</v>
      </c>
      <c r="G44" s="22">
        <v>33</v>
      </c>
      <c r="H44" s="22">
        <v>37</v>
      </c>
      <c r="I44" s="22">
        <v>92</v>
      </c>
      <c r="J44" s="21">
        <f t="shared" si="2"/>
        <v>212</v>
      </c>
      <c r="K44" s="18" t="s">
        <v>1389</v>
      </c>
      <c r="L44" s="18" t="s">
        <v>697</v>
      </c>
    </row>
    <row r="45" spans="1:12">
      <c r="A45" s="19" t="s">
        <v>1505</v>
      </c>
      <c r="B45" s="19" t="s">
        <v>1412</v>
      </c>
      <c r="C45" s="19" t="str">
        <f t="shared" si="0"/>
        <v>Biggs</v>
      </c>
      <c r="D45" s="22"/>
      <c r="E45" s="22"/>
      <c r="F45" s="22">
        <v>36</v>
      </c>
      <c r="G45" s="22">
        <v>1</v>
      </c>
      <c r="H45" s="22">
        <v>12</v>
      </c>
      <c r="I45" s="22">
        <v>32</v>
      </c>
      <c r="J45" s="21">
        <f t="shared" si="2"/>
        <v>81</v>
      </c>
      <c r="K45" s="18" t="s">
        <v>1413</v>
      </c>
      <c r="L45" s="18" t="s">
        <v>697</v>
      </c>
    </row>
    <row r="46" spans="1:12">
      <c r="A46" s="19" t="s">
        <v>1506</v>
      </c>
      <c r="B46" s="19" t="s">
        <v>898</v>
      </c>
      <c r="C46" s="19" t="str">
        <f t="shared" si="0"/>
        <v>Bishop</v>
      </c>
      <c r="D46" s="22"/>
      <c r="E46" s="22"/>
      <c r="F46" s="22">
        <v>24</v>
      </c>
      <c r="G46" s="22">
        <v>20</v>
      </c>
      <c r="H46" s="22">
        <v>21</v>
      </c>
      <c r="I46" s="22">
        <v>53</v>
      </c>
      <c r="J46" s="21">
        <f t="shared" si="2"/>
        <v>118</v>
      </c>
      <c r="K46" s="18" t="s">
        <v>1414</v>
      </c>
      <c r="L46" s="18" t="s">
        <v>697</v>
      </c>
    </row>
    <row r="47" spans="1:12">
      <c r="A47" s="19" t="s">
        <v>1499</v>
      </c>
      <c r="B47" s="19" t="s">
        <v>899</v>
      </c>
      <c r="C47" s="19" t="str">
        <f t="shared" si="0"/>
        <v>Blue Lake</v>
      </c>
      <c r="D47" s="22"/>
      <c r="E47" s="22"/>
      <c r="F47" s="22">
        <v>7</v>
      </c>
      <c r="G47" s="22">
        <v>4</v>
      </c>
      <c r="H47" s="22">
        <v>5</v>
      </c>
      <c r="I47" s="22">
        <v>7</v>
      </c>
      <c r="J47" s="21">
        <f t="shared" si="2"/>
        <v>23</v>
      </c>
      <c r="K47" s="18" t="s">
        <v>1402</v>
      </c>
      <c r="L47" s="18" t="s">
        <v>697</v>
      </c>
    </row>
    <row r="48" spans="1:12">
      <c r="A48" s="19" t="s">
        <v>1225</v>
      </c>
      <c r="B48" s="19" t="s">
        <v>900</v>
      </c>
      <c r="C48" s="19" t="str">
        <f t="shared" si="0"/>
        <v>Blythe</v>
      </c>
      <c r="D48" s="22"/>
      <c r="E48" s="22"/>
      <c r="F48" s="22">
        <v>82</v>
      </c>
      <c r="G48" s="22">
        <v>71</v>
      </c>
      <c r="H48" s="22">
        <v>96</v>
      </c>
      <c r="I48" s="22">
        <v>245</v>
      </c>
      <c r="J48" s="21">
        <f t="shared" si="2"/>
        <v>494</v>
      </c>
      <c r="K48" s="18" t="s">
        <v>1409</v>
      </c>
      <c r="L48" s="18" t="s">
        <v>697</v>
      </c>
    </row>
    <row r="49" spans="1:12">
      <c r="A49" s="19" t="s">
        <v>1105</v>
      </c>
      <c r="B49" s="19" t="s">
        <v>901</v>
      </c>
      <c r="C49" s="19" t="str">
        <f t="shared" si="0"/>
        <v>Bradbury</v>
      </c>
      <c r="D49" s="22"/>
      <c r="E49" s="22"/>
      <c r="F49" s="22">
        <v>16</v>
      </c>
      <c r="G49" s="22">
        <v>9</v>
      </c>
      <c r="H49" s="22">
        <v>9</v>
      </c>
      <c r="I49" s="22">
        <v>7</v>
      </c>
      <c r="J49" s="21">
        <f t="shared" si="2"/>
        <v>41</v>
      </c>
      <c r="K49" s="18" t="s">
        <v>1390</v>
      </c>
      <c r="L49" s="18" t="s">
        <v>697</v>
      </c>
    </row>
    <row r="50" spans="1:12">
      <c r="A50" s="19" t="s">
        <v>1049</v>
      </c>
      <c r="B50" s="19" t="s">
        <v>902</v>
      </c>
      <c r="C50" s="19" t="str">
        <f t="shared" si="0"/>
        <v>Brawley</v>
      </c>
      <c r="D50" s="22"/>
      <c r="E50" s="22"/>
      <c r="F50" s="22">
        <v>399</v>
      </c>
      <c r="G50" s="22">
        <v>210</v>
      </c>
      <c r="H50" s="22">
        <v>202</v>
      </c>
      <c r="I50" s="22">
        <v>615</v>
      </c>
      <c r="J50" s="21">
        <f t="shared" si="2"/>
        <v>1426</v>
      </c>
      <c r="K50" s="18" t="s">
        <v>1415</v>
      </c>
      <c r="L50" s="18" t="s">
        <v>697</v>
      </c>
    </row>
    <row r="51" spans="1:12">
      <c r="A51" s="19" t="s">
        <v>1168</v>
      </c>
      <c r="B51" s="19" t="s">
        <v>903</v>
      </c>
      <c r="C51" s="19" t="str">
        <f t="shared" si="0"/>
        <v>Brea</v>
      </c>
      <c r="D51" s="22"/>
      <c r="E51" s="22"/>
      <c r="F51" s="22">
        <v>669</v>
      </c>
      <c r="G51" s="22">
        <v>393</v>
      </c>
      <c r="H51" s="22">
        <v>403</v>
      </c>
      <c r="I51" s="22">
        <v>900</v>
      </c>
      <c r="J51" s="21">
        <f t="shared" si="2"/>
        <v>2365</v>
      </c>
      <c r="K51" s="18" t="s">
        <v>1392</v>
      </c>
      <c r="L51" s="18" t="s">
        <v>697</v>
      </c>
    </row>
    <row r="52" spans="1:12">
      <c r="A52" s="19" t="s">
        <v>1498</v>
      </c>
      <c r="B52" s="19" t="s">
        <v>904</v>
      </c>
      <c r="C52" s="19" t="str">
        <f t="shared" si="0"/>
        <v>Brentwood</v>
      </c>
      <c r="D52" s="22"/>
      <c r="E52" s="22"/>
      <c r="F52" s="22">
        <v>402</v>
      </c>
      <c r="G52" s="22">
        <v>232</v>
      </c>
      <c r="H52" s="22">
        <v>247</v>
      </c>
      <c r="I52" s="22">
        <v>641</v>
      </c>
      <c r="J52" s="21">
        <f t="shared" si="2"/>
        <v>1522</v>
      </c>
      <c r="K52" s="18" t="s">
        <v>1401</v>
      </c>
      <c r="L52" s="18" t="s">
        <v>697</v>
      </c>
    </row>
    <row r="53" spans="1:12">
      <c r="A53" s="19" t="s">
        <v>1262</v>
      </c>
      <c r="B53" s="19" t="s">
        <v>905</v>
      </c>
      <c r="C53" s="19" t="str">
        <f t="shared" si="0"/>
        <v>Brisbane</v>
      </c>
      <c r="D53" s="22"/>
      <c r="E53" s="22"/>
      <c r="F53" s="22">
        <v>317</v>
      </c>
      <c r="G53" s="22">
        <v>183</v>
      </c>
      <c r="H53" s="22">
        <v>303</v>
      </c>
      <c r="I53" s="22">
        <v>785</v>
      </c>
      <c r="J53" s="21">
        <f t="shared" si="2"/>
        <v>1588</v>
      </c>
      <c r="K53" s="18" t="s">
        <v>1405</v>
      </c>
      <c r="L53" s="18" t="s">
        <v>697</v>
      </c>
    </row>
    <row r="54" spans="1:12">
      <c r="A54" s="19" t="s">
        <v>1270</v>
      </c>
      <c r="B54" s="19" t="s">
        <v>906</v>
      </c>
      <c r="C54" s="19" t="str">
        <f t="shared" si="0"/>
        <v>Buellton</v>
      </c>
      <c r="D54" s="22"/>
      <c r="E54" s="22"/>
      <c r="F54" s="22">
        <v>55</v>
      </c>
      <c r="G54" s="22">
        <v>37</v>
      </c>
      <c r="H54" s="22">
        <v>30</v>
      </c>
      <c r="I54" s="22">
        <v>43</v>
      </c>
      <c r="J54" s="21">
        <f t="shared" si="2"/>
        <v>165</v>
      </c>
      <c r="K54" s="18" t="s">
        <v>1416</v>
      </c>
      <c r="L54" s="18" t="s">
        <v>697</v>
      </c>
    </row>
    <row r="55" spans="1:12">
      <c r="A55" s="19" t="s">
        <v>1168</v>
      </c>
      <c r="B55" s="19" t="s">
        <v>907</v>
      </c>
      <c r="C55" s="19" t="str">
        <f t="shared" si="0"/>
        <v>Buena Park</v>
      </c>
      <c r="D55" s="22"/>
      <c r="E55" s="22"/>
      <c r="F55" s="22">
        <v>2119</v>
      </c>
      <c r="G55" s="22">
        <v>1343</v>
      </c>
      <c r="H55" s="22">
        <v>1573</v>
      </c>
      <c r="I55" s="22">
        <v>3884</v>
      </c>
      <c r="J55" s="21">
        <f t="shared" si="2"/>
        <v>8919</v>
      </c>
      <c r="K55" s="18" t="s">
        <v>1392</v>
      </c>
      <c r="L55" s="18" t="s">
        <v>697</v>
      </c>
    </row>
    <row r="56" spans="1:12">
      <c r="A56" s="19" t="s">
        <v>1105</v>
      </c>
      <c r="B56" s="19" t="s">
        <v>908</v>
      </c>
      <c r="C56" s="19" t="str">
        <f t="shared" si="0"/>
        <v>Burbank</v>
      </c>
      <c r="D56" s="22"/>
      <c r="E56" s="22"/>
      <c r="F56" s="22">
        <v>2553</v>
      </c>
      <c r="G56" s="22">
        <v>1418</v>
      </c>
      <c r="H56" s="22">
        <v>1409</v>
      </c>
      <c r="I56" s="22">
        <v>3392</v>
      </c>
      <c r="J56" s="21">
        <f t="shared" si="2"/>
        <v>8772</v>
      </c>
      <c r="K56" s="18" t="s">
        <v>1390</v>
      </c>
      <c r="L56" s="18" t="s">
        <v>697</v>
      </c>
    </row>
    <row r="57" spans="1:12">
      <c r="A57" s="19" t="s">
        <v>1262</v>
      </c>
      <c r="B57" s="19" t="s">
        <v>909</v>
      </c>
      <c r="C57" s="19" t="str">
        <f t="shared" si="0"/>
        <v>Burlingame</v>
      </c>
      <c r="D57" s="22"/>
      <c r="E57" s="22"/>
      <c r="F57" s="22">
        <v>863</v>
      </c>
      <c r="G57" s="22">
        <v>497</v>
      </c>
      <c r="H57" s="22">
        <v>529</v>
      </c>
      <c r="I57" s="22">
        <v>1368</v>
      </c>
      <c r="J57" s="21">
        <f t="shared" si="2"/>
        <v>3257</v>
      </c>
      <c r="K57" s="18" t="s">
        <v>1405</v>
      </c>
      <c r="L57" s="18" t="s">
        <v>697</v>
      </c>
    </row>
    <row r="58" spans="1:12">
      <c r="A58" s="19" t="s">
        <v>910</v>
      </c>
      <c r="B58" s="19" t="str">
        <f>A58</f>
        <v>Butte County - Unincorporated</v>
      </c>
      <c r="C58" s="19" t="str">
        <f t="shared" si="0"/>
        <v>Butte County - Unincorporated</v>
      </c>
      <c r="D58" s="22"/>
      <c r="E58" s="22"/>
      <c r="F58" s="22">
        <v>272</v>
      </c>
      <c r="G58" s="22">
        <v>361</v>
      </c>
      <c r="H58" s="22">
        <v>998</v>
      </c>
      <c r="I58" s="22">
        <v>2157</v>
      </c>
      <c r="J58" s="21">
        <f t="shared" si="2"/>
        <v>3788</v>
      </c>
      <c r="K58" s="18" t="s">
        <v>1413</v>
      </c>
      <c r="L58" s="18" t="s">
        <v>697</v>
      </c>
    </row>
    <row r="59" spans="1:12">
      <c r="A59" s="19" t="s">
        <v>1105</v>
      </c>
      <c r="B59" s="19" t="s">
        <v>911</v>
      </c>
      <c r="C59" s="19" t="str">
        <f t="shared" si="0"/>
        <v>Calabasas</v>
      </c>
      <c r="D59" s="22"/>
      <c r="E59" s="22"/>
      <c r="F59" s="22">
        <v>132</v>
      </c>
      <c r="G59" s="22">
        <v>71</v>
      </c>
      <c r="H59" s="22">
        <v>70</v>
      </c>
      <c r="I59" s="22">
        <v>81</v>
      </c>
      <c r="J59" s="21">
        <f t="shared" si="2"/>
        <v>354</v>
      </c>
      <c r="K59" s="18" t="s">
        <v>1390</v>
      </c>
      <c r="L59" s="18" t="s">
        <v>697</v>
      </c>
    </row>
    <row r="60" spans="1:12">
      <c r="A60" s="19" t="s">
        <v>912</v>
      </c>
      <c r="B60" s="19" t="str">
        <f>A60</f>
        <v>Calaveras County - Unincorporated</v>
      </c>
      <c r="C60" s="19" t="str">
        <f t="shared" si="0"/>
        <v>Calaveras County - Unincorporated</v>
      </c>
      <c r="D60" s="22"/>
      <c r="E60" s="22"/>
      <c r="F60" s="22">
        <v>268</v>
      </c>
      <c r="G60" s="22">
        <v>178</v>
      </c>
      <c r="H60" s="22">
        <v>168</v>
      </c>
      <c r="I60" s="22">
        <v>482</v>
      </c>
      <c r="J60" s="21">
        <f t="shared" si="2"/>
        <v>1096</v>
      </c>
      <c r="K60" s="18" t="s">
        <v>1400</v>
      </c>
      <c r="L60" s="18" t="s">
        <v>697</v>
      </c>
    </row>
    <row r="61" spans="1:12">
      <c r="A61" s="19" t="s">
        <v>1049</v>
      </c>
      <c r="B61" s="19" t="s">
        <v>913</v>
      </c>
      <c r="C61" s="19" t="str">
        <f t="shared" si="0"/>
        <v>Calexico</v>
      </c>
      <c r="D61" s="22"/>
      <c r="E61" s="22"/>
      <c r="F61" s="22">
        <v>1279</v>
      </c>
      <c r="G61" s="22">
        <v>655</v>
      </c>
      <c r="H61" s="22">
        <v>614</v>
      </c>
      <c r="I61" s="22">
        <v>2320</v>
      </c>
      <c r="J61" s="21">
        <f t="shared" si="2"/>
        <v>4868</v>
      </c>
      <c r="K61" s="18" t="s">
        <v>1415</v>
      </c>
      <c r="L61" s="18" t="s">
        <v>697</v>
      </c>
    </row>
    <row r="62" spans="1:12">
      <c r="A62" s="19" t="s">
        <v>1500</v>
      </c>
      <c r="B62" s="19" t="s">
        <v>914</v>
      </c>
      <c r="C62" s="19" t="str">
        <f t="shared" si="0"/>
        <v>California City</v>
      </c>
      <c r="D62" s="24"/>
      <c r="E62" s="24"/>
      <c r="F62" s="24">
        <v>39</v>
      </c>
      <c r="G62" s="24">
        <v>25</v>
      </c>
      <c r="H62" s="24">
        <v>100</v>
      </c>
      <c r="I62" s="24">
        <v>263</v>
      </c>
      <c r="J62" s="21">
        <f t="shared" si="2"/>
        <v>427</v>
      </c>
      <c r="K62" s="18" t="s">
        <v>1404</v>
      </c>
      <c r="L62" s="18" t="s">
        <v>697</v>
      </c>
    </row>
    <row r="63" spans="1:12">
      <c r="A63" s="19" t="s">
        <v>1225</v>
      </c>
      <c r="B63" s="19" t="s">
        <v>915</v>
      </c>
      <c r="C63" s="19" t="str">
        <f t="shared" si="0"/>
        <v>Calimesa</v>
      </c>
      <c r="D63" s="22"/>
      <c r="E63" s="22"/>
      <c r="F63" s="22">
        <v>495</v>
      </c>
      <c r="G63" s="22">
        <v>275</v>
      </c>
      <c r="H63" s="22">
        <v>379</v>
      </c>
      <c r="I63" s="22">
        <v>868</v>
      </c>
      <c r="J63" s="21">
        <f t="shared" si="2"/>
        <v>2017</v>
      </c>
      <c r="K63" s="18" t="s">
        <v>1409</v>
      </c>
      <c r="L63" s="18" t="s">
        <v>697</v>
      </c>
    </row>
    <row r="64" spans="1:12">
      <c r="A64" s="19" t="s">
        <v>1049</v>
      </c>
      <c r="B64" s="19" t="s">
        <v>916</v>
      </c>
      <c r="C64" s="19" t="str">
        <f t="shared" si="0"/>
        <v>Calipatria</v>
      </c>
      <c r="D64" s="22"/>
      <c r="E64" s="22"/>
      <c r="F64" s="22">
        <v>36</v>
      </c>
      <c r="G64" s="22">
        <v>21</v>
      </c>
      <c r="H64" s="22">
        <v>16</v>
      </c>
      <c r="I64" s="22">
        <v>78</v>
      </c>
      <c r="J64" s="21">
        <f t="shared" si="2"/>
        <v>151</v>
      </c>
      <c r="K64" s="18" t="s">
        <v>1415</v>
      </c>
      <c r="L64" s="18" t="s">
        <v>697</v>
      </c>
    </row>
    <row r="65" spans="1:12">
      <c r="A65" s="19" t="s">
        <v>1150</v>
      </c>
      <c r="B65" s="19" t="s">
        <v>917</v>
      </c>
      <c r="C65" s="19" t="str">
        <f t="shared" si="0"/>
        <v>Calistoga</v>
      </c>
      <c r="D65" s="22"/>
      <c r="E65" s="22"/>
      <c r="F65" s="22">
        <v>31</v>
      </c>
      <c r="G65" s="22">
        <v>19</v>
      </c>
      <c r="H65" s="22">
        <v>19</v>
      </c>
      <c r="I65" s="22">
        <v>50</v>
      </c>
      <c r="J65" s="21">
        <f t="shared" si="2"/>
        <v>119</v>
      </c>
      <c r="K65" s="18" t="s">
        <v>1398</v>
      </c>
      <c r="L65" s="18" t="s">
        <v>697</v>
      </c>
    </row>
    <row r="66" spans="1:12">
      <c r="A66" s="19" t="s">
        <v>1340</v>
      </c>
      <c r="B66" s="19" t="s">
        <v>918</v>
      </c>
      <c r="C66" s="19" t="str">
        <f t="shared" ref="C66:C129" si="3">B66</f>
        <v>Camarillo</v>
      </c>
      <c r="D66" s="22"/>
      <c r="E66" s="22"/>
      <c r="F66" s="22">
        <v>353</v>
      </c>
      <c r="G66" s="22">
        <v>244</v>
      </c>
      <c r="H66" s="22">
        <v>271</v>
      </c>
      <c r="I66" s="22">
        <v>508</v>
      </c>
      <c r="J66" s="21">
        <f t="shared" ref="J66:J86" si="4">SUM(D66:I66)</f>
        <v>1376</v>
      </c>
      <c r="K66" s="18" t="s">
        <v>1417</v>
      </c>
      <c r="L66" s="18" t="s">
        <v>697</v>
      </c>
    </row>
    <row r="67" spans="1:12">
      <c r="A67" s="19" t="s">
        <v>1272</v>
      </c>
      <c r="B67" s="19" t="s">
        <v>919</v>
      </c>
      <c r="C67" s="19" t="str">
        <f t="shared" si="3"/>
        <v>Campbell</v>
      </c>
      <c r="D67" s="22"/>
      <c r="E67" s="22"/>
      <c r="F67" s="22">
        <v>752</v>
      </c>
      <c r="G67" s="22">
        <v>434</v>
      </c>
      <c r="H67" s="22">
        <v>499</v>
      </c>
      <c r="I67" s="22">
        <v>1292</v>
      </c>
      <c r="J67" s="21">
        <f t="shared" si="4"/>
        <v>2977</v>
      </c>
      <c r="K67" s="18" t="s">
        <v>1418</v>
      </c>
      <c r="L67" s="18" t="s">
        <v>697</v>
      </c>
    </row>
    <row r="68" spans="1:12">
      <c r="A68" s="19" t="s">
        <v>1225</v>
      </c>
      <c r="B68" s="19" t="s">
        <v>920</v>
      </c>
      <c r="C68" s="19" t="str">
        <f t="shared" si="3"/>
        <v>Canyon Lake</v>
      </c>
      <c r="D68" s="22"/>
      <c r="E68" s="22"/>
      <c r="F68" s="22">
        <v>43</v>
      </c>
      <c r="G68" s="22">
        <v>24</v>
      </c>
      <c r="H68" s="22">
        <v>24</v>
      </c>
      <c r="I68" s="22">
        <v>38</v>
      </c>
      <c r="J68" s="21">
        <f t="shared" si="4"/>
        <v>129</v>
      </c>
      <c r="K68" s="18" t="s">
        <v>1409</v>
      </c>
      <c r="L68" s="18" t="s">
        <v>697</v>
      </c>
    </row>
    <row r="69" spans="1:12">
      <c r="A69" s="19" t="s">
        <v>1275</v>
      </c>
      <c r="B69" s="19" t="s">
        <v>921</v>
      </c>
      <c r="C69" s="19" t="str">
        <f t="shared" si="3"/>
        <v>Capitola</v>
      </c>
      <c r="D69" s="24"/>
      <c r="E69" s="24"/>
      <c r="F69" s="24">
        <v>430</v>
      </c>
      <c r="G69" s="24">
        <v>282</v>
      </c>
      <c r="H69" s="24">
        <v>169</v>
      </c>
      <c r="I69" s="24">
        <v>455</v>
      </c>
      <c r="J69" s="21">
        <f t="shared" si="4"/>
        <v>1336</v>
      </c>
      <c r="K69" s="18" t="s">
        <v>1419</v>
      </c>
      <c r="L69" s="18" t="s">
        <v>697</v>
      </c>
    </row>
    <row r="70" spans="1:12">
      <c r="A70" s="19" t="s">
        <v>1245</v>
      </c>
      <c r="B70" s="19" t="s">
        <v>922</v>
      </c>
      <c r="C70" s="19" t="str">
        <f t="shared" si="3"/>
        <v>Carlsbad</v>
      </c>
      <c r="D70" s="22"/>
      <c r="E70" s="22"/>
      <c r="F70" s="22">
        <v>1311</v>
      </c>
      <c r="G70" s="22">
        <v>784</v>
      </c>
      <c r="H70" s="22">
        <v>749</v>
      </c>
      <c r="I70" s="22">
        <v>1029</v>
      </c>
      <c r="J70" s="21">
        <f t="shared" si="4"/>
        <v>3873</v>
      </c>
      <c r="K70" s="18" t="s">
        <v>1420</v>
      </c>
      <c r="L70" s="18" t="s">
        <v>697</v>
      </c>
    </row>
    <row r="71" spans="1:12">
      <c r="A71" s="19" t="s">
        <v>1139</v>
      </c>
      <c r="B71" s="19" t="s">
        <v>1487</v>
      </c>
      <c r="C71" s="19" t="str">
        <f t="shared" si="3"/>
        <v>Carmel-by-the-Sea</v>
      </c>
      <c r="D71" s="24"/>
      <c r="E71" s="24"/>
      <c r="F71" s="24">
        <v>113</v>
      </c>
      <c r="G71" s="24">
        <v>74</v>
      </c>
      <c r="H71" s="24">
        <v>44</v>
      </c>
      <c r="I71" s="24">
        <v>118</v>
      </c>
      <c r="J71" s="21">
        <f t="shared" si="4"/>
        <v>349</v>
      </c>
      <c r="K71" s="18" t="s">
        <v>1422</v>
      </c>
      <c r="L71" s="18" t="s">
        <v>697</v>
      </c>
    </row>
    <row r="72" spans="1:12">
      <c r="A72" s="19" t="s">
        <v>1270</v>
      </c>
      <c r="B72" s="19" t="s">
        <v>924</v>
      </c>
      <c r="C72" s="19" t="str">
        <f t="shared" si="3"/>
        <v>Carpinteria</v>
      </c>
      <c r="D72" s="22"/>
      <c r="E72" s="22"/>
      <c r="F72" s="22">
        <v>286</v>
      </c>
      <c r="G72" s="22">
        <v>132</v>
      </c>
      <c r="H72" s="22">
        <v>135</v>
      </c>
      <c r="I72" s="22">
        <v>348</v>
      </c>
      <c r="J72" s="21">
        <f t="shared" si="4"/>
        <v>901</v>
      </c>
      <c r="K72" s="18" t="s">
        <v>1416</v>
      </c>
      <c r="L72" s="18" t="s">
        <v>697</v>
      </c>
    </row>
    <row r="73" spans="1:12">
      <c r="A73" s="19" t="s">
        <v>1105</v>
      </c>
      <c r="B73" s="19" t="s">
        <v>925</v>
      </c>
      <c r="C73" s="19" t="str">
        <f t="shared" si="3"/>
        <v>Carson</v>
      </c>
      <c r="D73" s="22"/>
      <c r="E73" s="22"/>
      <c r="F73" s="22">
        <v>1770</v>
      </c>
      <c r="G73" s="22">
        <v>913</v>
      </c>
      <c r="H73" s="22">
        <v>875</v>
      </c>
      <c r="I73" s="22">
        <v>2060</v>
      </c>
      <c r="J73" s="21">
        <f t="shared" si="4"/>
        <v>5618</v>
      </c>
      <c r="K73" s="18" t="s">
        <v>1390</v>
      </c>
      <c r="L73" s="18" t="s">
        <v>697</v>
      </c>
    </row>
    <row r="74" spans="1:12">
      <c r="A74" s="19" t="s">
        <v>1225</v>
      </c>
      <c r="B74" s="19" t="s">
        <v>926</v>
      </c>
      <c r="C74" s="19" t="str">
        <f t="shared" si="3"/>
        <v>Cathedral</v>
      </c>
      <c r="D74" s="22"/>
      <c r="E74" s="22"/>
      <c r="F74" s="22">
        <v>540</v>
      </c>
      <c r="G74" s="22">
        <v>353</v>
      </c>
      <c r="H74" s="22">
        <v>457</v>
      </c>
      <c r="I74" s="22">
        <v>1199</v>
      </c>
      <c r="J74" s="21">
        <f t="shared" si="4"/>
        <v>2549</v>
      </c>
      <c r="K74" s="18" t="s">
        <v>1409</v>
      </c>
      <c r="L74" s="18" t="s">
        <v>697</v>
      </c>
    </row>
    <row r="75" spans="1:12">
      <c r="A75" s="19" t="s">
        <v>1507</v>
      </c>
      <c r="B75" s="19" t="s">
        <v>927</v>
      </c>
      <c r="C75" s="19" t="str">
        <f t="shared" si="3"/>
        <v>Ceres</v>
      </c>
      <c r="D75" s="23"/>
      <c r="E75" s="23"/>
      <c r="F75" s="23">
        <v>706</v>
      </c>
      <c r="G75" s="23">
        <v>489</v>
      </c>
      <c r="H75" s="23">
        <v>661</v>
      </c>
      <c r="I75" s="23">
        <v>1505</v>
      </c>
      <c r="J75" s="21">
        <f t="shared" si="4"/>
        <v>3361</v>
      </c>
      <c r="K75" s="18" t="s">
        <v>1423</v>
      </c>
      <c r="L75" s="18" t="s">
        <v>697</v>
      </c>
    </row>
    <row r="76" spans="1:12">
      <c r="A76" s="19" t="s">
        <v>1105</v>
      </c>
      <c r="B76" s="19" t="s">
        <v>928</v>
      </c>
      <c r="C76" s="19" t="str">
        <f t="shared" si="3"/>
        <v>Cerritos</v>
      </c>
      <c r="D76" s="22"/>
      <c r="E76" s="22"/>
      <c r="F76" s="22">
        <v>679</v>
      </c>
      <c r="G76" s="22">
        <v>345</v>
      </c>
      <c r="H76" s="22">
        <v>332</v>
      </c>
      <c r="I76" s="22">
        <v>552</v>
      </c>
      <c r="J76" s="21">
        <f t="shared" si="4"/>
        <v>1908</v>
      </c>
      <c r="K76" s="18" t="s">
        <v>1390</v>
      </c>
      <c r="L76" s="18" t="s">
        <v>697</v>
      </c>
    </row>
    <row r="77" spans="1:12">
      <c r="A77" s="19" t="s">
        <v>1505</v>
      </c>
      <c r="B77" s="19" t="s">
        <v>929</v>
      </c>
      <c r="C77" s="19" t="str">
        <f t="shared" si="3"/>
        <v>Chico</v>
      </c>
      <c r="D77" s="22"/>
      <c r="E77" s="22"/>
      <c r="F77" s="22">
        <v>1101</v>
      </c>
      <c r="G77" s="22">
        <v>507</v>
      </c>
      <c r="H77" s="22">
        <v>770</v>
      </c>
      <c r="I77" s="22">
        <v>1110</v>
      </c>
      <c r="J77" s="21">
        <f t="shared" si="4"/>
        <v>3488</v>
      </c>
      <c r="K77" s="18" t="s">
        <v>1413</v>
      </c>
      <c r="L77" s="18" t="s">
        <v>697</v>
      </c>
    </row>
    <row r="78" spans="1:12">
      <c r="A78" s="19" t="s">
        <v>1240</v>
      </c>
      <c r="B78" s="19" t="s">
        <v>930</v>
      </c>
      <c r="C78" s="19" t="str">
        <f t="shared" si="3"/>
        <v>Chino</v>
      </c>
      <c r="D78" s="22"/>
      <c r="E78" s="22"/>
      <c r="F78" s="22">
        <v>2113</v>
      </c>
      <c r="G78" s="22">
        <v>1284</v>
      </c>
      <c r="H78" s="22">
        <v>1203</v>
      </c>
      <c r="I78" s="22">
        <v>2378</v>
      </c>
      <c r="J78" s="21">
        <f t="shared" si="4"/>
        <v>6978</v>
      </c>
      <c r="K78" s="18" t="s">
        <v>1389</v>
      </c>
      <c r="L78" s="18" t="s">
        <v>697</v>
      </c>
    </row>
    <row r="79" spans="1:12">
      <c r="A79" s="19" t="s">
        <v>1240</v>
      </c>
      <c r="B79" s="19" t="s">
        <v>931</v>
      </c>
      <c r="C79" s="19" t="str">
        <f t="shared" si="3"/>
        <v>Chino Hills</v>
      </c>
      <c r="D79" s="22"/>
      <c r="E79" s="22"/>
      <c r="F79" s="22">
        <v>1388</v>
      </c>
      <c r="G79" s="22">
        <v>821</v>
      </c>
      <c r="H79" s="22">
        <v>789</v>
      </c>
      <c r="I79" s="22">
        <v>731</v>
      </c>
      <c r="J79" s="21">
        <f t="shared" si="4"/>
        <v>3729</v>
      </c>
      <c r="K79" s="18" t="s">
        <v>1389</v>
      </c>
      <c r="L79" s="18" t="s">
        <v>697</v>
      </c>
    </row>
    <row r="80" spans="1:12">
      <c r="A80" s="19" t="s">
        <v>1110</v>
      </c>
      <c r="B80" s="19" t="s">
        <v>932</v>
      </c>
      <c r="C80" s="19" t="str">
        <f t="shared" si="3"/>
        <v>Chowchilla</v>
      </c>
      <c r="D80" s="28"/>
      <c r="E80" s="28"/>
      <c r="F80" s="28">
        <v>364</v>
      </c>
      <c r="G80" s="28">
        <v>306</v>
      </c>
      <c r="H80" s="28">
        <v>275</v>
      </c>
      <c r="I80" s="28">
        <v>785</v>
      </c>
      <c r="J80" s="21">
        <f t="shared" si="4"/>
        <v>1730</v>
      </c>
      <c r="K80" s="18" t="s">
        <v>1424</v>
      </c>
      <c r="L80" s="18" t="s">
        <v>697</v>
      </c>
    </row>
    <row r="81" spans="1:12">
      <c r="A81" s="19" t="s">
        <v>1245</v>
      </c>
      <c r="B81" s="19" t="s">
        <v>933</v>
      </c>
      <c r="C81" s="19" t="str">
        <f t="shared" si="3"/>
        <v>Chula Vista</v>
      </c>
      <c r="D81" s="22"/>
      <c r="E81" s="22"/>
      <c r="F81" s="22">
        <v>2750</v>
      </c>
      <c r="G81" s="22">
        <v>1777</v>
      </c>
      <c r="H81" s="22">
        <v>1911</v>
      </c>
      <c r="I81" s="22">
        <v>4667</v>
      </c>
      <c r="J81" s="21">
        <f t="shared" si="4"/>
        <v>11105</v>
      </c>
      <c r="K81" s="18" t="s">
        <v>1420</v>
      </c>
      <c r="L81" s="18" t="s">
        <v>697</v>
      </c>
    </row>
    <row r="82" spans="1:12">
      <c r="A82" s="19" t="s">
        <v>1234</v>
      </c>
      <c r="B82" s="19" t="s">
        <v>934</v>
      </c>
      <c r="C82" s="19" t="str">
        <f t="shared" si="3"/>
        <v>Citrus Heights</v>
      </c>
      <c r="D82" s="22"/>
      <c r="E82" s="22"/>
      <c r="F82" s="22">
        <v>132</v>
      </c>
      <c r="G82" s="22">
        <v>79</v>
      </c>
      <c r="H82" s="22">
        <v>144</v>
      </c>
      <c r="I82" s="22">
        <v>342</v>
      </c>
      <c r="J82" s="21">
        <f t="shared" si="4"/>
        <v>697</v>
      </c>
      <c r="K82" s="18" t="s">
        <v>1425</v>
      </c>
      <c r="L82" s="18" t="s">
        <v>697</v>
      </c>
    </row>
    <row r="83" spans="1:12">
      <c r="A83" s="19" t="s">
        <v>1105</v>
      </c>
      <c r="B83" s="19" t="s">
        <v>935</v>
      </c>
      <c r="C83" s="19" t="str">
        <f t="shared" si="3"/>
        <v>Claremont</v>
      </c>
      <c r="D83" s="22"/>
      <c r="E83" s="22"/>
      <c r="F83" s="22">
        <v>556</v>
      </c>
      <c r="G83" s="22">
        <v>310</v>
      </c>
      <c r="H83" s="22">
        <v>297</v>
      </c>
      <c r="I83" s="22">
        <v>548</v>
      </c>
      <c r="J83" s="21">
        <f t="shared" si="4"/>
        <v>1711</v>
      </c>
      <c r="K83" s="18" t="s">
        <v>1390</v>
      </c>
      <c r="L83" s="18" t="s">
        <v>697</v>
      </c>
    </row>
    <row r="84" spans="1:12">
      <c r="A84" s="19" t="s">
        <v>1498</v>
      </c>
      <c r="B84" s="19" t="s">
        <v>936</v>
      </c>
      <c r="C84" s="19" t="str">
        <f t="shared" si="3"/>
        <v>Clayton</v>
      </c>
      <c r="D84" s="22"/>
      <c r="E84" s="22"/>
      <c r="F84" s="22">
        <v>170</v>
      </c>
      <c r="G84" s="22">
        <v>97</v>
      </c>
      <c r="H84" s="22">
        <v>84</v>
      </c>
      <c r="I84" s="22">
        <v>219</v>
      </c>
      <c r="J84" s="21">
        <f t="shared" si="4"/>
        <v>570</v>
      </c>
      <c r="K84" s="18" t="s">
        <v>1401</v>
      </c>
      <c r="L84" s="18" t="s">
        <v>697</v>
      </c>
    </row>
    <row r="85" spans="1:12">
      <c r="A85" s="19" t="s">
        <v>1508</v>
      </c>
      <c r="B85" s="19" t="s">
        <v>937</v>
      </c>
      <c r="C85" s="19" t="str">
        <f t="shared" si="3"/>
        <v>Clearlake</v>
      </c>
      <c r="D85" s="22"/>
      <c r="E85" s="22"/>
      <c r="F85" s="22">
        <v>97</v>
      </c>
      <c r="G85" s="22">
        <v>65</v>
      </c>
      <c r="H85" s="22">
        <v>72</v>
      </c>
      <c r="I85" s="22">
        <v>200</v>
      </c>
      <c r="J85" s="21">
        <f t="shared" si="4"/>
        <v>434</v>
      </c>
      <c r="K85" s="18" t="s">
        <v>1426</v>
      </c>
      <c r="L85" s="18" t="s">
        <v>697</v>
      </c>
    </row>
    <row r="86" spans="1:12">
      <c r="A86" s="19" t="s">
        <v>1301</v>
      </c>
      <c r="B86" s="19" t="s">
        <v>938</v>
      </c>
      <c r="C86" s="19" t="str">
        <f t="shared" si="3"/>
        <v>Cloverdale</v>
      </c>
      <c r="D86" s="22"/>
      <c r="E86" s="22"/>
      <c r="F86" s="22">
        <v>86</v>
      </c>
      <c r="G86" s="22">
        <v>55</v>
      </c>
      <c r="H86" s="22">
        <v>45</v>
      </c>
      <c r="I86" s="22">
        <v>149</v>
      </c>
      <c r="J86" s="21">
        <f t="shared" si="4"/>
        <v>335</v>
      </c>
      <c r="K86" s="18" t="s">
        <v>1427</v>
      </c>
      <c r="L86" s="18" t="s">
        <v>697</v>
      </c>
    </row>
    <row r="87" spans="1:12">
      <c r="A87" s="19" t="s">
        <v>1010</v>
      </c>
      <c r="B87" s="19" t="s">
        <v>939</v>
      </c>
      <c r="C87" s="19" t="str">
        <f t="shared" si="3"/>
        <v>Clovis</v>
      </c>
      <c r="D87" s="24"/>
      <c r="E87" s="24"/>
      <c r="F87" s="24">
        <v>2926</v>
      </c>
      <c r="G87" s="24">
        <v>1549</v>
      </c>
      <c r="H87" s="24">
        <v>1448</v>
      </c>
      <c r="I87" s="24">
        <v>3054</v>
      </c>
      <c r="J87" s="21">
        <v>8977</v>
      </c>
      <c r="K87" s="18" t="s">
        <v>1428</v>
      </c>
      <c r="L87" s="18" t="s">
        <v>697</v>
      </c>
    </row>
    <row r="88" spans="1:12">
      <c r="A88" s="19" t="s">
        <v>1225</v>
      </c>
      <c r="B88" s="19" t="s">
        <v>940</v>
      </c>
      <c r="C88" s="19" t="str">
        <f t="shared" si="3"/>
        <v>Coachella</v>
      </c>
      <c r="D88" s="22"/>
      <c r="E88" s="22"/>
      <c r="F88" s="22">
        <v>1033</v>
      </c>
      <c r="G88" s="22">
        <v>999</v>
      </c>
      <c r="H88" s="22">
        <v>1367</v>
      </c>
      <c r="I88" s="22">
        <v>4487</v>
      </c>
      <c r="J88" s="21">
        <f>SUM(D88:I88)</f>
        <v>7886</v>
      </c>
      <c r="K88" s="18" t="s">
        <v>1409</v>
      </c>
      <c r="L88" s="18" t="s">
        <v>697</v>
      </c>
    </row>
    <row r="89" spans="1:12">
      <c r="A89" s="19" t="s">
        <v>1010</v>
      </c>
      <c r="B89" s="19" t="s">
        <v>941</v>
      </c>
      <c r="C89" s="19" t="str">
        <f t="shared" si="3"/>
        <v>Coalinga</v>
      </c>
      <c r="D89" s="24"/>
      <c r="E89" s="24"/>
      <c r="F89" s="24">
        <v>157</v>
      </c>
      <c r="G89" s="24">
        <v>96</v>
      </c>
      <c r="H89" s="24">
        <v>89</v>
      </c>
      <c r="I89" s="24">
        <v>224</v>
      </c>
      <c r="J89" s="21">
        <v>566</v>
      </c>
      <c r="K89" s="18" t="s">
        <v>1428</v>
      </c>
      <c r="L89" s="18" t="s">
        <v>697</v>
      </c>
    </row>
    <row r="90" spans="1:12">
      <c r="A90" s="19" t="s">
        <v>1501</v>
      </c>
      <c r="B90" s="19" t="s">
        <v>942</v>
      </c>
      <c r="C90" s="19" t="str">
        <f t="shared" si="3"/>
        <v>Colfax</v>
      </c>
      <c r="D90" s="22"/>
      <c r="E90" s="22"/>
      <c r="F90" s="22">
        <v>17</v>
      </c>
      <c r="G90" s="22">
        <v>11</v>
      </c>
      <c r="H90" s="22">
        <v>21</v>
      </c>
      <c r="I90" s="22">
        <v>48</v>
      </c>
      <c r="J90" s="21">
        <f t="shared" ref="J90:J121" si="5">SUM(D90:I90)</f>
        <v>97</v>
      </c>
      <c r="K90" s="18" t="s">
        <v>1407</v>
      </c>
      <c r="L90" s="18" t="s">
        <v>697</v>
      </c>
    </row>
    <row r="91" spans="1:12">
      <c r="A91" s="19" t="s">
        <v>1262</v>
      </c>
      <c r="B91" s="19" t="s">
        <v>1429</v>
      </c>
      <c r="C91" s="19" t="str">
        <f t="shared" si="3"/>
        <v>Colma</v>
      </c>
      <c r="D91" s="22"/>
      <c r="E91" s="22"/>
      <c r="F91" s="22">
        <v>44</v>
      </c>
      <c r="G91" s="22">
        <v>25</v>
      </c>
      <c r="H91" s="22">
        <v>37</v>
      </c>
      <c r="I91" s="22">
        <v>96</v>
      </c>
      <c r="J91" s="21">
        <f t="shared" si="5"/>
        <v>202</v>
      </c>
      <c r="K91" s="18" t="s">
        <v>1405</v>
      </c>
      <c r="L91" s="18" t="s">
        <v>697</v>
      </c>
    </row>
    <row r="92" spans="1:12">
      <c r="A92" s="19" t="s">
        <v>1240</v>
      </c>
      <c r="B92" s="19" t="s">
        <v>943</v>
      </c>
      <c r="C92" s="19" t="str">
        <f t="shared" si="3"/>
        <v>Colton</v>
      </c>
      <c r="D92" s="22"/>
      <c r="E92" s="22"/>
      <c r="F92" s="22">
        <v>1318</v>
      </c>
      <c r="G92" s="22">
        <v>668</v>
      </c>
      <c r="H92" s="22">
        <v>906</v>
      </c>
      <c r="I92" s="22">
        <v>2542</v>
      </c>
      <c r="J92" s="21">
        <f t="shared" si="5"/>
        <v>5434</v>
      </c>
      <c r="K92" s="18" t="s">
        <v>1389</v>
      </c>
      <c r="L92" s="18" t="s">
        <v>697</v>
      </c>
    </row>
    <row r="93" spans="1:12">
      <c r="A93" s="19" t="s">
        <v>944</v>
      </c>
      <c r="B93" s="19" t="s">
        <v>944</v>
      </c>
      <c r="C93" s="19" t="str">
        <f t="shared" si="3"/>
        <v>Colusa</v>
      </c>
      <c r="D93" s="22"/>
      <c r="E93" s="22"/>
      <c r="F93" s="22">
        <v>76</v>
      </c>
      <c r="G93" s="22">
        <v>64</v>
      </c>
      <c r="H93" s="22">
        <v>79</v>
      </c>
      <c r="I93" s="22">
        <v>160</v>
      </c>
      <c r="J93" s="21">
        <f t="shared" si="5"/>
        <v>379</v>
      </c>
      <c r="K93" s="18" t="s">
        <v>1430</v>
      </c>
      <c r="L93" s="18" t="s">
        <v>697</v>
      </c>
    </row>
    <row r="94" spans="1:12">
      <c r="A94" s="19" t="s">
        <v>945</v>
      </c>
      <c r="B94" s="19" t="str">
        <f>A94</f>
        <v>Colusa County - Unincorporated</v>
      </c>
      <c r="C94" s="19" t="str">
        <f t="shared" si="3"/>
        <v>Colusa County - Unincorporated</v>
      </c>
      <c r="D94" s="22"/>
      <c r="E94" s="22"/>
      <c r="F94" s="22">
        <v>114</v>
      </c>
      <c r="G94" s="22">
        <v>91</v>
      </c>
      <c r="H94" s="22">
        <v>110</v>
      </c>
      <c r="I94" s="22">
        <v>211</v>
      </c>
      <c r="J94" s="21">
        <f t="shared" si="5"/>
        <v>526</v>
      </c>
      <c r="K94" s="18" t="s">
        <v>1430</v>
      </c>
      <c r="L94" s="18" t="s">
        <v>697</v>
      </c>
    </row>
    <row r="95" spans="1:12">
      <c r="A95" s="19" t="s">
        <v>1105</v>
      </c>
      <c r="B95" s="19" t="s">
        <v>745</v>
      </c>
      <c r="C95" s="19" t="str">
        <f t="shared" si="3"/>
        <v>Commerce</v>
      </c>
      <c r="D95" s="22"/>
      <c r="E95" s="22"/>
      <c r="F95" s="22">
        <v>55</v>
      </c>
      <c r="G95" s="22">
        <v>22</v>
      </c>
      <c r="H95" s="22">
        <v>39</v>
      </c>
      <c r="I95" s="22">
        <v>131</v>
      </c>
      <c r="J95" s="21">
        <f t="shared" si="5"/>
        <v>247</v>
      </c>
      <c r="K95" s="18" t="s">
        <v>1390</v>
      </c>
      <c r="L95" s="18" t="s">
        <v>697</v>
      </c>
    </row>
    <row r="96" spans="1:12">
      <c r="A96" s="19" t="s">
        <v>1105</v>
      </c>
      <c r="B96" s="19" t="s">
        <v>946</v>
      </c>
      <c r="C96" s="19" t="str">
        <f t="shared" si="3"/>
        <v>Compton</v>
      </c>
      <c r="D96" s="22"/>
      <c r="E96" s="22"/>
      <c r="F96" s="22">
        <v>235</v>
      </c>
      <c r="G96" s="22">
        <v>121</v>
      </c>
      <c r="H96" s="22">
        <v>131</v>
      </c>
      <c r="I96" s="22">
        <v>517</v>
      </c>
      <c r="J96" s="21">
        <f t="shared" si="5"/>
        <v>1004</v>
      </c>
      <c r="K96" s="18" t="s">
        <v>1390</v>
      </c>
      <c r="L96" s="18" t="s">
        <v>697</v>
      </c>
    </row>
    <row r="97" spans="1:12">
      <c r="A97" s="19" t="s">
        <v>1498</v>
      </c>
      <c r="B97" s="19" t="s">
        <v>947</v>
      </c>
      <c r="C97" s="19" t="str">
        <f t="shared" si="3"/>
        <v>Concord</v>
      </c>
      <c r="D97" s="22"/>
      <c r="E97" s="22"/>
      <c r="F97" s="22">
        <v>1292</v>
      </c>
      <c r="G97" s="22">
        <v>744</v>
      </c>
      <c r="H97" s="22">
        <v>847</v>
      </c>
      <c r="I97" s="22">
        <v>2190</v>
      </c>
      <c r="J97" s="21">
        <f t="shared" si="5"/>
        <v>5073</v>
      </c>
      <c r="K97" s="18" t="s">
        <v>1401</v>
      </c>
      <c r="L97" s="18" t="s">
        <v>697</v>
      </c>
    </row>
    <row r="98" spans="1:12">
      <c r="A98" s="19" t="s">
        <v>948</v>
      </c>
      <c r="B98" s="19" t="str">
        <f>A98</f>
        <v>Contra Costa County - Unincorporated</v>
      </c>
      <c r="C98" s="19" t="str">
        <f t="shared" si="3"/>
        <v>Contra Costa County - Unincorporated</v>
      </c>
      <c r="D98" s="22"/>
      <c r="E98" s="22"/>
      <c r="F98" s="22">
        <v>2072</v>
      </c>
      <c r="G98" s="22">
        <v>1194</v>
      </c>
      <c r="H98" s="22">
        <v>1211</v>
      </c>
      <c r="I98" s="22">
        <v>3133</v>
      </c>
      <c r="J98" s="21">
        <f t="shared" si="5"/>
        <v>7610</v>
      </c>
      <c r="K98" s="18" t="s">
        <v>1401</v>
      </c>
      <c r="L98" s="18" t="s">
        <v>697</v>
      </c>
    </row>
    <row r="99" spans="1:12">
      <c r="A99" s="19" t="s">
        <v>1502</v>
      </c>
      <c r="B99" s="19" t="s">
        <v>949</v>
      </c>
      <c r="C99" s="19" t="str">
        <f t="shared" si="3"/>
        <v>Corcoran</v>
      </c>
      <c r="D99" s="24"/>
      <c r="E99" s="24"/>
      <c r="F99" s="24">
        <v>122</v>
      </c>
      <c r="G99" s="24">
        <v>116</v>
      </c>
      <c r="H99" s="24">
        <v>118</v>
      </c>
      <c r="I99" s="24">
        <v>359</v>
      </c>
      <c r="J99" s="21">
        <f t="shared" si="5"/>
        <v>715</v>
      </c>
      <c r="K99" s="18" t="s">
        <v>1408</v>
      </c>
      <c r="L99" s="18" t="s">
        <v>697</v>
      </c>
    </row>
    <row r="100" spans="1:12">
      <c r="A100" s="19" t="s">
        <v>1461</v>
      </c>
      <c r="B100" s="19" t="s">
        <v>950</v>
      </c>
      <c r="C100" s="19" t="str">
        <f t="shared" si="3"/>
        <v>Corning</v>
      </c>
      <c r="D100" s="22"/>
      <c r="E100" s="22"/>
      <c r="F100" s="22">
        <v>50</v>
      </c>
      <c r="G100" s="22">
        <v>24</v>
      </c>
      <c r="H100" s="22">
        <v>30</v>
      </c>
      <c r="I100" s="22">
        <v>82</v>
      </c>
      <c r="J100" s="21">
        <f t="shared" si="5"/>
        <v>186</v>
      </c>
      <c r="K100" s="18" t="s">
        <v>1431</v>
      </c>
      <c r="L100" s="18" t="s">
        <v>713</v>
      </c>
    </row>
    <row r="101" spans="1:12">
      <c r="A101" s="19" t="s">
        <v>1225</v>
      </c>
      <c r="B101" s="19" t="s">
        <v>951</v>
      </c>
      <c r="C101" s="19" t="str">
        <f t="shared" si="3"/>
        <v>Corona</v>
      </c>
      <c r="D101" s="22"/>
      <c r="E101" s="22"/>
      <c r="F101" s="22">
        <v>1752</v>
      </c>
      <c r="G101" s="22">
        <v>1040</v>
      </c>
      <c r="H101" s="22">
        <v>1096</v>
      </c>
      <c r="I101" s="22">
        <v>2200</v>
      </c>
      <c r="J101" s="21">
        <f t="shared" si="5"/>
        <v>6088</v>
      </c>
      <c r="K101" s="18" t="s">
        <v>1409</v>
      </c>
      <c r="L101" s="18" t="s">
        <v>697</v>
      </c>
    </row>
    <row r="102" spans="1:12">
      <c r="A102" s="19" t="s">
        <v>1245</v>
      </c>
      <c r="B102" s="19" t="s">
        <v>952</v>
      </c>
      <c r="C102" s="19" t="str">
        <f t="shared" si="3"/>
        <v>Coronado</v>
      </c>
      <c r="D102" s="22"/>
      <c r="E102" s="22"/>
      <c r="F102" s="22">
        <v>312</v>
      </c>
      <c r="G102" s="22">
        <v>169</v>
      </c>
      <c r="H102" s="22">
        <v>159</v>
      </c>
      <c r="I102" s="22">
        <v>272</v>
      </c>
      <c r="J102" s="21">
        <f t="shared" si="5"/>
        <v>912</v>
      </c>
      <c r="K102" s="18" t="s">
        <v>1420</v>
      </c>
      <c r="L102" s="18" t="s">
        <v>697</v>
      </c>
    </row>
    <row r="103" spans="1:12">
      <c r="A103" s="19" t="s">
        <v>1503</v>
      </c>
      <c r="B103" s="19" t="s">
        <v>953</v>
      </c>
      <c r="C103" s="19" t="str">
        <f t="shared" si="3"/>
        <v>Corte Madera</v>
      </c>
      <c r="D103" s="22"/>
      <c r="E103" s="22"/>
      <c r="F103" s="22">
        <v>213</v>
      </c>
      <c r="G103" s="22">
        <v>123</v>
      </c>
      <c r="H103" s="22">
        <v>108</v>
      </c>
      <c r="I103" s="22">
        <v>281</v>
      </c>
      <c r="J103" s="21">
        <f t="shared" si="5"/>
        <v>725</v>
      </c>
      <c r="K103" s="18" t="s">
        <v>1410</v>
      </c>
      <c r="L103" s="18" t="s">
        <v>697</v>
      </c>
    </row>
    <row r="104" spans="1:12">
      <c r="A104" s="19" t="s">
        <v>1168</v>
      </c>
      <c r="B104" s="19" t="s">
        <v>954</v>
      </c>
      <c r="C104" s="19" t="str">
        <f t="shared" si="3"/>
        <v>Costa Mesa</v>
      </c>
      <c r="D104" s="22"/>
      <c r="E104" s="22"/>
      <c r="F104" s="22">
        <v>2919</v>
      </c>
      <c r="G104" s="22">
        <v>1794</v>
      </c>
      <c r="H104" s="22">
        <v>2088</v>
      </c>
      <c r="I104" s="22">
        <v>4959</v>
      </c>
      <c r="J104" s="21">
        <f t="shared" si="5"/>
        <v>11760</v>
      </c>
      <c r="K104" s="18" t="s">
        <v>1392</v>
      </c>
      <c r="L104" s="18" t="s">
        <v>697</v>
      </c>
    </row>
    <row r="105" spans="1:12">
      <c r="A105" s="19" t="s">
        <v>1301</v>
      </c>
      <c r="B105" s="19" t="s">
        <v>955</v>
      </c>
      <c r="C105" s="19" t="str">
        <f t="shared" si="3"/>
        <v>Cotati</v>
      </c>
      <c r="D105" s="22"/>
      <c r="E105" s="22"/>
      <c r="F105" s="22">
        <v>60</v>
      </c>
      <c r="G105" s="22">
        <v>34</v>
      </c>
      <c r="H105" s="22">
        <v>39</v>
      </c>
      <c r="I105" s="22">
        <v>101</v>
      </c>
      <c r="J105" s="21">
        <f t="shared" si="5"/>
        <v>234</v>
      </c>
      <c r="K105" s="18" t="s">
        <v>1427</v>
      </c>
      <c r="L105" s="18" t="s">
        <v>697</v>
      </c>
    </row>
    <row r="106" spans="1:12">
      <c r="A106" s="19" t="s">
        <v>1105</v>
      </c>
      <c r="B106" s="19" t="s">
        <v>956</v>
      </c>
      <c r="C106" s="19" t="str">
        <f t="shared" si="3"/>
        <v>Covina</v>
      </c>
      <c r="D106" s="22"/>
      <c r="E106" s="22"/>
      <c r="F106" s="22">
        <v>614</v>
      </c>
      <c r="G106" s="22">
        <v>268</v>
      </c>
      <c r="H106" s="22">
        <v>281</v>
      </c>
      <c r="I106" s="22">
        <v>747</v>
      </c>
      <c r="J106" s="21">
        <f t="shared" si="5"/>
        <v>1910</v>
      </c>
      <c r="K106" s="18" t="s">
        <v>1390</v>
      </c>
      <c r="L106" s="18" t="s">
        <v>697</v>
      </c>
    </row>
    <row r="107" spans="1:12">
      <c r="A107" s="19" t="s">
        <v>1509</v>
      </c>
      <c r="B107" s="19" t="s">
        <v>957</v>
      </c>
      <c r="C107" s="19" t="str">
        <f t="shared" si="3"/>
        <v>Crescent City</v>
      </c>
      <c r="D107" s="22"/>
      <c r="E107" s="22"/>
      <c r="F107" s="22">
        <v>39</v>
      </c>
      <c r="G107" s="22">
        <v>22</v>
      </c>
      <c r="H107" s="22">
        <v>27</v>
      </c>
      <c r="I107" s="22">
        <v>101</v>
      </c>
      <c r="J107" s="21">
        <f t="shared" si="5"/>
        <v>189</v>
      </c>
      <c r="K107" s="18" t="s">
        <v>1432</v>
      </c>
      <c r="L107" s="18" t="s">
        <v>697</v>
      </c>
    </row>
    <row r="108" spans="1:12">
      <c r="A108" s="19" t="s">
        <v>1105</v>
      </c>
      <c r="B108" s="19" t="s">
        <v>958</v>
      </c>
      <c r="C108" s="19" t="str">
        <f t="shared" si="3"/>
        <v>Cudahy</v>
      </c>
      <c r="D108" s="22"/>
      <c r="E108" s="22"/>
      <c r="F108" s="22">
        <v>80</v>
      </c>
      <c r="G108" s="22">
        <v>36</v>
      </c>
      <c r="H108" s="22">
        <v>53</v>
      </c>
      <c r="I108" s="22">
        <v>224</v>
      </c>
      <c r="J108" s="21">
        <f t="shared" si="5"/>
        <v>393</v>
      </c>
      <c r="K108" s="18" t="s">
        <v>1390</v>
      </c>
      <c r="L108" s="18" t="s">
        <v>697</v>
      </c>
    </row>
    <row r="109" spans="1:12">
      <c r="A109" s="19" t="s">
        <v>1105</v>
      </c>
      <c r="B109" s="19" t="s">
        <v>959</v>
      </c>
      <c r="C109" s="19" t="str">
        <f t="shared" si="3"/>
        <v>Culver City</v>
      </c>
      <c r="D109" s="22"/>
      <c r="E109" s="22"/>
      <c r="F109" s="22">
        <v>1108</v>
      </c>
      <c r="G109" s="22">
        <v>604</v>
      </c>
      <c r="H109" s="22">
        <v>560</v>
      </c>
      <c r="I109" s="22">
        <v>1069</v>
      </c>
      <c r="J109" s="21">
        <f t="shared" si="5"/>
        <v>3341</v>
      </c>
      <c r="K109" s="18" t="s">
        <v>1390</v>
      </c>
      <c r="L109" s="18" t="s">
        <v>697</v>
      </c>
    </row>
    <row r="110" spans="1:12">
      <c r="A110" s="19" t="s">
        <v>1272</v>
      </c>
      <c r="B110" s="19" t="s">
        <v>960</v>
      </c>
      <c r="C110" s="19" t="str">
        <f t="shared" si="3"/>
        <v>Cupertino</v>
      </c>
      <c r="D110" s="22"/>
      <c r="E110" s="22"/>
      <c r="F110" s="22">
        <v>1193</v>
      </c>
      <c r="G110" s="22">
        <v>687</v>
      </c>
      <c r="H110" s="22">
        <v>755</v>
      </c>
      <c r="I110" s="22">
        <v>1953</v>
      </c>
      <c r="J110" s="21">
        <f t="shared" si="5"/>
        <v>4588</v>
      </c>
      <c r="K110" s="18" t="s">
        <v>1418</v>
      </c>
      <c r="L110" s="18" t="s">
        <v>697</v>
      </c>
    </row>
    <row r="111" spans="1:12">
      <c r="A111" s="19" t="s">
        <v>1168</v>
      </c>
      <c r="B111" s="19" t="s">
        <v>961</v>
      </c>
      <c r="C111" s="19" t="str">
        <f t="shared" si="3"/>
        <v>Cypress</v>
      </c>
      <c r="D111" s="22"/>
      <c r="E111" s="22"/>
      <c r="F111" s="22">
        <v>1150</v>
      </c>
      <c r="G111" s="22">
        <v>657</v>
      </c>
      <c r="H111" s="22">
        <v>623</v>
      </c>
      <c r="I111" s="22">
        <v>1506</v>
      </c>
      <c r="J111" s="21">
        <f t="shared" si="5"/>
        <v>3936</v>
      </c>
      <c r="K111" s="18" t="s">
        <v>1392</v>
      </c>
      <c r="L111" s="18" t="s">
        <v>697</v>
      </c>
    </row>
    <row r="112" spans="1:12">
      <c r="A112" s="19" t="s">
        <v>1262</v>
      </c>
      <c r="B112" s="19" t="s">
        <v>962</v>
      </c>
      <c r="C112" s="19" t="str">
        <f t="shared" si="3"/>
        <v>Daly City</v>
      </c>
      <c r="D112" s="22"/>
      <c r="E112" s="22"/>
      <c r="F112" s="22">
        <v>1336</v>
      </c>
      <c r="G112" s="22">
        <v>769</v>
      </c>
      <c r="H112" s="22">
        <v>762</v>
      </c>
      <c r="I112" s="22">
        <v>1971</v>
      </c>
      <c r="J112" s="21">
        <f t="shared" si="5"/>
        <v>4838</v>
      </c>
      <c r="K112" s="18" t="s">
        <v>1405</v>
      </c>
      <c r="L112" s="18" t="s">
        <v>697</v>
      </c>
    </row>
    <row r="113" spans="1:12">
      <c r="A113" s="19" t="s">
        <v>1168</v>
      </c>
      <c r="B113" s="19" t="s">
        <v>963</v>
      </c>
      <c r="C113" s="19" t="str">
        <f t="shared" si="3"/>
        <v>Dana Point</v>
      </c>
      <c r="D113" s="22"/>
      <c r="E113" s="22"/>
      <c r="F113" s="22">
        <v>147</v>
      </c>
      <c r="G113" s="22">
        <v>84</v>
      </c>
      <c r="H113" s="22">
        <v>101</v>
      </c>
      <c r="I113" s="22">
        <v>198</v>
      </c>
      <c r="J113" s="21">
        <f t="shared" si="5"/>
        <v>530</v>
      </c>
      <c r="K113" s="18" t="s">
        <v>1392</v>
      </c>
      <c r="L113" s="18" t="s">
        <v>697</v>
      </c>
    </row>
    <row r="114" spans="1:12">
      <c r="A114" s="19" t="s">
        <v>1498</v>
      </c>
      <c r="B114" s="19" t="s">
        <v>964</v>
      </c>
      <c r="C114" s="19" t="str">
        <f t="shared" si="3"/>
        <v>Danville</v>
      </c>
      <c r="D114" s="22"/>
      <c r="E114" s="22"/>
      <c r="F114" s="22">
        <v>652</v>
      </c>
      <c r="G114" s="22">
        <v>376</v>
      </c>
      <c r="H114" s="22">
        <v>338</v>
      </c>
      <c r="I114" s="22">
        <v>875</v>
      </c>
      <c r="J114" s="21">
        <f t="shared" si="5"/>
        <v>2241</v>
      </c>
      <c r="K114" s="18" t="s">
        <v>1401</v>
      </c>
      <c r="L114" s="18" t="s">
        <v>697</v>
      </c>
    </row>
    <row r="115" spans="1:12">
      <c r="A115" s="19" t="s">
        <v>1510</v>
      </c>
      <c r="B115" s="19" t="s">
        <v>965</v>
      </c>
      <c r="C115" s="19" t="str">
        <f t="shared" si="3"/>
        <v>Davis</v>
      </c>
      <c r="D115" s="22"/>
      <c r="E115" s="22"/>
      <c r="F115" s="22">
        <v>580</v>
      </c>
      <c r="G115" s="22">
        <v>350</v>
      </c>
      <c r="H115" s="22">
        <v>340</v>
      </c>
      <c r="I115" s="22">
        <v>805</v>
      </c>
      <c r="J115" s="21">
        <f t="shared" si="5"/>
        <v>2075</v>
      </c>
      <c r="K115" s="18" t="s">
        <v>1433</v>
      </c>
      <c r="L115" s="18" t="s">
        <v>697</v>
      </c>
    </row>
    <row r="116" spans="1:12">
      <c r="A116" s="19" t="s">
        <v>1245</v>
      </c>
      <c r="B116" s="19" t="s">
        <v>966</v>
      </c>
      <c r="C116" s="19" t="str">
        <f t="shared" si="3"/>
        <v>Del Mar</v>
      </c>
      <c r="D116" s="22"/>
      <c r="E116" s="22"/>
      <c r="F116" s="22">
        <v>37</v>
      </c>
      <c r="G116" s="22">
        <v>64</v>
      </c>
      <c r="H116" s="22">
        <v>31</v>
      </c>
      <c r="I116" s="22">
        <v>31</v>
      </c>
      <c r="J116" s="21">
        <f t="shared" si="5"/>
        <v>163</v>
      </c>
      <c r="K116" s="18" t="s">
        <v>1420</v>
      </c>
      <c r="L116" s="18" t="s">
        <v>697</v>
      </c>
    </row>
    <row r="117" spans="1:12">
      <c r="A117" s="19" t="s">
        <v>967</v>
      </c>
      <c r="B117" s="19" t="str">
        <f>A117</f>
        <v>Del Norte County - Unincorporated</v>
      </c>
      <c r="C117" s="19" t="str">
        <f t="shared" si="3"/>
        <v>Del Norte County - Unincorporated</v>
      </c>
      <c r="D117" s="22"/>
      <c r="E117" s="22"/>
      <c r="F117" s="22">
        <v>102</v>
      </c>
      <c r="G117" s="22">
        <v>75</v>
      </c>
      <c r="H117" s="22">
        <v>55</v>
      </c>
      <c r="I117" s="22">
        <v>154</v>
      </c>
      <c r="J117" s="21">
        <f t="shared" si="5"/>
        <v>386</v>
      </c>
      <c r="K117" s="18" t="s">
        <v>1432</v>
      </c>
      <c r="L117" s="18" t="s">
        <v>697</v>
      </c>
    </row>
    <row r="118" spans="1:12">
      <c r="A118" s="19" t="s">
        <v>1139</v>
      </c>
      <c r="B118" s="19" t="s">
        <v>968</v>
      </c>
      <c r="C118" s="19" t="str">
        <f t="shared" si="3"/>
        <v>Del Rey Oaks</v>
      </c>
      <c r="D118" s="24"/>
      <c r="E118" s="24"/>
      <c r="F118" s="24">
        <v>60</v>
      </c>
      <c r="G118" s="24">
        <v>38</v>
      </c>
      <c r="H118" s="24">
        <v>24</v>
      </c>
      <c r="I118" s="24">
        <v>62</v>
      </c>
      <c r="J118" s="21">
        <f t="shared" si="5"/>
        <v>184</v>
      </c>
      <c r="K118" s="18" t="s">
        <v>1422</v>
      </c>
      <c r="L118" s="18" t="s">
        <v>697</v>
      </c>
    </row>
    <row r="119" spans="1:12">
      <c r="A119" s="19" t="s">
        <v>1500</v>
      </c>
      <c r="B119" s="19" t="s">
        <v>969</v>
      </c>
      <c r="C119" s="19" t="str">
        <f t="shared" si="3"/>
        <v>Delano</v>
      </c>
      <c r="D119" s="24"/>
      <c r="E119" s="24"/>
      <c r="F119" s="24">
        <v>324</v>
      </c>
      <c r="G119" s="24">
        <v>206</v>
      </c>
      <c r="H119" s="24">
        <v>369</v>
      </c>
      <c r="I119" s="24">
        <v>967</v>
      </c>
      <c r="J119" s="21">
        <f t="shared" si="5"/>
        <v>1866</v>
      </c>
      <c r="K119" s="18" t="s">
        <v>1404</v>
      </c>
      <c r="L119" s="18" t="s">
        <v>697</v>
      </c>
    </row>
    <row r="120" spans="1:12">
      <c r="A120" s="19" t="s">
        <v>1225</v>
      </c>
      <c r="B120" s="19" t="s">
        <v>970</v>
      </c>
      <c r="C120" s="19" t="str">
        <f t="shared" si="3"/>
        <v>Desert Hot Springs</v>
      </c>
      <c r="D120" s="22"/>
      <c r="E120" s="22"/>
      <c r="F120" s="22">
        <v>569</v>
      </c>
      <c r="G120" s="22">
        <v>535</v>
      </c>
      <c r="H120" s="22">
        <v>688</v>
      </c>
      <c r="I120" s="22">
        <v>2081</v>
      </c>
      <c r="J120" s="21">
        <f t="shared" si="5"/>
        <v>3873</v>
      </c>
      <c r="K120" s="18" t="s">
        <v>1409</v>
      </c>
      <c r="L120" s="18" t="s">
        <v>697</v>
      </c>
    </row>
    <row r="121" spans="1:12">
      <c r="A121" s="19" t="s">
        <v>1105</v>
      </c>
      <c r="B121" s="19" t="s">
        <v>971</v>
      </c>
      <c r="C121" s="19" t="str">
        <f t="shared" si="3"/>
        <v>Diamond Bar</v>
      </c>
      <c r="D121" s="22"/>
      <c r="E121" s="22"/>
      <c r="F121" s="22">
        <v>844</v>
      </c>
      <c r="G121" s="22">
        <v>434</v>
      </c>
      <c r="H121" s="22">
        <v>437</v>
      </c>
      <c r="I121" s="22">
        <v>806</v>
      </c>
      <c r="J121" s="21">
        <f t="shared" si="5"/>
        <v>2521</v>
      </c>
      <c r="K121" s="18" t="s">
        <v>1390</v>
      </c>
      <c r="L121" s="18" t="s">
        <v>697</v>
      </c>
    </row>
    <row r="122" spans="1:12">
      <c r="A122" s="19" t="s">
        <v>1329</v>
      </c>
      <c r="B122" s="19" t="s">
        <v>972</v>
      </c>
      <c r="C122" s="19" t="str">
        <f t="shared" si="3"/>
        <v>Dinuba</v>
      </c>
      <c r="D122" s="23"/>
      <c r="E122" s="23"/>
      <c r="F122" s="23">
        <v>387</v>
      </c>
      <c r="G122" s="23">
        <v>238</v>
      </c>
      <c r="H122" s="23">
        <v>268</v>
      </c>
      <c r="I122" s="23">
        <v>695</v>
      </c>
      <c r="J122" s="21">
        <f t="shared" ref="J122:J150" si="6">SUM(D122:I122)</f>
        <v>1588</v>
      </c>
      <c r="K122" s="18" t="s">
        <v>1434</v>
      </c>
      <c r="L122" s="18" t="s">
        <v>697</v>
      </c>
    </row>
    <row r="123" spans="1:12">
      <c r="A123" s="19" t="s">
        <v>1504</v>
      </c>
      <c r="B123" s="19" t="s">
        <v>973</v>
      </c>
      <c r="C123" s="19" t="str">
        <f t="shared" si="3"/>
        <v>Dixon</v>
      </c>
      <c r="D123" s="22"/>
      <c r="E123" s="22"/>
      <c r="F123" s="22">
        <v>113</v>
      </c>
      <c r="G123" s="22">
        <v>62</v>
      </c>
      <c r="H123" s="22">
        <v>62</v>
      </c>
      <c r="I123" s="22">
        <v>179</v>
      </c>
      <c r="J123" s="21">
        <f t="shared" si="6"/>
        <v>416</v>
      </c>
      <c r="K123" s="18" t="s">
        <v>1411</v>
      </c>
      <c r="L123" s="18" t="s">
        <v>697</v>
      </c>
    </row>
    <row r="124" spans="1:12">
      <c r="A124" s="19" t="s">
        <v>1511</v>
      </c>
      <c r="B124" s="19" t="s">
        <v>974</v>
      </c>
      <c r="C124" s="19" t="str">
        <f t="shared" si="3"/>
        <v>Dorris</v>
      </c>
      <c r="D124" s="22"/>
      <c r="E124" s="22"/>
      <c r="F124" s="22">
        <v>1</v>
      </c>
      <c r="G124" s="22">
        <v>1</v>
      </c>
      <c r="H124" s="22">
        <v>0</v>
      </c>
      <c r="I124" s="22">
        <v>0</v>
      </c>
      <c r="J124" s="21">
        <f t="shared" si="6"/>
        <v>2</v>
      </c>
      <c r="K124" s="18" t="s">
        <v>1435</v>
      </c>
      <c r="L124" s="18" t="s">
        <v>697</v>
      </c>
    </row>
    <row r="125" spans="1:12">
      <c r="A125" s="19" t="s">
        <v>1126</v>
      </c>
      <c r="B125" s="19" t="s">
        <v>1436</v>
      </c>
      <c r="C125" s="19" t="str">
        <f t="shared" si="3"/>
        <v>Dos Palos</v>
      </c>
      <c r="D125" s="26"/>
      <c r="E125" s="26"/>
      <c r="F125" s="26">
        <v>56</v>
      </c>
      <c r="G125" s="26">
        <v>39</v>
      </c>
      <c r="H125" s="26">
        <v>49</v>
      </c>
      <c r="I125" s="26">
        <v>117</v>
      </c>
      <c r="J125" s="21">
        <f t="shared" si="6"/>
        <v>261</v>
      </c>
      <c r="K125" s="18" t="s">
        <v>1406</v>
      </c>
      <c r="L125" s="18" t="s">
        <v>697</v>
      </c>
    </row>
    <row r="126" spans="1:12">
      <c r="A126" s="19" t="s">
        <v>1105</v>
      </c>
      <c r="B126" s="19" t="s">
        <v>975</v>
      </c>
      <c r="C126" s="19" t="str">
        <f t="shared" si="3"/>
        <v>Downey</v>
      </c>
      <c r="D126" s="22"/>
      <c r="E126" s="22"/>
      <c r="F126" s="22">
        <v>2079</v>
      </c>
      <c r="G126" s="22">
        <v>946</v>
      </c>
      <c r="H126" s="22">
        <v>915</v>
      </c>
      <c r="I126" s="22">
        <v>2585</v>
      </c>
      <c r="J126" s="21">
        <f t="shared" si="6"/>
        <v>6525</v>
      </c>
      <c r="K126" s="18" t="s">
        <v>1390</v>
      </c>
      <c r="L126" s="18" t="s">
        <v>697</v>
      </c>
    </row>
    <row r="127" spans="1:12">
      <c r="A127" s="19" t="s">
        <v>1105</v>
      </c>
      <c r="B127" s="19" t="s">
        <v>976</v>
      </c>
      <c r="C127" s="19" t="str">
        <f t="shared" si="3"/>
        <v>Duarte</v>
      </c>
      <c r="D127" s="22"/>
      <c r="E127" s="22"/>
      <c r="F127" s="22">
        <v>269</v>
      </c>
      <c r="G127" s="22">
        <v>145</v>
      </c>
      <c r="H127" s="22">
        <v>137</v>
      </c>
      <c r="I127" s="22">
        <v>337</v>
      </c>
      <c r="J127" s="21">
        <f t="shared" si="6"/>
        <v>888</v>
      </c>
      <c r="K127" s="18" t="s">
        <v>1390</v>
      </c>
      <c r="L127" s="18" t="s">
        <v>697</v>
      </c>
    </row>
    <row r="128" spans="1:12">
      <c r="A128" s="19" t="s">
        <v>857</v>
      </c>
      <c r="B128" s="19" t="s">
        <v>977</v>
      </c>
      <c r="C128" s="19" t="str">
        <f t="shared" si="3"/>
        <v>Dublin</v>
      </c>
      <c r="D128" s="22"/>
      <c r="E128" s="22"/>
      <c r="F128" s="22">
        <v>1085</v>
      </c>
      <c r="G128" s="22">
        <v>625</v>
      </c>
      <c r="H128" s="22">
        <v>560</v>
      </c>
      <c r="I128" s="22">
        <v>1449</v>
      </c>
      <c r="J128" s="21">
        <f t="shared" si="6"/>
        <v>3719</v>
      </c>
      <c r="K128" s="18" t="s">
        <v>1391</v>
      </c>
      <c r="L128" s="18" t="s">
        <v>697</v>
      </c>
    </row>
    <row r="129" spans="1:12">
      <c r="A129" s="19" t="s">
        <v>1511</v>
      </c>
      <c r="B129" s="19" t="s">
        <v>978</v>
      </c>
      <c r="C129" s="19" t="str">
        <f t="shared" si="3"/>
        <v>Dunsmuir</v>
      </c>
      <c r="D129" s="22"/>
      <c r="E129" s="22"/>
      <c r="F129" s="22">
        <v>1</v>
      </c>
      <c r="G129" s="22">
        <v>1</v>
      </c>
      <c r="H129" s="22">
        <v>0</v>
      </c>
      <c r="I129" s="22">
        <v>0</v>
      </c>
      <c r="J129" s="21">
        <f t="shared" si="6"/>
        <v>2</v>
      </c>
      <c r="K129" s="18" t="s">
        <v>1435</v>
      </c>
      <c r="L129" s="18" t="s">
        <v>697</v>
      </c>
    </row>
    <row r="130" spans="1:12">
      <c r="A130" s="19" t="s">
        <v>1262</v>
      </c>
      <c r="B130" s="19" t="s">
        <v>979</v>
      </c>
      <c r="C130" s="19" t="str">
        <f t="shared" ref="C130:C193" si="7">B130</f>
        <v>East Palo Alto</v>
      </c>
      <c r="D130" s="22"/>
      <c r="E130" s="22"/>
      <c r="F130" s="22">
        <v>165</v>
      </c>
      <c r="G130" s="22">
        <v>95</v>
      </c>
      <c r="H130" s="22">
        <v>159</v>
      </c>
      <c r="I130" s="22">
        <v>410</v>
      </c>
      <c r="J130" s="21">
        <f t="shared" si="6"/>
        <v>829</v>
      </c>
      <c r="K130" s="18" t="s">
        <v>1405</v>
      </c>
      <c r="L130" s="18" t="s">
        <v>697</v>
      </c>
    </row>
    <row r="131" spans="1:12">
      <c r="A131" s="19" t="s">
        <v>1225</v>
      </c>
      <c r="B131" s="25" t="s">
        <v>980</v>
      </c>
      <c r="C131" s="19" t="str">
        <f t="shared" si="7"/>
        <v>Eastvale</v>
      </c>
      <c r="D131" s="22"/>
      <c r="E131" s="22"/>
      <c r="F131" s="22">
        <v>1145</v>
      </c>
      <c r="G131" s="22">
        <v>672</v>
      </c>
      <c r="H131" s="22">
        <v>635</v>
      </c>
      <c r="I131" s="22">
        <v>576</v>
      </c>
      <c r="J131" s="21">
        <f t="shared" si="6"/>
        <v>3028</v>
      </c>
      <c r="K131" s="18" t="s">
        <v>1409</v>
      </c>
      <c r="L131" s="18" t="s">
        <v>697</v>
      </c>
    </row>
    <row r="132" spans="1:12">
      <c r="A132" s="19" t="s">
        <v>1245</v>
      </c>
      <c r="B132" s="19" t="s">
        <v>981</v>
      </c>
      <c r="C132" s="19" t="str">
        <f t="shared" si="7"/>
        <v>El Cajon</v>
      </c>
      <c r="D132" s="22"/>
      <c r="E132" s="22"/>
      <c r="F132" s="22">
        <v>481</v>
      </c>
      <c r="G132" s="22">
        <v>414</v>
      </c>
      <c r="H132" s="22">
        <v>518</v>
      </c>
      <c r="I132" s="22">
        <v>1867</v>
      </c>
      <c r="J132" s="21">
        <f t="shared" si="6"/>
        <v>3280</v>
      </c>
      <c r="K132" s="18" t="s">
        <v>1420</v>
      </c>
      <c r="L132" s="18" t="s">
        <v>697</v>
      </c>
    </row>
    <row r="133" spans="1:12">
      <c r="A133" s="19" t="s">
        <v>1049</v>
      </c>
      <c r="B133" s="19" t="s">
        <v>982</v>
      </c>
      <c r="C133" s="19" t="str">
        <f t="shared" si="7"/>
        <v>El Centro</v>
      </c>
      <c r="D133" s="22"/>
      <c r="E133" s="22"/>
      <c r="F133" s="22">
        <v>1001</v>
      </c>
      <c r="G133" s="22">
        <v>490</v>
      </c>
      <c r="H133" s="22">
        <v>462</v>
      </c>
      <c r="I133" s="22">
        <v>1489</v>
      </c>
      <c r="J133" s="21">
        <f t="shared" si="6"/>
        <v>3442</v>
      </c>
      <c r="K133" s="18" t="s">
        <v>1415</v>
      </c>
      <c r="L133" s="18" t="s">
        <v>697</v>
      </c>
    </row>
    <row r="134" spans="1:12">
      <c r="A134" s="19" t="s">
        <v>1498</v>
      </c>
      <c r="B134" s="19" t="s">
        <v>983</v>
      </c>
      <c r="C134" s="19" t="str">
        <f t="shared" si="7"/>
        <v>El Cerrito</v>
      </c>
      <c r="D134" s="22"/>
      <c r="E134" s="22"/>
      <c r="F134" s="22">
        <v>334</v>
      </c>
      <c r="G134" s="22">
        <v>192</v>
      </c>
      <c r="H134" s="22">
        <v>241</v>
      </c>
      <c r="I134" s="22">
        <v>624</v>
      </c>
      <c r="J134" s="21">
        <f t="shared" si="6"/>
        <v>1391</v>
      </c>
      <c r="K134" s="18" t="s">
        <v>1401</v>
      </c>
      <c r="L134" s="18" t="s">
        <v>697</v>
      </c>
    </row>
    <row r="135" spans="1:12">
      <c r="A135" s="19" t="s">
        <v>984</v>
      </c>
      <c r="B135" s="19" t="str">
        <f>A135</f>
        <v>El Dorado County - Unincorporated</v>
      </c>
      <c r="C135" s="19" t="str">
        <f t="shared" si="7"/>
        <v>El Dorado County - Unincorporated</v>
      </c>
      <c r="D135" s="22"/>
      <c r="E135" s="22"/>
      <c r="F135" s="22">
        <v>1441</v>
      </c>
      <c r="G135" s="22">
        <v>868</v>
      </c>
      <c r="H135" s="22">
        <v>903</v>
      </c>
      <c r="I135" s="22">
        <v>2141</v>
      </c>
      <c r="J135" s="21">
        <f t="shared" si="6"/>
        <v>5353</v>
      </c>
      <c r="K135" s="18" t="s">
        <v>1437</v>
      </c>
      <c r="L135" s="18" t="s">
        <v>697</v>
      </c>
    </row>
    <row r="136" spans="1:12">
      <c r="A136" s="19" t="s">
        <v>1105</v>
      </c>
      <c r="B136" s="19" t="s">
        <v>985</v>
      </c>
      <c r="C136" s="19" t="str">
        <f t="shared" si="7"/>
        <v>El Monte</v>
      </c>
      <c r="D136" s="22"/>
      <c r="E136" s="22"/>
      <c r="F136" s="22">
        <v>1797</v>
      </c>
      <c r="G136" s="22">
        <v>853</v>
      </c>
      <c r="H136" s="22">
        <v>1233</v>
      </c>
      <c r="I136" s="22">
        <v>4619</v>
      </c>
      <c r="J136" s="21">
        <f t="shared" si="6"/>
        <v>8502</v>
      </c>
      <c r="K136" s="18" t="s">
        <v>1390</v>
      </c>
      <c r="L136" s="18" t="s">
        <v>697</v>
      </c>
    </row>
    <row r="137" spans="1:12">
      <c r="A137" s="19" t="s">
        <v>1105</v>
      </c>
      <c r="B137" s="19" t="s">
        <v>986</v>
      </c>
      <c r="C137" s="19" t="str">
        <f t="shared" si="7"/>
        <v>El Segundo</v>
      </c>
      <c r="D137" s="22"/>
      <c r="E137" s="22"/>
      <c r="F137" s="22">
        <v>189</v>
      </c>
      <c r="G137" s="22">
        <v>88</v>
      </c>
      <c r="H137" s="22">
        <v>84</v>
      </c>
      <c r="I137" s="22">
        <v>131</v>
      </c>
      <c r="J137" s="21">
        <f t="shared" si="6"/>
        <v>492</v>
      </c>
      <c r="K137" s="18" t="s">
        <v>1390</v>
      </c>
      <c r="L137" s="18" t="s">
        <v>697</v>
      </c>
    </row>
    <row r="138" spans="1:12">
      <c r="A138" s="19" t="s">
        <v>1234</v>
      </c>
      <c r="B138" s="19" t="s">
        <v>987</v>
      </c>
      <c r="C138" s="19" t="str">
        <f t="shared" si="7"/>
        <v>Elk Grove</v>
      </c>
      <c r="D138" s="22"/>
      <c r="E138" s="22"/>
      <c r="F138" s="22">
        <v>2661</v>
      </c>
      <c r="G138" s="22">
        <v>1604</v>
      </c>
      <c r="H138" s="22">
        <v>1186</v>
      </c>
      <c r="I138" s="22">
        <v>2812</v>
      </c>
      <c r="J138" s="21">
        <f t="shared" si="6"/>
        <v>8263</v>
      </c>
      <c r="K138" s="18" t="s">
        <v>1425</v>
      </c>
      <c r="L138" s="18" t="s">
        <v>697</v>
      </c>
    </row>
    <row r="139" spans="1:12">
      <c r="A139" s="19" t="s">
        <v>857</v>
      </c>
      <c r="B139" s="19" t="s">
        <v>988</v>
      </c>
      <c r="C139" s="19" t="str">
        <f t="shared" si="7"/>
        <v>Emeryville</v>
      </c>
      <c r="D139" s="22"/>
      <c r="E139" s="22"/>
      <c r="F139" s="22">
        <v>451</v>
      </c>
      <c r="G139" s="22">
        <v>259</v>
      </c>
      <c r="H139" s="22">
        <v>308</v>
      </c>
      <c r="I139" s="22">
        <v>797</v>
      </c>
      <c r="J139" s="21">
        <f t="shared" si="6"/>
        <v>1815</v>
      </c>
      <c r="K139" s="18" t="s">
        <v>1391</v>
      </c>
      <c r="L139" s="18" t="s">
        <v>697</v>
      </c>
    </row>
    <row r="140" spans="1:12">
      <c r="A140" s="19" t="s">
        <v>1245</v>
      </c>
      <c r="B140" s="19" t="s">
        <v>989</v>
      </c>
      <c r="C140" s="19" t="str">
        <f t="shared" si="7"/>
        <v>Encinitas</v>
      </c>
      <c r="D140" s="22"/>
      <c r="E140" s="22"/>
      <c r="F140" s="22">
        <v>469</v>
      </c>
      <c r="G140" s="22">
        <v>369</v>
      </c>
      <c r="H140" s="22">
        <v>308</v>
      </c>
      <c r="I140" s="22">
        <v>408</v>
      </c>
      <c r="J140" s="21">
        <f t="shared" si="6"/>
        <v>1554</v>
      </c>
      <c r="K140" s="18" t="s">
        <v>1420</v>
      </c>
      <c r="L140" s="18" t="s">
        <v>697</v>
      </c>
    </row>
    <row r="141" spans="1:12">
      <c r="A141" s="19" t="s">
        <v>1252</v>
      </c>
      <c r="B141" s="19" t="s">
        <v>990</v>
      </c>
      <c r="C141" s="19" t="str">
        <f t="shared" si="7"/>
        <v>Escalon</v>
      </c>
      <c r="D141" s="26"/>
      <c r="E141" s="26"/>
      <c r="F141" s="26">
        <v>90</v>
      </c>
      <c r="G141" s="26">
        <v>56</v>
      </c>
      <c r="H141" s="26">
        <v>66</v>
      </c>
      <c r="I141" s="26">
        <v>155</v>
      </c>
      <c r="J141" s="21">
        <f>SUM(D141:I141)</f>
        <v>367</v>
      </c>
      <c r="K141" s="18" t="s">
        <v>1438</v>
      </c>
      <c r="L141" s="18" t="s">
        <v>697</v>
      </c>
    </row>
    <row r="142" spans="1:12">
      <c r="A142" s="19" t="s">
        <v>1245</v>
      </c>
      <c r="B142" s="19" t="s">
        <v>991</v>
      </c>
      <c r="C142" s="19" t="str">
        <f t="shared" si="7"/>
        <v>Escondido</v>
      </c>
      <c r="D142" s="22"/>
      <c r="E142" s="22"/>
      <c r="F142" s="22">
        <v>1864</v>
      </c>
      <c r="G142" s="22">
        <v>1249</v>
      </c>
      <c r="H142" s="22">
        <v>1527</v>
      </c>
      <c r="I142" s="22">
        <v>4967</v>
      </c>
      <c r="J142" s="21">
        <f t="shared" si="6"/>
        <v>9607</v>
      </c>
      <c r="K142" s="18" t="s">
        <v>1420</v>
      </c>
      <c r="L142" s="18" t="s">
        <v>697</v>
      </c>
    </row>
    <row r="143" spans="1:12">
      <c r="A143" s="19" t="s">
        <v>1511</v>
      </c>
      <c r="B143" s="19" t="s">
        <v>992</v>
      </c>
      <c r="C143" s="19" t="str">
        <f t="shared" si="7"/>
        <v>Etna</v>
      </c>
      <c r="D143" s="22"/>
      <c r="E143" s="22"/>
      <c r="F143" s="22">
        <v>1</v>
      </c>
      <c r="G143" s="22">
        <v>1</v>
      </c>
      <c r="H143" s="22">
        <v>0</v>
      </c>
      <c r="I143" s="22">
        <v>0</v>
      </c>
      <c r="J143" s="21">
        <f t="shared" si="6"/>
        <v>2</v>
      </c>
      <c r="K143" s="18" t="s">
        <v>1435</v>
      </c>
      <c r="L143" s="18" t="s">
        <v>697</v>
      </c>
    </row>
    <row r="144" spans="1:12">
      <c r="A144" s="19" t="s">
        <v>1499</v>
      </c>
      <c r="B144" s="19" t="s">
        <v>993</v>
      </c>
      <c r="C144" s="19" t="str">
        <f t="shared" si="7"/>
        <v>Eureka</v>
      </c>
      <c r="D144" s="22"/>
      <c r="E144" s="22"/>
      <c r="F144" s="22">
        <v>231</v>
      </c>
      <c r="G144" s="22">
        <v>147</v>
      </c>
      <c r="H144" s="22">
        <v>172</v>
      </c>
      <c r="I144" s="22">
        <v>402</v>
      </c>
      <c r="J144" s="21">
        <f t="shared" si="6"/>
        <v>952</v>
      </c>
      <c r="K144" s="18" t="s">
        <v>1402</v>
      </c>
      <c r="L144" s="18" t="s">
        <v>697</v>
      </c>
    </row>
    <row r="145" spans="1:12">
      <c r="A145" s="19" t="s">
        <v>1329</v>
      </c>
      <c r="B145" s="19" t="s">
        <v>994</v>
      </c>
      <c r="C145" s="19" t="str">
        <f t="shared" si="7"/>
        <v>Exeter</v>
      </c>
      <c r="D145" s="23"/>
      <c r="E145" s="23"/>
      <c r="F145" s="23">
        <v>197</v>
      </c>
      <c r="G145" s="23">
        <v>121</v>
      </c>
      <c r="H145" s="23">
        <v>146</v>
      </c>
      <c r="I145" s="23">
        <v>380</v>
      </c>
      <c r="J145" s="21">
        <f t="shared" si="6"/>
        <v>844</v>
      </c>
      <c r="K145" s="18" t="s">
        <v>1434</v>
      </c>
      <c r="L145" s="18" t="s">
        <v>697</v>
      </c>
    </row>
    <row r="146" spans="1:12">
      <c r="A146" s="19" t="s">
        <v>1503</v>
      </c>
      <c r="B146" s="19" t="s">
        <v>995</v>
      </c>
      <c r="C146" s="19" t="str">
        <f t="shared" si="7"/>
        <v>Fairfax</v>
      </c>
      <c r="D146" s="22"/>
      <c r="E146" s="22"/>
      <c r="F146" s="22">
        <v>149</v>
      </c>
      <c r="G146" s="22">
        <v>86</v>
      </c>
      <c r="H146" s="22">
        <v>71</v>
      </c>
      <c r="I146" s="22">
        <v>184</v>
      </c>
      <c r="J146" s="21">
        <f t="shared" si="6"/>
        <v>490</v>
      </c>
      <c r="K146" s="18" t="s">
        <v>1410</v>
      </c>
      <c r="L146" s="18" t="s">
        <v>697</v>
      </c>
    </row>
    <row r="147" spans="1:12">
      <c r="A147" s="19" t="s">
        <v>1504</v>
      </c>
      <c r="B147" s="19" t="s">
        <v>996</v>
      </c>
      <c r="C147" s="19" t="str">
        <f t="shared" si="7"/>
        <v>Fairfield</v>
      </c>
      <c r="D147" s="22"/>
      <c r="E147" s="22"/>
      <c r="F147" s="22">
        <v>792</v>
      </c>
      <c r="G147" s="22">
        <v>464</v>
      </c>
      <c r="H147" s="22">
        <v>539</v>
      </c>
      <c r="I147" s="22">
        <v>1274</v>
      </c>
      <c r="J147" s="21">
        <f t="shared" si="6"/>
        <v>3069</v>
      </c>
      <c r="K147" s="18" t="s">
        <v>1411</v>
      </c>
      <c r="L147" s="18" t="s">
        <v>697</v>
      </c>
    </row>
    <row r="148" spans="1:12">
      <c r="A148" s="19" t="s">
        <v>1329</v>
      </c>
      <c r="B148" s="19" t="s">
        <v>997</v>
      </c>
      <c r="C148" s="19" t="str">
        <f t="shared" si="7"/>
        <v>Farmersville</v>
      </c>
      <c r="D148" s="23"/>
      <c r="E148" s="23"/>
      <c r="F148" s="23">
        <v>135</v>
      </c>
      <c r="G148" s="23">
        <v>83</v>
      </c>
      <c r="H148" s="23">
        <v>121</v>
      </c>
      <c r="I148" s="23">
        <v>315</v>
      </c>
      <c r="J148" s="21">
        <f t="shared" si="6"/>
        <v>654</v>
      </c>
      <c r="K148" s="18" t="s">
        <v>1434</v>
      </c>
      <c r="L148" s="18" t="s">
        <v>697</v>
      </c>
    </row>
    <row r="149" spans="1:12">
      <c r="A149" s="19" t="s">
        <v>1499</v>
      </c>
      <c r="B149" s="19" t="s">
        <v>998</v>
      </c>
      <c r="C149" s="19" t="str">
        <f t="shared" si="7"/>
        <v>Ferndale</v>
      </c>
      <c r="D149" s="22"/>
      <c r="E149" s="22"/>
      <c r="F149" s="22">
        <v>9</v>
      </c>
      <c r="G149" s="22">
        <v>5</v>
      </c>
      <c r="H149" s="22">
        <v>6</v>
      </c>
      <c r="I149" s="22">
        <v>13</v>
      </c>
      <c r="J149" s="21">
        <f t="shared" si="6"/>
        <v>33</v>
      </c>
      <c r="K149" s="18" t="s">
        <v>1402</v>
      </c>
      <c r="L149" s="18" t="s">
        <v>697</v>
      </c>
    </row>
    <row r="150" spans="1:12">
      <c r="A150" s="19" t="s">
        <v>1340</v>
      </c>
      <c r="B150" s="19" t="s">
        <v>999</v>
      </c>
      <c r="C150" s="19" t="str">
        <f t="shared" si="7"/>
        <v>Fillmore</v>
      </c>
      <c r="D150" s="22"/>
      <c r="E150" s="22"/>
      <c r="F150" s="22">
        <v>73</v>
      </c>
      <c r="G150" s="22">
        <v>61</v>
      </c>
      <c r="H150" s="22">
        <v>72</v>
      </c>
      <c r="I150" s="22">
        <v>209</v>
      </c>
      <c r="J150" s="21">
        <f t="shared" si="6"/>
        <v>415</v>
      </c>
      <c r="K150" s="18" t="s">
        <v>1417</v>
      </c>
      <c r="L150" s="18" t="s">
        <v>697</v>
      </c>
    </row>
    <row r="151" spans="1:12">
      <c r="A151" s="19" t="s">
        <v>1010</v>
      </c>
      <c r="B151" s="19" t="s">
        <v>1000</v>
      </c>
      <c r="C151" s="19" t="str">
        <f t="shared" si="7"/>
        <v>Firebaugh</v>
      </c>
      <c r="D151" s="24"/>
      <c r="E151" s="24"/>
      <c r="F151" s="24">
        <v>102</v>
      </c>
      <c r="G151" s="24">
        <v>46</v>
      </c>
      <c r="H151" s="24">
        <v>66</v>
      </c>
      <c r="I151" s="24">
        <v>229</v>
      </c>
      <c r="J151" s="21">
        <v>443</v>
      </c>
      <c r="K151" s="18" t="s">
        <v>1428</v>
      </c>
      <c r="L151" s="18" t="s">
        <v>697</v>
      </c>
    </row>
    <row r="152" spans="1:12">
      <c r="A152" s="19" t="s">
        <v>1234</v>
      </c>
      <c r="B152" s="19" t="s">
        <v>1001</v>
      </c>
      <c r="C152" s="19" t="str">
        <f t="shared" si="7"/>
        <v>Folsom</v>
      </c>
      <c r="D152" s="22"/>
      <c r="E152" s="22"/>
      <c r="F152" s="22">
        <v>2226</v>
      </c>
      <c r="G152" s="22">
        <v>1341</v>
      </c>
      <c r="H152" s="22">
        <v>829</v>
      </c>
      <c r="I152" s="22">
        <v>1967</v>
      </c>
      <c r="J152" s="21">
        <f t="shared" ref="J152:J158" si="8">SUM(D152:I152)</f>
        <v>6363</v>
      </c>
      <c r="K152" s="18" t="s">
        <v>1425</v>
      </c>
      <c r="L152" s="18" t="s">
        <v>697</v>
      </c>
    </row>
    <row r="153" spans="1:12">
      <c r="A153" s="19" t="s">
        <v>1240</v>
      </c>
      <c r="B153" s="19" t="s">
        <v>1002</v>
      </c>
      <c r="C153" s="19" t="str">
        <f t="shared" si="7"/>
        <v>Fontana</v>
      </c>
      <c r="D153" s="22"/>
      <c r="E153" s="22"/>
      <c r="F153" s="22">
        <v>5109</v>
      </c>
      <c r="G153" s="22">
        <v>2950</v>
      </c>
      <c r="H153" s="22">
        <v>3035</v>
      </c>
      <c r="I153" s="22">
        <v>6425</v>
      </c>
      <c r="J153" s="21">
        <f t="shared" si="8"/>
        <v>17519</v>
      </c>
      <c r="K153" s="18" t="s">
        <v>1389</v>
      </c>
      <c r="L153" s="18" t="s">
        <v>697</v>
      </c>
    </row>
    <row r="154" spans="1:12">
      <c r="A154" s="19" t="s">
        <v>1512</v>
      </c>
      <c r="B154" s="19" t="s">
        <v>1003</v>
      </c>
      <c r="C154" s="19" t="str">
        <f t="shared" si="7"/>
        <v>Fort Bragg</v>
      </c>
      <c r="D154" s="22"/>
      <c r="E154" s="22"/>
      <c r="F154" s="22">
        <v>60</v>
      </c>
      <c r="G154" s="22">
        <v>31</v>
      </c>
      <c r="H154" s="22">
        <v>23</v>
      </c>
      <c r="I154" s="22">
        <v>23</v>
      </c>
      <c r="J154" s="21">
        <f t="shared" si="8"/>
        <v>137</v>
      </c>
      <c r="K154" s="18" t="s">
        <v>1439</v>
      </c>
      <c r="L154" s="18" t="s">
        <v>697</v>
      </c>
    </row>
    <row r="155" spans="1:12">
      <c r="A155" s="19" t="s">
        <v>1511</v>
      </c>
      <c r="B155" s="19" t="s">
        <v>1004</v>
      </c>
      <c r="C155" s="19" t="str">
        <f t="shared" si="7"/>
        <v>Fort Jones</v>
      </c>
      <c r="D155" s="22"/>
      <c r="E155" s="22"/>
      <c r="F155" s="22">
        <v>1</v>
      </c>
      <c r="G155" s="22">
        <v>1</v>
      </c>
      <c r="H155" s="22">
        <v>0</v>
      </c>
      <c r="I155" s="22">
        <v>0</v>
      </c>
      <c r="J155" s="21">
        <f t="shared" si="8"/>
        <v>2</v>
      </c>
      <c r="K155" s="18" t="s">
        <v>1435</v>
      </c>
      <c r="L155" s="18" t="s">
        <v>697</v>
      </c>
    </row>
    <row r="156" spans="1:12">
      <c r="A156" s="19" t="s">
        <v>1499</v>
      </c>
      <c r="B156" s="19" t="s">
        <v>1005</v>
      </c>
      <c r="C156" s="19" t="str">
        <f t="shared" si="7"/>
        <v>Fortuna</v>
      </c>
      <c r="D156" s="22"/>
      <c r="E156" s="22"/>
      <c r="F156" s="22">
        <v>73</v>
      </c>
      <c r="G156" s="22">
        <v>46</v>
      </c>
      <c r="H156" s="22">
        <v>51</v>
      </c>
      <c r="I156" s="22">
        <v>120</v>
      </c>
      <c r="J156" s="21">
        <f t="shared" si="8"/>
        <v>290</v>
      </c>
      <c r="K156" s="18" t="s">
        <v>1402</v>
      </c>
      <c r="L156" s="18" t="s">
        <v>697</v>
      </c>
    </row>
    <row r="157" spans="1:12">
      <c r="A157" s="19" t="s">
        <v>1262</v>
      </c>
      <c r="B157" s="19" t="s">
        <v>1006</v>
      </c>
      <c r="C157" s="19" t="str">
        <f t="shared" si="7"/>
        <v>Foster City</v>
      </c>
      <c r="D157" s="22"/>
      <c r="E157" s="22"/>
      <c r="F157" s="22">
        <v>520</v>
      </c>
      <c r="G157" s="22">
        <v>299</v>
      </c>
      <c r="H157" s="22">
        <v>300</v>
      </c>
      <c r="I157" s="22">
        <v>777</v>
      </c>
      <c r="J157" s="21">
        <f t="shared" si="8"/>
        <v>1896</v>
      </c>
      <c r="K157" s="18" t="s">
        <v>1405</v>
      </c>
      <c r="L157" s="18" t="s">
        <v>697</v>
      </c>
    </row>
    <row r="158" spans="1:12">
      <c r="A158" s="19" t="s">
        <v>1168</v>
      </c>
      <c r="B158" s="19" t="s">
        <v>1007</v>
      </c>
      <c r="C158" s="19" t="str">
        <f t="shared" si="7"/>
        <v>Fountain Valley</v>
      </c>
      <c r="D158" s="22"/>
      <c r="E158" s="22"/>
      <c r="F158" s="22">
        <v>1307</v>
      </c>
      <c r="G158" s="22">
        <v>786</v>
      </c>
      <c r="H158" s="22">
        <v>834</v>
      </c>
      <c r="I158" s="22">
        <v>1912</v>
      </c>
      <c r="J158" s="21">
        <f t="shared" si="8"/>
        <v>4839</v>
      </c>
      <c r="K158" s="18" t="s">
        <v>1392</v>
      </c>
      <c r="L158" s="18" t="s">
        <v>697</v>
      </c>
    </row>
    <row r="159" spans="1:12">
      <c r="A159" s="19" t="s">
        <v>1010</v>
      </c>
      <c r="B159" s="19" t="s">
        <v>1008</v>
      </c>
      <c r="C159" s="19" t="str">
        <f t="shared" si="7"/>
        <v>Fowler</v>
      </c>
      <c r="D159" s="24"/>
      <c r="E159" s="24"/>
      <c r="F159" s="24">
        <v>94</v>
      </c>
      <c r="G159" s="24">
        <v>57</v>
      </c>
      <c r="H159" s="24">
        <v>47</v>
      </c>
      <c r="I159" s="24">
        <v>141</v>
      </c>
      <c r="J159" s="21">
        <v>339</v>
      </c>
      <c r="K159" s="18" t="s">
        <v>1428</v>
      </c>
      <c r="L159" s="18" t="s">
        <v>697</v>
      </c>
    </row>
    <row r="160" spans="1:12">
      <c r="A160" s="19" t="s">
        <v>857</v>
      </c>
      <c r="B160" s="19" t="s">
        <v>1009</v>
      </c>
      <c r="C160" s="19" t="str">
        <f t="shared" si="7"/>
        <v>Fremont</v>
      </c>
      <c r="D160" s="22"/>
      <c r="E160" s="22"/>
      <c r="F160" s="22">
        <v>3640</v>
      </c>
      <c r="G160" s="22">
        <v>2096</v>
      </c>
      <c r="H160" s="22">
        <v>1996</v>
      </c>
      <c r="I160" s="22">
        <v>5165</v>
      </c>
      <c r="J160" s="21">
        <f>SUM(D160:I160)</f>
        <v>12897</v>
      </c>
      <c r="K160" s="18" t="s">
        <v>1391</v>
      </c>
      <c r="L160" s="18" t="s">
        <v>697</v>
      </c>
    </row>
    <row r="161" spans="1:12">
      <c r="A161" s="19" t="s">
        <v>1010</v>
      </c>
      <c r="B161" s="19" t="s">
        <v>1010</v>
      </c>
      <c r="C161" s="19" t="str">
        <f t="shared" si="7"/>
        <v>Fresno</v>
      </c>
      <c r="D161" s="24"/>
      <c r="E161" s="24"/>
      <c r="F161" s="24">
        <v>9440</v>
      </c>
      <c r="G161" s="24">
        <v>5884</v>
      </c>
      <c r="H161" s="24">
        <v>5638</v>
      </c>
      <c r="I161" s="24">
        <v>15904</v>
      </c>
      <c r="J161" s="21">
        <v>36866</v>
      </c>
      <c r="K161" s="18" t="s">
        <v>1428</v>
      </c>
      <c r="L161" s="18" t="s">
        <v>697</v>
      </c>
    </row>
    <row r="162" spans="1:12">
      <c r="A162" s="19" t="s">
        <v>1011</v>
      </c>
      <c r="B162" s="19" t="str">
        <f>A162</f>
        <v>Fresno County - Unincorporated</v>
      </c>
      <c r="C162" s="19" t="str">
        <f t="shared" si="7"/>
        <v>Fresno County - Unincorporated</v>
      </c>
      <c r="D162" s="24"/>
      <c r="E162" s="24"/>
      <c r="F162" s="24">
        <v>706</v>
      </c>
      <c r="G162" s="24">
        <v>391</v>
      </c>
      <c r="H162" s="24">
        <v>370</v>
      </c>
      <c r="I162" s="24">
        <v>883</v>
      </c>
      <c r="J162" s="21">
        <v>2350</v>
      </c>
      <c r="K162" s="18" t="s">
        <v>1428</v>
      </c>
      <c r="L162" s="18" t="s">
        <v>697</v>
      </c>
    </row>
    <row r="163" spans="1:12">
      <c r="A163" s="19" t="s">
        <v>1168</v>
      </c>
      <c r="B163" s="19" t="s">
        <v>1012</v>
      </c>
      <c r="C163" s="19" t="str">
        <f t="shared" si="7"/>
        <v>Fullerton</v>
      </c>
      <c r="D163" s="22"/>
      <c r="E163" s="22"/>
      <c r="F163" s="22">
        <v>3198</v>
      </c>
      <c r="G163" s="22">
        <v>1989</v>
      </c>
      <c r="H163" s="22">
        <v>2271</v>
      </c>
      <c r="I163" s="22">
        <v>5751</v>
      </c>
      <c r="J163" s="21">
        <f t="shared" ref="J163:J198" si="9">SUM(D163:I163)</f>
        <v>13209</v>
      </c>
      <c r="K163" s="18" t="s">
        <v>1392</v>
      </c>
      <c r="L163" s="18" t="s">
        <v>697</v>
      </c>
    </row>
    <row r="164" spans="1:12">
      <c r="A164" s="19" t="s">
        <v>1234</v>
      </c>
      <c r="B164" s="19" t="s">
        <v>1013</v>
      </c>
      <c r="C164" s="19" t="str">
        <f t="shared" si="7"/>
        <v>Galt</v>
      </c>
      <c r="D164" s="22"/>
      <c r="E164" s="22"/>
      <c r="F164" s="22">
        <v>404</v>
      </c>
      <c r="G164" s="22">
        <v>243</v>
      </c>
      <c r="H164" s="22">
        <v>379</v>
      </c>
      <c r="I164" s="22">
        <v>900</v>
      </c>
      <c r="J164" s="21">
        <f t="shared" si="9"/>
        <v>1926</v>
      </c>
      <c r="K164" s="18" t="s">
        <v>1425</v>
      </c>
      <c r="L164" s="18" t="s">
        <v>697</v>
      </c>
    </row>
    <row r="165" spans="1:12">
      <c r="A165" s="19" t="s">
        <v>1168</v>
      </c>
      <c r="B165" s="19" t="s">
        <v>1014</v>
      </c>
      <c r="C165" s="19" t="str">
        <f t="shared" si="7"/>
        <v>Garden Grove</v>
      </c>
      <c r="D165" s="22"/>
      <c r="E165" s="22"/>
      <c r="F165" s="22">
        <v>4166</v>
      </c>
      <c r="G165" s="22">
        <v>2801</v>
      </c>
      <c r="H165" s="22">
        <v>3211</v>
      </c>
      <c r="I165" s="22">
        <v>8990</v>
      </c>
      <c r="J165" s="21">
        <f t="shared" si="9"/>
        <v>19168</v>
      </c>
      <c r="K165" s="18" t="s">
        <v>1392</v>
      </c>
      <c r="L165" s="18" t="s">
        <v>697</v>
      </c>
    </row>
    <row r="166" spans="1:12">
      <c r="A166" s="19" t="s">
        <v>1105</v>
      </c>
      <c r="B166" s="19" t="s">
        <v>1015</v>
      </c>
      <c r="C166" s="19" t="str">
        <f t="shared" si="7"/>
        <v>Gardena</v>
      </c>
      <c r="D166" s="22"/>
      <c r="E166" s="22"/>
      <c r="F166" s="22">
        <v>1485</v>
      </c>
      <c r="G166" s="22">
        <v>761</v>
      </c>
      <c r="H166" s="22">
        <v>894</v>
      </c>
      <c r="I166" s="22">
        <v>2595</v>
      </c>
      <c r="J166" s="21">
        <f t="shared" si="9"/>
        <v>5735</v>
      </c>
      <c r="K166" s="18" t="s">
        <v>1390</v>
      </c>
      <c r="L166" s="18" t="s">
        <v>697</v>
      </c>
    </row>
    <row r="167" spans="1:12">
      <c r="A167" s="19" t="s">
        <v>1272</v>
      </c>
      <c r="B167" s="19" t="s">
        <v>1016</v>
      </c>
      <c r="C167" s="19" t="str">
        <f t="shared" si="7"/>
        <v>Gilroy</v>
      </c>
      <c r="D167" s="22"/>
      <c r="E167" s="22"/>
      <c r="F167" s="22">
        <v>669</v>
      </c>
      <c r="G167" s="22">
        <v>385</v>
      </c>
      <c r="H167" s="22">
        <v>200</v>
      </c>
      <c r="I167" s="22">
        <v>519</v>
      </c>
      <c r="J167" s="21">
        <f t="shared" si="9"/>
        <v>1773</v>
      </c>
      <c r="K167" s="18" t="s">
        <v>1418</v>
      </c>
      <c r="L167" s="18" t="s">
        <v>697</v>
      </c>
    </row>
    <row r="168" spans="1:12">
      <c r="A168" s="19" t="s">
        <v>1105</v>
      </c>
      <c r="B168" s="19" t="s">
        <v>1017</v>
      </c>
      <c r="C168" s="19" t="str">
        <f t="shared" si="7"/>
        <v>Glendale</v>
      </c>
      <c r="D168" s="22"/>
      <c r="E168" s="22"/>
      <c r="F168" s="22">
        <v>3439</v>
      </c>
      <c r="G168" s="22">
        <v>2163</v>
      </c>
      <c r="H168" s="22">
        <v>2249</v>
      </c>
      <c r="I168" s="22">
        <v>5574</v>
      </c>
      <c r="J168" s="21">
        <f t="shared" si="9"/>
        <v>13425</v>
      </c>
      <c r="K168" s="18" t="s">
        <v>1390</v>
      </c>
      <c r="L168" s="18" t="s">
        <v>697</v>
      </c>
    </row>
    <row r="169" spans="1:12">
      <c r="A169" s="19" t="s">
        <v>1105</v>
      </c>
      <c r="B169" s="19" t="s">
        <v>1018</v>
      </c>
      <c r="C169" s="19" t="str">
        <f t="shared" si="7"/>
        <v>Glendora</v>
      </c>
      <c r="D169" s="22"/>
      <c r="E169" s="22"/>
      <c r="F169" s="22">
        <v>735</v>
      </c>
      <c r="G169" s="22">
        <v>386</v>
      </c>
      <c r="H169" s="22">
        <v>388</v>
      </c>
      <c r="I169" s="22">
        <v>767</v>
      </c>
      <c r="J169" s="21">
        <f t="shared" si="9"/>
        <v>2276</v>
      </c>
      <c r="K169" s="18" t="s">
        <v>1390</v>
      </c>
      <c r="L169" s="18" t="s">
        <v>697</v>
      </c>
    </row>
    <row r="170" spans="1:12">
      <c r="A170" s="19" t="s">
        <v>1019</v>
      </c>
      <c r="B170" s="19" t="str">
        <f>A170</f>
        <v>Glenn County - Unincorporated</v>
      </c>
      <c r="C170" s="19" t="str">
        <f t="shared" si="7"/>
        <v>Glenn County - Unincorporated</v>
      </c>
      <c r="D170" s="22"/>
      <c r="E170" s="22"/>
      <c r="F170" s="22">
        <v>75</v>
      </c>
      <c r="G170" s="22">
        <v>30</v>
      </c>
      <c r="H170" s="22">
        <v>36</v>
      </c>
      <c r="I170" s="22">
        <v>88</v>
      </c>
      <c r="J170" s="21">
        <f t="shared" si="9"/>
        <v>229</v>
      </c>
      <c r="K170" s="18" t="s">
        <v>1440</v>
      </c>
      <c r="L170" s="18" t="s">
        <v>697</v>
      </c>
    </row>
    <row r="171" spans="1:12">
      <c r="A171" s="19" t="s">
        <v>1270</v>
      </c>
      <c r="B171" s="19" t="s">
        <v>1020</v>
      </c>
      <c r="C171" s="19" t="str">
        <f t="shared" si="7"/>
        <v>Goleta</v>
      </c>
      <c r="D171" s="22"/>
      <c r="E171" s="22"/>
      <c r="F171" s="22">
        <v>682</v>
      </c>
      <c r="G171" s="22">
        <v>324</v>
      </c>
      <c r="H171" s="22">
        <v>370</v>
      </c>
      <c r="I171" s="22">
        <v>461</v>
      </c>
      <c r="J171" s="21">
        <f t="shared" si="9"/>
        <v>1837</v>
      </c>
      <c r="K171" s="18" t="s">
        <v>1416</v>
      </c>
      <c r="L171" s="18" t="s">
        <v>697</v>
      </c>
    </row>
    <row r="172" spans="1:12">
      <c r="A172" s="19" t="s">
        <v>1139</v>
      </c>
      <c r="B172" s="19" t="s">
        <v>1021</v>
      </c>
      <c r="C172" s="19" t="str">
        <f t="shared" si="7"/>
        <v>Gonzales</v>
      </c>
      <c r="D172" s="24"/>
      <c r="E172" s="24"/>
      <c r="F172" s="24">
        <v>173</v>
      </c>
      <c r="G172" s="24">
        <v>115</v>
      </c>
      <c r="H172" s="24">
        <v>321</v>
      </c>
      <c r="I172" s="24">
        <v>657</v>
      </c>
      <c r="J172" s="21">
        <f t="shared" si="9"/>
        <v>1266</v>
      </c>
      <c r="K172" s="18" t="s">
        <v>1422</v>
      </c>
      <c r="L172" s="18" t="s">
        <v>697</v>
      </c>
    </row>
    <row r="173" spans="1:12">
      <c r="A173" s="19" t="s">
        <v>1240</v>
      </c>
      <c r="B173" s="19" t="s">
        <v>1022</v>
      </c>
      <c r="C173" s="19" t="str">
        <f t="shared" si="7"/>
        <v>Grand Terrace</v>
      </c>
      <c r="D173" s="22"/>
      <c r="E173" s="22"/>
      <c r="F173" s="22">
        <v>189</v>
      </c>
      <c r="G173" s="22">
        <v>92</v>
      </c>
      <c r="H173" s="22">
        <v>106</v>
      </c>
      <c r="I173" s="22">
        <v>243</v>
      </c>
      <c r="J173" s="21">
        <f t="shared" si="9"/>
        <v>630</v>
      </c>
      <c r="K173" s="18" t="s">
        <v>1389</v>
      </c>
      <c r="L173" s="18" t="s">
        <v>697</v>
      </c>
    </row>
    <row r="174" spans="1:12">
      <c r="A174" s="19" t="s">
        <v>1513</v>
      </c>
      <c r="B174" s="19" t="s">
        <v>1023</v>
      </c>
      <c r="C174" s="19" t="str">
        <f t="shared" si="7"/>
        <v>Grass Valley</v>
      </c>
      <c r="D174" s="22"/>
      <c r="E174" s="22"/>
      <c r="F174" s="22">
        <v>143</v>
      </c>
      <c r="G174" s="22">
        <v>126</v>
      </c>
      <c r="H174" s="22">
        <v>125</v>
      </c>
      <c r="I174" s="22">
        <v>349</v>
      </c>
      <c r="J174" s="21">
        <f t="shared" si="9"/>
        <v>743</v>
      </c>
      <c r="K174" s="18" t="s">
        <v>1441</v>
      </c>
      <c r="L174" s="18" t="s">
        <v>697</v>
      </c>
    </row>
    <row r="175" spans="1:12">
      <c r="A175" s="19" t="s">
        <v>1139</v>
      </c>
      <c r="B175" s="19" t="s">
        <v>1024</v>
      </c>
      <c r="C175" s="19" t="str">
        <f t="shared" si="7"/>
        <v>Greenfield</v>
      </c>
      <c r="D175" s="24"/>
      <c r="E175" s="24"/>
      <c r="F175" s="24">
        <v>101</v>
      </c>
      <c r="G175" s="24">
        <v>66</v>
      </c>
      <c r="H175" s="24">
        <v>184</v>
      </c>
      <c r="I175" s="24">
        <v>379</v>
      </c>
      <c r="J175" s="21">
        <f t="shared" si="9"/>
        <v>730</v>
      </c>
      <c r="K175" s="18" t="s">
        <v>1422</v>
      </c>
      <c r="L175" s="18" t="s">
        <v>697</v>
      </c>
    </row>
    <row r="176" spans="1:12">
      <c r="A176" s="19" t="s">
        <v>1505</v>
      </c>
      <c r="B176" s="19" t="s">
        <v>1025</v>
      </c>
      <c r="C176" s="19" t="str">
        <f t="shared" si="7"/>
        <v>Gridley</v>
      </c>
      <c r="D176" s="22"/>
      <c r="E176" s="22"/>
      <c r="F176" s="22">
        <v>118</v>
      </c>
      <c r="G176" s="22">
        <v>41</v>
      </c>
      <c r="H176" s="22">
        <v>30</v>
      </c>
      <c r="I176" s="22">
        <v>156</v>
      </c>
      <c r="J176" s="21">
        <f t="shared" si="9"/>
        <v>345</v>
      </c>
      <c r="K176" s="18" t="s">
        <v>1413</v>
      </c>
      <c r="L176" s="18" t="s">
        <v>697</v>
      </c>
    </row>
    <row r="177" spans="1:12">
      <c r="A177" s="19" t="s">
        <v>1258</v>
      </c>
      <c r="B177" s="19" t="s">
        <v>1026</v>
      </c>
      <c r="C177" s="19" t="str">
        <f t="shared" si="7"/>
        <v>Grover Beach</v>
      </c>
      <c r="D177" s="22"/>
      <c r="E177" s="22"/>
      <c r="F177" s="22">
        <v>91</v>
      </c>
      <c r="G177" s="22">
        <v>57</v>
      </c>
      <c r="H177" s="22">
        <v>66</v>
      </c>
      <c r="I177" s="22">
        <v>155</v>
      </c>
      <c r="J177" s="21">
        <f t="shared" si="9"/>
        <v>369</v>
      </c>
      <c r="K177" s="18" t="s">
        <v>1403</v>
      </c>
      <c r="L177" s="18" t="s">
        <v>697</v>
      </c>
    </row>
    <row r="178" spans="1:12">
      <c r="A178" s="19" t="s">
        <v>1270</v>
      </c>
      <c r="B178" s="19" t="s">
        <v>1027</v>
      </c>
      <c r="C178" s="19" t="str">
        <f t="shared" si="7"/>
        <v>Guadalupe</v>
      </c>
      <c r="D178" s="22"/>
      <c r="E178" s="22"/>
      <c r="F178" s="22">
        <v>3</v>
      </c>
      <c r="G178" s="22">
        <v>24</v>
      </c>
      <c r="H178" s="22">
        <v>77</v>
      </c>
      <c r="I178" s="22">
        <v>327</v>
      </c>
      <c r="J178" s="21">
        <f t="shared" si="9"/>
        <v>431</v>
      </c>
      <c r="K178" s="18" t="s">
        <v>1416</v>
      </c>
      <c r="L178" s="18" t="s">
        <v>697</v>
      </c>
    </row>
    <row r="179" spans="1:12">
      <c r="A179" s="19" t="s">
        <v>1126</v>
      </c>
      <c r="B179" s="19" t="s">
        <v>1028</v>
      </c>
      <c r="C179" s="19" t="str">
        <f t="shared" si="7"/>
        <v>Gustine</v>
      </c>
      <c r="D179" s="26"/>
      <c r="E179" s="26"/>
      <c r="F179" s="26">
        <v>77</v>
      </c>
      <c r="G179" s="26">
        <v>53</v>
      </c>
      <c r="H179" s="26">
        <v>64</v>
      </c>
      <c r="I179" s="26">
        <v>152</v>
      </c>
      <c r="J179" s="21">
        <f t="shared" si="9"/>
        <v>346</v>
      </c>
      <c r="K179" s="18" t="s">
        <v>1406</v>
      </c>
      <c r="L179" s="18" t="s">
        <v>697</v>
      </c>
    </row>
    <row r="180" spans="1:12">
      <c r="A180" s="19" t="s">
        <v>1262</v>
      </c>
      <c r="B180" s="19" t="s">
        <v>1029</v>
      </c>
      <c r="C180" s="19" t="str">
        <f t="shared" si="7"/>
        <v>Half Moon Bay</v>
      </c>
      <c r="D180" s="22"/>
      <c r="E180" s="22"/>
      <c r="F180" s="22">
        <v>181</v>
      </c>
      <c r="G180" s="22">
        <v>104</v>
      </c>
      <c r="H180" s="22">
        <v>54</v>
      </c>
      <c r="I180" s="22">
        <v>141</v>
      </c>
      <c r="J180" s="21">
        <f t="shared" si="9"/>
        <v>480</v>
      </c>
      <c r="K180" s="18" t="s">
        <v>1405</v>
      </c>
      <c r="L180" s="18" t="s">
        <v>697</v>
      </c>
    </row>
    <row r="181" spans="1:12">
      <c r="A181" s="19" t="s">
        <v>1502</v>
      </c>
      <c r="B181" s="19" t="s">
        <v>1030</v>
      </c>
      <c r="C181" s="19" t="str">
        <f t="shared" si="7"/>
        <v>Hanford</v>
      </c>
      <c r="D181" s="29"/>
      <c r="E181" s="29"/>
      <c r="F181" s="29">
        <v>1369</v>
      </c>
      <c r="G181" s="24">
        <v>993</v>
      </c>
      <c r="H181" s="24">
        <v>1066</v>
      </c>
      <c r="I181" s="29">
        <v>2119</v>
      </c>
      <c r="J181" s="21">
        <f t="shared" si="9"/>
        <v>5547</v>
      </c>
      <c r="K181" s="18" t="s">
        <v>1408</v>
      </c>
      <c r="L181" s="18" t="s">
        <v>697</v>
      </c>
    </row>
    <row r="182" spans="1:12">
      <c r="A182" s="19" t="s">
        <v>1105</v>
      </c>
      <c r="B182" s="19" t="s">
        <v>1031</v>
      </c>
      <c r="C182" s="19" t="str">
        <f t="shared" si="7"/>
        <v>Hawaiian Gardens</v>
      </c>
      <c r="D182" s="22"/>
      <c r="E182" s="22"/>
      <c r="F182" s="22">
        <v>61</v>
      </c>
      <c r="G182" s="22">
        <v>44</v>
      </c>
      <c r="H182" s="22">
        <v>46</v>
      </c>
      <c r="I182" s="22">
        <v>180</v>
      </c>
      <c r="J182" s="21">
        <f t="shared" si="9"/>
        <v>331</v>
      </c>
      <c r="K182" s="18" t="s">
        <v>1390</v>
      </c>
      <c r="L182" s="18" t="s">
        <v>697</v>
      </c>
    </row>
    <row r="183" spans="1:12">
      <c r="A183" s="19" t="s">
        <v>1105</v>
      </c>
      <c r="B183" s="19" t="s">
        <v>1032</v>
      </c>
      <c r="C183" s="19" t="str">
        <f t="shared" si="7"/>
        <v>Hawthorne</v>
      </c>
      <c r="D183" s="22"/>
      <c r="E183" s="22"/>
      <c r="F183" s="22">
        <v>445</v>
      </c>
      <c r="G183" s="22">
        <v>204</v>
      </c>
      <c r="H183" s="22">
        <v>249</v>
      </c>
      <c r="I183" s="22">
        <v>836</v>
      </c>
      <c r="J183" s="21">
        <f t="shared" si="9"/>
        <v>1734</v>
      </c>
      <c r="K183" s="18" t="s">
        <v>1390</v>
      </c>
      <c r="L183" s="18" t="s">
        <v>697</v>
      </c>
    </row>
    <row r="184" spans="1:12">
      <c r="A184" s="19" t="s">
        <v>857</v>
      </c>
      <c r="B184" s="19" t="s">
        <v>1033</v>
      </c>
      <c r="C184" s="19" t="str">
        <f t="shared" si="7"/>
        <v>Hayward</v>
      </c>
      <c r="D184" s="22"/>
      <c r="E184" s="22"/>
      <c r="F184" s="22">
        <v>1075</v>
      </c>
      <c r="G184" s="22">
        <v>617</v>
      </c>
      <c r="H184" s="22">
        <v>817</v>
      </c>
      <c r="I184" s="22">
        <v>2115</v>
      </c>
      <c r="J184" s="21">
        <f t="shared" si="9"/>
        <v>4624</v>
      </c>
      <c r="K184" s="18" t="s">
        <v>1391</v>
      </c>
      <c r="L184" s="18" t="s">
        <v>697</v>
      </c>
    </row>
    <row r="185" spans="1:12">
      <c r="A185" s="19" t="s">
        <v>1301</v>
      </c>
      <c r="B185" s="19" t="s">
        <v>1034</v>
      </c>
      <c r="C185" s="19" t="str">
        <f t="shared" si="7"/>
        <v>Healdsburg</v>
      </c>
      <c r="D185" s="22"/>
      <c r="E185" s="22"/>
      <c r="F185" s="22">
        <v>190</v>
      </c>
      <c r="G185" s="22">
        <v>109</v>
      </c>
      <c r="H185" s="22">
        <v>49</v>
      </c>
      <c r="I185" s="22">
        <v>128</v>
      </c>
      <c r="J185" s="21">
        <f t="shared" si="9"/>
        <v>476</v>
      </c>
      <c r="K185" s="18" t="s">
        <v>1427</v>
      </c>
      <c r="L185" s="18" t="s">
        <v>697</v>
      </c>
    </row>
    <row r="186" spans="1:12">
      <c r="A186" s="19" t="s">
        <v>1225</v>
      </c>
      <c r="B186" s="19" t="s">
        <v>1035</v>
      </c>
      <c r="C186" s="19" t="str">
        <f t="shared" si="7"/>
        <v>Hemet</v>
      </c>
      <c r="D186" s="22"/>
      <c r="E186" s="22"/>
      <c r="F186" s="22">
        <v>812</v>
      </c>
      <c r="G186" s="22">
        <v>732</v>
      </c>
      <c r="H186" s="22">
        <v>1174</v>
      </c>
      <c r="I186" s="22">
        <v>3748</v>
      </c>
      <c r="J186" s="21">
        <f t="shared" si="9"/>
        <v>6466</v>
      </c>
      <c r="K186" s="18" t="s">
        <v>1409</v>
      </c>
      <c r="L186" s="18" t="s">
        <v>697</v>
      </c>
    </row>
    <row r="187" spans="1:12">
      <c r="A187" s="19" t="s">
        <v>1498</v>
      </c>
      <c r="B187" s="19" t="s">
        <v>1036</v>
      </c>
      <c r="C187" s="19" t="str">
        <f t="shared" si="7"/>
        <v>Hercules</v>
      </c>
      <c r="D187" s="22"/>
      <c r="E187" s="22"/>
      <c r="F187" s="22">
        <v>344</v>
      </c>
      <c r="G187" s="22">
        <v>198</v>
      </c>
      <c r="H187" s="22">
        <v>126</v>
      </c>
      <c r="I187" s="22">
        <v>327</v>
      </c>
      <c r="J187" s="21">
        <f t="shared" si="9"/>
        <v>995</v>
      </c>
      <c r="K187" s="18" t="s">
        <v>1401</v>
      </c>
      <c r="L187" s="18" t="s">
        <v>697</v>
      </c>
    </row>
    <row r="188" spans="1:12">
      <c r="A188" s="19" t="s">
        <v>1105</v>
      </c>
      <c r="B188" s="19" t="s">
        <v>1037</v>
      </c>
      <c r="C188" s="19" t="str">
        <f t="shared" si="7"/>
        <v>Hermosa Beach</v>
      </c>
      <c r="D188" s="22"/>
      <c r="E188" s="22"/>
      <c r="F188" s="22">
        <v>232</v>
      </c>
      <c r="G188" s="22">
        <v>127</v>
      </c>
      <c r="H188" s="22">
        <v>106</v>
      </c>
      <c r="I188" s="22">
        <v>93</v>
      </c>
      <c r="J188" s="21">
        <f t="shared" si="9"/>
        <v>558</v>
      </c>
      <c r="K188" s="18" t="s">
        <v>1390</v>
      </c>
      <c r="L188" s="18" t="s">
        <v>697</v>
      </c>
    </row>
    <row r="189" spans="1:12">
      <c r="A189" s="19" t="s">
        <v>1240</v>
      </c>
      <c r="B189" s="19" t="s">
        <v>1038</v>
      </c>
      <c r="C189" s="19" t="str">
        <f t="shared" si="7"/>
        <v>Hesperia</v>
      </c>
      <c r="D189" s="22"/>
      <c r="E189" s="22"/>
      <c r="F189" s="22">
        <v>1921</v>
      </c>
      <c r="G189" s="22">
        <v>1231</v>
      </c>
      <c r="H189" s="22">
        <v>1409</v>
      </c>
      <c r="I189" s="22">
        <v>3594</v>
      </c>
      <c r="J189" s="21">
        <f t="shared" si="9"/>
        <v>8155</v>
      </c>
      <c r="K189" s="18" t="s">
        <v>1389</v>
      </c>
      <c r="L189" s="18" t="s">
        <v>697</v>
      </c>
    </row>
    <row r="190" spans="1:12">
      <c r="A190" s="19" t="s">
        <v>1105</v>
      </c>
      <c r="B190" s="19" t="s">
        <v>1039</v>
      </c>
      <c r="C190" s="19" t="str">
        <f t="shared" si="7"/>
        <v>Hidden Hills</v>
      </c>
      <c r="D190" s="22"/>
      <c r="E190" s="22"/>
      <c r="F190" s="22">
        <v>17</v>
      </c>
      <c r="G190" s="22">
        <v>8</v>
      </c>
      <c r="H190" s="22">
        <v>9</v>
      </c>
      <c r="I190" s="22">
        <v>6</v>
      </c>
      <c r="J190" s="21">
        <f t="shared" si="9"/>
        <v>40</v>
      </c>
      <c r="K190" s="18" t="s">
        <v>1390</v>
      </c>
      <c r="L190" s="18" t="s">
        <v>697</v>
      </c>
    </row>
    <row r="191" spans="1:12">
      <c r="A191" s="19" t="s">
        <v>1240</v>
      </c>
      <c r="B191" s="19" t="s">
        <v>1040</v>
      </c>
      <c r="C191" s="19" t="str">
        <f t="shared" si="7"/>
        <v>Highland</v>
      </c>
      <c r="D191" s="22"/>
      <c r="E191" s="22"/>
      <c r="F191" s="22">
        <v>619</v>
      </c>
      <c r="G191" s="22">
        <v>409</v>
      </c>
      <c r="H191" s="22">
        <v>471</v>
      </c>
      <c r="I191" s="22">
        <v>1014</v>
      </c>
      <c r="J191" s="21">
        <f t="shared" si="9"/>
        <v>2513</v>
      </c>
      <c r="K191" s="18" t="s">
        <v>1389</v>
      </c>
      <c r="L191" s="18" t="s">
        <v>697</v>
      </c>
    </row>
    <row r="192" spans="1:12">
      <c r="A192" s="19" t="s">
        <v>1262</v>
      </c>
      <c r="B192" s="19" t="s">
        <v>1041</v>
      </c>
      <c r="C192" s="19" t="str">
        <f t="shared" si="7"/>
        <v>Hillsborough</v>
      </c>
      <c r="D192" s="22"/>
      <c r="E192" s="22"/>
      <c r="F192" s="22">
        <v>155</v>
      </c>
      <c r="G192" s="22">
        <v>89</v>
      </c>
      <c r="H192" s="22">
        <v>87</v>
      </c>
      <c r="I192" s="22">
        <v>223</v>
      </c>
      <c r="J192" s="21">
        <f t="shared" si="9"/>
        <v>554</v>
      </c>
      <c r="K192" s="18" t="s">
        <v>1405</v>
      </c>
      <c r="L192" s="18" t="s">
        <v>697</v>
      </c>
    </row>
    <row r="193" spans="1:12">
      <c r="A193" s="19" t="s">
        <v>1514</v>
      </c>
      <c r="B193" s="19" t="s">
        <v>1042</v>
      </c>
      <c r="C193" s="19" t="str">
        <f t="shared" si="7"/>
        <v>Hollister</v>
      </c>
      <c r="D193" s="24"/>
      <c r="E193" s="24"/>
      <c r="F193" s="24">
        <v>846</v>
      </c>
      <c r="G193" s="24">
        <v>678</v>
      </c>
      <c r="H193" s="24">
        <v>826</v>
      </c>
      <c r="I193" s="24">
        <v>1813</v>
      </c>
      <c r="J193" s="21">
        <f t="shared" si="9"/>
        <v>4163</v>
      </c>
      <c r="K193" s="18" t="s">
        <v>1442</v>
      </c>
      <c r="L193" s="18" t="s">
        <v>697</v>
      </c>
    </row>
    <row r="194" spans="1:12">
      <c r="A194" s="19" t="s">
        <v>1049</v>
      </c>
      <c r="B194" s="19" t="s">
        <v>1043</v>
      </c>
      <c r="C194" s="19" t="str">
        <f t="shared" ref="C194:C257" si="10">B194</f>
        <v>Holtville</v>
      </c>
      <c r="D194" s="22"/>
      <c r="E194" s="22"/>
      <c r="F194" s="22">
        <v>41</v>
      </c>
      <c r="G194" s="22">
        <v>33</v>
      </c>
      <c r="H194" s="22">
        <v>26</v>
      </c>
      <c r="I194" s="22">
        <v>71</v>
      </c>
      <c r="J194" s="21">
        <f t="shared" si="9"/>
        <v>171</v>
      </c>
      <c r="K194" s="18" t="s">
        <v>1415</v>
      </c>
      <c r="L194" s="18" t="s">
        <v>697</v>
      </c>
    </row>
    <row r="195" spans="1:12">
      <c r="A195" s="19" t="s">
        <v>1507</v>
      </c>
      <c r="B195" s="19" t="s">
        <v>1044</v>
      </c>
      <c r="C195" s="19" t="str">
        <f t="shared" si="10"/>
        <v>Hughson</v>
      </c>
      <c r="D195" s="23"/>
      <c r="E195" s="23"/>
      <c r="F195" s="23">
        <v>284</v>
      </c>
      <c r="G195" s="23">
        <v>196</v>
      </c>
      <c r="H195" s="23">
        <v>122</v>
      </c>
      <c r="I195" s="23">
        <v>279</v>
      </c>
      <c r="J195" s="21">
        <f t="shared" si="9"/>
        <v>881</v>
      </c>
      <c r="K195" s="18" t="s">
        <v>1423</v>
      </c>
      <c r="L195" s="18" t="s">
        <v>697</v>
      </c>
    </row>
    <row r="196" spans="1:12">
      <c r="A196" s="19" t="s">
        <v>1045</v>
      </c>
      <c r="B196" s="19" t="str">
        <f>A196</f>
        <v>Humboldt County - Unincorporated</v>
      </c>
      <c r="C196" s="19" t="str">
        <f t="shared" si="10"/>
        <v>Humboldt County - Unincorporated</v>
      </c>
      <c r="D196" s="22"/>
      <c r="E196" s="22"/>
      <c r="F196" s="22">
        <v>351</v>
      </c>
      <c r="G196" s="22">
        <v>223</v>
      </c>
      <c r="H196" s="22">
        <v>256</v>
      </c>
      <c r="I196" s="22">
        <v>583</v>
      </c>
      <c r="J196" s="21">
        <f t="shared" si="9"/>
        <v>1413</v>
      </c>
      <c r="K196" s="18" t="s">
        <v>1402</v>
      </c>
      <c r="L196" s="18" t="s">
        <v>697</v>
      </c>
    </row>
    <row r="197" spans="1:12">
      <c r="A197" s="19" t="s">
        <v>1168</v>
      </c>
      <c r="B197" s="19" t="s">
        <v>1046</v>
      </c>
      <c r="C197" s="19" t="str">
        <f t="shared" si="10"/>
        <v>Huntington Beach</v>
      </c>
      <c r="D197" s="22"/>
      <c r="E197" s="22"/>
      <c r="F197" s="22">
        <v>3661</v>
      </c>
      <c r="G197" s="22">
        <v>2184</v>
      </c>
      <c r="H197" s="22">
        <v>2308</v>
      </c>
      <c r="I197" s="22">
        <v>5215</v>
      </c>
      <c r="J197" s="21">
        <f t="shared" si="9"/>
        <v>13368</v>
      </c>
      <c r="K197" s="18" t="s">
        <v>1392</v>
      </c>
      <c r="L197" s="18" t="s">
        <v>697</v>
      </c>
    </row>
    <row r="198" spans="1:12">
      <c r="A198" s="19" t="s">
        <v>1105</v>
      </c>
      <c r="B198" s="19" t="s">
        <v>1047</v>
      </c>
      <c r="C198" s="19" t="str">
        <f t="shared" si="10"/>
        <v>Huntington Park</v>
      </c>
      <c r="D198" s="22"/>
      <c r="E198" s="22"/>
      <c r="F198" s="22">
        <v>264</v>
      </c>
      <c r="G198" s="22">
        <v>196</v>
      </c>
      <c r="H198" s="22">
        <v>243</v>
      </c>
      <c r="I198" s="22">
        <v>902</v>
      </c>
      <c r="J198" s="21">
        <f t="shared" si="9"/>
        <v>1605</v>
      </c>
      <c r="K198" s="18" t="s">
        <v>1390</v>
      </c>
      <c r="L198" s="18" t="s">
        <v>697</v>
      </c>
    </row>
    <row r="199" spans="1:12">
      <c r="A199" s="19" t="s">
        <v>1010</v>
      </c>
      <c r="B199" s="19" t="s">
        <v>1048</v>
      </c>
      <c r="C199" s="19" t="str">
        <f t="shared" si="10"/>
        <v>Huron</v>
      </c>
      <c r="D199" s="24"/>
      <c r="E199" s="24"/>
      <c r="F199" s="24">
        <v>45</v>
      </c>
      <c r="G199" s="24">
        <v>45</v>
      </c>
      <c r="H199" s="24">
        <v>55</v>
      </c>
      <c r="I199" s="24">
        <v>174</v>
      </c>
      <c r="J199" s="21">
        <v>319</v>
      </c>
      <c r="K199" s="18" t="s">
        <v>1428</v>
      </c>
      <c r="L199" s="18" t="s">
        <v>697</v>
      </c>
    </row>
    <row r="200" spans="1:12">
      <c r="A200" s="19" t="s">
        <v>1049</v>
      </c>
      <c r="B200" s="19" t="s">
        <v>1049</v>
      </c>
      <c r="C200" s="19" t="str">
        <f t="shared" si="10"/>
        <v>Imperial</v>
      </c>
      <c r="D200" s="22"/>
      <c r="E200" s="22"/>
      <c r="F200" s="22">
        <v>704</v>
      </c>
      <c r="G200" s="22">
        <v>346</v>
      </c>
      <c r="H200" s="22">
        <v>294</v>
      </c>
      <c r="I200" s="22">
        <v>257</v>
      </c>
      <c r="J200" s="21">
        <f t="shared" ref="J200:J213" si="11">SUM(D200:I200)</f>
        <v>1601</v>
      </c>
      <c r="K200" s="18" t="s">
        <v>1415</v>
      </c>
      <c r="L200" s="18" t="s">
        <v>697</v>
      </c>
    </row>
    <row r="201" spans="1:12">
      <c r="A201" s="19" t="s">
        <v>1245</v>
      </c>
      <c r="B201" s="19" t="s">
        <v>1050</v>
      </c>
      <c r="C201" s="19" t="str">
        <f t="shared" si="10"/>
        <v>Imperial Beach</v>
      </c>
      <c r="D201" s="22"/>
      <c r="E201" s="22"/>
      <c r="F201" s="22">
        <v>225</v>
      </c>
      <c r="G201" s="22">
        <v>123</v>
      </c>
      <c r="H201" s="22">
        <v>183</v>
      </c>
      <c r="I201" s="22">
        <v>798</v>
      </c>
      <c r="J201" s="21">
        <f t="shared" si="11"/>
        <v>1329</v>
      </c>
      <c r="K201" s="18" t="s">
        <v>1420</v>
      </c>
      <c r="L201" s="18" t="s">
        <v>697</v>
      </c>
    </row>
    <row r="202" spans="1:12">
      <c r="A202" s="19" t="s">
        <v>1051</v>
      </c>
      <c r="B202" s="19" t="str">
        <f>A202</f>
        <v>Imperial County - Unincorporated</v>
      </c>
      <c r="C202" s="19" t="str">
        <f t="shared" si="10"/>
        <v>Imperial County - Unincorporated</v>
      </c>
      <c r="D202" s="22"/>
      <c r="E202" s="22"/>
      <c r="F202" s="22">
        <v>1203</v>
      </c>
      <c r="G202" s="22">
        <v>596</v>
      </c>
      <c r="H202" s="22">
        <v>580</v>
      </c>
      <c r="I202" s="22">
        <v>1922</v>
      </c>
      <c r="J202" s="21">
        <f t="shared" si="11"/>
        <v>4301</v>
      </c>
      <c r="K202" s="18" t="s">
        <v>1415</v>
      </c>
      <c r="L202" s="18" t="s">
        <v>697</v>
      </c>
    </row>
    <row r="203" spans="1:12">
      <c r="A203" s="19" t="s">
        <v>1225</v>
      </c>
      <c r="B203" s="19" t="s">
        <v>1052</v>
      </c>
      <c r="C203" s="19" t="str">
        <f t="shared" si="10"/>
        <v>Indian Wells</v>
      </c>
      <c r="D203" s="22"/>
      <c r="E203" s="22"/>
      <c r="F203" s="22">
        <v>117</v>
      </c>
      <c r="G203" s="22">
        <v>81</v>
      </c>
      <c r="H203" s="22">
        <v>91</v>
      </c>
      <c r="I203" s="22">
        <v>93</v>
      </c>
      <c r="J203" s="21">
        <f t="shared" si="11"/>
        <v>382</v>
      </c>
      <c r="K203" s="18" t="s">
        <v>1409</v>
      </c>
      <c r="L203" s="18" t="s">
        <v>697</v>
      </c>
    </row>
    <row r="204" spans="1:12">
      <c r="A204" s="19" t="s">
        <v>1225</v>
      </c>
      <c r="B204" s="19" t="s">
        <v>1053</v>
      </c>
      <c r="C204" s="19" t="str">
        <f t="shared" si="10"/>
        <v>Indio</v>
      </c>
      <c r="D204" s="22"/>
      <c r="E204" s="22"/>
      <c r="F204" s="22">
        <v>1793</v>
      </c>
      <c r="G204" s="22">
        <v>1170</v>
      </c>
      <c r="H204" s="22">
        <v>1315</v>
      </c>
      <c r="I204" s="22">
        <v>3534</v>
      </c>
      <c r="J204" s="21">
        <f t="shared" si="11"/>
        <v>7812</v>
      </c>
      <c r="K204" s="18" t="s">
        <v>1409</v>
      </c>
      <c r="L204" s="18" t="s">
        <v>697</v>
      </c>
    </row>
    <row r="205" spans="1:12">
      <c r="A205" s="19" t="s">
        <v>1105</v>
      </c>
      <c r="B205" s="19" t="s">
        <v>766</v>
      </c>
      <c r="C205" s="19" t="str">
        <f t="shared" si="10"/>
        <v>Industry</v>
      </c>
      <c r="D205" s="22"/>
      <c r="E205" s="22"/>
      <c r="F205" s="22">
        <v>6</v>
      </c>
      <c r="G205" s="22">
        <v>4</v>
      </c>
      <c r="H205" s="22">
        <v>2</v>
      </c>
      <c r="I205" s="22">
        <v>5</v>
      </c>
      <c r="J205" s="21">
        <f t="shared" si="11"/>
        <v>17</v>
      </c>
      <c r="K205" s="18" t="s">
        <v>1390</v>
      </c>
      <c r="L205" s="18" t="s">
        <v>697</v>
      </c>
    </row>
    <row r="206" spans="1:12">
      <c r="A206" s="19" t="s">
        <v>1105</v>
      </c>
      <c r="B206" s="19" t="s">
        <v>1054</v>
      </c>
      <c r="C206" s="19" t="str">
        <f t="shared" si="10"/>
        <v>Inglewood</v>
      </c>
      <c r="D206" s="22"/>
      <c r="E206" s="22"/>
      <c r="F206" s="22">
        <v>1813</v>
      </c>
      <c r="G206" s="22">
        <v>955</v>
      </c>
      <c r="H206" s="22">
        <v>1112</v>
      </c>
      <c r="I206" s="22">
        <v>3559</v>
      </c>
      <c r="J206" s="21">
        <f t="shared" si="11"/>
        <v>7439</v>
      </c>
      <c r="K206" s="18" t="s">
        <v>1390</v>
      </c>
      <c r="L206" s="18" t="s">
        <v>697</v>
      </c>
    </row>
    <row r="207" spans="1:12">
      <c r="A207" s="19" t="s">
        <v>1055</v>
      </c>
      <c r="B207" s="19" t="str">
        <f>A207</f>
        <v>Inyo County - Unincorporated</v>
      </c>
      <c r="C207" s="19" t="str">
        <f t="shared" si="10"/>
        <v>Inyo County - Unincorporated</v>
      </c>
      <c r="D207" s="22"/>
      <c r="E207" s="22"/>
      <c r="F207" s="22">
        <v>46</v>
      </c>
      <c r="G207" s="22">
        <v>40</v>
      </c>
      <c r="H207" s="22">
        <v>39</v>
      </c>
      <c r="I207" s="22">
        <v>80</v>
      </c>
      <c r="J207" s="21">
        <f t="shared" si="11"/>
        <v>205</v>
      </c>
      <c r="K207" s="18" t="s">
        <v>1414</v>
      </c>
      <c r="L207" s="18" t="s">
        <v>697</v>
      </c>
    </row>
    <row r="208" spans="1:12">
      <c r="A208" s="19" t="s">
        <v>864</v>
      </c>
      <c r="B208" s="19" t="s">
        <v>1056</v>
      </c>
      <c r="C208" s="19" t="str">
        <f t="shared" si="10"/>
        <v>Ione</v>
      </c>
      <c r="D208" s="22"/>
      <c r="E208" s="22"/>
      <c r="F208" s="22">
        <v>30</v>
      </c>
      <c r="G208" s="22">
        <v>20</v>
      </c>
      <c r="H208" s="22">
        <v>25</v>
      </c>
      <c r="I208" s="22">
        <v>42</v>
      </c>
      <c r="J208" s="21">
        <f t="shared" si="11"/>
        <v>117</v>
      </c>
      <c r="K208" s="18" t="s">
        <v>1397</v>
      </c>
      <c r="L208" s="18" t="s">
        <v>697</v>
      </c>
    </row>
    <row r="209" spans="1:12">
      <c r="A209" s="19" t="s">
        <v>1168</v>
      </c>
      <c r="B209" s="19" t="s">
        <v>1057</v>
      </c>
      <c r="C209" s="19" t="str">
        <f t="shared" si="10"/>
        <v>Irvine</v>
      </c>
      <c r="D209" s="22"/>
      <c r="E209" s="22"/>
      <c r="F209" s="22">
        <v>6396</v>
      </c>
      <c r="G209" s="22">
        <v>4235</v>
      </c>
      <c r="H209" s="22">
        <v>4308</v>
      </c>
      <c r="I209" s="22">
        <v>8671</v>
      </c>
      <c r="J209" s="21">
        <f t="shared" si="11"/>
        <v>23610</v>
      </c>
      <c r="K209" s="18" t="s">
        <v>1392</v>
      </c>
      <c r="L209" s="18" t="s">
        <v>697</v>
      </c>
    </row>
    <row r="210" spans="1:12">
      <c r="A210" s="19" t="s">
        <v>1105</v>
      </c>
      <c r="B210" s="19" t="s">
        <v>1058</v>
      </c>
      <c r="C210" s="19" t="str">
        <f t="shared" si="10"/>
        <v>Irwindale</v>
      </c>
      <c r="D210" s="22"/>
      <c r="E210" s="22"/>
      <c r="F210" s="22">
        <v>36</v>
      </c>
      <c r="G210" s="22">
        <v>11</v>
      </c>
      <c r="H210" s="22">
        <v>17</v>
      </c>
      <c r="I210" s="22">
        <v>55</v>
      </c>
      <c r="J210" s="21">
        <f t="shared" si="11"/>
        <v>119</v>
      </c>
      <c r="K210" s="18" t="s">
        <v>1390</v>
      </c>
      <c r="L210" s="18" t="s">
        <v>697</v>
      </c>
    </row>
    <row r="211" spans="1:12">
      <c r="A211" s="19" t="s">
        <v>1234</v>
      </c>
      <c r="B211" s="19" t="s">
        <v>1443</v>
      </c>
      <c r="C211" s="19" t="str">
        <f t="shared" si="10"/>
        <v>Isleton</v>
      </c>
      <c r="D211" s="22"/>
      <c r="E211" s="22"/>
      <c r="F211" s="22">
        <v>5</v>
      </c>
      <c r="G211" s="22">
        <v>3</v>
      </c>
      <c r="H211" s="22">
        <v>6</v>
      </c>
      <c r="I211" s="22">
        <v>14</v>
      </c>
      <c r="J211" s="21">
        <f t="shared" si="11"/>
        <v>28</v>
      </c>
      <c r="K211" s="18" t="s">
        <v>1425</v>
      </c>
      <c r="L211" s="18" t="s">
        <v>697</v>
      </c>
    </row>
    <row r="212" spans="1:12">
      <c r="A212" s="19" t="s">
        <v>864</v>
      </c>
      <c r="B212" s="19" t="s">
        <v>1059</v>
      </c>
      <c r="C212" s="19" t="str">
        <f t="shared" si="10"/>
        <v>Jackson</v>
      </c>
      <c r="D212" s="22"/>
      <c r="E212" s="22"/>
      <c r="F212" s="22">
        <v>27</v>
      </c>
      <c r="G212" s="22">
        <v>23</v>
      </c>
      <c r="H212" s="22">
        <v>24</v>
      </c>
      <c r="I212" s="22">
        <v>64</v>
      </c>
      <c r="J212" s="21">
        <f t="shared" si="11"/>
        <v>138</v>
      </c>
      <c r="K212" s="18" t="s">
        <v>1397</v>
      </c>
      <c r="L212" s="18" t="s">
        <v>697</v>
      </c>
    </row>
    <row r="213" spans="1:12">
      <c r="A213" s="19" t="s">
        <v>1225</v>
      </c>
      <c r="B213" s="19" t="s">
        <v>1060</v>
      </c>
      <c r="C213" s="19" t="str">
        <f t="shared" si="10"/>
        <v>Jurupa Valley</v>
      </c>
      <c r="D213" s="22"/>
      <c r="E213" s="22"/>
      <c r="F213" s="22">
        <v>1207</v>
      </c>
      <c r="G213" s="22">
        <v>749</v>
      </c>
      <c r="H213" s="22">
        <v>731</v>
      </c>
      <c r="I213" s="22">
        <v>1810</v>
      </c>
      <c r="J213" s="21">
        <f t="shared" si="11"/>
        <v>4497</v>
      </c>
      <c r="K213" s="18" t="s">
        <v>1409</v>
      </c>
      <c r="L213" s="18" t="s">
        <v>697</v>
      </c>
    </row>
    <row r="214" spans="1:12">
      <c r="A214" s="19" t="s">
        <v>1010</v>
      </c>
      <c r="B214" s="19" t="s">
        <v>1061</v>
      </c>
      <c r="C214" s="19" t="str">
        <f t="shared" si="10"/>
        <v>Kerman</v>
      </c>
      <c r="D214" s="24"/>
      <c r="E214" s="24"/>
      <c r="F214" s="24">
        <v>285</v>
      </c>
      <c r="G214" s="24">
        <v>134</v>
      </c>
      <c r="H214" s="24">
        <v>168</v>
      </c>
      <c r="I214" s="24">
        <v>476</v>
      </c>
      <c r="J214" s="21">
        <v>1063</v>
      </c>
      <c r="K214" s="18" t="s">
        <v>1428</v>
      </c>
      <c r="L214" s="18" t="s">
        <v>697</v>
      </c>
    </row>
    <row r="215" spans="1:12">
      <c r="A215" s="19" t="s">
        <v>1062</v>
      </c>
      <c r="B215" s="19" t="str">
        <f>A215</f>
        <v>Kern County - Unincorporated</v>
      </c>
      <c r="C215" s="19" t="str">
        <f t="shared" si="10"/>
        <v>Kern County - Unincorporated</v>
      </c>
      <c r="D215" s="24"/>
      <c r="E215" s="24"/>
      <c r="F215" s="24">
        <v>1551</v>
      </c>
      <c r="G215" s="24">
        <v>987</v>
      </c>
      <c r="H215" s="24">
        <v>1853</v>
      </c>
      <c r="I215" s="24">
        <v>4852</v>
      </c>
      <c r="J215" s="21">
        <f>SUM(D215:I215)</f>
        <v>9243</v>
      </c>
      <c r="K215" s="18" t="s">
        <v>1404</v>
      </c>
      <c r="L215" s="18" t="s">
        <v>697</v>
      </c>
    </row>
    <row r="216" spans="1:12">
      <c r="A216" s="19" t="s">
        <v>1139</v>
      </c>
      <c r="B216" s="19" t="s">
        <v>1063</v>
      </c>
      <c r="C216" s="19" t="str">
        <f t="shared" si="10"/>
        <v>King City</v>
      </c>
      <c r="D216" s="24"/>
      <c r="E216" s="24"/>
      <c r="F216" s="24">
        <v>97</v>
      </c>
      <c r="G216" s="24">
        <v>63</v>
      </c>
      <c r="H216" s="24">
        <v>178</v>
      </c>
      <c r="I216" s="24">
        <v>364</v>
      </c>
      <c r="J216" s="21">
        <f>SUM(D216:I216)</f>
        <v>702</v>
      </c>
      <c r="K216" s="18" t="s">
        <v>1422</v>
      </c>
      <c r="L216" s="18" t="s">
        <v>697</v>
      </c>
    </row>
    <row r="217" spans="1:12">
      <c r="A217" s="19" t="s">
        <v>1064</v>
      </c>
      <c r="B217" s="19" t="str">
        <f>A217</f>
        <v>Kings County - Unincorporated</v>
      </c>
      <c r="C217" s="19" t="str">
        <f t="shared" si="10"/>
        <v>Kings County - Unincorporated</v>
      </c>
      <c r="D217" s="24"/>
      <c r="E217" s="24"/>
      <c r="F217" s="24">
        <v>132</v>
      </c>
      <c r="G217" s="24">
        <v>89</v>
      </c>
      <c r="H217" s="24">
        <v>106</v>
      </c>
      <c r="I217" s="24">
        <v>234</v>
      </c>
      <c r="J217" s="21">
        <f>SUM(D217:I217)</f>
        <v>561</v>
      </c>
      <c r="K217" s="18" t="s">
        <v>1408</v>
      </c>
      <c r="L217" s="18" t="s">
        <v>697</v>
      </c>
    </row>
    <row r="218" spans="1:12">
      <c r="A218" s="19" t="s">
        <v>1010</v>
      </c>
      <c r="B218" s="19" t="s">
        <v>1065</v>
      </c>
      <c r="C218" s="19" t="str">
        <f t="shared" si="10"/>
        <v>Kingsburg</v>
      </c>
      <c r="D218" s="24"/>
      <c r="E218" s="24"/>
      <c r="F218" s="24">
        <v>248</v>
      </c>
      <c r="G218" s="24">
        <v>161</v>
      </c>
      <c r="H218" s="24">
        <v>150</v>
      </c>
      <c r="I218" s="24">
        <v>323</v>
      </c>
      <c r="J218" s="21">
        <v>882</v>
      </c>
      <c r="K218" s="18" t="s">
        <v>1428</v>
      </c>
      <c r="L218" s="18" t="s">
        <v>697</v>
      </c>
    </row>
    <row r="219" spans="1:12">
      <c r="A219" s="19" t="s">
        <v>1105</v>
      </c>
      <c r="B219" s="19" t="s">
        <v>1066</v>
      </c>
      <c r="C219" s="19" t="str">
        <f t="shared" si="10"/>
        <v>La Canada Flintridge</v>
      </c>
      <c r="D219" s="22"/>
      <c r="E219" s="22"/>
      <c r="F219" s="22">
        <v>252</v>
      </c>
      <c r="G219" s="22">
        <v>135</v>
      </c>
      <c r="H219" s="22">
        <v>139</v>
      </c>
      <c r="I219" s="22">
        <v>86</v>
      </c>
      <c r="J219" s="21">
        <f t="shared" ref="J219:J250" si="12">SUM(D219:I219)</f>
        <v>612</v>
      </c>
      <c r="K219" s="18" t="s">
        <v>1390</v>
      </c>
      <c r="L219" s="18" t="s">
        <v>697</v>
      </c>
    </row>
    <row r="220" spans="1:12">
      <c r="A220" s="19" t="s">
        <v>1168</v>
      </c>
      <c r="B220" s="19" t="s">
        <v>1067</v>
      </c>
      <c r="C220" s="19" t="str">
        <f t="shared" si="10"/>
        <v>La Habra</v>
      </c>
      <c r="D220" s="22"/>
      <c r="E220" s="22"/>
      <c r="F220" s="22">
        <v>192</v>
      </c>
      <c r="G220" s="22">
        <v>116</v>
      </c>
      <c r="H220" s="22">
        <v>130</v>
      </c>
      <c r="I220" s="22">
        <v>366</v>
      </c>
      <c r="J220" s="21">
        <f t="shared" si="12"/>
        <v>804</v>
      </c>
      <c r="K220" s="18" t="s">
        <v>1392</v>
      </c>
      <c r="L220" s="18" t="s">
        <v>697</v>
      </c>
    </row>
    <row r="221" spans="1:12">
      <c r="A221" s="19" t="s">
        <v>1105</v>
      </c>
      <c r="B221" s="19" t="s">
        <v>1068</v>
      </c>
      <c r="C221" s="19" t="str">
        <f t="shared" si="10"/>
        <v>La Habra Heights</v>
      </c>
      <c r="D221" s="22"/>
      <c r="E221" s="22"/>
      <c r="F221" s="22">
        <v>78</v>
      </c>
      <c r="G221" s="22">
        <v>35</v>
      </c>
      <c r="H221" s="22">
        <v>31</v>
      </c>
      <c r="I221" s="22">
        <v>28</v>
      </c>
      <c r="J221" s="21">
        <f t="shared" si="12"/>
        <v>172</v>
      </c>
      <c r="K221" s="18" t="s">
        <v>1390</v>
      </c>
      <c r="L221" s="18" t="s">
        <v>697</v>
      </c>
    </row>
    <row r="222" spans="1:12">
      <c r="A222" s="19" t="s">
        <v>1245</v>
      </c>
      <c r="B222" s="19" t="s">
        <v>1069</v>
      </c>
      <c r="C222" s="19" t="str">
        <f t="shared" si="10"/>
        <v>La Mesa</v>
      </c>
      <c r="D222" s="22"/>
      <c r="E222" s="22"/>
      <c r="F222" s="22">
        <v>859</v>
      </c>
      <c r="G222" s="22">
        <v>487</v>
      </c>
      <c r="H222" s="22">
        <v>577</v>
      </c>
      <c r="I222" s="22">
        <v>1874</v>
      </c>
      <c r="J222" s="21">
        <f t="shared" si="12"/>
        <v>3797</v>
      </c>
      <c r="K222" s="18" t="s">
        <v>1420</v>
      </c>
      <c r="L222" s="18" t="s">
        <v>697</v>
      </c>
    </row>
    <row r="223" spans="1:12">
      <c r="A223" s="19" t="s">
        <v>1105</v>
      </c>
      <c r="B223" s="19" t="s">
        <v>1070</v>
      </c>
      <c r="C223" s="19" t="str">
        <f t="shared" si="10"/>
        <v>La Mirada</v>
      </c>
      <c r="D223" s="22"/>
      <c r="E223" s="22"/>
      <c r="F223" s="22">
        <v>634</v>
      </c>
      <c r="G223" s="22">
        <v>342</v>
      </c>
      <c r="H223" s="22">
        <v>320</v>
      </c>
      <c r="I223" s="22">
        <v>666</v>
      </c>
      <c r="J223" s="21">
        <f t="shared" si="12"/>
        <v>1962</v>
      </c>
      <c r="K223" s="18" t="s">
        <v>1390</v>
      </c>
      <c r="L223" s="18" t="s">
        <v>697</v>
      </c>
    </row>
    <row r="224" spans="1:12">
      <c r="A224" s="19" t="s">
        <v>1168</v>
      </c>
      <c r="B224" s="19" t="s">
        <v>1071</v>
      </c>
      <c r="C224" s="19" t="str">
        <f t="shared" si="10"/>
        <v>La Palma</v>
      </c>
      <c r="D224" s="22"/>
      <c r="E224" s="22"/>
      <c r="F224" s="22">
        <v>224</v>
      </c>
      <c r="G224" s="22">
        <v>140</v>
      </c>
      <c r="H224" s="22">
        <v>137</v>
      </c>
      <c r="I224" s="22">
        <v>301</v>
      </c>
      <c r="J224" s="21">
        <f t="shared" si="12"/>
        <v>802</v>
      </c>
      <c r="K224" s="18" t="s">
        <v>1392</v>
      </c>
      <c r="L224" s="18" t="s">
        <v>697</v>
      </c>
    </row>
    <row r="225" spans="1:12">
      <c r="A225" s="19" t="s">
        <v>1105</v>
      </c>
      <c r="B225" s="19" t="s">
        <v>1072</v>
      </c>
      <c r="C225" s="19" t="str">
        <f t="shared" si="10"/>
        <v>La Puente</v>
      </c>
      <c r="D225" s="22"/>
      <c r="E225" s="22"/>
      <c r="F225" s="22">
        <v>544</v>
      </c>
      <c r="G225" s="22">
        <v>275</v>
      </c>
      <c r="H225" s="22">
        <v>275</v>
      </c>
      <c r="I225" s="22">
        <v>835</v>
      </c>
      <c r="J225" s="21">
        <f t="shared" si="12"/>
        <v>1929</v>
      </c>
      <c r="K225" s="18" t="s">
        <v>1390</v>
      </c>
      <c r="L225" s="18" t="s">
        <v>697</v>
      </c>
    </row>
    <row r="226" spans="1:12">
      <c r="A226" s="19" t="s">
        <v>1225</v>
      </c>
      <c r="B226" s="19" t="s">
        <v>1073</v>
      </c>
      <c r="C226" s="19" t="str">
        <f t="shared" si="10"/>
        <v>La Quinta</v>
      </c>
      <c r="D226" s="22"/>
      <c r="E226" s="22"/>
      <c r="F226" s="22">
        <v>420</v>
      </c>
      <c r="G226" s="22">
        <v>269</v>
      </c>
      <c r="H226" s="22">
        <v>297</v>
      </c>
      <c r="I226" s="22">
        <v>544</v>
      </c>
      <c r="J226" s="21">
        <f t="shared" si="12"/>
        <v>1530</v>
      </c>
      <c r="K226" s="18" t="s">
        <v>1409</v>
      </c>
      <c r="L226" s="18" t="s">
        <v>697</v>
      </c>
    </row>
    <row r="227" spans="1:12">
      <c r="A227" s="19" t="s">
        <v>1105</v>
      </c>
      <c r="B227" s="19" t="s">
        <v>1074</v>
      </c>
      <c r="C227" s="19" t="str">
        <f t="shared" si="10"/>
        <v>La Verne</v>
      </c>
      <c r="D227" s="22"/>
      <c r="E227" s="22"/>
      <c r="F227" s="22">
        <v>414</v>
      </c>
      <c r="G227" s="22">
        <v>239</v>
      </c>
      <c r="H227" s="22">
        <v>223</v>
      </c>
      <c r="I227" s="22">
        <v>470</v>
      </c>
      <c r="J227" s="21">
        <f t="shared" si="12"/>
        <v>1346</v>
      </c>
      <c r="K227" s="18" t="s">
        <v>1390</v>
      </c>
      <c r="L227" s="18" t="s">
        <v>697</v>
      </c>
    </row>
    <row r="228" spans="1:12">
      <c r="A228" s="19" t="s">
        <v>1498</v>
      </c>
      <c r="B228" s="19" t="s">
        <v>1075</v>
      </c>
      <c r="C228" s="19" t="str">
        <f t="shared" si="10"/>
        <v>Lafayette</v>
      </c>
      <c r="D228" s="22"/>
      <c r="E228" s="22"/>
      <c r="F228" s="22">
        <v>599</v>
      </c>
      <c r="G228" s="22">
        <v>344</v>
      </c>
      <c r="H228" s="22">
        <v>326</v>
      </c>
      <c r="I228" s="22">
        <v>845</v>
      </c>
      <c r="J228" s="21">
        <f t="shared" si="12"/>
        <v>2114</v>
      </c>
      <c r="K228" s="18" t="s">
        <v>1401</v>
      </c>
      <c r="L228" s="18" t="s">
        <v>697</v>
      </c>
    </row>
    <row r="229" spans="1:12">
      <c r="A229" s="19" t="s">
        <v>1168</v>
      </c>
      <c r="B229" s="19" t="s">
        <v>1076</v>
      </c>
      <c r="C229" s="19" t="str">
        <f t="shared" si="10"/>
        <v>Laguna Beach</v>
      </c>
      <c r="D229" s="22"/>
      <c r="E229" s="22"/>
      <c r="F229" s="22">
        <v>118</v>
      </c>
      <c r="G229" s="22">
        <v>80</v>
      </c>
      <c r="H229" s="22">
        <v>79</v>
      </c>
      <c r="I229" s="22">
        <v>117</v>
      </c>
      <c r="J229" s="21">
        <f t="shared" si="12"/>
        <v>394</v>
      </c>
      <c r="K229" s="18" t="s">
        <v>1392</v>
      </c>
      <c r="L229" s="18" t="s">
        <v>697</v>
      </c>
    </row>
    <row r="230" spans="1:12">
      <c r="A230" s="19" t="s">
        <v>1168</v>
      </c>
      <c r="B230" s="19" t="s">
        <v>1077</v>
      </c>
      <c r="C230" s="19" t="str">
        <f t="shared" si="10"/>
        <v>Laguna Hills</v>
      </c>
      <c r="D230" s="22"/>
      <c r="E230" s="22"/>
      <c r="F230" s="22">
        <v>568</v>
      </c>
      <c r="G230" s="22">
        <v>353</v>
      </c>
      <c r="H230" s="22">
        <v>354</v>
      </c>
      <c r="I230" s="22">
        <v>710</v>
      </c>
      <c r="J230" s="21">
        <f t="shared" si="12"/>
        <v>1985</v>
      </c>
      <c r="K230" s="18" t="s">
        <v>1392</v>
      </c>
      <c r="L230" s="18" t="s">
        <v>697</v>
      </c>
    </row>
    <row r="231" spans="1:12">
      <c r="A231" s="19" t="s">
        <v>1168</v>
      </c>
      <c r="B231" s="19" t="s">
        <v>1078</v>
      </c>
      <c r="C231" s="19" t="str">
        <f t="shared" si="10"/>
        <v>Laguna Niguel</v>
      </c>
      <c r="D231" s="22"/>
      <c r="E231" s="22"/>
      <c r="F231" s="22">
        <v>348</v>
      </c>
      <c r="G231" s="22">
        <v>202</v>
      </c>
      <c r="H231" s="22">
        <v>223</v>
      </c>
      <c r="I231" s="22">
        <v>434</v>
      </c>
      <c r="J231" s="21">
        <f t="shared" si="12"/>
        <v>1207</v>
      </c>
      <c r="K231" s="18" t="s">
        <v>1392</v>
      </c>
      <c r="L231" s="18" t="s">
        <v>697</v>
      </c>
    </row>
    <row r="232" spans="1:12">
      <c r="A232" s="19" t="s">
        <v>1168</v>
      </c>
      <c r="B232" s="19" t="s">
        <v>1444</v>
      </c>
      <c r="C232" s="19" t="str">
        <f t="shared" si="10"/>
        <v>Laguna Woods</v>
      </c>
      <c r="D232" s="22"/>
      <c r="E232" s="22"/>
      <c r="F232" s="22">
        <v>127</v>
      </c>
      <c r="G232" s="22">
        <v>136</v>
      </c>
      <c r="H232" s="22">
        <v>192</v>
      </c>
      <c r="I232" s="22">
        <v>542</v>
      </c>
      <c r="J232" s="21">
        <f t="shared" si="12"/>
        <v>997</v>
      </c>
      <c r="K232" s="18" t="s">
        <v>1392</v>
      </c>
      <c r="L232" s="18" t="s">
        <v>697</v>
      </c>
    </row>
    <row r="233" spans="1:12">
      <c r="A233" s="19" t="s">
        <v>1079</v>
      </c>
      <c r="B233" s="19" t="str">
        <f>A233</f>
        <v>Lake County - Unincorporated</v>
      </c>
      <c r="C233" s="19" t="str">
        <f t="shared" si="10"/>
        <v>Lake County - Unincorporated</v>
      </c>
      <c r="D233" s="22"/>
      <c r="E233" s="22"/>
      <c r="F233" s="22">
        <v>332</v>
      </c>
      <c r="G233" s="22">
        <v>224</v>
      </c>
      <c r="H233" s="22">
        <v>207</v>
      </c>
      <c r="I233" s="22">
        <v>576</v>
      </c>
      <c r="J233" s="21">
        <f t="shared" si="12"/>
        <v>1339</v>
      </c>
      <c r="K233" s="18" t="s">
        <v>1426</v>
      </c>
      <c r="L233" s="18" t="s">
        <v>697</v>
      </c>
    </row>
    <row r="234" spans="1:12">
      <c r="A234" s="19" t="s">
        <v>1225</v>
      </c>
      <c r="B234" s="19" t="s">
        <v>1080</v>
      </c>
      <c r="C234" s="19" t="str">
        <f t="shared" si="10"/>
        <v>Lake Elsinore</v>
      </c>
      <c r="D234" s="22"/>
      <c r="E234" s="22"/>
      <c r="F234" s="22">
        <v>1878</v>
      </c>
      <c r="G234" s="22">
        <v>1099</v>
      </c>
      <c r="H234" s="22">
        <v>1134</v>
      </c>
      <c r="I234" s="22">
        <v>2570</v>
      </c>
      <c r="J234" s="21">
        <f t="shared" si="12"/>
        <v>6681</v>
      </c>
      <c r="K234" s="18" t="s">
        <v>1409</v>
      </c>
      <c r="L234" s="18" t="s">
        <v>697</v>
      </c>
    </row>
    <row r="235" spans="1:12">
      <c r="A235" s="19" t="s">
        <v>1168</v>
      </c>
      <c r="B235" s="19" t="s">
        <v>1081</v>
      </c>
      <c r="C235" s="19" t="str">
        <f t="shared" si="10"/>
        <v>Lake Forest</v>
      </c>
      <c r="D235" s="22"/>
      <c r="E235" s="22"/>
      <c r="F235" s="22">
        <v>956</v>
      </c>
      <c r="G235" s="22">
        <v>543</v>
      </c>
      <c r="H235" s="22">
        <v>559</v>
      </c>
      <c r="I235" s="22">
        <v>1178</v>
      </c>
      <c r="J235" s="21">
        <f t="shared" si="12"/>
        <v>3236</v>
      </c>
      <c r="K235" s="18" t="s">
        <v>1392</v>
      </c>
      <c r="L235" s="18" t="s">
        <v>697</v>
      </c>
    </row>
    <row r="236" spans="1:12">
      <c r="A236" s="19" t="s">
        <v>1508</v>
      </c>
      <c r="B236" s="19" t="s">
        <v>1082</v>
      </c>
      <c r="C236" s="19" t="str">
        <f t="shared" si="10"/>
        <v>Lakeport</v>
      </c>
      <c r="D236" s="22"/>
      <c r="E236" s="22"/>
      <c r="F236" s="22">
        <v>31</v>
      </c>
      <c r="G236" s="22">
        <v>21</v>
      </c>
      <c r="H236" s="22">
        <v>21</v>
      </c>
      <c r="I236" s="22">
        <v>59</v>
      </c>
      <c r="J236" s="21">
        <f t="shared" si="12"/>
        <v>132</v>
      </c>
      <c r="K236" s="18" t="s">
        <v>1426</v>
      </c>
      <c r="L236" s="18" t="s">
        <v>697</v>
      </c>
    </row>
    <row r="237" spans="1:12">
      <c r="A237" s="19" t="s">
        <v>1105</v>
      </c>
      <c r="B237" s="19" t="s">
        <v>1083</v>
      </c>
      <c r="C237" s="19" t="str">
        <f t="shared" si="10"/>
        <v>Lakewood</v>
      </c>
      <c r="D237" s="22"/>
      <c r="E237" s="22"/>
      <c r="F237" s="22">
        <v>1296</v>
      </c>
      <c r="G237" s="22">
        <v>637</v>
      </c>
      <c r="H237" s="22">
        <v>653</v>
      </c>
      <c r="I237" s="22">
        <v>1336</v>
      </c>
      <c r="J237" s="21">
        <f t="shared" si="12"/>
        <v>3922</v>
      </c>
      <c r="K237" s="18" t="s">
        <v>1390</v>
      </c>
      <c r="L237" s="18" t="s">
        <v>697</v>
      </c>
    </row>
    <row r="238" spans="1:12">
      <c r="A238" s="19" t="s">
        <v>1105</v>
      </c>
      <c r="B238" s="19" t="s">
        <v>1084</v>
      </c>
      <c r="C238" s="19" t="str">
        <f t="shared" si="10"/>
        <v>Lancaster</v>
      </c>
      <c r="D238" s="22"/>
      <c r="E238" s="22"/>
      <c r="F238" s="22">
        <v>2224</v>
      </c>
      <c r="G238" s="22">
        <v>1194</v>
      </c>
      <c r="H238" s="22">
        <v>1328</v>
      </c>
      <c r="I238" s="22">
        <v>4277</v>
      </c>
      <c r="J238" s="21">
        <f t="shared" si="12"/>
        <v>9023</v>
      </c>
      <c r="K238" s="18" t="s">
        <v>1390</v>
      </c>
      <c r="L238" s="18" t="s">
        <v>697</v>
      </c>
    </row>
    <row r="239" spans="1:12">
      <c r="A239" s="19" t="s">
        <v>1503</v>
      </c>
      <c r="B239" s="19" t="s">
        <v>1085</v>
      </c>
      <c r="C239" s="19" t="str">
        <f t="shared" si="10"/>
        <v>Larkspur</v>
      </c>
      <c r="D239" s="22"/>
      <c r="E239" s="22"/>
      <c r="F239" s="22">
        <v>291</v>
      </c>
      <c r="G239" s="22">
        <v>168</v>
      </c>
      <c r="H239" s="22">
        <v>145</v>
      </c>
      <c r="I239" s="22">
        <v>375</v>
      </c>
      <c r="J239" s="21">
        <f t="shared" si="12"/>
        <v>979</v>
      </c>
      <c r="K239" s="18" t="s">
        <v>1410</v>
      </c>
      <c r="L239" s="18" t="s">
        <v>697</v>
      </c>
    </row>
    <row r="240" spans="1:12">
      <c r="A240" s="19" t="s">
        <v>1086</v>
      </c>
      <c r="B240" s="19" t="str">
        <f>A240</f>
        <v>Lassen County - Unincorporated</v>
      </c>
      <c r="C240" s="19" t="str">
        <f t="shared" si="10"/>
        <v>Lassen County - Unincorporated</v>
      </c>
      <c r="D240" s="22"/>
      <c r="E240" s="22"/>
      <c r="F240" s="22">
        <v>1</v>
      </c>
      <c r="G240" s="22">
        <v>1</v>
      </c>
      <c r="H240" s="22">
        <v>0</v>
      </c>
      <c r="I240" s="22">
        <v>0</v>
      </c>
      <c r="J240" s="21">
        <f t="shared" si="12"/>
        <v>2</v>
      </c>
      <c r="K240" s="18" t="s">
        <v>1445</v>
      </c>
      <c r="L240" s="18" t="s">
        <v>713</v>
      </c>
    </row>
    <row r="241" spans="1:12">
      <c r="A241" s="19" t="s">
        <v>1252</v>
      </c>
      <c r="B241" s="19" t="s">
        <v>1087</v>
      </c>
      <c r="C241" s="19" t="str">
        <f t="shared" si="10"/>
        <v>Lathrop</v>
      </c>
      <c r="D241" s="26"/>
      <c r="E241" s="26"/>
      <c r="F241" s="26">
        <v>2386</v>
      </c>
      <c r="G241" s="26">
        <v>1498</v>
      </c>
      <c r="H241" s="26">
        <v>1342</v>
      </c>
      <c r="I241" s="26">
        <v>3176</v>
      </c>
      <c r="J241" s="21">
        <f t="shared" si="12"/>
        <v>8402</v>
      </c>
      <c r="K241" s="18" t="s">
        <v>1438</v>
      </c>
      <c r="L241" s="18" t="s">
        <v>697</v>
      </c>
    </row>
    <row r="242" spans="1:12">
      <c r="A242" s="19" t="s">
        <v>1105</v>
      </c>
      <c r="B242" s="19" t="s">
        <v>1088</v>
      </c>
      <c r="C242" s="19" t="str">
        <f t="shared" si="10"/>
        <v>Lawndale</v>
      </c>
      <c r="D242" s="22"/>
      <c r="E242" s="22"/>
      <c r="F242" s="22">
        <v>732</v>
      </c>
      <c r="G242" s="22">
        <v>311</v>
      </c>
      <c r="H242" s="22">
        <v>371</v>
      </c>
      <c r="I242" s="22">
        <v>1083</v>
      </c>
      <c r="J242" s="21">
        <f t="shared" si="12"/>
        <v>2497</v>
      </c>
      <c r="K242" s="18" t="s">
        <v>1390</v>
      </c>
      <c r="L242" s="18" t="s">
        <v>697</v>
      </c>
    </row>
    <row r="243" spans="1:12">
      <c r="A243" s="19" t="s">
        <v>1245</v>
      </c>
      <c r="B243" s="19" t="s">
        <v>1089</v>
      </c>
      <c r="C243" s="19" t="str">
        <f t="shared" si="10"/>
        <v>Lemon Grove</v>
      </c>
      <c r="D243" s="22"/>
      <c r="E243" s="22"/>
      <c r="F243" s="22">
        <v>295</v>
      </c>
      <c r="G243" s="22">
        <v>166</v>
      </c>
      <c r="H243" s="22">
        <v>193</v>
      </c>
      <c r="I243" s="22">
        <v>705</v>
      </c>
      <c r="J243" s="21">
        <f t="shared" si="12"/>
        <v>1359</v>
      </c>
      <c r="K243" s="18" t="s">
        <v>1420</v>
      </c>
      <c r="L243" s="18" t="s">
        <v>697</v>
      </c>
    </row>
    <row r="244" spans="1:12">
      <c r="A244" s="19" t="s">
        <v>1502</v>
      </c>
      <c r="B244" s="19" t="s">
        <v>1090</v>
      </c>
      <c r="C244" s="19" t="str">
        <f t="shared" si="10"/>
        <v>Lemoore</v>
      </c>
      <c r="D244" s="24"/>
      <c r="E244" s="24"/>
      <c r="F244" s="24">
        <v>586</v>
      </c>
      <c r="G244" s="24">
        <v>437</v>
      </c>
      <c r="H244" s="24">
        <v>408</v>
      </c>
      <c r="I244" s="29">
        <v>898</v>
      </c>
      <c r="J244" s="21">
        <f t="shared" si="12"/>
        <v>2329</v>
      </c>
      <c r="K244" s="18" t="s">
        <v>1408</v>
      </c>
      <c r="L244" s="18" t="s">
        <v>697</v>
      </c>
    </row>
    <row r="245" spans="1:12">
      <c r="A245" s="19" t="s">
        <v>1501</v>
      </c>
      <c r="B245" s="19" t="s">
        <v>1091</v>
      </c>
      <c r="C245" s="19" t="str">
        <f t="shared" si="10"/>
        <v>Lincoln</v>
      </c>
      <c r="D245" s="22"/>
      <c r="E245" s="22"/>
      <c r="F245" s="22">
        <v>1496</v>
      </c>
      <c r="G245" s="22">
        <v>902</v>
      </c>
      <c r="H245" s="22">
        <v>807</v>
      </c>
      <c r="I245" s="22">
        <v>1915</v>
      </c>
      <c r="J245" s="21">
        <f t="shared" si="12"/>
        <v>5120</v>
      </c>
      <c r="K245" s="18" t="s">
        <v>1407</v>
      </c>
      <c r="L245" s="18" t="s">
        <v>697</v>
      </c>
    </row>
    <row r="246" spans="1:12">
      <c r="A246" s="19" t="s">
        <v>1329</v>
      </c>
      <c r="B246" s="19" t="s">
        <v>1092</v>
      </c>
      <c r="C246" s="19" t="str">
        <f t="shared" si="10"/>
        <v>Lindsay</v>
      </c>
      <c r="D246" s="23"/>
      <c r="E246" s="23"/>
      <c r="F246" s="23">
        <v>93</v>
      </c>
      <c r="G246" s="23">
        <v>58</v>
      </c>
      <c r="H246" s="23">
        <v>178</v>
      </c>
      <c r="I246" s="23">
        <v>460</v>
      </c>
      <c r="J246" s="21">
        <f t="shared" si="12"/>
        <v>789</v>
      </c>
      <c r="K246" s="18" t="s">
        <v>1434</v>
      </c>
      <c r="L246" s="18" t="s">
        <v>697</v>
      </c>
    </row>
    <row r="247" spans="1:12">
      <c r="A247" s="19" t="s">
        <v>1515</v>
      </c>
      <c r="B247" s="19" t="s">
        <v>1093</v>
      </c>
      <c r="C247" s="19" t="str">
        <f t="shared" si="10"/>
        <v>Live Oak</v>
      </c>
      <c r="D247" s="22"/>
      <c r="E247" s="22"/>
      <c r="F247" s="22">
        <v>73</v>
      </c>
      <c r="G247" s="22">
        <v>44</v>
      </c>
      <c r="H247" s="22">
        <v>87</v>
      </c>
      <c r="I247" s="22">
        <v>208</v>
      </c>
      <c r="J247" s="21">
        <f t="shared" si="12"/>
        <v>412</v>
      </c>
      <c r="K247" s="18" t="s">
        <v>1446</v>
      </c>
      <c r="L247" s="18" t="s">
        <v>697</v>
      </c>
    </row>
    <row r="248" spans="1:12">
      <c r="A248" s="19" t="s">
        <v>857</v>
      </c>
      <c r="B248" s="19" t="s">
        <v>1094</v>
      </c>
      <c r="C248" s="19" t="str">
        <f t="shared" si="10"/>
        <v>Livermore</v>
      </c>
      <c r="D248" s="22"/>
      <c r="E248" s="22"/>
      <c r="F248" s="22">
        <v>1317</v>
      </c>
      <c r="G248" s="22">
        <v>758</v>
      </c>
      <c r="H248" s="22">
        <v>696</v>
      </c>
      <c r="I248" s="22">
        <v>1799</v>
      </c>
      <c r="J248" s="21">
        <f t="shared" si="12"/>
        <v>4570</v>
      </c>
      <c r="K248" s="18" t="s">
        <v>1391</v>
      </c>
      <c r="L248" s="18" t="s">
        <v>697</v>
      </c>
    </row>
    <row r="249" spans="1:12">
      <c r="A249" s="19" t="s">
        <v>1126</v>
      </c>
      <c r="B249" s="19" t="s">
        <v>1095</v>
      </c>
      <c r="C249" s="19" t="str">
        <f t="shared" si="10"/>
        <v>Livingston</v>
      </c>
      <c r="D249" s="26"/>
      <c r="E249" s="26"/>
      <c r="F249" s="26">
        <v>311</v>
      </c>
      <c r="G249" s="26">
        <v>213</v>
      </c>
      <c r="H249" s="26">
        <v>169</v>
      </c>
      <c r="I249" s="26">
        <v>404</v>
      </c>
      <c r="J249" s="21">
        <f t="shared" si="12"/>
        <v>1097</v>
      </c>
      <c r="K249" s="18" t="s">
        <v>1406</v>
      </c>
      <c r="L249" s="18" t="s">
        <v>697</v>
      </c>
    </row>
    <row r="250" spans="1:12">
      <c r="A250" s="19" t="s">
        <v>1252</v>
      </c>
      <c r="B250" s="19" t="s">
        <v>1096</v>
      </c>
      <c r="C250" s="19" t="str">
        <f t="shared" si="10"/>
        <v>Lodi</v>
      </c>
      <c r="D250" s="26"/>
      <c r="E250" s="26"/>
      <c r="F250" s="26">
        <v>941</v>
      </c>
      <c r="G250" s="26">
        <v>591</v>
      </c>
      <c r="H250" s="26">
        <v>706</v>
      </c>
      <c r="I250" s="26">
        <v>1671</v>
      </c>
      <c r="J250" s="21">
        <f t="shared" si="12"/>
        <v>3909</v>
      </c>
      <c r="K250" s="18" t="s">
        <v>1438</v>
      </c>
      <c r="L250" s="18" t="s">
        <v>697</v>
      </c>
    </row>
    <row r="251" spans="1:12">
      <c r="A251" s="19" t="s">
        <v>1240</v>
      </c>
      <c r="B251" s="19" t="s">
        <v>1097</v>
      </c>
      <c r="C251" s="19" t="str">
        <f t="shared" si="10"/>
        <v>Loma Linda</v>
      </c>
      <c r="D251" s="22"/>
      <c r="E251" s="22"/>
      <c r="F251" s="22">
        <v>523</v>
      </c>
      <c r="G251" s="22">
        <v>311</v>
      </c>
      <c r="H251" s="22">
        <v>352</v>
      </c>
      <c r="I251" s="22">
        <v>865</v>
      </c>
      <c r="J251" s="21">
        <f t="shared" ref="J251:J279" si="13">SUM(D251:I251)</f>
        <v>2051</v>
      </c>
      <c r="K251" s="18" t="s">
        <v>1389</v>
      </c>
      <c r="L251" s="18" t="s">
        <v>697</v>
      </c>
    </row>
    <row r="252" spans="1:12">
      <c r="A252" s="19" t="s">
        <v>1105</v>
      </c>
      <c r="B252" s="19" t="s">
        <v>1098</v>
      </c>
      <c r="C252" s="19" t="str">
        <f t="shared" si="10"/>
        <v>Lomita</v>
      </c>
      <c r="D252" s="22"/>
      <c r="E252" s="22"/>
      <c r="F252" s="22">
        <v>239</v>
      </c>
      <c r="G252" s="22">
        <v>124</v>
      </c>
      <c r="H252" s="22">
        <v>128</v>
      </c>
      <c r="I252" s="22">
        <v>338</v>
      </c>
      <c r="J252" s="21">
        <f t="shared" si="13"/>
        <v>829</v>
      </c>
      <c r="K252" s="18" t="s">
        <v>1390</v>
      </c>
      <c r="L252" s="18" t="s">
        <v>697</v>
      </c>
    </row>
    <row r="253" spans="1:12">
      <c r="A253" s="19" t="s">
        <v>1270</v>
      </c>
      <c r="B253" s="19" t="s">
        <v>1099</v>
      </c>
      <c r="C253" s="19" t="str">
        <f t="shared" si="10"/>
        <v>Lompoc</v>
      </c>
      <c r="D253" s="22"/>
      <c r="E253" s="22"/>
      <c r="F253" s="22">
        <v>166</v>
      </c>
      <c r="G253" s="22">
        <v>262</v>
      </c>
      <c r="H253" s="22">
        <v>311</v>
      </c>
      <c r="I253" s="22">
        <v>1509</v>
      </c>
      <c r="J253" s="21">
        <f t="shared" si="13"/>
        <v>2248</v>
      </c>
      <c r="K253" s="18" t="s">
        <v>1416</v>
      </c>
      <c r="L253" s="18" t="s">
        <v>697</v>
      </c>
    </row>
    <row r="254" spans="1:12">
      <c r="A254" s="19" t="s">
        <v>1105</v>
      </c>
      <c r="B254" s="19" t="s">
        <v>1100</v>
      </c>
      <c r="C254" s="19" t="str">
        <f t="shared" si="10"/>
        <v>Long Beach</v>
      </c>
      <c r="D254" s="22"/>
      <c r="E254" s="22"/>
      <c r="F254" s="22">
        <v>7141</v>
      </c>
      <c r="G254" s="22">
        <v>4047</v>
      </c>
      <c r="H254" s="22">
        <v>4158</v>
      </c>
      <c r="I254" s="22">
        <v>11156</v>
      </c>
      <c r="J254" s="21">
        <f t="shared" si="13"/>
        <v>26502</v>
      </c>
      <c r="K254" s="18" t="s">
        <v>1390</v>
      </c>
      <c r="L254" s="18" t="s">
        <v>697</v>
      </c>
    </row>
    <row r="255" spans="1:12">
      <c r="A255" s="19" t="s">
        <v>1501</v>
      </c>
      <c r="B255" s="19" t="s">
        <v>1101</v>
      </c>
      <c r="C255" s="19" t="str">
        <f t="shared" si="10"/>
        <v>Loomis</v>
      </c>
      <c r="D255" s="22"/>
      <c r="E255" s="22"/>
      <c r="F255" s="22">
        <v>117</v>
      </c>
      <c r="G255" s="22">
        <v>71</v>
      </c>
      <c r="H255" s="22">
        <v>49</v>
      </c>
      <c r="I255" s="22">
        <v>115</v>
      </c>
      <c r="J255" s="21">
        <f t="shared" si="13"/>
        <v>352</v>
      </c>
      <c r="K255" s="18" t="s">
        <v>1407</v>
      </c>
      <c r="L255" s="18" t="s">
        <v>697</v>
      </c>
    </row>
    <row r="256" spans="1:12">
      <c r="A256" s="19" t="s">
        <v>1168</v>
      </c>
      <c r="B256" s="19" t="s">
        <v>1102</v>
      </c>
      <c r="C256" s="19" t="str">
        <f t="shared" si="10"/>
        <v>Los Alamitos</v>
      </c>
      <c r="D256" s="22"/>
      <c r="E256" s="22"/>
      <c r="F256" s="22">
        <v>194</v>
      </c>
      <c r="G256" s="22">
        <v>119</v>
      </c>
      <c r="H256" s="22">
        <v>145</v>
      </c>
      <c r="I256" s="22">
        <v>311</v>
      </c>
      <c r="J256" s="21">
        <f t="shared" si="13"/>
        <v>769</v>
      </c>
      <c r="K256" s="18" t="s">
        <v>1392</v>
      </c>
      <c r="L256" s="18" t="s">
        <v>697</v>
      </c>
    </row>
    <row r="257" spans="1:12">
      <c r="A257" s="19" t="s">
        <v>1272</v>
      </c>
      <c r="B257" s="19" t="s">
        <v>1103</v>
      </c>
      <c r="C257" s="19" t="str">
        <f t="shared" si="10"/>
        <v>Los Altos</v>
      </c>
      <c r="D257" s="22"/>
      <c r="E257" s="22"/>
      <c r="F257" s="22">
        <v>501</v>
      </c>
      <c r="G257" s="22">
        <v>288</v>
      </c>
      <c r="H257" s="22">
        <v>326</v>
      </c>
      <c r="I257" s="22">
        <v>843</v>
      </c>
      <c r="J257" s="21">
        <f t="shared" si="13"/>
        <v>1958</v>
      </c>
      <c r="K257" s="18" t="s">
        <v>1418</v>
      </c>
      <c r="L257" s="18" t="s">
        <v>697</v>
      </c>
    </row>
    <row r="258" spans="1:12">
      <c r="A258" s="19" t="s">
        <v>1272</v>
      </c>
      <c r="B258" s="19" t="s">
        <v>1104</v>
      </c>
      <c r="C258" s="19" t="str">
        <f t="shared" ref="C258:C321" si="14">B258</f>
        <v>Los Altos Hills</v>
      </c>
      <c r="D258" s="22"/>
      <c r="E258" s="22"/>
      <c r="F258" s="22">
        <v>125</v>
      </c>
      <c r="G258" s="22">
        <v>72</v>
      </c>
      <c r="H258" s="22">
        <v>82</v>
      </c>
      <c r="I258" s="22">
        <v>210</v>
      </c>
      <c r="J258" s="21">
        <f t="shared" si="13"/>
        <v>489</v>
      </c>
      <c r="K258" s="18" t="s">
        <v>1418</v>
      </c>
      <c r="L258" s="18" t="s">
        <v>697</v>
      </c>
    </row>
    <row r="259" spans="1:12">
      <c r="A259" s="19" t="s">
        <v>1105</v>
      </c>
      <c r="B259" s="19" t="s">
        <v>1105</v>
      </c>
      <c r="C259" s="19" t="str">
        <f t="shared" si="14"/>
        <v>Los Angeles</v>
      </c>
      <c r="D259" s="22"/>
      <c r="E259" s="22"/>
      <c r="F259" s="22">
        <v>115978</v>
      </c>
      <c r="G259" s="22">
        <v>68743</v>
      </c>
      <c r="H259" s="22">
        <v>75091</v>
      </c>
      <c r="I259" s="22">
        <v>196831</v>
      </c>
      <c r="J259" s="21">
        <f t="shared" si="13"/>
        <v>456643</v>
      </c>
      <c r="K259" s="18" t="s">
        <v>1390</v>
      </c>
      <c r="L259" s="18" t="s">
        <v>697</v>
      </c>
    </row>
    <row r="260" spans="1:12">
      <c r="A260" s="19" t="s">
        <v>1106</v>
      </c>
      <c r="B260" s="19" t="str">
        <f>A260</f>
        <v>Los Angeles County - Unincorporated</v>
      </c>
      <c r="C260" s="19" t="str">
        <f t="shared" si="14"/>
        <v>Los Angeles County - Unincorporated</v>
      </c>
      <c r="D260" s="22"/>
      <c r="E260" s="22"/>
      <c r="F260" s="22">
        <v>25648</v>
      </c>
      <c r="G260" s="22">
        <v>13691</v>
      </c>
      <c r="H260" s="22">
        <v>14180</v>
      </c>
      <c r="I260" s="22">
        <v>36533</v>
      </c>
      <c r="J260" s="21">
        <f t="shared" si="13"/>
        <v>90052</v>
      </c>
      <c r="K260" s="18" t="s">
        <v>1390</v>
      </c>
      <c r="L260" s="18" t="s">
        <v>697</v>
      </c>
    </row>
    <row r="261" spans="1:12">
      <c r="A261" s="19" t="s">
        <v>1126</v>
      </c>
      <c r="B261" s="19" t="s">
        <v>1107</v>
      </c>
      <c r="C261" s="19" t="str">
        <f t="shared" si="14"/>
        <v>Los Banos</v>
      </c>
      <c r="D261" s="26"/>
      <c r="E261" s="26"/>
      <c r="F261" s="26">
        <v>719</v>
      </c>
      <c r="G261" s="26">
        <v>493</v>
      </c>
      <c r="H261" s="26">
        <v>566</v>
      </c>
      <c r="I261" s="26">
        <v>1354</v>
      </c>
      <c r="J261" s="21">
        <f t="shared" si="13"/>
        <v>3132</v>
      </c>
      <c r="K261" s="18" t="s">
        <v>1406</v>
      </c>
      <c r="L261" s="18" t="s">
        <v>697</v>
      </c>
    </row>
    <row r="262" spans="1:12">
      <c r="A262" s="19" t="s">
        <v>1272</v>
      </c>
      <c r="B262" s="19" t="s">
        <v>1108</v>
      </c>
      <c r="C262" s="19" t="str">
        <f t="shared" si="14"/>
        <v>Los Gatos</v>
      </c>
      <c r="D262" s="22"/>
      <c r="E262" s="22"/>
      <c r="F262" s="22">
        <v>537</v>
      </c>
      <c r="G262" s="22">
        <v>310</v>
      </c>
      <c r="H262" s="22">
        <v>320</v>
      </c>
      <c r="I262" s="22">
        <v>826</v>
      </c>
      <c r="J262" s="21">
        <f t="shared" si="13"/>
        <v>1993</v>
      </c>
      <c r="K262" s="18" t="s">
        <v>1418</v>
      </c>
      <c r="L262" s="18" t="s">
        <v>697</v>
      </c>
    </row>
    <row r="263" spans="1:12">
      <c r="A263" s="19" t="s">
        <v>1516</v>
      </c>
      <c r="B263" s="19" t="s">
        <v>1447</v>
      </c>
      <c r="C263" s="19" t="str">
        <f t="shared" si="14"/>
        <v>Loyalton</v>
      </c>
      <c r="D263" s="22"/>
      <c r="E263" s="22"/>
      <c r="F263" s="22">
        <v>1</v>
      </c>
      <c r="G263" s="22">
        <v>1</v>
      </c>
      <c r="H263" s="22">
        <v>0</v>
      </c>
      <c r="I263" s="22">
        <v>0</v>
      </c>
      <c r="J263" s="21">
        <f t="shared" si="13"/>
        <v>2</v>
      </c>
      <c r="K263" s="18" t="s">
        <v>1448</v>
      </c>
      <c r="L263" s="18" t="s">
        <v>713</v>
      </c>
    </row>
    <row r="264" spans="1:12">
      <c r="A264" s="19" t="s">
        <v>1105</v>
      </c>
      <c r="B264" s="19" t="s">
        <v>1109</v>
      </c>
      <c r="C264" s="19" t="str">
        <f t="shared" si="14"/>
        <v>Lynwood</v>
      </c>
      <c r="D264" s="22"/>
      <c r="E264" s="22"/>
      <c r="F264" s="22">
        <v>377</v>
      </c>
      <c r="G264" s="22">
        <v>139</v>
      </c>
      <c r="H264" s="22">
        <v>235</v>
      </c>
      <c r="I264" s="22">
        <v>807</v>
      </c>
      <c r="J264" s="21">
        <f t="shared" si="13"/>
        <v>1558</v>
      </c>
      <c r="K264" s="18" t="s">
        <v>1390</v>
      </c>
      <c r="L264" s="18" t="s">
        <v>697</v>
      </c>
    </row>
    <row r="265" spans="1:12">
      <c r="A265" s="19" t="s">
        <v>1110</v>
      </c>
      <c r="B265" s="19" t="s">
        <v>1110</v>
      </c>
      <c r="C265" s="19" t="str">
        <f t="shared" si="14"/>
        <v>Madera</v>
      </c>
      <c r="D265" s="27"/>
      <c r="E265" s="27"/>
      <c r="F265" s="27">
        <v>1172</v>
      </c>
      <c r="G265" s="27">
        <v>925</v>
      </c>
      <c r="H265" s="27">
        <v>1071</v>
      </c>
      <c r="I265" s="27">
        <v>2742</v>
      </c>
      <c r="J265" s="21">
        <f t="shared" si="13"/>
        <v>5910</v>
      </c>
      <c r="K265" s="18" t="s">
        <v>1424</v>
      </c>
      <c r="L265" s="18" t="s">
        <v>697</v>
      </c>
    </row>
    <row r="266" spans="1:12">
      <c r="A266" s="19" t="s">
        <v>1111</v>
      </c>
      <c r="B266" s="19" t="str">
        <f>A266</f>
        <v>Madera County - Unincorporated</v>
      </c>
      <c r="C266" s="19" t="str">
        <f t="shared" si="14"/>
        <v>Madera County - Unincorporated</v>
      </c>
      <c r="D266" s="27"/>
      <c r="E266" s="27"/>
      <c r="F266" s="27">
        <v>1275</v>
      </c>
      <c r="G266" s="28">
        <v>887</v>
      </c>
      <c r="H266" s="27">
        <v>829</v>
      </c>
      <c r="I266" s="27">
        <v>1612</v>
      </c>
      <c r="J266" s="21">
        <f t="shared" si="13"/>
        <v>4603</v>
      </c>
      <c r="K266" s="18" t="s">
        <v>1424</v>
      </c>
      <c r="L266" s="18" t="s">
        <v>697</v>
      </c>
    </row>
    <row r="267" spans="1:12">
      <c r="A267" s="19" t="s">
        <v>1105</v>
      </c>
      <c r="B267" s="19" t="s">
        <v>1112</v>
      </c>
      <c r="C267" s="19" t="str">
        <f t="shared" si="14"/>
        <v>Malibu</v>
      </c>
      <c r="D267" s="22"/>
      <c r="E267" s="22"/>
      <c r="F267" s="22">
        <v>28</v>
      </c>
      <c r="G267" s="22">
        <v>19</v>
      </c>
      <c r="H267" s="22">
        <v>17</v>
      </c>
      <c r="I267" s="22">
        <v>15</v>
      </c>
      <c r="J267" s="21">
        <f t="shared" si="13"/>
        <v>79</v>
      </c>
      <c r="K267" s="18" t="s">
        <v>1390</v>
      </c>
      <c r="L267" s="18" t="s">
        <v>697</v>
      </c>
    </row>
    <row r="268" spans="1:12">
      <c r="A268" s="19" t="s">
        <v>1517</v>
      </c>
      <c r="B268" s="19" t="s">
        <v>1449</v>
      </c>
      <c r="C268" s="19" t="str">
        <f t="shared" si="14"/>
        <v>Mammoth Lakes</v>
      </c>
      <c r="D268" s="22"/>
      <c r="E268" s="22"/>
      <c r="F268" s="22">
        <v>26</v>
      </c>
      <c r="G268" s="22">
        <v>30</v>
      </c>
      <c r="H268" s="22">
        <v>34</v>
      </c>
      <c r="I268" s="22">
        <v>65</v>
      </c>
      <c r="J268" s="21">
        <f t="shared" si="13"/>
        <v>155</v>
      </c>
      <c r="K268" s="18" t="s">
        <v>1450</v>
      </c>
      <c r="L268" s="18" t="s">
        <v>697</v>
      </c>
    </row>
    <row r="269" spans="1:12">
      <c r="A269" s="19" t="s">
        <v>1105</v>
      </c>
      <c r="B269" s="19" t="s">
        <v>1113</v>
      </c>
      <c r="C269" s="19" t="str">
        <f t="shared" si="14"/>
        <v>Manhattan Beach</v>
      </c>
      <c r="D269" s="22"/>
      <c r="E269" s="22"/>
      <c r="F269" s="22">
        <v>322</v>
      </c>
      <c r="G269" s="22">
        <v>165</v>
      </c>
      <c r="H269" s="22">
        <v>155</v>
      </c>
      <c r="I269" s="22">
        <v>132</v>
      </c>
      <c r="J269" s="21">
        <f t="shared" si="13"/>
        <v>774</v>
      </c>
      <c r="K269" s="18" t="s">
        <v>1390</v>
      </c>
      <c r="L269" s="18" t="s">
        <v>697</v>
      </c>
    </row>
    <row r="270" spans="1:12">
      <c r="A270" s="19" t="s">
        <v>1252</v>
      </c>
      <c r="B270" s="19" t="s">
        <v>1114</v>
      </c>
      <c r="C270" s="19" t="str">
        <f t="shared" si="14"/>
        <v>Manteca</v>
      </c>
      <c r="D270" s="26"/>
      <c r="E270" s="26"/>
      <c r="F270" s="26">
        <v>2246</v>
      </c>
      <c r="G270" s="26">
        <v>1409</v>
      </c>
      <c r="H270" s="26">
        <v>1381</v>
      </c>
      <c r="I270" s="26">
        <v>3270</v>
      </c>
      <c r="J270" s="21">
        <f t="shared" si="13"/>
        <v>8306</v>
      </c>
      <c r="K270" s="18" t="s">
        <v>1438</v>
      </c>
      <c r="L270" s="18" t="s">
        <v>697</v>
      </c>
    </row>
    <row r="271" spans="1:12">
      <c r="A271" s="19" t="s">
        <v>1500</v>
      </c>
      <c r="B271" s="19" t="s">
        <v>1451</v>
      </c>
      <c r="C271" s="19" t="str">
        <f t="shared" si="14"/>
        <v>Maricopa</v>
      </c>
      <c r="D271" s="24"/>
      <c r="E271" s="24"/>
      <c r="F271" s="24">
        <v>1</v>
      </c>
      <c r="G271" s="24">
        <v>1</v>
      </c>
      <c r="H271" s="24">
        <v>3</v>
      </c>
      <c r="I271" s="24">
        <v>8</v>
      </c>
      <c r="J271" s="21">
        <f t="shared" si="13"/>
        <v>13</v>
      </c>
      <c r="K271" s="18" t="s">
        <v>1404</v>
      </c>
      <c r="L271" s="18" t="s">
        <v>697</v>
      </c>
    </row>
    <row r="272" spans="1:12">
      <c r="A272" s="19" t="s">
        <v>1115</v>
      </c>
      <c r="B272" s="19" t="str">
        <f>A272</f>
        <v>Marin County - Unincorporated</v>
      </c>
      <c r="C272" s="19" t="str">
        <f t="shared" si="14"/>
        <v>Marin County - Unincorporated</v>
      </c>
      <c r="D272" s="22"/>
      <c r="E272" s="22"/>
      <c r="F272" s="22">
        <v>1100</v>
      </c>
      <c r="G272" s="22">
        <v>634</v>
      </c>
      <c r="H272" s="22">
        <v>512</v>
      </c>
      <c r="I272" s="22">
        <v>1323</v>
      </c>
      <c r="J272" s="21">
        <f t="shared" si="13"/>
        <v>3569</v>
      </c>
      <c r="K272" s="18" t="s">
        <v>1410</v>
      </c>
      <c r="L272" s="18" t="s">
        <v>697</v>
      </c>
    </row>
    <row r="273" spans="1:12">
      <c r="A273" s="19" t="s">
        <v>1139</v>
      </c>
      <c r="B273" s="19" t="s">
        <v>1116</v>
      </c>
      <c r="C273" s="19" t="str">
        <f t="shared" si="14"/>
        <v>Marina</v>
      </c>
      <c r="D273" s="24"/>
      <c r="E273" s="24"/>
      <c r="F273" s="24">
        <v>94</v>
      </c>
      <c r="G273" s="24">
        <v>62</v>
      </c>
      <c r="H273" s="24">
        <v>173</v>
      </c>
      <c r="I273" s="24">
        <v>356</v>
      </c>
      <c r="J273" s="21">
        <f t="shared" si="13"/>
        <v>685</v>
      </c>
      <c r="K273" s="18" t="s">
        <v>1422</v>
      </c>
      <c r="L273" s="18" t="s">
        <v>697</v>
      </c>
    </row>
    <row r="274" spans="1:12">
      <c r="A274" s="19" t="s">
        <v>1117</v>
      </c>
      <c r="B274" s="19" t="str">
        <f>A274</f>
        <v>Mariposa County - Unincorporated</v>
      </c>
      <c r="C274" s="19" t="str">
        <f t="shared" si="14"/>
        <v>Mariposa County - Unincorporated</v>
      </c>
      <c r="D274" s="22"/>
      <c r="E274" s="22"/>
      <c r="F274" s="22">
        <v>1</v>
      </c>
      <c r="G274" s="22">
        <v>1</v>
      </c>
      <c r="H274" s="22">
        <v>0</v>
      </c>
      <c r="I274" s="22">
        <v>0</v>
      </c>
      <c r="J274" s="21">
        <f t="shared" si="13"/>
        <v>2</v>
      </c>
      <c r="K274" s="18" t="s">
        <v>1452</v>
      </c>
      <c r="L274" s="18" t="s">
        <v>697</v>
      </c>
    </row>
    <row r="275" spans="1:12">
      <c r="A275" s="19" t="s">
        <v>1498</v>
      </c>
      <c r="B275" s="19" t="s">
        <v>1118</v>
      </c>
      <c r="C275" s="19" t="str">
        <f t="shared" si="14"/>
        <v>Martinez</v>
      </c>
      <c r="D275" s="22"/>
      <c r="E275" s="22"/>
      <c r="F275" s="22">
        <v>350</v>
      </c>
      <c r="G275" s="22">
        <v>201</v>
      </c>
      <c r="H275" s="22">
        <v>221</v>
      </c>
      <c r="I275" s="22">
        <v>573</v>
      </c>
      <c r="J275" s="21">
        <f t="shared" si="13"/>
        <v>1345</v>
      </c>
      <c r="K275" s="18" t="s">
        <v>1401</v>
      </c>
      <c r="L275" s="18" t="s">
        <v>697</v>
      </c>
    </row>
    <row r="276" spans="1:12">
      <c r="A276" s="19" t="s">
        <v>1518</v>
      </c>
      <c r="B276" s="19" t="s">
        <v>1119</v>
      </c>
      <c r="C276" s="19" t="str">
        <f t="shared" si="14"/>
        <v>Marysville</v>
      </c>
      <c r="D276" s="22"/>
      <c r="E276" s="22"/>
      <c r="F276" s="22">
        <v>38</v>
      </c>
      <c r="G276" s="22">
        <v>23</v>
      </c>
      <c r="H276" s="22">
        <v>31</v>
      </c>
      <c r="I276" s="22">
        <v>75</v>
      </c>
      <c r="J276" s="21">
        <f t="shared" si="13"/>
        <v>167</v>
      </c>
      <c r="K276" s="18" t="s">
        <v>1453</v>
      </c>
      <c r="L276" s="18" t="s">
        <v>697</v>
      </c>
    </row>
    <row r="277" spans="1:12">
      <c r="A277" s="19" t="s">
        <v>1105</v>
      </c>
      <c r="B277" s="19" t="s">
        <v>1120</v>
      </c>
      <c r="C277" s="19" t="str">
        <f t="shared" si="14"/>
        <v>Maywood</v>
      </c>
      <c r="D277" s="22"/>
      <c r="E277" s="22"/>
      <c r="F277" s="22">
        <v>55</v>
      </c>
      <c r="G277" s="22">
        <v>47</v>
      </c>
      <c r="H277" s="22">
        <v>55</v>
      </c>
      <c r="I277" s="22">
        <v>208</v>
      </c>
      <c r="J277" s="21">
        <f t="shared" si="13"/>
        <v>365</v>
      </c>
      <c r="K277" s="18" t="s">
        <v>1390</v>
      </c>
      <c r="L277" s="18" t="s">
        <v>697</v>
      </c>
    </row>
    <row r="278" spans="1:12">
      <c r="A278" s="19" t="s">
        <v>1500</v>
      </c>
      <c r="B278" s="19" t="s">
        <v>1519</v>
      </c>
      <c r="C278" s="19" t="str">
        <f t="shared" si="14"/>
        <v>McFarland</v>
      </c>
      <c r="D278" s="24"/>
      <c r="E278" s="24"/>
      <c r="F278" s="24">
        <v>50</v>
      </c>
      <c r="G278" s="24">
        <v>32</v>
      </c>
      <c r="H278" s="24">
        <v>45</v>
      </c>
      <c r="I278" s="24">
        <v>117</v>
      </c>
      <c r="J278" s="21">
        <f t="shared" si="13"/>
        <v>244</v>
      </c>
      <c r="K278" s="18" t="s">
        <v>1404</v>
      </c>
      <c r="L278" s="18" t="s">
        <v>697</v>
      </c>
    </row>
    <row r="279" spans="1:12">
      <c r="A279" s="19" t="s">
        <v>1122</v>
      </c>
      <c r="B279" s="19" t="str">
        <f>A279</f>
        <v>Mendocino County - Unincorporated</v>
      </c>
      <c r="C279" s="19" t="str">
        <f t="shared" si="14"/>
        <v>Mendocino County - Unincorporated</v>
      </c>
      <c r="D279" s="22"/>
      <c r="E279" s="22"/>
      <c r="F279" s="22">
        <v>291</v>
      </c>
      <c r="G279" s="22">
        <v>179</v>
      </c>
      <c r="H279" s="22">
        <v>177</v>
      </c>
      <c r="I279" s="22">
        <v>702</v>
      </c>
      <c r="J279" s="21">
        <f t="shared" si="13"/>
        <v>1349</v>
      </c>
      <c r="K279" s="18" t="s">
        <v>1439</v>
      </c>
      <c r="L279" s="18" t="s">
        <v>697</v>
      </c>
    </row>
    <row r="280" spans="1:12">
      <c r="A280" s="19" t="s">
        <v>1010</v>
      </c>
      <c r="B280" s="19" t="s">
        <v>1123</v>
      </c>
      <c r="C280" s="19" t="str">
        <f t="shared" si="14"/>
        <v>Mendota</v>
      </c>
      <c r="D280" s="24"/>
      <c r="E280" s="24"/>
      <c r="F280" s="24">
        <v>129</v>
      </c>
      <c r="G280" s="24">
        <v>68</v>
      </c>
      <c r="H280" s="24">
        <v>97</v>
      </c>
      <c r="I280" s="24">
        <v>348</v>
      </c>
      <c r="J280" s="21">
        <v>642</v>
      </c>
      <c r="K280" s="18" t="s">
        <v>1428</v>
      </c>
      <c r="L280" s="18" t="s">
        <v>697</v>
      </c>
    </row>
    <row r="281" spans="1:12">
      <c r="A281" s="19" t="s">
        <v>1225</v>
      </c>
      <c r="B281" s="19" t="s">
        <v>1124</v>
      </c>
      <c r="C281" s="19" t="str">
        <f t="shared" si="14"/>
        <v>Menifee</v>
      </c>
      <c r="D281" s="22"/>
      <c r="E281" s="22"/>
      <c r="F281" s="22">
        <v>1761</v>
      </c>
      <c r="G281" s="22">
        <v>1051</v>
      </c>
      <c r="H281" s="22">
        <v>1106</v>
      </c>
      <c r="I281" s="22">
        <v>2691</v>
      </c>
      <c r="J281" s="21">
        <f t="shared" ref="J281:J327" si="15">SUM(D281:I281)</f>
        <v>6609</v>
      </c>
      <c r="K281" s="18" t="s">
        <v>1409</v>
      </c>
      <c r="L281" s="18" t="s">
        <v>697</v>
      </c>
    </row>
    <row r="282" spans="1:12">
      <c r="A282" s="19" t="s">
        <v>1262</v>
      </c>
      <c r="B282" s="19" t="s">
        <v>1125</v>
      </c>
      <c r="C282" s="19" t="str">
        <f t="shared" si="14"/>
        <v>Menlo Park</v>
      </c>
      <c r="D282" s="22"/>
      <c r="E282" s="22"/>
      <c r="F282" s="22">
        <v>740</v>
      </c>
      <c r="G282" s="22">
        <v>426</v>
      </c>
      <c r="H282" s="22">
        <v>496</v>
      </c>
      <c r="I282" s="22">
        <v>1284</v>
      </c>
      <c r="J282" s="21">
        <f t="shared" si="15"/>
        <v>2946</v>
      </c>
      <c r="K282" s="18" t="s">
        <v>1405</v>
      </c>
      <c r="L282" s="18" t="s">
        <v>697</v>
      </c>
    </row>
    <row r="283" spans="1:12">
      <c r="A283" s="19" t="s">
        <v>1126</v>
      </c>
      <c r="B283" s="19" t="s">
        <v>1126</v>
      </c>
      <c r="C283" s="19" t="str">
        <f t="shared" si="14"/>
        <v>Merced</v>
      </c>
      <c r="D283" s="26"/>
      <c r="E283" s="26"/>
      <c r="F283" s="26">
        <v>2543</v>
      </c>
      <c r="G283" s="26">
        <v>1742</v>
      </c>
      <c r="H283" s="26">
        <v>1838</v>
      </c>
      <c r="I283" s="26">
        <v>4394</v>
      </c>
      <c r="J283" s="21">
        <f t="shared" si="15"/>
        <v>10517</v>
      </c>
      <c r="K283" s="18" t="s">
        <v>1406</v>
      </c>
      <c r="L283" s="18" t="s">
        <v>697</v>
      </c>
    </row>
    <row r="284" spans="1:12">
      <c r="A284" s="19" t="s">
        <v>1127</v>
      </c>
      <c r="B284" s="19" t="str">
        <f>A284</f>
        <v>Merced County - Unincorporated</v>
      </c>
      <c r="C284" s="19" t="str">
        <f t="shared" si="14"/>
        <v>Merced County - Unincorporated</v>
      </c>
      <c r="D284" s="26"/>
      <c r="E284" s="26"/>
      <c r="F284" s="26">
        <v>1042</v>
      </c>
      <c r="G284" s="26">
        <v>714</v>
      </c>
      <c r="H284" s="26">
        <v>736</v>
      </c>
      <c r="I284" s="26">
        <v>1758</v>
      </c>
      <c r="J284" s="21">
        <f t="shared" si="15"/>
        <v>4250</v>
      </c>
      <c r="K284" s="18" t="s">
        <v>1406</v>
      </c>
      <c r="L284" s="18" t="s">
        <v>697</v>
      </c>
    </row>
    <row r="285" spans="1:12">
      <c r="A285" s="19" t="s">
        <v>1503</v>
      </c>
      <c r="B285" s="19" t="s">
        <v>1128</v>
      </c>
      <c r="C285" s="19" t="str">
        <f t="shared" si="14"/>
        <v>Mill Valley</v>
      </c>
      <c r="D285" s="22"/>
      <c r="E285" s="22"/>
      <c r="F285" s="22">
        <v>262</v>
      </c>
      <c r="G285" s="22">
        <v>151</v>
      </c>
      <c r="H285" s="22">
        <v>126</v>
      </c>
      <c r="I285" s="22">
        <v>326</v>
      </c>
      <c r="J285" s="21">
        <f t="shared" si="15"/>
        <v>865</v>
      </c>
      <c r="K285" s="18" t="s">
        <v>1410</v>
      </c>
      <c r="L285" s="18" t="s">
        <v>697</v>
      </c>
    </row>
    <row r="286" spans="1:12">
      <c r="A286" s="19" t="s">
        <v>1262</v>
      </c>
      <c r="B286" s="19" t="s">
        <v>1129</v>
      </c>
      <c r="C286" s="19" t="str">
        <f t="shared" si="14"/>
        <v>Millbrae</v>
      </c>
      <c r="D286" s="22"/>
      <c r="E286" s="22"/>
      <c r="F286" s="22">
        <v>575</v>
      </c>
      <c r="G286" s="22">
        <v>331</v>
      </c>
      <c r="H286" s="22">
        <v>361</v>
      </c>
      <c r="I286" s="22">
        <v>932</v>
      </c>
      <c r="J286" s="21">
        <f t="shared" si="15"/>
        <v>2199</v>
      </c>
      <c r="K286" s="18" t="s">
        <v>1405</v>
      </c>
      <c r="L286" s="18" t="s">
        <v>697</v>
      </c>
    </row>
    <row r="287" spans="1:12">
      <c r="A287" s="19" t="s">
        <v>1272</v>
      </c>
      <c r="B287" s="19" t="s">
        <v>1130</v>
      </c>
      <c r="C287" s="19" t="str">
        <f t="shared" si="14"/>
        <v>Milpitas</v>
      </c>
      <c r="D287" s="22"/>
      <c r="E287" s="22"/>
      <c r="F287" s="22">
        <v>1685</v>
      </c>
      <c r="G287" s="22">
        <v>970</v>
      </c>
      <c r="H287" s="22">
        <v>1131</v>
      </c>
      <c r="I287" s="22">
        <v>2927</v>
      </c>
      <c r="J287" s="21">
        <f t="shared" si="15"/>
        <v>6713</v>
      </c>
      <c r="K287" s="18" t="s">
        <v>1418</v>
      </c>
      <c r="L287" s="18" t="s">
        <v>697</v>
      </c>
    </row>
    <row r="288" spans="1:12">
      <c r="A288" s="19" t="s">
        <v>1168</v>
      </c>
      <c r="B288" s="19" t="s">
        <v>1131</v>
      </c>
      <c r="C288" s="19" t="str">
        <f t="shared" si="14"/>
        <v>Mission Viejo</v>
      </c>
      <c r="D288" s="22"/>
      <c r="E288" s="22"/>
      <c r="F288" s="22">
        <v>674</v>
      </c>
      <c r="G288" s="22">
        <v>401</v>
      </c>
      <c r="H288" s="22">
        <v>397</v>
      </c>
      <c r="I288" s="22">
        <v>745</v>
      </c>
      <c r="J288" s="21">
        <f t="shared" si="15"/>
        <v>2217</v>
      </c>
      <c r="K288" s="18" t="s">
        <v>1392</v>
      </c>
      <c r="L288" s="18" t="s">
        <v>697</v>
      </c>
    </row>
    <row r="289" spans="1:12">
      <c r="A289" s="19" t="s">
        <v>1507</v>
      </c>
      <c r="B289" s="19" t="s">
        <v>1132</v>
      </c>
      <c r="C289" s="19" t="str">
        <f t="shared" si="14"/>
        <v>Modesto</v>
      </c>
      <c r="D289" s="23"/>
      <c r="E289" s="23"/>
      <c r="F289" s="23">
        <v>2807</v>
      </c>
      <c r="G289" s="23">
        <v>1943</v>
      </c>
      <c r="H289" s="23">
        <v>1981</v>
      </c>
      <c r="I289" s="23">
        <v>4517</v>
      </c>
      <c r="J289" s="21">
        <f t="shared" si="15"/>
        <v>11248</v>
      </c>
      <c r="K289" s="18" t="s">
        <v>1423</v>
      </c>
      <c r="L289" s="18" t="s">
        <v>697</v>
      </c>
    </row>
    <row r="290" spans="1:12">
      <c r="A290" s="19" t="s">
        <v>1133</v>
      </c>
      <c r="B290" s="19" t="str">
        <f>A290</f>
        <v>Modoc County - Unincorporated</v>
      </c>
      <c r="C290" s="19" t="str">
        <f t="shared" si="14"/>
        <v>Modoc County - Unincorporated</v>
      </c>
      <c r="D290" s="22"/>
      <c r="E290" s="22"/>
      <c r="F290" s="22">
        <v>8</v>
      </c>
      <c r="G290" s="22">
        <v>7</v>
      </c>
      <c r="H290" s="22">
        <v>6</v>
      </c>
      <c r="I290" s="22">
        <v>15</v>
      </c>
      <c r="J290" s="21">
        <f t="shared" si="15"/>
        <v>36</v>
      </c>
      <c r="K290" s="18" t="s">
        <v>1395</v>
      </c>
      <c r="L290" s="18" t="s">
        <v>713</v>
      </c>
    </row>
    <row r="291" spans="1:12">
      <c r="A291" s="19" t="s">
        <v>1454</v>
      </c>
      <c r="B291" s="19" t="str">
        <f>A291</f>
        <v>Mono County - Unincorporated</v>
      </c>
      <c r="C291" s="19" t="str">
        <f t="shared" si="14"/>
        <v>Mono County - Unincorporated</v>
      </c>
      <c r="D291" s="22"/>
      <c r="E291" s="22"/>
      <c r="F291" s="22">
        <v>13</v>
      </c>
      <c r="G291" s="22">
        <v>16</v>
      </c>
      <c r="H291" s="22">
        <v>21</v>
      </c>
      <c r="I291" s="22">
        <v>35</v>
      </c>
      <c r="J291" s="21">
        <f t="shared" si="15"/>
        <v>85</v>
      </c>
      <c r="K291" s="18" t="s">
        <v>1450</v>
      </c>
      <c r="L291" s="18" t="s">
        <v>697</v>
      </c>
    </row>
    <row r="292" spans="1:12">
      <c r="A292" s="19" t="s">
        <v>1105</v>
      </c>
      <c r="B292" s="19" t="s">
        <v>1134</v>
      </c>
      <c r="C292" s="19" t="str">
        <f t="shared" si="14"/>
        <v>Monrovia</v>
      </c>
      <c r="D292" s="22"/>
      <c r="E292" s="22"/>
      <c r="F292" s="22">
        <v>519</v>
      </c>
      <c r="G292" s="22">
        <v>262</v>
      </c>
      <c r="H292" s="22">
        <v>254</v>
      </c>
      <c r="I292" s="22">
        <v>635</v>
      </c>
      <c r="J292" s="21">
        <f t="shared" si="15"/>
        <v>1670</v>
      </c>
      <c r="K292" s="18" t="s">
        <v>1390</v>
      </c>
      <c r="L292" s="18" t="s">
        <v>697</v>
      </c>
    </row>
    <row r="293" spans="1:12">
      <c r="A293" s="19" t="s">
        <v>1511</v>
      </c>
      <c r="B293" s="19" t="s">
        <v>1135</v>
      </c>
      <c r="C293" s="19" t="str">
        <f t="shared" si="14"/>
        <v>Montague</v>
      </c>
      <c r="D293" s="22"/>
      <c r="E293" s="22"/>
      <c r="F293" s="22">
        <v>1</v>
      </c>
      <c r="G293" s="22">
        <v>1</v>
      </c>
      <c r="H293" s="22">
        <v>0</v>
      </c>
      <c r="I293" s="22">
        <v>0</v>
      </c>
      <c r="J293" s="21">
        <f t="shared" si="15"/>
        <v>2</v>
      </c>
      <c r="K293" s="18" t="s">
        <v>1435</v>
      </c>
      <c r="L293" s="18" t="s">
        <v>697</v>
      </c>
    </row>
    <row r="294" spans="1:12">
      <c r="A294" s="19" t="s">
        <v>1240</v>
      </c>
      <c r="B294" s="19" t="s">
        <v>1136</v>
      </c>
      <c r="C294" s="19" t="str">
        <f t="shared" si="14"/>
        <v>Montclair</v>
      </c>
      <c r="D294" s="22"/>
      <c r="E294" s="22"/>
      <c r="F294" s="22">
        <v>698</v>
      </c>
      <c r="G294" s="22">
        <v>383</v>
      </c>
      <c r="H294" s="22">
        <v>399</v>
      </c>
      <c r="I294" s="22">
        <v>1113</v>
      </c>
      <c r="J294" s="21">
        <f t="shared" si="15"/>
        <v>2593</v>
      </c>
      <c r="K294" s="18" t="s">
        <v>1389</v>
      </c>
      <c r="L294" s="18" t="s">
        <v>697</v>
      </c>
    </row>
    <row r="295" spans="1:12">
      <c r="A295" s="19" t="s">
        <v>1272</v>
      </c>
      <c r="B295" s="19" t="s">
        <v>1137</v>
      </c>
      <c r="C295" s="19" t="str">
        <f t="shared" si="14"/>
        <v>Monte Sereno</v>
      </c>
      <c r="D295" s="22"/>
      <c r="E295" s="22"/>
      <c r="F295" s="22">
        <v>53</v>
      </c>
      <c r="G295" s="22">
        <v>30</v>
      </c>
      <c r="H295" s="22">
        <v>31</v>
      </c>
      <c r="I295" s="22">
        <v>79</v>
      </c>
      <c r="J295" s="21">
        <f t="shared" si="15"/>
        <v>193</v>
      </c>
      <c r="K295" s="18" t="s">
        <v>1418</v>
      </c>
      <c r="L295" s="18" t="s">
        <v>697</v>
      </c>
    </row>
    <row r="296" spans="1:12">
      <c r="A296" s="19" t="s">
        <v>1105</v>
      </c>
      <c r="B296" s="19" t="s">
        <v>1138</v>
      </c>
      <c r="C296" s="19" t="str">
        <f t="shared" si="14"/>
        <v>Montebello</v>
      </c>
      <c r="D296" s="22"/>
      <c r="E296" s="22"/>
      <c r="F296" s="22">
        <v>1314</v>
      </c>
      <c r="G296" s="22">
        <v>707</v>
      </c>
      <c r="H296" s="22">
        <v>777</v>
      </c>
      <c r="I296" s="22">
        <v>2388</v>
      </c>
      <c r="J296" s="21">
        <f t="shared" si="15"/>
        <v>5186</v>
      </c>
      <c r="K296" s="18" t="s">
        <v>1390</v>
      </c>
      <c r="L296" s="18" t="s">
        <v>697</v>
      </c>
    </row>
    <row r="297" spans="1:12">
      <c r="A297" s="19" t="s">
        <v>1139</v>
      </c>
      <c r="B297" s="19" t="s">
        <v>1139</v>
      </c>
      <c r="C297" s="19" t="str">
        <f t="shared" si="14"/>
        <v>Monterey</v>
      </c>
      <c r="D297" s="24"/>
      <c r="E297" s="24"/>
      <c r="F297" s="24">
        <v>1177</v>
      </c>
      <c r="G297" s="24">
        <v>769</v>
      </c>
      <c r="H297" s="24">
        <v>462</v>
      </c>
      <c r="I297" s="24">
        <v>1246</v>
      </c>
      <c r="J297" s="21">
        <f t="shared" si="15"/>
        <v>3654</v>
      </c>
      <c r="K297" s="18" t="s">
        <v>1422</v>
      </c>
      <c r="L297" s="18" t="s">
        <v>697</v>
      </c>
    </row>
    <row r="298" spans="1:12">
      <c r="A298" s="19" t="s">
        <v>1140</v>
      </c>
      <c r="B298" s="19" t="str">
        <f>A298</f>
        <v>Monterey County - Unincorporated</v>
      </c>
      <c r="C298" s="19" t="str">
        <f t="shared" si="14"/>
        <v>Monterey County - Unincorporated</v>
      </c>
      <c r="D298" s="24"/>
      <c r="E298" s="24"/>
      <c r="F298" s="24">
        <v>1070</v>
      </c>
      <c r="G298" s="24">
        <v>700</v>
      </c>
      <c r="H298" s="24">
        <v>420</v>
      </c>
      <c r="I298" s="24">
        <v>1136</v>
      </c>
      <c r="J298" s="21">
        <f t="shared" si="15"/>
        <v>3326</v>
      </c>
      <c r="K298" s="18" t="s">
        <v>1422</v>
      </c>
      <c r="L298" s="18" t="s">
        <v>697</v>
      </c>
    </row>
    <row r="299" spans="1:12">
      <c r="A299" s="19" t="s">
        <v>1105</v>
      </c>
      <c r="B299" s="19" t="s">
        <v>1141</v>
      </c>
      <c r="C299" s="19" t="str">
        <f t="shared" si="14"/>
        <v>Monterey Park</v>
      </c>
      <c r="D299" s="22"/>
      <c r="E299" s="22"/>
      <c r="F299" s="22">
        <v>1324</v>
      </c>
      <c r="G299" s="22">
        <v>822</v>
      </c>
      <c r="H299" s="22">
        <v>848</v>
      </c>
      <c r="I299" s="22">
        <v>2263</v>
      </c>
      <c r="J299" s="21">
        <f t="shared" si="15"/>
        <v>5257</v>
      </c>
      <c r="K299" s="18" t="s">
        <v>1390</v>
      </c>
      <c r="L299" s="18" t="s">
        <v>697</v>
      </c>
    </row>
    <row r="300" spans="1:12">
      <c r="A300" s="19" t="s">
        <v>1340</v>
      </c>
      <c r="B300" s="19" t="s">
        <v>1142</v>
      </c>
      <c r="C300" s="19" t="str">
        <f t="shared" si="14"/>
        <v>Moorpark</v>
      </c>
      <c r="D300" s="22"/>
      <c r="E300" s="22"/>
      <c r="F300" s="22">
        <v>377</v>
      </c>
      <c r="G300" s="22">
        <v>233</v>
      </c>
      <c r="H300" s="22">
        <v>245</v>
      </c>
      <c r="I300" s="22">
        <v>434</v>
      </c>
      <c r="J300" s="21">
        <f t="shared" si="15"/>
        <v>1289</v>
      </c>
      <c r="K300" s="18" t="s">
        <v>1417</v>
      </c>
      <c r="L300" s="18" t="s">
        <v>697</v>
      </c>
    </row>
    <row r="301" spans="1:12">
      <c r="A301" s="19" t="s">
        <v>1498</v>
      </c>
      <c r="B301" s="19" t="s">
        <v>1143</v>
      </c>
      <c r="C301" s="19" t="str">
        <f t="shared" si="14"/>
        <v>Moraga</v>
      </c>
      <c r="D301" s="22"/>
      <c r="E301" s="22"/>
      <c r="F301" s="22">
        <v>318</v>
      </c>
      <c r="G301" s="22">
        <v>183</v>
      </c>
      <c r="H301" s="22">
        <v>172</v>
      </c>
      <c r="I301" s="22">
        <v>445</v>
      </c>
      <c r="J301" s="21">
        <f t="shared" si="15"/>
        <v>1118</v>
      </c>
      <c r="K301" s="18" t="s">
        <v>1401</v>
      </c>
      <c r="L301" s="18" t="s">
        <v>697</v>
      </c>
    </row>
    <row r="302" spans="1:12">
      <c r="A302" s="19" t="s">
        <v>1225</v>
      </c>
      <c r="B302" s="19" t="s">
        <v>1144</v>
      </c>
      <c r="C302" s="19" t="str">
        <f t="shared" si="14"/>
        <v>Moreno Valley</v>
      </c>
      <c r="D302" s="22"/>
      <c r="E302" s="22"/>
      <c r="F302" s="22">
        <v>3779</v>
      </c>
      <c r="G302" s="22">
        <v>2051</v>
      </c>
      <c r="H302" s="22">
        <v>2165</v>
      </c>
      <c r="I302" s="22">
        <v>5632</v>
      </c>
      <c r="J302" s="21">
        <f t="shared" si="15"/>
        <v>13627</v>
      </c>
      <c r="K302" s="18" t="s">
        <v>1409</v>
      </c>
      <c r="L302" s="18" t="s">
        <v>697</v>
      </c>
    </row>
    <row r="303" spans="1:12">
      <c r="A303" s="19" t="s">
        <v>1272</v>
      </c>
      <c r="B303" s="19" t="s">
        <v>1145</v>
      </c>
      <c r="C303" s="19" t="str">
        <f t="shared" si="14"/>
        <v>Morgan Hill</v>
      </c>
      <c r="D303" s="22"/>
      <c r="E303" s="22"/>
      <c r="F303" s="22">
        <v>262</v>
      </c>
      <c r="G303" s="22">
        <v>151</v>
      </c>
      <c r="H303" s="22">
        <v>174</v>
      </c>
      <c r="I303" s="22">
        <v>450</v>
      </c>
      <c r="J303" s="21">
        <f t="shared" si="15"/>
        <v>1037</v>
      </c>
      <c r="K303" s="18" t="s">
        <v>1418</v>
      </c>
      <c r="L303" s="18" t="s">
        <v>697</v>
      </c>
    </row>
    <row r="304" spans="1:12">
      <c r="A304" s="19" t="s">
        <v>1258</v>
      </c>
      <c r="B304" s="19" t="s">
        <v>1146</v>
      </c>
      <c r="C304" s="19" t="str">
        <f t="shared" si="14"/>
        <v>Morro Bay</v>
      </c>
      <c r="D304" s="22"/>
      <c r="E304" s="22"/>
      <c r="F304" s="22">
        <v>97</v>
      </c>
      <c r="G304" s="22">
        <v>60</v>
      </c>
      <c r="H304" s="22">
        <v>70</v>
      </c>
      <c r="I304" s="22">
        <v>164</v>
      </c>
      <c r="J304" s="21">
        <f t="shared" si="15"/>
        <v>391</v>
      </c>
      <c r="K304" s="18" t="s">
        <v>1403</v>
      </c>
      <c r="L304" s="18" t="s">
        <v>697</v>
      </c>
    </row>
    <row r="305" spans="1:12">
      <c r="A305" s="19" t="s">
        <v>1511</v>
      </c>
      <c r="B305" s="19" t="s">
        <v>1147</v>
      </c>
      <c r="C305" s="19" t="str">
        <f t="shared" si="14"/>
        <v>Mount Shasta</v>
      </c>
      <c r="D305" s="22"/>
      <c r="E305" s="22"/>
      <c r="F305" s="22">
        <v>1</v>
      </c>
      <c r="G305" s="22">
        <v>1</v>
      </c>
      <c r="H305" s="22">
        <v>0</v>
      </c>
      <c r="I305" s="22">
        <v>0</v>
      </c>
      <c r="J305" s="21">
        <f t="shared" si="15"/>
        <v>2</v>
      </c>
      <c r="K305" s="18" t="s">
        <v>1435</v>
      </c>
      <c r="L305" s="18" t="s">
        <v>697</v>
      </c>
    </row>
    <row r="306" spans="1:12">
      <c r="A306" s="19" t="s">
        <v>1272</v>
      </c>
      <c r="B306" s="19" t="s">
        <v>1148</v>
      </c>
      <c r="C306" s="19" t="str">
        <f t="shared" si="14"/>
        <v>Mountain View</v>
      </c>
      <c r="D306" s="22"/>
      <c r="E306" s="22"/>
      <c r="F306" s="22">
        <v>2773</v>
      </c>
      <c r="G306" s="22">
        <v>1597</v>
      </c>
      <c r="H306" s="22">
        <v>1885</v>
      </c>
      <c r="I306" s="22">
        <v>4880</v>
      </c>
      <c r="J306" s="21">
        <f t="shared" si="15"/>
        <v>11135</v>
      </c>
      <c r="K306" s="18" t="s">
        <v>1418</v>
      </c>
      <c r="L306" s="18" t="s">
        <v>697</v>
      </c>
    </row>
    <row r="307" spans="1:12">
      <c r="A307" s="19" t="s">
        <v>1225</v>
      </c>
      <c r="B307" s="19" t="s">
        <v>1149</v>
      </c>
      <c r="C307" s="19" t="str">
        <f t="shared" si="14"/>
        <v>Murrieta</v>
      </c>
      <c r="D307" s="22"/>
      <c r="E307" s="22"/>
      <c r="F307" s="22">
        <v>1009</v>
      </c>
      <c r="G307" s="22">
        <v>583</v>
      </c>
      <c r="H307" s="22">
        <v>545</v>
      </c>
      <c r="I307" s="22">
        <v>906</v>
      </c>
      <c r="J307" s="21">
        <f t="shared" si="15"/>
        <v>3043</v>
      </c>
      <c r="K307" s="18" t="s">
        <v>1409</v>
      </c>
      <c r="L307" s="18" t="s">
        <v>697</v>
      </c>
    </row>
    <row r="308" spans="1:12">
      <c r="A308" s="19" t="s">
        <v>1150</v>
      </c>
      <c r="B308" s="19" t="s">
        <v>1150</v>
      </c>
      <c r="C308" s="19" t="str">
        <f t="shared" si="14"/>
        <v>Napa</v>
      </c>
      <c r="D308" s="22"/>
      <c r="E308" s="22"/>
      <c r="F308" s="22">
        <v>770</v>
      </c>
      <c r="G308" s="22">
        <v>444</v>
      </c>
      <c r="H308" s="22">
        <v>405</v>
      </c>
      <c r="I308" s="22">
        <v>1050</v>
      </c>
      <c r="J308" s="21">
        <f t="shared" si="15"/>
        <v>2669</v>
      </c>
      <c r="K308" s="18" t="s">
        <v>1398</v>
      </c>
      <c r="L308" s="18" t="s">
        <v>697</v>
      </c>
    </row>
    <row r="309" spans="1:12">
      <c r="A309" s="19" t="s">
        <v>1151</v>
      </c>
      <c r="B309" s="19" t="str">
        <f>A309</f>
        <v>Napa County - Unincorporated</v>
      </c>
      <c r="C309" s="19" t="str">
        <f t="shared" si="14"/>
        <v>Napa County - Unincorporated</v>
      </c>
      <c r="D309" s="22"/>
      <c r="E309" s="22"/>
      <c r="F309" s="22">
        <v>45</v>
      </c>
      <c r="G309" s="22">
        <v>16</v>
      </c>
      <c r="H309" s="22">
        <v>14</v>
      </c>
      <c r="I309" s="22">
        <v>31</v>
      </c>
      <c r="J309" s="21">
        <f t="shared" si="15"/>
        <v>106</v>
      </c>
      <c r="K309" s="18" t="s">
        <v>1398</v>
      </c>
      <c r="L309" s="18" t="s">
        <v>697</v>
      </c>
    </row>
    <row r="310" spans="1:12">
      <c r="A310" s="19" t="s">
        <v>1245</v>
      </c>
      <c r="B310" s="19" t="s">
        <v>1152</v>
      </c>
      <c r="C310" s="19" t="str">
        <f t="shared" si="14"/>
        <v>National City</v>
      </c>
      <c r="D310" s="22"/>
      <c r="E310" s="22"/>
      <c r="F310" s="22">
        <v>645</v>
      </c>
      <c r="G310" s="22">
        <v>506</v>
      </c>
      <c r="H310" s="22">
        <v>711</v>
      </c>
      <c r="I310" s="22">
        <v>3575</v>
      </c>
      <c r="J310" s="21">
        <f t="shared" si="15"/>
        <v>5437</v>
      </c>
      <c r="K310" s="18" t="s">
        <v>1420</v>
      </c>
      <c r="L310" s="18" t="s">
        <v>697</v>
      </c>
    </row>
    <row r="311" spans="1:12">
      <c r="A311" s="19" t="s">
        <v>1240</v>
      </c>
      <c r="B311" s="19" t="s">
        <v>1153</v>
      </c>
      <c r="C311" s="19" t="str">
        <f t="shared" si="14"/>
        <v>Needles</v>
      </c>
      <c r="D311" s="22"/>
      <c r="E311" s="22"/>
      <c r="F311" s="22">
        <v>10</v>
      </c>
      <c r="G311" s="22">
        <v>11</v>
      </c>
      <c r="H311" s="22">
        <v>16</v>
      </c>
      <c r="I311" s="22">
        <v>50</v>
      </c>
      <c r="J311" s="21">
        <f t="shared" si="15"/>
        <v>87</v>
      </c>
      <c r="K311" s="18" t="s">
        <v>1389</v>
      </c>
      <c r="L311" s="18" t="s">
        <v>697</v>
      </c>
    </row>
    <row r="312" spans="1:12">
      <c r="A312" s="19" t="s">
        <v>1513</v>
      </c>
      <c r="B312" s="19" t="s">
        <v>1154</v>
      </c>
      <c r="C312" s="19" t="str">
        <f t="shared" si="14"/>
        <v>Nevada City</v>
      </c>
      <c r="D312" s="22"/>
      <c r="E312" s="22"/>
      <c r="F312" s="22">
        <v>29</v>
      </c>
      <c r="G312" s="22">
        <v>23</v>
      </c>
      <c r="H312" s="22">
        <v>23</v>
      </c>
      <c r="I312" s="22">
        <v>60</v>
      </c>
      <c r="J312" s="21">
        <f t="shared" si="15"/>
        <v>135</v>
      </c>
      <c r="K312" s="18" t="s">
        <v>1441</v>
      </c>
      <c r="L312" s="18" t="s">
        <v>697</v>
      </c>
    </row>
    <row r="313" spans="1:12">
      <c r="A313" s="19" t="s">
        <v>1155</v>
      </c>
      <c r="B313" s="19" t="str">
        <f>A313</f>
        <v>Nevada County - Unincorporated</v>
      </c>
      <c r="C313" s="19" t="str">
        <f t="shared" si="14"/>
        <v>Nevada County - Unincorporated</v>
      </c>
      <c r="D313" s="22"/>
      <c r="E313" s="22"/>
      <c r="F313" s="22">
        <v>475</v>
      </c>
      <c r="G313" s="22">
        <v>367</v>
      </c>
      <c r="H313" s="22">
        <v>346</v>
      </c>
      <c r="I313" s="22">
        <v>874</v>
      </c>
      <c r="J313" s="21">
        <f t="shared" si="15"/>
        <v>2062</v>
      </c>
      <c r="K313" s="18" t="s">
        <v>1441</v>
      </c>
      <c r="L313" s="18" t="s">
        <v>697</v>
      </c>
    </row>
    <row r="314" spans="1:12">
      <c r="A314" s="19" t="s">
        <v>857</v>
      </c>
      <c r="B314" s="19" t="s">
        <v>1156</v>
      </c>
      <c r="C314" s="19" t="str">
        <f t="shared" si="14"/>
        <v>Newark</v>
      </c>
      <c r="D314" s="22"/>
      <c r="E314" s="22"/>
      <c r="F314" s="22">
        <v>464</v>
      </c>
      <c r="G314" s="22">
        <v>268</v>
      </c>
      <c r="H314" s="22">
        <v>318</v>
      </c>
      <c r="I314" s="22">
        <v>824</v>
      </c>
      <c r="J314" s="21">
        <f t="shared" si="15"/>
        <v>1874</v>
      </c>
      <c r="K314" s="18" t="s">
        <v>1391</v>
      </c>
      <c r="L314" s="18" t="s">
        <v>697</v>
      </c>
    </row>
    <row r="315" spans="1:12">
      <c r="A315" s="19" t="s">
        <v>1507</v>
      </c>
      <c r="B315" s="19" t="s">
        <v>1157</v>
      </c>
      <c r="C315" s="19" t="str">
        <f t="shared" si="14"/>
        <v>Newman</v>
      </c>
      <c r="D315" s="23"/>
      <c r="E315" s="23"/>
      <c r="F315" s="23">
        <v>197</v>
      </c>
      <c r="G315" s="23">
        <v>136</v>
      </c>
      <c r="H315" s="23">
        <v>218</v>
      </c>
      <c r="I315" s="23">
        <v>497</v>
      </c>
      <c r="J315" s="21">
        <f t="shared" si="15"/>
        <v>1048</v>
      </c>
      <c r="K315" s="18" t="s">
        <v>1423</v>
      </c>
      <c r="L315" s="18" t="s">
        <v>697</v>
      </c>
    </row>
    <row r="316" spans="1:12">
      <c r="A316" s="19" t="s">
        <v>1168</v>
      </c>
      <c r="B316" s="19" t="s">
        <v>1158</v>
      </c>
      <c r="C316" s="19" t="str">
        <f t="shared" si="14"/>
        <v>Newport Beach</v>
      </c>
      <c r="D316" s="22"/>
      <c r="E316" s="22"/>
      <c r="F316" s="22">
        <v>1456</v>
      </c>
      <c r="G316" s="22">
        <v>930</v>
      </c>
      <c r="H316" s="22">
        <v>1050</v>
      </c>
      <c r="I316" s="22">
        <v>1409</v>
      </c>
      <c r="J316" s="21">
        <f t="shared" si="15"/>
        <v>4845</v>
      </c>
      <c r="K316" s="18" t="s">
        <v>1392</v>
      </c>
      <c r="L316" s="18" t="s">
        <v>697</v>
      </c>
    </row>
    <row r="317" spans="1:12">
      <c r="A317" s="19" t="s">
        <v>1225</v>
      </c>
      <c r="B317" s="19" t="s">
        <v>1159</v>
      </c>
      <c r="C317" s="19" t="str">
        <f t="shared" si="14"/>
        <v>Norco</v>
      </c>
      <c r="D317" s="22"/>
      <c r="E317" s="22"/>
      <c r="F317" s="22">
        <v>145</v>
      </c>
      <c r="G317" s="22">
        <v>85</v>
      </c>
      <c r="H317" s="22">
        <v>82</v>
      </c>
      <c r="I317" s="22">
        <v>142</v>
      </c>
      <c r="J317" s="21">
        <f t="shared" si="15"/>
        <v>454</v>
      </c>
      <c r="K317" s="18" t="s">
        <v>1409</v>
      </c>
      <c r="L317" s="18" t="s">
        <v>697</v>
      </c>
    </row>
    <row r="318" spans="1:12">
      <c r="A318" s="19" t="s">
        <v>1105</v>
      </c>
      <c r="B318" s="19" t="s">
        <v>1160</v>
      </c>
      <c r="C318" s="19" t="str">
        <f t="shared" si="14"/>
        <v>Norwalk</v>
      </c>
      <c r="D318" s="22"/>
      <c r="E318" s="22"/>
      <c r="F318" s="22">
        <v>1546</v>
      </c>
      <c r="G318" s="22">
        <v>759</v>
      </c>
      <c r="H318" s="22">
        <v>658</v>
      </c>
      <c r="I318" s="22">
        <v>2071</v>
      </c>
      <c r="J318" s="21">
        <f t="shared" si="15"/>
        <v>5034</v>
      </c>
      <c r="K318" s="18" t="s">
        <v>1390</v>
      </c>
      <c r="L318" s="18" t="s">
        <v>697</v>
      </c>
    </row>
    <row r="319" spans="1:12">
      <c r="A319" s="19" t="s">
        <v>1503</v>
      </c>
      <c r="B319" s="19" t="s">
        <v>1161</v>
      </c>
      <c r="C319" s="19" t="str">
        <f t="shared" si="14"/>
        <v>Novato</v>
      </c>
      <c r="D319" s="22"/>
      <c r="E319" s="22"/>
      <c r="F319" s="22">
        <v>570</v>
      </c>
      <c r="G319" s="22">
        <v>328</v>
      </c>
      <c r="H319" s="22">
        <v>332</v>
      </c>
      <c r="I319" s="22">
        <v>860</v>
      </c>
      <c r="J319" s="21">
        <f t="shared" si="15"/>
        <v>2090</v>
      </c>
      <c r="K319" s="18" t="s">
        <v>1410</v>
      </c>
      <c r="L319" s="18" t="s">
        <v>697</v>
      </c>
    </row>
    <row r="320" spans="1:12">
      <c r="A320" s="19" t="s">
        <v>1507</v>
      </c>
      <c r="B320" s="19" t="s">
        <v>1162</v>
      </c>
      <c r="C320" s="19" t="str">
        <f t="shared" si="14"/>
        <v>Oakdale</v>
      </c>
      <c r="D320" s="23"/>
      <c r="E320" s="23"/>
      <c r="F320" s="23">
        <v>414</v>
      </c>
      <c r="G320" s="23">
        <v>286</v>
      </c>
      <c r="H320" s="23">
        <v>294</v>
      </c>
      <c r="I320" s="23">
        <v>671</v>
      </c>
      <c r="J320" s="21">
        <f t="shared" si="15"/>
        <v>1665</v>
      </c>
      <c r="K320" s="18" t="s">
        <v>1423</v>
      </c>
      <c r="L320" s="18" t="s">
        <v>697</v>
      </c>
    </row>
    <row r="321" spans="1:12">
      <c r="A321" s="19" t="s">
        <v>857</v>
      </c>
      <c r="B321" s="19" t="s">
        <v>1163</v>
      </c>
      <c r="C321" s="19" t="str">
        <f t="shared" si="14"/>
        <v>Oakland</v>
      </c>
      <c r="D321" s="22"/>
      <c r="E321" s="22"/>
      <c r="F321" s="22">
        <v>6511</v>
      </c>
      <c r="G321" s="22">
        <v>3750</v>
      </c>
      <c r="H321" s="22">
        <v>4457</v>
      </c>
      <c r="I321" s="22">
        <v>11533</v>
      </c>
      <c r="J321" s="21">
        <f t="shared" si="15"/>
        <v>26251</v>
      </c>
      <c r="K321" s="18" t="s">
        <v>1391</v>
      </c>
      <c r="L321" s="18" t="s">
        <v>697</v>
      </c>
    </row>
    <row r="322" spans="1:12">
      <c r="A322" s="19" t="s">
        <v>1498</v>
      </c>
      <c r="B322" s="19" t="s">
        <v>1164</v>
      </c>
      <c r="C322" s="19" t="str">
        <f t="shared" ref="C322:C385" si="16">B322</f>
        <v>Oakley</v>
      </c>
      <c r="D322" s="22"/>
      <c r="E322" s="22"/>
      <c r="F322" s="22">
        <v>279</v>
      </c>
      <c r="G322" s="22">
        <v>161</v>
      </c>
      <c r="H322" s="22">
        <v>172</v>
      </c>
      <c r="I322" s="22">
        <v>446</v>
      </c>
      <c r="J322" s="21">
        <f t="shared" si="15"/>
        <v>1058</v>
      </c>
      <c r="K322" s="18" t="s">
        <v>1401</v>
      </c>
      <c r="L322" s="18" t="s">
        <v>697</v>
      </c>
    </row>
    <row r="323" spans="1:12">
      <c r="A323" s="19" t="s">
        <v>1245</v>
      </c>
      <c r="B323" s="19" t="s">
        <v>1165</v>
      </c>
      <c r="C323" s="19" t="str">
        <f t="shared" si="16"/>
        <v>Oceanside</v>
      </c>
      <c r="D323" s="22"/>
      <c r="E323" s="22"/>
      <c r="F323" s="22">
        <v>1268</v>
      </c>
      <c r="G323" s="22">
        <v>718</v>
      </c>
      <c r="H323" s="22">
        <v>883</v>
      </c>
      <c r="I323" s="22">
        <v>2574</v>
      </c>
      <c r="J323" s="21">
        <f t="shared" si="15"/>
        <v>5443</v>
      </c>
      <c r="K323" s="18" t="s">
        <v>1420</v>
      </c>
      <c r="L323" s="18" t="s">
        <v>697</v>
      </c>
    </row>
    <row r="324" spans="1:12">
      <c r="A324" s="19" t="s">
        <v>1340</v>
      </c>
      <c r="B324" s="19" t="s">
        <v>1166</v>
      </c>
      <c r="C324" s="19" t="str">
        <f t="shared" si="16"/>
        <v>Ojai</v>
      </c>
      <c r="D324" s="22"/>
      <c r="E324" s="22"/>
      <c r="F324" s="22">
        <v>13</v>
      </c>
      <c r="G324" s="22">
        <v>9</v>
      </c>
      <c r="H324" s="22">
        <v>10</v>
      </c>
      <c r="I324" s="22">
        <v>21</v>
      </c>
      <c r="J324" s="21">
        <f t="shared" si="15"/>
        <v>53</v>
      </c>
      <c r="K324" s="18" t="s">
        <v>1417</v>
      </c>
      <c r="L324" s="18" t="s">
        <v>697</v>
      </c>
    </row>
    <row r="325" spans="1:12">
      <c r="A325" s="19" t="s">
        <v>1240</v>
      </c>
      <c r="B325" s="19" t="s">
        <v>1167</v>
      </c>
      <c r="C325" s="19" t="str">
        <f t="shared" si="16"/>
        <v>Ontario</v>
      </c>
      <c r="D325" s="22"/>
      <c r="E325" s="22"/>
      <c r="F325" s="22">
        <v>5640</v>
      </c>
      <c r="G325" s="22">
        <v>3286</v>
      </c>
      <c r="H325" s="22">
        <v>3329</v>
      </c>
      <c r="I325" s="22">
        <v>8599</v>
      </c>
      <c r="J325" s="21">
        <f t="shared" si="15"/>
        <v>20854</v>
      </c>
      <c r="K325" s="18" t="s">
        <v>1389</v>
      </c>
      <c r="L325" s="18" t="s">
        <v>697</v>
      </c>
    </row>
    <row r="326" spans="1:12">
      <c r="A326" s="19" t="s">
        <v>1168</v>
      </c>
      <c r="B326" s="19" t="s">
        <v>1168</v>
      </c>
      <c r="C326" s="19" t="str">
        <f t="shared" si="16"/>
        <v>Orange</v>
      </c>
      <c r="D326" s="22"/>
      <c r="E326" s="22"/>
      <c r="F326" s="22">
        <v>1067</v>
      </c>
      <c r="G326" s="22">
        <v>604</v>
      </c>
      <c r="H326" s="22">
        <v>677</v>
      </c>
      <c r="I326" s="22">
        <v>1588</v>
      </c>
      <c r="J326" s="21">
        <f t="shared" si="15"/>
        <v>3936</v>
      </c>
      <c r="K326" s="18" t="s">
        <v>1392</v>
      </c>
      <c r="L326" s="18" t="s">
        <v>697</v>
      </c>
    </row>
    <row r="327" spans="1:12">
      <c r="A327" s="19" t="s">
        <v>1169</v>
      </c>
      <c r="B327" s="19" t="str">
        <f>A327</f>
        <v>Orange County - Unincorporated</v>
      </c>
      <c r="C327" s="19" t="str">
        <f t="shared" si="16"/>
        <v>Orange County - Unincorporated</v>
      </c>
      <c r="D327" s="22"/>
      <c r="E327" s="22"/>
      <c r="F327" s="22">
        <v>3107</v>
      </c>
      <c r="G327" s="22">
        <v>1866</v>
      </c>
      <c r="H327" s="22">
        <v>2006</v>
      </c>
      <c r="I327" s="22">
        <v>3361</v>
      </c>
      <c r="J327" s="21">
        <f t="shared" si="15"/>
        <v>10340</v>
      </c>
      <c r="K327" s="18" t="s">
        <v>1392</v>
      </c>
      <c r="L327" s="18" t="s">
        <v>697</v>
      </c>
    </row>
    <row r="328" spans="1:12">
      <c r="A328" s="19" t="s">
        <v>1010</v>
      </c>
      <c r="B328" s="19" t="s">
        <v>1170</v>
      </c>
      <c r="C328" s="19" t="str">
        <f t="shared" si="16"/>
        <v>Orange Cove</v>
      </c>
      <c r="D328" s="24"/>
      <c r="E328" s="24"/>
      <c r="F328" s="24">
        <v>66</v>
      </c>
      <c r="G328" s="24">
        <v>49</v>
      </c>
      <c r="H328" s="24">
        <v>86</v>
      </c>
      <c r="I328" s="24">
        <v>268</v>
      </c>
      <c r="J328" s="21">
        <v>469</v>
      </c>
      <c r="K328" s="18" t="s">
        <v>1428</v>
      </c>
      <c r="L328" s="18" t="s">
        <v>697</v>
      </c>
    </row>
    <row r="329" spans="1:12">
      <c r="A329" s="19" t="s">
        <v>1498</v>
      </c>
      <c r="B329" s="19" t="s">
        <v>1171</v>
      </c>
      <c r="C329" s="19" t="str">
        <f t="shared" si="16"/>
        <v>Orinda</v>
      </c>
      <c r="D329" s="22"/>
      <c r="E329" s="22"/>
      <c r="F329" s="22">
        <v>372</v>
      </c>
      <c r="G329" s="22">
        <v>215</v>
      </c>
      <c r="H329" s="22">
        <v>215</v>
      </c>
      <c r="I329" s="22">
        <v>557</v>
      </c>
      <c r="J329" s="21">
        <f t="shared" ref="J329:J341" si="17">SUM(D329:I329)</f>
        <v>1359</v>
      </c>
      <c r="K329" s="18" t="s">
        <v>1401</v>
      </c>
      <c r="L329" s="18" t="s">
        <v>697</v>
      </c>
    </row>
    <row r="330" spans="1:12">
      <c r="A330" s="19" t="s">
        <v>1520</v>
      </c>
      <c r="B330" s="19" t="s">
        <v>1172</v>
      </c>
      <c r="C330" s="19" t="str">
        <f t="shared" si="16"/>
        <v>Orland</v>
      </c>
      <c r="D330" s="22"/>
      <c r="E330" s="22"/>
      <c r="F330" s="22">
        <v>62</v>
      </c>
      <c r="G330" s="22">
        <v>31</v>
      </c>
      <c r="H330" s="22">
        <v>44</v>
      </c>
      <c r="I330" s="22">
        <v>110</v>
      </c>
      <c r="J330" s="21">
        <f t="shared" si="17"/>
        <v>247</v>
      </c>
      <c r="K330" s="18" t="s">
        <v>1440</v>
      </c>
      <c r="L330" s="18" t="s">
        <v>697</v>
      </c>
    </row>
    <row r="331" spans="1:12">
      <c r="A331" s="19" t="s">
        <v>1505</v>
      </c>
      <c r="B331" s="19" t="s">
        <v>1173</v>
      </c>
      <c r="C331" s="19" t="str">
        <f t="shared" si="16"/>
        <v>Oroville</v>
      </c>
      <c r="D331" s="22"/>
      <c r="E331" s="22"/>
      <c r="F331" s="22">
        <v>171</v>
      </c>
      <c r="G331" s="22">
        <v>6</v>
      </c>
      <c r="H331" s="22">
        <v>73</v>
      </c>
      <c r="I331" s="22">
        <v>375</v>
      </c>
      <c r="J331" s="21">
        <f t="shared" si="17"/>
        <v>625</v>
      </c>
      <c r="K331" s="18" t="s">
        <v>1413</v>
      </c>
      <c r="L331" s="18" t="s">
        <v>697</v>
      </c>
    </row>
    <row r="332" spans="1:12">
      <c r="A332" s="19" t="s">
        <v>1340</v>
      </c>
      <c r="B332" s="19" t="s">
        <v>1174</v>
      </c>
      <c r="C332" s="19" t="str">
        <f t="shared" si="16"/>
        <v>Oxnard</v>
      </c>
      <c r="D332" s="22"/>
      <c r="E332" s="22"/>
      <c r="F332" s="22">
        <v>1840</v>
      </c>
      <c r="G332" s="22">
        <v>1071</v>
      </c>
      <c r="H332" s="22">
        <v>1538</v>
      </c>
      <c r="I332" s="22">
        <v>4100</v>
      </c>
      <c r="J332" s="21">
        <f t="shared" si="17"/>
        <v>8549</v>
      </c>
      <c r="K332" s="18" t="s">
        <v>1417</v>
      </c>
      <c r="L332" s="18" t="s">
        <v>697</v>
      </c>
    </row>
    <row r="333" spans="1:12">
      <c r="A333" s="19" t="s">
        <v>1139</v>
      </c>
      <c r="B333" s="19" t="s">
        <v>1175</v>
      </c>
      <c r="C333" s="19" t="str">
        <f t="shared" si="16"/>
        <v>Pacific Grove</v>
      </c>
      <c r="D333" s="24"/>
      <c r="E333" s="24"/>
      <c r="F333" s="24">
        <v>362</v>
      </c>
      <c r="G333" s="24">
        <v>237</v>
      </c>
      <c r="H333" s="24">
        <v>142</v>
      </c>
      <c r="I333" s="24">
        <v>384</v>
      </c>
      <c r="J333" s="21">
        <f t="shared" si="17"/>
        <v>1125</v>
      </c>
      <c r="K333" s="18" t="s">
        <v>1422</v>
      </c>
      <c r="L333" s="18" t="s">
        <v>697</v>
      </c>
    </row>
    <row r="334" spans="1:12">
      <c r="A334" s="19" t="s">
        <v>1262</v>
      </c>
      <c r="B334" s="19" t="s">
        <v>1176</v>
      </c>
      <c r="C334" s="19" t="str">
        <f t="shared" si="16"/>
        <v>Pacifica</v>
      </c>
      <c r="D334" s="22"/>
      <c r="E334" s="22"/>
      <c r="F334" s="22">
        <v>538</v>
      </c>
      <c r="G334" s="22">
        <v>310</v>
      </c>
      <c r="H334" s="22">
        <v>291</v>
      </c>
      <c r="I334" s="22">
        <v>753</v>
      </c>
      <c r="J334" s="21">
        <f t="shared" si="17"/>
        <v>1892</v>
      </c>
      <c r="K334" s="18" t="s">
        <v>1405</v>
      </c>
      <c r="L334" s="18" t="s">
        <v>697</v>
      </c>
    </row>
    <row r="335" spans="1:12">
      <c r="A335" s="19" t="s">
        <v>1225</v>
      </c>
      <c r="B335" s="19" t="s">
        <v>1177</v>
      </c>
      <c r="C335" s="19" t="str">
        <f t="shared" si="16"/>
        <v>Palm Desert</v>
      </c>
      <c r="D335" s="22"/>
      <c r="E335" s="22"/>
      <c r="F335" s="22">
        <v>675</v>
      </c>
      <c r="G335" s="22">
        <v>460</v>
      </c>
      <c r="H335" s="22">
        <v>461</v>
      </c>
      <c r="I335" s="22">
        <v>1194</v>
      </c>
      <c r="J335" s="21">
        <f t="shared" si="17"/>
        <v>2790</v>
      </c>
      <c r="K335" s="18" t="s">
        <v>1409</v>
      </c>
      <c r="L335" s="18" t="s">
        <v>697</v>
      </c>
    </row>
    <row r="336" spans="1:12">
      <c r="A336" s="19" t="s">
        <v>1225</v>
      </c>
      <c r="B336" s="19" t="s">
        <v>1178</v>
      </c>
      <c r="C336" s="19" t="str">
        <f t="shared" si="16"/>
        <v>Palm Springs</v>
      </c>
      <c r="D336" s="22"/>
      <c r="E336" s="22"/>
      <c r="F336" s="22">
        <v>545</v>
      </c>
      <c r="G336" s="22">
        <v>408</v>
      </c>
      <c r="H336" s="22">
        <v>461</v>
      </c>
      <c r="I336" s="22">
        <v>1143</v>
      </c>
      <c r="J336" s="21">
        <f t="shared" si="17"/>
        <v>2557</v>
      </c>
      <c r="K336" s="18" t="s">
        <v>1409</v>
      </c>
      <c r="L336" s="18" t="s">
        <v>697</v>
      </c>
    </row>
    <row r="337" spans="1:12">
      <c r="A337" s="19" t="s">
        <v>1105</v>
      </c>
      <c r="B337" s="19" t="s">
        <v>1179</v>
      </c>
      <c r="C337" s="19" t="str">
        <f t="shared" si="16"/>
        <v>Palmdale</v>
      </c>
      <c r="D337" s="22"/>
      <c r="E337" s="22"/>
      <c r="F337" s="22">
        <v>1777</v>
      </c>
      <c r="G337" s="22">
        <v>935</v>
      </c>
      <c r="H337" s="22">
        <v>1004</v>
      </c>
      <c r="I337" s="22">
        <v>2924</v>
      </c>
      <c r="J337" s="21">
        <f t="shared" si="17"/>
        <v>6640</v>
      </c>
      <c r="K337" s="18" t="s">
        <v>1390</v>
      </c>
      <c r="L337" s="18" t="s">
        <v>697</v>
      </c>
    </row>
    <row r="338" spans="1:12">
      <c r="A338" s="19" t="s">
        <v>1272</v>
      </c>
      <c r="B338" s="19" t="s">
        <v>1180</v>
      </c>
      <c r="C338" s="19" t="str">
        <f t="shared" si="16"/>
        <v>Palo Alto</v>
      </c>
      <c r="D338" s="22"/>
      <c r="E338" s="22"/>
      <c r="F338" s="22">
        <v>1556</v>
      </c>
      <c r="G338" s="22">
        <v>896</v>
      </c>
      <c r="H338" s="22">
        <v>1013</v>
      </c>
      <c r="I338" s="22">
        <v>2621</v>
      </c>
      <c r="J338" s="21">
        <f t="shared" si="17"/>
        <v>6086</v>
      </c>
      <c r="K338" s="18" t="s">
        <v>1418</v>
      </c>
      <c r="L338" s="18" t="s">
        <v>697</v>
      </c>
    </row>
    <row r="339" spans="1:12">
      <c r="A339" s="19" t="s">
        <v>1105</v>
      </c>
      <c r="B339" s="19" t="s">
        <v>1181</v>
      </c>
      <c r="C339" s="19" t="str">
        <f t="shared" si="16"/>
        <v>Palos Verdes Estates</v>
      </c>
      <c r="D339" s="22"/>
      <c r="E339" s="22"/>
      <c r="F339" s="22">
        <v>82</v>
      </c>
      <c r="G339" s="22">
        <v>44</v>
      </c>
      <c r="H339" s="22">
        <v>48</v>
      </c>
      <c r="I339" s="22">
        <v>25</v>
      </c>
      <c r="J339" s="21">
        <f t="shared" si="17"/>
        <v>199</v>
      </c>
      <c r="K339" s="18" t="s">
        <v>1390</v>
      </c>
      <c r="L339" s="18" t="s">
        <v>697</v>
      </c>
    </row>
    <row r="340" spans="1:12">
      <c r="A340" s="19" t="s">
        <v>1505</v>
      </c>
      <c r="B340" s="19" t="s">
        <v>1182</v>
      </c>
      <c r="C340" s="19" t="str">
        <f t="shared" si="16"/>
        <v>Paradise</v>
      </c>
      <c r="D340" s="22"/>
      <c r="E340" s="22"/>
      <c r="F340" s="22">
        <v>383</v>
      </c>
      <c r="G340" s="22">
        <v>374</v>
      </c>
      <c r="H340" s="22">
        <v>1319</v>
      </c>
      <c r="I340" s="22">
        <v>5103</v>
      </c>
      <c r="J340" s="21">
        <f t="shared" si="17"/>
        <v>7179</v>
      </c>
      <c r="K340" s="18" t="s">
        <v>1413</v>
      </c>
      <c r="L340" s="18" t="s">
        <v>697</v>
      </c>
    </row>
    <row r="341" spans="1:12">
      <c r="A341" s="19" t="s">
        <v>1105</v>
      </c>
      <c r="B341" s="19" t="s">
        <v>1183</v>
      </c>
      <c r="C341" s="19" t="str">
        <f t="shared" si="16"/>
        <v>Paramount</v>
      </c>
      <c r="D341" s="22"/>
      <c r="E341" s="22"/>
      <c r="F341" s="22">
        <v>92</v>
      </c>
      <c r="G341" s="22">
        <v>43</v>
      </c>
      <c r="H341" s="22">
        <v>48</v>
      </c>
      <c r="I341" s="22">
        <v>181</v>
      </c>
      <c r="J341" s="21">
        <f t="shared" si="17"/>
        <v>364</v>
      </c>
      <c r="K341" s="18" t="s">
        <v>1390</v>
      </c>
      <c r="L341" s="18" t="s">
        <v>697</v>
      </c>
    </row>
    <row r="342" spans="1:12">
      <c r="A342" s="19" t="s">
        <v>1010</v>
      </c>
      <c r="B342" s="19" t="s">
        <v>1184</v>
      </c>
      <c r="C342" s="19" t="str">
        <f t="shared" si="16"/>
        <v>Parlier</v>
      </c>
      <c r="D342" s="24"/>
      <c r="E342" s="24"/>
      <c r="F342" s="24">
        <v>147</v>
      </c>
      <c r="G342" s="24">
        <v>94</v>
      </c>
      <c r="H342" s="24">
        <v>108</v>
      </c>
      <c r="I342" s="24">
        <v>384</v>
      </c>
      <c r="J342" s="21">
        <v>733</v>
      </c>
      <c r="K342" s="18" t="s">
        <v>1428</v>
      </c>
      <c r="L342" s="18" t="s">
        <v>697</v>
      </c>
    </row>
    <row r="343" spans="1:12">
      <c r="A343" s="19" t="s">
        <v>1105</v>
      </c>
      <c r="B343" s="19" t="s">
        <v>1185</v>
      </c>
      <c r="C343" s="19" t="str">
        <f t="shared" si="16"/>
        <v>Pasadena</v>
      </c>
      <c r="D343" s="22"/>
      <c r="E343" s="22"/>
      <c r="F343" s="22">
        <v>2747</v>
      </c>
      <c r="G343" s="22">
        <v>1662</v>
      </c>
      <c r="H343" s="22">
        <v>1565</v>
      </c>
      <c r="I343" s="22">
        <v>3455</v>
      </c>
      <c r="J343" s="21">
        <f t="shared" ref="J343:J376" si="18">SUM(D343:I343)</f>
        <v>9429</v>
      </c>
      <c r="K343" s="18" t="s">
        <v>1390</v>
      </c>
      <c r="L343" s="18" t="s">
        <v>697</v>
      </c>
    </row>
    <row r="344" spans="1:12">
      <c r="A344" s="19" t="s">
        <v>1258</v>
      </c>
      <c r="B344" s="19" t="s">
        <v>1186</v>
      </c>
      <c r="C344" s="19" t="str">
        <f t="shared" si="16"/>
        <v>Paso Robles</v>
      </c>
      <c r="D344" s="22"/>
      <c r="E344" s="22"/>
      <c r="F344" s="22">
        <v>356</v>
      </c>
      <c r="G344" s="22">
        <v>224</v>
      </c>
      <c r="H344" s="22">
        <v>259</v>
      </c>
      <c r="I344" s="22">
        <v>607</v>
      </c>
      <c r="J344" s="21">
        <f t="shared" si="18"/>
        <v>1446</v>
      </c>
      <c r="K344" s="18" t="s">
        <v>1403</v>
      </c>
      <c r="L344" s="18" t="s">
        <v>697</v>
      </c>
    </row>
    <row r="345" spans="1:12">
      <c r="A345" s="19" t="s">
        <v>1507</v>
      </c>
      <c r="B345" s="19" t="s">
        <v>1455</v>
      </c>
      <c r="C345" s="19" t="str">
        <f t="shared" si="16"/>
        <v>Patterson</v>
      </c>
      <c r="D345" s="23"/>
      <c r="E345" s="23"/>
      <c r="F345" s="23">
        <v>1046</v>
      </c>
      <c r="G345" s="23">
        <v>724</v>
      </c>
      <c r="H345" s="23">
        <v>593</v>
      </c>
      <c r="I345" s="23">
        <v>1353</v>
      </c>
      <c r="J345" s="21">
        <f t="shared" si="18"/>
        <v>3716</v>
      </c>
      <c r="K345" s="18" t="s">
        <v>1423</v>
      </c>
      <c r="L345" s="18" t="s">
        <v>697</v>
      </c>
    </row>
    <row r="346" spans="1:12">
      <c r="A346" s="19" t="s">
        <v>1225</v>
      </c>
      <c r="B346" s="19" t="s">
        <v>1187</v>
      </c>
      <c r="C346" s="19" t="str">
        <f t="shared" si="16"/>
        <v>Perris</v>
      </c>
      <c r="D346" s="22"/>
      <c r="E346" s="22"/>
      <c r="F346" s="22">
        <v>2030</v>
      </c>
      <c r="G346" s="22">
        <v>1127</v>
      </c>
      <c r="H346" s="22">
        <v>1274</v>
      </c>
      <c r="I346" s="22">
        <v>3374</v>
      </c>
      <c r="J346" s="21">
        <f t="shared" si="18"/>
        <v>7805</v>
      </c>
      <c r="K346" s="18" t="s">
        <v>1409</v>
      </c>
      <c r="L346" s="18" t="s">
        <v>697</v>
      </c>
    </row>
    <row r="347" spans="1:12">
      <c r="A347" s="19" t="s">
        <v>1301</v>
      </c>
      <c r="B347" s="19" t="s">
        <v>1188</v>
      </c>
      <c r="C347" s="19" t="str">
        <f t="shared" si="16"/>
        <v>Petaluma</v>
      </c>
      <c r="D347" s="22"/>
      <c r="E347" s="22"/>
      <c r="F347" s="22">
        <v>499</v>
      </c>
      <c r="G347" s="22">
        <v>288</v>
      </c>
      <c r="H347" s="22">
        <v>313</v>
      </c>
      <c r="I347" s="22">
        <v>810</v>
      </c>
      <c r="J347" s="21">
        <f t="shared" si="18"/>
        <v>1910</v>
      </c>
      <c r="K347" s="18" t="s">
        <v>1427</v>
      </c>
      <c r="L347" s="18" t="s">
        <v>697</v>
      </c>
    </row>
    <row r="348" spans="1:12">
      <c r="A348" s="19" t="s">
        <v>1105</v>
      </c>
      <c r="B348" s="19" t="s">
        <v>1189</v>
      </c>
      <c r="C348" s="19" t="str">
        <f t="shared" si="16"/>
        <v>Pico Rivera</v>
      </c>
      <c r="D348" s="22"/>
      <c r="E348" s="22"/>
      <c r="F348" s="22">
        <v>299</v>
      </c>
      <c r="G348" s="22">
        <v>146</v>
      </c>
      <c r="H348" s="22">
        <v>149</v>
      </c>
      <c r="I348" s="22">
        <v>430</v>
      </c>
      <c r="J348" s="21">
        <f t="shared" si="18"/>
        <v>1024</v>
      </c>
      <c r="K348" s="18" t="s">
        <v>1390</v>
      </c>
      <c r="L348" s="18" t="s">
        <v>697</v>
      </c>
    </row>
    <row r="349" spans="1:12">
      <c r="A349" s="19" t="s">
        <v>857</v>
      </c>
      <c r="B349" s="19" t="s">
        <v>1190</v>
      </c>
      <c r="C349" s="19" t="str">
        <f t="shared" si="16"/>
        <v>Piedmont</v>
      </c>
      <c r="D349" s="22"/>
      <c r="E349" s="22"/>
      <c r="F349" s="22">
        <v>163</v>
      </c>
      <c r="G349" s="22">
        <v>94</v>
      </c>
      <c r="H349" s="22">
        <v>92</v>
      </c>
      <c r="I349" s="22">
        <v>238</v>
      </c>
      <c r="J349" s="21">
        <f t="shared" si="18"/>
        <v>587</v>
      </c>
      <c r="K349" s="18" t="s">
        <v>1391</v>
      </c>
      <c r="L349" s="18" t="s">
        <v>697</v>
      </c>
    </row>
    <row r="350" spans="1:12">
      <c r="A350" s="19" t="s">
        <v>1498</v>
      </c>
      <c r="B350" s="19" t="s">
        <v>1191</v>
      </c>
      <c r="C350" s="19" t="str">
        <f t="shared" si="16"/>
        <v>Pinole</v>
      </c>
      <c r="D350" s="22"/>
      <c r="E350" s="22"/>
      <c r="F350" s="22">
        <v>121</v>
      </c>
      <c r="G350" s="22">
        <v>69</v>
      </c>
      <c r="H350" s="22">
        <v>87</v>
      </c>
      <c r="I350" s="22">
        <v>223</v>
      </c>
      <c r="J350" s="21">
        <f t="shared" si="18"/>
        <v>500</v>
      </c>
      <c r="K350" s="18" t="s">
        <v>1401</v>
      </c>
      <c r="L350" s="18" t="s">
        <v>697</v>
      </c>
    </row>
    <row r="351" spans="1:12">
      <c r="A351" s="19" t="s">
        <v>1258</v>
      </c>
      <c r="B351" s="19" t="s">
        <v>1192</v>
      </c>
      <c r="C351" s="19" t="str">
        <f t="shared" si="16"/>
        <v>Pismo Beach</v>
      </c>
      <c r="D351" s="22"/>
      <c r="E351" s="22"/>
      <c r="F351" s="22">
        <v>113</v>
      </c>
      <c r="G351" s="22">
        <v>71</v>
      </c>
      <c r="H351" s="22">
        <v>82</v>
      </c>
      <c r="I351" s="22">
        <v>193</v>
      </c>
      <c r="J351" s="21">
        <f t="shared" si="18"/>
        <v>459</v>
      </c>
      <c r="K351" s="18" t="s">
        <v>1403</v>
      </c>
      <c r="L351" s="18" t="s">
        <v>697</v>
      </c>
    </row>
    <row r="352" spans="1:12">
      <c r="A352" s="19" t="s">
        <v>1498</v>
      </c>
      <c r="B352" s="19" t="s">
        <v>1193</v>
      </c>
      <c r="C352" s="19" t="str">
        <f t="shared" si="16"/>
        <v>Pittsburg</v>
      </c>
      <c r="D352" s="22"/>
      <c r="E352" s="22"/>
      <c r="F352" s="22">
        <v>516</v>
      </c>
      <c r="G352" s="22">
        <v>296</v>
      </c>
      <c r="H352" s="22">
        <v>346</v>
      </c>
      <c r="I352" s="22">
        <v>894</v>
      </c>
      <c r="J352" s="21">
        <f t="shared" si="18"/>
        <v>2052</v>
      </c>
      <c r="K352" s="18" t="s">
        <v>1401</v>
      </c>
      <c r="L352" s="18" t="s">
        <v>697</v>
      </c>
    </row>
    <row r="353" spans="1:12">
      <c r="A353" s="19" t="s">
        <v>1168</v>
      </c>
      <c r="B353" s="19" t="s">
        <v>1194</v>
      </c>
      <c r="C353" s="19" t="str">
        <f t="shared" si="16"/>
        <v>Placentia</v>
      </c>
      <c r="D353" s="22"/>
      <c r="E353" s="22"/>
      <c r="F353" s="22">
        <v>1243</v>
      </c>
      <c r="G353" s="22">
        <v>680</v>
      </c>
      <c r="H353" s="22">
        <v>782</v>
      </c>
      <c r="I353" s="22">
        <v>1693</v>
      </c>
      <c r="J353" s="21">
        <f t="shared" si="18"/>
        <v>4398</v>
      </c>
      <c r="K353" s="18" t="s">
        <v>1392</v>
      </c>
      <c r="L353" s="18" t="s">
        <v>697</v>
      </c>
    </row>
    <row r="354" spans="1:12">
      <c r="A354" s="19" t="s">
        <v>1195</v>
      </c>
      <c r="B354" s="19" t="str">
        <f>A354</f>
        <v>Placer County - Unincorporated</v>
      </c>
      <c r="C354" s="19" t="str">
        <f t="shared" si="16"/>
        <v>Placer County - Unincorporated</v>
      </c>
      <c r="D354" s="22"/>
      <c r="E354" s="22"/>
      <c r="F354" s="22">
        <v>2127</v>
      </c>
      <c r="G354" s="22">
        <v>1282</v>
      </c>
      <c r="H354" s="22">
        <v>1319</v>
      </c>
      <c r="I354" s="22">
        <v>3126</v>
      </c>
      <c r="J354" s="21">
        <f t="shared" si="18"/>
        <v>7854</v>
      </c>
      <c r="K354" s="18" t="s">
        <v>1407</v>
      </c>
      <c r="L354" s="18" t="s">
        <v>697</v>
      </c>
    </row>
    <row r="355" spans="1:12">
      <c r="A355" s="19" t="s">
        <v>1521</v>
      </c>
      <c r="B355" s="19" t="s">
        <v>1196</v>
      </c>
      <c r="C355" s="19" t="str">
        <f t="shared" si="16"/>
        <v>Placerville</v>
      </c>
      <c r="D355" s="22"/>
      <c r="E355" s="22"/>
      <c r="F355" s="22">
        <v>56</v>
      </c>
      <c r="G355" s="22">
        <v>34</v>
      </c>
      <c r="H355" s="22">
        <v>50</v>
      </c>
      <c r="I355" s="22">
        <v>119</v>
      </c>
      <c r="J355" s="21">
        <f t="shared" si="18"/>
        <v>259</v>
      </c>
      <c r="K355" s="18" t="s">
        <v>1437</v>
      </c>
      <c r="L355" s="18" t="s">
        <v>697</v>
      </c>
    </row>
    <row r="356" spans="1:12">
      <c r="A356" s="19" t="s">
        <v>1498</v>
      </c>
      <c r="B356" s="19" t="s">
        <v>1197</v>
      </c>
      <c r="C356" s="19" t="str">
        <f t="shared" si="16"/>
        <v>Pleasant Hill</v>
      </c>
      <c r="D356" s="22"/>
      <c r="E356" s="22"/>
      <c r="F356" s="22">
        <v>566</v>
      </c>
      <c r="G356" s="22">
        <v>326</v>
      </c>
      <c r="H356" s="22">
        <v>254</v>
      </c>
      <c r="I356" s="22">
        <v>657</v>
      </c>
      <c r="J356" s="21">
        <f t="shared" si="18"/>
        <v>1803</v>
      </c>
      <c r="K356" s="18" t="s">
        <v>1401</v>
      </c>
      <c r="L356" s="18" t="s">
        <v>697</v>
      </c>
    </row>
    <row r="357" spans="1:12">
      <c r="A357" s="19" t="s">
        <v>857</v>
      </c>
      <c r="B357" s="19" t="s">
        <v>1198</v>
      </c>
      <c r="C357" s="19" t="str">
        <f t="shared" si="16"/>
        <v>Pleasanton</v>
      </c>
      <c r="D357" s="22"/>
      <c r="E357" s="22"/>
      <c r="F357" s="22">
        <v>1750</v>
      </c>
      <c r="G357" s="22">
        <v>1008</v>
      </c>
      <c r="H357" s="22">
        <v>894</v>
      </c>
      <c r="I357" s="22">
        <v>2313</v>
      </c>
      <c r="J357" s="21">
        <f t="shared" si="18"/>
        <v>5965</v>
      </c>
      <c r="K357" s="18" t="s">
        <v>1391</v>
      </c>
      <c r="L357" s="18" t="s">
        <v>697</v>
      </c>
    </row>
    <row r="358" spans="1:12">
      <c r="A358" s="19" t="s">
        <v>1199</v>
      </c>
      <c r="B358" s="19" t="str">
        <f>A358</f>
        <v>Plumas County - Unincorporated</v>
      </c>
      <c r="C358" s="19" t="str">
        <f t="shared" si="16"/>
        <v>Plumas County - Unincorporated</v>
      </c>
      <c r="D358" s="22"/>
      <c r="E358" s="22"/>
      <c r="F358" s="22">
        <v>38</v>
      </c>
      <c r="G358" s="22">
        <v>24</v>
      </c>
      <c r="H358" s="22">
        <v>29</v>
      </c>
      <c r="I358" s="22">
        <v>63</v>
      </c>
      <c r="J358" s="21">
        <f t="shared" si="18"/>
        <v>154</v>
      </c>
      <c r="K358" s="18" t="s">
        <v>1456</v>
      </c>
      <c r="L358" s="18" t="s">
        <v>713</v>
      </c>
    </row>
    <row r="359" spans="1:12">
      <c r="A359" s="19" t="s">
        <v>864</v>
      </c>
      <c r="B359" s="19" t="s">
        <v>1200</v>
      </c>
      <c r="C359" s="19" t="str">
        <f t="shared" si="16"/>
        <v>Plymouth</v>
      </c>
      <c r="D359" s="22"/>
      <c r="E359" s="22"/>
      <c r="F359" s="22">
        <v>7</v>
      </c>
      <c r="G359" s="22">
        <v>5</v>
      </c>
      <c r="H359" s="22">
        <v>5</v>
      </c>
      <c r="I359" s="22">
        <v>13</v>
      </c>
      <c r="J359" s="21">
        <f t="shared" si="18"/>
        <v>30</v>
      </c>
      <c r="K359" s="18" t="s">
        <v>1397</v>
      </c>
      <c r="L359" s="18" t="s">
        <v>697</v>
      </c>
    </row>
    <row r="360" spans="1:12">
      <c r="A360" s="19" t="s">
        <v>1512</v>
      </c>
      <c r="B360" s="19" t="s">
        <v>1457</v>
      </c>
      <c r="C360" s="19" t="str">
        <f t="shared" si="16"/>
        <v>Point Arena</v>
      </c>
      <c r="D360" s="22"/>
      <c r="E360" s="22"/>
      <c r="F360" s="22">
        <v>3</v>
      </c>
      <c r="G360" s="22">
        <v>1</v>
      </c>
      <c r="H360" s="22">
        <v>3</v>
      </c>
      <c r="I360" s="22">
        <v>2</v>
      </c>
      <c r="J360" s="21">
        <f t="shared" si="18"/>
        <v>9</v>
      </c>
      <c r="K360" s="18" t="s">
        <v>1439</v>
      </c>
      <c r="L360" s="18" t="s">
        <v>697</v>
      </c>
    </row>
    <row r="361" spans="1:12">
      <c r="A361" s="19" t="s">
        <v>1105</v>
      </c>
      <c r="B361" s="19" t="s">
        <v>1201</v>
      </c>
      <c r="C361" s="19" t="str">
        <f t="shared" si="16"/>
        <v>Pomona</v>
      </c>
      <c r="D361" s="22"/>
      <c r="E361" s="22"/>
      <c r="F361" s="22">
        <v>2799</v>
      </c>
      <c r="G361" s="22">
        <v>1339</v>
      </c>
      <c r="H361" s="22">
        <v>1510</v>
      </c>
      <c r="I361" s="22">
        <v>4910</v>
      </c>
      <c r="J361" s="21">
        <f t="shared" si="18"/>
        <v>10558</v>
      </c>
      <c r="K361" s="18" t="s">
        <v>1390</v>
      </c>
      <c r="L361" s="18" t="s">
        <v>697</v>
      </c>
    </row>
    <row r="362" spans="1:12">
      <c r="A362" s="19" t="s">
        <v>1340</v>
      </c>
      <c r="B362" s="19" t="s">
        <v>1202</v>
      </c>
      <c r="C362" s="19" t="str">
        <f t="shared" si="16"/>
        <v>Port Hueneme</v>
      </c>
      <c r="D362" s="22"/>
      <c r="E362" s="22"/>
      <c r="F362" s="22">
        <v>26</v>
      </c>
      <c r="G362" s="22">
        <v>16</v>
      </c>
      <c r="H362" s="22">
        <v>18</v>
      </c>
      <c r="I362" s="22">
        <v>65</v>
      </c>
      <c r="J362" s="21">
        <f t="shared" si="18"/>
        <v>125</v>
      </c>
      <c r="K362" s="18" t="s">
        <v>1417</v>
      </c>
      <c r="L362" s="18" t="s">
        <v>697</v>
      </c>
    </row>
    <row r="363" spans="1:12">
      <c r="A363" s="19" t="s">
        <v>1329</v>
      </c>
      <c r="B363" s="19" t="s">
        <v>1203</v>
      </c>
      <c r="C363" s="19" t="str">
        <f t="shared" si="16"/>
        <v>Porterville</v>
      </c>
      <c r="D363" s="23"/>
      <c r="E363" s="23"/>
      <c r="F363" s="23">
        <v>872</v>
      </c>
      <c r="G363" s="23">
        <v>537</v>
      </c>
      <c r="H363" s="23">
        <v>739</v>
      </c>
      <c r="I363" s="23">
        <v>1916</v>
      </c>
      <c r="J363" s="21">
        <f t="shared" si="18"/>
        <v>4064</v>
      </c>
      <c r="K363" s="18" t="s">
        <v>1434</v>
      </c>
      <c r="L363" s="18" t="s">
        <v>697</v>
      </c>
    </row>
    <row r="364" spans="1:12">
      <c r="A364" s="19" t="s">
        <v>1522</v>
      </c>
      <c r="B364" s="19" t="s">
        <v>1204</v>
      </c>
      <c r="C364" s="19" t="str">
        <f t="shared" si="16"/>
        <v>Portola</v>
      </c>
      <c r="D364" s="22"/>
      <c r="E364" s="22"/>
      <c r="F364" s="22">
        <v>6</v>
      </c>
      <c r="G364" s="22">
        <v>7</v>
      </c>
      <c r="H364" s="22">
        <v>6</v>
      </c>
      <c r="I364" s="22">
        <v>18</v>
      </c>
      <c r="J364" s="21">
        <f t="shared" si="18"/>
        <v>37</v>
      </c>
      <c r="K364" s="18" t="s">
        <v>1456</v>
      </c>
      <c r="L364" s="18" t="s">
        <v>713</v>
      </c>
    </row>
    <row r="365" spans="1:12">
      <c r="A365" s="19" t="s">
        <v>1262</v>
      </c>
      <c r="B365" s="19" t="s">
        <v>1205</v>
      </c>
      <c r="C365" s="19" t="str">
        <f t="shared" si="16"/>
        <v>Portola Valley</v>
      </c>
      <c r="D365" s="22"/>
      <c r="E365" s="22"/>
      <c r="F365" s="22">
        <v>73</v>
      </c>
      <c r="G365" s="22">
        <v>42</v>
      </c>
      <c r="H365" s="22">
        <v>39</v>
      </c>
      <c r="I365" s="22">
        <v>99</v>
      </c>
      <c r="J365" s="21">
        <f t="shared" si="18"/>
        <v>253</v>
      </c>
      <c r="K365" s="18" t="s">
        <v>1405</v>
      </c>
      <c r="L365" s="18" t="s">
        <v>697</v>
      </c>
    </row>
    <row r="366" spans="1:12">
      <c r="A366" s="19" t="s">
        <v>1245</v>
      </c>
      <c r="B366" s="19" t="s">
        <v>1206</v>
      </c>
      <c r="C366" s="19" t="str">
        <f t="shared" si="16"/>
        <v>Poway</v>
      </c>
      <c r="D366" s="22"/>
      <c r="E366" s="22"/>
      <c r="F366" s="22">
        <v>468</v>
      </c>
      <c r="G366" s="22">
        <v>268</v>
      </c>
      <c r="H366" s="22">
        <v>241</v>
      </c>
      <c r="I366" s="22">
        <v>342</v>
      </c>
      <c r="J366" s="21">
        <f t="shared" si="18"/>
        <v>1319</v>
      </c>
      <c r="K366" s="18" t="s">
        <v>1420</v>
      </c>
      <c r="L366" s="18" t="s">
        <v>697</v>
      </c>
    </row>
    <row r="367" spans="1:12">
      <c r="A367" s="19" t="s">
        <v>1234</v>
      </c>
      <c r="B367" s="19" t="s">
        <v>1207</v>
      </c>
      <c r="C367" s="19" t="str">
        <f t="shared" si="16"/>
        <v>Rancho Cordova</v>
      </c>
      <c r="D367" s="22"/>
      <c r="E367" s="22"/>
      <c r="F367" s="22">
        <v>2115</v>
      </c>
      <c r="G367" s="22">
        <v>1274</v>
      </c>
      <c r="H367" s="22">
        <v>1684</v>
      </c>
      <c r="I367" s="22">
        <v>3994</v>
      </c>
      <c r="J367" s="21">
        <f t="shared" si="18"/>
        <v>9067</v>
      </c>
      <c r="K367" s="18" t="s">
        <v>1425</v>
      </c>
      <c r="L367" s="18" t="s">
        <v>697</v>
      </c>
    </row>
    <row r="368" spans="1:12">
      <c r="A368" s="19" t="s">
        <v>1240</v>
      </c>
      <c r="B368" s="19" t="s">
        <v>1208</v>
      </c>
      <c r="C368" s="19" t="str">
        <f t="shared" si="16"/>
        <v>Rancho Cucamonga</v>
      </c>
      <c r="D368" s="22"/>
      <c r="E368" s="22"/>
      <c r="F368" s="22">
        <v>3245</v>
      </c>
      <c r="G368" s="22">
        <v>1920</v>
      </c>
      <c r="H368" s="22">
        <v>2038</v>
      </c>
      <c r="I368" s="22">
        <v>3322</v>
      </c>
      <c r="J368" s="21">
        <f t="shared" si="18"/>
        <v>10525</v>
      </c>
      <c r="K368" s="18" t="s">
        <v>1389</v>
      </c>
      <c r="L368" s="18" t="s">
        <v>697</v>
      </c>
    </row>
    <row r="369" spans="1:12">
      <c r="A369" s="19" t="s">
        <v>1225</v>
      </c>
      <c r="B369" s="19" t="s">
        <v>1209</v>
      </c>
      <c r="C369" s="19" t="str">
        <f t="shared" si="16"/>
        <v>Rancho Mirage</v>
      </c>
      <c r="D369" s="22"/>
      <c r="E369" s="22"/>
      <c r="F369" s="22">
        <v>430</v>
      </c>
      <c r="G369" s="22">
        <v>318</v>
      </c>
      <c r="H369" s="22">
        <v>328</v>
      </c>
      <c r="I369" s="22">
        <v>670</v>
      </c>
      <c r="J369" s="21">
        <f t="shared" si="18"/>
        <v>1746</v>
      </c>
      <c r="K369" s="18" t="s">
        <v>1409</v>
      </c>
      <c r="L369" s="18" t="s">
        <v>697</v>
      </c>
    </row>
    <row r="370" spans="1:12">
      <c r="A370" s="19" t="s">
        <v>1105</v>
      </c>
      <c r="B370" s="19" t="s">
        <v>1210</v>
      </c>
      <c r="C370" s="19" t="str">
        <f t="shared" si="16"/>
        <v>Rancho Palos Verdes</v>
      </c>
      <c r="D370" s="22"/>
      <c r="E370" s="22"/>
      <c r="F370" s="22">
        <v>253</v>
      </c>
      <c r="G370" s="22">
        <v>139</v>
      </c>
      <c r="H370" s="22">
        <v>125</v>
      </c>
      <c r="I370" s="22">
        <v>122</v>
      </c>
      <c r="J370" s="21">
        <f t="shared" si="18"/>
        <v>639</v>
      </c>
      <c r="K370" s="18" t="s">
        <v>1390</v>
      </c>
      <c r="L370" s="18" t="s">
        <v>697</v>
      </c>
    </row>
    <row r="371" spans="1:12">
      <c r="A371" s="19" t="s">
        <v>1168</v>
      </c>
      <c r="B371" s="19" t="s">
        <v>1211</v>
      </c>
      <c r="C371" s="19" t="str">
        <f t="shared" si="16"/>
        <v>Rancho Santa Margarita</v>
      </c>
      <c r="D371" s="22"/>
      <c r="E371" s="22"/>
      <c r="F371" s="22">
        <v>209</v>
      </c>
      <c r="G371" s="22">
        <v>120</v>
      </c>
      <c r="H371" s="22">
        <v>125</v>
      </c>
      <c r="I371" s="22">
        <v>226</v>
      </c>
      <c r="J371" s="21">
        <f t="shared" si="18"/>
        <v>680</v>
      </c>
      <c r="K371" s="18" t="s">
        <v>1392</v>
      </c>
      <c r="L371" s="18" t="s">
        <v>697</v>
      </c>
    </row>
    <row r="372" spans="1:12">
      <c r="A372" s="19" t="s">
        <v>1461</v>
      </c>
      <c r="B372" s="19" t="s">
        <v>1212</v>
      </c>
      <c r="C372" s="19" t="str">
        <f t="shared" si="16"/>
        <v>Red Bluff</v>
      </c>
      <c r="D372" s="22"/>
      <c r="E372" s="22"/>
      <c r="F372" s="22">
        <v>91</v>
      </c>
      <c r="G372" s="22">
        <v>59</v>
      </c>
      <c r="H372" s="22">
        <v>59</v>
      </c>
      <c r="I372" s="22">
        <v>189</v>
      </c>
      <c r="J372" s="21">
        <f t="shared" si="18"/>
        <v>398</v>
      </c>
      <c r="K372" s="18" t="s">
        <v>1431</v>
      </c>
      <c r="L372" s="18" t="s">
        <v>713</v>
      </c>
    </row>
    <row r="373" spans="1:12">
      <c r="A373" s="19" t="s">
        <v>1496</v>
      </c>
      <c r="B373" s="19" t="s">
        <v>1213</v>
      </c>
      <c r="C373" s="19" t="str">
        <f t="shared" si="16"/>
        <v>Redding</v>
      </c>
      <c r="D373" s="22"/>
      <c r="E373" s="22"/>
      <c r="F373" s="22">
        <v>502</v>
      </c>
      <c r="G373" s="22">
        <v>336</v>
      </c>
      <c r="H373" s="22">
        <v>360</v>
      </c>
      <c r="I373" s="22">
        <v>893</v>
      </c>
      <c r="J373" s="21">
        <f t="shared" si="18"/>
        <v>2091</v>
      </c>
      <c r="K373" s="18" t="s">
        <v>1399</v>
      </c>
      <c r="L373" s="18" t="s">
        <v>697</v>
      </c>
    </row>
    <row r="374" spans="1:12">
      <c r="A374" s="19" t="s">
        <v>1240</v>
      </c>
      <c r="B374" s="19" t="s">
        <v>1214</v>
      </c>
      <c r="C374" s="19" t="str">
        <f t="shared" si="16"/>
        <v>Redlands</v>
      </c>
      <c r="D374" s="22"/>
      <c r="E374" s="22"/>
      <c r="F374" s="22">
        <v>967</v>
      </c>
      <c r="G374" s="22">
        <v>615</v>
      </c>
      <c r="H374" s="22">
        <v>652</v>
      </c>
      <c r="I374" s="22">
        <v>1282</v>
      </c>
      <c r="J374" s="21">
        <f t="shared" si="18"/>
        <v>3516</v>
      </c>
      <c r="K374" s="18" t="s">
        <v>1389</v>
      </c>
      <c r="L374" s="18" t="s">
        <v>697</v>
      </c>
    </row>
    <row r="375" spans="1:12">
      <c r="A375" s="19" t="s">
        <v>1105</v>
      </c>
      <c r="B375" s="19" t="s">
        <v>1215</v>
      </c>
      <c r="C375" s="19" t="str">
        <f t="shared" si="16"/>
        <v>Redondo Beach</v>
      </c>
      <c r="D375" s="22"/>
      <c r="E375" s="22"/>
      <c r="F375" s="22">
        <v>936</v>
      </c>
      <c r="G375" s="22">
        <v>508</v>
      </c>
      <c r="H375" s="22">
        <v>490</v>
      </c>
      <c r="I375" s="22">
        <v>556</v>
      </c>
      <c r="J375" s="21">
        <f t="shared" si="18"/>
        <v>2490</v>
      </c>
      <c r="K375" s="18" t="s">
        <v>1390</v>
      </c>
      <c r="L375" s="18" t="s">
        <v>697</v>
      </c>
    </row>
    <row r="376" spans="1:12">
      <c r="A376" s="19" t="s">
        <v>1262</v>
      </c>
      <c r="B376" s="19" t="s">
        <v>1216</v>
      </c>
      <c r="C376" s="19" t="str">
        <f t="shared" si="16"/>
        <v>Redwood City</v>
      </c>
      <c r="D376" s="22"/>
      <c r="E376" s="22"/>
      <c r="F376" s="22">
        <v>1115</v>
      </c>
      <c r="G376" s="22">
        <v>643</v>
      </c>
      <c r="H376" s="22">
        <v>789</v>
      </c>
      <c r="I376" s="22">
        <v>2041</v>
      </c>
      <c r="J376" s="21">
        <f t="shared" si="18"/>
        <v>4588</v>
      </c>
      <c r="K376" s="18" t="s">
        <v>1405</v>
      </c>
      <c r="L376" s="18" t="s">
        <v>697</v>
      </c>
    </row>
    <row r="377" spans="1:12">
      <c r="A377" s="19" t="s">
        <v>1010</v>
      </c>
      <c r="B377" s="19" t="s">
        <v>1217</v>
      </c>
      <c r="C377" s="19" t="str">
        <f t="shared" si="16"/>
        <v>Reedley</v>
      </c>
      <c r="D377" s="24"/>
      <c r="E377" s="24"/>
      <c r="F377" s="24">
        <v>403</v>
      </c>
      <c r="G377" s="24">
        <v>183</v>
      </c>
      <c r="H377" s="24">
        <v>211</v>
      </c>
      <c r="I377" s="24">
        <v>666</v>
      </c>
      <c r="J377" s="21">
        <v>1463</v>
      </c>
      <c r="K377" s="18" t="s">
        <v>1428</v>
      </c>
      <c r="L377" s="18" t="s">
        <v>697</v>
      </c>
    </row>
    <row r="378" spans="1:12">
      <c r="A378" s="19" t="s">
        <v>1240</v>
      </c>
      <c r="B378" s="19" t="s">
        <v>1218</v>
      </c>
      <c r="C378" s="19" t="str">
        <f t="shared" si="16"/>
        <v>Rialto</v>
      </c>
      <c r="D378" s="22"/>
      <c r="E378" s="22"/>
      <c r="F378" s="22">
        <v>2218</v>
      </c>
      <c r="G378" s="22">
        <v>1206</v>
      </c>
      <c r="H378" s="22">
        <v>1371</v>
      </c>
      <c r="I378" s="22">
        <v>3477</v>
      </c>
      <c r="J378" s="21">
        <f t="shared" ref="J378:J410" si="19">SUM(D378:I378)</f>
        <v>8272</v>
      </c>
      <c r="K378" s="18" t="s">
        <v>1389</v>
      </c>
      <c r="L378" s="18" t="s">
        <v>697</v>
      </c>
    </row>
    <row r="379" spans="1:12">
      <c r="A379" s="19" t="s">
        <v>1498</v>
      </c>
      <c r="B379" s="19" t="s">
        <v>1219</v>
      </c>
      <c r="C379" s="19" t="str">
        <f t="shared" si="16"/>
        <v>Richmond</v>
      </c>
      <c r="D379" s="22"/>
      <c r="E379" s="22"/>
      <c r="F379" s="22">
        <v>840</v>
      </c>
      <c r="G379" s="22">
        <v>485</v>
      </c>
      <c r="H379" s="22">
        <v>638</v>
      </c>
      <c r="I379" s="22">
        <v>1651</v>
      </c>
      <c r="J379" s="21">
        <f t="shared" si="19"/>
        <v>3614</v>
      </c>
      <c r="K379" s="18" t="s">
        <v>1401</v>
      </c>
      <c r="L379" s="18" t="s">
        <v>697</v>
      </c>
    </row>
    <row r="380" spans="1:12">
      <c r="A380" s="19" t="s">
        <v>1500</v>
      </c>
      <c r="B380" s="19" t="s">
        <v>1220</v>
      </c>
      <c r="C380" s="19" t="str">
        <f t="shared" si="16"/>
        <v>Ridgecrest</v>
      </c>
      <c r="D380" s="24"/>
      <c r="E380" s="24"/>
      <c r="F380" s="24">
        <v>379</v>
      </c>
      <c r="G380" s="24">
        <v>241</v>
      </c>
      <c r="H380" s="24">
        <v>225</v>
      </c>
      <c r="I380" s="24">
        <v>591</v>
      </c>
      <c r="J380" s="21">
        <f t="shared" si="19"/>
        <v>1436</v>
      </c>
      <c r="K380" s="18" t="s">
        <v>1404</v>
      </c>
      <c r="L380" s="18" t="s">
        <v>697</v>
      </c>
    </row>
    <row r="381" spans="1:12">
      <c r="A381" s="19" t="s">
        <v>1499</v>
      </c>
      <c r="B381" s="19" t="s">
        <v>1221</v>
      </c>
      <c r="C381" s="19" t="str">
        <f t="shared" si="16"/>
        <v>Rio Dell</v>
      </c>
      <c r="D381" s="22"/>
      <c r="E381" s="22"/>
      <c r="F381" s="22">
        <v>12</v>
      </c>
      <c r="G381" s="22">
        <v>8</v>
      </c>
      <c r="H381" s="22">
        <v>9</v>
      </c>
      <c r="I381" s="22">
        <v>22</v>
      </c>
      <c r="J381" s="21">
        <f t="shared" si="19"/>
        <v>51</v>
      </c>
      <c r="K381" s="18" t="s">
        <v>1402</v>
      </c>
      <c r="L381" s="18" t="s">
        <v>697</v>
      </c>
    </row>
    <row r="382" spans="1:12">
      <c r="A382" s="19" t="s">
        <v>1504</v>
      </c>
      <c r="B382" s="19" t="s">
        <v>1222</v>
      </c>
      <c r="C382" s="19" t="str">
        <f t="shared" si="16"/>
        <v>Rio Vista</v>
      </c>
      <c r="D382" s="22"/>
      <c r="E382" s="22"/>
      <c r="F382" s="22">
        <v>79</v>
      </c>
      <c r="G382" s="22">
        <v>41</v>
      </c>
      <c r="H382" s="22">
        <v>50</v>
      </c>
      <c r="I382" s="22">
        <v>157</v>
      </c>
      <c r="J382" s="21">
        <f t="shared" si="19"/>
        <v>327</v>
      </c>
      <c r="K382" s="18" t="s">
        <v>1411</v>
      </c>
      <c r="L382" s="18" t="s">
        <v>697</v>
      </c>
    </row>
    <row r="383" spans="1:12">
      <c r="A383" s="19" t="s">
        <v>1252</v>
      </c>
      <c r="B383" s="19" t="s">
        <v>1223</v>
      </c>
      <c r="C383" s="19" t="str">
        <f t="shared" si="16"/>
        <v>Ripon</v>
      </c>
      <c r="D383" s="26"/>
      <c r="E383" s="26"/>
      <c r="F383" s="26">
        <v>347</v>
      </c>
      <c r="G383" s="26">
        <v>218</v>
      </c>
      <c r="H383" s="26">
        <v>255</v>
      </c>
      <c r="I383" s="26">
        <v>604</v>
      </c>
      <c r="J383" s="21">
        <f t="shared" si="19"/>
        <v>1424</v>
      </c>
      <c r="K383" s="18" t="s">
        <v>1438</v>
      </c>
      <c r="L383" s="18" t="s">
        <v>697</v>
      </c>
    </row>
    <row r="384" spans="1:12">
      <c r="A384" s="19" t="s">
        <v>1507</v>
      </c>
      <c r="B384" s="19" t="s">
        <v>1224</v>
      </c>
      <c r="C384" s="19" t="str">
        <f t="shared" si="16"/>
        <v>Riverbank</v>
      </c>
      <c r="D384" s="23"/>
      <c r="E384" s="23"/>
      <c r="F384" s="23">
        <v>970</v>
      </c>
      <c r="G384" s="23">
        <v>672</v>
      </c>
      <c r="H384" s="23">
        <v>594</v>
      </c>
      <c r="I384" s="23">
        <v>1355</v>
      </c>
      <c r="J384" s="21">
        <f t="shared" si="19"/>
        <v>3591</v>
      </c>
      <c r="K384" s="18" t="s">
        <v>1423</v>
      </c>
      <c r="L384" s="18" t="s">
        <v>697</v>
      </c>
    </row>
    <row r="385" spans="1:12">
      <c r="A385" s="19" t="s">
        <v>1225</v>
      </c>
      <c r="B385" s="19" t="s">
        <v>1225</v>
      </c>
      <c r="C385" s="19" t="str">
        <f t="shared" si="16"/>
        <v>Riverside</v>
      </c>
      <c r="D385" s="22"/>
      <c r="E385" s="22"/>
      <c r="F385" s="22">
        <v>4861</v>
      </c>
      <c r="G385" s="22">
        <v>3064</v>
      </c>
      <c r="H385" s="22">
        <v>3139</v>
      </c>
      <c r="I385" s="22">
        <v>7394</v>
      </c>
      <c r="J385" s="21">
        <f t="shared" si="19"/>
        <v>18458</v>
      </c>
      <c r="K385" s="18" t="s">
        <v>1409</v>
      </c>
      <c r="L385" s="18" t="s">
        <v>697</v>
      </c>
    </row>
    <row r="386" spans="1:12">
      <c r="A386" s="19" t="s">
        <v>1226</v>
      </c>
      <c r="B386" s="19" t="str">
        <f>A386</f>
        <v>Riverside County - Unincorporated</v>
      </c>
      <c r="C386" s="19" t="str">
        <f t="shared" ref="C386:C449" si="20">B386</f>
        <v>Riverside County - Unincorporated</v>
      </c>
      <c r="D386" s="22"/>
      <c r="E386" s="22"/>
      <c r="F386" s="22">
        <v>10371</v>
      </c>
      <c r="G386" s="22">
        <v>6627</v>
      </c>
      <c r="H386" s="22">
        <v>7347</v>
      </c>
      <c r="I386" s="22">
        <v>16302</v>
      </c>
      <c r="J386" s="21">
        <f t="shared" si="19"/>
        <v>40647</v>
      </c>
      <c r="K386" s="18" t="s">
        <v>1409</v>
      </c>
      <c r="L386" s="18" t="s">
        <v>697</v>
      </c>
    </row>
    <row r="387" spans="1:12">
      <c r="A387" s="19" t="s">
        <v>1501</v>
      </c>
      <c r="B387" s="19" t="s">
        <v>1227</v>
      </c>
      <c r="C387" s="19" t="str">
        <f t="shared" si="20"/>
        <v>Rocklin</v>
      </c>
      <c r="D387" s="22"/>
      <c r="E387" s="22"/>
      <c r="F387" s="22">
        <v>1911</v>
      </c>
      <c r="G387" s="22">
        <v>1151</v>
      </c>
      <c r="H387" s="22">
        <v>771</v>
      </c>
      <c r="I387" s="22">
        <v>1828</v>
      </c>
      <c r="J387" s="21">
        <f t="shared" si="19"/>
        <v>5661</v>
      </c>
      <c r="K387" s="18" t="s">
        <v>1407</v>
      </c>
      <c r="L387" s="18" t="s">
        <v>697</v>
      </c>
    </row>
    <row r="388" spans="1:12">
      <c r="A388" s="19" t="s">
        <v>1301</v>
      </c>
      <c r="B388" s="19" t="s">
        <v>1228</v>
      </c>
      <c r="C388" s="19" t="str">
        <f t="shared" si="20"/>
        <v>Rohnert Park</v>
      </c>
      <c r="D388" s="22"/>
      <c r="E388" s="22"/>
      <c r="F388" s="22">
        <v>399</v>
      </c>
      <c r="G388" s="22">
        <v>230</v>
      </c>
      <c r="H388" s="22">
        <v>265</v>
      </c>
      <c r="I388" s="22">
        <v>686</v>
      </c>
      <c r="J388" s="21">
        <f t="shared" si="19"/>
        <v>1580</v>
      </c>
      <c r="K388" s="18" t="s">
        <v>1427</v>
      </c>
      <c r="L388" s="18" t="s">
        <v>697</v>
      </c>
    </row>
    <row r="389" spans="1:12">
      <c r="A389" s="19" t="s">
        <v>1105</v>
      </c>
      <c r="B389" s="19" t="s">
        <v>1229</v>
      </c>
      <c r="C389" s="19" t="str">
        <f t="shared" si="20"/>
        <v>Rolling Hills</v>
      </c>
      <c r="D389" s="22"/>
      <c r="E389" s="22"/>
      <c r="F389" s="22">
        <v>20</v>
      </c>
      <c r="G389" s="22">
        <v>9</v>
      </c>
      <c r="H389" s="22">
        <v>11</v>
      </c>
      <c r="I389" s="22">
        <v>5</v>
      </c>
      <c r="J389" s="21">
        <f t="shared" si="19"/>
        <v>45</v>
      </c>
      <c r="K389" s="18" t="s">
        <v>1390</v>
      </c>
      <c r="L389" s="18" t="s">
        <v>697</v>
      </c>
    </row>
    <row r="390" spans="1:12">
      <c r="A390" s="19" t="s">
        <v>1105</v>
      </c>
      <c r="B390" s="19" t="s">
        <v>1230</v>
      </c>
      <c r="C390" s="19" t="str">
        <f t="shared" si="20"/>
        <v>Rolling Hills Estates</v>
      </c>
      <c r="D390" s="22"/>
      <c r="E390" s="22"/>
      <c r="F390" s="22">
        <v>82</v>
      </c>
      <c r="G390" s="22">
        <v>42</v>
      </c>
      <c r="H390" s="22">
        <v>38</v>
      </c>
      <c r="I390" s="22">
        <v>29</v>
      </c>
      <c r="J390" s="21">
        <f t="shared" si="19"/>
        <v>191</v>
      </c>
      <c r="K390" s="18" t="s">
        <v>1390</v>
      </c>
      <c r="L390" s="18" t="s">
        <v>697</v>
      </c>
    </row>
    <row r="391" spans="1:12">
      <c r="A391" s="19" t="s">
        <v>1105</v>
      </c>
      <c r="B391" s="19" t="s">
        <v>1231</v>
      </c>
      <c r="C391" s="19" t="str">
        <f t="shared" si="20"/>
        <v>Rosemead</v>
      </c>
      <c r="D391" s="22"/>
      <c r="E391" s="22"/>
      <c r="F391" s="22">
        <v>1154</v>
      </c>
      <c r="G391" s="22">
        <v>638</v>
      </c>
      <c r="H391" s="22">
        <v>686</v>
      </c>
      <c r="I391" s="22">
        <v>2134</v>
      </c>
      <c r="J391" s="21">
        <f t="shared" si="19"/>
        <v>4612</v>
      </c>
      <c r="K391" s="18" t="s">
        <v>1390</v>
      </c>
      <c r="L391" s="18" t="s">
        <v>697</v>
      </c>
    </row>
    <row r="392" spans="1:12">
      <c r="A392" s="19" t="s">
        <v>1501</v>
      </c>
      <c r="B392" s="19" t="s">
        <v>1232</v>
      </c>
      <c r="C392" s="19" t="str">
        <f t="shared" si="20"/>
        <v>Roseville</v>
      </c>
      <c r="D392" s="22"/>
      <c r="E392" s="22"/>
      <c r="F392" s="22">
        <v>3855</v>
      </c>
      <c r="G392" s="22">
        <v>2323</v>
      </c>
      <c r="H392" s="22">
        <v>1746</v>
      </c>
      <c r="I392" s="22">
        <v>4142</v>
      </c>
      <c r="J392" s="21">
        <f t="shared" si="19"/>
        <v>12066</v>
      </c>
      <c r="K392" s="18" t="s">
        <v>1407</v>
      </c>
      <c r="L392" s="18" t="s">
        <v>697</v>
      </c>
    </row>
    <row r="393" spans="1:12">
      <c r="A393" s="19" t="s">
        <v>1503</v>
      </c>
      <c r="B393" s="19" t="s">
        <v>1233</v>
      </c>
      <c r="C393" s="19" t="str">
        <f t="shared" si="20"/>
        <v>Ross</v>
      </c>
      <c r="D393" s="22"/>
      <c r="E393" s="22"/>
      <c r="F393" s="22">
        <v>34</v>
      </c>
      <c r="G393" s="22">
        <v>20</v>
      </c>
      <c r="H393" s="22">
        <v>16</v>
      </c>
      <c r="I393" s="22">
        <v>41</v>
      </c>
      <c r="J393" s="21">
        <f t="shared" si="19"/>
        <v>111</v>
      </c>
      <c r="K393" s="18" t="s">
        <v>1410</v>
      </c>
      <c r="L393" s="18" t="s">
        <v>697</v>
      </c>
    </row>
    <row r="394" spans="1:12">
      <c r="A394" s="19" t="s">
        <v>1234</v>
      </c>
      <c r="B394" s="19" t="s">
        <v>1234</v>
      </c>
      <c r="C394" s="19" t="str">
        <f t="shared" si="20"/>
        <v>Sacramento</v>
      </c>
      <c r="D394" s="22"/>
      <c r="E394" s="22"/>
      <c r="F394" s="22">
        <v>10463</v>
      </c>
      <c r="G394" s="22">
        <v>6306</v>
      </c>
      <c r="H394" s="22">
        <v>8545</v>
      </c>
      <c r="I394" s="22">
        <v>20266</v>
      </c>
      <c r="J394" s="21">
        <f t="shared" si="19"/>
        <v>45580</v>
      </c>
      <c r="K394" s="18" t="s">
        <v>1425</v>
      </c>
      <c r="L394" s="18" t="s">
        <v>697</v>
      </c>
    </row>
    <row r="395" spans="1:12">
      <c r="A395" s="19" t="s">
        <v>1235</v>
      </c>
      <c r="B395" s="19" t="str">
        <f>A395</f>
        <v>Sacramento County - Unincorporated</v>
      </c>
      <c r="C395" s="19" t="str">
        <f t="shared" si="20"/>
        <v>Sacramento County - Unincorporated</v>
      </c>
      <c r="D395" s="22"/>
      <c r="E395" s="22"/>
      <c r="F395" s="22">
        <v>4466</v>
      </c>
      <c r="G395" s="22">
        <v>2692</v>
      </c>
      <c r="H395" s="22">
        <v>4186</v>
      </c>
      <c r="I395" s="22">
        <v>9928</v>
      </c>
      <c r="J395" s="21">
        <f t="shared" si="19"/>
        <v>21272</v>
      </c>
      <c r="K395" s="18" t="s">
        <v>1425</v>
      </c>
      <c r="L395" s="18" t="s">
        <v>697</v>
      </c>
    </row>
    <row r="396" spans="1:12">
      <c r="A396" s="19" t="s">
        <v>1139</v>
      </c>
      <c r="B396" s="19" t="s">
        <v>1237</v>
      </c>
      <c r="C396" s="19" t="str">
        <f t="shared" si="20"/>
        <v>Salinas</v>
      </c>
      <c r="D396" s="22"/>
      <c r="E396" s="22"/>
      <c r="F396" s="22">
        <v>920</v>
      </c>
      <c r="G396" s="22">
        <v>600</v>
      </c>
      <c r="H396" s="22">
        <v>1692</v>
      </c>
      <c r="I396" s="22">
        <v>3462</v>
      </c>
      <c r="J396" s="21">
        <f t="shared" si="19"/>
        <v>6674</v>
      </c>
      <c r="K396" s="18" t="s">
        <v>1422</v>
      </c>
      <c r="L396" s="18" t="s">
        <v>697</v>
      </c>
    </row>
    <row r="397" spans="1:12">
      <c r="A397" s="19" t="s">
        <v>1503</v>
      </c>
      <c r="B397" s="19" t="s">
        <v>1238</v>
      </c>
      <c r="C397" s="19" t="str">
        <f t="shared" si="20"/>
        <v>San Anselmo</v>
      </c>
      <c r="D397" s="22"/>
      <c r="E397" s="22"/>
      <c r="F397" s="22">
        <v>253</v>
      </c>
      <c r="G397" s="22">
        <v>145</v>
      </c>
      <c r="H397" s="22">
        <v>121</v>
      </c>
      <c r="I397" s="22">
        <v>314</v>
      </c>
      <c r="J397" s="21">
        <f t="shared" si="19"/>
        <v>833</v>
      </c>
      <c r="K397" s="18" t="s">
        <v>1410</v>
      </c>
      <c r="L397" s="18" t="s">
        <v>697</v>
      </c>
    </row>
    <row r="398" spans="1:12">
      <c r="A398" s="19" t="s">
        <v>1239</v>
      </c>
      <c r="B398" s="19" t="str">
        <f>A398</f>
        <v>San Benito County - Unincorporated</v>
      </c>
      <c r="C398" s="19" t="str">
        <f t="shared" si="20"/>
        <v>San Benito County - Unincorporated</v>
      </c>
      <c r="D398" s="22"/>
      <c r="E398" s="22"/>
      <c r="F398" s="22">
        <v>246</v>
      </c>
      <c r="G398" s="22">
        <v>198</v>
      </c>
      <c r="H398" s="22">
        <v>103</v>
      </c>
      <c r="I398" s="22">
        <v>207</v>
      </c>
      <c r="J398" s="21">
        <f t="shared" si="19"/>
        <v>754</v>
      </c>
      <c r="K398" s="18" t="s">
        <v>1442</v>
      </c>
      <c r="L398" s="18" t="s">
        <v>697</v>
      </c>
    </row>
    <row r="399" spans="1:12">
      <c r="A399" s="19" t="s">
        <v>1240</v>
      </c>
      <c r="B399" s="19" t="s">
        <v>1240</v>
      </c>
      <c r="C399" s="19" t="str">
        <f t="shared" si="20"/>
        <v>San Bernardino</v>
      </c>
      <c r="D399" s="22"/>
      <c r="E399" s="22"/>
      <c r="F399" s="22">
        <v>1415</v>
      </c>
      <c r="G399" s="22">
        <v>1097</v>
      </c>
      <c r="H399" s="22">
        <v>1448</v>
      </c>
      <c r="I399" s="22">
        <v>4163</v>
      </c>
      <c r="J399" s="21">
        <f t="shared" si="19"/>
        <v>8123</v>
      </c>
      <c r="K399" s="18" t="s">
        <v>1389</v>
      </c>
      <c r="L399" s="18" t="s">
        <v>697</v>
      </c>
    </row>
    <row r="400" spans="1:12">
      <c r="A400" s="19" t="s">
        <v>1241</v>
      </c>
      <c r="B400" s="19" t="str">
        <f>A400</f>
        <v>San Bernardino County - Unincorporated</v>
      </c>
      <c r="C400" s="19" t="str">
        <f t="shared" si="20"/>
        <v>San Bernardino County - Unincorporated</v>
      </c>
      <c r="D400" s="22"/>
      <c r="E400" s="22"/>
      <c r="F400" s="22">
        <v>2179</v>
      </c>
      <c r="G400" s="22">
        <v>1360</v>
      </c>
      <c r="H400" s="22">
        <v>1523</v>
      </c>
      <c r="I400" s="22">
        <v>3770</v>
      </c>
      <c r="J400" s="21">
        <f t="shared" si="19"/>
        <v>8832</v>
      </c>
      <c r="K400" s="18" t="s">
        <v>1389</v>
      </c>
      <c r="L400" s="18" t="s">
        <v>697</v>
      </c>
    </row>
    <row r="401" spans="1:12">
      <c r="A401" s="19" t="s">
        <v>1262</v>
      </c>
      <c r="B401" s="19" t="s">
        <v>1242</v>
      </c>
      <c r="C401" s="19" t="str">
        <f t="shared" si="20"/>
        <v>San Bruno</v>
      </c>
      <c r="D401" s="22"/>
      <c r="E401" s="22"/>
      <c r="F401" s="22">
        <v>704</v>
      </c>
      <c r="G401" s="22">
        <v>405</v>
      </c>
      <c r="H401" s="22">
        <v>573</v>
      </c>
      <c r="I401" s="22">
        <v>1483</v>
      </c>
      <c r="J401" s="21">
        <f t="shared" si="19"/>
        <v>3165</v>
      </c>
      <c r="K401" s="18" t="s">
        <v>1405</v>
      </c>
      <c r="L401" s="18" t="s">
        <v>697</v>
      </c>
    </row>
    <row r="402" spans="1:12">
      <c r="A402" s="19" t="s">
        <v>1262</v>
      </c>
      <c r="B402" s="19" t="s">
        <v>1243</v>
      </c>
      <c r="C402" s="19" t="str">
        <f t="shared" si="20"/>
        <v>San Carlos</v>
      </c>
      <c r="D402" s="22"/>
      <c r="E402" s="22"/>
      <c r="F402" s="22">
        <v>739</v>
      </c>
      <c r="G402" s="22">
        <v>425</v>
      </c>
      <c r="H402" s="22">
        <v>438</v>
      </c>
      <c r="I402" s="22">
        <v>1133</v>
      </c>
      <c r="J402" s="21">
        <f t="shared" si="19"/>
        <v>2735</v>
      </c>
      <c r="K402" s="18" t="s">
        <v>1405</v>
      </c>
      <c r="L402" s="18" t="s">
        <v>697</v>
      </c>
    </row>
    <row r="403" spans="1:12">
      <c r="A403" s="19" t="s">
        <v>1168</v>
      </c>
      <c r="B403" s="19" t="s">
        <v>1244</v>
      </c>
      <c r="C403" s="19" t="str">
        <f t="shared" si="20"/>
        <v>San Clemente</v>
      </c>
      <c r="D403" s="22"/>
      <c r="E403" s="22"/>
      <c r="F403" s="22">
        <v>282</v>
      </c>
      <c r="G403" s="22">
        <v>164</v>
      </c>
      <c r="H403" s="22">
        <v>188</v>
      </c>
      <c r="I403" s="22">
        <v>348</v>
      </c>
      <c r="J403" s="21">
        <f t="shared" si="19"/>
        <v>982</v>
      </c>
      <c r="K403" s="18" t="s">
        <v>1392</v>
      </c>
      <c r="L403" s="18" t="s">
        <v>697</v>
      </c>
    </row>
    <row r="404" spans="1:12">
      <c r="A404" s="19" t="s">
        <v>1245</v>
      </c>
      <c r="B404" s="19" t="s">
        <v>1245</v>
      </c>
      <c r="C404" s="19" t="str">
        <f t="shared" si="20"/>
        <v>San Diego</v>
      </c>
      <c r="D404" s="22"/>
      <c r="E404" s="22"/>
      <c r="F404" s="22">
        <v>27549</v>
      </c>
      <c r="G404" s="22">
        <v>17331</v>
      </c>
      <c r="H404" s="22">
        <v>19319</v>
      </c>
      <c r="I404" s="22">
        <v>43837</v>
      </c>
      <c r="J404" s="21">
        <f t="shared" si="19"/>
        <v>108036</v>
      </c>
      <c r="K404" s="18" t="s">
        <v>1420</v>
      </c>
      <c r="L404" s="18" t="s">
        <v>697</v>
      </c>
    </row>
    <row r="405" spans="1:12">
      <c r="A405" s="19" t="s">
        <v>1246</v>
      </c>
      <c r="B405" s="19" t="str">
        <f>A405</f>
        <v>San Diego County - Unincorporated</v>
      </c>
      <c r="C405" s="19" t="str">
        <f t="shared" si="20"/>
        <v>San Diego County - Unincorporated</v>
      </c>
      <c r="D405" s="22"/>
      <c r="E405" s="22"/>
      <c r="F405" s="22">
        <v>1834</v>
      </c>
      <c r="G405" s="22">
        <v>992</v>
      </c>
      <c r="H405" s="22">
        <v>1165</v>
      </c>
      <c r="I405" s="22">
        <v>2709</v>
      </c>
      <c r="J405" s="21">
        <f t="shared" si="19"/>
        <v>6700</v>
      </c>
      <c r="K405" s="18" t="s">
        <v>1420</v>
      </c>
      <c r="L405" s="18" t="s">
        <v>697</v>
      </c>
    </row>
    <row r="406" spans="1:12">
      <c r="A406" s="19" t="s">
        <v>1105</v>
      </c>
      <c r="B406" s="19" t="s">
        <v>1247</v>
      </c>
      <c r="C406" s="19" t="str">
        <f t="shared" si="20"/>
        <v>San Dimas</v>
      </c>
      <c r="D406" s="22"/>
      <c r="E406" s="22"/>
      <c r="F406" s="22">
        <v>384</v>
      </c>
      <c r="G406" s="22">
        <v>220</v>
      </c>
      <c r="H406" s="22">
        <v>206</v>
      </c>
      <c r="I406" s="22">
        <v>438</v>
      </c>
      <c r="J406" s="21">
        <f t="shared" si="19"/>
        <v>1248</v>
      </c>
      <c r="K406" s="18" t="s">
        <v>1390</v>
      </c>
      <c r="L406" s="18" t="s">
        <v>697</v>
      </c>
    </row>
    <row r="407" spans="1:12">
      <c r="A407" s="19" t="s">
        <v>1105</v>
      </c>
      <c r="B407" s="19" t="s">
        <v>1248</v>
      </c>
      <c r="C407" s="19" t="str">
        <f t="shared" si="20"/>
        <v>San Fernando</v>
      </c>
      <c r="D407" s="22"/>
      <c r="E407" s="22"/>
      <c r="F407" s="22">
        <v>461</v>
      </c>
      <c r="G407" s="22">
        <v>273</v>
      </c>
      <c r="H407" s="22">
        <v>284</v>
      </c>
      <c r="I407" s="22">
        <v>777</v>
      </c>
      <c r="J407" s="21">
        <f t="shared" si="19"/>
        <v>1795</v>
      </c>
      <c r="K407" s="18" t="s">
        <v>1390</v>
      </c>
      <c r="L407" s="18" t="s">
        <v>697</v>
      </c>
    </row>
    <row r="408" spans="1:12">
      <c r="A408" s="18" t="s">
        <v>1249</v>
      </c>
      <c r="B408" s="20" t="s">
        <v>1249</v>
      </c>
      <c r="C408" s="19" t="str">
        <f t="shared" si="20"/>
        <v>San Francisco</v>
      </c>
      <c r="D408" s="22"/>
      <c r="E408" s="22"/>
      <c r="F408" s="22">
        <v>20867</v>
      </c>
      <c r="G408" s="22">
        <v>12014</v>
      </c>
      <c r="H408" s="22">
        <v>13717</v>
      </c>
      <c r="I408" s="22">
        <v>35471</v>
      </c>
      <c r="J408" s="21">
        <f t="shared" si="19"/>
        <v>82069</v>
      </c>
      <c r="K408" s="18" t="s">
        <v>1458</v>
      </c>
      <c r="L408" s="18" t="s">
        <v>697</v>
      </c>
    </row>
    <row r="409" spans="1:12">
      <c r="A409" s="19" t="s">
        <v>1105</v>
      </c>
      <c r="B409" s="19" t="s">
        <v>1250</v>
      </c>
      <c r="C409" s="19" t="str">
        <f t="shared" si="20"/>
        <v>San Gabriel</v>
      </c>
      <c r="D409" s="22"/>
      <c r="E409" s="22"/>
      <c r="F409" s="22">
        <v>846</v>
      </c>
      <c r="G409" s="22">
        <v>415</v>
      </c>
      <c r="H409" s="22">
        <v>466</v>
      </c>
      <c r="I409" s="22">
        <v>1296</v>
      </c>
      <c r="J409" s="21">
        <f t="shared" si="19"/>
        <v>3023</v>
      </c>
      <c r="K409" s="18" t="s">
        <v>1390</v>
      </c>
      <c r="L409" s="18" t="s">
        <v>697</v>
      </c>
    </row>
    <row r="410" spans="1:12">
      <c r="A410" s="19" t="s">
        <v>1225</v>
      </c>
      <c r="B410" s="19" t="s">
        <v>1251</v>
      </c>
      <c r="C410" s="19" t="str">
        <f t="shared" si="20"/>
        <v>San Jacinto</v>
      </c>
      <c r="D410" s="22"/>
      <c r="E410" s="22"/>
      <c r="F410" s="22">
        <v>800</v>
      </c>
      <c r="G410" s="22">
        <v>465</v>
      </c>
      <c r="H410" s="22">
        <v>560</v>
      </c>
      <c r="I410" s="22">
        <v>1567</v>
      </c>
      <c r="J410" s="21">
        <f t="shared" si="19"/>
        <v>3392</v>
      </c>
      <c r="K410" s="18" t="s">
        <v>1409</v>
      </c>
      <c r="L410" s="18" t="s">
        <v>697</v>
      </c>
    </row>
    <row r="411" spans="1:12">
      <c r="A411" s="19" t="s">
        <v>1010</v>
      </c>
      <c r="B411" s="19" t="s">
        <v>1252</v>
      </c>
      <c r="C411" s="19" t="str">
        <f t="shared" si="20"/>
        <v>San Joaquin</v>
      </c>
      <c r="D411" s="24"/>
      <c r="E411" s="24"/>
      <c r="F411" s="24">
        <v>39</v>
      </c>
      <c r="G411" s="24">
        <v>28</v>
      </c>
      <c r="H411" s="24">
        <v>36</v>
      </c>
      <c r="I411" s="24">
        <v>97</v>
      </c>
      <c r="J411" s="21">
        <v>200</v>
      </c>
      <c r="K411" s="18" t="s">
        <v>1428</v>
      </c>
      <c r="L411" s="18" t="s">
        <v>697</v>
      </c>
    </row>
    <row r="412" spans="1:12">
      <c r="A412" s="19" t="s">
        <v>1253</v>
      </c>
      <c r="B412" s="19" t="str">
        <f>A412</f>
        <v>San Joaquin County - Unincorporated</v>
      </c>
      <c r="C412" s="19" t="str">
        <f t="shared" si="20"/>
        <v>San Joaquin County - Unincorporated</v>
      </c>
      <c r="D412" s="26"/>
      <c r="E412" s="26"/>
      <c r="F412" s="26">
        <v>1824</v>
      </c>
      <c r="G412" s="26">
        <v>1145</v>
      </c>
      <c r="H412" s="26">
        <v>1734</v>
      </c>
      <c r="I412" s="26">
        <v>4105</v>
      </c>
      <c r="J412" s="21">
        <f t="shared" ref="J412:J426" si="21">SUM(D412:I412)</f>
        <v>8808</v>
      </c>
      <c r="K412" s="18" t="s">
        <v>1438</v>
      </c>
      <c r="L412" s="18" t="s">
        <v>697</v>
      </c>
    </row>
    <row r="413" spans="1:12">
      <c r="A413" s="19" t="s">
        <v>1272</v>
      </c>
      <c r="B413" s="19" t="s">
        <v>1254</v>
      </c>
      <c r="C413" s="19" t="str">
        <f t="shared" si="20"/>
        <v>San Jose</v>
      </c>
      <c r="D413" s="22"/>
      <c r="E413" s="22"/>
      <c r="F413" s="22">
        <v>15088</v>
      </c>
      <c r="G413" s="22">
        <v>8687</v>
      </c>
      <c r="H413" s="22">
        <v>10711</v>
      </c>
      <c r="I413" s="22">
        <v>27714</v>
      </c>
      <c r="J413" s="21">
        <f t="shared" si="21"/>
        <v>62200</v>
      </c>
      <c r="K413" s="18" t="s">
        <v>1418</v>
      </c>
      <c r="L413" s="18" t="s">
        <v>697</v>
      </c>
    </row>
    <row r="414" spans="1:12">
      <c r="A414" s="19" t="s">
        <v>1514</v>
      </c>
      <c r="B414" s="19" t="s">
        <v>1255</v>
      </c>
      <c r="C414" s="19" t="str">
        <f t="shared" si="20"/>
        <v>San Juan Bautista</v>
      </c>
      <c r="D414" s="24"/>
      <c r="E414" s="24"/>
      <c r="F414" s="24">
        <v>18</v>
      </c>
      <c r="G414" s="24">
        <v>14</v>
      </c>
      <c r="H414" s="24">
        <v>18</v>
      </c>
      <c r="I414" s="24">
        <v>38</v>
      </c>
      <c r="J414" s="21">
        <f t="shared" si="21"/>
        <v>88</v>
      </c>
      <c r="K414" s="18" t="s">
        <v>1442</v>
      </c>
      <c r="L414" s="18" t="s">
        <v>697</v>
      </c>
    </row>
    <row r="415" spans="1:12">
      <c r="A415" s="19" t="s">
        <v>1168</v>
      </c>
      <c r="B415" s="19" t="s">
        <v>1256</v>
      </c>
      <c r="C415" s="19" t="str">
        <f t="shared" si="20"/>
        <v>San Juan Capistrano</v>
      </c>
      <c r="D415" s="22"/>
      <c r="E415" s="22"/>
      <c r="F415" s="22">
        <v>270</v>
      </c>
      <c r="G415" s="22">
        <v>173</v>
      </c>
      <c r="H415" s="22">
        <v>183</v>
      </c>
      <c r="I415" s="22">
        <v>428</v>
      </c>
      <c r="J415" s="21">
        <f t="shared" si="21"/>
        <v>1054</v>
      </c>
      <c r="K415" s="18" t="s">
        <v>1392</v>
      </c>
      <c r="L415" s="18" t="s">
        <v>697</v>
      </c>
    </row>
    <row r="416" spans="1:12">
      <c r="A416" s="19" t="s">
        <v>857</v>
      </c>
      <c r="B416" s="19" t="s">
        <v>1257</v>
      </c>
      <c r="C416" s="19" t="str">
        <f t="shared" si="20"/>
        <v>San Leandro</v>
      </c>
      <c r="D416" s="22"/>
      <c r="E416" s="22"/>
      <c r="F416" s="22">
        <v>862</v>
      </c>
      <c r="G416" s="22">
        <v>495</v>
      </c>
      <c r="H416" s="22">
        <v>696</v>
      </c>
      <c r="I416" s="22">
        <v>1802</v>
      </c>
      <c r="J416" s="21">
        <f t="shared" si="21"/>
        <v>3855</v>
      </c>
      <c r="K416" s="18" t="s">
        <v>1391</v>
      </c>
      <c r="L416" s="18" t="s">
        <v>697</v>
      </c>
    </row>
    <row r="417" spans="1:12">
      <c r="A417" s="19" t="s">
        <v>1258</v>
      </c>
      <c r="B417" s="19" t="s">
        <v>1258</v>
      </c>
      <c r="C417" s="19" t="str">
        <f t="shared" si="20"/>
        <v>San Luis Obispo</v>
      </c>
      <c r="D417" s="22"/>
      <c r="E417" s="22"/>
      <c r="F417" s="22">
        <v>825</v>
      </c>
      <c r="G417" s="22">
        <v>520</v>
      </c>
      <c r="H417" s="22">
        <v>603</v>
      </c>
      <c r="I417" s="22">
        <v>1406</v>
      </c>
      <c r="J417" s="21">
        <f t="shared" si="21"/>
        <v>3354</v>
      </c>
      <c r="K417" s="18" t="s">
        <v>1403</v>
      </c>
      <c r="L417" s="18" t="s">
        <v>697</v>
      </c>
    </row>
    <row r="418" spans="1:12">
      <c r="A418" s="19" t="s">
        <v>1259</v>
      </c>
      <c r="B418" s="19" t="str">
        <f>A418</f>
        <v>San Luis Obispo County - Unincorporated</v>
      </c>
      <c r="C418" s="19" t="str">
        <f t="shared" si="20"/>
        <v>San Luis Obispo County - Unincorporated</v>
      </c>
      <c r="D418" s="22"/>
      <c r="E418" s="22"/>
      <c r="F418" s="22">
        <v>801</v>
      </c>
      <c r="G418" s="22">
        <v>505</v>
      </c>
      <c r="H418" s="22">
        <v>585</v>
      </c>
      <c r="I418" s="22">
        <v>1365</v>
      </c>
      <c r="J418" s="21">
        <f t="shared" si="21"/>
        <v>3256</v>
      </c>
      <c r="K418" s="18" t="s">
        <v>1403</v>
      </c>
      <c r="L418" s="18" t="s">
        <v>697</v>
      </c>
    </row>
    <row r="419" spans="1:12">
      <c r="A419" s="19" t="s">
        <v>1245</v>
      </c>
      <c r="B419" s="19" t="s">
        <v>1260</v>
      </c>
      <c r="C419" s="19" t="str">
        <f t="shared" si="20"/>
        <v>San Marcos</v>
      </c>
      <c r="D419" s="22"/>
      <c r="E419" s="22"/>
      <c r="F419" s="22">
        <v>728</v>
      </c>
      <c r="G419" s="22">
        <v>530</v>
      </c>
      <c r="H419" s="22">
        <v>542</v>
      </c>
      <c r="I419" s="22">
        <v>1316</v>
      </c>
      <c r="J419" s="21">
        <f t="shared" si="21"/>
        <v>3116</v>
      </c>
      <c r="K419" s="18" t="s">
        <v>1420</v>
      </c>
      <c r="L419" s="18" t="s">
        <v>697</v>
      </c>
    </row>
    <row r="420" spans="1:12">
      <c r="A420" s="19" t="s">
        <v>1105</v>
      </c>
      <c r="B420" s="19" t="s">
        <v>1261</v>
      </c>
      <c r="C420" s="19" t="str">
        <f t="shared" si="20"/>
        <v>San Marino</v>
      </c>
      <c r="D420" s="22"/>
      <c r="E420" s="22"/>
      <c r="F420" s="22">
        <v>149</v>
      </c>
      <c r="G420" s="22">
        <v>91</v>
      </c>
      <c r="H420" s="22">
        <v>91</v>
      </c>
      <c r="I420" s="22">
        <v>66</v>
      </c>
      <c r="J420" s="21">
        <f t="shared" si="21"/>
        <v>397</v>
      </c>
      <c r="K420" s="18" t="s">
        <v>1390</v>
      </c>
      <c r="L420" s="18" t="s">
        <v>697</v>
      </c>
    </row>
    <row r="421" spans="1:12">
      <c r="A421" s="19" t="s">
        <v>1262</v>
      </c>
      <c r="B421" s="19" t="s">
        <v>1262</v>
      </c>
      <c r="C421" s="19" t="str">
        <f t="shared" si="20"/>
        <v>San Mateo</v>
      </c>
      <c r="D421" s="22"/>
      <c r="E421" s="22"/>
      <c r="F421" s="22">
        <v>1777</v>
      </c>
      <c r="G421" s="22">
        <v>1023</v>
      </c>
      <c r="H421" s="22">
        <v>1175</v>
      </c>
      <c r="I421" s="22">
        <v>3040</v>
      </c>
      <c r="J421" s="21">
        <f t="shared" si="21"/>
        <v>7015</v>
      </c>
      <c r="K421" s="18" t="s">
        <v>1405</v>
      </c>
      <c r="L421" s="18" t="s">
        <v>697</v>
      </c>
    </row>
    <row r="422" spans="1:12">
      <c r="A422" s="19" t="s">
        <v>1263</v>
      </c>
      <c r="B422" s="19" t="str">
        <f>A422</f>
        <v>San Mateo County - Unincorporated</v>
      </c>
      <c r="C422" s="19" t="str">
        <f t="shared" si="20"/>
        <v>San Mateo County - Unincorporated</v>
      </c>
      <c r="D422" s="22"/>
      <c r="E422" s="22"/>
      <c r="F422" s="22">
        <v>811</v>
      </c>
      <c r="G422" s="22">
        <v>468</v>
      </c>
      <c r="H422" s="22">
        <v>433</v>
      </c>
      <c r="I422" s="22">
        <v>1121</v>
      </c>
      <c r="J422" s="21">
        <f t="shared" si="21"/>
        <v>2833</v>
      </c>
      <c r="K422" s="18" t="s">
        <v>1405</v>
      </c>
      <c r="L422" s="18" t="s">
        <v>697</v>
      </c>
    </row>
    <row r="423" spans="1:12">
      <c r="A423" s="19" t="s">
        <v>1498</v>
      </c>
      <c r="B423" s="19" t="s">
        <v>1264</v>
      </c>
      <c r="C423" s="19" t="str">
        <f t="shared" si="20"/>
        <v>San Pablo</v>
      </c>
      <c r="D423" s="22"/>
      <c r="E423" s="22"/>
      <c r="F423" s="22">
        <v>173</v>
      </c>
      <c r="G423" s="22">
        <v>100</v>
      </c>
      <c r="H423" s="22">
        <v>132</v>
      </c>
      <c r="I423" s="22">
        <v>341</v>
      </c>
      <c r="J423" s="21">
        <f t="shared" si="21"/>
        <v>746</v>
      </c>
      <c r="K423" s="18" t="s">
        <v>1401</v>
      </c>
      <c r="L423" s="18" t="s">
        <v>697</v>
      </c>
    </row>
    <row r="424" spans="1:12">
      <c r="A424" s="19" t="s">
        <v>1503</v>
      </c>
      <c r="B424" s="19" t="s">
        <v>1265</v>
      </c>
      <c r="C424" s="19" t="str">
        <f t="shared" si="20"/>
        <v>San Rafael</v>
      </c>
      <c r="D424" s="22"/>
      <c r="E424" s="22"/>
      <c r="F424" s="22">
        <v>857</v>
      </c>
      <c r="G424" s="22">
        <v>492</v>
      </c>
      <c r="H424" s="22">
        <v>521</v>
      </c>
      <c r="I424" s="22">
        <v>1350</v>
      </c>
      <c r="J424" s="21">
        <f t="shared" si="21"/>
        <v>3220</v>
      </c>
      <c r="K424" s="18" t="s">
        <v>1410</v>
      </c>
      <c r="L424" s="18" t="s">
        <v>697</v>
      </c>
    </row>
    <row r="425" spans="1:12">
      <c r="A425" s="19" t="s">
        <v>1498</v>
      </c>
      <c r="B425" s="19" t="s">
        <v>1266</v>
      </c>
      <c r="C425" s="19" t="str">
        <f t="shared" si="20"/>
        <v>San Ramon</v>
      </c>
      <c r="D425" s="22"/>
      <c r="E425" s="22"/>
      <c r="F425" s="22">
        <v>1497</v>
      </c>
      <c r="G425" s="22">
        <v>862</v>
      </c>
      <c r="H425" s="22">
        <v>767</v>
      </c>
      <c r="I425" s="22">
        <v>1985</v>
      </c>
      <c r="J425" s="21">
        <f t="shared" si="21"/>
        <v>5111</v>
      </c>
      <c r="K425" s="18" t="s">
        <v>1401</v>
      </c>
      <c r="L425" s="18" t="s">
        <v>697</v>
      </c>
    </row>
    <row r="426" spans="1:12">
      <c r="A426" s="19" t="s">
        <v>1139</v>
      </c>
      <c r="B426" s="19" t="s">
        <v>1267</v>
      </c>
      <c r="C426" s="19" t="str">
        <f t="shared" si="20"/>
        <v>Sand City</v>
      </c>
      <c r="D426" s="24"/>
      <c r="E426" s="24"/>
      <c r="F426" s="24">
        <v>59</v>
      </c>
      <c r="G426" s="24">
        <v>39</v>
      </c>
      <c r="H426" s="24">
        <v>49</v>
      </c>
      <c r="I426" s="24">
        <v>113</v>
      </c>
      <c r="J426" s="21">
        <f t="shared" si="21"/>
        <v>260</v>
      </c>
      <c r="K426" s="18" t="s">
        <v>1422</v>
      </c>
      <c r="L426" s="18" t="s">
        <v>697</v>
      </c>
    </row>
    <row r="427" spans="1:12">
      <c r="A427" s="19" t="s">
        <v>1010</v>
      </c>
      <c r="B427" s="19" t="s">
        <v>1268</v>
      </c>
      <c r="C427" s="19" t="str">
        <f t="shared" si="20"/>
        <v>Sanger</v>
      </c>
      <c r="D427" s="24"/>
      <c r="E427" s="24"/>
      <c r="F427" s="24">
        <v>412</v>
      </c>
      <c r="G427" s="24">
        <v>193</v>
      </c>
      <c r="H427" s="24">
        <v>245</v>
      </c>
      <c r="I427" s="24">
        <v>644</v>
      </c>
      <c r="J427" s="21">
        <v>1494</v>
      </c>
      <c r="K427" s="18" t="s">
        <v>1428</v>
      </c>
      <c r="L427" s="18" t="s">
        <v>697</v>
      </c>
    </row>
    <row r="428" spans="1:12">
      <c r="A428" s="19" t="s">
        <v>1168</v>
      </c>
      <c r="B428" s="19" t="s">
        <v>1269</v>
      </c>
      <c r="C428" s="19" t="str">
        <f t="shared" si="20"/>
        <v>Santa Ana</v>
      </c>
      <c r="D428" s="22"/>
      <c r="E428" s="22"/>
      <c r="F428" s="22">
        <v>606</v>
      </c>
      <c r="G428" s="22">
        <v>362</v>
      </c>
      <c r="H428" s="22">
        <v>545</v>
      </c>
      <c r="I428" s="22">
        <v>1624</v>
      </c>
      <c r="J428" s="21">
        <f t="shared" ref="J428:J447" si="22">SUM(D428:I428)</f>
        <v>3137</v>
      </c>
      <c r="K428" s="18" t="s">
        <v>1392</v>
      </c>
      <c r="L428" s="18" t="s">
        <v>697</v>
      </c>
    </row>
    <row r="429" spans="1:12">
      <c r="A429" s="19" t="s">
        <v>1270</v>
      </c>
      <c r="B429" s="19" t="s">
        <v>1270</v>
      </c>
      <c r="C429" s="19" t="str">
        <f t="shared" si="20"/>
        <v>Santa Barbara</v>
      </c>
      <c r="D429" s="22"/>
      <c r="E429" s="22"/>
      <c r="F429" s="22">
        <v>2147</v>
      </c>
      <c r="G429" s="22">
        <v>1381</v>
      </c>
      <c r="H429" s="22">
        <v>1441</v>
      </c>
      <c r="I429" s="22">
        <v>3032</v>
      </c>
      <c r="J429" s="21">
        <f t="shared" si="22"/>
        <v>8001</v>
      </c>
      <c r="K429" s="18" t="s">
        <v>1416</v>
      </c>
      <c r="L429" s="18" t="s">
        <v>697</v>
      </c>
    </row>
    <row r="430" spans="1:12">
      <c r="A430" s="19" t="s">
        <v>1271</v>
      </c>
      <c r="B430" s="19" t="str">
        <f>A430</f>
        <v>Santa Barbara County - Unincorporated</v>
      </c>
      <c r="C430" s="19" t="str">
        <f t="shared" si="20"/>
        <v>Santa Barbara County - Unincorporated</v>
      </c>
      <c r="D430" s="22"/>
      <c r="E430" s="22"/>
      <c r="F430" s="22">
        <v>1373</v>
      </c>
      <c r="G430" s="22">
        <v>1200</v>
      </c>
      <c r="H430" s="22">
        <v>1280</v>
      </c>
      <c r="I430" s="22">
        <v>1811</v>
      </c>
      <c r="J430" s="21">
        <f t="shared" si="22"/>
        <v>5664</v>
      </c>
      <c r="K430" s="18" t="s">
        <v>1416</v>
      </c>
      <c r="L430" s="18" t="s">
        <v>697</v>
      </c>
    </row>
    <row r="431" spans="1:12">
      <c r="A431" s="19" t="s">
        <v>1272</v>
      </c>
      <c r="B431" s="19" t="s">
        <v>1272</v>
      </c>
      <c r="C431" s="19" t="str">
        <f t="shared" si="20"/>
        <v>Santa Clara</v>
      </c>
      <c r="D431" s="22"/>
      <c r="E431" s="22"/>
      <c r="F431" s="22">
        <v>2872</v>
      </c>
      <c r="G431" s="22">
        <v>1653</v>
      </c>
      <c r="H431" s="22">
        <v>1981</v>
      </c>
      <c r="I431" s="22">
        <v>5126</v>
      </c>
      <c r="J431" s="21">
        <f t="shared" si="22"/>
        <v>11632</v>
      </c>
      <c r="K431" s="18" t="s">
        <v>1418</v>
      </c>
      <c r="L431" s="18" t="s">
        <v>697</v>
      </c>
    </row>
    <row r="432" spans="1:12">
      <c r="A432" s="19" t="s">
        <v>1273</v>
      </c>
      <c r="B432" s="19" t="str">
        <f>A432</f>
        <v>Santa Clara County - Unincorporated</v>
      </c>
      <c r="C432" s="19" t="str">
        <f t="shared" si="20"/>
        <v>Santa Clara County - Unincorporated</v>
      </c>
      <c r="D432" s="22"/>
      <c r="E432" s="22"/>
      <c r="F432" s="22">
        <v>828</v>
      </c>
      <c r="G432" s="22">
        <v>477</v>
      </c>
      <c r="H432" s="22">
        <v>508</v>
      </c>
      <c r="I432" s="22">
        <v>1312</v>
      </c>
      <c r="J432" s="21">
        <f t="shared" si="22"/>
        <v>3125</v>
      </c>
      <c r="K432" s="18" t="s">
        <v>1418</v>
      </c>
      <c r="L432" s="18" t="s">
        <v>697</v>
      </c>
    </row>
    <row r="433" spans="1:12">
      <c r="A433" s="19" t="s">
        <v>1105</v>
      </c>
      <c r="B433" s="19" t="s">
        <v>1274</v>
      </c>
      <c r="C433" s="19" t="str">
        <f t="shared" si="20"/>
        <v>Santa Clarita</v>
      </c>
      <c r="D433" s="22"/>
      <c r="E433" s="22"/>
      <c r="F433" s="22">
        <v>3397</v>
      </c>
      <c r="G433" s="22">
        <v>1734</v>
      </c>
      <c r="H433" s="22">
        <v>1672</v>
      </c>
      <c r="I433" s="22">
        <v>3228</v>
      </c>
      <c r="J433" s="21">
        <f t="shared" si="22"/>
        <v>10031</v>
      </c>
      <c r="K433" s="18" t="s">
        <v>1390</v>
      </c>
      <c r="L433" s="18" t="s">
        <v>697</v>
      </c>
    </row>
    <row r="434" spans="1:12">
      <c r="A434" s="19" t="s">
        <v>1275</v>
      </c>
      <c r="B434" s="19" t="s">
        <v>1275</v>
      </c>
      <c r="C434" s="19" t="str">
        <f t="shared" si="20"/>
        <v>Santa Cruz</v>
      </c>
      <c r="D434" s="24"/>
      <c r="E434" s="24"/>
      <c r="F434" s="24">
        <v>859</v>
      </c>
      <c r="G434" s="24">
        <v>562</v>
      </c>
      <c r="H434" s="24">
        <v>709</v>
      </c>
      <c r="I434" s="24">
        <v>1606</v>
      </c>
      <c r="J434" s="21">
        <f t="shared" si="22"/>
        <v>3736</v>
      </c>
      <c r="K434" s="18" t="s">
        <v>1419</v>
      </c>
      <c r="L434" s="18" t="s">
        <v>697</v>
      </c>
    </row>
    <row r="435" spans="1:12">
      <c r="A435" s="19" t="s">
        <v>1276</v>
      </c>
      <c r="B435" s="19" t="str">
        <f>A435</f>
        <v>Santa Cruz County - Unincorporated</v>
      </c>
      <c r="C435" s="19" t="str">
        <f t="shared" si="20"/>
        <v>Santa Cruz County - Unincorporated</v>
      </c>
      <c r="D435" s="24"/>
      <c r="E435" s="24"/>
      <c r="F435" s="24">
        <v>1492</v>
      </c>
      <c r="G435" s="24">
        <v>976</v>
      </c>
      <c r="H435" s="24">
        <v>586</v>
      </c>
      <c r="I435" s="24">
        <v>1580</v>
      </c>
      <c r="J435" s="21">
        <f t="shared" si="22"/>
        <v>4634</v>
      </c>
      <c r="K435" s="18" t="s">
        <v>1419</v>
      </c>
      <c r="L435" s="18" t="s">
        <v>697</v>
      </c>
    </row>
    <row r="436" spans="1:12">
      <c r="A436" s="19" t="s">
        <v>1105</v>
      </c>
      <c r="B436" s="19" t="s">
        <v>1277</v>
      </c>
      <c r="C436" s="19" t="str">
        <f t="shared" si="20"/>
        <v>Santa Fe Springs</v>
      </c>
      <c r="D436" s="22"/>
      <c r="E436" s="22"/>
      <c r="F436" s="22">
        <v>253</v>
      </c>
      <c r="G436" s="22">
        <v>159</v>
      </c>
      <c r="H436" s="22">
        <v>152</v>
      </c>
      <c r="I436" s="22">
        <v>388</v>
      </c>
      <c r="J436" s="21">
        <f t="shared" si="22"/>
        <v>952</v>
      </c>
      <c r="K436" s="18" t="s">
        <v>1390</v>
      </c>
      <c r="L436" s="18" t="s">
        <v>697</v>
      </c>
    </row>
    <row r="437" spans="1:12">
      <c r="A437" s="19" t="s">
        <v>1270</v>
      </c>
      <c r="B437" s="19" t="s">
        <v>1278</v>
      </c>
      <c r="C437" s="19" t="str">
        <f t="shared" si="20"/>
        <v>Santa Maria</v>
      </c>
      <c r="D437" s="22"/>
      <c r="E437" s="22"/>
      <c r="F437" s="22">
        <v>1032</v>
      </c>
      <c r="G437" s="22">
        <v>536</v>
      </c>
      <c r="H437" s="22">
        <v>731</v>
      </c>
      <c r="I437" s="22">
        <v>3119</v>
      </c>
      <c r="J437" s="21">
        <f t="shared" si="22"/>
        <v>5418</v>
      </c>
      <c r="K437" s="18" t="s">
        <v>1416</v>
      </c>
      <c r="L437" s="18" t="s">
        <v>697</v>
      </c>
    </row>
    <row r="438" spans="1:12">
      <c r="A438" s="19" t="s">
        <v>1105</v>
      </c>
      <c r="B438" s="19" t="s">
        <v>1279</v>
      </c>
      <c r="C438" s="19" t="str">
        <f t="shared" si="20"/>
        <v>Santa Monica</v>
      </c>
      <c r="D438" s="22"/>
      <c r="E438" s="22"/>
      <c r="F438" s="22">
        <v>2794</v>
      </c>
      <c r="G438" s="22">
        <v>1672</v>
      </c>
      <c r="H438" s="22">
        <v>1702</v>
      </c>
      <c r="I438" s="22">
        <v>2727</v>
      </c>
      <c r="J438" s="21">
        <f t="shared" si="22"/>
        <v>8895</v>
      </c>
      <c r="K438" s="18" t="s">
        <v>1390</v>
      </c>
      <c r="L438" s="18" t="s">
        <v>697</v>
      </c>
    </row>
    <row r="439" spans="1:12">
      <c r="A439" s="19" t="s">
        <v>1340</v>
      </c>
      <c r="B439" s="19" t="s">
        <v>1459</v>
      </c>
      <c r="C439" s="19" t="str">
        <f t="shared" si="20"/>
        <v>Santa Paula</v>
      </c>
      <c r="D439" s="22"/>
      <c r="E439" s="22"/>
      <c r="F439" s="22">
        <v>102</v>
      </c>
      <c r="G439" s="22">
        <v>99</v>
      </c>
      <c r="H439" s="22">
        <v>121</v>
      </c>
      <c r="I439" s="22">
        <v>335</v>
      </c>
      <c r="J439" s="21">
        <f t="shared" si="22"/>
        <v>657</v>
      </c>
      <c r="K439" s="18" t="s">
        <v>1417</v>
      </c>
      <c r="L439" s="18" t="s">
        <v>697</v>
      </c>
    </row>
    <row r="440" spans="1:12">
      <c r="A440" s="19" t="s">
        <v>1301</v>
      </c>
      <c r="B440" s="19" t="s">
        <v>1280</v>
      </c>
      <c r="C440" s="19" t="str">
        <f t="shared" si="20"/>
        <v>Santa Rosa</v>
      </c>
      <c r="D440" s="22"/>
      <c r="E440" s="22"/>
      <c r="F440" s="22">
        <v>1218</v>
      </c>
      <c r="G440" s="22">
        <v>701</v>
      </c>
      <c r="H440" s="22">
        <v>771</v>
      </c>
      <c r="I440" s="22">
        <v>1995</v>
      </c>
      <c r="J440" s="21">
        <f t="shared" si="22"/>
        <v>4685</v>
      </c>
      <c r="K440" s="18" t="s">
        <v>1427</v>
      </c>
      <c r="L440" s="18" t="s">
        <v>697</v>
      </c>
    </row>
    <row r="441" spans="1:12">
      <c r="A441" s="19" t="s">
        <v>1245</v>
      </c>
      <c r="B441" s="19" t="s">
        <v>1281</v>
      </c>
      <c r="C441" s="19" t="str">
        <f t="shared" si="20"/>
        <v>Santee</v>
      </c>
      <c r="D441" s="22"/>
      <c r="E441" s="22"/>
      <c r="F441" s="22">
        <v>406</v>
      </c>
      <c r="G441" s="22">
        <v>200</v>
      </c>
      <c r="H441" s="22">
        <v>188</v>
      </c>
      <c r="I441" s="22">
        <v>425</v>
      </c>
      <c r="J441" s="21">
        <f t="shared" si="22"/>
        <v>1219</v>
      </c>
      <c r="K441" s="18" t="s">
        <v>1420</v>
      </c>
      <c r="L441" s="18" t="s">
        <v>697</v>
      </c>
    </row>
    <row r="442" spans="1:12">
      <c r="A442" s="19" t="s">
        <v>1272</v>
      </c>
      <c r="B442" s="19" t="s">
        <v>1282</v>
      </c>
      <c r="C442" s="19" t="str">
        <f t="shared" si="20"/>
        <v>Saratoga</v>
      </c>
      <c r="D442" s="22"/>
      <c r="E442" s="22"/>
      <c r="F442" s="22">
        <v>454</v>
      </c>
      <c r="G442" s="22">
        <v>261</v>
      </c>
      <c r="H442" s="22">
        <v>278</v>
      </c>
      <c r="I442" s="22">
        <v>719</v>
      </c>
      <c r="J442" s="21">
        <f t="shared" si="22"/>
        <v>1712</v>
      </c>
      <c r="K442" s="18" t="s">
        <v>1418</v>
      </c>
      <c r="L442" s="18" t="s">
        <v>697</v>
      </c>
    </row>
    <row r="443" spans="1:12">
      <c r="A443" s="19" t="s">
        <v>1503</v>
      </c>
      <c r="B443" s="19" t="s">
        <v>1283</v>
      </c>
      <c r="C443" s="19" t="str">
        <f t="shared" si="20"/>
        <v>Sausalito</v>
      </c>
      <c r="D443" s="22"/>
      <c r="E443" s="22"/>
      <c r="F443" s="22">
        <v>200</v>
      </c>
      <c r="G443" s="22">
        <v>115</v>
      </c>
      <c r="H443" s="22">
        <v>114</v>
      </c>
      <c r="I443" s="22">
        <v>295</v>
      </c>
      <c r="J443" s="21">
        <f t="shared" si="22"/>
        <v>724</v>
      </c>
      <c r="K443" s="18" t="s">
        <v>1410</v>
      </c>
      <c r="L443" s="18" t="s">
        <v>697</v>
      </c>
    </row>
    <row r="444" spans="1:12">
      <c r="A444" s="19" t="s">
        <v>1275</v>
      </c>
      <c r="B444" s="19" t="s">
        <v>1284</v>
      </c>
      <c r="C444" s="19" t="str">
        <f t="shared" si="20"/>
        <v>Scotts Valley</v>
      </c>
      <c r="D444" s="24"/>
      <c r="E444" s="24"/>
      <c r="F444" s="24">
        <v>392</v>
      </c>
      <c r="G444" s="24">
        <v>257</v>
      </c>
      <c r="H444" s="24">
        <v>154</v>
      </c>
      <c r="I444" s="24">
        <v>417</v>
      </c>
      <c r="J444" s="21">
        <f t="shared" si="22"/>
        <v>1220</v>
      </c>
      <c r="K444" s="18" t="s">
        <v>1419</v>
      </c>
      <c r="L444" s="18" t="s">
        <v>697</v>
      </c>
    </row>
    <row r="445" spans="1:12">
      <c r="A445" s="19" t="s">
        <v>1168</v>
      </c>
      <c r="B445" s="19" t="s">
        <v>1285</v>
      </c>
      <c r="C445" s="19" t="str">
        <f t="shared" si="20"/>
        <v>Seal Beach</v>
      </c>
      <c r="D445" s="22"/>
      <c r="E445" s="22"/>
      <c r="F445" s="22">
        <v>258</v>
      </c>
      <c r="G445" s="22">
        <v>201</v>
      </c>
      <c r="H445" s="22">
        <v>239</v>
      </c>
      <c r="I445" s="22">
        <v>545</v>
      </c>
      <c r="J445" s="21">
        <f t="shared" si="22"/>
        <v>1243</v>
      </c>
      <c r="K445" s="18" t="s">
        <v>1392</v>
      </c>
      <c r="L445" s="18" t="s">
        <v>697</v>
      </c>
    </row>
    <row r="446" spans="1:12">
      <c r="A446" s="19" t="s">
        <v>1139</v>
      </c>
      <c r="B446" s="19" t="s">
        <v>1286</v>
      </c>
      <c r="C446" s="19" t="str">
        <f t="shared" si="20"/>
        <v>Seaside</v>
      </c>
      <c r="D446" s="24"/>
      <c r="E446" s="24"/>
      <c r="F446" s="24">
        <v>86</v>
      </c>
      <c r="G446" s="24">
        <v>55</v>
      </c>
      <c r="H446" s="24">
        <v>156</v>
      </c>
      <c r="I446" s="24">
        <v>319</v>
      </c>
      <c r="J446" s="21">
        <f t="shared" si="22"/>
        <v>616</v>
      </c>
      <c r="K446" s="18" t="s">
        <v>1422</v>
      </c>
      <c r="L446" s="18" t="s">
        <v>697</v>
      </c>
    </row>
    <row r="447" spans="1:12">
      <c r="A447" s="19" t="s">
        <v>1301</v>
      </c>
      <c r="B447" s="19" t="s">
        <v>1287</v>
      </c>
      <c r="C447" s="19" t="str">
        <f t="shared" si="20"/>
        <v>Sebastopol</v>
      </c>
      <c r="D447" s="22"/>
      <c r="E447" s="22"/>
      <c r="F447" s="22">
        <v>55</v>
      </c>
      <c r="G447" s="22">
        <v>31</v>
      </c>
      <c r="H447" s="22">
        <v>35</v>
      </c>
      <c r="I447" s="22">
        <v>92</v>
      </c>
      <c r="J447" s="21">
        <f t="shared" si="22"/>
        <v>213</v>
      </c>
      <c r="K447" s="18" t="s">
        <v>1427</v>
      </c>
      <c r="L447" s="18" t="s">
        <v>697</v>
      </c>
    </row>
    <row r="448" spans="1:12">
      <c r="A448" s="19" t="s">
        <v>1010</v>
      </c>
      <c r="B448" s="19" t="s">
        <v>1288</v>
      </c>
      <c r="C448" s="19" t="str">
        <f t="shared" si="20"/>
        <v>Selma</v>
      </c>
      <c r="D448" s="24"/>
      <c r="E448" s="24"/>
      <c r="F448" s="24">
        <v>393</v>
      </c>
      <c r="G448" s="24">
        <v>165</v>
      </c>
      <c r="H448" s="24">
        <v>233</v>
      </c>
      <c r="I448" s="24">
        <v>701</v>
      </c>
      <c r="J448" s="21">
        <v>1492</v>
      </c>
      <c r="K448" s="18" t="s">
        <v>1428</v>
      </c>
      <c r="L448" s="18" t="s">
        <v>697</v>
      </c>
    </row>
    <row r="449" spans="1:12">
      <c r="A449" s="19" t="s">
        <v>1500</v>
      </c>
      <c r="B449" s="19" t="s">
        <v>1289</v>
      </c>
      <c r="C449" s="19" t="str">
        <f t="shared" si="20"/>
        <v>Shafter</v>
      </c>
      <c r="D449" s="24"/>
      <c r="E449" s="24"/>
      <c r="F449" s="24">
        <v>678</v>
      </c>
      <c r="G449" s="24">
        <v>431</v>
      </c>
      <c r="H449" s="24">
        <v>604</v>
      </c>
      <c r="I449" s="24">
        <v>1581</v>
      </c>
      <c r="J449" s="21">
        <f t="shared" ref="J449:J480" si="23">SUM(D449:I449)</f>
        <v>3294</v>
      </c>
      <c r="K449" s="18" t="s">
        <v>1404</v>
      </c>
      <c r="L449" s="18" t="s">
        <v>697</v>
      </c>
    </row>
    <row r="450" spans="1:12">
      <c r="A450" s="19" t="s">
        <v>1290</v>
      </c>
      <c r="B450" s="19" t="str">
        <f>A450</f>
        <v>Shasta County - Unincorporated</v>
      </c>
      <c r="C450" s="19" t="str">
        <f t="shared" ref="C450:C513" si="24">B450</f>
        <v>Shasta County - Unincorporated</v>
      </c>
      <c r="D450" s="22"/>
      <c r="E450" s="22"/>
      <c r="F450" s="22">
        <v>273</v>
      </c>
      <c r="G450" s="22">
        <v>179</v>
      </c>
      <c r="H450" s="22">
        <v>193</v>
      </c>
      <c r="I450" s="22">
        <v>460</v>
      </c>
      <c r="J450" s="21">
        <f t="shared" si="23"/>
        <v>1105</v>
      </c>
      <c r="K450" s="18" t="s">
        <v>1399</v>
      </c>
      <c r="L450" s="18" t="s">
        <v>697</v>
      </c>
    </row>
    <row r="451" spans="1:12">
      <c r="A451" s="19" t="s">
        <v>1496</v>
      </c>
      <c r="B451" s="19" t="s">
        <v>1291</v>
      </c>
      <c r="C451" s="19" t="str">
        <f t="shared" si="24"/>
        <v>Shasta Lake</v>
      </c>
      <c r="D451" s="22"/>
      <c r="E451" s="22"/>
      <c r="F451" s="22">
        <v>56</v>
      </c>
      <c r="G451" s="22">
        <v>39</v>
      </c>
      <c r="H451" s="22">
        <v>42</v>
      </c>
      <c r="I451" s="22">
        <v>101</v>
      </c>
      <c r="J451" s="21">
        <f t="shared" si="23"/>
        <v>238</v>
      </c>
      <c r="K451" s="18" t="s">
        <v>1399</v>
      </c>
      <c r="L451" s="18" t="s">
        <v>697</v>
      </c>
    </row>
    <row r="452" spans="1:12">
      <c r="A452" s="19" t="s">
        <v>1292</v>
      </c>
      <c r="B452" s="19" t="str">
        <f>A452</f>
        <v>Sierra County - Unincorporated</v>
      </c>
      <c r="C452" s="19" t="str">
        <f t="shared" si="24"/>
        <v>Sierra County - Unincorporated</v>
      </c>
      <c r="D452" s="22"/>
      <c r="E452" s="22"/>
      <c r="F452" s="22">
        <v>1</v>
      </c>
      <c r="G452" s="22">
        <v>1</v>
      </c>
      <c r="H452" s="22">
        <v>0</v>
      </c>
      <c r="I452" s="22">
        <v>2</v>
      </c>
      <c r="J452" s="21">
        <f t="shared" si="23"/>
        <v>4</v>
      </c>
      <c r="K452" s="18" t="s">
        <v>1448</v>
      </c>
      <c r="L452" s="18" t="s">
        <v>713</v>
      </c>
    </row>
    <row r="453" spans="1:12">
      <c r="A453" s="19" t="s">
        <v>1105</v>
      </c>
      <c r="B453" s="19" t="s">
        <v>1293</v>
      </c>
      <c r="C453" s="19" t="str">
        <f t="shared" si="24"/>
        <v>Sierra Madre</v>
      </c>
      <c r="D453" s="22"/>
      <c r="E453" s="22"/>
      <c r="F453" s="22">
        <v>79</v>
      </c>
      <c r="G453" s="22">
        <v>39</v>
      </c>
      <c r="H453" s="22">
        <v>35</v>
      </c>
      <c r="I453" s="22">
        <v>51</v>
      </c>
      <c r="J453" s="21">
        <f t="shared" si="23"/>
        <v>204</v>
      </c>
      <c r="K453" s="18" t="s">
        <v>1390</v>
      </c>
      <c r="L453" s="18" t="s">
        <v>697</v>
      </c>
    </row>
    <row r="454" spans="1:12">
      <c r="A454" s="19" t="s">
        <v>1105</v>
      </c>
      <c r="B454" s="19" t="s">
        <v>1294</v>
      </c>
      <c r="C454" s="19" t="str">
        <f t="shared" si="24"/>
        <v>Signal Hill</v>
      </c>
      <c r="D454" s="22"/>
      <c r="E454" s="22"/>
      <c r="F454" s="22">
        <v>161</v>
      </c>
      <c r="G454" s="22">
        <v>78</v>
      </c>
      <c r="H454" s="22">
        <v>90</v>
      </c>
      <c r="I454" s="22">
        <v>188</v>
      </c>
      <c r="J454" s="21">
        <f t="shared" si="23"/>
        <v>517</v>
      </c>
      <c r="K454" s="18" t="s">
        <v>1390</v>
      </c>
      <c r="L454" s="18" t="s">
        <v>697</v>
      </c>
    </row>
    <row r="455" spans="1:12">
      <c r="A455" s="19" t="s">
        <v>1340</v>
      </c>
      <c r="B455" s="19" t="s">
        <v>1295</v>
      </c>
      <c r="C455" s="19" t="str">
        <f t="shared" si="24"/>
        <v>Simi Valley</v>
      </c>
      <c r="D455" s="22"/>
      <c r="E455" s="22"/>
      <c r="F455" s="22">
        <v>749</v>
      </c>
      <c r="G455" s="22">
        <v>493</v>
      </c>
      <c r="H455" s="22">
        <v>518</v>
      </c>
      <c r="I455" s="22">
        <v>1033</v>
      </c>
      <c r="J455" s="21">
        <f t="shared" si="23"/>
        <v>2793</v>
      </c>
      <c r="K455" s="18" t="s">
        <v>1417</v>
      </c>
      <c r="L455" s="18" t="s">
        <v>697</v>
      </c>
    </row>
    <row r="456" spans="1:12">
      <c r="A456" s="19" t="s">
        <v>1296</v>
      </c>
      <c r="B456" s="19" t="str">
        <f>A456</f>
        <v>Siskiyou County - Unincorporated</v>
      </c>
      <c r="C456" s="19" t="str">
        <f t="shared" si="24"/>
        <v>Siskiyou County - Unincorporated</v>
      </c>
      <c r="D456" s="22"/>
      <c r="E456" s="22"/>
      <c r="F456" s="22">
        <v>1</v>
      </c>
      <c r="G456" s="22">
        <v>1</v>
      </c>
      <c r="H456" s="22">
        <v>0</v>
      </c>
      <c r="I456" s="22">
        <v>0</v>
      </c>
      <c r="J456" s="21">
        <f t="shared" si="23"/>
        <v>2</v>
      </c>
      <c r="K456" s="18" t="s">
        <v>1435</v>
      </c>
      <c r="L456" s="18" t="s">
        <v>697</v>
      </c>
    </row>
    <row r="457" spans="1:12">
      <c r="A457" s="19" t="s">
        <v>1245</v>
      </c>
      <c r="B457" s="19" t="s">
        <v>1297</v>
      </c>
      <c r="C457" s="19" t="str">
        <f t="shared" si="24"/>
        <v>Solana Beach</v>
      </c>
      <c r="D457" s="22"/>
      <c r="E457" s="22"/>
      <c r="F457" s="22">
        <v>316</v>
      </c>
      <c r="G457" s="22">
        <v>159</v>
      </c>
      <c r="H457" s="22">
        <v>160</v>
      </c>
      <c r="I457" s="22">
        <v>240</v>
      </c>
      <c r="J457" s="21">
        <f t="shared" si="23"/>
        <v>875</v>
      </c>
      <c r="K457" s="18" t="s">
        <v>1420</v>
      </c>
      <c r="L457" s="18" t="s">
        <v>697</v>
      </c>
    </row>
    <row r="458" spans="1:12">
      <c r="A458" s="19" t="s">
        <v>1298</v>
      </c>
      <c r="B458" s="19" t="str">
        <f>A458</f>
        <v>Solano County - Unincorporated</v>
      </c>
      <c r="C458" s="19" t="str">
        <f t="shared" si="24"/>
        <v>Solano County - Unincorporated</v>
      </c>
      <c r="D458" s="22"/>
      <c r="E458" s="22"/>
      <c r="F458" s="22">
        <v>80</v>
      </c>
      <c r="G458" s="22">
        <v>50</v>
      </c>
      <c r="H458" s="22">
        <v>56</v>
      </c>
      <c r="I458" s="22">
        <v>129</v>
      </c>
      <c r="J458" s="21">
        <f t="shared" si="23"/>
        <v>315</v>
      </c>
      <c r="K458" s="18" t="s">
        <v>1411</v>
      </c>
      <c r="L458" s="18" t="s">
        <v>697</v>
      </c>
    </row>
    <row r="459" spans="1:12">
      <c r="A459" s="19" t="s">
        <v>1139</v>
      </c>
      <c r="B459" s="19" t="s">
        <v>1299</v>
      </c>
      <c r="C459" s="19" t="str">
        <f t="shared" si="24"/>
        <v>Soledad</v>
      </c>
      <c r="D459" s="24"/>
      <c r="E459" s="24"/>
      <c r="F459" s="24">
        <v>100</v>
      </c>
      <c r="G459" s="24">
        <v>65</v>
      </c>
      <c r="H459" s="24">
        <v>183</v>
      </c>
      <c r="I459" s="24">
        <v>376</v>
      </c>
      <c r="J459" s="21">
        <f t="shared" si="23"/>
        <v>724</v>
      </c>
      <c r="K459" s="18" t="s">
        <v>1422</v>
      </c>
      <c r="L459" s="18" t="s">
        <v>697</v>
      </c>
    </row>
    <row r="460" spans="1:12">
      <c r="A460" s="25" t="s">
        <v>1270</v>
      </c>
      <c r="B460" s="19" t="s">
        <v>1300</v>
      </c>
      <c r="C460" s="19" t="str">
        <f t="shared" si="24"/>
        <v>Solvang</v>
      </c>
      <c r="D460" s="22"/>
      <c r="E460" s="22"/>
      <c r="F460" s="22">
        <v>55</v>
      </c>
      <c r="G460" s="22">
        <v>39</v>
      </c>
      <c r="H460" s="22">
        <v>22</v>
      </c>
      <c r="I460" s="22">
        <v>75</v>
      </c>
      <c r="J460" s="21">
        <f t="shared" si="23"/>
        <v>191</v>
      </c>
      <c r="K460" s="18" t="s">
        <v>1416</v>
      </c>
      <c r="L460" s="18" t="s">
        <v>697</v>
      </c>
    </row>
    <row r="461" spans="1:12">
      <c r="A461" s="19" t="s">
        <v>1301</v>
      </c>
      <c r="B461" s="19" t="s">
        <v>1301</v>
      </c>
      <c r="C461" s="19" t="str">
        <f t="shared" si="24"/>
        <v>Sonoma</v>
      </c>
      <c r="D461" s="22"/>
      <c r="E461" s="22"/>
      <c r="F461" s="22">
        <v>83</v>
      </c>
      <c r="G461" s="22">
        <v>48</v>
      </c>
      <c r="H461" s="22">
        <v>50</v>
      </c>
      <c r="I461" s="22">
        <v>130</v>
      </c>
      <c r="J461" s="21">
        <f t="shared" si="23"/>
        <v>311</v>
      </c>
      <c r="K461" s="18" t="s">
        <v>1427</v>
      </c>
      <c r="L461" s="18" t="s">
        <v>697</v>
      </c>
    </row>
    <row r="462" spans="1:12">
      <c r="A462" s="19" t="s">
        <v>1302</v>
      </c>
      <c r="B462" s="19" t="str">
        <f>A462</f>
        <v>Sonoma County - Unincorporated</v>
      </c>
      <c r="C462" s="19" t="str">
        <f t="shared" si="24"/>
        <v>Sonoma County - Unincorporated</v>
      </c>
      <c r="D462" s="22"/>
      <c r="E462" s="22"/>
      <c r="F462" s="22">
        <v>1024</v>
      </c>
      <c r="G462" s="22">
        <v>584</v>
      </c>
      <c r="H462" s="22">
        <v>627</v>
      </c>
      <c r="I462" s="22">
        <v>1589</v>
      </c>
      <c r="J462" s="21">
        <f t="shared" si="23"/>
        <v>3824</v>
      </c>
      <c r="K462" s="18" t="s">
        <v>1427</v>
      </c>
      <c r="L462" s="18" t="s">
        <v>697</v>
      </c>
    </row>
    <row r="463" spans="1:12">
      <c r="A463" s="19" t="s">
        <v>1523</v>
      </c>
      <c r="B463" s="19" t="s">
        <v>1303</v>
      </c>
      <c r="C463" s="19" t="str">
        <f t="shared" si="24"/>
        <v>Sonora</v>
      </c>
      <c r="D463" s="22"/>
      <c r="E463" s="22"/>
      <c r="F463" s="22">
        <v>1</v>
      </c>
      <c r="G463" s="22">
        <v>1</v>
      </c>
      <c r="H463" s="22">
        <v>0</v>
      </c>
      <c r="I463" s="22">
        <v>0</v>
      </c>
      <c r="J463" s="21">
        <f t="shared" si="23"/>
        <v>2</v>
      </c>
      <c r="K463" s="18" t="s">
        <v>1460</v>
      </c>
      <c r="L463" s="18" t="s">
        <v>713</v>
      </c>
    </row>
    <row r="464" spans="1:12">
      <c r="A464" s="19" t="s">
        <v>1105</v>
      </c>
      <c r="B464" s="19" t="s">
        <v>1304</v>
      </c>
      <c r="C464" s="19" t="str">
        <f t="shared" si="24"/>
        <v>South El Monte</v>
      </c>
      <c r="D464" s="22"/>
      <c r="E464" s="22"/>
      <c r="F464" s="22">
        <v>131</v>
      </c>
      <c r="G464" s="22">
        <v>64</v>
      </c>
      <c r="H464" s="22">
        <v>70</v>
      </c>
      <c r="I464" s="22">
        <v>312</v>
      </c>
      <c r="J464" s="21">
        <f t="shared" si="23"/>
        <v>577</v>
      </c>
      <c r="K464" s="18" t="s">
        <v>1390</v>
      </c>
      <c r="L464" s="18" t="s">
        <v>697</v>
      </c>
    </row>
    <row r="465" spans="1:12">
      <c r="A465" s="19" t="s">
        <v>1105</v>
      </c>
      <c r="B465" s="19" t="s">
        <v>1305</v>
      </c>
      <c r="C465" s="19" t="str">
        <f t="shared" si="24"/>
        <v>South Gate</v>
      </c>
      <c r="D465" s="22"/>
      <c r="E465" s="22"/>
      <c r="F465" s="22">
        <v>2136</v>
      </c>
      <c r="G465" s="22">
        <v>994</v>
      </c>
      <c r="H465" s="22">
        <v>1173</v>
      </c>
      <c r="I465" s="22">
        <v>3979</v>
      </c>
      <c r="J465" s="21">
        <f t="shared" si="23"/>
        <v>8282</v>
      </c>
      <c r="K465" s="18" t="s">
        <v>1390</v>
      </c>
      <c r="L465" s="18" t="s">
        <v>697</v>
      </c>
    </row>
    <row r="466" spans="1:12">
      <c r="A466" s="19" t="s">
        <v>1521</v>
      </c>
      <c r="B466" s="19" t="s">
        <v>1306</v>
      </c>
      <c r="C466" s="19" t="str">
        <f t="shared" si="24"/>
        <v>South Lake Tahoe</v>
      </c>
      <c r="D466" s="22"/>
      <c r="E466" s="22"/>
      <c r="F466" s="22">
        <v>70</v>
      </c>
      <c r="G466" s="22">
        <v>50</v>
      </c>
      <c r="H466" s="22">
        <v>42</v>
      </c>
      <c r="I466" s="22">
        <v>127</v>
      </c>
      <c r="J466" s="21">
        <f t="shared" si="23"/>
        <v>289</v>
      </c>
      <c r="K466" s="18" t="s">
        <v>1437</v>
      </c>
      <c r="L466" s="18" t="s">
        <v>697</v>
      </c>
    </row>
    <row r="467" spans="1:12">
      <c r="A467" s="19" t="s">
        <v>1105</v>
      </c>
      <c r="B467" s="19" t="s">
        <v>1307</v>
      </c>
      <c r="C467" s="19" t="str">
        <f t="shared" si="24"/>
        <v>South Pasadena</v>
      </c>
      <c r="D467" s="22"/>
      <c r="E467" s="22"/>
      <c r="F467" s="22">
        <v>757</v>
      </c>
      <c r="G467" s="22">
        <v>398</v>
      </c>
      <c r="H467" s="22">
        <v>334</v>
      </c>
      <c r="I467" s="22">
        <v>578</v>
      </c>
      <c r="J467" s="21">
        <f t="shared" si="23"/>
        <v>2067</v>
      </c>
      <c r="K467" s="18" t="s">
        <v>1390</v>
      </c>
      <c r="L467" s="18" t="s">
        <v>697</v>
      </c>
    </row>
    <row r="468" spans="1:12">
      <c r="A468" s="19" t="s">
        <v>1262</v>
      </c>
      <c r="B468" s="19" t="s">
        <v>1308</v>
      </c>
      <c r="C468" s="19" t="str">
        <f t="shared" si="24"/>
        <v>South San Francisco</v>
      </c>
      <c r="D468" s="22"/>
      <c r="E468" s="22"/>
      <c r="F468" s="22">
        <v>871</v>
      </c>
      <c r="G468" s="22">
        <v>502</v>
      </c>
      <c r="H468" s="22">
        <v>720</v>
      </c>
      <c r="I468" s="22">
        <v>1863</v>
      </c>
      <c r="J468" s="21">
        <f t="shared" si="23"/>
        <v>3956</v>
      </c>
      <c r="K468" s="18" t="s">
        <v>1405</v>
      </c>
      <c r="L468" s="18" t="s">
        <v>697</v>
      </c>
    </row>
    <row r="469" spans="1:12">
      <c r="A469" s="19" t="s">
        <v>1150</v>
      </c>
      <c r="B469" s="19" t="s">
        <v>1489</v>
      </c>
      <c r="C469" s="19" t="str">
        <f t="shared" si="24"/>
        <v>St. Helena</v>
      </c>
      <c r="D469" s="22"/>
      <c r="E469" s="22"/>
      <c r="F469" s="22">
        <v>104</v>
      </c>
      <c r="G469" s="22">
        <v>59</v>
      </c>
      <c r="H469" s="22">
        <v>26</v>
      </c>
      <c r="I469" s="22">
        <v>67</v>
      </c>
      <c r="J469" s="21">
        <f t="shared" si="23"/>
        <v>256</v>
      </c>
      <c r="K469" s="18" t="s">
        <v>1398</v>
      </c>
      <c r="L469" s="18" t="s">
        <v>697</v>
      </c>
    </row>
    <row r="470" spans="1:12">
      <c r="A470" s="19" t="s">
        <v>1309</v>
      </c>
      <c r="B470" s="19" t="str">
        <f>A470</f>
        <v>Stanislaus County - Unincorporated</v>
      </c>
      <c r="C470" s="19" t="str">
        <f t="shared" si="24"/>
        <v>Stanislaus County - Unincorporated</v>
      </c>
      <c r="D470" s="23"/>
      <c r="E470" s="23"/>
      <c r="F470" s="23">
        <v>574</v>
      </c>
      <c r="G470" s="23">
        <v>398</v>
      </c>
      <c r="H470" s="23">
        <v>458</v>
      </c>
      <c r="I470" s="23">
        <v>1045</v>
      </c>
      <c r="J470" s="21">
        <f t="shared" si="23"/>
        <v>2475</v>
      </c>
      <c r="K470" s="18" t="s">
        <v>1423</v>
      </c>
      <c r="L470" s="18" t="s">
        <v>697</v>
      </c>
    </row>
    <row r="471" spans="1:12">
      <c r="A471" s="19" t="s">
        <v>1168</v>
      </c>
      <c r="B471" s="19" t="s">
        <v>1310</v>
      </c>
      <c r="C471" s="19" t="str">
        <f t="shared" si="24"/>
        <v>Stanton</v>
      </c>
      <c r="D471" s="22"/>
      <c r="E471" s="22"/>
      <c r="F471" s="22">
        <v>165</v>
      </c>
      <c r="G471" s="22">
        <v>145</v>
      </c>
      <c r="H471" s="22">
        <v>231</v>
      </c>
      <c r="I471" s="22">
        <v>690</v>
      </c>
      <c r="J471" s="21">
        <f t="shared" si="23"/>
        <v>1231</v>
      </c>
      <c r="K471" s="18" t="s">
        <v>1392</v>
      </c>
      <c r="L471" s="18" t="s">
        <v>697</v>
      </c>
    </row>
    <row r="472" spans="1:12">
      <c r="A472" s="19" t="s">
        <v>1252</v>
      </c>
      <c r="B472" s="19" t="s">
        <v>1311</v>
      </c>
      <c r="C472" s="19" t="str">
        <f t="shared" si="24"/>
        <v>Stockton</v>
      </c>
      <c r="D472" s="26"/>
      <c r="E472" s="26"/>
      <c r="F472" s="26">
        <v>2465</v>
      </c>
      <c r="G472" s="26">
        <v>1548</v>
      </c>
      <c r="H472" s="26">
        <v>2572</v>
      </c>
      <c r="I472" s="26">
        <v>6088</v>
      </c>
      <c r="J472" s="21">
        <f t="shared" si="23"/>
        <v>12673</v>
      </c>
      <c r="K472" s="18" t="s">
        <v>1438</v>
      </c>
      <c r="L472" s="18" t="s">
        <v>697</v>
      </c>
    </row>
    <row r="473" spans="1:12">
      <c r="A473" s="19" t="s">
        <v>1504</v>
      </c>
      <c r="B473" s="19" t="s">
        <v>1312</v>
      </c>
      <c r="C473" s="19" t="str">
        <f t="shared" si="24"/>
        <v>Suisun City</v>
      </c>
      <c r="D473" s="22"/>
      <c r="E473" s="22"/>
      <c r="F473" s="22">
        <v>160</v>
      </c>
      <c r="G473" s="22">
        <v>95</v>
      </c>
      <c r="H473" s="22">
        <v>98</v>
      </c>
      <c r="I473" s="22">
        <v>267</v>
      </c>
      <c r="J473" s="21">
        <f t="shared" si="23"/>
        <v>620</v>
      </c>
      <c r="K473" s="18" t="s">
        <v>1411</v>
      </c>
      <c r="L473" s="18" t="s">
        <v>697</v>
      </c>
    </row>
    <row r="474" spans="1:12">
      <c r="A474" s="19" t="s">
        <v>1272</v>
      </c>
      <c r="B474" s="19" t="s">
        <v>1313</v>
      </c>
      <c r="C474" s="19" t="str">
        <f t="shared" si="24"/>
        <v>Sunnyvale</v>
      </c>
      <c r="D474" s="22"/>
      <c r="E474" s="22"/>
      <c r="F474" s="22">
        <v>2968</v>
      </c>
      <c r="G474" s="22">
        <v>1709</v>
      </c>
      <c r="H474" s="22">
        <v>2032</v>
      </c>
      <c r="I474" s="22">
        <v>5257</v>
      </c>
      <c r="J474" s="21">
        <f t="shared" si="23"/>
        <v>11966</v>
      </c>
      <c r="K474" s="18" t="s">
        <v>1418</v>
      </c>
      <c r="L474" s="18" t="s">
        <v>697</v>
      </c>
    </row>
    <row r="475" spans="1:12">
      <c r="A475" s="19" t="s">
        <v>1524</v>
      </c>
      <c r="B475" s="19" t="s">
        <v>1314</v>
      </c>
      <c r="C475" s="19" t="str">
        <f t="shared" si="24"/>
        <v>Susanville</v>
      </c>
      <c r="D475" s="22"/>
      <c r="E475" s="22"/>
      <c r="F475" s="22">
        <v>1</v>
      </c>
      <c r="G475" s="22">
        <v>1</v>
      </c>
      <c r="H475" s="22">
        <v>0</v>
      </c>
      <c r="I475" s="22">
        <v>0</v>
      </c>
      <c r="J475" s="21">
        <f t="shared" si="23"/>
        <v>2</v>
      </c>
      <c r="K475" s="18" t="s">
        <v>1445</v>
      </c>
      <c r="L475" s="18" t="s">
        <v>713</v>
      </c>
    </row>
    <row r="476" spans="1:12">
      <c r="A476" s="19" t="s">
        <v>1315</v>
      </c>
      <c r="B476" s="19" t="str">
        <f>A476</f>
        <v>Sutter County - Unincorporated</v>
      </c>
      <c r="C476" s="19" t="str">
        <f t="shared" si="24"/>
        <v>Sutter County - Unincorporated</v>
      </c>
      <c r="D476" s="22"/>
      <c r="E476" s="22"/>
      <c r="F476" s="22">
        <v>177</v>
      </c>
      <c r="G476" s="22">
        <v>107</v>
      </c>
      <c r="H476" s="22">
        <v>132</v>
      </c>
      <c r="I476" s="22">
        <v>313</v>
      </c>
      <c r="J476" s="21">
        <f t="shared" si="23"/>
        <v>729</v>
      </c>
      <c r="K476" s="18" t="s">
        <v>1446</v>
      </c>
      <c r="L476" s="18" t="s">
        <v>697</v>
      </c>
    </row>
    <row r="477" spans="1:12">
      <c r="A477" s="19" t="s">
        <v>864</v>
      </c>
      <c r="B477" s="19" t="s">
        <v>1316</v>
      </c>
      <c r="C477" s="19" t="str">
        <f t="shared" si="24"/>
        <v>Sutter Creek</v>
      </c>
      <c r="D477" s="22"/>
      <c r="E477" s="22"/>
      <c r="F477" s="22">
        <v>15</v>
      </c>
      <c r="G477" s="22">
        <v>12</v>
      </c>
      <c r="H477" s="22">
        <v>13</v>
      </c>
      <c r="I477" s="22">
        <v>34</v>
      </c>
      <c r="J477" s="21">
        <f t="shared" si="23"/>
        <v>74</v>
      </c>
      <c r="K477" s="18" t="s">
        <v>1397</v>
      </c>
      <c r="L477" s="18" t="s">
        <v>697</v>
      </c>
    </row>
    <row r="478" spans="1:12">
      <c r="A478" s="19" t="s">
        <v>1500</v>
      </c>
      <c r="B478" s="19" t="s">
        <v>1317</v>
      </c>
      <c r="C478" s="19" t="str">
        <f t="shared" si="24"/>
        <v>Taft</v>
      </c>
      <c r="D478" s="24"/>
      <c r="E478" s="24"/>
      <c r="F478" s="24">
        <v>68</v>
      </c>
      <c r="G478" s="24">
        <v>43</v>
      </c>
      <c r="H478" s="24">
        <v>109</v>
      </c>
      <c r="I478" s="24">
        <v>284</v>
      </c>
      <c r="J478" s="21">
        <f t="shared" si="23"/>
        <v>504</v>
      </c>
      <c r="K478" s="18" t="s">
        <v>1404</v>
      </c>
      <c r="L478" s="18" t="s">
        <v>697</v>
      </c>
    </row>
    <row r="479" spans="1:12">
      <c r="A479" s="19" t="s">
        <v>1500</v>
      </c>
      <c r="B479" s="19" t="s">
        <v>1318</v>
      </c>
      <c r="C479" s="19" t="str">
        <f t="shared" si="24"/>
        <v>Tehachapi</v>
      </c>
      <c r="D479" s="24"/>
      <c r="E479" s="24"/>
      <c r="F479" s="24">
        <v>188</v>
      </c>
      <c r="G479" s="24">
        <v>119</v>
      </c>
      <c r="H479" s="24">
        <v>164</v>
      </c>
      <c r="I479" s="24">
        <v>431</v>
      </c>
      <c r="J479" s="21">
        <f t="shared" si="23"/>
        <v>902</v>
      </c>
      <c r="K479" s="18" t="s">
        <v>1404</v>
      </c>
      <c r="L479" s="18" t="s">
        <v>697</v>
      </c>
    </row>
    <row r="480" spans="1:12">
      <c r="A480" s="19" t="s">
        <v>1461</v>
      </c>
      <c r="B480" s="19" t="s">
        <v>1461</v>
      </c>
      <c r="C480" s="19" t="str">
        <f t="shared" si="24"/>
        <v>Tehama</v>
      </c>
      <c r="D480" s="22"/>
      <c r="E480" s="22"/>
      <c r="F480" s="22">
        <v>2</v>
      </c>
      <c r="G480" s="22">
        <v>1</v>
      </c>
      <c r="H480" s="22">
        <v>1</v>
      </c>
      <c r="I480" s="22">
        <v>4</v>
      </c>
      <c r="J480" s="21">
        <f t="shared" si="23"/>
        <v>8</v>
      </c>
      <c r="K480" s="18" t="s">
        <v>1431</v>
      </c>
      <c r="L480" s="18" t="s">
        <v>713</v>
      </c>
    </row>
    <row r="481" spans="1:12">
      <c r="A481" s="19" t="s">
        <v>1319</v>
      </c>
      <c r="B481" s="19" t="str">
        <f>A481</f>
        <v>Tehama County - Unincorporated</v>
      </c>
      <c r="C481" s="19" t="str">
        <f t="shared" si="24"/>
        <v>Tehama County - Unincorporated</v>
      </c>
      <c r="D481" s="22"/>
      <c r="E481" s="22"/>
      <c r="F481" s="22">
        <v>121</v>
      </c>
      <c r="G481" s="22">
        <v>82</v>
      </c>
      <c r="H481" s="22">
        <v>77</v>
      </c>
      <c r="I481" s="22">
        <v>174</v>
      </c>
      <c r="J481" s="21">
        <f t="shared" ref="J481:J512" si="25">SUM(D481:I481)</f>
        <v>454</v>
      </c>
      <c r="K481" s="18" t="s">
        <v>1431</v>
      </c>
      <c r="L481" s="18" t="s">
        <v>713</v>
      </c>
    </row>
    <row r="482" spans="1:12">
      <c r="A482" s="19" t="s">
        <v>1225</v>
      </c>
      <c r="B482" s="19" t="s">
        <v>1320</v>
      </c>
      <c r="C482" s="19" t="str">
        <f t="shared" si="24"/>
        <v>Temecula</v>
      </c>
      <c r="D482" s="22"/>
      <c r="E482" s="22"/>
      <c r="F482" s="22">
        <v>1359</v>
      </c>
      <c r="G482" s="22">
        <v>801</v>
      </c>
      <c r="H482" s="22">
        <v>778</v>
      </c>
      <c r="I482" s="22">
        <v>1255</v>
      </c>
      <c r="J482" s="21">
        <f t="shared" si="25"/>
        <v>4193</v>
      </c>
      <c r="K482" s="18" t="s">
        <v>1409</v>
      </c>
      <c r="L482" s="18" t="s">
        <v>697</v>
      </c>
    </row>
    <row r="483" spans="1:12">
      <c r="A483" s="19" t="s">
        <v>1105</v>
      </c>
      <c r="B483" s="19" t="s">
        <v>1321</v>
      </c>
      <c r="C483" s="19" t="str">
        <f t="shared" si="24"/>
        <v>Temple City</v>
      </c>
      <c r="D483" s="22"/>
      <c r="E483" s="22"/>
      <c r="F483" s="22">
        <v>630</v>
      </c>
      <c r="G483" s="22">
        <v>350</v>
      </c>
      <c r="H483" s="22">
        <v>369</v>
      </c>
      <c r="I483" s="22">
        <v>837</v>
      </c>
      <c r="J483" s="21">
        <f t="shared" si="25"/>
        <v>2186</v>
      </c>
      <c r="K483" s="18" t="s">
        <v>1390</v>
      </c>
      <c r="L483" s="18" t="s">
        <v>697</v>
      </c>
    </row>
    <row r="484" spans="1:12">
      <c r="A484" s="19" t="s">
        <v>1340</v>
      </c>
      <c r="B484" s="19" t="s">
        <v>1322</v>
      </c>
      <c r="C484" s="19" t="str">
        <f t="shared" si="24"/>
        <v>Thousand Oaks</v>
      </c>
      <c r="D484" s="22"/>
      <c r="E484" s="22"/>
      <c r="F484" s="22">
        <v>735</v>
      </c>
      <c r="G484" s="22">
        <v>494</v>
      </c>
      <c r="H484" s="22">
        <v>532</v>
      </c>
      <c r="I484" s="22">
        <v>860</v>
      </c>
      <c r="J484" s="21">
        <f t="shared" si="25"/>
        <v>2621</v>
      </c>
      <c r="K484" s="18" t="s">
        <v>1417</v>
      </c>
      <c r="L484" s="18" t="s">
        <v>697</v>
      </c>
    </row>
    <row r="485" spans="1:12">
      <c r="A485" s="19" t="s">
        <v>1503</v>
      </c>
      <c r="B485" s="19" t="s">
        <v>1323</v>
      </c>
      <c r="C485" s="19" t="str">
        <f t="shared" si="24"/>
        <v>Tiburon</v>
      </c>
      <c r="D485" s="22"/>
      <c r="E485" s="22"/>
      <c r="F485" s="22">
        <v>193</v>
      </c>
      <c r="G485" s="22">
        <v>110</v>
      </c>
      <c r="H485" s="22">
        <v>93</v>
      </c>
      <c r="I485" s="22">
        <v>243</v>
      </c>
      <c r="J485" s="21">
        <f t="shared" si="25"/>
        <v>639</v>
      </c>
      <c r="K485" s="18" t="s">
        <v>1410</v>
      </c>
      <c r="L485" s="18" t="s">
        <v>697</v>
      </c>
    </row>
    <row r="486" spans="1:12">
      <c r="A486" s="19" t="s">
        <v>1105</v>
      </c>
      <c r="B486" s="19" t="s">
        <v>1324</v>
      </c>
      <c r="C486" s="19" t="str">
        <f t="shared" si="24"/>
        <v>Torrance</v>
      </c>
      <c r="D486" s="22"/>
      <c r="E486" s="22"/>
      <c r="F486" s="22">
        <v>1621</v>
      </c>
      <c r="G486" s="22">
        <v>846</v>
      </c>
      <c r="H486" s="22">
        <v>853</v>
      </c>
      <c r="I486" s="22">
        <v>1619</v>
      </c>
      <c r="J486" s="21">
        <f t="shared" si="25"/>
        <v>4939</v>
      </c>
      <c r="K486" s="18" t="s">
        <v>1390</v>
      </c>
      <c r="L486" s="18" t="s">
        <v>697</v>
      </c>
    </row>
    <row r="487" spans="1:12">
      <c r="A487" s="19" t="s">
        <v>1252</v>
      </c>
      <c r="B487" s="19" t="s">
        <v>1325</v>
      </c>
      <c r="C487" s="19" t="str">
        <f t="shared" si="24"/>
        <v>Tracy</v>
      </c>
      <c r="D487" s="26"/>
      <c r="E487" s="26"/>
      <c r="F487" s="26">
        <v>2994</v>
      </c>
      <c r="G487" s="26">
        <v>1879</v>
      </c>
      <c r="H487" s="26">
        <v>1175</v>
      </c>
      <c r="I487" s="26">
        <v>2782</v>
      </c>
      <c r="J487" s="21">
        <f t="shared" si="25"/>
        <v>8830</v>
      </c>
      <c r="K487" s="18" t="s">
        <v>1438</v>
      </c>
      <c r="L487" s="18" t="s">
        <v>697</v>
      </c>
    </row>
    <row r="488" spans="1:12">
      <c r="A488" s="19" t="s">
        <v>1499</v>
      </c>
      <c r="B488" s="19" t="s">
        <v>1326</v>
      </c>
      <c r="C488" s="19" t="str">
        <f t="shared" si="24"/>
        <v>Trinidad</v>
      </c>
      <c r="D488" s="22"/>
      <c r="E488" s="22"/>
      <c r="F488" s="22">
        <v>4</v>
      </c>
      <c r="G488" s="22">
        <v>4</v>
      </c>
      <c r="H488" s="22">
        <v>3</v>
      </c>
      <c r="I488" s="22">
        <v>7</v>
      </c>
      <c r="J488" s="21">
        <f t="shared" si="25"/>
        <v>18</v>
      </c>
      <c r="K488" s="18" t="s">
        <v>1402</v>
      </c>
      <c r="L488" s="18" t="s">
        <v>697</v>
      </c>
    </row>
    <row r="489" spans="1:12">
      <c r="A489" s="19" t="s">
        <v>1327</v>
      </c>
      <c r="B489" s="19" t="str">
        <f>A489</f>
        <v>Trinity County - Unincorporated</v>
      </c>
      <c r="C489" s="19" t="str">
        <f t="shared" si="24"/>
        <v>Trinity County - Unincorporated</v>
      </c>
      <c r="D489" s="22"/>
      <c r="E489" s="22"/>
      <c r="F489" s="22">
        <v>1</v>
      </c>
      <c r="G489" s="22">
        <v>1</v>
      </c>
      <c r="H489" s="22">
        <v>0</v>
      </c>
      <c r="I489" s="22">
        <v>0</v>
      </c>
      <c r="J489" s="21">
        <f t="shared" si="25"/>
        <v>2</v>
      </c>
      <c r="K489" s="18" t="s">
        <v>1462</v>
      </c>
      <c r="L489" s="18" t="s">
        <v>713</v>
      </c>
    </row>
    <row r="490" spans="1:12">
      <c r="A490" s="19" t="s">
        <v>1513</v>
      </c>
      <c r="B490" s="19" t="s">
        <v>1328</v>
      </c>
      <c r="C490" s="19" t="str">
        <f t="shared" si="24"/>
        <v>Truckee</v>
      </c>
      <c r="D490" s="22"/>
      <c r="E490" s="22"/>
      <c r="F490" s="22">
        <v>187</v>
      </c>
      <c r="G490" s="22">
        <v>140</v>
      </c>
      <c r="H490" s="22">
        <v>128</v>
      </c>
      <c r="I490" s="22">
        <v>300</v>
      </c>
      <c r="J490" s="21">
        <f t="shared" si="25"/>
        <v>755</v>
      </c>
      <c r="K490" s="18" t="s">
        <v>1441</v>
      </c>
      <c r="L490" s="18" t="s">
        <v>697</v>
      </c>
    </row>
    <row r="491" spans="1:12">
      <c r="A491" s="19" t="s">
        <v>1329</v>
      </c>
      <c r="B491" s="19" t="s">
        <v>1329</v>
      </c>
      <c r="C491" s="19" t="str">
        <f t="shared" si="24"/>
        <v>Tulare</v>
      </c>
      <c r="D491" s="23"/>
      <c r="E491" s="23"/>
      <c r="F491" s="23">
        <v>1435</v>
      </c>
      <c r="G491" s="23">
        <v>884</v>
      </c>
      <c r="H491" s="23">
        <v>677</v>
      </c>
      <c r="I491" s="23">
        <v>1753</v>
      </c>
      <c r="J491" s="21">
        <f t="shared" si="25"/>
        <v>4749</v>
      </c>
      <c r="K491" s="18" t="s">
        <v>1434</v>
      </c>
      <c r="L491" s="18" t="s">
        <v>697</v>
      </c>
    </row>
    <row r="492" spans="1:12">
      <c r="A492" s="19" t="s">
        <v>1330</v>
      </c>
      <c r="B492" s="19" t="str">
        <f>A492</f>
        <v>Tulare County - Unincorporated</v>
      </c>
      <c r="C492" s="19" t="str">
        <f t="shared" si="24"/>
        <v>Tulare County - Unincorporated</v>
      </c>
      <c r="D492" s="23"/>
      <c r="E492" s="23"/>
      <c r="F492" s="23">
        <v>1563</v>
      </c>
      <c r="G492" s="23">
        <v>963</v>
      </c>
      <c r="H492" s="23">
        <v>1870</v>
      </c>
      <c r="I492" s="23">
        <v>4847</v>
      </c>
      <c r="J492" s="21">
        <f t="shared" si="25"/>
        <v>9243</v>
      </c>
      <c r="K492" s="18" t="s">
        <v>1434</v>
      </c>
      <c r="L492" s="18" t="s">
        <v>697</v>
      </c>
    </row>
    <row r="493" spans="1:12">
      <c r="A493" s="19" t="s">
        <v>1511</v>
      </c>
      <c r="B493" s="19" t="s">
        <v>1463</v>
      </c>
      <c r="C493" s="19" t="str">
        <f t="shared" si="24"/>
        <v>Tulelake</v>
      </c>
      <c r="D493" s="22"/>
      <c r="E493" s="22"/>
      <c r="F493" s="22">
        <v>1</v>
      </c>
      <c r="G493" s="22">
        <v>1</v>
      </c>
      <c r="H493" s="22">
        <v>0</v>
      </c>
      <c r="I493" s="22">
        <v>0</v>
      </c>
      <c r="J493" s="21">
        <f t="shared" si="25"/>
        <v>2</v>
      </c>
      <c r="K493" s="18" t="s">
        <v>1435</v>
      </c>
      <c r="L493" s="18" t="s">
        <v>697</v>
      </c>
    </row>
    <row r="494" spans="1:12">
      <c r="A494" s="19" t="s">
        <v>1331</v>
      </c>
      <c r="B494" s="19" t="str">
        <f>A494</f>
        <v>Tuolumne County - Unincorporated</v>
      </c>
      <c r="C494" s="19" t="str">
        <f t="shared" si="24"/>
        <v>Tuolumne County - Unincorporated</v>
      </c>
      <c r="D494" s="22"/>
      <c r="E494" s="22"/>
      <c r="F494" s="22">
        <v>1</v>
      </c>
      <c r="G494" s="22">
        <v>1</v>
      </c>
      <c r="H494" s="22">
        <v>0</v>
      </c>
      <c r="I494" s="22">
        <v>0</v>
      </c>
      <c r="J494" s="21">
        <f t="shared" si="25"/>
        <v>2</v>
      </c>
      <c r="K494" s="18" t="s">
        <v>1460</v>
      </c>
      <c r="L494" s="18" t="s">
        <v>713</v>
      </c>
    </row>
    <row r="495" spans="1:12">
      <c r="A495" s="19" t="s">
        <v>1507</v>
      </c>
      <c r="B495" s="19" t="s">
        <v>1332</v>
      </c>
      <c r="C495" s="19" t="str">
        <f t="shared" si="24"/>
        <v>Turlock</v>
      </c>
      <c r="D495" s="23"/>
      <c r="E495" s="23"/>
      <c r="F495" s="23">
        <v>1305</v>
      </c>
      <c r="G495" s="23">
        <v>903</v>
      </c>
      <c r="H495" s="23">
        <v>1096</v>
      </c>
      <c r="I495" s="23">
        <v>2498</v>
      </c>
      <c r="J495" s="21">
        <f t="shared" si="25"/>
        <v>5802</v>
      </c>
      <c r="K495" s="18" t="s">
        <v>1423</v>
      </c>
      <c r="L495" s="18" t="s">
        <v>697</v>
      </c>
    </row>
    <row r="496" spans="1:12">
      <c r="A496" s="19" t="s">
        <v>1168</v>
      </c>
      <c r="B496" s="19" t="s">
        <v>1333</v>
      </c>
      <c r="C496" s="19" t="str">
        <f t="shared" si="24"/>
        <v>Tustin</v>
      </c>
      <c r="D496" s="22"/>
      <c r="E496" s="22"/>
      <c r="F496" s="22">
        <v>1724</v>
      </c>
      <c r="G496" s="22">
        <v>1046</v>
      </c>
      <c r="H496" s="22">
        <v>1132</v>
      </c>
      <c r="I496" s="22">
        <v>2880</v>
      </c>
      <c r="J496" s="21">
        <f t="shared" si="25"/>
        <v>6782</v>
      </c>
      <c r="K496" s="18" t="s">
        <v>1392</v>
      </c>
      <c r="L496" s="18" t="s">
        <v>697</v>
      </c>
    </row>
    <row r="497" spans="1:12">
      <c r="A497" s="19" t="s">
        <v>1240</v>
      </c>
      <c r="B497" s="19" t="s">
        <v>1334</v>
      </c>
      <c r="C497" s="19" t="str">
        <f t="shared" si="24"/>
        <v>Twentynine Palms</v>
      </c>
      <c r="D497" s="22"/>
      <c r="E497" s="22"/>
      <c r="F497" s="22">
        <v>231</v>
      </c>
      <c r="G497" s="22">
        <v>127</v>
      </c>
      <c r="H497" s="22">
        <v>185</v>
      </c>
      <c r="I497" s="22">
        <v>504</v>
      </c>
      <c r="J497" s="21">
        <f t="shared" si="25"/>
        <v>1047</v>
      </c>
      <c r="K497" s="18" t="s">
        <v>1389</v>
      </c>
      <c r="L497" s="18" t="s">
        <v>697</v>
      </c>
    </row>
    <row r="498" spans="1:12">
      <c r="A498" s="19" t="s">
        <v>1512</v>
      </c>
      <c r="B498" s="19" t="s">
        <v>1335</v>
      </c>
      <c r="C498" s="19" t="str">
        <f t="shared" si="24"/>
        <v>Ukiah</v>
      </c>
      <c r="D498" s="22"/>
      <c r="E498" s="22"/>
      <c r="F498" s="22">
        <v>86</v>
      </c>
      <c r="G498" s="22">
        <v>72</v>
      </c>
      <c r="H498" s="22">
        <v>49</v>
      </c>
      <c r="I498" s="22">
        <v>32</v>
      </c>
      <c r="J498" s="21">
        <f t="shared" si="25"/>
        <v>239</v>
      </c>
      <c r="K498" s="18" t="s">
        <v>1439</v>
      </c>
      <c r="L498" s="18" t="s">
        <v>697</v>
      </c>
    </row>
    <row r="499" spans="1:12">
      <c r="A499" s="19" t="s">
        <v>857</v>
      </c>
      <c r="B499" s="19" t="s">
        <v>1336</v>
      </c>
      <c r="C499" s="19" t="str">
        <f t="shared" si="24"/>
        <v>Union City</v>
      </c>
      <c r="D499" s="22"/>
      <c r="E499" s="22"/>
      <c r="F499" s="22">
        <v>862</v>
      </c>
      <c r="G499" s="22">
        <v>496</v>
      </c>
      <c r="H499" s="22">
        <v>382</v>
      </c>
      <c r="I499" s="22">
        <v>988</v>
      </c>
      <c r="J499" s="21">
        <f t="shared" si="25"/>
        <v>2728</v>
      </c>
      <c r="K499" s="18" t="s">
        <v>1391</v>
      </c>
      <c r="L499" s="18" t="s">
        <v>697</v>
      </c>
    </row>
    <row r="500" spans="1:12">
      <c r="A500" s="19" t="s">
        <v>1240</v>
      </c>
      <c r="B500" s="19" t="s">
        <v>1337</v>
      </c>
      <c r="C500" s="19" t="str">
        <f t="shared" si="24"/>
        <v>Upland</v>
      </c>
      <c r="D500" s="22"/>
      <c r="E500" s="22"/>
      <c r="F500" s="22">
        <v>1584</v>
      </c>
      <c r="G500" s="22">
        <v>959</v>
      </c>
      <c r="H500" s="22">
        <v>1013</v>
      </c>
      <c r="I500" s="22">
        <v>2130</v>
      </c>
      <c r="J500" s="21">
        <f t="shared" si="25"/>
        <v>5686</v>
      </c>
      <c r="K500" s="18" t="s">
        <v>1389</v>
      </c>
      <c r="L500" s="18" t="s">
        <v>697</v>
      </c>
    </row>
    <row r="501" spans="1:12">
      <c r="A501" s="19" t="s">
        <v>1504</v>
      </c>
      <c r="B501" s="19" t="s">
        <v>1338</v>
      </c>
      <c r="C501" s="19" t="str">
        <f t="shared" si="24"/>
        <v>Vacaville</v>
      </c>
      <c r="D501" s="22"/>
      <c r="E501" s="22"/>
      <c r="F501" s="22">
        <v>677</v>
      </c>
      <c r="G501" s="22">
        <v>404</v>
      </c>
      <c r="H501" s="22">
        <v>409</v>
      </c>
      <c r="I501" s="22">
        <v>1105</v>
      </c>
      <c r="J501" s="21">
        <f t="shared" si="25"/>
        <v>2595</v>
      </c>
      <c r="K501" s="18" t="s">
        <v>1411</v>
      </c>
      <c r="L501" s="18" t="s">
        <v>697</v>
      </c>
    </row>
    <row r="502" spans="1:12">
      <c r="A502" s="19" t="s">
        <v>1504</v>
      </c>
      <c r="B502" s="19" t="s">
        <v>1339</v>
      </c>
      <c r="C502" s="19" t="str">
        <f t="shared" si="24"/>
        <v>Vallejo</v>
      </c>
      <c r="D502" s="22"/>
      <c r="E502" s="22"/>
      <c r="F502" s="22">
        <v>690</v>
      </c>
      <c r="G502" s="22">
        <v>369</v>
      </c>
      <c r="H502" s="22">
        <v>495</v>
      </c>
      <c r="I502" s="22">
        <v>1346</v>
      </c>
      <c r="J502" s="21">
        <f t="shared" si="25"/>
        <v>2900</v>
      </c>
      <c r="K502" s="18" t="s">
        <v>1411</v>
      </c>
      <c r="L502" s="18" t="s">
        <v>697</v>
      </c>
    </row>
    <row r="503" spans="1:12">
      <c r="A503" s="19" t="s">
        <v>1340</v>
      </c>
      <c r="B503" s="19" t="s">
        <v>1340</v>
      </c>
      <c r="C503" s="19" t="str">
        <f t="shared" si="24"/>
        <v>Ventura</v>
      </c>
      <c r="D503" s="22"/>
      <c r="E503" s="22"/>
      <c r="F503" s="22">
        <v>1187</v>
      </c>
      <c r="G503" s="22">
        <v>865</v>
      </c>
      <c r="H503" s="22">
        <v>950</v>
      </c>
      <c r="I503" s="22">
        <v>2310</v>
      </c>
      <c r="J503" s="21">
        <f t="shared" si="25"/>
        <v>5312</v>
      </c>
      <c r="K503" s="18" t="s">
        <v>1417</v>
      </c>
      <c r="L503" s="18" t="s">
        <v>697</v>
      </c>
    </row>
    <row r="504" spans="1:12">
      <c r="A504" s="19" t="s">
        <v>1341</v>
      </c>
      <c r="B504" s="19" t="str">
        <f>A504</f>
        <v>Ventura County - Unincorporated</v>
      </c>
      <c r="C504" s="19" t="str">
        <f t="shared" si="24"/>
        <v>Ventura County - Unincorporated</v>
      </c>
      <c r="D504" s="22"/>
      <c r="E504" s="22"/>
      <c r="F504" s="22">
        <v>319</v>
      </c>
      <c r="G504" s="22">
        <v>225</v>
      </c>
      <c r="H504" s="22">
        <v>250</v>
      </c>
      <c r="I504" s="22">
        <v>468</v>
      </c>
      <c r="J504" s="21">
        <f t="shared" si="25"/>
        <v>1262</v>
      </c>
      <c r="K504" s="18" t="s">
        <v>1417</v>
      </c>
      <c r="L504" s="18" t="s">
        <v>697</v>
      </c>
    </row>
    <row r="505" spans="1:12">
      <c r="A505" s="19" t="s">
        <v>1105</v>
      </c>
      <c r="B505" s="19" t="s">
        <v>1464</v>
      </c>
      <c r="C505" s="19" t="str">
        <f t="shared" si="24"/>
        <v>Vernon</v>
      </c>
      <c r="D505" s="22"/>
      <c r="E505" s="22"/>
      <c r="F505" s="22">
        <v>5</v>
      </c>
      <c r="G505" s="22">
        <v>4</v>
      </c>
      <c r="H505" s="22">
        <v>0</v>
      </c>
      <c r="I505" s="22">
        <v>0</v>
      </c>
      <c r="J505" s="21">
        <f t="shared" si="25"/>
        <v>9</v>
      </c>
      <c r="K505" s="18" t="s">
        <v>1390</v>
      </c>
      <c r="L505" s="18" t="s">
        <v>697</v>
      </c>
    </row>
    <row r="506" spans="1:12">
      <c r="A506" s="19" t="s">
        <v>1240</v>
      </c>
      <c r="B506" s="19" t="s">
        <v>1342</v>
      </c>
      <c r="C506" s="19" t="str">
        <f t="shared" si="24"/>
        <v>Victorville</v>
      </c>
      <c r="D506" s="22"/>
      <c r="E506" s="22"/>
      <c r="F506" s="22">
        <v>1735</v>
      </c>
      <c r="G506" s="22">
        <v>1136</v>
      </c>
      <c r="H506" s="22">
        <v>1504</v>
      </c>
      <c r="I506" s="22">
        <v>3790</v>
      </c>
      <c r="J506" s="21">
        <f t="shared" si="25"/>
        <v>8165</v>
      </c>
      <c r="K506" s="18" t="s">
        <v>1389</v>
      </c>
      <c r="L506" s="18" t="s">
        <v>697</v>
      </c>
    </row>
    <row r="507" spans="1:12">
      <c r="A507" s="19" t="s">
        <v>1168</v>
      </c>
      <c r="B507" s="19" t="s">
        <v>1343</v>
      </c>
      <c r="C507" s="19" t="str">
        <f t="shared" si="24"/>
        <v>Villa Park</v>
      </c>
      <c r="D507" s="22"/>
      <c r="E507" s="22"/>
      <c r="F507" s="22">
        <v>93</v>
      </c>
      <c r="G507" s="22">
        <v>60</v>
      </c>
      <c r="H507" s="22">
        <v>61</v>
      </c>
      <c r="I507" s="22">
        <v>82</v>
      </c>
      <c r="J507" s="21">
        <f t="shared" si="25"/>
        <v>296</v>
      </c>
      <c r="K507" s="18" t="s">
        <v>1392</v>
      </c>
      <c r="L507" s="18" t="s">
        <v>697</v>
      </c>
    </row>
    <row r="508" spans="1:12">
      <c r="A508" s="19" t="s">
        <v>1329</v>
      </c>
      <c r="B508" s="19" t="s">
        <v>1344</v>
      </c>
      <c r="C508" s="19" t="str">
        <f t="shared" si="24"/>
        <v>Visalia</v>
      </c>
      <c r="D508" s="23"/>
      <c r="E508" s="23"/>
      <c r="F508" s="23">
        <v>3741</v>
      </c>
      <c r="G508" s="23">
        <v>2306</v>
      </c>
      <c r="H508" s="23">
        <v>1321</v>
      </c>
      <c r="I508" s="23">
        <v>3423</v>
      </c>
      <c r="J508" s="21">
        <f t="shared" si="25"/>
        <v>10791</v>
      </c>
      <c r="K508" s="18" t="s">
        <v>1434</v>
      </c>
      <c r="L508" s="18" t="s">
        <v>697</v>
      </c>
    </row>
    <row r="509" spans="1:12">
      <c r="A509" s="19" t="s">
        <v>1245</v>
      </c>
      <c r="B509" s="19" t="s">
        <v>1345</v>
      </c>
      <c r="C509" s="19" t="str">
        <f t="shared" si="24"/>
        <v>Vista</v>
      </c>
      <c r="D509" s="22"/>
      <c r="E509" s="22"/>
      <c r="F509" s="22">
        <v>515</v>
      </c>
      <c r="G509" s="22">
        <v>321</v>
      </c>
      <c r="H509" s="22">
        <v>369</v>
      </c>
      <c r="I509" s="22">
        <v>1356</v>
      </c>
      <c r="J509" s="21">
        <f t="shared" si="25"/>
        <v>2561</v>
      </c>
      <c r="K509" s="18" t="s">
        <v>1420</v>
      </c>
      <c r="L509" s="18" t="s">
        <v>697</v>
      </c>
    </row>
    <row r="510" spans="1:12">
      <c r="A510" s="19" t="s">
        <v>1105</v>
      </c>
      <c r="B510" s="19" t="s">
        <v>1346</v>
      </c>
      <c r="C510" s="19" t="str">
        <f t="shared" si="24"/>
        <v>Walnut</v>
      </c>
      <c r="D510" s="22"/>
      <c r="E510" s="22"/>
      <c r="F510" s="22">
        <v>427</v>
      </c>
      <c r="G510" s="22">
        <v>225</v>
      </c>
      <c r="H510" s="22">
        <v>231</v>
      </c>
      <c r="I510" s="22">
        <v>410</v>
      </c>
      <c r="J510" s="21">
        <f t="shared" si="25"/>
        <v>1293</v>
      </c>
      <c r="K510" s="18" t="s">
        <v>1390</v>
      </c>
      <c r="L510" s="18" t="s">
        <v>697</v>
      </c>
    </row>
    <row r="511" spans="1:12">
      <c r="A511" s="19" t="s">
        <v>1498</v>
      </c>
      <c r="B511" s="19" t="s">
        <v>1347</v>
      </c>
      <c r="C511" s="19" t="str">
        <f t="shared" si="24"/>
        <v>Walnut Creek</v>
      </c>
      <c r="D511" s="22"/>
      <c r="E511" s="22"/>
      <c r="F511" s="22">
        <v>1657</v>
      </c>
      <c r="G511" s="22">
        <v>954</v>
      </c>
      <c r="H511" s="22">
        <v>890</v>
      </c>
      <c r="I511" s="22">
        <v>2304</v>
      </c>
      <c r="J511" s="21">
        <f t="shared" si="25"/>
        <v>5805</v>
      </c>
      <c r="K511" s="18" t="s">
        <v>1401</v>
      </c>
      <c r="L511" s="18" t="s">
        <v>697</v>
      </c>
    </row>
    <row r="512" spans="1:12">
      <c r="A512" s="19" t="s">
        <v>1500</v>
      </c>
      <c r="B512" s="19" t="s">
        <v>1348</v>
      </c>
      <c r="C512" s="19" t="str">
        <f t="shared" si="24"/>
        <v>Wasco</v>
      </c>
      <c r="D512" s="24"/>
      <c r="E512" s="24"/>
      <c r="F512" s="24">
        <v>127</v>
      </c>
      <c r="G512" s="24">
        <v>82</v>
      </c>
      <c r="H512" s="24">
        <v>242</v>
      </c>
      <c r="I512" s="24">
        <v>635</v>
      </c>
      <c r="J512" s="21">
        <f t="shared" si="25"/>
        <v>1086</v>
      </c>
      <c r="K512" s="18" t="s">
        <v>1404</v>
      </c>
      <c r="L512" s="18" t="s">
        <v>697</v>
      </c>
    </row>
    <row r="513" spans="1:12">
      <c r="A513" s="19" t="s">
        <v>1507</v>
      </c>
      <c r="B513" s="19" t="s">
        <v>1349</v>
      </c>
      <c r="C513" s="19" t="str">
        <f t="shared" si="24"/>
        <v>Waterford</v>
      </c>
      <c r="D513" s="23"/>
      <c r="E513" s="23"/>
      <c r="F513" s="23">
        <v>107</v>
      </c>
      <c r="G513" s="23">
        <v>74</v>
      </c>
      <c r="H513" s="23">
        <v>115</v>
      </c>
      <c r="I513" s="23">
        <v>261</v>
      </c>
      <c r="J513" s="21">
        <f t="shared" ref="J513:J540" si="26">SUM(D513:I513)</f>
        <v>557</v>
      </c>
      <c r="K513" s="18" t="s">
        <v>1423</v>
      </c>
      <c r="L513" s="18" t="s">
        <v>697</v>
      </c>
    </row>
    <row r="514" spans="1:12">
      <c r="A514" s="19" t="s">
        <v>1275</v>
      </c>
      <c r="B514" s="19" t="s">
        <v>1350</v>
      </c>
      <c r="C514" s="19" t="str">
        <f t="shared" ref="C514:C540" si="27">B514</f>
        <v>Watsonville</v>
      </c>
      <c r="D514" s="24"/>
      <c r="E514" s="24"/>
      <c r="F514" s="24">
        <v>283</v>
      </c>
      <c r="G514" s="24">
        <v>186</v>
      </c>
      <c r="H514" s="24">
        <v>521</v>
      </c>
      <c r="I514" s="24">
        <v>1063</v>
      </c>
      <c r="J514" s="21">
        <f t="shared" si="26"/>
        <v>2053</v>
      </c>
      <c r="K514" s="18" t="s">
        <v>1419</v>
      </c>
      <c r="L514" s="18" t="s">
        <v>697</v>
      </c>
    </row>
    <row r="515" spans="1:12">
      <c r="A515" s="19" t="s">
        <v>1511</v>
      </c>
      <c r="B515" s="19" t="s">
        <v>1351</v>
      </c>
      <c r="C515" s="19" t="str">
        <f t="shared" si="27"/>
        <v>Weed</v>
      </c>
      <c r="D515" s="22"/>
      <c r="E515" s="22"/>
      <c r="F515" s="22">
        <v>1</v>
      </c>
      <c r="G515" s="22">
        <v>1</v>
      </c>
      <c r="H515" s="22">
        <v>0</v>
      </c>
      <c r="I515" s="22">
        <v>0</v>
      </c>
      <c r="J515" s="21">
        <f t="shared" si="26"/>
        <v>2</v>
      </c>
      <c r="K515" s="18" t="s">
        <v>1435</v>
      </c>
      <c r="L515" s="18" t="s">
        <v>697</v>
      </c>
    </row>
    <row r="516" spans="1:12">
      <c r="A516" s="19" t="s">
        <v>1105</v>
      </c>
      <c r="B516" s="19" t="s">
        <v>1352</v>
      </c>
      <c r="C516" s="19" t="str">
        <f t="shared" si="27"/>
        <v>West Covina</v>
      </c>
      <c r="D516" s="22"/>
      <c r="E516" s="22"/>
      <c r="F516" s="22">
        <v>1653</v>
      </c>
      <c r="G516" s="22">
        <v>850</v>
      </c>
      <c r="H516" s="22">
        <v>865</v>
      </c>
      <c r="I516" s="22">
        <v>1978</v>
      </c>
      <c r="J516" s="21">
        <f t="shared" si="26"/>
        <v>5346</v>
      </c>
      <c r="K516" s="18" t="s">
        <v>1390</v>
      </c>
      <c r="L516" s="18" t="s">
        <v>697</v>
      </c>
    </row>
    <row r="517" spans="1:12">
      <c r="A517" s="19" t="s">
        <v>1105</v>
      </c>
      <c r="B517" s="19" t="s">
        <v>1353</v>
      </c>
      <c r="C517" s="19" t="str">
        <f t="shared" si="27"/>
        <v>West Hollywood</v>
      </c>
      <c r="D517" s="22"/>
      <c r="E517" s="22"/>
      <c r="F517" s="22">
        <v>1066</v>
      </c>
      <c r="G517" s="22">
        <v>689</v>
      </c>
      <c r="H517" s="22">
        <v>682</v>
      </c>
      <c r="I517" s="22">
        <v>1496</v>
      </c>
      <c r="J517" s="21">
        <f t="shared" si="26"/>
        <v>3933</v>
      </c>
      <c r="K517" s="18" t="s">
        <v>1390</v>
      </c>
      <c r="L517" s="18" t="s">
        <v>697</v>
      </c>
    </row>
    <row r="518" spans="1:12">
      <c r="A518" s="19" t="s">
        <v>1510</v>
      </c>
      <c r="B518" s="19" t="s">
        <v>1354</v>
      </c>
      <c r="C518" s="19" t="str">
        <f t="shared" si="27"/>
        <v>West Sacramento</v>
      </c>
      <c r="D518" s="22"/>
      <c r="E518" s="22"/>
      <c r="F518" s="22">
        <v>2287</v>
      </c>
      <c r="G518" s="22">
        <v>1378</v>
      </c>
      <c r="H518" s="22">
        <v>1722</v>
      </c>
      <c r="I518" s="22">
        <v>4084</v>
      </c>
      <c r="J518" s="21">
        <f t="shared" si="26"/>
        <v>9471</v>
      </c>
      <c r="K518" s="18" t="s">
        <v>1433</v>
      </c>
      <c r="L518" s="18" t="s">
        <v>697</v>
      </c>
    </row>
    <row r="519" spans="1:12">
      <c r="A519" s="19" t="s">
        <v>1105</v>
      </c>
      <c r="B519" s="19" t="s">
        <v>1355</v>
      </c>
      <c r="C519" s="19" t="str">
        <f t="shared" si="27"/>
        <v>Westlake Village</v>
      </c>
      <c r="D519" s="22"/>
      <c r="E519" s="22"/>
      <c r="F519" s="22">
        <v>58</v>
      </c>
      <c r="G519" s="22">
        <v>29</v>
      </c>
      <c r="H519" s="22">
        <v>32</v>
      </c>
      <c r="I519" s="22">
        <v>23</v>
      </c>
      <c r="J519" s="21">
        <f t="shared" si="26"/>
        <v>142</v>
      </c>
      <c r="K519" s="18" t="s">
        <v>1390</v>
      </c>
      <c r="L519" s="18" t="s">
        <v>697</v>
      </c>
    </row>
    <row r="520" spans="1:12">
      <c r="A520" s="19" t="s">
        <v>1168</v>
      </c>
      <c r="B520" s="19" t="s">
        <v>1356</v>
      </c>
      <c r="C520" s="19" t="str">
        <f t="shared" si="27"/>
        <v>Westminster</v>
      </c>
      <c r="D520" s="22"/>
      <c r="E520" s="22"/>
      <c r="F520" s="22">
        <v>1881</v>
      </c>
      <c r="G520" s="22">
        <v>1473</v>
      </c>
      <c r="H520" s="22">
        <v>1784</v>
      </c>
      <c r="I520" s="22">
        <v>4621</v>
      </c>
      <c r="J520" s="21">
        <f t="shared" si="26"/>
        <v>9759</v>
      </c>
      <c r="K520" s="18" t="s">
        <v>1392</v>
      </c>
      <c r="L520" s="18" t="s">
        <v>697</v>
      </c>
    </row>
    <row r="521" spans="1:12">
      <c r="A521" s="19" t="s">
        <v>1049</v>
      </c>
      <c r="B521" s="19" t="s">
        <v>1358</v>
      </c>
      <c r="C521" s="19" t="str">
        <f t="shared" si="27"/>
        <v>Westmorland</v>
      </c>
      <c r="D521" s="22"/>
      <c r="E521" s="22"/>
      <c r="F521" s="22">
        <v>8</v>
      </c>
      <c r="G521" s="22">
        <v>6</v>
      </c>
      <c r="H521" s="22">
        <v>4</v>
      </c>
      <c r="I521" s="22">
        <v>15</v>
      </c>
      <c r="J521" s="21">
        <f t="shared" si="26"/>
        <v>33</v>
      </c>
      <c r="K521" s="18" t="s">
        <v>1415</v>
      </c>
      <c r="L521" s="18" t="s">
        <v>697</v>
      </c>
    </row>
    <row r="522" spans="1:12">
      <c r="A522" s="19" t="s">
        <v>1518</v>
      </c>
      <c r="B522" s="19" t="s">
        <v>1359</v>
      </c>
      <c r="C522" s="19" t="str">
        <f t="shared" si="27"/>
        <v>Wheatland</v>
      </c>
      <c r="D522" s="22"/>
      <c r="E522" s="22"/>
      <c r="F522" s="22">
        <v>105</v>
      </c>
      <c r="G522" s="22">
        <v>64</v>
      </c>
      <c r="H522" s="22">
        <v>98</v>
      </c>
      <c r="I522" s="22">
        <v>232</v>
      </c>
      <c r="J522" s="21">
        <f t="shared" si="26"/>
        <v>499</v>
      </c>
      <c r="K522" s="18" t="s">
        <v>1453</v>
      </c>
      <c r="L522" s="18" t="s">
        <v>697</v>
      </c>
    </row>
    <row r="523" spans="1:12">
      <c r="A523" s="19" t="s">
        <v>1105</v>
      </c>
      <c r="B523" s="19" t="s">
        <v>1360</v>
      </c>
      <c r="C523" s="19" t="str">
        <f t="shared" si="27"/>
        <v>Whittier</v>
      </c>
      <c r="D523" s="22"/>
      <c r="E523" s="22"/>
      <c r="F523" s="22">
        <v>1025</v>
      </c>
      <c r="G523" s="22">
        <v>537</v>
      </c>
      <c r="H523" s="22">
        <v>556</v>
      </c>
      <c r="I523" s="22">
        <v>1321</v>
      </c>
      <c r="J523" s="21">
        <f t="shared" si="26"/>
        <v>3439</v>
      </c>
      <c r="K523" s="18" t="s">
        <v>1390</v>
      </c>
      <c r="L523" s="18" t="s">
        <v>697</v>
      </c>
    </row>
    <row r="524" spans="1:12">
      <c r="A524" s="19" t="s">
        <v>1225</v>
      </c>
      <c r="B524" s="19" t="s">
        <v>1361</v>
      </c>
      <c r="C524" s="19" t="str">
        <f t="shared" si="27"/>
        <v>Wildomar</v>
      </c>
      <c r="D524" s="22"/>
      <c r="E524" s="22"/>
      <c r="F524" s="22">
        <v>798</v>
      </c>
      <c r="G524" s="22">
        <v>450</v>
      </c>
      <c r="H524" s="22">
        <v>434</v>
      </c>
      <c r="I524" s="22">
        <v>1033</v>
      </c>
      <c r="J524" s="21">
        <f t="shared" si="26"/>
        <v>2715</v>
      </c>
      <c r="K524" s="18" t="s">
        <v>1409</v>
      </c>
      <c r="L524" s="18" t="s">
        <v>697</v>
      </c>
    </row>
    <row r="525" spans="1:12">
      <c r="A525" s="19" t="s">
        <v>944</v>
      </c>
      <c r="B525" s="19" t="s">
        <v>1362</v>
      </c>
      <c r="C525" s="19" t="str">
        <f t="shared" si="27"/>
        <v>Williams</v>
      </c>
      <c r="D525" s="22"/>
      <c r="E525" s="22"/>
      <c r="F525" s="22">
        <v>71</v>
      </c>
      <c r="G525" s="22">
        <v>56</v>
      </c>
      <c r="H525" s="22">
        <v>66</v>
      </c>
      <c r="I525" s="22">
        <v>137</v>
      </c>
      <c r="J525" s="21">
        <f t="shared" si="26"/>
        <v>330</v>
      </c>
      <c r="K525" s="18" t="s">
        <v>1430</v>
      </c>
      <c r="L525" s="18" t="s">
        <v>697</v>
      </c>
    </row>
    <row r="526" spans="1:12">
      <c r="A526" s="19" t="s">
        <v>1512</v>
      </c>
      <c r="B526" s="19" t="s">
        <v>1363</v>
      </c>
      <c r="C526" s="19" t="str">
        <f t="shared" si="27"/>
        <v>Willits</v>
      </c>
      <c r="D526" s="22"/>
      <c r="E526" s="22"/>
      <c r="F526" s="22">
        <v>34</v>
      </c>
      <c r="G526" s="22">
        <v>25</v>
      </c>
      <c r="H526" s="22">
        <v>17</v>
      </c>
      <c r="I526" s="22">
        <v>35</v>
      </c>
      <c r="J526" s="21">
        <f t="shared" si="26"/>
        <v>111</v>
      </c>
      <c r="K526" s="18" t="s">
        <v>1439</v>
      </c>
      <c r="L526" s="18" t="s">
        <v>697</v>
      </c>
    </row>
    <row r="527" spans="1:12">
      <c r="A527" s="19" t="s">
        <v>1520</v>
      </c>
      <c r="B527" s="19" t="s">
        <v>1364</v>
      </c>
      <c r="C527" s="19" t="str">
        <f t="shared" si="27"/>
        <v>Willows</v>
      </c>
      <c r="D527" s="22"/>
      <c r="E527" s="22"/>
      <c r="F527" s="22">
        <v>47</v>
      </c>
      <c r="G527" s="22">
        <v>22</v>
      </c>
      <c r="H527" s="22">
        <v>36</v>
      </c>
      <c r="I527" s="22">
        <v>80</v>
      </c>
      <c r="J527" s="21">
        <f t="shared" si="26"/>
        <v>185</v>
      </c>
      <c r="K527" s="18" t="s">
        <v>1440</v>
      </c>
      <c r="L527" s="18" t="s">
        <v>697</v>
      </c>
    </row>
    <row r="528" spans="1:12">
      <c r="A528" s="19" t="s">
        <v>1301</v>
      </c>
      <c r="B528" s="19" t="s">
        <v>1365</v>
      </c>
      <c r="C528" s="19" t="str">
        <f t="shared" si="27"/>
        <v>Windsor</v>
      </c>
      <c r="D528" s="22"/>
      <c r="E528" s="22"/>
      <c r="F528" s="22">
        <v>385</v>
      </c>
      <c r="G528" s="22">
        <v>222</v>
      </c>
      <c r="H528" s="22">
        <v>108</v>
      </c>
      <c r="I528" s="22">
        <v>279</v>
      </c>
      <c r="J528" s="21">
        <f t="shared" si="26"/>
        <v>994</v>
      </c>
      <c r="K528" s="18" t="s">
        <v>1427</v>
      </c>
      <c r="L528" s="18" t="s">
        <v>697</v>
      </c>
    </row>
    <row r="529" spans="1:12">
      <c r="A529" s="19" t="s">
        <v>1510</v>
      </c>
      <c r="B529" s="19" t="s">
        <v>1366</v>
      </c>
      <c r="C529" s="19" t="str">
        <f t="shared" si="27"/>
        <v>Winters</v>
      </c>
      <c r="D529" s="22"/>
      <c r="E529" s="22"/>
      <c r="F529" s="22">
        <v>125</v>
      </c>
      <c r="G529" s="22">
        <v>75</v>
      </c>
      <c r="H529" s="22">
        <v>104</v>
      </c>
      <c r="I529" s="22">
        <v>248</v>
      </c>
      <c r="J529" s="21">
        <f t="shared" si="26"/>
        <v>552</v>
      </c>
      <c r="K529" s="18" t="s">
        <v>1433</v>
      </c>
      <c r="L529" s="18" t="s">
        <v>697</v>
      </c>
    </row>
    <row r="530" spans="1:12">
      <c r="A530" s="19" t="s">
        <v>1329</v>
      </c>
      <c r="B530" s="19" t="s">
        <v>1367</v>
      </c>
      <c r="C530" s="19" t="str">
        <f t="shared" si="27"/>
        <v>Woodlake</v>
      </c>
      <c r="D530" s="23"/>
      <c r="E530" s="23"/>
      <c r="F530" s="23">
        <v>75</v>
      </c>
      <c r="G530" s="23">
        <v>47</v>
      </c>
      <c r="H530" s="23">
        <v>103</v>
      </c>
      <c r="I530" s="23">
        <v>267</v>
      </c>
      <c r="J530" s="21">
        <f t="shared" si="26"/>
        <v>492</v>
      </c>
      <c r="K530" s="18" t="s">
        <v>1434</v>
      </c>
      <c r="L530" s="18" t="s">
        <v>697</v>
      </c>
    </row>
    <row r="531" spans="1:12">
      <c r="A531" s="19" t="s">
        <v>1510</v>
      </c>
      <c r="B531" s="19" t="s">
        <v>1368</v>
      </c>
      <c r="C531" s="19" t="str">
        <f t="shared" si="27"/>
        <v>Woodland</v>
      </c>
      <c r="D531" s="22"/>
      <c r="E531" s="22"/>
      <c r="F531" s="22">
        <v>663</v>
      </c>
      <c r="G531" s="22">
        <v>399</v>
      </c>
      <c r="H531" s="22">
        <v>601</v>
      </c>
      <c r="I531" s="22">
        <v>1424</v>
      </c>
      <c r="J531" s="21">
        <f t="shared" si="26"/>
        <v>3087</v>
      </c>
      <c r="K531" s="18" t="s">
        <v>1433</v>
      </c>
      <c r="L531" s="18" t="s">
        <v>697</v>
      </c>
    </row>
    <row r="532" spans="1:12">
      <c r="A532" s="19" t="s">
        <v>1262</v>
      </c>
      <c r="B532" s="19" t="s">
        <v>1369</v>
      </c>
      <c r="C532" s="19" t="str">
        <f t="shared" si="27"/>
        <v>Woodside</v>
      </c>
      <c r="D532" s="22"/>
      <c r="E532" s="22"/>
      <c r="F532" s="22">
        <v>90</v>
      </c>
      <c r="G532" s="22">
        <v>52</v>
      </c>
      <c r="H532" s="22">
        <v>52</v>
      </c>
      <c r="I532" s="22">
        <v>134</v>
      </c>
      <c r="J532" s="21">
        <f t="shared" si="26"/>
        <v>328</v>
      </c>
      <c r="K532" s="18" t="s">
        <v>1405</v>
      </c>
      <c r="L532" s="18" t="s">
        <v>697</v>
      </c>
    </row>
    <row r="533" spans="1:12">
      <c r="A533" s="19" t="s">
        <v>1370</v>
      </c>
      <c r="B533" s="19" t="str">
        <f>A533</f>
        <v>Yolo County - Unincorporated</v>
      </c>
      <c r="C533" s="19" t="str">
        <f t="shared" si="27"/>
        <v>Yolo County - Unincorporated</v>
      </c>
      <c r="D533" s="22"/>
      <c r="E533" s="22"/>
      <c r="F533" s="22">
        <v>14</v>
      </c>
      <c r="G533" s="22">
        <v>9</v>
      </c>
      <c r="H533" s="22">
        <v>10</v>
      </c>
      <c r="I533" s="22">
        <v>24</v>
      </c>
      <c r="J533" s="21">
        <f t="shared" si="26"/>
        <v>57</v>
      </c>
      <c r="K533" s="18" t="s">
        <v>1433</v>
      </c>
      <c r="L533" s="18" t="s">
        <v>697</v>
      </c>
    </row>
    <row r="534" spans="1:12">
      <c r="A534" s="19" t="s">
        <v>1168</v>
      </c>
      <c r="B534" s="19" t="s">
        <v>1371</v>
      </c>
      <c r="C534" s="19" t="str">
        <f t="shared" si="27"/>
        <v>Yorba Linda</v>
      </c>
      <c r="D534" s="22"/>
      <c r="E534" s="22"/>
      <c r="F534" s="22">
        <v>765</v>
      </c>
      <c r="G534" s="22">
        <v>451</v>
      </c>
      <c r="H534" s="22">
        <v>457</v>
      </c>
      <c r="I534" s="22">
        <v>742</v>
      </c>
      <c r="J534" s="21">
        <f t="shared" si="26"/>
        <v>2415</v>
      </c>
      <c r="K534" s="18" t="s">
        <v>1392</v>
      </c>
      <c r="L534" s="18" t="s">
        <v>697</v>
      </c>
    </row>
    <row r="535" spans="1:12">
      <c r="A535" s="19" t="s">
        <v>1150</v>
      </c>
      <c r="B535" s="19" t="s">
        <v>1372</v>
      </c>
      <c r="C535" s="19" t="str">
        <f t="shared" si="27"/>
        <v>Yountville</v>
      </c>
      <c r="D535" s="22"/>
      <c r="E535" s="22"/>
      <c r="F535" s="22">
        <v>19</v>
      </c>
      <c r="G535" s="22">
        <v>11</v>
      </c>
      <c r="H535" s="22">
        <v>12</v>
      </c>
      <c r="I535" s="22">
        <v>30</v>
      </c>
      <c r="J535" s="21">
        <f t="shared" si="26"/>
        <v>72</v>
      </c>
      <c r="K535" s="18" t="s">
        <v>1398</v>
      </c>
      <c r="L535" s="18" t="s">
        <v>697</v>
      </c>
    </row>
    <row r="536" spans="1:12">
      <c r="A536" s="19" t="s">
        <v>1511</v>
      </c>
      <c r="B536" s="19" t="s">
        <v>1373</v>
      </c>
      <c r="C536" s="19" t="str">
        <f t="shared" si="27"/>
        <v>Yreka</v>
      </c>
      <c r="D536" s="22"/>
      <c r="E536" s="22"/>
      <c r="F536" s="22">
        <v>1</v>
      </c>
      <c r="G536" s="22">
        <v>1</v>
      </c>
      <c r="H536" s="22">
        <v>0</v>
      </c>
      <c r="I536" s="22">
        <v>0</v>
      </c>
      <c r="J536" s="21">
        <f t="shared" si="26"/>
        <v>2</v>
      </c>
      <c r="K536" s="18" t="s">
        <v>1435</v>
      </c>
      <c r="L536" s="18" t="s">
        <v>697</v>
      </c>
    </row>
    <row r="537" spans="1:12">
      <c r="A537" s="19" t="s">
        <v>1515</v>
      </c>
      <c r="B537" s="19" t="s">
        <v>1374</v>
      </c>
      <c r="C537" s="19" t="str">
        <f t="shared" si="27"/>
        <v>Yuba City</v>
      </c>
      <c r="D537" s="22"/>
      <c r="E537" s="22"/>
      <c r="F537" s="22">
        <v>756</v>
      </c>
      <c r="G537" s="22">
        <v>455</v>
      </c>
      <c r="H537" s="22">
        <v>622</v>
      </c>
      <c r="I537" s="22">
        <v>1475</v>
      </c>
      <c r="J537" s="21">
        <f t="shared" si="26"/>
        <v>3308</v>
      </c>
      <c r="K537" s="18" t="s">
        <v>1446</v>
      </c>
      <c r="L537" s="18" t="s">
        <v>697</v>
      </c>
    </row>
    <row r="538" spans="1:12">
      <c r="A538" s="19" t="s">
        <v>1375</v>
      </c>
      <c r="B538" s="19" t="str">
        <f>A538</f>
        <v>Yuba County - Unincorporated</v>
      </c>
      <c r="C538" s="19" t="str">
        <f t="shared" si="27"/>
        <v>Yuba County - Unincorporated</v>
      </c>
      <c r="D538" s="22"/>
      <c r="E538" s="22"/>
      <c r="F538" s="22">
        <v>621</v>
      </c>
      <c r="G538" s="22">
        <v>374</v>
      </c>
      <c r="H538" s="22">
        <v>561</v>
      </c>
      <c r="I538" s="22">
        <v>1331</v>
      </c>
      <c r="J538" s="21">
        <f t="shared" si="26"/>
        <v>2887</v>
      </c>
      <c r="K538" s="18" t="s">
        <v>1453</v>
      </c>
      <c r="L538" s="18" t="s">
        <v>697</v>
      </c>
    </row>
    <row r="539" spans="1:12">
      <c r="A539" s="19" t="s">
        <v>1240</v>
      </c>
      <c r="B539" s="19" t="s">
        <v>1376</v>
      </c>
      <c r="C539" s="19" t="str">
        <f t="shared" si="27"/>
        <v>Yucaipa</v>
      </c>
      <c r="D539" s="22"/>
      <c r="E539" s="22"/>
      <c r="F539" s="22">
        <v>708</v>
      </c>
      <c r="G539" s="22">
        <v>493</v>
      </c>
      <c r="H539" s="22">
        <v>511</v>
      </c>
      <c r="I539" s="22">
        <v>1154</v>
      </c>
      <c r="J539" s="21">
        <f t="shared" si="26"/>
        <v>2866</v>
      </c>
      <c r="K539" s="18" t="s">
        <v>1389</v>
      </c>
      <c r="L539" s="18" t="s">
        <v>697</v>
      </c>
    </row>
    <row r="540" spans="1:12">
      <c r="A540" s="19" t="s">
        <v>1240</v>
      </c>
      <c r="B540" s="19" t="s">
        <v>1377</v>
      </c>
      <c r="C540" s="19" t="str">
        <f t="shared" si="27"/>
        <v>Yucca Valley</v>
      </c>
      <c r="D540" s="22"/>
      <c r="E540" s="22"/>
      <c r="F540" s="22">
        <v>155</v>
      </c>
      <c r="G540" s="22">
        <v>117</v>
      </c>
      <c r="H540" s="22">
        <v>145</v>
      </c>
      <c r="I540" s="22">
        <v>333</v>
      </c>
      <c r="J540" s="21">
        <f t="shared" si="26"/>
        <v>750</v>
      </c>
      <c r="K540" s="18" t="s">
        <v>1389</v>
      </c>
      <c r="L540" s="18" t="s">
        <v>697</v>
      </c>
    </row>
  </sheetData>
  <autoFilter ref="L1:L540" xr:uid="{00000000-0001-0000-1700-000000000000}"/>
  <sortState xmlns:xlrd2="http://schemas.microsoft.com/office/spreadsheetml/2017/richdata2" ref="A2:J540">
    <sortCondition ref="C2:C540"/>
  </sortState>
  <phoneticPr fontId="70"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1">
    <pageSetUpPr fitToPage="1"/>
  </sheetPr>
  <dimension ref="A1:Y671"/>
  <sheetViews>
    <sheetView showZeros="0" zoomScale="80" zoomScaleNormal="80" zoomScaleSheetLayoutView="70" workbookViewId="0">
      <pane ySplit="11" topLeftCell="A32" activePane="bottomLeft" state="frozen"/>
      <selection activeCell="B1" sqref="B1"/>
      <selection pane="bottomLeft" activeCell="O11" sqref="O11"/>
    </sheetView>
  </sheetViews>
  <sheetFormatPr defaultColWidth="0" defaultRowHeight="14.25" zeroHeight="1"/>
  <cols>
    <col min="1" max="1" width="19.28515625" style="10" customWidth="1"/>
    <col min="2" max="2" width="20.42578125" style="10" customWidth="1"/>
    <col min="3" max="3" width="17.42578125" style="10" customWidth="1"/>
    <col min="4" max="7" width="15.5703125" style="10" customWidth="1"/>
    <col min="8" max="8" width="17.28515625" style="10" customWidth="1"/>
    <col min="9" max="16" width="15.5703125" style="10" customWidth="1"/>
    <col min="17" max="17" width="22.85546875" style="10" customWidth="1"/>
    <col min="18" max="18" width="21.42578125" style="10" customWidth="1"/>
    <col min="19" max="19" width="3.28515625" style="10" hidden="1" customWidth="1"/>
    <col min="20" max="16384" width="8.7109375" style="10" hidden="1"/>
  </cols>
  <sheetData>
    <row r="1" spans="1:25" s="96" customFormat="1" ht="30" customHeight="1">
      <c r="A1" s="368" t="s">
        <v>390</v>
      </c>
      <c r="B1" s="379" t="str">
        <f>'Start Here'!B4</f>
        <v>Newport Beach</v>
      </c>
      <c r="C1" s="380"/>
      <c r="D1" s="155"/>
      <c r="E1" s="155"/>
      <c r="F1" s="155"/>
      <c r="G1" s="155" t="s">
        <v>485</v>
      </c>
      <c r="H1" s="155"/>
      <c r="I1" s="155"/>
      <c r="J1" s="155"/>
      <c r="K1" s="155"/>
      <c r="L1" s="155"/>
      <c r="M1" s="653" t="s">
        <v>486</v>
      </c>
      <c r="N1" s="654"/>
      <c r="O1" s="654"/>
      <c r="P1" s="655"/>
      <c r="Q1" s="155"/>
      <c r="R1" s="155"/>
      <c r="S1" s="155"/>
      <c r="T1" s="155"/>
      <c r="U1" s="2"/>
      <c r="V1" s="2"/>
      <c r="W1" s="2"/>
      <c r="X1" s="2"/>
      <c r="Y1" s="2"/>
    </row>
    <row r="2" spans="1:25" s="96" customFormat="1" ht="36.75" customHeight="1">
      <c r="A2" s="368" t="s">
        <v>391</v>
      </c>
      <c r="B2" s="310">
        <f>'Start Here'!B5</f>
        <v>2025</v>
      </c>
      <c r="C2" s="369" t="str">
        <f>'Table A2'!C2</f>
        <v>(Jan. 1 - Dec. 31)</v>
      </c>
      <c r="D2" s="155"/>
      <c r="E2" s="155"/>
      <c r="F2" s="155"/>
      <c r="G2" s="155" t="s">
        <v>487</v>
      </c>
      <c r="H2" s="155"/>
      <c r="I2" s="155"/>
      <c r="J2" s="155"/>
      <c r="K2" s="155"/>
      <c r="L2" s="155"/>
      <c r="M2" s="595" t="s">
        <v>484</v>
      </c>
      <c r="N2" s="596"/>
      <c r="O2" s="596"/>
      <c r="P2" s="586"/>
      <c r="Q2" s="155"/>
      <c r="R2" s="155"/>
      <c r="S2" s="155"/>
      <c r="T2" s="155"/>
      <c r="U2" s="3"/>
      <c r="V2" s="3"/>
      <c r="W2" s="3"/>
      <c r="X2" s="3"/>
      <c r="Y2" s="3"/>
    </row>
    <row r="3" spans="1:25" s="96" customFormat="1" ht="33" customHeight="1">
      <c r="A3" s="309" t="s">
        <v>488</v>
      </c>
      <c r="B3" s="310" t="str">
        <f>IFERROR(IF(ISBLANK(VLOOKUP(B1,'Planning Periods'!$E$2:$P$540,12)),"5th Cycle",VLOOKUP(B1,'Planning Periods'!$E$2:$P$540,12)),"")</f>
        <v>6th Cycle</v>
      </c>
      <c r="C3" s="232" t="str">
        <f>IF(ISBLANK(B1),"",IFERROR(VLOOKUP(B1,'Planning Periods'!$E$2:$Q$540,10),""))</f>
        <v>10/15/2021 - 10/15/2029</v>
      </c>
      <c r="D3" s="12"/>
      <c r="E3" s="12"/>
      <c r="F3" s="12"/>
      <c r="G3" s="610"/>
      <c r="H3" s="610"/>
      <c r="I3" s="610"/>
      <c r="J3" s="610"/>
      <c r="K3" s="12"/>
      <c r="L3" s="12"/>
      <c r="M3" s="12"/>
      <c r="N3" s="12"/>
      <c r="O3" s="12"/>
      <c r="P3" s="12"/>
      <c r="Q3" s="12"/>
      <c r="R3" s="12"/>
      <c r="S3" s="12"/>
      <c r="T3" s="12"/>
      <c r="U3" s="12"/>
      <c r="V3" s="12"/>
      <c r="W3" s="12"/>
      <c r="X3" s="12"/>
      <c r="Y3" s="12"/>
    </row>
    <row r="4" spans="1:25" s="1" customFormat="1" ht="5.25" customHeight="1"/>
    <row r="5" spans="1:25" s="1" customFormat="1" ht="3" customHeight="1">
      <c r="D5" s="34"/>
      <c r="E5" s="34"/>
    </row>
    <row r="6" spans="1:25" s="127" customFormat="1" ht="11.25" hidden="1">
      <c r="A6" s="127" t="s">
        <v>1525</v>
      </c>
      <c r="B6" s="127" t="s">
        <v>1526</v>
      </c>
      <c r="C6" s="127" t="s">
        <v>1527</v>
      </c>
      <c r="D6" s="127" t="s">
        <v>1528</v>
      </c>
      <c r="E6" s="127" t="s">
        <v>1529</v>
      </c>
      <c r="F6" s="127" t="s">
        <v>1530</v>
      </c>
      <c r="G6" s="127" t="s">
        <v>1531</v>
      </c>
      <c r="H6" s="127" t="s">
        <v>1532</v>
      </c>
      <c r="I6" s="127" t="s">
        <v>1533</v>
      </c>
      <c r="J6" s="127" t="s">
        <v>1534</v>
      </c>
      <c r="K6" s="127" t="s">
        <v>1535</v>
      </c>
      <c r="L6" s="127" t="s">
        <v>1536</v>
      </c>
      <c r="M6" s="127" t="s">
        <v>1537</v>
      </c>
      <c r="N6" s="127" t="s">
        <v>1538</v>
      </c>
      <c r="O6" s="127" t="s">
        <v>1539</v>
      </c>
      <c r="P6" s="127" t="s">
        <v>1540</v>
      </c>
      <c r="Q6" s="127" t="s">
        <v>1541</v>
      </c>
      <c r="R6" s="127" t="s">
        <v>1542</v>
      </c>
    </row>
    <row r="7" spans="1:25" ht="18">
      <c r="A7" s="639" t="s">
        <v>1543</v>
      </c>
      <c r="B7" s="639"/>
      <c r="C7" s="639"/>
      <c r="D7" s="639"/>
      <c r="E7" s="639"/>
      <c r="F7" s="639"/>
      <c r="G7" s="639"/>
      <c r="H7" s="639"/>
      <c r="I7" s="639"/>
      <c r="J7" s="639"/>
      <c r="K7" s="639"/>
      <c r="L7" s="639"/>
      <c r="M7" s="639"/>
      <c r="N7" s="639"/>
      <c r="O7" s="639"/>
      <c r="P7" s="639"/>
      <c r="Q7" s="639"/>
      <c r="R7" s="669"/>
    </row>
    <row r="8" spans="1:25" ht="18">
      <c r="A8" s="666" t="s">
        <v>1544</v>
      </c>
      <c r="B8" s="667"/>
      <c r="C8" s="667"/>
      <c r="D8" s="667"/>
      <c r="E8" s="667"/>
      <c r="F8" s="667"/>
      <c r="G8" s="667"/>
      <c r="H8" s="667"/>
      <c r="I8" s="667"/>
      <c r="J8" s="667"/>
      <c r="K8" s="667"/>
      <c r="L8" s="667"/>
      <c r="M8" s="667"/>
      <c r="N8" s="667"/>
      <c r="O8" s="667"/>
      <c r="P8" s="667"/>
      <c r="Q8" s="667"/>
      <c r="R8" s="668"/>
    </row>
    <row r="9" spans="1:25" s="110" customFormat="1" ht="39.75" customHeight="1">
      <c r="A9" s="662" t="s">
        <v>520</v>
      </c>
      <c r="B9" s="663"/>
      <c r="C9" s="663"/>
      <c r="D9" s="663"/>
      <c r="E9" s="494" t="s">
        <v>1545</v>
      </c>
      <c r="F9" s="662" t="s">
        <v>1546</v>
      </c>
      <c r="G9" s="663"/>
      <c r="H9" s="663"/>
      <c r="I9" s="663"/>
      <c r="J9" s="494" t="s">
        <v>1547</v>
      </c>
      <c r="K9" s="662" t="s">
        <v>1548</v>
      </c>
      <c r="L9" s="664"/>
      <c r="M9" s="664"/>
      <c r="N9" s="664"/>
      <c r="O9" s="664"/>
      <c r="P9" s="664"/>
      <c r="Q9" s="664"/>
      <c r="R9" s="664"/>
    </row>
    <row r="10" spans="1:25" s="11" customFormat="1">
      <c r="A10" s="659">
        <v>1</v>
      </c>
      <c r="B10" s="665"/>
      <c r="C10" s="665"/>
      <c r="D10" s="661"/>
      <c r="E10" s="493">
        <v>2</v>
      </c>
      <c r="F10" s="659">
        <v>3</v>
      </c>
      <c r="G10" s="660"/>
      <c r="H10" s="660"/>
      <c r="I10" s="661"/>
      <c r="J10" s="492">
        <v>4</v>
      </c>
      <c r="K10" s="492">
        <v>5</v>
      </c>
      <c r="L10" s="492">
        <v>6</v>
      </c>
      <c r="M10" s="492">
        <v>7</v>
      </c>
      <c r="N10" s="658">
        <v>8</v>
      </c>
      <c r="O10" s="658"/>
      <c r="P10" s="492">
        <v>9</v>
      </c>
      <c r="Q10" s="492">
        <v>10</v>
      </c>
      <c r="R10" s="492">
        <v>11</v>
      </c>
    </row>
    <row r="11" spans="1:25" s="11" customFormat="1" ht="53.25" customHeight="1">
      <c r="A11" s="476" t="s">
        <v>1549</v>
      </c>
      <c r="B11" s="476" t="s">
        <v>374</v>
      </c>
      <c r="C11" s="476" t="s">
        <v>534</v>
      </c>
      <c r="D11" s="476" t="s">
        <v>1550</v>
      </c>
      <c r="E11" s="394" t="s">
        <v>1545</v>
      </c>
      <c r="F11" s="476" t="s">
        <v>1551</v>
      </c>
      <c r="G11" s="476" t="s">
        <v>1552</v>
      </c>
      <c r="H11" s="476" t="s">
        <v>1553</v>
      </c>
      <c r="I11" s="476" t="s">
        <v>1554</v>
      </c>
      <c r="J11" s="394" t="s">
        <v>1555</v>
      </c>
      <c r="K11" s="476" t="s">
        <v>1556</v>
      </c>
      <c r="L11" s="476" t="s">
        <v>1557</v>
      </c>
      <c r="M11" s="476" t="s">
        <v>1558</v>
      </c>
      <c r="N11" s="476" t="s">
        <v>1559</v>
      </c>
      <c r="O11" s="476" t="s">
        <v>1560</v>
      </c>
      <c r="P11" s="476" t="s">
        <v>1561</v>
      </c>
      <c r="Q11" s="476" t="s">
        <v>1562</v>
      </c>
      <c r="R11" s="476" t="s">
        <v>1563</v>
      </c>
    </row>
    <row r="12" spans="1:25" s="11" customFormat="1" ht="15" customHeight="1">
      <c r="A12" s="656" t="s">
        <v>560</v>
      </c>
      <c r="B12" s="657"/>
      <c r="C12" s="657"/>
      <c r="D12" s="657"/>
      <c r="E12" s="657"/>
      <c r="F12" s="395">
        <f>SUMPRODUCT((YEAR($E13:$E1000)='Start Here'!$B$5)*F13:F1000)</f>
        <v>0</v>
      </c>
      <c r="G12" s="395">
        <f>SUMPRODUCT((YEAR($E13:$E1000)='Start Here'!$B$5)*G13:G1000)</f>
        <v>0</v>
      </c>
      <c r="H12" s="395">
        <f>SUMPRODUCT((YEAR($E13:$E1000)='Start Here'!$B$5)*H13:H1000)</f>
        <v>0</v>
      </c>
      <c r="I12" s="395">
        <f>SUMPRODUCT((YEAR($E13:$E1000)='Start Here'!$B$5)*I13:I1000)</f>
        <v>0</v>
      </c>
      <c r="J12" s="396"/>
      <c r="K12" s="396"/>
      <c r="L12" s="396"/>
      <c r="M12" s="396"/>
      <c r="N12" s="396"/>
      <c r="O12" s="380"/>
      <c r="P12" s="395">
        <f>SUMPRODUCT((YEAR($E13:$E1000)='Start Here'!$B$5)*P13:P1000)</f>
        <v>0</v>
      </c>
      <c r="Q12" s="395"/>
      <c r="R12" s="323"/>
      <c r="S12" s="10"/>
    </row>
    <row r="13" spans="1:25" s="11" customFormat="1" ht="12.75">
      <c r="A13" s="178" t="s">
        <v>1796</v>
      </c>
      <c r="B13" s="178" t="s">
        <v>2013</v>
      </c>
      <c r="C13" s="178"/>
      <c r="D13" s="178"/>
      <c r="E13" s="291">
        <v>45590</v>
      </c>
      <c r="F13" s="178">
        <v>22</v>
      </c>
      <c r="G13" s="178">
        <v>22</v>
      </c>
      <c r="H13" s="224">
        <v>15</v>
      </c>
      <c r="I13" s="224">
        <v>87</v>
      </c>
      <c r="J13" s="178" t="s">
        <v>726</v>
      </c>
      <c r="K13" s="178">
        <v>5.8811353750000004</v>
      </c>
      <c r="L13" s="178" t="s">
        <v>2214</v>
      </c>
      <c r="M13" s="178" t="s">
        <v>2233</v>
      </c>
      <c r="N13" s="178">
        <v>30</v>
      </c>
      <c r="O13" s="178">
        <v>50</v>
      </c>
      <c r="P13" s="178">
        <v>146</v>
      </c>
      <c r="Q13" s="178" t="s">
        <v>712</v>
      </c>
      <c r="R13" s="178" t="s">
        <v>1696</v>
      </c>
    </row>
    <row r="14" spans="1:25" s="11" customFormat="1" ht="12.75">
      <c r="A14" s="178" t="s">
        <v>1797</v>
      </c>
      <c r="B14" s="178" t="s">
        <v>2014</v>
      </c>
      <c r="C14" s="178"/>
      <c r="D14" s="178"/>
      <c r="E14" s="291">
        <v>45590</v>
      </c>
      <c r="F14" s="178">
        <v>5</v>
      </c>
      <c r="G14" s="178">
        <v>5</v>
      </c>
      <c r="H14" s="224">
        <v>3</v>
      </c>
      <c r="I14" s="224">
        <v>20</v>
      </c>
      <c r="J14" s="178" t="s">
        <v>726</v>
      </c>
      <c r="K14" s="178">
        <v>0.66575077800000004</v>
      </c>
      <c r="L14" s="178" t="s">
        <v>2215</v>
      </c>
      <c r="M14" s="178" t="s">
        <v>2234</v>
      </c>
      <c r="N14" s="178">
        <v>30</v>
      </c>
      <c r="O14" s="178">
        <v>50</v>
      </c>
      <c r="P14" s="178">
        <v>33</v>
      </c>
      <c r="Q14" s="178" t="s">
        <v>712</v>
      </c>
      <c r="R14" s="178" t="s">
        <v>1696</v>
      </c>
    </row>
    <row r="15" spans="1:25" s="11" customFormat="1" ht="12.75">
      <c r="A15" s="178" t="s">
        <v>1797</v>
      </c>
      <c r="B15" s="178" t="s">
        <v>2014</v>
      </c>
      <c r="C15" s="178"/>
      <c r="D15" s="178"/>
      <c r="E15" s="291">
        <v>45590</v>
      </c>
      <c r="F15" s="178">
        <v>5</v>
      </c>
      <c r="G15" s="178">
        <v>5</v>
      </c>
      <c r="H15" s="224">
        <v>3</v>
      </c>
      <c r="I15" s="224">
        <v>20</v>
      </c>
      <c r="J15" s="178" t="s">
        <v>726</v>
      </c>
      <c r="K15" s="178">
        <v>0.66575088999999998</v>
      </c>
      <c r="L15" s="178" t="s">
        <v>2215</v>
      </c>
      <c r="M15" s="178" t="s">
        <v>2234</v>
      </c>
      <c r="N15" s="178">
        <v>30</v>
      </c>
      <c r="O15" s="178">
        <v>50</v>
      </c>
      <c r="P15" s="178">
        <v>33</v>
      </c>
      <c r="Q15" s="178" t="s">
        <v>712</v>
      </c>
      <c r="R15" s="178" t="s">
        <v>1696</v>
      </c>
    </row>
    <row r="16" spans="1:25" s="11" customFormat="1" ht="12.75">
      <c r="A16" s="178" t="s">
        <v>1798</v>
      </c>
      <c r="B16" s="178" t="s">
        <v>2015</v>
      </c>
      <c r="C16" s="178"/>
      <c r="D16" s="178"/>
      <c r="E16" s="291">
        <v>45590</v>
      </c>
      <c r="F16" s="178">
        <v>7</v>
      </c>
      <c r="G16" s="178">
        <v>7</v>
      </c>
      <c r="H16" s="224">
        <v>5</v>
      </c>
      <c r="I16" s="224">
        <v>26</v>
      </c>
      <c r="J16" s="178" t="s">
        <v>726</v>
      </c>
      <c r="K16" s="178">
        <v>0.91233244700000005</v>
      </c>
      <c r="L16" s="178" t="s">
        <v>2216</v>
      </c>
      <c r="M16" s="178" t="s">
        <v>2235</v>
      </c>
      <c r="N16" s="178">
        <v>30</v>
      </c>
      <c r="O16" s="178">
        <v>50</v>
      </c>
      <c r="P16" s="178">
        <v>45</v>
      </c>
      <c r="Q16" s="178" t="s">
        <v>712</v>
      </c>
      <c r="R16" s="178" t="s">
        <v>2242</v>
      </c>
    </row>
    <row r="17" spans="1:18" s="11" customFormat="1" ht="12.75">
      <c r="A17" s="178" t="s">
        <v>1799</v>
      </c>
      <c r="B17" s="178" t="s">
        <v>2016</v>
      </c>
      <c r="C17" s="178"/>
      <c r="D17" s="178"/>
      <c r="E17" s="291">
        <v>45590</v>
      </c>
      <c r="F17" s="178">
        <v>5</v>
      </c>
      <c r="G17" s="178">
        <v>5</v>
      </c>
      <c r="H17" s="224">
        <v>3</v>
      </c>
      <c r="I17" s="224">
        <v>21</v>
      </c>
      <c r="J17" s="178" t="s">
        <v>726</v>
      </c>
      <c r="K17" s="178">
        <v>0.68871884500000002</v>
      </c>
      <c r="L17" s="178" t="s">
        <v>2217</v>
      </c>
      <c r="M17" s="178" t="s">
        <v>2235</v>
      </c>
      <c r="N17" s="178">
        <v>30</v>
      </c>
      <c r="O17" s="178">
        <v>50</v>
      </c>
      <c r="P17" s="178">
        <v>34</v>
      </c>
      <c r="Q17" s="178" t="s">
        <v>712</v>
      </c>
      <c r="R17" s="178" t="s">
        <v>1696</v>
      </c>
    </row>
    <row r="18" spans="1:18" s="11" customFormat="1" ht="12.75">
      <c r="A18" s="178" t="s">
        <v>1799</v>
      </c>
      <c r="B18" s="178" t="s">
        <v>2016</v>
      </c>
      <c r="C18" s="178"/>
      <c r="D18" s="178"/>
      <c r="E18" s="291">
        <v>45590</v>
      </c>
      <c r="F18" s="178">
        <v>7</v>
      </c>
      <c r="G18" s="178">
        <v>8</v>
      </c>
      <c r="H18" s="224">
        <v>5</v>
      </c>
      <c r="I18" s="224">
        <v>31</v>
      </c>
      <c r="J18" s="178" t="s">
        <v>726</v>
      </c>
      <c r="K18" s="178">
        <v>1.0350821379999999</v>
      </c>
      <c r="L18" s="178" t="s">
        <v>2217</v>
      </c>
      <c r="M18" s="178" t="s">
        <v>2235</v>
      </c>
      <c r="N18" s="178">
        <v>30</v>
      </c>
      <c r="O18" s="178">
        <v>50</v>
      </c>
      <c r="P18" s="178">
        <v>51</v>
      </c>
      <c r="Q18" s="178" t="s">
        <v>712</v>
      </c>
      <c r="R18" s="178" t="s">
        <v>1696</v>
      </c>
    </row>
    <row r="19" spans="1:18" s="11" customFormat="1" ht="25.5">
      <c r="A19" s="178" t="s">
        <v>1800</v>
      </c>
      <c r="B19" s="178" t="s">
        <v>2017</v>
      </c>
      <c r="C19" s="178"/>
      <c r="D19" s="178" t="s">
        <v>2213</v>
      </c>
      <c r="E19" s="291">
        <v>45590</v>
      </c>
      <c r="F19" s="178">
        <v>8</v>
      </c>
      <c r="G19" s="178">
        <v>9</v>
      </c>
      <c r="H19" s="224">
        <v>6</v>
      </c>
      <c r="I19" s="224">
        <v>34</v>
      </c>
      <c r="J19" s="178" t="s">
        <v>726</v>
      </c>
      <c r="K19" s="178">
        <v>1.380882097</v>
      </c>
      <c r="L19" s="178" t="s">
        <v>2218</v>
      </c>
      <c r="M19" s="178" t="s">
        <v>2233</v>
      </c>
      <c r="N19" s="178">
        <v>30</v>
      </c>
      <c r="O19" s="178">
        <v>50</v>
      </c>
      <c r="P19" s="178">
        <v>57</v>
      </c>
      <c r="Q19" s="178" t="s">
        <v>712</v>
      </c>
      <c r="R19" s="178" t="s">
        <v>2243</v>
      </c>
    </row>
    <row r="20" spans="1:18" s="11" customFormat="1" ht="25.5">
      <c r="A20" s="178" t="s">
        <v>1801</v>
      </c>
      <c r="B20" s="178" t="s">
        <v>2017</v>
      </c>
      <c r="C20" s="178"/>
      <c r="D20" s="178" t="s">
        <v>2213</v>
      </c>
      <c r="E20" s="291">
        <v>45590</v>
      </c>
      <c r="F20" s="178">
        <v>23</v>
      </c>
      <c r="G20" s="178">
        <v>23</v>
      </c>
      <c r="H20" s="224">
        <v>15</v>
      </c>
      <c r="I20" s="224">
        <v>91</v>
      </c>
      <c r="J20" s="178" t="s">
        <v>726</v>
      </c>
      <c r="K20" s="178">
        <v>3.6980139460000001</v>
      </c>
      <c r="L20" s="178" t="s">
        <v>2218</v>
      </c>
      <c r="M20" s="178" t="s">
        <v>2233</v>
      </c>
      <c r="N20" s="178">
        <v>30</v>
      </c>
      <c r="O20" s="178">
        <v>50</v>
      </c>
      <c r="P20" s="178">
        <v>152</v>
      </c>
      <c r="Q20" s="178" t="s">
        <v>712</v>
      </c>
      <c r="R20" s="178" t="s">
        <v>2243</v>
      </c>
    </row>
    <row r="21" spans="1:18" s="98" customFormat="1" ht="25.5">
      <c r="A21" s="178" t="s">
        <v>1802</v>
      </c>
      <c r="B21" s="178" t="s">
        <v>2018</v>
      </c>
      <c r="C21" s="178"/>
      <c r="D21" s="178" t="s">
        <v>2213</v>
      </c>
      <c r="E21" s="291">
        <v>45590</v>
      </c>
      <c r="F21" s="178">
        <v>9</v>
      </c>
      <c r="G21" s="178">
        <v>10</v>
      </c>
      <c r="H21" s="224">
        <v>6</v>
      </c>
      <c r="I21" s="224">
        <v>37</v>
      </c>
      <c r="J21" s="178" t="s">
        <v>726</v>
      </c>
      <c r="K21" s="178">
        <v>1.5209218550000001</v>
      </c>
      <c r="L21" s="178" t="s">
        <v>2218</v>
      </c>
      <c r="M21" s="178" t="s">
        <v>2233</v>
      </c>
      <c r="N21" s="178">
        <v>30</v>
      </c>
      <c r="O21" s="178">
        <v>50</v>
      </c>
      <c r="P21" s="178">
        <v>62</v>
      </c>
      <c r="Q21" s="178" t="s">
        <v>712</v>
      </c>
      <c r="R21" s="178" t="s">
        <v>2243</v>
      </c>
    </row>
    <row r="22" spans="1:18" s="111" customFormat="1" ht="25.5">
      <c r="A22" s="178" t="s">
        <v>1803</v>
      </c>
      <c r="B22" s="178" t="s">
        <v>2018</v>
      </c>
      <c r="C22" s="178"/>
      <c r="D22" s="178" t="s">
        <v>2213</v>
      </c>
      <c r="E22" s="291">
        <v>45590</v>
      </c>
      <c r="F22" s="178">
        <v>44</v>
      </c>
      <c r="G22" s="178">
        <v>45</v>
      </c>
      <c r="H22" s="224">
        <v>30</v>
      </c>
      <c r="I22" s="224">
        <v>180</v>
      </c>
      <c r="J22" s="178" t="s">
        <v>726</v>
      </c>
      <c r="K22" s="178">
        <v>7.2971569719999998</v>
      </c>
      <c r="L22" s="178" t="s">
        <v>2218</v>
      </c>
      <c r="M22" s="178" t="s">
        <v>2233</v>
      </c>
      <c r="N22" s="178">
        <v>30</v>
      </c>
      <c r="O22" s="178">
        <v>50</v>
      </c>
      <c r="P22" s="178">
        <v>299</v>
      </c>
      <c r="Q22" s="178" t="s">
        <v>712</v>
      </c>
      <c r="R22" s="178" t="s">
        <v>2243</v>
      </c>
    </row>
    <row r="23" spans="1:18" s="98" customFormat="1">
      <c r="A23" s="178" t="s">
        <v>1804</v>
      </c>
      <c r="B23" s="178" t="s">
        <v>2019</v>
      </c>
      <c r="C23" s="178"/>
      <c r="D23" s="178"/>
      <c r="E23" s="291">
        <v>45590</v>
      </c>
      <c r="F23" s="178">
        <v>5</v>
      </c>
      <c r="G23" s="178">
        <v>5</v>
      </c>
      <c r="H23" s="224">
        <v>3</v>
      </c>
      <c r="I23" s="224">
        <v>20</v>
      </c>
      <c r="J23" s="178" t="s">
        <v>726</v>
      </c>
      <c r="K23" s="178">
        <v>0.66575104299999999</v>
      </c>
      <c r="L23" s="178" t="s">
        <v>2215</v>
      </c>
      <c r="M23" s="178" t="s">
        <v>2234</v>
      </c>
      <c r="N23" s="178">
        <v>30</v>
      </c>
      <c r="O23" s="178">
        <v>50</v>
      </c>
      <c r="P23" s="178">
        <v>33</v>
      </c>
      <c r="Q23" s="178" t="s">
        <v>712</v>
      </c>
      <c r="R23" s="178" t="s">
        <v>2242</v>
      </c>
    </row>
    <row r="24" spans="1:18" s="98" customFormat="1">
      <c r="A24" s="178" t="s">
        <v>1805</v>
      </c>
      <c r="B24" s="178" t="s">
        <v>2020</v>
      </c>
      <c r="C24" s="178"/>
      <c r="D24" s="178"/>
      <c r="E24" s="291">
        <v>45590</v>
      </c>
      <c r="F24" s="178">
        <v>5</v>
      </c>
      <c r="G24" s="178">
        <v>6</v>
      </c>
      <c r="H24" s="224">
        <v>4</v>
      </c>
      <c r="I24" s="224">
        <v>21</v>
      </c>
      <c r="J24" s="178" t="s">
        <v>726</v>
      </c>
      <c r="K24" s="178">
        <v>0.730883332</v>
      </c>
      <c r="L24" s="178" t="s">
        <v>2215</v>
      </c>
      <c r="M24" s="178" t="s">
        <v>2234</v>
      </c>
      <c r="N24" s="178">
        <v>30</v>
      </c>
      <c r="O24" s="178">
        <v>50</v>
      </c>
      <c r="P24" s="178">
        <v>36</v>
      </c>
      <c r="Q24" s="178" t="s">
        <v>712</v>
      </c>
      <c r="R24" s="178" t="s">
        <v>1698</v>
      </c>
    </row>
    <row r="25" spans="1:18" s="98" customFormat="1">
      <c r="A25" s="178" t="s">
        <v>1806</v>
      </c>
      <c r="B25" s="178" t="s">
        <v>2021</v>
      </c>
      <c r="C25" s="178"/>
      <c r="D25" s="178"/>
      <c r="E25" s="291">
        <v>45590</v>
      </c>
      <c r="F25" s="178">
        <v>5</v>
      </c>
      <c r="G25" s="178">
        <v>5</v>
      </c>
      <c r="H25" s="224">
        <v>3</v>
      </c>
      <c r="I25" s="224">
        <v>20</v>
      </c>
      <c r="J25" s="178" t="s">
        <v>726</v>
      </c>
      <c r="K25" s="178">
        <v>0.665750654</v>
      </c>
      <c r="L25" s="178" t="s">
        <v>2215</v>
      </c>
      <c r="M25" s="178" t="s">
        <v>2234</v>
      </c>
      <c r="N25" s="178">
        <v>30</v>
      </c>
      <c r="O25" s="178">
        <v>50</v>
      </c>
      <c r="P25" s="178">
        <v>33</v>
      </c>
      <c r="Q25" s="178" t="s">
        <v>712</v>
      </c>
      <c r="R25" s="178" t="s">
        <v>1696</v>
      </c>
    </row>
    <row r="26" spans="1:18" s="98" customFormat="1">
      <c r="A26" s="178" t="s">
        <v>1807</v>
      </c>
      <c r="B26" s="178" t="s">
        <v>2022</v>
      </c>
      <c r="C26" s="178"/>
      <c r="D26" s="178"/>
      <c r="E26" s="291">
        <v>45590</v>
      </c>
      <c r="F26" s="178">
        <v>5</v>
      </c>
      <c r="G26" s="178">
        <v>5</v>
      </c>
      <c r="H26" s="224">
        <v>3</v>
      </c>
      <c r="I26" s="224">
        <v>20</v>
      </c>
      <c r="J26" s="178" t="s">
        <v>726</v>
      </c>
      <c r="K26" s="178">
        <v>0.66575095799999995</v>
      </c>
      <c r="L26" s="178" t="s">
        <v>2215</v>
      </c>
      <c r="M26" s="178" t="s">
        <v>2234</v>
      </c>
      <c r="N26" s="178">
        <v>30</v>
      </c>
      <c r="O26" s="178">
        <v>50</v>
      </c>
      <c r="P26" s="178">
        <v>33</v>
      </c>
      <c r="Q26" s="178" t="s">
        <v>712</v>
      </c>
      <c r="R26" s="178" t="s">
        <v>1696</v>
      </c>
    </row>
    <row r="27" spans="1:18" s="98" customFormat="1">
      <c r="A27" s="178" t="s">
        <v>1808</v>
      </c>
      <c r="B27" s="178" t="s">
        <v>2023</v>
      </c>
      <c r="C27" s="178"/>
      <c r="D27" s="178"/>
      <c r="E27" s="291">
        <v>45590</v>
      </c>
      <c r="F27" s="178">
        <v>5</v>
      </c>
      <c r="G27" s="178">
        <v>5</v>
      </c>
      <c r="H27" s="224">
        <v>3</v>
      </c>
      <c r="I27" s="224">
        <v>20</v>
      </c>
      <c r="J27" s="178" t="s">
        <v>726</v>
      </c>
      <c r="K27" s="178">
        <v>0.66575026000000004</v>
      </c>
      <c r="L27" s="178" t="s">
        <v>2215</v>
      </c>
      <c r="M27" s="178" t="s">
        <v>2234</v>
      </c>
      <c r="N27" s="178">
        <v>30</v>
      </c>
      <c r="O27" s="178">
        <v>50</v>
      </c>
      <c r="P27" s="178">
        <v>33</v>
      </c>
      <c r="Q27" s="178" t="s">
        <v>712</v>
      </c>
      <c r="R27" s="178" t="s">
        <v>1696</v>
      </c>
    </row>
    <row r="28" spans="1:18" s="98" customFormat="1">
      <c r="A28" s="178" t="s">
        <v>1809</v>
      </c>
      <c r="B28" s="178" t="s">
        <v>2024</v>
      </c>
      <c r="C28" s="178"/>
      <c r="D28" s="178"/>
      <c r="E28" s="291">
        <v>45590</v>
      </c>
      <c r="F28" s="178">
        <v>8</v>
      </c>
      <c r="G28" s="178">
        <v>9</v>
      </c>
      <c r="H28" s="224">
        <v>6</v>
      </c>
      <c r="I28" s="224">
        <v>32</v>
      </c>
      <c r="J28" s="178" t="s">
        <v>726</v>
      </c>
      <c r="K28" s="178">
        <v>1.101232961</v>
      </c>
      <c r="L28" s="178" t="s">
        <v>2217</v>
      </c>
      <c r="M28" s="178" t="s">
        <v>2235</v>
      </c>
      <c r="N28" s="178">
        <v>30</v>
      </c>
      <c r="O28" s="178">
        <v>50</v>
      </c>
      <c r="P28" s="178">
        <v>55</v>
      </c>
      <c r="Q28" s="178" t="s">
        <v>712</v>
      </c>
      <c r="R28" s="178" t="s">
        <v>1698</v>
      </c>
    </row>
    <row r="29" spans="1:18" s="98" customFormat="1" ht="25.5">
      <c r="A29" s="178" t="s">
        <v>1810</v>
      </c>
      <c r="B29" s="178" t="s">
        <v>2025</v>
      </c>
      <c r="C29" s="178"/>
      <c r="D29" s="178"/>
      <c r="E29" s="291">
        <v>45590</v>
      </c>
      <c r="F29" s="178">
        <v>5</v>
      </c>
      <c r="G29" s="178">
        <v>6</v>
      </c>
      <c r="H29" s="224">
        <v>4</v>
      </c>
      <c r="I29" s="224">
        <v>20</v>
      </c>
      <c r="J29" s="178" t="s">
        <v>726</v>
      </c>
      <c r="K29" s="178">
        <v>0.71281015000000003</v>
      </c>
      <c r="L29" s="178" t="s">
        <v>2217</v>
      </c>
      <c r="M29" s="178" t="s">
        <v>2235</v>
      </c>
      <c r="N29" s="178">
        <v>30</v>
      </c>
      <c r="O29" s="178">
        <v>50</v>
      </c>
      <c r="P29" s="178">
        <v>35</v>
      </c>
      <c r="Q29" s="178" t="s">
        <v>712</v>
      </c>
      <c r="R29" s="178" t="s">
        <v>2242</v>
      </c>
    </row>
    <row r="30" spans="1:18" s="98" customFormat="1" ht="25.5">
      <c r="A30" s="178" t="s">
        <v>1811</v>
      </c>
      <c r="B30" s="178" t="s">
        <v>2026</v>
      </c>
      <c r="C30" s="178"/>
      <c r="D30" s="178"/>
      <c r="E30" s="291">
        <v>45590</v>
      </c>
      <c r="F30" s="178">
        <v>5</v>
      </c>
      <c r="G30" s="178">
        <v>6</v>
      </c>
      <c r="H30" s="224">
        <v>4</v>
      </c>
      <c r="I30" s="224">
        <v>22</v>
      </c>
      <c r="J30" s="178" t="s">
        <v>726</v>
      </c>
      <c r="K30" s="178">
        <v>0.74844500899999999</v>
      </c>
      <c r="L30" s="178" t="s">
        <v>2217</v>
      </c>
      <c r="M30" s="178" t="s">
        <v>2235</v>
      </c>
      <c r="N30" s="178">
        <v>30</v>
      </c>
      <c r="O30" s="178">
        <v>50</v>
      </c>
      <c r="P30" s="178">
        <v>37</v>
      </c>
      <c r="Q30" s="178" t="s">
        <v>712</v>
      </c>
      <c r="R30" s="178" t="s">
        <v>1698</v>
      </c>
    </row>
    <row r="31" spans="1:18" s="98" customFormat="1" ht="25.5">
      <c r="A31" s="178" t="s">
        <v>1812</v>
      </c>
      <c r="B31" s="178" t="s">
        <v>2027</v>
      </c>
      <c r="C31" s="178"/>
      <c r="D31" s="178"/>
      <c r="E31" s="291">
        <v>45590</v>
      </c>
      <c r="F31" s="178">
        <v>9</v>
      </c>
      <c r="G31" s="178">
        <v>9</v>
      </c>
      <c r="H31" s="224">
        <v>6</v>
      </c>
      <c r="I31" s="224">
        <v>35</v>
      </c>
      <c r="J31" s="178" t="s">
        <v>726</v>
      </c>
      <c r="K31" s="178">
        <v>1.1872128</v>
      </c>
      <c r="L31" s="178" t="s">
        <v>2217</v>
      </c>
      <c r="M31" s="178" t="s">
        <v>2235</v>
      </c>
      <c r="N31" s="178">
        <v>30</v>
      </c>
      <c r="O31" s="178">
        <v>50</v>
      </c>
      <c r="P31" s="178">
        <v>59</v>
      </c>
      <c r="Q31" s="178" t="s">
        <v>712</v>
      </c>
      <c r="R31" s="178" t="s">
        <v>1696</v>
      </c>
    </row>
    <row r="32" spans="1:18" s="98" customFormat="1">
      <c r="A32" s="178" t="s">
        <v>1813</v>
      </c>
      <c r="B32" s="178" t="s">
        <v>2028</v>
      </c>
      <c r="C32" s="178"/>
      <c r="D32" s="178"/>
      <c r="E32" s="291">
        <v>45590</v>
      </c>
      <c r="F32" s="178">
        <v>10</v>
      </c>
      <c r="G32" s="178">
        <v>10</v>
      </c>
      <c r="H32" s="224">
        <v>7</v>
      </c>
      <c r="I32" s="224">
        <v>41</v>
      </c>
      <c r="J32" s="178" t="s">
        <v>726</v>
      </c>
      <c r="K32" s="178">
        <v>1.3774545250000001</v>
      </c>
      <c r="L32" s="178" t="s">
        <v>2219</v>
      </c>
      <c r="M32" s="178" t="s">
        <v>2235</v>
      </c>
      <c r="N32" s="178">
        <v>30</v>
      </c>
      <c r="O32" s="178">
        <v>50</v>
      </c>
      <c r="P32" s="178">
        <v>68</v>
      </c>
      <c r="Q32" s="178" t="s">
        <v>712</v>
      </c>
      <c r="R32" s="178" t="s">
        <v>1698</v>
      </c>
    </row>
    <row r="33" spans="1:18" s="98" customFormat="1" ht="25.5">
      <c r="A33" s="178" t="s">
        <v>1814</v>
      </c>
      <c r="B33" s="178" t="s">
        <v>2029</v>
      </c>
      <c r="C33" s="178"/>
      <c r="D33" s="178"/>
      <c r="E33" s="291">
        <v>45590</v>
      </c>
      <c r="F33" s="178">
        <v>4</v>
      </c>
      <c r="G33" s="178">
        <v>4</v>
      </c>
      <c r="H33" s="224">
        <v>3</v>
      </c>
      <c r="I33" s="224">
        <v>15</v>
      </c>
      <c r="J33" s="178" t="s">
        <v>726</v>
      </c>
      <c r="K33" s="178">
        <v>0.52951477300000005</v>
      </c>
      <c r="L33" s="178" t="s">
        <v>2217</v>
      </c>
      <c r="M33" s="178" t="s">
        <v>2235</v>
      </c>
      <c r="N33" s="178">
        <v>30</v>
      </c>
      <c r="O33" s="178">
        <v>50</v>
      </c>
      <c r="P33" s="178">
        <v>26</v>
      </c>
      <c r="Q33" s="178" t="s">
        <v>712</v>
      </c>
      <c r="R33" s="178" t="s">
        <v>1698</v>
      </c>
    </row>
    <row r="34" spans="1:18" s="98" customFormat="1" ht="25.5">
      <c r="A34" s="178" t="s">
        <v>1815</v>
      </c>
      <c r="B34" s="178" t="s">
        <v>2030</v>
      </c>
      <c r="C34" s="178"/>
      <c r="D34" s="178"/>
      <c r="E34" s="291">
        <v>45590</v>
      </c>
      <c r="F34" s="178">
        <v>15</v>
      </c>
      <c r="G34" s="178">
        <v>15</v>
      </c>
      <c r="H34" s="224">
        <v>10</v>
      </c>
      <c r="I34" s="224">
        <v>60</v>
      </c>
      <c r="J34" s="178" t="s">
        <v>726</v>
      </c>
      <c r="K34" s="178">
        <v>2.0135439129999999</v>
      </c>
      <c r="L34" s="178" t="s">
        <v>2217</v>
      </c>
      <c r="M34" s="178" t="s">
        <v>2235</v>
      </c>
      <c r="N34" s="178">
        <v>30</v>
      </c>
      <c r="O34" s="178">
        <v>50</v>
      </c>
      <c r="P34" s="178">
        <v>100</v>
      </c>
      <c r="Q34" s="178" t="s">
        <v>712</v>
      </c>
      <c r="R34" s="178" t="s">
        <v>1698</v>
      </c>
    </row>
    <row r="35" spans="1:18" s="98" customFormat="1" ht="25.5">
      <c r="A35" s="178" t="s">
        <v>1816</v>
      </c>
      <c r="B35" s="178" t="s">
        <v>2031</v>
      </c>
      <c r="C35" s="178"/>
      <c r="D35" s="178"/>
      <c r="E35" s="291">
        <v>45590</v>
      </c>
      <c r="F35" s="178">
        <v>6</v>
      </c>
      <c r="G35" s="178">
        <v>6</v>
      </c>
      <c r="H35" s="224">
        <v>4</v>
      </c>
      <c r="I35" s="224">
        <v>23</v>
      </c>
      <c r="J35" s="178" t="s">
        <v>726</v>
      </c>
      <c r="K35" s="178">
        <v>0.797453784</v>
      </c>
      <c r="L35" s="178" t="s">
        <v>2217</v>
      </c>
      <c r="M35" s="178" t="s">
        <v>2235</v>
      </c>
      <c r="N35" s="178">
        <v>30</v>
      </c>
      <c r="O35" s="178">
        <v>50</v>
      </c>
      <c r="P35" s="178">
        <v>39</v>
      </c>
      <c r="Q35" s="178" t="s">
        <v>712</v>
      </c>
      <c r="R35" s="178" t="s">
        <v>1698</v>
      </c>
    </row>
    <row r="36" spans="1:18" s="98" customFormat="1" ht="25.5">
      <c r="A36" s="178" t="s">
        <v>1817</v>
      </c>
      <c r="B36" s="178" t="s">
        <v>2032</v>
      </c>
      <c r="C36" s="178"/>
      <c r="D36" s="178"/>
      <c r="E36" s="291">
        <v>45590</v>
      </c>
      <c r="F36" s="178">
        <v>12</v>
      </c>
      <c r="G36" s="178">
        <v>12</v>
      </c>
      <c r="H36" s="224">
        <v>8</v>
      </c>
      <c r="I36" s="224">
        <v>48</v>
      </c>
      <c r="J36" s="178" t="s">
        <v>726</v>
      </c>
      <c r="K36" s="178">
        <v>1.614032058</v>
      </c>
      <c r="L36" s="178" t="s">
        <v>2217</v>
      </c>
      <c r="M36" s="178" t="s">
        <v>2235</v>
      </c>
      <c r="N36" s="178">
        <v>30</v>
      </c>
      <c r="O36" s="178">
        <v>50</v>
      </c>
      <c r="P36" s="178">
        <v>80</v>
      </c>
      <c r="Q36" s="178" t="s">
        <v>712</v>
      </c>
      <c r="R36" s="178" t="s">
        <v>1698</v>
      </c>
    </row>
    <row r="37" spans="1:18" s="98" customFormat="1">
      <c r="A37" s="178" t="s">
        <v>1818</v>
      </c>
      <c r="B37" s="178" t="s">
        <v>2033</v>
      </c>
      <c r="C37" s="178"/>
      <c r="D37" s="178"/>
      <c r="E37" s="291">
        <v>45590</v>
      </c>
      <c r="F37" s="178">
        <v>17</v>
      </c>
      <c r="G37" s="178">
        <v>18</v>
      </c>
      <c r="H37" s="224">
        <v>12</v>
      </c>
      <c r="I37" s="224">
        <v>68</v>
      </c>
      <c r="J37" s="178" t="s">
        <v>726</v>
      </c>
      <c r="K37" s="178">
        <v>2.3015697209999999</v>
      </c>
      <c r="L37" s="178" t="s">
        <v>2217</v>
      </c>
      <c r="M37" s="178" t="s">
        <v>2235</v>
      </c>
      <c r="N37" s="178">
        <v>30</v>
      </c>
      <c r="O37" s="178">
        <v>50</v>
      </c>
      <c r="P37" s="178">
        <v>115</v>
      </c>
      <c r="Q37" s="178" t="s">
        <v>712</v>
      </c>
      <c r="R37" s="178" t="s">
        <v>1698</v>
      </c>
    </row>
    <row r="38" spans="1:18" s="98" customFormat="1" ht="25.5">
      <c r="A38" s="178" t="s">
        <v>1819</v>
      </c>
      <c r="B38" s="178" t="s">
        <v>2034</v>
      </c>
      <c r="C38" s="178"/>
      <c r="D38" s="178"/>
      <c r="E38" s="291">
        <v>45590</v>
      </c>
      <c r="F38" s="178">
        <v>8</v>
      </c>
      <c r="G38" s="178">
        <v>9</v>
      </c>
      <c r="H38" s="224">
        <v>6</v>
      </c>
      <c r="I38" s="224">
        <v>35</v>
      </c>
      <c r="J38" s="178" t="s">
        <v>726</v>
      </c>
      <c r="K38" s="178">
        <v>1.1681073879999999</v>
      </c>
      <c r="L38" s="178" t="s">
        <v>2217</v>
      </c>
      <c r="M38" s="178" t="s">
        <v>2235</v>
      </c>
      <c r="N38" s="178">
        <v>30</v>
      </c>
      <c r="O38" s="178">
        <v>50</v>
      </c>
      <c r="P38" s="178">
        <v>58</v>
      </c>
      <c r="Q38" s="178" t="s">
        <v>712</v>
      </c>
      <c r="R38" s="178" t="s">
        <v>1698</v>
      </c>
    </row>
    <row r="39" spans="1:18" s="98" customFormat="1">
      <c r="A39" s="178" t="s">
        <v>1820</v>
      </c>
      <c r="B39" s="178" t="s">
        <v>2035</v>
      </c>
      <c r="C39" s="178"/>
      <c r="D39" s="178"/>
      <c r="E39" s="291">
        <v>45590</v>
      </c>
      <c r="F39" s="178">
        <v>10</v>
      </c>
      <c r="G39" s="178">
        <v>10</v>
      </c>
      <c r="H39" s="224">
        <v>7</v>
      </c>
      <c r="I39" s="224">
        <v>40</v>
      </c>
      <c r="J39" s="178" t="s">
        <v>726</v>
      </c>
      <c r="K39" s="178">
        <v>1.346217472</v>
      </c>
      <c r="L39" s="178" t="s">
        <v>2217</v>
      </c>
      <c r="M39" s="178" t="s">
        <v>2235</v>
      </c>
      <c r="N39" s="178">
        <v>30</v>
      </c>
      <c r="O39" s="178">
        <v>50</v>
      </c>
      <c r="P39" s="178">
        <v>67</v>
      </c>
      <c r="Q39" s="178" t="s">
        <v>712</v>
      </c>
      <c r="R39" s="178" t="s">
        <v>1698</v>
      </c>
    </row>
    <row r="40" spans="1:18" s="98" customFormat="1" ht="25.5">
      <c r="A40" s="178" t="s">
        <v>1821</v>
      </c>
      <c r="B40" s="178" t="s">
        <v>2036</v>
      </c>
      <c r="C40" s="178"/>
      <c r="D40" s="178"/>
      <c r="E40" s="291">
        <v>45590</v>
      </c>
      <c r="F40" s="178">
        <v>7</v>
      </c>
      <c r="G40" s="178">
        <v>8</v>
      </c>
      <c r="H40" s="224">
        <v>5</v>
      </c>
      <c r="I40" s="224">
        <v>31</v>
      </c>
      <c r="J40" s="178" t="s">
        <v>726</v>
      </c>
      <c r="K40" s="178">
        <v>1.0255966110000001</v>
      </c>
      <c r="L40" s="178" t="s">
        <v>2217</v>
      </c>
      <c r="M40" s="178" t="s">
        <v>2235</v>
      </c>
      <c r="N40" s="178">
        <v>30</v>
      </c>
      <c r="O40" s="178">
        <v>50</v>
      </c>
      <c r="P40" s="178">
        <v>51</v>
      </c>
      <c r="Q40" s="178" t="s">
        <v>712</v>
      </c>
      <c r="R40" s="178" t="s">
        <v>1698</v>
      </c>
    </row>
    <row r="41" spans="1:18" s="98" customFormat="1" ht="25.5">
      <c r="A41" s="178" t="s">
        <v>1822</v>
      </c>
      <c r="B41" s="178" t="s">
        <v>2037</v>
      </c>
      <c r="C41" s="178"/>
      <c r="D41" s="178"/>
      <c r="E41" s="291">
        <v>45590</v>
      </c>
      <c r="F41" s="178">
        <v>19</v>
      </c>
      <c r="G41" s="178">
        <v>19</v>
      </c>
      <c r="H41" s="224">
        <v>13</v>
      </c>
      <c r="I41" s="224">
        <v>77</v>
      </c>
      <c r="J41" s="178" t="s">
        <v>726</v>
      </c>
      <c r="K41" s="178">
        <v>2.5772347280000001</v>
      </c>
      <c r="L41" s="178" t="s">
        <v>2217</v>
      </c>
      <c r="M41" s="178" t="s">
        <v>2235</v>
      </c>
      <c r="N41" s="178">
        <v>30</v>
      </c>
      <c r="O41" s="178">
        <v>50</v>
      </c>
      <c r="P41" s="178">
        <v>128</v>
      </c>
      <c r="Q41" s="178" t="s">
        <v>712</v>
      </c>
      <c r="R41" s="178" t="s">
        <v>1698</v>
      </c>
    </row>
    <row r="42" spans="1:18" s="98" customFormat="1">
      <c r="A42" s="178" t="s">
        <v>1823</v>
      </c>
      <c r="B42" s="178" t="s">
        <v>2038</v>
      </c>
      <c r="C42" s="178"/>
      <c r="D42" s="178"/>
      <c r="E42" s="291">
        <v>45590</v>
      </c>
      <c r="F42" s="178">
        <v>5</v>
      </c>
      <c r="G42" s="178">
        <v>6</v>
      </c>
      <c r="H42" s="224">
        <v>4</v>
      </c>
      <c r="I42" s="224">
        <v>22</v>
      </c>
      <c r="J42" s="178" t="s">
        <v>726</v>
      </c>
      <c r="K42" s="178">
        <v>0.74036880000000005</v>
      </c>
      <c r="L42" s="178" t="s">
        <v>2216</v>
      </c>
      <c r="M42" s="178" t="s">
        <v>2235</v>
      </c>
      <c r="N42" s="178">
        <v>30</v>
      </c>
      <c r="O42" s="178">
        <v>50</v>
      </c>
      <c r="P42" s="178">
        <v>37</v>
      </c>
      <c r="Q42" s="178" t="s">
        <v>712</v>
      </c>
      <c r="R42" s="178" t="s">
        <v>1698</v>
      </c>
    </row>
    <row r="43" spans="1:18" s="98" customFormat="1" ht="25.5">
      <c r="A43" s="178" t="s">
        <v>1824</v>
      </c>
      <c r="B43" s="178" t="s">
        <v>2039</v>
      </c>
      <c r="C43" s="178"/>
      <c r="D43" s="178"/>
      <c r="E43" s="291">
        <v>45590</v>
      </c>
      <c r="F43" s="178">
        <v>5</v>
      </c>
      <c r="G43" s="178">
        <v>5</v>
      </c>
      <c r="H43" s="224">
        <v>3</v>
      </c>
      <c r="I43" s="224">
        <v>19</v>
      </c>
      <c r="J43" s="178" t="s">
        <v>726</v>
      </c>
      <c r="K43" s="178">
        <v>0.65840586800000001</v>
      </c>
      <c r="L43" s="178" t="s">
        <v>2217</v>
      </c>
      <c r="M43" s="178" t="s">
        <v>2235</v>
      </c>
      <c r="N43" s="178">
        <v>30</v>
      </c>
      <c r="O43" s="178">
        <v>50</v>
      </c>
      <c r="P43" s="178">
        <v>32</v>
      </c>
      <c r="Q43" s="178" t="s">
        <v>712</v>
      </c>
      <c r="R43" s="178" t="s">
        <v>1698</v>
      </c>
    </row>
    <row r="44" spans="1:18" s="98" customFormat="1">
      <c r="A44" s="178" t="s">
        <v>1825</v>
      </c>
      <c r="B44" s="178" t="s">
        <v>2040</v>
      </c>
      <c r="C44" s="178"/>
      <c r="D44" s="178"/>
      <c r="E44" s="291">
        <v>45590</v>
      </c>
      <c r="F44" s="178">
        <v>58</v>
      </c>
      <c r="G44" s="178">
        <v>58</v>
      </c>
      <c r="H44" s="224">
        <v>39</v>
      </c>
      <c r="I44" s="224">
        <v>233</v>
      </c>
      <c r="J44" s="178" t="s">
        <v>726</v>
      </c>
      <c r="K44" s="178">
        <v>7.7762713919999999</v>
      </c>
      <c r="L44" s="178" t="s">
        <v>2220</v>
      </c>
      <c r="M44" s="178" t="s">
        <v>2235</v>
      </c>
      <c r="N44" s="178">
        <v>30</v>
      </c>
      <c r="O44" s="178">
        <v>50</v>
      </c>
      <c r="P44" s="178">
        <v>388</v>
      </c>
      <c r="Q44" s="178" t="s">
        <v>712</v>
      </c>
      <c r="R44" s="178" t="s">
        <v>1696</v>
      </c>
    </row>
    <row r="45" spans="1:18" s="98" customFormat="1">
      <c r="A45" s="178" t="s">
        <v>1826</v>
      </c>
      <c r="B45" s="178" t="s">
        <v>2041</v>
      </c>
      <c r="C45" s="178"/>
      <c r="D45" s="178"/>
      <c r="E45" s="291">
        <v>45590</v>
      </c>
      <c r="F45" s="178">
        <v>58</v>
      </c>
      <c r="G45" s="178">
        <v>59</v>
      </c>
      <c r="H45" s="224">
        <v>39</v>
      </c>
      <c r="I45" s="224">
        <v>234</v>
      </c>
      <c r="J45" s="178" t="s">
        <v>726</v>
      </c>
      <c r="K45" s="178">
        <v>7.8065406810000004</v>
      </c>
      <c r="L45" s="178" t="s">
        <v>2216</v>
      </c>
      <c r="M45" s="178" t="s">
        <v>2235</v>
      </c>
      <c r="N45" s="178">
        <v>30</v>
      </c>
      <c r="O45" s="178">
        <v>50</v>
      </c>
      <c r="P45" s="178">
        <v>390</v>
      </c>
      <c r="Q45" s="178" t="s">
        <v>712</v>
      </c>
      <c r="R45" s="178" t="s">
        <v>2242</v>
      </c>
    </row>
    <row r="46" spans="1:18" s="98" customFormat="1">
      <c r="A46" s="178" t="s">
        <v>1827</v>
      </c>
      <c r="B46" s="178" t="s">
        <v>2042</v>
      </c>
      <c r="C46" s="178"/>
      <c r="D46" s="178"/>
      <c r="E46" s="291">
        <v>45590</v>
      </c>
      <c r="F46" s="178">
        <v>20</v>
      </c>
      <c r="G46" s="178">
        <v>20</v>
      </c>
      <c r="H46" s="224">
        <v>13</v>
      </c>
      <c r="I46" s="224">
        <v>79</v>
      </c>
      <c r="J46" s="178" t="s">
        <v>726</v>
      </c>
      <c r="K46" s="178">
        <v>2.6485196260000001</v>
      </c>
      <c r="L46" s="178" t="s">
        <v>2219</v>
      </c>
      <c r="M46" s="178" t="s">
        <v>2235</v>
      </c>
      <c r="N46" s="178">
        <v>30</v>
      </c>
      <c r="O46" s="178">
        <v>50</v>
      </c>
      <c r="P46" s="178">
        <v>132</v>
      </c>
      <c r="Q46" s="178" t="s">
        <v>712</v>
      </c>
      <c r="R46" s="178" t="s">
        <v>2244</v>
      </c>
    </row>
    <row r="47" spans="1:18" s="98" customFormat="1">
      <c r="A47" s="178" t="s">
        <v>1828</v>
      </c>
      <c r="B47" s="178" t="s">
        <v>2043</v>
      </c>
      <c r="C47" s="178"/>
      <c r="D47" s="178"/>
      <c r="E47" s="291">
        <v>45590</v>
      </c>
      <c r="F47" s="178">
        <v>12</v>
      </c>
      <c r="G47" s="178">
        <v>13</v>
      </c>
      <c r="H47" s="224">
        <v>8</v>
      </c>
      <c r="I47" s="224">
        <v>51</v>
      </c>
      <c r="J47" s="178" t="s">
        <v>726</v>
      </c>
      <c r="K47" s="178">
        <v>1.689681695</v>
      </c>
      <c r="L47" s="178" t="s">
        <v>2217</v>
      </c>
      <c r="M47" s="178" t="s">
        <v>2235</v>
      </c>
      <c r="N47" s="178">
        <v>30</v>
      </c>
      <c r="O47" s="178">
        <v>50</v>
      </c>
      <c r="P47" s="178">
        <v>84</v>
      </c>
      <c r="Q47" s="178" t="s">
        <v>712</v>
      </c>
      <c r="R47" s="178" t="s">
        <v>1696</v>
      </c>
    </row>
    <row r="48" spans="1:18" s="98" customFormat="1" ht="25.5">
      <c r="A48" s="178" t="s">
        <v>1829</v>
      </c>
      <c r="B48" s="178" t="s">
        <v>2044</v>
      </c>
      <c r="C48" s="178"/>
      <c r="D48" s="178"/>
      <c r="E48" s="291">
        <v>45590</v>
      </c>
      <c r="F48" s="178">
        <v>2</v>
      </c>
      <c r="G48" s="178">
        <v>2</v>
      </c>
      <c r="H48" s="224">
        <v>1</v>
      </c>
      <c r="I48" s="224">
        <v>8</v>
      </c>
      <c r="J48" s="178" t="s">
        <v>726</v>
      </c>
      <c r="K48" s="178">
        <v>0.26047859200000001</v>
      </c>
      <c r="L48" s="178" t="s">
        <v>2217</v>
      </c>
      <c r="M48" s="178" t="s">
        <v>2235</v>
      </c>
      <c r="N48" s="178">
        <v>30</v>
      </c>
      <c r="O48" s="178">
        <v>50</v>
      </c>
      <c r="P48" s="178">
        <v>13</v>
      </c>
      <c r="Q48" s="178" t="s">
        <v>712</v>
      </c>
      <c r="R48" s="178" t="s">
        <v>1698</v>
      </c>
    </row>
    <row r="49" spans="1:18" s="98" customFormat="1" ht="25.5">
      <c r="A49" s="178" t="s">
        <v>1830</v>
      </c>
      <c r="B49" s="178" t="s">
        <v>2045</v>
      </c>
      <c r="C49" s="178"/>
      <c r="D49" s="178"/>
      <c r="E49" s="291">
        <v>45590</v>
      </c>
      <c r="F49" s="178">
        <v>14</v>
      </c>
      <c r="G49" s="178">
        <v>15</v>
      </c>
      <c r="H49" s="224">
        <v>10</v>
      </c>
      <c r="I49" s="224">
        <v>58</v>
      </c>
      <c r="J49" s="178" t="s">
        <v>726</v>
      </c>
      <c r="K49" s="178">
        <v>1.9476170100000001</v>
      </c>
      <c r="L49" s="178" t="s">
        <v>2217</v>
      </c>
      <c r="M49" s="178" t="s">
        <v>2235</v>
      </c>
      <c r="N49" s="178">
        <v>30</v>
      </c>
      <c r="O49" s="178">
        <v>50</v>
      </c>
      <c r="P49" s="178">
        <v>97</v>
      </c>
      <c r="Q49" s="178" t="s">
        <v>712</v>
      </c>
      <c r="R49" s="178" t="s">
        <v>1698</v>
      </c>
    </row>
    <row r="50" spans="1:18" s="98" customFormat="1" ht="25.5">
      <c r="A50" s="178" t="s">
        <v>1831</v>
      </c>
      <c r="B50" s="178" t="s">
        <v>2046</v>
      </c>
      <c r="C50" s="178"/>
      <c r="D50" s="178"/>
      <c r="E50" s="291">
        <v>45590</v>
      </c>
      <c r="F50" s="178">
        <v>7</v>
      </c>
      <c r="G50" s="178">
        <v>8</v>
      </c>
      <c r="H50" s="224">
        <v>5</v>
      </c>
      <c r="I50" s="224">
        <v>29</v>
      </c>
      <c r="J50" s="178" t="s">
        <v>726</v>
      </c>
      <c r="K50" s="178">
        <v>0.99792959699999995</v>
      </c>
      <c r="L50" s="178" t="s">
        <v>2219</v>
      </c>
      <c r="M50" s="178" t="s">
        <v>2235</v>
      </c>
      <c r="N50" s="178">
        <v>30</v>
      </c>
      <c r="O50" s="178">
        <v>50</v>
      </c>
      <c r="P50" s="178">
        <v>49</v>
      </c>
      <c r="Q50" s="178" t="s">
        <v>712</v>
      </c>
      <c r="R50" s="178" t="s">
        <v>1698</v>
      </c>
    </row>
    <row r="51" spans="1:18" s="98" customFormat="1" ht="25.5">
      <c r="A51" s="178" t="s">
        <v>1832</v>
      </c>
      <c r="B51" s="178" t="s">
        <v>2047</v>
      </c>
      <c r="C51" s="178"/>
      <c r="D51" s="178"/>
      <c r="E51" s="291">
        <v>45590</v>
      </c>
      <c r="F51" s="178">
        <v>4</v>
      </c>
      <c r="G51" s="178">
        <v>4</v>
      </c>
      <c r="H51" s="224">
        <v>3</v>
      </c>
      <c r="I51" s="224">
        <v>14</v>
      </c>
      <c r="J51" s="178" t="s">
        <v>726</v>
      </c>
      <c r="K51" s="178">
        <v>0.51487293000000001</v>
      </c>
      <c r="L51" s="178" t="s">
        <v>2217</v>
      </c>
      <c r="M51" s="178" t="s">
        <v>2235</v>
      </c>
      <c r="N51" s="178">
        <v>30</v>
      </c>
      <c r="O51" s="178">
        <v>50</v>
      </c>
      <c r="P51" s="178">
        <v>25</v>
      </c>
      <c r="Q51" s="178" t="s">
        <v>712</v>
      </c>
      <c r="R51" s="178" t="s">
        <v>1698</v>
      </c>
    </row>
    <row r="52" spans="1:18" s="98" customFormat="1">
      <c r="A52" s="178" t="s">
        <v>1833</v>
      </c>
      <c r="B52" s="178" t="s">
        <v>2022</v>
      </c>
      <c r="C52" s="178"/>
      <c r="D52" s="178"/>
      <c r="E52" s="291">
        <v>45590</v>
      </c>
      <c r="F52" s="178">
        <v>10</v>
      </c>
      <c r="G52" s="178">
        <v>11</v>
      </c>
      <c r="H52" s="224">
        <v>7</v>
      </c>
      <c r="I52" s="224">
        <v>42</v>
      </c>
      <c r="J52" s="178" t="s">
        <v>726</v>
      </c>
      <c r="K52" s="178">
        <v>1.4066260690000001</v>
      </c>
      <c r="L52" s="178" t="s">
        <v>2215</v>
      </c>
      <c r="M52" s="178" t="s">
        <v>2234</v>
      </c>
      <c r="N52" s="178">
        <v>30</v>
      </c>
      <c r="O52" s="178">
        <v>50</v>
      </c>
      <c r="P52" s="178">
        <v>70</v>
      </c>
      <c r="Q52" s="178" t="s">
        <v>712</v>
      </c>
      <c r="R52" s="178" t="s">
        <v>2242</v>
      </c>
    </row>
    <row r="53" spans="1:18" s="98" customFormat="1" ht="25.5">
      <c r="A53" s="178" t="s">
        <v>1834</v>
      </c>
      <c r="B53" s="178" t="s">
        <v>2048</v>
      </c>
      <c r="C53" s="178"/>
      <c r="D53" s="178"/>
      <c r="E53" s="291">
        <v>45590</v>
      </c>
      <c r="F53" s="178">
        <v>7</v>
      </c>
      <c r="G53" s="178">
        <v>8</v>
      </c>
      <c r="H53" s="224">
        <v>5</v>
      </c>
      <c r="I53" s="224">
        <v>29</v>
      </c>
      <c r="J53" s="178" t="s">
        <v>726</v>
      </c>
      <c r="K53" s="178">
        <v>0.99899423399999998</v>
      </c>
      <c r="L53" s="178" t="s">
        <v>2217</v>
      </c>
      <c r="M53" s="178" t="s">
        <v>2235</v>
      </c>
      <c r="N53" s="178">
        <v>30</v>
      </c>
      <c r="O53" s="178">
        <v>50</v>
      </c>
      <c r="P53" s="178">
        <v>49</v>
      </c>
      <c r="Q53" s="178" t="s">
        <v>712</v>
      </c>
      <c r="R53" s="178" t="s">
        <v>1698</v>
      </c>
    </row>
    <row r="54" spans="1:18" s="98" customFormat="1">
      <c r="A54" s="178" t="s">
        <v>1835</v>
      </c>
      <c r="B54" s="178" t="s">
        <v>2049</v>
      </c>
      <c r="C54" s="178"/>
      <c r="D54" s="178"/>
      <c r="E54" s="291">
        <v>45590</v>
      </c>
      <c r="F54" s="178">
        <v>17</v>
      </c>
      <c r="G54" s="178">
        <v>18</v>
      </c>
      <c r="H54" s="224">
        <v>12</v>
      </c>
      <c r="I54" s="224">
        <v>71</v>
      </c>
      <c r="J54" s="178" t="s">
        <v>726</v>
      </c>
      <c r="K54" s="178">
        <v>2.3761044820000001</v>
      </c>
      <c r="L54" s="178" t="s">
        <v>2216</v>
      </c>
      <c r="M54" s="178" t="s">
        <v>2235</v>
      </c>
      <c r="N54" s="178">
        <v>30</v>
      </c>
      <c r="O54" s="178">
        <v>50</v>
      </c>
      <c r="P54" s="178">
        <v>118</v>
      </c>
      <c r="Q54" s="178" t="s">
        <v>712</v>
      </c>
      <c r="R54" s="178" t="s">
        <v>1698</v>
      </c>
    </row>
    <row r="55" spans="1:18" s="98" customFormat="1">
      <c r="A55" s="178" t="s">
        <v>1836</v>
      </c>
      <c r="B55" s="178" t="s">
        <v>2050</v>
      </c>
      <c r="C55" s="178"/>
      <c r="D55" s="178"/>
      <c r="E55" s="291">
        <v>45590</v>
      </c>
      <c r="F55" s="178">
        <v>13</v>
      </c>
      <c r="G55" s="178">
        <v>13</v>
      </c>
      <c r="H55" s="224">
        <v>9</v>
      </c>
      <c r="I55" s="224">
        <v>50</v>
      </c>
      <c r="J55" s="178" t="s">
        <v>726</v>
      </c>
      <c r="K55" s="178">
        <v>1.7036304170000001</v>
      </c>
      <c r="L55" s="178" t="s">
        <v>2216</v>
      </c>
      <c r="M55" s="178" t="s">
        <v>2235</v>
      </c>
      <c r="N55" s="178">
        <v>30</v>
      </c>
      <c r="O55" s="178">
        <v>50</v>
      </c>
      <c r="P55" s="178">
        <v>85</v>
      </c>
      <c r="Q55" s="178" t="s">
        <v>712</v>
      </c>
      <c r="R55" s="178" t="s">
        <v>1698</v>
      </c>
    </row>
    <row r="56" spans="1:18" s="98" customFormat="1">
      <c r="A56" s="178" t="s">
        <v>1837</v>
      </c>
      <c r="B56" s="178" t="s">
        <v>2051</v>
      </c>
      <c r="C56" s="178"/>
      <c r="D56" s="178"/>
      <c r="E56" s="291">
        <v>45590</v>
      </c>
      <c r="F56" s="178">
        <v>10</v>
      </c>
      <c r="G56" s="178">
        <v>11</v>
      </c>
      <c r="H56" s="224">
        <v>7</v>
      </c>
      <c r="I56" s="224">
        <v>42</v>
      </c>
      <c r="J56" s="178" t="s">
        <v>726</v>
      </c>
      <c r="K56" s="178">
        <v>1.41460465</v>
      </c>
      <c r="L56" s="178" t="s">
        <v>2216</v>
      </c>
      <c r="M56" s="178" t="s">
        <v>2235</v>
      </c>
      <c r="N56" s="178">
        <v>30</v>
      </c>
      <c r="O56" s="178">
        <v>50</v>
      </c>
      <c r="P56" s="178">
        <v>70</v>
      </c>
      <c r="Q56" s="178" t="s">
        <v>712</v>
      </c>
      <c r="R56" s="178" t="s">
        <v>2242</v>
      </c>
    </row>
    <row r="57" spans="1:18" s="98" customFormat="1">
      <c r="A57" s="178" t="s">
        <v>1838</v>
      </c>
      <c r="B57" s="178" t="s">
        <v>2052</v>
      </c>
      <c r="C57" s="178"/>
      <c r="D57" s="178"/>
      <c r="E57" s="291">
        <v>45590</v>
      </c>
      <c r="F57" s="178">
        <v>11</v>
      </c>
      <c r="G57" s="178">
        <v>12</v>
      </c>
      <c r="H57" s="224">
        <v>8</v>
      </c>
      <c r="I57" s="224">
        <v>44</v>
      </c>
      <c r="J57" s="178" t="s">
        <v>726</v>
      </c>
      <c r="K57" s="178">
        <v>1.50084554</v>
      </c>
      <c r="L57" s="178" t="s">
        <v>2217</v>
      </c>
      <c r="M57" s="178" t="s">
        <v>2235</v>
      </c>
      <c r="N57" s="178">
        <v>30</v>
      </c>
      <c r="O57" s="178">
        <v>50</v>
      </c>
      <c r="P57" s="178">
        <v>75</v>
      </c>
      <c r="Q57" s="178" t="s">
        <v>712</v>
      </c>
      <c r="R57" s="178" t="s">
        <v>1696</v>
      </c>
    </row>
    <row r="58" spans="1:18" s="98" customFormat="1" ht="25.5">
      <c r="A58" s="178" t="s">
        <v>1839</v>
      </c>
      <c r="B58" s="178" t="s">
        <v>2053</v>
      </c>
      <c r="C58" s="178"/>
      <c r="D58" s="178"/>
      <c r="E58" s="291">
        <v>45590</v>
      </c>
      <c r="F58" s="178">
        <v>11</v>
      </c>
      <c r="G58" s="178">
        <v>11</v>
      </c>
      <c r="H58" s="224">
        <v>7</v>
      </c>
      <c r="I58" s="224">
        <v>43</v>
      </c>
      <c r="J58" s="178" t="s">
        <v>726</v>
      </c>
      <c r="K58" s="178">
        <v>1.4465572440000001</v>
      </c>
      <c r="L58" s="178" t="s">
        <v>2217</v>
      </c>
      <c r="M58" s="178" t="s">
        <v>2235</v>
      </c>
      <c r="N58" s="178">
        <v>30</v>
      </c>
      <c r="O58" s="178">
        <v>50</v>
      </c>
      <c r="P58" s="178">
        <v>72</v>
      </c>
      <c r="Q58" s="178" t="s">
        <v>712</v>
      </c>
      <c r="R58" s="178" t="s">
        <v>1698</v>
      </c>
    </row>
    <row r="59" spans="1:18" s="98" customFormat="1">
      <c r="A59" s="178" t="s">
        <v>1840</v>
      </c>
      <c r="B59" s="178" t="s">
        <v>2054</v>
      </c>
      <c r="C59" s="178"/>
      <c r="D59" s="178"/>
      <c r="E59" s="291">
        <v>45590</v>
      </c>
      <c r="F59" s="178">
        <v>29</v>
      </c>
      <c r="G59" s="178">
        <v>30</v>
      </c>
      <c r="H59" s="224">
        <v>20</v>
      </c>
      <c r="I59" s="224">
        <v>118</v>
      </c>
      <c r="J59" s="178" t="s">
        <v>726</v>
      </c>
      <c r="K59" s="178">
        <v>3.9483951579999998</v>
      </c>
      <c r="L59" s="178" t="s">
        <v>2219</v>
      </c>
      <c r="M59" s="178" t="s">
        <v>2235</v>
      </c>
      <c r="N59" s="178">
        <v>30</v>
      </c>
      <c r="O59" s="178">
        <v>50</v>
      </c>
      <c r="P59" s="178">
        <v>197</v>
      </c>
      <c r="Q59" s="178" t="s">
        <v>712</v>
      </c>
      <c r="R59" s="178" t="s">
        <v>1698</v>
      </c>
    </row>
    <row r="60" spans="1:18" s="98" customFormat="1">
      <c r="A60" s="178" t="s">
        <v>1841</v>
      </c>
      <c r="B60" s="178" t="s">
        <v>2055</v>
      </c>
      <c r="C60" s="178"/>
      <c r="D60" s="178"/>
      <c r="E60" s="291">
        <v>45590</v>
      </c>
      <c r="F60" s="178">
        <v>7</v>
      </c>
      <c r="G60" s="178">
        <v>8</v>
      </c>
      <c r="H60" s="224">
        <v>5</v>
      </c>
      <c r="I60" s="224">
        <v>29</v>
      </c>
      <c r="J60" s="178" t="s">
        <v>726</v>
      </c>
      <c r="K60" s="178">
        <v>0.99621696999999998</v>
      </c>
      <c r="L60" s="178" t="s">
        <v>2217</v>
      </c>
      <c r="M60" s="178" t="s">
        <v>2235</v>
      </c>
      <c r="N60" s="178">
        <v>30</v>
      </c>
      <c r="O60" s="178">
        <v>50</v>
      </c>
      <c r="P60" s="178">
        <v>49</v>
      </c>
      <c r="Q60" s="178" t="s">
        <v>712</v>
      </c>
      <c r="R60" s="178" t="s">
        <v>1698</v>
      </c>
    </row>
    <row r="61" spans="1:18" s="98" customFormat="1" ht="25.5">
      <c r="A61" s="178" t="s">
        <v>1842</v>
      </c>
      <c r="B61" s="178" t="s">
        <v>2056</v>
      </c>
      <c r="C61" s="178"/>
      <c r="D61" s="178"/>
      <c r="E61" s="291">
        <v>45590</v>
      </c>
      <c r="F61" s="178">
        <v>47</v>
      </c>
      <c r="G61" s="178">
        <v>48</v>
      </c>
      <c r="H61" s="224">
        <v>32</v>
      </c>
      <c r="I61" s="224">
        <v>188</v>
      </c>
      <c r="J61" s="178" t="s">
        <v>726</v>
      </c>
      <c r="K61" s="178">
        <v>6.3192918699999998</v>
      </c>
      <c r="L61" s="178" t="s">
        <v>2217</v>
      </c>
      <c r="M61" s="178" t="s">
        <v>2235</v>
      </c>
      <c r="N61" s="178">
        <v>30</v>
      </c>
      <c r="O61" s="178">
        <v>50</v>
      </c>
      <c r="P61" s="178">
        <v>315</v>
      </c>
      <c r="Q61" s="178" t="s">
        <v>712</v>
      </c>
      <c r="R61" s="178" t="s">
        <v>1698</v>
      </c>
    </row>
    <row r="62" spans="1:18" s="98" customFormat="1">
      <c r="A62" s="178" t="s">
        <v>1843</v>
      </c>
      <c r="B62" s="178" t="s">
        <v>2057</v>
      </c>
      <c r="C62" s="178"/>
      <c r="D62" s="178"/>
      <c r="E62" s="291">
        <v>45590</v>
      </c>
      <c r="F62" s="178">
        <v>30</v>
      </c>
      <c r="G62" s="178">
        <v>30</v>
      </c>
      <c r="H62" s="224">
        <v>20</v>
      </c>
      <c r="I62" s="224">
        <v>119</v>
      </c>
      <c r="J62" s="178" t="s">
        <v>726</v>
      </c>
      <c r="K62" s="178">
        <v>3.9942899999999999</v>
      </c>
      <c r="L62" s="178" t="s">
        <v>2217</v>
      </c>
      <c r="M62" s="178" t="s">
        <v>2235</v>
      </c>
      <c r="N62" s="178">
        <v>30</v>
      </c>
      <c r="O62" s="178">
        <v>50</v>
      </c>
      <c r="P62" s="178">
        <v>199</v>
      </c>
      <c r="Q62" s="178" t="s">
        <v>712</v>
      </c>
      <c r="R62" s="178" t="s">
        <v>1696</v>
      </c>
    </row>
    <row r="63" spans="1:18" s="98" customFormat="1" ht="25.5">
      <c r="A63" s="178" t="s">
        <v>1844</v>
      </c>
      <c r="B63" s="178" t="s">
        <v>2058</v>
      </c>
      <c r="C63" s="178"/>
      <c r="D63" s="178"/>
      <c r="E63" s="291">
        <v>45590</v>
      </c>
      <c r="F63" s="178">
        <v>5</v>
      </c>
      <c r="G63" s="178">
        <v>6</v>
      </c>
      <c r="H63" s="224">
        <v>4</v>
      </c>
      <c r="I63" s="224">
        <v>20</v>
      </c>
      <c r="J63" s="178" t="s">
        <v>726</v>
      </c>
      <c r="K63" s="178">
        <v>0.715546181</v>
      </c>
      <c r="L63" s="178" t="s">
        <v>2217</v>
      </c>
      <c r="M63" s="178" t="s">
        <v>2235</v>
      </c>
      <c r="N63" s="178">
        <v>30</v>
      </c>
      <c r="O63" s="178">
        <v>50</v>
      </c>
      <c r="P63" s="178">
        <v>35</v>
      </c>
      <c r="Q63" s="178" t="s">
        <v>712</v>
      </c>
      <c r="R63" s="178" t="s">
        <v>1698</v>
      </c>
    </row>
    <row r="64" spans="1:18" s="98" customFormat="1">
      <c r="A64" s="178" t="s">
        <v>1845</v>
      </c>
      <c r="B64" s="178" t="s">
        <v>2059</v>
      </c>
      <c r="C64" s="178"/>
      <c r="D64" s="178"/>
      <c r="E64" s="291">
        <v>45590</v>
      </c>
      <c r="F64" s="178">
        <v>7</v>
      </c>
      <c r="G64" s="178">
        <v>7</v>
      </c>
      <c r="H64" s="224">
        <v>5</v>
      </c>
      <c r="I64" s="224">
        <v>26</v>
      </c>
      <c r="J64" s="178" t="s">
        <v>726</v>
      </c>
      <c r="K64" s="178">
        <v>0.90300118699999998</v>
      </c>
      <c r="L64" s="178" t="s">
        <v>2217</v>
      </c>
      <c r="M64" s="178" t="s">
        <v>2235</v>
      </c>
      <c r="N64" s="178">
        <v>30</v>
      </c>
      <c r="O64" s="178">
        <v>50</v>
      </c>
      <c r="P64" s="178">
        <v>45</v>
      </c>
      <c r="Q64" s="178" t="s">
        <v>712</v>
      </c>
      <c r="R64" s="178" t="s">
        <v>1698</v>
      </c>
    </row>
    <row r="65" spans="1:18" s="98" customFormat="1" ht="25.5">
      <c r="A65" s="178" t="s">
        <v>1846</v>
      </c>
      <c r="B65" s="178" t="s">
        <v>2060</v>
      </c>
      <c r="C65" s="178"/>
      <c r="D65" s="178"/>
      <c r="E65" s="291">
        <v>45590</v>
      </c>
      <c r="F65" s="178">
        <v>11</v>
      </c>
      <c r="G65" s="178">
        <v>12</v>
      </c>
      <c r="H65" s="224">
        <v>8</v>
      </c>
      <c r="I65" s="224">
        <v>46</v>
      </c>
      <c r="J65" s="178" t="s">
        <v>726</v>
      </c>
      <c r="K65" s="178">
        <v>1.558411988</v>
      </c>
      <c r="L65" s="178" t="s">
        <v>2217</v>
      </c>
      <c r="M65" s="178" t="s">
        <v>2235</v>
      </c>
      <c r="N65" s="178">
        <v>30</v>
      </c>
      <c r="O65" s="178">
        <v>50</v>
      </c>
      <c r="P65" s="178">
        <v>77</v>
      </c>
      <c r="Q65" s="178" t="s">
        <v>712</v>
      </c>
      <c r="R65" s="178" t="s">
        <v>1698</v>
      </c>
    </row>
    <row r="66" spans="1:18" s="98" customFormat="1">
      <c r="A66" s="178" t="s">
        <v>1847</v>
      </c>
      <c r="B66" s="178" t="s">
        <v>2061</v>
      </c>
      <c r="C66" s="178"/>
      <c r="D66" s="178"/>
      <c r="E66" s="291">
        <v>45590</v>
      </c>
      <c r="F66" s="178">
        <v>13</v>
      </c>
      <c r="G66" s="178">
        <v>13</v>
      </c>
      <c r="H66" s="224">
        <v>9</v>
      </c>
      <c r="I66" s="224">
        <v>50</v>
      </c>
      <c r="J66" s="178" t="s">
        <v>726</v>
      </c>
      <c r="K66" s="178">
        <v>1.714564078</v>
      </c>
      <c r="L66" s="178" t="s">
        <v>2217</v>
      </c>
      <c r="M66" s="178" t="s">
        <v>2235</v>
      </c>
      <c r="N66" s="178">
        <v>30</v>
      </c>
      <c r="O66" s="178">
        <v>50</v>
      </c>
      <c r="P66" s="178">
        <v>85</v>
      </c>
      <c r="Q66" s="178" t="s">
        <v>712</v>
      </c>
      <c r="R66" s="178" t="s">
        <v>1698</v>
      </c>
    </row>
    <row r="67" spans="1:18" s="98" customFormat="1">
      <c r="A67" s="178" t="s">
        <v>1848</v>
      </c>
      <c r="B67" s="178" t="s">
        <v>2062</v>
      </c>
      <c r="C67" s="178"/>
      <c r="D67" s="178"/>
      <c r="E67" s="291">
        <v>45590</v>
      </c>
      <c r="F67" s="178">
        <v>11</v>
      </c>
      <c r="G67" s="178">
        <v>12</v>
      </c>
      <c r="H67" s="224">
        <v>8</v>
      </c>
      <c r="I67" s="224">
        <v>45</v>
      </c>
      <c r="J67" s="178" t="s">
        <v>726</v>
      </c>
      <c r="K67" s="178">
        <v>1.5221698509999999</v>
      </c>
      <c r="L67" s="178" t="s">
        <v>2217</v>
      </c>
      <c r="M67" s="178" t="s">
        <v>2235</v>
      </c>
      <c r="N67" s="178">
        <v>30</v>
      </c>
      <c r="O67" s="178">
        <v>50</v>
      </c>
      <c r="P67" s="178">
        <v>76</v>
      </c>
      <c r="Q67" s="178" t="s">
        <v>712</v>
      </c>
      <c r="R67" s="178" t="s">
        <v>1698</v>
      </c>
    </row>
    <row r="68" spans="1:18" s="98" customFormat="1">
      <c r="A68" s="178" t="s">
        <v>1849</v>
      </c>
      <c r="B68" s="178" t="s">
        <v>2063</v>
      </c>
      <c r="C68" s="178"/>
      <c r="D68" s="178"/>
      <c r="E68" s="291">
        <v>45590</v>
      </c>
      <c r="F68" s="178">
        <v>27</v>
      </c>
      <c r="G68" s="178">
        <v>27</v>
      </c>
      <c r="H68" s="224">
        <v>18</v>
      </c>
      <c r="I68" s="224">
        <v>107</v>
      </c>
      <c r="J68" s="178" t="s">
        <v>726</v>
      </c>
      <c r="K68" s="178">
        <v>3.590420537</v>
      </c>
      <c r="L68" s="178" t="s">
        <v>2217</v>
      </c>
      <c r="M68" s="178" t="s">
        <v>2235</v>
      </c>
      <c r="N68" s="178">
        <v>30</v>
      </c>
      <c r="O68" s="178">
        <v>50</v>
      </c>
      <c r="P68" s="178">
        <v>179</v>
      </c>
      <c r="Q68" s="178" t="s">
        <v>712</v>
      </c>
      <c r="R68" s="178" t="s">
        <v>2242</v>
      </c>
    </row>
    <row r="69" spans="1:18" s="98" customFormat="1" ht="25.5">
      <c r="A69" s="178" t="s">
        <v>1850</v>
      </c>
      <c r="B69" s="178" t="s">
        <v>2064</v>
      </c>
      <c r="C69" s="178"/>
      <c r="D69" s="178"/>
      <c r="E69" s="291">
        <v>45590</v>
      </c>
      <c r="F69" s="178">
        <v>7</v>
      </c>
      <c r="G69" s="178">
        <v>7</v>
      </c>
      <c r="H69" s="224">
        <v>5</v>
      </c>
      <c r="I69" s="224">
        <v>28</v>
      </c>
      <c r="J69" s="178" t="s">
        <v>726</v>
      </c>
      <c r="K69" s="178">
        <v>0.943582594</v>
      </c>
      <c r="L69" s="178" t="s">
        <v>2217</v>
      </c>
      <c r="M69" s="178" t="s">
        <v>2235</v>
      </c>
      <c r="N69" s="178">
        <v>30</v>
      </c>
      <c r="O69" s="178">
        <v>50</v>
      </c>
      <c r="P69" s="178">
        <v>47</v>
      </c>
      <c r="Q69" s="178" t="s">
        <v>712</v>
      </c>
      <c r="R69" s="178" t="s">
        <v>2242</v>
      </c>
    </row>
    <row r="70" spans="1:18" s="98" customFormat="1" ht="25.5">
      <c r="A70" s="178" t="s">
        <v>1851</v>
      </c>
      <c r="B70" s="178" t="s">
        <v>2065</v>
      </c>
      <c r="C70" s="178"/>
      <c r="D70" s="178"/>
      <c r="E70" s="291">
        <v>45590</v>
      </c>
      <c r="F70" s="178">
        <v>8</v>
      </c>
      <c r="G70" s="178">
        <v>9</v>
      </c>
      <c r="H70" s="224">
        <v>6</v>
      </c>
      <c r="I70" s="224">
        <v>32</v>
      </c>
      <c r="J70" s="178" t="s">
        <v>726</v>
      </c>
      <c r="K70" s="178">
        <v>1.1038573650000001</v>
      </c>
      <c r="L70" s="178" t="s">
        <v>2217</v>
      </c>
      <c r="M70" s="178" t="s">
        <v>2235</v>
      </c>
      <c r="N70" s="178">
        <v>30</v>
      </c>
      <c r="O70" s="178">
        <v>50</v>
      </c>
      <c r="P70" s="178">
        <v>55</v>
      </c>
      <c r="Q70" s="178" t="s">
        <v>712</v>
      </c>
      <c r="R70" s="178" t="s">
        <v>2242</v>
      </c>
    </row>
    <row r="71" spans="1:18" s="98" customFormat="1">
      <c r="A71" s="178" t="s">
        <v>1852</v>
      </c>
      <c r="B71" s="178" t="s">
        <v>2066</v>
      </c>
      <c r="C71" s="178"/>
      <c r="D71" s="178"/>
      <c r="E71" s="291">
        <v>45590</v>
      </c>
      <c r="F71" s="178">
        <v>18</v>
      </c>
      <c r="G71" s="178">
        <v>19</v>
      </c>
      <c r="H71" s="224">
        <v>12</v>
      </c>
      <c r="I71" s="224">
        <v>75</v>
      </c>
      <c r="J71" s="178" t="s">
        <v>726</v>
      </c>
      <c r="K71" s="178">
        <v>2.4874944590000001</v>
      </c>
      <c r="L71" s="178" t="s">
        <v>2217</v>
      </c>
      <c r="M71" s="178" t="s">
        <v>2235</v>
      </c>
      <c r="N71" s="178">
        <v>30</v>
      </c>
      <c r="O71" s="178">
        <v>50</v>
      </c>
      <c r="P71" s="178">
        <v>124</v>
      </c>
      <c r="Q71" s="178" t="s">
        <v>712</v>
      </c>
      <c r="R71" s="178" t="s">
        <v>1698</v>
      </c>
    </row>
    <row r="72" spans="1:18" s="98" customFormat="1">
      <c r="A72" s="178" t="s">
        <v>1853</v>
      </c>
      <c r="B72" s="178" t="s">
        <v>2067</v>
      </c>
      <c r="C72" s="178"/>
      <c r="D72" s="178"/>
      <c r="E72" s="291">
        <v>45590</v>
      </c>
      <c r="F72" s="178">
        <v>11</v>
      </c>
      <c r="G72" s="178">
        <v>12</v>
      </c>
      <c r="H72" s="224">
        <v>8</v>
      </c>
      <c r="I72" s="224">
        <v>44</v>
      </c>
      <c r="J72" s="178" t="s">
        <v>726</v>
      </c>
      <c r="K72" s="178">
        <v>1.5112171270000001</v>
      </c>
      <c r="L72" s="178" t="s">
        <v>2217</v>
      </c>
      <c r="M72" s="178" t="s">
        <v>2235</v>
      </c>
      <c r="N72" s="178">
        <v>30</v>
      </c>
      <c r="O72" s="178">
        <v>50</v>
      </c>
      <c r="P72" s="178">
        <v>75</v>
      </c>
      <c r="Q72" s="178" t="s">
        <v>712</v>
      </c>
      <c r="R72" s="178" t="s">
        <v>1698</v>
      </c>
    </row>
    <row r="73" spans="1:18" s="98" customFormat="1">
      <c r="A73" s="178" t="s">
        <v>1854</v>
      </c>
      <c r="B73" s="178" t="s">
        <v>2068</v>
      </c>
      <c r="C73" s="178"/>
      <c r="D73" s="178"/>
      <c r="E73" s="291">
        <v>45590</v>
      </c>
      <c r="F73" s="178">
        <v>11</v>
      </c>
      <c r="G73" s="178">
        <v>11</v>
      </c>
      <c r="H73" s="224">
        <v>7</v>
      </c>
      <c r="I73" s="224">
        <v>43</v>
      </c>
      <c r="J73" s="178" t="s">
        <v>726</v>
      </c>
      <c r="K73" s="178">
        <v>1.4573055500000001</v>
      </c>
      <c r="L73" s="178" t="s">
        <v>2216</v>
      </c>
      <c r="M73" s="178" t="s">
        <v>2235</v>
      </c>
      <c r="N73" s="178">
        <v>30</v>
      </c>
      <c r="O73" s="178">
        <v>50</v>
      </c>
      <c r="P73" s="178">
        <v>72</v>
      </c>
      <c r="Q73" s="178" t="s">
        <v>712</v>
      </c>
      <c r="R73" s="178" t="s">
        <v>1698</v>
      </c>
    </row>
    <row r="74" spans="1:18" s="98" customFormat="1" ht="25.5">
      <c r="A74" s="178" t="s">
        <v>1855</v>
      </c>
      <c r="B74" s="178" t="s">
        <v>2069</v>
      </c>
      <c r="C74" s="178"/>
      <c r="D74" s="178"/>
      <c r="E74" s="291">
        <v>45590</v>
      </c>
      <c r="F74" s="178">
        <v>11</v>
      </c>
      <c r="G74" s="178">
        <v>12</v>
      </c>
      <c r="H74" s="224">
        <v>8</v>
      </c>
      <c r="I74" s="224">
        <v>44</v>
      </c>
      <c r="J74" s="178" t="s">
        <v>726</v>
      </c>
      <c r="K74" s="178">
        <v>1.5018897179999999</v>
      </c>
      <c r="L74" s="178" t="s">
        <v>2217</v>
      </c>
      <c r="M74" s="178" t="s">
        <v>2235</v>
      </c>
      <c r="N74" s="178">
        <v>30</v>
      </c>
      <c r="O74" s="178">
        <v>50</v>
      </c>
      <c r="P74" s="178">
        <v>75</v>
      </c>
      <c r="Q74" s="178" t="s">
        <v>712</v>
      </c>
      <c r="R74" s="178" t="s">
        <v>1698</v>
      </c>
    </row>
    <row r="75" spans="1:18" s="98" customFormat="1">
      <c r="A75" s="178" t="s">
        <v>1856</v>
      </c>
      <c r="B75" s="178" t="s">
        <v>2070</v>
      </c>
      <c r="C75" s="178"/>
      <c r="D75" s="178"/>
      <c r="E75" s="291">
        <v>45590</v>
      </c>
      <c r="F75" s="178">
        <v>27</v>
      </c>
      <c r="G75" s="178">
        <v>28</v>
      </c>
      <c r="H75" s="224">
        <v>18</v>
      </c>
      <c r="I75" s="224">
        <v>111</v>
      </c>
      <c r="J75" s="178" t="s">
        <v>726</v>
      </c>
      <c r="K75" s="178">
        <v>3.6997996450000001</v>
      </c>
      <c r="L75" s="178" t="s">
        <v>2217</v>
      </c>
      <c r="M75" s="178" t="s">
        <v>2235</v>
      </c>
      <c r="N75" s="178">
        <v>30</v>
      </c>
      <c r="O75" s="178">
        <v>50</v>
      </c>
      <c r="P75" s="178">
        <v>184</v>
      </c>
      <c r="Q75" s="178" t="s">
        <v>712</v>
      </c>
      <c r="R75" s="178" t="s">
        <v>2242</v>
      </c>
    </row>
    <row r="76" spans="1:18" s="98" customFormat="1">
      <c r="A76" s="178" t="s">
        <v>1857</v>
      </c>
      <c r="B76" s="178" t="s">
        <v>2071</v>
      </c>
      <c r="C76" s="178"/>
      <c r="D76" s="178"/>
      <c r="E76" s="291">
        <v>45590</v>
      </c>
      <c r="F76" s="178">
        <v>14</v>
      </c>
      <c r="G76" s="178">
        <v>15</v>
      </c>
      <c r="H76" s="224">
        <v>10</v>
      </c>
      <c r="I76" s="224">
        <v>59</v>
      </c>
      <c r="J76" s="178" t="s">
        <v>726</v>
      </c>
      <c r="K76" s="178">
        <v>1.9684345940000001</v>
      </c>
      <c r="L76" s="178" t="s">
        <v>2217</v>
      </c>
      <c r="M76" s="178" t="s">
        <v>2235</v>
      </c>
      <c r="N76" s="178">
        <v>30</v>
      </c>
      <c r="O76" s="178">
        <v>50</v>
      </c>
      <c r="P76" s="178">
        <v>98</v>
      </c>
      <c r="Q76" s="178" t="s">
        <v>712</v>
      </c>
      <c r="R76" s="178" t="s">
        <v>1698</v>
      </c>
    </row>
    <row r="77" spans="1:18" s="98" customFormat="1">
      <c r="A77" s="178" t="s">
        <v>1858</v>
      </c>
      <c r="B77" s="178" t="s">
        <v>2072</v>
      </c>
      <c r="C77" s="178"/>
      <c r="D77" s="178"/>
      <c r="E77" s="291">
        <v>45590</v>
      </c>
      <c r="F77" s="178">
        <v>35</v>
      </c>
      <c r="G77" s="178">
        <v>36</v>
      </c>
      <c r="H77" s="224">
        <v>24</v>
      </c>
      <c r="I77" s="224">
        <v>143</v>
      </c>
      <c r="J77" s="178" t="s">
        <v>726</v>
      </c>
      <c r="K77" s="178">
        <v>4.7602911219999999</v>
      </c>
      <c r="L77" s="178" t="s">
        <v>2216</v>
      </c>
      <c r="M77" s="178" t="s">
        <v>2235</v>
      </c>
      <c r="N77" s="178">
        <v>30</v>
      </c>
      <c r="O77" s="178">
        <v>50</v>
      </c>
      <c r="P77" s="178">
        <v>238</v>
      </c>
      <c r="Q77" s="178" t="s">
        <v>712</v>
      </c>
      <c r="R77" s="178" t="s">
        <v>1698</v>
      </c>
    </row>
    <row r="78" spans="1:18" s="98" customFormat="1" ht="25.5">
      <c r="A78" s="178" t="s">
        <v>1859</v>
      </c>
      <c r="B78" s="178" t="s">
        <v>2073</v>
      </c>
      <c r="C78" s="178"/>
      <c r="D78" s="178" t="s">
        <v>2213</v>
      </c>
      <c r="E78" s="291">
        <v>45590</v>
      </c>
      <c r="F78" s="178">
        <v>30</v>
      </c>
      <c r="G78" s="178">
        <v>30</v>
      </c>
      <c r="H78" s="224">
        <v>20</v>
      </c>
      <c r="I78" s="224">
        <v>121</v>
      </c>
      <c r="J78" s="178" t="s">
        <v>726</v>
      </c>
      <c r="K78" s="178">
        <v>4.0260845959999996</v>
      </c>
      <c r="L78" s="178" t="s">
        <v>2220</v>
      </c>
      <c r="M78" s="178" t="s">
        <v>2220</v>
      </c>
      <c r="N78" s="178">
        <v>30</v>
      </c>
      <c r="O78" s="178">
        <v>50</v>
      </c>
      <c r="P78" s="178">
        <v>201</v>
      </c>
      <c r="Q78" s="178" t="s">
        <v>712</v>
      </c>
      <c r="R78" s="178" t="s">
        <v>1696</v>
      </c>
    </row>
    <row r="79" spans="1:18" s="98" customFormat="1">
      <c r="A79" s="178" t="s">
        <v>1860</v>
      </c>
      <c r="B79" s="178" t="s">
        <v>2074</v>
      </c>
      <c r="C79" s="178"/>
      <c r="D79" s="178"/>
      <c r="E79" s="291">
        <v>45590</v>
      </c>
      <c r="F79" s="178">
        <v>13</v>
      </c>
      <c r="G79" s="178">
        <v>13</v>
      </c>
      <c r="H79" s="224">
        <v>9</v>
      </c>
      <c r="I79" s="224">
        <v>52</v>
      </c>
      <c r="J79" s="178" t="s">
        <v>726</v>
      </c>
      <c r="K79" s="178">
        <v>1.7506045370000001</v>
      </c>
      <c r="L79" s="178" t="s">
        <v>2217</v>
      </c>
      <c r="M79" s="178" t="s">
        <v>2235</v>
      </c>
      <c r="N79" s="178">
        <v>30</v>
      </c>
      <c r="O79" s="178">
        <v>50</v>
      </c>
      <c r="P79" s="178">
        <v>87</v>
      </c>
      <c r="Q79" s="178" t="s">
        <v>712</v>
      </c>
      <c r="R79" s="178" t="s">
        <v>1698</v>
      </c>
    </row>
    <row r="80" spans="1:18" s="98" customFormat="1">
      <c r="A80" s="178" t="s">
        <v>1861</v>
      </c>
      <c r="B80" s="178" t="s">
        <v>2075</v>
      </c>
      <c r="C80" s="178"/>
      <c r="D80" s="178"/>
      <c r="E80" s="291">
        <v>45590</v>
      </c>
      <c r="F80" s="178">
        <v>11</v>
      </c>
      <c r="G80" s="178">
        <v>11</v>
      </c>
      <c r="H80" s="224">
        <v>7</v>
      </c>
      <c r="I80" s="224">
        <v>44</v>
      </c>
      <c r="J80" s="178" t="s">
        <v>726</v>
      </c>
      <c r="K80" s="178">
        <v>1.468289266</v>
      </c>
      <c r="L80" s="178" t="s">
        <v>2217</v>
      </c>
      <c r="M80" s="178" t="s">
        <v>2235</v>
      </c>
      <c r="N80" s="178">
        <v>30</v>
      </c>
      <c r="O80" s="178">
        <v>50</v>
      </c>
      <c r="P80" s="178">
        <v>73</v>
      </c>
      <c r="Q80" s="178" t="s">
        <v>712</v>
      </c>
      <c r="R80" s="178" t="s">
        <v>1698</v>
      </c>
    </row>
    <row r="81" spans="1:18" s="98" customFormat="1">
      <c r="A81" s="178" t="s">
        <v>1862</v>
      </c>
      <c r="B81" s="178" t="s">
        <v>2076</v>
      </c>
      <c r="C81" s="178"/>
      <c r="D81" s="178"/>
      <c r="E81" s="291">
        <v>45590</v>
      </c>
      <c r="F81" s="178">
        <v>4</v>
      </c>
      <c r="G81" s="178">
        <v>5</v>
      </c>
      <c r="H81" s="224">
        <v>3</v>
      </c>
      <c r="I81" s="224">
        <v>19</v>
      </c>
      <c r="J81" s="178" t="s">
        <v>726</v>
      </c>
      <c r="K81" s="178">
        <v>0.63679725399999998</v>
      </c>
      <c r="L81" s="178" t="s">
        <v>2216</v>
      </c>
      <c r="M81" s="178" t="s">
        <v>2235</v>
      </c>
      <c r="N81" s="178">
        <v>30</v>
      </c>
      <c r="O81" s="178">
        <v>50</v>
      </c>
      <c r="P81" s="178">
        <v>31</v>
      </c>
      <c r="Q81" s="178" t="s">
        <v>712</v>
      </c>
      <c r="R81" s="178" t="s">
        <v>1698</v>
      </c>
    </row>
    <row r="82" spans="1:18" s="98" customFormat="1">
      <c r="A82" s="178" t="s">
        <v>1863</v>
      </c>
      <c r="B82" s="178" t="s">
        <v>2077</v>
      </c>
      <c r="C82" s="178"/>
      <c r="D82" s="178"/>
      <c r="E82" s="291">
        <v>45590</v>
      </c>
      <c r="F82" s="178">
        <v>7</v>
      </c>
      <c r="G82" s="178">
        <v>7</v>
      </c>
      <c r="H82" s="224">
        <v>5</v>
      </c>
      <c r="I82" s="224">
        <v>29</v>
      </c>
      <c r="J82" s="178" t="s">
        <v>726</v>
      </c>
      <c r="K82" s="178">
        <v>0.97394345000000004</v>
      </c>
      <c r="L82" s="178" t="s">
        <v>2216</v>
      </c>
      <c r="M82" s="178" t="s">
        <v>2235</v>
      </c>
      <c r="N82" s="178">
        <v>30</v>
      </c>
      <c r="O82" s="178">
        <v>50</v>
      </c>
      <c r="P82" s="178">
        <v>48</v>
      </c>
      <c r="Q82" s="178" t="s">
        <v>712</v>
      </c>
      <c r="R82" s="178" t="s">
        <v>1698</v>
      </c>
    </row>
    <row r="83" spans="1:18" s="98" customFormat="1">
      <c r="A83" s="178" t="s">
        <v>1864</v>
      </c>
      <c r="B83" s="178" t="s">
        <v>2078</v>
      </c>
      <c r="C83" s="178"/>
      <c r="D83" s="178"/>
      <c r="E83" s="291">
        <v>45590</v>
      </c>
      <c r="F83" s="178">
        <v>6</v>
      </c>
      <c r="G83" s="178">
        <v>7</v>
      </c>
      <c r="H83" s="224">
        <v>4</v>
      </c>
      <c r="I83" s="224">
        <v>25</v>
      </c>
      <c r="J83" s="178" t="s">
        <v>726</v>
      </c>
      <c r="K83" s="178">
        <v>0.85739252899999996</v>
      </c>
      <c r="L83" s="178" t="s">
        <v>2216</v>
      </c>
      <c r="M83" s="178" t="s">
        <v>2235</v>
      </c>
      <c r="N83" s="178">
        <v>30</v>
      </c>
      <c r="O83" s="178">
        <v>50</v>
      </c>
      <c r="P83" s="178">
        <v>42</v>
      </c>
      <c r="Q83" s="178" t="s">
        <v>712</v>
      </c>
      <c r="R83" s="178" t="s">
        <v>1698</v>
      </c>
    </row>
    <row r="84" spans="1:18" s="98" customFormat="1">
      <c r="A84" s="178" t="s">
        <v>1865</v>
      </c>
      <c r="B84" s="178" t="s">
        <v>2079</v>
      </c>
      <c r="C84" s="178"/>
      <c r="D84" s="178"/>
      <c r="E84" s="291">
        <v>45590</v>
      </c>
      <c r="F84" s="178">
        <v>4</v>
      </c>
      <c r="G84" s="178">
        <v>4</v>
      </c>
      <c r="H84" s="224">
        <v>3</v>
      </c>
      <c r="I84" s="224">
        <v>15</v>
      </c>
      <c r="J84" s="178" t="s">
        <v>726</v>
      </c>
      <c r="K84" s="178">
        <v>0.52225805800000002</v>
      </c>
      <c r="L84" s="178" t="s">
        <v>2216</v>
      </c>
      <c r="M84" s="178" t="s">
        <v>2235</v>
      </c>
      <c r="N84" s="178">
        <v>30</v>
      </c>
      <c r="O84" s="178">
        <v>50</v>
      </c>
      <c r="P84" s="178">
        <v>26</v>
      </c>
      <c r="Q84" s="178" t="s">
        <v>712</v>
      </c>
      <c r="R84" s="178" t="s">
        <v>1698</v>
      </c>
    </row>
    <row r="85" spans="1:18" s="98" customFormat="1">
      <c r="A85" s="178" t="s">
        <v>1866</v>
      </c>
      <c r="B85" s="178" t="s">
        <v>2080</v>
      </c>
      <c r="C85" s="178"/>
      <c r="D85" s="178"/>
      <c r="E85" s="291">
        <v>45590</v>
      </c>
      <c r="F85" s="178">
        <v>4</v>
      </c>
      <c r="G85" s="178">
        <v>4</v>
      </c>
      <c r="H85" s="224">
        <v>3</v>
      </c>
      <c r="I85" s="224">
        <v>15</v>
      </c>
      <c r="J85" s="178" t="s">
        <v>726</v>
      </c>
      <c r="K85" s="178">
        <v>0.52415736000000002</v>
      </c>
      <c r="L85" s="178" t="s">
        <v>2216</v>
      </c>
      <c r="M85" s="178" t="s">
        <v>2235</v>
      </c>
      <c r="N85" s="178">
        <v>30</v>
      </c>
      <c r="O85" s="178">
        <v>50</v>
      </c>
      <c r="P85" s="178">
        <v>26</v>
      </c>
      <c r="Q85" s="178" t="s">
        <v>712</v>
      </c>
      <c r="R85" s="178" t="s">
        <v>1698</v>
      </c>
    </row>
    <row r="86" spans="1:18" s="98" customFormat="1">
      <c r="A86" s="178" t="s">
        <v>1867</v>
      </c>
      <c r="B86" s="178" t="s">
        <v>2081</v>
      </c>
      <c r="C86" s="178"/>
      <c r="D86" s="178"/>
      <c r="E86" s="291">
        <v>45590</v>
      </c>
      <c r="F86" s="178">
        <v>5</v>
      </c>
      <c r="G86" s="178">
        <v>6</v>
      </c>
      <c r="H86" s="224">
        <v>4</v>
      </c>
      <c r="I86" s="224">
        <v>21</v>
      </c>
      <c r="J86" s="178" t="s">
        <v>726</v>
      </c>
      <c r="K86" s="178">
        <v>0.72389274999999997</v>
      </c>
      <c r="L86" s="178" t="s">
        <v>2216</v>
      </c>
      <c r="M86" s="178" t="s">
        <v>2235</v>
      </c>
      <c r="N86" s="178">
        <v>30</v>
      </c>
      <c r="O86" s="178">
        <v>50</v>
      </c>
      <c r="P86" s="178">
        <v>36</v>
      </c>
      <c r="Q86" s="178" t="s">
        <v>712</v>
      </c>
      <c r="R86" s="178" t="s">
        <v>1698</v>
      </c>
    </row>
    <row r="87" spans="1:18" s="98" customFormat="1">
      <c r="A87" s="178" t="s">
        <v>1868</v>
      </c>
      <c r="B87" s="178" t="s">
        <v>2082</v>
      </c>
      <c r="C87" s="178"/>
      <c r="D87" s="178"/>
      <c r="E87" s="291">
        <v>45590</v>
      </c>
      <c r="F87" s="178">
        <v>4</v>
      </c>
      <c r="G87" s="178">
        <v>5</v>
      </c>
      <c r="H87" s="224">
        <v>3</v>
      </c>
      <c r="I87" s="224">
        <v>17</v>
      </c>
      <c r="J87" s="178" t="s">
        <v>726</v>
      </c>
      <c r="K87" s="178">
        <v>0.58293940200000005</v>
      </c>
      <c r="L87" s="178" t="s">
        <v>2216</v>
      </c>
      <c r="M87" s="178" t="s">
        <v>2235</v>
      </c>
      <c r="N87" s="178">
        <v>30</v>
      </c>
      <c r="O87" s="178">
        <v>50</v>
      </c>
      <c r="P87" s="178">
        <v>29</v>
      </c>
      <c r="Q87" s="178" t="s">
        <v>712</v>
      </c>
      <c r="R87" s="178" t="s">
        <v>1698</v>
      </c>
    </row>
    <row r="88" spans="1:18" s="98" customFormat="1">
      <c r="A88" s="178" t="s">
        <v>1869</v>
      </c>
      <c r="B88" s="178" t="s">
        <v>2083</v>
      </c>
      <c r="C88" s="178"/>
      <c r="D88" s="178"/>
      <c r="E88" s="291">
        <v>45590</v>
      </c>
      <c r="F88" s="178">
        <v>4</v>
      </c>
      <c r="G88" s="178">
        <v>4</v>
      </c>
      <c r="H88" s="224">
        <v>3</v>
      </c>
      <c r="I88" s="224">
        <v>14</v>
      </c>
      <c r="J88" s="178" t="s">
        <v>726</v>
      </c>
      <c r="K88" s="178">
        <v>0.50826595799999996</v>
      </c>
      <c r="L88" s="178" t="s">
        <v>2216</v>
      </c>
      <c r="M88" s="178" t="s">
        <v>2235</v>
      </c>
      <c r="N88" s="178">
        <v>30</v>
      </c>
      <c r="O88" s="178">
        <v>50</v>
      </c>
      <c r="P88" s="178">
        <v>25</v>
      </c>
      <c r="Q88" s="178" t="s">
        <v>712</v>
      </c>
      <c r="R88" s="178" t="s">
        <v>1698</v>
      </c>
    </row>
    <row r="89" spans="1:18" s="98" customFormat="1" ht="25.5">
      <c r="A89" s="178" t="s">
        <v>1870</v>
      </c>
      <c r="B89" s="178" t="s">
        <v>2084</v>
      </c>
      <c r="C89" s="178"/>
      <c r="D89" s="178"/>
      <c r="E89" s="291">
        <v>45590</v>
      </c>
      <c r="F89" s="178">
        <v>64</v>
      </c>
      <c r="G89" s="178">
        <v>65</v>
      </c>
      <c r="H89" s="224">
        <v>43</v>
      </c>
      <c r="I89" s="224">
        <v>258</v>
      </c>
      <c r="J89" s="178" t="s">
        <v>726</v>
      </c>
      <c r="K89" s="178">
        <v>8.6127257450000005</v>
      </c>
      <c r="L89" s="178" t="s">
        <v>2216</v>
      </c>
      <c r="M89" s="178" t="s">
        <v>2235</v>
      </c>
      <c r="N89" s="178">
        <v>30</v>
      </c>
      <c r="O89" s="178">
        <v>50</v>
      </c>
      <c r="P89" s="178">
        <v>430</v>
      </c>
      <c r="Q89" s="178" t="s">
        <v>712</v>
      </c>
      <c r="R89" s="178" t="s">
        <v>1698</v>
      </c>
    </row>
    <row r="90" spans="1:18" s="98" customFormat="1" ht="38.25">
      <c r="A90" s="178" t="s">
        <v>1871</v>
      </c>
      <c r="B90" s="178" t="s">
        <v>2085</v>
      </c>
      <c r="C90" s="178"/>
      <c r="D90" s="178"/>
      <c r="E90" s="291">
        <v>45590</v>
      </c>
      <c r="F90" s="178">
        <v>5</v>
      </c>
      <c r="G90" s="178">
        <v>5</v>
      </c>
      <c r="H90" s="224">
        <v>3</v>
      </c>
      <c r="I90" s="224">
        <v>20</v>
      </c>
      <c r="J90" s="178" t="s">
        <v>726</v>
      </c>
      <c r="K90" s="178">
        <v>0.66541863700000004</v>
      </c>
      <c r="L90" s="178" t="s">
        <v>2217</v>
      </c>
      <c r="M90" s="178" t="s">
        <v>2235</v>
      </c>
      <c r="N90" s="178">
        <v>30</v>
      </c>
      <c r="O90" s="178">
        <v>50</v>
      </c>
      <c r="P90" s="178">
        <v>33</v>
      </c>
      <c r="Q90" s="178" t="s">
        <v>712</v>
      </c>
      <c r="R90" s="178" t="s">
        <v>1696</v>
      </c>
    </row>
    <row r="91" spans="1:18" s="98" customFormat="1" ht="25.5">
      <c r="A91" s="178" t="s">
        <v>1872</v>
      </c>
      <c r="B91" s="178" t="s">
        <v>2086</v>
      </c>
      <c r="C91" s="178"/>
      <c r="D91" s="178"/>
      <c r="E91" s="291">
        <v>45590</v>
      </c>
      <c r="F91" s="178">
        <v>4</v>
      </c>
      <c r="G91" s="178">
        <v>4</v>
      </c>
      <c r="H91" s="224">
        <v>3</v>
      </c>
      <c r="I91" s="224">
        <v>15</v>
      </c>
      <c r="J91" s="178" t="s">
        <v>726</v>
      </c>
      <c r="K91" s="178">
        <v>0.53416196199999999</v>
      </c>
      <c r="L91" s="178" t="s">
        <v>2217</v>
      </c>
      <c r="M91" s="178" t="s">
        <v>2235</v>
      </c>
      <c r="N91" s="178">
        <v>30</v>
      </c>
      <c r="O91" s="178">
        <v>50</v>
      </c>
      <c r="P91" s="178">
        <v>26</v>
      </c>
      <c r="Q91" s="178" t="s">
        <v>712</v>
      </c>
      <c r="R91" s="178" t="s">
        <v>1698</v>
      </c>
    </row>
    <row r="92" spans="1:18" s="98" customFormat="1" ht="25.5">
      <c r="A92" s="178" t="s">
        <v>1873</v>
      </c>
      <c r="B92" s="178" t="s">
        <v>2087</v>
      </c>
      <c r="C92" s="178"/>
      <c r="D92" s="178"/>
      <c r="E92" s="291">
        <v>45590</v>
      </c>
      <c r="F92" s="178">
        <v>2</v>
      </c>
      <c r="G92" s="178">
        <v>2</v>
      </c>
      <c r="H92" s="224">
        <v>1</v>
      </c>
      <c r="I92" s="224">
        <v>9</v>
      </c>
      <c r="J92" s="178" t="s">
        <v>726</v>
      </c>
      <c r="K92" s="178">
        <v>0.29385796400000003</v>
      </c>
      <c r="L92" s="178" t="s">
        <v>2217</v>
      </c>
      <c r="M92" s="178" t="s">
        <v>2235</v>
      </c>
      <c r="N92" s="178">
        <v>30</v>
      </c>
      <c r="O92" s="178">
        <v>50</v>
      </c>
      <c r="P92" s="178">
        <v>14</v>
      </c>
      <c r="Q92" s="178" t="s">
        <v>712</v>
      </c>
      <c r="R92" s="178" t="s">
        <v>1696</v>
      </c>
    </row>
    <row r="93" spans="1:18" s="98" customFormat="1">
      <c r="A93" s="178" t="s">
        <v>1874</v>
      </c>
      <c r="B93" s="178" t="s">
        <v>2088</v>
      </c>
      <c r="C93" s="178"/>
      <c r="D93" s="178"/>
      <c r="E93" s="291">
        <v>45590</v>
      </c>
      <c r="F93" s="178">
        <v>3</v>
      </c>
      <c r="G93" s="178">
        <v>4</v>
      </c>
      <c r="H93" s="224">
        <v>2</v>
      </c>
      <c r="I93" s="224">
        <v>14</v>
      </c>
      <c r="J93" s="178" t="s">
        <v>726</v>
      </c>
      <c r="K93" s="178">
        <v>0.47911089600000001</v>
      </c>
      <c r="L93" s="178" t="s">
        <v>2217</v>
      </c>
      <c r="M93" s="178" t="s">
        <v>2235</v>
      </c>
      <c r="N93" s="178">
        <v>30</v>
      </c>
      <c r="O93" s="178">
        <v>50</v>
      </c>
      <c r="P93" s="178">
        <v>23</v>
      </c>
      <c r="Q93" s="178" t="s">
        <v>712</v>
      </c>
      <c r="R93" s="178" t="s">
        <v>1696</v>
      </c>
    </row>
    <row r="94" spans="1:18" s="98" customFormat="1">
      <c r="A94" s="178" t="s">
        <v>1875</v>
      </c>
      <c r="B94" s="178" t="s">
        <v>2089</v>
      </c>
      <c r="C94" s="178"/>
      <c r="D94" s="178"/>
      <c r="E94" s="291">
        <v>45590</v>
      </c>
      <c r="F94" s="178">
        <v>2</v>
      </c>
      <c r="G94" s="178">
        <v>2</v>
      </c>
      <c r="H94" s="224">
        <v>1</v>
      </c>
      <c r="I94" s="224">
        <v>9</v>
      </c>
      <c r="J94" s="178" t="s">
        <v>726</v>
      </c>
      <c r="K94" s="178">
        <v>0.28982319400000001</v>
      </c>
      <c r="L94" s="178" t="s">
        <v>2217</v>
      </c>
      <c r="M94" s="178" t="s">
        <v>2235</v>
      </c>
      <c r="N94" s="178">
        <v>30</v>
      </c>
      <c r="O94" s="178">
        <v>50</v>
      </c>
      <c r="P94" s="178">
        <v>14</v>
      </c>
      <c r="Q94" s="178" t="s">
        <v>712</v>
      </c>
      <c r="R94" s="178" t="s">
        <v>1698</v>
      </c>
    </row>
    <row r="95" spans="1:18" s="98" customFormat="1">
      <c r="A95" s="178" t="s">
        <v>1876</v>
      </c>
      <c r="B95" s="178" t="s">
        <v>2090</v>
      </c>
      <c r="C95" s="178"/>
      <c r="D95" s="178"/>
      <c r="E95" s="291">
        <v>45590</v>
      </c>
      <c r="F95" s="178">
        <v>9</v>
      </c>
      <c r="G95" s="178">
        <v>9</v>
      </c>
      <c r="H95" s="224">
        <v>6</v>
      </c>
      <c r="I95" s="224">
        <v>35</v>
      </c>
      <c r="J95" s="178" t="s">
        <v>726</v>
      </c>
      <c r="K95" s="178">
        <v>1.195664571</v>
      </c>
      <c r="L95" s="178" t="s">
        <v>2219</v>
      </c>
      <c r="M95" s="178" t="s">
        <v>2235</v>
      </c>
      <c r="N95" s="178">
        <v>30</v>
      </c>
      <c r="O95" s="178">
        <v>50</v>
      </c>
      <c r="P95" s="178">
        <v>59</v>
      </c>
      <c r="Q95" s="178" t="s">
        <v>712</v>
      </c>
      <c r="R95" s="178" t="s">
        <v>1698</v>
      </c>
    </row>
    <row r="96" spans="1:18" s="98" customFormat="1">
      <c r="A96" s="178" t="s">
        <v>1877</v>
      </c>
      <c r="B96" s="178" t="s">
        <v>2091</v>
      </c>
      <c r="C96" s="178"/>
      <c r="D96" s="178"/>
      <c r="E96" s="291">
        <v>45590</v>
      </c>
      <c r="F96" s="178">
        <v>11</v>
      </c>
      <c r="G96" s="178">
        <v>11</v>
      </c>
      <c r="H96" s="224">
        <v>7</v>
      </c>
      <c r="I96" s="224">
        <v>44</v>
      </c>
      <c r="J96" s="178" t="s">
        <v>726</v>
      </c>
      <c r="K96" s="178">
        <v>1.4633196580000001</v>
      </c>
      <c r="L96" s="178" t="s">
        <v>2216</v>
      </c>
      <c r="M96" s="178" t="s">
        <v>2235</v>
      </c>
      <c r="N96" s="178">
        <v>30</v>
      </c>
      <c r="O96" s="178">
        <v>50</v>
      </c>
      <c r="P96" s="178">
        <v>73</v>
      </c>
      <c r="Q96" s="178" t="s">
        <v>712</v>
      </c>
      <c r="R96" s="178" t="s">
        <v>2243</v>
      </c>
    </row>
    <row r="97" spans="1:18" s="98" customFormat="1" ht="25.5">
      <c r="A97" s="178" t="s">
        <v>1878</v>
      </c>
      <c r="B97" s="178" t="s">
        <v>2092</v>
      </c>
      <c r="C97" s="178"/>
      <c r="D97" s="178"/>
      <c r="E97" s="291">
        <v>45590</v>
      </c>
      <c r="F97" s="178">
        <v>10</v>
      </c>
      <c r="G97" s="178">
        <v>11</v>
      </c>
      <c r="H97" s="224">
        <v>7</v>
      </c>
      <c r="I97" s="224">
        <v>41</v>
      </c>
      <c r="J97" s="178" t="s">
        <v>726</v>
      </c>
      <c r="K97" s="178">
        <v>1.398225008</v>
      </c>
      <c r="L97" s="178" t="s">
        <v>2219</v>
      </c>
      <c r="M97" s="178" t="s">
        <v>2235</v>
      </c>
      <c r="N97" s="178">
        <v>30</v>
      </c>
      <c r="O97" s="178">
        <v>50</v>
      </c>
      <c r="P97" s="178">
        <v>69</v>
      </c>
      <c r="Q97" s="178" t="s">
        <v>712</v>
      </c>
      <c r="R97" s="178" t="s">
        <v>1698</v>
      </c>
    </row>
    <row r="98" spans="1:18" s="98" customFormat="1">
      <c r="A98" s="178" t="s">
        <v>1879</v>
      </c>
      <c r="B98" s="178" t="s">
        <v>2093</v>
      </c>
      <c r="C98" s="178"/>
      <c r="D98" s="178"/>
      <c r="E98" s="291">
        <v>45590</v>
      </c>
      <c r="F98" s="178">
        <v>7</v>
      </c>
      <c r="G98" s="178">
        <v>7</v>
      </c>
      <c r="H98" s="224">
        <v>5</v>
      </c>
      <c r="I98" s="224">
        <v>29</v>
      </c>
      <c r="J98" s="178" t="s">
        <v>726</v>
      </c>
      <c r="K98" s="178">
        <v>0.97272881300000003</v>
      </c>
      <c r="L98" s="178" t="s">
        <v>2216</v>
      </c>
      <c r="M98" s="178" t="s">
        <v>2235</v>
      </c>
      <c r="N98" s="178">
        <v>30</v>
      </c>
      <c r="O98" s="178">
        <v>50</v>
      </c>
      <c r="P98" s="178">
        <v>48</v>
      </c>
      <c r="Q98" s="178" t="s">
        <v>712</v>
      </c>
      <c r="R98" s="178" t="s">
        <v>1698</v>
      </c>
    </row>
    <row r="99" spans="1:18" s="98" customFormat="1" ht="25.5">
      <c r="A99" s="178" t="s">
        <v>1880</v>
      </c>
      <c r="B99" s="178" t="s">
        <v>2094</v>
      </c>
      <c r="C99" s="178"/>
      <c r="D99" s="178"/>
      <c r="E99" s="291">
        <v>45590</v>
      </c>
      <c r="F99" s="178">
        <v>131</v>
      </c>
      <c r="G99" s="178">
        <v>131</v>
      </c>
      <c r="H99" s="224">
        <v>105</v>
      </c>
      <c r="I99" s="224">
        <v>679</v>
      </c>
      <c r="J99" s="178" t="s">
        <v>726</v>
      </c>
      <c r="K99" s="178">
        <v>243.22928060000001</v>
      </c>
      <c r="L99" s="178" t="s">
        <v>2218</v>
      </c>
      <c r="M99" s="178" t="s">
        <v>2218</v>
      </c>
      <c r="N99" s="178">
        <v>30</v>
      </c>
      <c r="O99" s="178">
        <v>60</v>
      </c>
      <c r="P99" s="178">
        <v>2640</v>
      </c>
      <c r="Q99" s="178" t="s">
        <v>695</v>
      </c>
      <c r="R99" s="178" t="s">
        <v>2243</v>
      </c>
    </row>
    <row r="100" spans="1:18" s="98" customFormat="1" ht="25.5">
      <c r="A100" s="178" t="s">
        <v>1881</v>
      </c>
      <c r="B100" s="178" t="s">
        <v>2095</v>
      </c>
      <c r="C100" s="178"/>
      <c r="D100" s="178" t="s">
        <v>2213</v>
      </c>
      <c r="E100" s="291">
        <v>45590</v>
      </c>
      <c r="F100" s="178">
        <v>1</v>
      </c>
      <c r="G100" s="178">
        <v>1</v>
      </c>
      <c r="H100" s="224">
        <v>1</v>
      </c>
      <c r="I100" s="224">
        <v>4</v>
      </c>
      <c r="J100" s="178" t="s">
        <v>726</v>
      </c>
      <c r="K100" s="178">
        <v>0.14143404600000001</v>
      </c>
      <c r="L100" s="178" t="s">
        <v>2221</v>
      </c>
      <c r="M100" s="178" t="s">
        <v>2236</v>
      </c>
      <c r="N100" s="178">
        <v>30</v>
      </c>
      <c r="O100" s="178">
        <v>50</v>
      </c>
      <c r="P100" s="178">
        <v>7</v>
      </c>
      <c r="Q100" s="178" t="s">
        <v>712</v>
      </c>
      <c r="R100" s="178" t="s">
        <v>1698</v>
      </c>
    </row>
    <row r="101" spans="1:18" s="98" customFormat="1" ht="25.5">
      <c r="A101" s="178" t="s">
        <v>1882</v>
      </c>
      <c r="B101" s="178" t="s">
        <v>2096</v>
      </c>
      <c r="C101" s="178"/>
      <c r="D101" s="178" t="s">
        <v>2213</v>
      </c>
      <c r="E101" s="291">
        <v>45590</v>
      </c>
      <c r="F101" s="178">
        <v>1</v>
      </c>
      <c r="G101" s="178">
        <v>1</v>
      </c>
      <c r="H101" s="224">
        <v>1</v>
      </c>
      <c r="I101" s="224">
        <v>2</v>
      </c>
      <c r="J101" s="178" t="s">
        <v>726</v>
      </c>
      <c r="K101" s="178">
        <v>0.106753606</v>
      </c>
      <c r="L101" s="178" t="s">
        <v>2222</v>
      </c>
      <c r="M101" s="178" t="s">
        <v>2237</v>
      </c>
      <c r="N101" s="178">
        <v>30</v>
      </c>
      <c r="O101" s="178">
        <v>50</v>
      </c>
      <c r="P101" s="178">
        <v>5</v>
      </c>
      <c r="Q101" s="178" t="s">
        <v>712</v>
      </c>
      <c r="R101" s="178" t="s">
        <v>1698</v>
      </c>
    </row>
    <row r="102" spans="1:18" s="98" customFormat="1" ht="25.5">
      <c r="A102" s="178" t="s">
        <v>1883</v>
      </c>
      <c r="B102" s="178" t="s">
        <v>2097</v>
      </c>
      <c r="C102" s="178"/>
      <c r="D102" s="178" t="s">
        <v>2213</v>
      </c>
      <c r="E102" s="291">
        <v>45590</v>
      </c>
      <c r="F102" s="178">
        <v>0</v>
      </c>
      <c r="G102" s="178">
        <v>1</v>
      </c>
      <c r="H102" s="224">
        <v>0</v>
      </c>
      <c r="I102" s="224">
        <v>2</v>
      </c>
      <c r="J102" s="178" t="s">
        <v>726</v>
      </c>
      <c r="K102" s="178">
        <v>6.4049817999999994E-2</v>
      </c>
      <c r="L102" s="178" t="s">
        <v>2222</v>
      </c>
      <c r="M102" s="178" t="s">
        <v>2237</v>
      </c>
      <c r="N102" s="178">
        <v>30</v>
      </c>
      <c r="O102" s="178">
        <v>50</v>
      </c>
      <c r="P102" s="178">
        <v>3</v>
      </c>
      <c r="Q102" s="178" t="s">
        <v>712</v>
      </c>
      <c r="R102" s="178" t="s">
        <v>1698</v>
      </c>
    </row>
    <row r="103" spans="1:18" s="98" customFormat="1" ht="25.5">
      <c r="A103" s="178" t="s">
        <v>1884</v>
      </c>
      <c r="B103" s="178" t="s">
        <v>2098</v>
      </c>
      <c r="C103" s="178"/>
      <c r="D103" s="178"/>
      <c r="E103" s="291">
        <v>45590</v>
      </c>
      <c r="F103" s="178">
        <v>16</v>
      </c>
      <c r="G103" s="178">
        <v>16</v>
      </c>
      <c r="H103" s="224">
        <v>11</v>
      </c>
      <c r="I103" s="224">
        <v>64</v>
      </c>
      <c r="J103" s="178" t="s">
        <v>726</v>
      </c>
      <c r="K103" s="178">
        <v>2.1547052990000002</v>
      </c>
      <c r="L103" s="178" t="s">
        <v>2221</v>
      </c>
      <c r="M103" s="178" t="s">
        <v>2238</v>
      </c>
      <c r="N103" s="178">
        <v>30</v>
      </c>
      <c r="O103" s="178">
        <v>50</v>
      </c>
      <c r="P103" s="178">
        <v>107</v>
      </c>
      <c r="Q103" s="178" t="s">
        <v>712</v>
      </c>
      <c r="R103" s="178" t="s">
        <v>2245</v>
      </c>
    </row>
    <row r="104" spans="1:18" s="98" customFormat="1">
      <c r="A104" s="178" t="s">
        <v>1885</v>
      </c>
      <c r="B104" s="178" t="s">
        <v>2099</v>
      </c>
      <c r="C104" s="178"/>
      <c r="D104" s="178"/>
      <c r="E104" s="291">
        <v>45590</v>
      </c>
      <c r="F104" s="178">
        <v>12</v>
      </c>
      <c r="G104" s="178">
        <v>13</v>
      </c>
      <c r="H104" s="224">
        <v>8</v>
      </c>
      <c r="I104" s="224">
        <v>50</v>
      </c>
      <c r="J104" s="178" t="s">
        <v>726</v>
      </c>
      <c r="K104" s="178">
        <v>1.6724334030000001</v>
      </c>
      <c r="L104" s="178" t="s">
        <v>2221</v>
      </c>
      <c r="M104" s="178" t="s">
        <v>2238</v>
      </c>
      <c r="N104" s="178">
        <v>30</v>
      </c>
      <c r="O104" s="178">
        <v>50</v>
      </c>
      <c r="P104" s="178">
        <v>83</v>
      </c>
      <c r="Q104" s="178" t="s">
        <v>712</v>
      </c>
      <c r="R104" s="178" t="s">
        <v>1698</v>
      </c>
    </row>
    <row r="105" spans="1:18" s="98" customFormat="1">
      <c r="A105" s="178" t="s">
        <v>1886</v>
      </c>
      <c r="B105" s="178" t="s">
        <v>2100</v>
      </c>
      <c r="C105" s="178"/>
      <c r="D105" s="178"/>
      <c r="E105" s="291">
        <v>45590</v>
      </c>
      <c r="F105" s="178">
        <v>10</v>
      </c>
      <c r="G105" s="178">
        <v>10</v>
      </c>
      <c r="H105" s="224">
        <v>7</v>
      </c>
      <c r="I105" s="224">
        <v>38</v>
      </c>
      <c r="J105" s="178" t="s">
        <v>726</v>
      </c>
      <c r="K105" s="178">
        <v>1.304516918</v>
      </c>
      <c r="L105" s="178" t="s">
        <v>2221</v>
      </c>
      <c r="M105" s="178" t="s">
        <v>2238</v>
      </c>
      <c r="N105" s="178">
        <v>30</v>
      </c>
      <c r="O105" s="178">
        <v>50</v>
      </c>
      <c r="P105" s="178">
        <v>65</v>
      </c>
      <c r="Q105" s="178" t="s">
        <v>712</v>
      </c>
      <c r="R105" s="178" t="s">
        <v>1698</v>
      </c>
    </row>
    <row r="106" spans="1:18" s="98" customFormat="1">
      <c r="A106" s="178" t="s">
        <v>1887</v>
      </c>
      <c r="B106" s="178" t="s">
        <v>2101</v>
      </c>
      <c r="C106" s="178"/>
      <c r="D106" s="178"/>
      <c r="E106" s="291">
        <v>45590</v>
      </c>
      <c r="F106" s="178">
        <v>8</v>
      </c>
      <c r="G106" s="178">
        <v>9</v>
      </c>
      <c r="H106" s="224">
        <v>6</v>
      </c>
      <c r="I106" s="224">
        <v>32</v>
      </c>
      <c r="J106" s="178" t="s">
        <v>726</v>
      </c>
      <c r="K106" s="178">
        <v>1.100627799</v>
      </c>
      <c r="L106" s="178" t="s">
        <v>2221</v>
      </c>
      <c r="M106" s="178" t="s">
        <v>2238</v>
      </c>
      <c r="N106" s="178">
        <v>30</v>
      </c>
      <c r="O106" s="178">
        <v>50</v>
      </c>
      <c r="P106" s="178">
        <v>55</v>
      </c>
      <c r="Q106" s="178" t="s">
        <v>712</v>
      </c>
      <c r="R106" s="178" t="s">
        <v>1698</v>
      </c>
    </row>
    <row r="107" spans="1:18" s="98" customFormat="1">
      <c r="A107" s="178" t="s">
        <v>1888</v>
      </c>
      <c r="B107" s="178" t="s">
        <v>2102</v>
      </c>
      <c r="C107" s="178"/>
      <c r="D107" s="178"/>
      <c r="E107" s="291">
        <v>45590</v>
      </c>
      <c r="F107" s="178">
        <v>6</v>
      </c>
      <c r="G107" s="178">
        <v>7</v>
      </c>
      <c r="H107" s="224">
        <v>4</v>
      </c>
      <c r="I107" s="224">
        <v>26</v>
      </c>
      <c r="J107" s="178" t="s">
        <v>726</v>
      </c>
      <c r="K107" s="178">
        <v>0.86648641900000001</v>
      </c>
      <c r="L107" s="178" t="s">
        <v>2221</v>
      </c>
      <c r="M107" s="178" t="s">
        <v>2238</v>
      </c>
      <c r="N107" s="178">
        <v>30</v>
      </c>
      <c r="O107" s="178">
        <v>50</v>
      </c>
      <c r="P107" s="178">
        <v>43</v>
      </c>
      <c r="Q107" s="178" t="s">
        <v>712</v>
      </c>
      <c r="R107" s="178" t="s">
        <v>1698</v>
      </c>
    </row>
    <row r="108" spans="1:18" s="98" customFormat="1">
      <c r="A108" s="178" t="s">
        <v>1889</v>
      </c>
      <c r="B108" s="178" t="s">
        <v>2103</v>
      </c>
      <c r="C108" s="178"/>
      <c r="D108" s="178"/>
      <c r="E108" s="291">
        <v>45590</v>
      </c>
      <c r="F108" s="178">
        <v>9</v>
      </c>
      <c r="G108" s="178">
        <v>10</v>
      </c>
      <c r="H108" s="224">
        <v>6</v>
      </c>
      <c r="I108" s="224">
        <v>39</v>
      </c>
      <c r="J108" s="178" t="s">
        <v>726</v>
      </c>
      <c r="K108" s="178">
        <v>1.285194379</v>
      </c>
      <c r="L108" s="178" t="s">
        <v>2220</v>
      </c>
      <c r="M108" s="178" t="s">
        <v>2220</v>
      </c>
      <c r="N108" s="178">
        <v>30</v>
      </c>
      <c r="O108" s="178">
        <v>50</v>
      </c>
      <c r="P108" s="178">
        <v>64</v>
      </c>
      <c r="Q108" s="178" t="s">
        <v>712</v>
      </c>
      <c r="R108" s="178" t="s">
        <v>1696</v>
      </c>
    </row>
    <row r="109" spans="1:18" s="98" customFormat="1">
      <c r="A109" s="178" t="s">
        <v>1890</v>
      </c>
      <c r="B109" s="178" t="s">
        <v>2104</v>
      </c>
      <c r="C109" s="178"/>
      <c r="D109" s="178"/>
      <c r="E109" s="291">
        <v>45590</v>
      </c>
      <c r="F109" s="178">
        <v>11</v>
      </c>
      <c r="G109" s="178">
        <v>12</v>
      </c>
      <c r="H109" s="224">
        <v>8</v>
      </c>
      <c r="I109" s="224">
        <v>44</v>
      </c>
      <c r="J109" s="178" t="s">
        <v>726</v>
      </c>
      <c r="K109" s="178">
        <v>1.5057626589999999</v>
      </c>
      <c r="L109" s="178" t="s">
        <v>2216</v>
      </c>
      <c r="M109" s="178" t="s">
        <v>2239</v>
      </c>
      <c r="N109" s="178">
        <v>30</v>
      </c>
      <c r="O109" s="178">
        <v>50</v>
      </c>
      <c r="P109" s="178">
        <v>75</v>
      </c>
      <c r="Q109" s="178" t="s">
        <v>712</v>
      </c>
      <c r="R109" s="178" t="s">
        <v>1698</v>
      </c>
    </row>
    <row r="110" spans="1:18" s="98" customFormat="1" ht="25.5">
      <c r="A110" s="178" t="s">
        <v>1891</v>
      </c>
      <c r="B110" s="178" t="s">
        <v>2105</v>
      </c>
      <c r="C110" s="178"/>
      <c r="D110" s="178"/>
      <c r="E110" s="291">
        <v>45590</v>
      </c>
      <c r="F110" s="178">
        <v>6</v>
      </c>
      <c r="G110" s="178">
        <v>6</v>
      </c>
      <c r="H110" s="224">
        <v>4</v>
      </c>
      <c r="I110" s="224">
        <v>23</v>
      </c>
      <c r="J110" s="178" t="s">
        <v>726</v>
      </c>
      <c r="K110" s="178">
        <v>0.791389554</v>
      </c>
      <c r="L110" s="178" t="s">
        <v>2216</v>
      </c>
      <c r="M110" s="178" t="s">
        <v>2239</v>
      </c>
      <c r="N110" s="178">
        <v>30</v>
      </c>
      <c r="O110" s="178">
        <v>50</v>
      </c>
      <c r="P110" s="178">
        <v>39</v>
      </c>
      <c r="Q110" s="178" t="s">
        <v>712</v>
      </c>
      <c r="R110" s="178" t="s">
        <v>1698</v>
      </c>
    </row>
    <row r="111" spans="1:18" s="98" customFormat="1">
      <c r="A111" s="178" t="s">
        <v>1892</v>
      </c>
      <c r="B111" s="178" t="s">
        <v>2106</v>
      </c>
      <c r="C111" s="178"/>
      <c r="D111" s="178"/>
      <c r="E111" s="291">
        <v>45590</v>
      </c>
      <c r="F111" s="178">
        <v>12</v>
      </c>
      <c r="G111" s="178">
        <v>12</v>
      </c>
      <c r="H111" s="224">
        <v>8</v>
      </c>
      <c r="I111" s="224">
        <v>49</v>
      </c>
      <c r="J111" s="178" t="s">
        <v>726</v>
      </c>
      <c r="K111" s="178">
        <v>1.6360400100000001</v>
      </c>
      <c r="L111" s="178" t="s">
        <v>2216</v>
      </c>
      <c r="M111" s="178" t="s">
        <v>2239</v>
      </c>
      <c r="N111" s="178">
        <v>30</v>
      </c>
      <c r="O111" s="178">
        <v>50</v>
      </c>
      <c r="P111" s="178">
        <v>81</v>
      </c>
      <c r="Q111" s="178" t="s">
        <v>712</v>
      </c>
      <c r="R111" s="178" t="s">
        <v>1698</v>
      </c>
    </row>
    <row r="112" spans="1:18" s="98" customFormat="1">
      <c r="A112" s="178" t="s">
        <v>1893</v>
      </c>
      <c r="B112" s="178" t="s">
        <v>2107</v>
      </c>
      <c r="C112" s="178"/>
      <c r="D112" s="178"/>
      <c r="E112" s="291">
        <v>45590</v>
      </c>
      <c r="F112" s="178">
        <v>57</v>
      </c>
      <c r="G112" s="178">
        <v>57</v>
      </c>
      <c r="H112" s="224">
        <v>38</v>
      </c>
      <c r="I112" s="224">
        <v>227</v>
      </c>
      <c r="J112" s="178" t="s">
        <v>726</v>
      </c>
      <c r="K112" s="178">
        <v>7.5982125890000001</v>
      </c>
      <c r="L112" s="178" t="s">
        <v>2218</v>
      </c>
      <c r="M112" s="178" t="s">
        <v>2235</v>
      </c>
      <c r="N112" s="178">
        <v>30</v>
      </c>
      <c r="O112" s="178">
        <v>50</v>
      </c>
      <c r="P112" s="178">
        <v>379</v>
      </c>
      <c r="Q112" s="178" t="s">
        <v>712</v>
      </c>
      <c r="R112" s="178" t="s">
        <v>1698</v>
      </c>
    </row>
    <row r="113" spans="1:18" s="98" customFormat="1" ht="25.5">
      <c r="A113" s="178" t="s">
        <v>1894</v>
      </c>
      <c r="B113" s="178" t="s">
        <v>2108</v>
      </c>
      <c r="C113" s="178"/>
      <c r="D113" s="178"/>
      <c r="E113" s="291">
        <v>45590</v>
      </c>
      <c r="F113" s="178">
        <v>22</v>
      </c>
      <c r="G113" s="178">
        <v>23</v>
      </c>
      <c r="H113" s="224">
        <v>15</v>
      </c>
      <c r="I113" s="224">
        <v>91</v>
      </c>
      <c r="J113" s="178" t="s">
        <v>726</v>
      </c>
      <c r="K113" s="178">
        <v>3.0342117370000001</v>
      </c>
      <c r="L113" s="178" t="s">
        <v>2223</v>
      </c>
      <c r="M113" s="178" t="s">
        <v>2223</v>
      </c>
      <c r="N113" s="178">
        <v>30</v>
      </c>
      <c r="O113" s="178">
        <v>50</v>
      </c>
      <c r="P113" s="178">
        <v>151</v>
      </c>
      <c r="Q113" s="178" t="s">
        <v>712</v>
      </c>
      <c r="R113" s="178" t="s">
        <v>2245</v>
      </c>
    </row>
    <row r="114" spans="1:18" s="98" customFormat="1" ht="25.5">
      <c r="A114" s="178" t="s">
        <v>1895</v>
      </c>
      <c r="B114" s="178" t="s">
        <v>2109</v>
      </c>
      <c r="C114" s="178"/>
      <c r="D114" s="178"/>
      <c r="E114" s="291">
        <v>45590</v>
      </c>
      <c r="F114" s="178">
        <v>27</v>
      </c>
      <c r="G114" s="178">
        <v>27</v>
      </c>
      <c r="H114" s="224">
        <v>18</v>
      </c>
      <c r="I114" s="224">
        <v>107</v>
      </c>
      <c r="J114" s="178" t="s">
        <v>726</v>
      </c>
      <c r="K114" s="178">
        <v>3.5998247079999999</v>
      </c>
      <c r="L114" s="178" t="s">
        <v>2223</v>
      </c>
      <c r="M114" s="178" t="s">
        <v>2223</v>
      </c>
      <c r="N114" s="178">
        <v>30</v>
      </c>
      <c r="O114" s="178">
        <v>50</v>
      </c>
      <c r="P114" s="178">
        <v>179</v>
      </c>
      <c r="Q114" s="178" t="s">
        <v>712</v>
      </c>
      <c r="R114" s="178" t="s">
        <v>2245</v>
      </c>
    </row>
    <row r="115" spans="1:18" s="98" customFormat="1" ht="25.5">
      <c r="A115" s="178" t="s">
        <v>1896</v>
      </c>
      <c r="B115" s="178" t="s">
        <v>2110</v>
      </c>
      <c r="C115" s="178"/>
      <c r="D115" s="178"/>
      <c r="E115" s="291">
        <v>45590</v>
      </c>
      <c r="F115" s="178">
        <v>5</v>
      </c>
      <c r="G115" s="178">
        <v>6</v>
      </c>
      <c r="H115" s="224">
        <v>4</v>
      </c>
      <c r="I115" s="224">
        <v>22</v>
      </c>
      <c r="J115" s="178" t="s">
        <v>726</v>
      </c>
      <c r="K115" s="178">
        <v>0.75254554399999996</v>
      </c>
      <c r="L115" s="178" t="s">
        <v>2224</v>
      </c>
      <c r="M115" s="178" t="s">
        <v>2235</v>
      </c>
      <c r="N115" s="178">
        <v>30</v>
      </c>
      <c r="O115" s="178">
        <v>50</v>
      </c>
      <c r="P115" s="178">
        <v>37</v>
      </c>
      <c r="Q115" s="178" t="s">
        <v>712</v>
      </c>
      <c r="R115" s="178" t="s">
        <v>2242</v>
      </c>
    </row>
    <row r="116" spans="1:18" s="98" customFormat="1" ht="25.5">
      <c r="A116" s="178" t="s">
        <v>1896</v>
      </c>
      <c r="B116" s="178" t="s">
        <v>2110</v>
      </c>
      <c r="C116" s="178"/>
      <c r="D116" s="178"/>
      <c r="E116" s="291">
        <v>45590</v>
      </c>
      <c r="F116" s="178">
        <v>8</v>
      </c>
      <c r="G116" s="178">
        <v>8</v>
      </c>
      <c r="H116" s="224">
        <v>5</v>
      </c>
      <c r="I116" s="224">
        <v>32</v>
      </c>
      <c r="J116" s="178" t="s">
        <v>726</v>
      </c>
      <c r="K116" s="178">
        <v>1.075186043</v>
      </c>
      <c r="L116" s="178" t="s">
        <v>2224</v>
      </c>
      <c r="M116" s="178" t="s">
        <v>2235</v>
      </c>
      <c r="N116" s="178">
        <v>30</v>
      </c>
      <c r="O116" s="178">
        <v>50</v>
      </c>
      <c r="P116" s="178">
        <v>53</v>
      </c>
      <c r="Q116" s="178" t="s">
        <v>712</v>
      </c>
      <c r="R116" s="178" t="s">
        <v>2242</v>
      </c>
    </row>
    <row r="117" spans="1:18" s="98" customFormat="1">
      <c r="A117" s="178" t="s">
        <v>1897</v>
      </c>
      <c r="B117" s="178" t="s">
        <v>723</v>
      </c>
      <c r="C117" s="178"/>
      <c r="D117" s="178"/>
      <c r="E117" s="291">
        <v>45590</v>
      </c>
      <c r="F117" s="178">
        <v>10</v>
      </c>
      <c r="G117" s="178">
        <v>11</v>
      </c>
      <c r="H117" s="224">
        <v>7</v>
      </c>
      <c r="I117" s="224">
        <v>43</v>
      </c>
      <c r="J117" s="178" t="s">
        <v>726</v>
      </c>
      <c r="K117" s="178">
        <v>1.4228948210000001</v>
      </c>
      <c r="L117" s="178" t="s">
        <v>2224</v>
      </c>
      <c r="M117" s="178" t="s">
        <v>2240</v>
      </c>
      <c r="N117" s="178">
        <v>30</v>
      </c>
      <c r="O117" s="178">
        <v>50</v>
      </c>
      <c r="P117" s="178">
        <v>71</v>
      </c>
      <c r="Q117" s="178" t="s">
        <v>712</v>
      </c>
      <c r="R117" s="178" t="s">
        <v>2242</v>
      </c>
    </row>
    <row r="118" spans="1:18" s="98" customFormat="1" ht="25.5">
      <c r="A118" s="178" t="s">
        <v>1898</v>
      </c>
      <c r="B118" s="178" t="s">
        <v>2111</v>
      </c>
      <c r="C118" s="178"/>
      <c r="D118" s="178"/>
      <c r="E118" s="291">
        <v>45590</v>
      </c>
      <c r="F118" s="178">
        <v>4</v>
      </c>
      <c r="G118" s="178">
        <v>4</v>
      </c>
      <c r="H118" s="224">
        <v>3</v>
      </c>
      <c r="I118" s="224">
        <v>15</v>
      </c>
      <c r="J118" s="178" t="s">
        <v>726</v>
      </c>
      <c r="K118" s="178">
        <v>0.53520510600000004</v>
      </c>
      <c r="L118" s="178" t="s">
        <v>2225</v>
      </c>
      <c r="M118" s="178" t="s">
        <v>2235</v>
      </c>
      <c r="N118" s="178">
        <v>30</v>
      </c>
      <c r="O118" s="178">
        <v>50</v>
      </c>
      <c r="P118" s="178">
        <v>26</v>
      </c>
      <c r="Q118" s="178" t="s">
        <v>712</v>
      </c>
      <c r="R118" s="178" t="s">
        <v>1698</v>
      </c>
    </row>
    <row r="119" spans="1:18" s="98" customFormat="1" ht="25.5">
      <c r="A119" s="178" t="s">
        <v>1898</v>
      </c>
      <c r="B119" s="178" t="s">
        <v>2111</v>
      </c>
      <c r="C119" s="178"/>
      <c r="D119" s="178"/>
      <c r="E119" s="291">
        <v>45590</v>
      </c>
      <c r="F119" s="178">
        <v>13</v>
      </c>
      <c r="G119" s="178">
        <v>13</v>
      </c>
      <c r="H119" s="224">
        <v>9</v>
      </c>
      <c r="I119" s="224">
        <v>52</v>
      </c>
      <c r="J119" s="178" t="s">
        <v>726</v>
      </c>
      <c r="K119" s="178">
        <v>1.758269716</v>
      </c>
      <c r="L119" s="178" t="s">
        <v>2225</v>
      </c>
      <c r="M119" s="178" t="s">
        <v>2235</v>
      </c>
      <c r="N119" s="178">
        <v>30</v>
      </c>
      <c r="O119" s="178">
        <v>50</v>
      </c>
      <c r="P119" s="178">
        <v>87</v>
      </c>
      <c r="Q119" s="178" t="s">
        <v>712</v>
      </c>
      <c r="R119" s="178" t="s">
        <v>1698</v>
      </c>
    </row>
    <row r="120" spans="1:18" s="98" customFormat="1" ht="25.5">
      <c r="A120" s="178" t="s">
        <v>1899</v>
      </c>
      <c r="B120" s="178" t="s">
        <v>2112</v>
      </c>
      <c r="C120" s="178"/>
      <c r="D120" s="178" t="s">
        <v>2213</v>
      </c>
      <c r="E120" s="291">
        <v>45590</v>
      </c>
      <c r="F120" s="178">
        <v>13</v>
      </c>
      <c r="G120" s="178">
        <v>14</v>
      </c>
      <c r="H120" s="224">
        <v>9</v>
      </c>
      <c r="I120" s="224">
        <v>53</v>
      </c>
      <c r="J120" s="178" t="s">
        <v>726</v>
      </c>
      <c r="K120" s="178">
        <v>1.7908944229999999</v>
      </c>
      <c r="L120" s="178" t="s">
        <v>2218</v>
      </c>
      <c r="M120" s="178" t="s">
        <v>2218</v>
      </c>
      <c r="N120" s="178">
        <v>30</v>
      </c>
      <c r="O120" s="178">
        <v>50</v>
      </c>
      <c r="P120" s="178">
        <v>89</v>
      </c>
      <c r="Q120" s="178" t="s">
        <v>712</v>
      </c>
      <c r="R120" s="178" t="s">
        <v>1698</v>
      </c>
    </row>
    <row r="121" spans="1:18" s="98" customFormat="1" ht="25.5">
      <c r="A121" s="178" t="s">
        <v>1900</v>
      </c>
      <c r="B121" s="178" t="s">
        <v>2113</v>
      </c>
      <c r="C121" s="178"/>
      <c r="D121" s="178"/>
      <c r="E121" s="291">
        <v>45590</v>
      </c>
      <c r="F121" s="178">
        <v>8</v>
      </c>
      <c r="G121" s="178">
        <v>9</v>
      </c>
      <c r="H121" s="224">
        <v>6</v>
      </c>
      <c r="I121" s="224">
        <v>35</v>
      </c>
      <c r="J121" s="178" t="s">
        <v>726</v>
      </c>
      <c r="K121" s="178">
        <v>1.167631901</v>
      </c>
      <c r="L121" s="178" t="s">
        <v>2224</v>
      </c>
      <c r="M121" s="178" t="s">
        <v>2240</v>
      </c>
      <c r="N121" s="178">
        <v>30</v>
      </c>
      <c r="O121" s="178">
        <v>50</v>
      </c>
      <c r="P121" s="178">
        <v>58</v>
      </c>
      <c r="Q121" s="178" t="s">
        <v>712</v>
      </c>
      <c r="R121" s="178" t="s">
        <v>1698</v>
      </c>
    </row>
    <row r="122" spans="1:18" s="98" customFormat="1" ht="25.5">
      <c r="A122" s="178" t="s">
        <v>1901</v>
      </c>
      <c r="B122" s="178" t="s">
        <v>2114</v>
      </c>
      <c r="C122" s="178"/>
      <c r="D122" s="178"/>
      <c r="E122" s="291">
        <v>45590</v>
      </c>
      <c r="F122" s="178">
        <v>20</v>
      </c>
      <c r="G122" s="178">
        <v>21</v>
      </c>
      <c r="H122" s="224">
        <v>14</v>
      </c>
      <c r="I122" s="224">
        <v>80</v>
      </c>
      <c r="J122" s="178" t="s">
        <v>726</v>
      </c>
      <c r="K122" s="178">
        <v>2.7194028060000002</v>
      </c>
      <c r="L122" s="178" t="s">
        <v>2226</v>
      </c>
      <c r="M122" s="178" t="s">
        <v>2235</v>
      </c>
      <c r="N122" s="178">
        <v>30</v>
      </c>
      <c r="O122" s="178">
        <v>50</v>
      </c>
      <c r="P122" s="178">
        <v>135</v>
      </c>
      <c r="Q122" s="178" t="s">
        <v>712</v>
      </c>
      <c r="R122" s="178" t="s">
        <v>1698</v>
      </c>
    </row>
    <row r="123" spans="1:18" s="98" customFormat="1">
      <c r="A123" s="178" t="s">
        <v>1902</v>
      </c>
      <c r="B123" s="178" t="s">
        <v>2115</v>
      </c>
      <c r="C123" s="178"/>
      <c r="D123" s="178"/>
      <c r="E123" s="291">
        <v>45590</v>
      </c>
      <c r="F123" s="178">
        <v>30</v>
      </c>
      <c r="G123" s="178">
        <v>31</v>
      </c>
      <c r="H123" s="224">
        <v>20</v>
      </c>
      <c r="I123" s="224">
        <v>121</v>
      </c>
      <c r="J123" s="178" t="s">
        <v>726</v>
      </c>
      <c r="K123" s="178">
        <v>4.0478226680000002</v>
      </c>
      <c r="L123" s="178" t="s">
        <v>2226</v>
      </c>
      <c r="M123" s="178" t="s">
        <v>2235</v>
      </c>
      <c r="N123" s="178">
        <v>30</v>
      </c>
      <c r="O123" s="178">
        <v>50</v>
      </c>
      <c r="P123" s="178">
        <v>202</v>
      </c>
      <c r="Q123" s="178" t="s">
        <v>712</v>
      </c>
      <c r="R123" s="178" t="s">
        <v>1698</v>
      </c>
    </row>
    <row r="124" spans="1:18" s="98" customFormat="1">
      <c r="A124" s="178" t="s">
        <v>1903</v>
      </c>
      <c r="B124" s="178" t="s">
        <v>2116</v>
      </c>
      <c r="C124" s="178"/>
      <c r="D124" s="178"/>
      <c r="E124" s="291">
        <v>45590</v>
      </c>
      <c r="F124" s="178">
        <v>26</v>
      </c>
      <c r="G124" s="178">
        <v>26</v>
      </c>
      <c r="H124" s="224">
        <v>17</v>
      </c>
      <c r="I124" s="224">
        <v>104</v>
      </c>
      <c r="J124" s="178" t="s">
        <v>726</v>
      </c>
      <c r="K124" s="178">
        <v>3.4635715989999998</v>
      </c>
      <c r="L124" s="178" t="s">
        <v>2226</v>
      </c>
      <c r="M124" s="178" t="s">
        <v>2235</v>
      </c>
      <c r="N124" s="178">
        <v>30</v>
      </c>
      <c r="O124" s="178">
        <v>50</v>
      </c>
      <c r="P124" s="178">
        <v>173</v>
      </c>
      <c r="Q124" s="178" t="s">
        <v>712</v>
      </c>
      <c r="R124" s="178" t="s">
        <v>1698</v>
      </c>
    </row>
    <row r="125" spans="1:18" s="98" customFormat="1" ht="38.25">
      <c r="A125" s="178" t="s">
        <v>1904</v>
      </c>
      <c r="B125" s="178" t="s">
        <v>2117</v>
      </c>
      <c r="C125" s="178"/>
      <c r="D125" s="178"/>
      <c r="E125" s="291">
        <v>45590</v>
      </c>
      <c r="F125" s="178">
        <v>8</v>
      </c>
      <c r="G125" s="178">
        <v>9</v>
      </c>
      <c r="H125" s="224">
        <v>6</v>
      </c>
      <c r="I125" s="224">
        <v>35</v>
      </c>
      <c r="J125" s="178" t="s">
        <v>726</v>
      </c>
      <c r="K125" s="178">
        <v>1.167400972</v>
      </c>
      <c r="L125" s="178" t="s">
        <v>2226</v>
      </c>
      <c r="M125" s="178" t="s">
        <v>2235</v>
      </c>
      <c r="N125" s="178">
        <v>30</v>
      </c>
      <c r="O125" s="178">
        <v>50</v>
      </c>
      <c r="P125" s="178">
        <v>58</v>
      </c>
      <c r="Q125" s="178" t="s">
        <v>712</v>
      </c>
      <c r="R125" s="178" t="s">
        <v>1698</v>
      </c>
    </row>
    <row r="126" spans="1:18" s="98" customFormat="1" ht="25.5">
      <c r="A126" s="178" t="s">
        <v>1905</v>
      </c>
      <c r="B126" s="178" t="s">
        <v>2118</v>
      </c>
      <c r="C126" s="178"/>
      <c r="D126" s="178"/>
      <c r="E126" s="291">
        <v>45590</v>
      </c>
      <c r="F126" s="178">
        <v>7</v>
      </c>
      <c r="G126" s="178">
        <v>8</v>
      </c>
      <c r="H126" s="224">
        <v>5</v>
      </c>
      <c r="I126" s="224">
        <v>31</v>
      </c>
      <c r="J126" s="178" t="s">
        <v>726</v>
      </c>
      <c r="K126" s="178">
        <v>1.038007476</v>
      </c>
      <c r="L126" s="178" t="s">
        <v>2224</v>
      </c>
      <c r="M126" s="178" t="s">
        <v>2235</v>
      </c>
      <c r="N126" s="178">
        <v>30</v>
      </c>
      <c r="O126" s="178">
        <v>50</v>
      </c>
      <c r="P126" s="178">
        <v>51</v>
      </c>
      <c r="Q126" s="178" t="s">
        <v>712</v>
      </c>
      <c r="R126" s="178" t="s">
        <v>1698</v>
      </c>
    </row>
    <row r="127" spans="1:18" s="98" customFormat="1" ht="25.5">
      <c r="A127" s="178" t="s">
        <v>1906</v>
      </c>
      <c r="B127" s="178" t="s">
        <v>2119</v>
      </c>
      <c r="C127" s="178"/>
      <c r="D127" s="178"/>
      <c r="E127" s="291">
        <v>45590</v>
      </c>
      <c r="F127" s="178">
        <v>4</v>
      </c>
      <c r="G127" s="178">
        <v>4</v>
      </c>
      <c r="H127" s="224">
        <v>3</v>
      </c>
      <c r="I127" s="224">
        <v>16</v>
      </c>
      <c r="J127" s="178" t="s">
        <v>726</v>
      </c>
      <c r="K127" s="178">
        <v>0.545050068</v>
      </c>
      <c r="L127" s="178" t="s">
        <v>2224</v>
      </c>
      <c r="M127" s="178" t="s">
        <v>2235</v>
      </c>
      <c r="N127" s="178">
        <v>30</v>
      </c>
      <c r="O127" s="178">
        <v>50</v>
      </c>
      <c r="P127" s="178">
        <v>27</v>
      </c>
      <c r="Q127" s="178" t="s">
        <v>712</v>
      </c>
      <c r="R127" s="178" t="s">
        <v>1698</v>
      </c>
    </row>
    <row r="128" spans="1:18" s="98" customFormat="1" ht="25.5">
      <c r="A128" s="178" t="s">
        <v>1907</v>
      </c>
      <c r="B128" s="178" t="s">
        <v>2120</v>
      </c>
      <c r="C128" s="178"/>
      <c r="D128" s="178"/>
      <c r="E128" s="291">
        <v>45590</v>
      </c>
      <c r="F128" s="178">
        <v>5</v>
      </c>
      <c r="G128" s="178">
        <v>6</v>
      </c>
      <c r="H128" s="224">
        <v>4</v>
      </c>
      <c r="I128" s="224">
        <v>23</v>
      </c>
      <c r="J128" s="178" t="s">
        <v>726</v>
      </c>
      <c r="K128" s="178">
        <v>0.76028300400000004</v>
      </c>
      <c r="L128" s="178" t="s">
        <v>2224</v>
      </c>
      <c r="M128" s="178" t="s">
        <v>2235</v>
      </c>
      <c r="N128" s="178">
        <v>30</v>
      </c>
      <c r="O128" s="178">
        <v>50</v>
      </c>
      <c r="P128" s="178">
        <v>38</v>
      </c>
      <c r="Q128" s="178" t="s">
        <v>712</v>
      </c>
      <c r="R128" s="178" t="s">
        <v>1698</v>
      </c>
    </row>
    <row r="129" spans="1:18" s="98" customFormat="1" ht="25.5">
      <c r="A129" s="178" t="s">
        <v>1908</v>
      </c>
      <c r="B129" s="178" t="s">
        <v>2121</v>
      </c>
      <c r="C129" s="178"/>
      <c r="D129" s="178"/>
      <c r="E129" s="291">
        <v>45590</v>
      </c>
      <c r="F129" s="178">
        <v>6</v>
      </c>
      <c r="G129" s="178">
        <v>7</v>
      </c>
      <c r="H129" s="224">
        <v>4</v>
      </c>
      <c r="I129" s="224">
        <v>27</v>
      </c>
      <c r="J129" s="178" t="s">
        <v>726</v>
      </c>
      <c r="K129" s="178">
        <v>0.88788982999999999</v>
      </c>
      <c r="L129" s="178" t="s">
        <v>2224</v>
      </c>
      <c r="M129" s="178" t="s">
        <v>2235</v>
      </c>
      <c r="N129" s="178">
        <v>30</v>
      </c>
      <c r="O129" s="178">
        <v>50</v>
      </c>
      <c r="P129" s="178">
        <v>44</v>
      </c>
      <c r="Q129" s="178" t="s">
        <v>712</v>
      </c>
      <c r="R129" s="178" t="s">
        <v>1698</v>
      </c>
    </row>
    <row r="130" spans="1:18" s="98" customFormat="1" ht="25.5">
      <c r="A130" s="178" t="s">
        <v>1909</v>
      </c>
      <c r="B130" s="178" t="s">
        <v>2122</v>
      </c>
      <c r="C130" s="178"/>
      <c r="D130" s="178"/>
      <c r="E130" s="291">
        <v>45590</v>
      </c>
      <c r="F130" s="178">
        <v>6</v>
      </c>
      <c r="G130" s="178">
        <v>7</v>
      </c>
      <c r="H130" s="224">
        <v>4</v>
      </c>
      <c r="I130" s="224">
        <v>27</v>
      </c>
      <c r="J130" s="178" t="s">
        <v>726</v>
      </c>
      <c r="K130" s="178">
        <v>0.88901290300000002</v>
      </c>
      <c r="L130" s="178" t="s">
        <v>2224</v>
      </c>
      <c r="M130" s="178" t="s">
        <v>2235</v>
      </c>
      <c r="N130" s="178">
        <v>30</v>
      </c>
      <c r="O130" s="178">
        <v>50</v>
      </c>
      <c r="P130" s="178">
        <v>44</v>
      </c>
      <c r="Q130" s="178" t="s">
        <v>712</v>
      </c>
      <c r="R130" s="178" t="s">
        <v>1698</v>
      </c>
    </row>
    <row r="131" spans="1:18" s="98" customFormat="1" ht="25.5">
      <c r="A131" s="178" t="s">
        <v>1910</v>
      </c>
      <c r="B131" s="178" t="s">
        <v>2123</v>
      </c>
      <c r="C131" s="178"/>
      <c r="D131" s="178"/>
      <c r="E131" s="291">
        <v>45590</v>
      </c>
      <c r="F131" s="178">
        <v>7</v>
      </c>
      <c r="G131" s="178">
        <v>8</v>
      </c>
      <c r="H131" s="224">
        <v>5</v>
      </c>
      <c r="I131" s="224">
        <v>29</v>
      </c>
      <c r="J131" s="178" t="s">
        <v>726</v>
      </c>
      <c r="K131" s="178">
        <v>0.98181512599999998</v>
      </c>
      <c r="L131" s="178" t="s">
        <v>2224</v>
      </c>
      <c r="M131" s="178" t="s">
        <v>2235</v>
      </c>
      <c r="N131" s="178">
        <v>30</v>
      </c>
      <c r="O131" s="178">
        <v>50</v>
      </c>
      <c r="P131" s="178">
        <v>49</v>
      </c>
      <c r="Q131" s="178" t="s">
        <v>712</v>
      </c>
      <c r="R131" s="178" t="s">
        <v>1698</v>
      </c>
    </row>
    <row r="132" spans="1:18" s="98" customFormat="1" ht="25.5">
      <c r="A132" s="178" t="s">
        <v>1911</v>
      </c>
      <c r="B132" s="178" t="s">
        <v>2124</v>
      </c>
      <c r="C132" s="178"/>
      <c r="D132" s="178"/>
      <c r="E132" s="291">
        <v>45590</v>
      </c>
      <c r="F132" s="178">
        <v>7</v>
      </c>
      <c r="G132" s="178">
        <v>8</v>
      </c>
      <c r="H132" s="224">
        <v>5</v>
      </c>
      <c r="I132" s="224">
        <v>31</v>
      </c>
      <c r="J132" s="178" t="s">
        <v>726</v>
      </c>
      <c r="K132" s="178">
        <v>1.022042954</v>
      </c>
      <c r="L132" s="178" t="s">
        <v>2224</v>
      </c>
      <c r="M132" s="178" t="s">
        <v>2235</v>
      </c>
      <c r="N132" s="178">
        <v>30</v>
      </c>
      <c r="O132" s="178">
        <v>50</v>
      </c>
      <c r="P132" s="178">
        <v>51</v>
      </c>
      <c r="Q132" s="178" t="s">
        <v>712</v>
      </c>
      <c r="R132" s="178" t="s">
        <v>1698</v>
      </c>
    </row>
    <row r="133" spans="1:18" s="98" customFormat="1" ht="25.5">
      <c r="A133" s="178" t="s">
        <v>1912</v>
      </c>
      <c r="B133" s="178" t="s">
        <v>2125</v>
      </c>
      <c r="C133" s="178"/>
      <c r="D133" s="178"/>
      <c r="E133" s="291">
        <v>45590</v>
      </c>
      <c r="F133" s="178">
        <v>5</v>
      </c>
      <c r="G133" s="178">
        <v>5</v>
      </c>
      <c r="H133" s="224">
        <v>3</v>
      </c>
      <c r="I133" s="224">
        <v>20</v>
      </c>
      <c r="J133" s="178" t="s">
        <v>726</v>
      </c>
      <c r="K133" s="178">
        <v>0.67559888000000001</v>
      </c>
      <c r="L133" s="178" t="s">
        <v>2224</v>
      </c>
      <c r="M133" s="178" t="s">
        <v>2235</v>
      </c>
      <c r="N133" s="178">
        <v>30</v>
      </c>
      <c r="O133" s="178">
        <v>50</v>
      </c>
      <c r="P133" s="178">
        <v>33</v>
      </c>
      <c r="Q133" s="178" t="s">
        <v>712</v>
      </c>
      <c r="R133" s="178" t="s">
        <v>1698</v>
      </c>
    </row>
    <row r="134" spans="1:18" s="98" customFormat="1" ht="25.5">
      <c r="A134" s="178" t="s">
        <v>1913</v>
      </c>
      <c r="B134" s="178" t="s">
        <v>2126</v>
      </c>
      <c r="C134" s="178"/>
      <c r="D134" s="178"/>
      <c r="E134" s="291">
        <v>45590</v>
      </c>
      <c r="F134" s="178">
        <v>6</v>
      </c>
      <c r="G134" s="178">
        <v>6</v>
      </c>
      <c r="H134" s="224">
        <v>4</v>
      </c>
      <c r="I134" s="224">
        <v>25</v>
      </c>
      <c r="J134" s="178" t="s">
        <v>726</v>
      </c>
      <c r="K134" s="178">
        <v>0.839747507</v>
      </c>
      <c r="L134" s="178" t="s">
        <v>2224</v>
      </c>
      <c r="M134" s="178" t="s">
        <v>2235</v>
      </c>
      <c r="N134" s="178">
        <v>30</v>
      </c>
      <c r="O134" s="178">
        <v>50</v>
      </c>
      <c r="P134" s="178">
        <v>41</v>
      </c>
      <c r="Q134" s="178" t="s">
        <v>712</v>
      </c>
      <c r="R134" s="178" t="s">
        <v>1698</v>
      </c>
    </row>
    <row r="135" spans="1:18" s="98" customFormat="1" ht="25.5">
      <c r="A135" s="178" t="s">
        <v>1914</v>
      </c>
      <c r="B135" s="178" t="s">
        <v>2127</v>
      </c>
      <c r="C135" s="178"/>
      <c r="D135" s="178"/>
      <c r="E135" s="291">
        <v>45590</v>
      </c>
      <c r="F135" s="178">
        <v>4</v>
      </c>
      <c r="G135" s="178">
        <v>4</v>
      </c>
      <c r="H135" s="224">
        <v>3</v>
      </c>
      <c r="I135" s="224">
        <v>14</v>
      </c>
      <c r="J135" s="178" t="s">
        <v>726</v>
      </c>
      <c r="K135" s="178">
        <v>0.51077884100000004</v>
      </c>
      <c r="L135" s="178" t="s">
        <v>2224</v>
      </c>
      <c r="M135" s="178" t="s">
        <v>2235</v>
      </c>
      <c r="N135" s="178">
        <v>30</v>
      </c>
      <c r="O135" s="178">
        <v>50</v>
      </c>
      <c r="P135" s="178">
        <v>25</v>
      </c>
      <c r="Q135" s="178" t="s">
        <v>712</v>
      </c>
      <c r="R135" s="178" t="s">
        <v>1698</v>
      </c>
    </row>
    <row r="136" spans="1:18" s="98" customFormat="1" ht="25.5">
      <c r="A136" s="178" t="s">
        <v>1915</v>
      </c>
      <c r="B136" s="178" t="s">
        <v>2128</v>
      </c>
      <c r="C136" s="178"/>
      <c r="D136" s="178"/>
      <c r="E136" s="291">
        <v>45590</v>
      </c>
      <c r="F136" s="178">
        <v>6</v>
      </c>
      <c r="G136" s="178">
        <v>7</v>
      </c>
      <c r="H136" s="224">
        <v>4</v>
      </c>
      <c r="I136" s="224">
        <v>27</v>
      </c>
      <c r="J136" s="178" t="s">
        <v>726</v>
      </c>
      <c r="K136" s="178">
        <v>0.88490027400000004</v>
      </c>
      <c r="L136" s="178" t="s">
        <v>2224</v>
      </c>
      <c r="M136" s="178" t="s">
        <v>2235</v>
      </c>
      <c r="N136" s="178">
        <v>30</v>
      </c>
      <c r="O136" s="178">
        <v>50</v>
      </c>
      <c r="P136" s="178">
        <v>44</v>
      </c>
      <c r="Q136" s="178" t="s">
        <v>712</v>
      </c>
      <c r="R136" s="178" t="s">
        <v>1698</v>
      </c>
    </row>
    <row r="137" spans="1:18" s="98" customFormat="1" ht="25.5">
      <c r="A137" s="178" t="s">
        <v>1916</v>
      </c>
      <c r="B137" s="178" t="s">
        <v>2129</v>
      </c>
      <c r="C137" s="178"/>
      <c r="D137" s="178"/>
      <c r="E137" s="291">
        <v>45590</v>
      </c>
      <c r="F137" s="178">
        <v>7</v>
      </c>
      <c r="G137" s="178">
        <v>7</v>
      </c>
      <c r="H137" s="224">
        <v>5</v>
      </c>
      <c r="I137" s="224">
        <v>29</v>
      </c>
      <c r="J137" s="178" t="s">
        <v>726</v>
      </c>
      <c r="K137" s="178">
        <v>0.97164224300000002</v>
      </c>
      <c r="L137" s="178" t="s">
        <v>2224</v>
      </c>
      <c r="M137" s="178" t="s">
        <v>2235</v>
      </c>
      <c r="N137" s="178">
        <v>30</v>
      </c>
      <c r="O137" s="178">
        <v>50</v>
      </c>
      <c r="P137" s="178">
        <v>48</v>
      </c>
      <c r="Q137" s="178" t="s">
        <v>712</v>
      </c>
      <c r="R137" s="178" t="s">
        <v>1698</v>
      </c>
    </row>
    <row r="138" spans="1:18" s="98" customFormat="1" ht="25.5">
      <c r="A138" s="178" t="s">
        <v>1917</v>
      </c>
      <c r="B138" s="178" t="s">
        <v>2130</v>
      </c>
      <c r="C138" s="178"/>
      <c r="D138" s="178"/>
      <c r="E138" s="291">
        <v>45590</v>
      </c>
      <c r="F138" s="178">
        <v>5</v>
      </c>
      <c r="G138" s="178">
        <v>6</v>
      </c>
      <c r="H138" s="224">
        <v>4</v>
      </c>
      <c r="I138" s="224">
        <v>23</v>
      </c>
      <c r="J138" s="178" t="s">
        <v>726</v>
      </c>
      <c r="K138" s="178">
        <v>0.760092353</v>
      </c>
      <c r="L138" s="178" t="s">
        <v>2224</v>
      </c>
      <c r="M138" s="178" t="s">
        <v>2235</v>
      </c>
      <c r="N138" s="178">
        <v>30</v>
      </c>
      <c r="O138" s="178">
        <v>50</v>
      </c>
      <c r="P138" s="178">
        <v>38</v>
      </c>
      <c r="Q138" s="178" t="s">
        <v>712</v>
      </c>
      <c r="R138" s="178" t="s">
        <v>1698</v>
      </c>
    </row>
    <row r="139" spans="1:18" s="98" customFormat="1" ht="25.5">
      <c r="A139" s="178" t="s">
        <v>1918</v>
      </c>
      <c r="B139" s="178" t="s">
        <v>2131</v>
      </c>
      <c r="C139" s="178"/>
      <c r="D139" s="178"/>
      <c r="E139" s="291">
        <v>45590</v>
      </c>
      <c r="F139" s="178">
        <v>8</v>
      </c>
      <c r="G139" s="178">
        <v>9</v>
      </c>
      <c r="H139" s="224">
        <v>6</v>
      </c>
      <c r="I139" s="224">
        <v>33</v>
      </c>
      <c r="J139" s="178" t="s">
        <v>726</v>
      </c>
      <c r="K139" s="178">
        <v>1.1311231930000001</v>
      </c>
      <c r="L139" s="178" t="s">
        <v>2224</v>
      </c>
      <c r="M139" s="178" t="s">
        <v>2235</v>
      </c>
      <c r="N139" s="178">
        <v>30</v>
      </c>
      <c r="O139" s="178">
        <v>50</v>
      </c>
      <c r="P139" s="178">
        <v>56</v>
      </c>
      <c r="Q139" s="178" t="s">
        <v>712</v>
      </c>
      <c r="R139" s="178" t="s">
        <v>1698</v>
      </c>
    </row>
    <row r="140" spans="1:18" s="98" customFormat="1" ht="25.5">
      <c r="A140" s="178" t="s">
        <v>1919</v>
      </c>
      <c r="B140" s="178" t="s">
        <v>2132</v>
      </c>
      <c r="C140" s="178"/>
      <c r="D140" s="178"/>
      <c r="E140" s="291">
        <v>45590</v>
      </c>
      <c r="F140" s="178">
        <v>22</v>
      </c>
      <c r="G140" s="178">
        <v>23</v>
      </c>
      <c r="H140" s="224">
        <v>15</v>
      </c>
      <c r="I140" s="224">
        <v>89</v>
      </c>
      <c r="J140" s="178" t="s">
        <v>726</v>
      </c>
      <c r="K140" s="178">
        <v>2.998490646</v>
      </c>
      <c r="L140" s="178" t="s">
        <v>2224</v>
      </c>
      <c r="M140" s="178" t="s">
        <v>2235</v>
      </c>
      <c r="N140" s="178">
        <v>30</v>
      </c>
      <c r="O140" s="178">
        <v>50</v>
      </c>
      <c r="P140" s="178">
        <v>149</v>
      </c>
      <c r="Q140" s="178" t="s">
        <v>712</v>
      </c>
      <c r="R140" s="178" t="s">
        <v>1698</v>
      </c>
    </row>
    <row r="141" spans="1:18" s="98" customFormat="1" ht="25.5">
      <c r="A141" s="178" t="s">
        <v>1920</v>
      </c>
      <c r="B141" s="178" t="s">
        <v>2133</v>
      </c>
      <c r="C141" s="178"/>
      <c r="D141" s="178"/>
      <c r="E141" s="291">
        <v>45590</v>
      </c>
      <c r="F141" s="178">
        <v>7</v>
      </c>
      <c r="G141" s="178">
        <v>8</v>
      </c>
      <c r="H141" s="224">
        <v>5</v>
      </c>
      <c r="I141" s="224">
        <v>29</v>
      </c>
      <c r="J141" s="178" t="s">
        <v>726</v>
      </c>
      <c r="K141" s="178">
        <v>0.98393231800000003</v>
      </c>
      <c r="L141" s="178" t="s">
        <v>2224</v>
      </c>
      <c r="M141" s="178" t="s">
        <v>2235</v>
      </c>
      <c r="N141" s="178">
        <v>30</v>
      </c>
      <c r="O141" s="178">
        <v>50</v>
      </c>
      <c r="P141" s="178">
        <v>49</v>
      </c>
      <c r="Q141" s="178" t="s">
        <v>712</v>
      </c>
      <c r="R141" s="178" t="s">
        <v>1698</v>
      </c>
    </row>
    <row r="142" spans="1:18" s="98" customFormat="1" ht="25.5">
      <c r="A142" s="178" t="s">
        <v>1921</v>
      </c>
      <c r="B142" s="178" t="s">
        <v>2134</v>
      </c>
      <c r="C142" s="178"/>
      <c r="D142" s="178"/>
      <c r="E142" s="291">
        <v>45590</v>
      </c>
      <c r="F142" s="178">
        <v>5</v>
      </c>
      <c r="G142" s="178">
        <v>6</v>
      </c>
      <c r="H142" s="224">
        <v>4</v>
      </c>
      <c r="I142" s="224">
        <v>20</v>
      </c>
      <c r="J142" s="178" t="s">
        <v>726</v>
      </c>
      <c r="K142" s="178">
        <v>0.704049496</v>
      </c>
      <c r="L142" s="178" t="s">
        <v>2224</v>
      </c>
      <c r="M142" s="178" t="s">
        <v>2235</v>
      </c>
      <c r="N142" s="178">
        <v>30</v>
      </c>
      <c r="O142" s="178">
        <v>50</v>
      </c>
      <c r="P142" s="178">
        <v>35</v>
      </c>
      <c r="Q142" s="178" t="s">
        <v>712</v>
      </c>
      <c r="R142" s="178" t="s">
        <v>1698</v>
      </c>
    </row>
    <row r="143" spans="1:18" s="98" customFormat="1" ht="25.5">
      <c r="A143" s="178" t="s">
        <v>1922</v>
      </c>
      <c r="B143" s="178" t="s">
        <v>2135</v>
      </c>
      <c r="C143" s="178"/>
      <c r="D143" s="178" t="s">
        <v>2213</v>
      </c>
      <c r="E143" s="291">
        <v>45590</v>
      </c>
      <c r="F143" s="178">
        <v>22</v>
      </c>
      <c r="G143" s="178">
        <v>23</v>
      </c>
      <c r="H143" s="224">
        <v>15</v>
      </c>
      <c r="I143" s="224">
        <v>89</v>
      </c>
      <c r="J143" s="178" t="s">
        <v>726</v>
      </c>
      <c r="K143" s="178">
        <v>2.9835554809999998</v>
      </c>
      <c r="L143" s="178" t="s">
        <v>2218</v>
      </c>
      <c r="M143" s="178" t="s">
        <v>2235</v>
      </c>
      <c r="N143" s="178">
        <v>30</v>
      </c>
      <c r="O143" s="178">
        <v>50</v>
      </c>
      <c r="P143" s="178">
        <v>149</v>
      </c>
      <c r="Q143" s="178" t="s">
        <v>712</v>
      </c>
      <c r="R143" s="178" t="s">
        <v>1698</v>
      </c>
    </row>
    <row r="144" spans="1:18" s="98" customFormat="1" ht="25.5">
      <c r="A144" s="178" t="s">
        <v>1923</v>
      </c>
      <c r="B144" s="178" t="s">
        <v>2136</v>
      </c>
      <c r="C144" s="178"/>
      <c r="D144" s="178" t="s">
        <v>2213</v>
      </c>
      <c r="E144" s="291">
        <v>45590</v>
      </c>
      <c r="F144" s="178">
        <v>3</v>
      </c>
      <c r="G144" s="178">
        <v>3</v>
      </c>
      <c r="H144" s="224">
        <v>2</v>
      </c>
      <c r="I144" s="224">
        <v>17</v>
      </c>
      <c r="J144" s="178" t="s">
        <v>726</v>
      </c>
      <c r="K144" s="178">
        <v>2.9589537899999998</v>
      </c>
      <c r="L144" s="178" t="s">
        <v>2227</v>
      </c>
      <c r="M144" s="178" t="s">
        <v>2235</v>
      </c>
      <c r="N144" s="178">
        <v>30</v>
      </c>
      <c r="O144" s="178">
        <v>50</v>
      </c>
      <c r="P144" s="178">
        <v>25</v>
      </c>
      <c r="Q144" s="178" t="s">
        <v>712</v>
      </c>
      <c r="R144" s="178" t="s">
        <v>1698</v>
      </c>
    </row>
    <row r="145" spans="1:18" s="98" customFormat="1" ht="25.5">
      <c r="A145" s="178" t="s">
        <v>1924</v>
      </c>
      <c r="B145" s="178" t="s">
        <v>2112</v>
      </c>
      <c r="C145" s="178"/>
      <c r="D145" s="178" t="s">
        <v>2213</v>
      </c>
      <c r="E145" s="291">
        <v>45590</v>
      </c>
      <c r="F145" s="178">
        <v>21</v>
      </c>
      <c r="G145" s="178">
        <v>21</v>
      </c>
      <c r="H145" s="224">
        <v>14</v>
      </c>
      <c r="I145" s="224">
        <v>84</v>
      </c>
      <c r="J145" s="178" t="s">
        <v>726</v>
      </c>
      <c r="K145" s="178">
        <v>2.8024004179999999</v>
      </c>
      <c r="L145" s="178" t="s">
        <v>2218</v>
      </c>
      <c r="M145" s="178" t="s">
        <v>2218</v>
      </c>
      <c r="N145" s="178">
        <v>30</v>
      </c>
      <c r="O145" s="178">
        <v>50</v>
      </c>
      <c r="P145" s="178">
        <v>140</v>
      </c>
      <c r="Q145" s="178" t="s">
        <v>712</v>
      </c>
      <c r="R145" s="178" t="s">
        <v>1698</v>
      </c>
    </row>
    <row r="146" spans="1:18" s="98" customFormat="1" ht="25.5">
      <c r="A146" s="178" t="s">
        <v>1925</v>
      </c>
      <c r="B146" s="178" t="s">
        <v>2137</v>
      </c>
      <c r="C146" s="178"/>
      <c r="D146" s="178"/>
      <c r="E146" s="291">
        <v>45590</v>
      </c>
      <c r="F146" s="178">
        <v>4</v>
      </c>
      <c r="G146" s="178">
        <v>4</v>
      </c>
      <c r="H146" s="224">
        <v>3</v>
      </c>
      <c r="I146" s="224">
        <v>14</v>
      </c>
      <c r="J146" s="178" t="s">
        <v>726</v>
      </c>
      <c r="K146" s="178">
        <v>0.513772224</v>
      </c>
      <c r="L146" s="178" t="s">
        <v>2224</v>
      </c>
      <c r="M146" s="178" t="s">
        <v>2240</v>
      </c>
      <c r="N146" s="178">
        <v>30</v>
      </c>
      <c r="O146" s="178">
        <v>50</v>
      </c>
      <c r="P146" s="178">
        <v>25</v>
      </c>
      <c r="Q146" s="178" t="s">
        <v>712</v>
      </c>
      <c r="R146" s="178" t="s">
        <v>1698</v>
      </c>
    </row>
    <row r="147" spans="1:18" s="98" customFormat="1" ht="25.5">
      <c r="A147" s="178" t="s">
        <v>1926</v>
      </c>
      <c r="B147" s="178" t="s">
        <v>2138</v>
      </c>
      <c r="C147" s="178"/>
      <c r="D147" s="178"/>
      <c r="E147" s="291">
        <v>45590</v>
      </c>
      <c r="F147" s="178">
        <v>53</v>
      </c>
      <c r="G147" s="178">
        <v>54</v>
      </c>
      <c r="H147" s="224">
        <v>36</v>
      </c>
      <c r="I147" s="224">
        <v>215</v>
      </c>
      <c r="J147" s="178" t="s">
        <v>726</v>
      </c>
      <c r="K147" s="178">
        <v>7.1738366549999997</v>
      </c>
      <c r="L147" s="178" t="s">
        <v>2224</v>
      </c>
      <c r="M147" s="178" t="s">
        <v>2240</v>
      </c>
      <c r="N147" s="178">
        <v>30</v>
      </c>
      <c r="O147" s="178">
        <v>50</v>
      </c>
      <c r="P147" s="178">
        <v>358</v>
      </c>
      <c r="Q147" s="178" t="s">
        <v>712</v>
      </c>
      <c r="R147" s="178" t="s">
        <v>2242</v>
      </c>
    </row>
    <row r="148" spans="1:18" s="98" customFormat="1" ht="25.5">
      <c r="A148" s="178" t="s">
        <v>1927</v>
      </c>
      <c r="B148" s="178" t="s">
        <v>2139</v>
      </c>
      <c r="C148" s="178"/>
      <c r="D148" s="178"/>
      <c r="E148" s="291">
        <v>45590</v>
      </c>
      <c r="F148" s="178">
        <v>4</v>
      </c>
      <c r="G148" s="178">
        <v>5</v>
      </c>
      <c r="H148" s="224">
        <v>3</v>
      </c>
      <c r="I148" s="224">
        <v>18</v>
      </c>
      <c r="J148" s="178" t="s">
        <v>726</v>
      </c>
      <c r="K148" s="178">
        <v>0.60769786299999995</v>
      </c>
      <c r="L148" s="178" t="s">
        <v>2224</v>
      </c>
      <c r="M148" s="178" t="s">
        <v>2240</v>
      </c>
      <c r="N148" s="178">
        <v>30</v>
      </c>
      <c r="O148" s="178">
        <v>50</v>
      </c>
      <c r="P148" s="178">
        <v>30</v>
      </c>
      <c r="Q148" s="178" t="s">
        <v>712</v>
      </c>
      <c r="R148" s="178" t="s">
        <v>1698</v>
      </c>
    </row>
    <row r="149" spans="1:18" s="98" customFormat="1" ht="25.5">
      <c r="A149" s="178" t="s">
        <v>1928</v>
      </c>
      <c r="B149" s="178" t="s">
        <v>2140</v>
      </c>
      <c r="C149" s="178"/>
      <c r="D149" s="178" t="s">
        <v>2213</v>
      </c>
      <c r="E149" s="291">
        <v>45590</v>
      </c>
      <c r="F149" s="178">
        <v>71</v>
      </c>
      <c r="G149" s="178">
        <v>72</v>
      </c>
      <c r="H149" s="224">
        <v>48</v>
      </c>
      <c r="I149" s="224">
        <v>285</v>
      </c>
      <c r="J149" s="178" t="s">
        <v>726</v>
      </c>
      <c r="K149" s="178">
        <v>9.5370569169999992</v>
      </c>
      <c r="L149" s="178" t="s">
        <v>2228</v>
      </c>
      <c r="M149" s="178" t="s">
        <v>2228</v>
      </c>
      <c r="N149" s="178">
        <v>30</v>
      </c>
      <c r="O149" s="178">
        <v>50</v>
      </c>
      <c r="P149" s="178">
        <v>476</v>
      </c>
      <c r="Q149" s="178" t="s">
        <v>712</v>
      </c>
      <c r="R149" s="178" t="s">
        <v>2244</v>
      </c>
    </row>
    <row r="150" spans="1:18" s="98" customFormat="1" ht="25.5">
      <c r="A150" s="178" t="s">
        <v>1929</v>
      </c>
      <c r="B150" s="178" t="s">
        <v>2141</v>
      </c>
      <c r="C150" s="178"/>
      <c r="D150" s="178"/>
      <c r="E150" s="291">
        <v>45590</v>
      </c>
      <c r="F150" s="178">
        <v>30</v>
      </c>
      <c r="G150" s="178">
        <v>31</v>
      </c>
      <c r="H150" s="224">
        <v>20</v>
      </c>
      <c r="I150" s="224">
        <v>123</v>
      </c>
      <c r="J150" s="178" t="s">
        <v>726</v>
      </c>
      <c r="K150" s="178">
        <v>4.0983392820000004</v>
      </c>
      <c r="L150" s="178" t="s">
        <v>2226</v>
      </c>
      <c r="M150" s="178" t="s">
        <v>2235</v>
      </c>
      <c r="N150" s="178">
        <v>30</v>
      </c>
      <c r="O150" s="178">
        <v>50</v>
      </c>
      <c r="P150" s="178">
        <v>204</v>
      </c>
      <c r="Q150" s="178" t="s">
        <v>712</v>
      </c>
      <c r="R150" s="178" t="s">
        <v>1698</v>
      </c>
    </row>
    <row r="151" spans="1:18" s="98" customFormat="1" ht="25.5">
      <c r="A151" s="178" t="s">
        <v>1930</v>
      </c>
      <c r="B151" s="178" t="s">
        <v>2142</v>
      </c>
      <c r="C151" s="178"/>
      <c r="D151" s="178"/>
      <c r="E151" s="291">
        <v>45590</v>
      </c>
      <c r="F151" s="178">
        <v>13</v>
      </c>
      <c r="G151" s="178">
        <v>13</v>
      </c>
      <c r="H151" s="224">
        <v>9</v>
      </c>
      <c r="I151" s="224">
        <v>52</v>
      </c>
      <c r="J151" s="178" t="s">
        <v>726</v>
      </c>
      <c r="K151" s="178">
        <v>1.7434000119999999</v>
      </c>
      <c r="L151" s="178" t="s">
        <v>2225</v>
      </c>
      <c r="M151" s="178" t="s">
        <v>2235</v>
      </c>
      <c r="N151" s="178">
        <v>30</v>
      </c>
      <c r="O151" s="178">
        <v>50</v>
      </c>
      <c r="P151" s="178">
        <v>87</v>
      </c>
      <c r="Q151" s="178" t="s">
        <v>712</v>
      </c>
      <c r="R151" s="178" t="s">
        <v>1698</v>
      </c>
    </row>
    <row r="152" spans="1:18" s="98" customFormat="1">
      <c r="A152" s="178" t="s">
        <v>1931</v>
      </c>
      <c r="B152" s="178" t="s">
        <v>2143</v>
      </c>
      <c r="C152" s="178"/>
      <c r="D152" s="178"/>
      <c r="E152" s="291">
        <v>45590</v>
      </c>
      <c r="F152" s="178">
        <v>19</v>
      </c>
      <c r="G152" s="178">
        <v>19</v>
      </c>
      <c r="H152" s="224">
        <v>13</v>
      </c>
      <c r="I152" s="224">
        <v>74</v>
      </c>
      <c r="J152" s="178" t="s">
        <v>726</v>
      </c>
      <c r="K152" s="178">
        <v>2.5001446899999999</v>
      </c>
      <c r="L152" s="178" t="s">
        <v>2225</v>
      </c>
      <c r="M152" s="178" t="s">
        <v>2235</v>
      </c>
      <c r="N152" s="178">
        <v>30</v>
      </c>
      <c r="O152" s="178">
        <v>50</v>
      </c>
      <c r="P152" s="178">
        <v>125</v>
      </c>
      <c r="Q152" s="178" t="s">
        <v>712</v>
      </c>
      <c r="R152" s="178" t="s">
        <v>1698</v>
      </c>
    </row>
    <row r="153" spans="1:18" s="98" customFormat="1" ht="38.25">
      <c r="A153" s="178" t="s">
        <v>1932</v>
      </c>
      <c r="B153" s="178" t="s">
        <v>2144</v>
      </c>
      <c r="C153" s="178"/>
      <c r="D153" s="178"/>
      <c r="E153" s="291">
        <v>45590</v>
      </c>
      <c r="F153" s="178">
        <v>21</v>
      </c>
      <c r="G153" s="178">
        <v>21</v>
      </c>
      <c r="H153" s="224">
        <v>14</v>
      </c>
      <c r="I153" s="224">
        <v>85</v>
      </c>
      <c r="J153" s="178" t="s">
        <v>726</v>
      </c>
      <c r="K153" s="178">
        <v>2.828523831</v>
      </c>
      <c r="L153" s="178" t="s">
        <v>2224</v>
      </c>
      <c r="M153" s="178" t="s">
        <v>2235</v>
      </c>
      <c r="N153" s="178">
        <v>30</v>
      </c>
      <c r="O153" s="178">
        <v>50</v>
      </c>
      <c r="P153" s="178">
        <v>141</v>
      </c>
      <c r="Q153" s="178" t="s">
        <v>712</v>
      </c>
      <c r="R153" s="178" t="s">
        <v>2242</v>
      </c>
    </row>
    <row r="154" spans="1:18" s="98" customFormat="1" ht="25.5">
      <c r="A154" s="178" t="s">
        <v>1933</v>
      </c>
      <c r="B154" s="178" t="s">
        <v>2145</v>
      </c>
      <c r="C154" s="178"/>
      <c r="D154" s="178"/>
      <c r="E154" s="291">
        <v>45590</v>
      </c>
      <c r="F154" s="178">
        <v>13</v>
      </c>
      <c r="G154" s="178">
        <v>13</v>
      </c>
      <c r="H154" s="224">
        <v>9</v>
      </c>
      <c r="I154" s="224">
        <v>51</v>
      </c>
      <c r="J154" s="178" t="s">
        <v>726</v>
      </c>
      <c r="K154" s="178">
        <v>1.726170947</v>
      </c>
      <c r="L154" s="178" t="s">
        <v>2225</v>
      </c>
      <c r="M154" s="178" t="s">
        <v>2235</v>
      </c>
      <c r="N154" s="178">
        <v>30</v>
      </c>
      <c r="O154" s="178">
        <v>50</v>
      </c>
      <c r="P154" s="178">
        <v>86</v>
      </c>
      <c r="Q154" s="178" t="s">
        <v>712</v>
      </c>
      <c r="R154" s="178" t="s">
        <v>1698</v>
      </c>
    </row>
    <row r="155" spans="1:18" s="98" customFormat="1" ht="25.5">
      <c r="A155" s="178" t="s">
        <v>1934</v>
      </c>
      <c r="B155" s="178" t="s">
        <v>2146</v>
      </c>
      <c r="C155" s="178"/>
      <c r="D155" s="178"/>
      <c r="E155" s="291">
        <v>45590</v>
      </c>
      <c r="F155" s="178">
        <v>6</v>
      </c>
      <c r="G155" s="178">
        <v>6</v>
      </c>
      <c r="H155" s="224">
        <v>4</v>
      </c>
      <c r="I155" s="224">
        <v>24</v>
      </c>
      <c r="J155" s="178" t="s">
        <v>726</v>
      </c>
      <c r="K155" s="178">
        <v>0.804850175</v>
      </c>
      <c r="L155" s="178" t="s">
        <v>2225</v>
      </c>
      <c r="M155" s="178" t="s">
        <v>2235</v>
      </c>
      <c r="N155" s="178">
        <v>30</v>
      </c>
      <c r="O155" s="178">
        <v>50</v>
      </c>
      <c r="P155" s="178">
        <v>40</v>
      </c>
      <c r="Q155" s="178" t="s">
        <v>712</v>
      </c>
      <c r="R155" s="178" t="s">
        <v>1698</v>
      </c>
    </row>
    <row r="156" spans="1:18" s="98" customFormat="1" ht="25.5">
      <c r="A156" s="178" t="s">
        <v>1935</v>
      </c>
      <c r="B156" s="178" t="s">
        <v>2147</v>
      </c>
      <c r="C156" s="178"/>
      <c r="D156" s="178"/>
      <c r="E156" s="291">
        <v>45590</v>
      </c>
      <c r="F156" s="178">
        <v>4</v>
      </c>
      <c r="G156" s="178">
        <v>5</v>
      </c>
      <c r="H156" s="224">
        <v>3</v>
      </c>
      <c r="I156" s="224">
        <v>19</v>
      </c>
      <c r="J156" s="178" t="s">
        <v>726</v>
      </c>
      <c r="K156" s="178">
        <v>0.63274371399999996</v>
      </c>
      <c r="L156" s="178" t="s">
        <v>2225</v>
      </c>
      <c r="M156" s="178" t="s">
        <v>2235</v>
      </c>
      <c r="N156" s="178">
        <v>30</v>
      </c>
      <c r="O156" s="178">
        <v>50</v>
      </c>
      <c r="P156" s="178">
        <v>31</v>
      </c>
      <c r="Q156" s="178" t="s">
        <v>712</v>
      </c>
      <c r="R156" s="178" t="s">
        <v>1698</v>
      </c>
    </row>
    <row r="157" spans="1:18" s="98" customFormat="1">
      <c r="A157" s="178" t="s">
        <v>1936</v>
      </c>
      <c r="B157" s="178" t="s">
        <v>2148</v>
      </c>
      <c r="C157" s="178"/>
      <c r="D157" s="178"/>
      <c r="E157" s="291">
        <v>45590</v>
      </c>
      <c r="F157" s="178">
        <v>30</v>
      </c>
      <c r="G157" s="178">
        <v>31</v>
      </c>
      <c r="H157" s="224">
        <v>20</v>
      </c>
      <c r="I157" s="224">
        <v>123</v>
      </c>
      <c r="J157" s="178" t="s">
        <v>726</v>
      </c>
      <c r="K157" s="178">
        <v>4.0889608309999996</v>
      </c>
      <c r="L157" s="178" t="s">
        <v>2225</v>
      </c>
      <c r="M157" s="178" t="s">
        <v>2235</v>
      </c>
      <c r="N157" s="178">
        <v>30</v>
      </c>
      <c r="O157" s="178">
        <v>50</v>
      </c>
      <c r="P157" s="178">
        <v>204</v>
      </c>
      <c r="Q157" s="178" t="s">
        <v>712</v>
      </c>
      <c r="R157" s="178" t="s">
        <v>1698</v>
      </c>
    </row>
    <row r="158" spans="1:18" s="98" customFormat="1" ht="25.5">
      <c r="A158" s="178" t="s">
        <v>1937</v>
      </c>
      <c r="B158" s="178" t="s">
        <v>2149</v>
      </c>
      <c r="C158" s="178"/>
      <c r="D158" s="178"/>
      <c r="E158" s="291">
        <v>45590</v>
      </c>
      <c r="F158" s="178">
        <v>9</v>
      </c>
      <c r="G158" s="178">
        <v>10</v>
      </c>
      <c r="H158" s="224">
        <v>6</v>
      </c>
      <c r="I158" s="224">
        <v>37</v>
      </c>
      <c r="J158" s="178" t="s">
        <v>726</v>
      </c>
      <c r="K158" s="178">
        <v>1.243508485</v>
      </c>
      <c r="L158" s="178" t="s">
        <v>2225</v>
      </c>
      <c r="M158" s="178" t="s">
        <v>2235</v>
      </c>
      <c r="N158" s="178">
        <v>30</v>
      </c>
      <c r="O158" s="178">
        <v>50</v>
      </c>
      <c r="P158" s="178">
        <v>62</v>
      </c>
      <c r="Q158" s="178" t="s">
        <v>712</v>
      </c>
      <c r="R158" s="178" t="s">
        <v>1698</v>
      </c>
    </row>
    <row r="159" spans="1:18" s="98" customFormat="1" ht="25.5">
      <c r="A159" s="178" t="s">
        <v>1938</v>
      </c>
      <c r="B159" s="178" t="s">
        <v>2150</v>
      </c>
      <c r="C159" s="178"/>
      <c r="D159" s="178"/>
      <c r="E159" s="291">
        <v>45590</v>
      </c>
      <c r="F159" s="178">
        <v>8</v>
      </c>
      <c r="G159" s="178">
        <v>9</v>
      </c>
      <c r="H159" s="224">
        <v>6</v>
      </c>
      <c r="I159" s="224">
        <v>35</v>
      </c>
      <c r="J159" s="178" t="s">
        <v>726</v>
      </c>
      <c r="K159" s="178">
        <v>1.168035902</v>
      </c>
      <c r="L159" s="178" t="s">
        <v>2225</v>
      </c>
      <c r="M159" s="178" t="s">
        <v>2235</v>
      </c>
      <c r="N159" s="178">
        <v>30</v>
      </c>
      <c r="O159" s="178">
        <v>50</v>
      </c>
      <c r="P159" s="178">
        <v>58</v>
      </c>
      <c r="Q159" s="178" t="s">
        <v>712</v>
      </c>
      <c r="R159" s="178" t="s">
        <v>1698</v>
      </c>
    </row>
    <row r="160" spans="1:18" s="98" customFormat="1" ht="25.5">
      <c r="A160" s="178" t="s">
        <v>1939</v>
      </c>
      <c r="B160" s="178" t="s">
        <v>2151</v>
      </c>
      <c r="C160" s="178"/>
      <c r="D160" s="178"/>
      <c r="E160" s="291">
        <v>45590</v>
      </c>
      <c r="F160" s="178">
        <v>6</v>
      </c>
      <c r="G160" s="178">
        <v>7</v>
      </c>
      <c r="H160" s="224">
        <v>4</v>
      </c>
      <c r="I160" s="224">
        <v>26</v>
      </c>
      <c r="J160" s="178" t="s">
        <v>726</v>
      </c>
      <c r="K160" s="178">
        <v>0.86572560499999995</v>
      </c>
      <c r="L160" s="178" t="s">
        <v>2225</v>
      </c>
      <c r="M160" s="178" t="s">
        <v>2235</v>
      </c>
      <c r="N160" s="178">
        <v>30</v>
      </c>
      <c r="O160" s="178">
        <v>50</v>
      </c>
      <c r="P160" s="178">
        <v>43</v>
      </c>
      <c r="Q160" s="178" t="s">
        <v>712</v>
      </c>
      <c r="R160" s="178" t="s">
        <v>1698</v>
      </c>
    </row>
    <row r="161" spans="1:18" s="98" customFormat="1" ht="25.5">
      <c r="A161" s="178" t="s">
        <v>1940</v>
      </c>
      <c r="B161" s="178" t="s">
        <v>2151</v>
      </c>
      <c r="C161" s="178"/>
      <c r="D161" s="178"/>
      <c r="E161" s="291">
        <v>45590</v>
      </c>
      <c r="F161" s="178">
        <v>31</v>
      </c>
      <c r="G161" s="178">
        <v>31</v>
      </c>
      <c r="H161" s="224">
        <v>21</v>
      </c>
      <c r="I161" s="224">
        <v>122</v>
      </c>
      <c r="J161" s="178" t="s">
        <v>726</v>
      </c>
      <c r="K161" s="178">
        <v>4.113618175</v>
      </c>
      <c r="L161" s="178" t="s">
        <v>2225</v>
      </c>
      <c r="M161" s="178" t="s">
        <v>2235</v>
      </c>
      <c r="N161" s="178">
        <v>30</v>
      </c>
      <c r="O161" s="178">
        <v>50</v>
      </c>
      <c r="P161" s="178">
        <v>205</v>
      </c>
      <c r="Q161" s="178" t="s">
        <v>712</v>
      </c>
      <c r="R161" s="178" t="s">
        <v>1698</v>
      </c>
    </row>
    <row r="162" spans="1:18" s="98" customFormat="1" ht="25.5">
      <c r="A162" s="178" t="s">
        <v>1941</v>
      </c>
      <c r="B162" s="178" t="s">
        <v>2151</v>
      </c>
      <c r="C162" s="178"/>
      <c r="D162" s="178"/>
      <c r="E162" s="291">
        <v>45590</v>
      </c>
      <c r="F162" s="178">
        <v>4</v>
      </c>
      <c r="G162" s="178">
        <v>4</v>
      </c>
      <c r="H162" s="224">
        <v>3</v>
      </c>
      <c r="I162" s="224">
        <v>17</v>
      </c>
      <c r="J162" s="178" t="s">
        <v>726</v>
      </c>
      <c r="K162" s="178">
        <v>0.56120284399999998</v>
      </c>
      <c r="L162" s="178" t="s">
        <v>2225</v>
      </c>
      <c r="M162" s="178" t="s">
        <v>2235</v>
      </c>
      <c r="N162" s="178">
        <v>30</v>
      </c>
      <c r="O162" s="178">
        <v>50</v>
      </c>
      <c r="P162" s="178">
        <v>28</v>
      </c>
      <c r="Q162" s="178" t="s">
        <v>712</v>
      </c>
      <c r="R162" s="178" t="s">
        <v>1698</v>
      </c>
    </row>
    <row r="163" spans="1:18" s="98" customFormat="1" ht="25.5">
      <c r="A163" s="178" t="s">
        <v>1942</v>
      </c>
      <c r="B163" s="178" t="s">
        <v>2152</v>
      </c>
      <c r="C163" s="178"/>
      <c r="D163" s="178"/>
      <c r="E163" s="291">
        <v>45590</v>
      </c>
      <c r="F163" s="178">
        <v>30</v>
      </c>
      <c r="G163" s="178">
        <v>30</v>
      </c>
      <c r="H163" s="224">
        <v>20</v>
      </c>
      <c r="I163" s="224">
        <v>121</v>
      </c>
      <c r="J163" s="178" t="s">
        <v>726</v>
      </c>
      <c r="K163" s="178">
        <v>4.0345745669999999</v>
      </c>
      <c r="L163" s="178" t="s">
        <v>2225</v>
      </c>
      <c r="M163" s="178" t="s">
        <v>2235</v>
      </c>
      <c r="N163" s="178">
        <v>30</v>
      </c>
      <c r="O163" s="178">
        <v>50</v>
      </c>
      <c r="P163" s="178">
        <v>201</v>
      </c>
      <c r="Q163" s="178" t="s">
        <v>712</v>
      </c>
      <c r="R163" s="178" t="s">
        <v>1698</v>
      </c>
    </row>
    <row r="164" spans="1:18" s="98" customFormat="1" ht="25.5">
      <c r="A164" s="178" t="s">
        <v>1943</v>
      </c>
      <c r="B164" s="178" t="s">
        <v>2151</v>
      </c>
      <c r="C164" s="178"/>
      <c r="D164" s="178"/>
      <c r="E164" s="291">
        <v>45590</v>
      </c>
      <c r="F164" s="178">
        <v>31</v>
      </c>
      <c r="G164" s="178">
        <v>31</v>
      </c>
      <c r="H164" s="224">
        <v>21</v>
      </c>
      <c r="I164" s="224">
        <v>122</v>
      </c>
      <c r="J164" s="178" t="s">
        <v>726</v>
      </c>
      <c r="K164" s="178">
        <v>4.1006810849999997</v>
      </c>
      <c r="L164" s="178" t="s">
        <v>2224</v>
      </c>
      <c r="M164" s="178" t="s">
        <v>2235</v>
      </c>
      <c r="N164" s="178">
        <v>30</v>
      </c>
      <c r="O164" s="178">
        <v>50</v>
      </c>
      <c r="P164" s="178">
        <v>205</v>
      </c>
      <c r="Q164" s="178" t="s">
        <v>712</v>
      </c>
      <c r="R164" s="178" t="s">
        <v>2242</v>
      </c>
    </row>
    <row r="165" spans="1:18" s="98" customFormat="1" ht="25.5">
      <c r="A165" s="178" t="s">
        <v>1944</v>
      </c>
      <c r="B165" s="178" t="s">
        <v>2153</v>
      </c>
      <c r="C165" s="178"/>
      <c r="D165" s="178"/>
      <c r="E165" s="291">
        <v>45590</v>
      </c>
      <c r="F165" s="178">
        <v>40</v>
      </c>
      <c r="G165" s="178">
        <v>40</v>
      </c>
      <c r="H165" s="224">
        <v>27</v>
      </c>
      <c r="I165" s="224">
        <v>161</v>
      </c>
      <c r="J165" s="178" t="s">
        <v>726</v>
      </c>
      <c r="K165" s="178">
        <v>5.3656473890000003</v>
      </c>
      <c r="L165" s="178" t="s">
        <v>2229</v>
      </c>
      <c r="M165" s="178" t="s">
        <v>2235</v>
      </c>
      <c r="N165" s="178">
        <v>30</v>
      </c>
      <c r="O165" s="178">
        <v>50</v>
      </c>
      <c r="P165" s="178">
        <v>268</v>
      </c>
      <c r="Q165" s="178" t="s">
        <v>712</v>
      </c>
      <c r="R165" s="178" t="s">
        <v>2242</v>
      </c>
    </row>
    <row r="166" spans="1:18" s="98" customFormat="1" ht="25.5">
      <c r="A166" s="178" t="s">
        <v>1945</v>
      </c>
      <c r="B166" s="178" t="s">
        <v>2154</v>
      </c>
      <c r="C166" s="178"/>
      <c r="D166" s="178"/>
      <c r="E166" s="291">
        <v>45590</v>
      </c>
      <c r="F166" s="178">
        <v>62</v>
      </c>
      <c r="G166" s="178">
        <v>62</v>
      </c>
      <c r="H166" s="224">
        <v>41</v>
      </c>
      <c r="I166" s="224">
        <v>247</v>
      </c>
      <c r="J166" s="178" t="s">
        <v>726</v>
      </c>
      <c r="K166" s="178">
        <v>8.2473665090000008</v>
      </c>
      <c r="L166" s="178" t="s">
        <v>2225</v>
      </c>
      <c r="M166" s="178" t="s">
        <v>2235</v>
      </c>
      <c r="N166" s="178">
        <v>30</v>
      </c>
      <c r="O166" s="178">
        <v>50</v>
      </c>
      <c r="P166" s="178">
        <v>412</v>
      </c>
      <c r="Q166" s="178" t="s">
        <v>712</v>
      </c>
      <c r="R166" s="178" t="s">
        <v>1698</v>
      </c>
    </row>
    <row r="167" spans="1:18" s="98" customFormat="1" ht="25.5">
      <c r="A167" s="178" t="s">
        <v>1946</v>
      </c>
      <c r="B167" s="178" t="s">
        <v>2155</v>
      </c>
      <c r="C167" s="178"/>
      <c r="D167" s="178"/>
      <c r="E167" s="291">
        <v>45590</v>
      </c>
      <c r="F167" s="178">
        <v>4</v>
      </c>
      <c r="G167" s="178">
        <v>4</v>
      </c>
      <c r="H167" s="224">
        <v>3</v>
      </c>
      <c r="I167" s="224">
        <v>16</v>
      </c>
      <c r="J167" s="178" t="s">
        <v>726</v>
      </c>
      <c r="K167" s="178">
        <v>0.55523517200000005</v>
      </c>
      <c r="L167" s="178" t="s">
        <v>2225</v>
      </c>
      <c r="M167" s="178" t="s">
        <v>2235</v>
      </c>
      <c r="N167" s="178">
        <v>30</v>
      </c>
      <c r="O167" s="178">
        <v>50</v>
      </c>
      <c r="P167" s="178">
        <v>27</v>
      </c>
      <c r="Q167" s="178" t="s">
        <v>712</v>
      </c>
      <c r="R167" s="178" t="s">
        <v>1698</v>
      </c>
    </row>
    <row r="168" spans="1:18" s="98" customFormat="1" ht="25.5">
      <c r="A168" s="178" t="s">
        <v>1947</v>
      </c>
      <c r="B168" s="178" t="s">
        <v>2156</v>
      </c>
      <c r="C168" s="178"/>
      <c r="D168" s="178"/>
      <c r="E168" s="291">
        <v>45590</v>
      </c>
      <c r="F168" s="178">
        <v>13</v>
      </c>
      <c r="G168" s="178">
        <v>13</v>
      </c>
      <c r="H168" s="224">
        <v>9</v>
      </c>
      <c r="I168" s="224">
        <v>52</v>
      </c>
      <c r="J168" s="178" t="s">
        <v>726</v>
      </c>
      <c r="K168" s="178">
        <v>1.7419898760000001</v>
      </c>
      <c r="L168" s="178" t="s">
        <v>2225</v>
      </c>
      <c r="M168" s="178" t="s">
        <v>2235</v>
      </c>
      <c r="N168" s="178">
        <v>30</v>
      </c>
      <c r="O168" s="178">
        <v>50</v>
      </c>
      <c r="P168" s="178">
        <v>87</v>
      </c>
      <c r="Q168" s="178" t="s">
        <v>712</v>
      </c>
      <c r="R168" s="178" t="s">
        <v>1698</v>
      </c>
    </row>
    <row r="169" spans="1:18" s="98" customFormat="1" ht="38.25">
      <c r="A169" s="178" t="s">
        <v>1948</v>
      </c>
      <c r="B169" s="178" t="s">
        <v>2157</v>
      </c>
      <c r="C169" s="178"/>
      <c r="D169" s="178"/>
      <c r="E169" s="291">
        <v>45590</v>
      </c>
      <c r="F169" s="178">
        <v>40</v>
      </c>
      <c r="G169" s="178">
        <v>41</v>
      </c>
      <c r="H169" s="224">
        <v>27</v>
      </c>
      <c r="I169" s="224">
        <v>163</v>
      </c>
      <c r="J169" s="178" t="s">
        <v>726</v>
      </c>
      <c r="K169" s="178">
        <v>5.430359449</v>
      </c>
      <c r="L169" s="178" t="s">
        <v>2225</v>
      </c>
      <c r="M169" s="178" t="s">
        <v>2235</v>
      </c>
      <c r="N169" s="178">
        <v>30</v>
      </c>
      <c r="O169" s="178">
        <v>50</v>
      </c>
      <c r="P169" s="178">
        <v>271</v>
      </c>
      <c r="Q169" s="178" t="s">
        <v>712</v>
      </c>
      <c r="R169" s="178" t="s">
        <v>1698</v>
      </c>
    </row>
    <row r="170" spans="1:18" s="98" customFormat="1" ht="25.5">
      <c r="A170" s="178" t="s">
        <v>1949</v>
      </c>
      <c r="B170" s="178" t="s">
        <v>2158</v>
      </c>
      <c r="C170" s="178"/>
      <c r="D170" s="178"/>
      <c r="E170" s="291">
        <v>45590</v>
      </c>
      <c r="F170" s="178">
        <v>7</v>
      </c>
      <c r="G170" s="178">
        <v>8</v>
      </c>
      <c r="H170" s="224">
        <v>5</v>
      </c>
      <c r="I170" s="224">
        <v>29</v>
      </c>
      <c r="J170" s="178" t="s">
        <v>726</v>
      </c>
      <c r="K170" s="178">
        <v>0.987534413</v>
      </c>
      <c r="L170" s="178" t="s">
        <v>2225</v>
      </c>
      <c r="M170" s="178" t="s">
        <v>2235</v>
      </c>
      <c r="N170" s="178">
        <v>30</v>
      </c>
      <c r="O170" s="178">
        <v>50</v>
      </c>
      <c r="P170" s="178">
        <v>49</v>
      </c>
      <c r="Q170" s="178" t="s">
        <v>712</v>
      </c>
      <c r="R170" s="178" t="s">
        <v>1698</v>
      </c>
    </row>
    <row r="171" spans="1:18" s="98" customFormat="1" ht="25.5">
      <c r="A171" s="178" t="s">
        <v>1950</v>
      </c>
      <c r="B171" s="178" t="s">
        <v>2159</v>
      </c>
      <c r="C171" s="178"/>
      <c r="D171" s="178"/>
      <c r="E171" s="291">
        <v>45590</v>
      </c>
      <c r="F171" s="178">
        <v>9</v>
      </c>
      <c r="G171" s="178">
        <v>10</v>
      </c>
      <c r="H171" s="224">
        <v>6</v>
      </c>
      <c r="I171" s="224">
        <v>37</v>
      </c>
      <c r="J171" s="178" t="s">
        <v>726</v>
      </c>
      <c r="K171" s="178">
        <v>1.2542213740000001</v>
      </c>
      <c r="L171" s="178" t="s">
        <v>2225</v>
      </c>
      <c r="M171" s="178" t="s">
        <v>2235</v>
      </c>
      <c r="N171" s="178">
        <v>30</v>
      </c>
      <c r="O171" s="178">
        <v>50</v>
      </c>
      <c r="P171" s="178">
        <v>62</v>
      </c>
      <c r="Q171" s="178" t="s">
        <v>712</v>
      </c>
      <c r="R171" s="178" t="s">
        <v>1698</v>
      </c>
    </row>
    <row r="172" spans="1:18" s="98" customFormat="1" ht="25.5">
      <c r="A172" s="178" t="s">
        <v>1951</v>
      </c>
      <c r="B172" s="178" t="s">
        <v>2151</v>
      </c>
      <c r="C172" s="178"/>
      <c r="D172" s="178"/>
      <c r="E172" s="291">
        <v>45590</v>
      </c>
      <c r="F172" s="178">
        <v>31</v>
      </c>
      <c r="G172" s="178">
        <v>31</v>
      </c>
      <c r="H172" s="224">
        <v>21</v>
      </c>
      <c r="I172" s="224">
        <v>125</v>
      </c>
      <c r="J172" s="178" t="s">
        <v>726</v>
      </c>
      <c r="K172" s="178">
        <v>4.1644951739999998</v>
      </c>
      <c r="L172" s="178" t="s">
        <v>2225</v>
      </c>
      <c r="M172" s="178" t="s">
        <v>2235</v>
      </c>
      <c r="N172" s="178">
        <v>30</v>
      </c>
      <c r="O172" s="178">
        <v>50</v>
      </c>
      <c r="P172" s="178">
        <v>208</v>
      </c>
      <c r="Q172" s="178" t="s">
        <v>712</v>
      </c>
      <c r="R172" s="178" t="s">
        <v>1698</v>
      </c>
    </row>
    <row r="173" spans="1:18" s="98" customFormat="1" ht="25.5">
      <c r="A173" s="178" t="s">
        <v>1952</v>
      </c>
      <c r="B173" s="178" t="s">
        <v>2160</v>
      </c>
      <c r="C173" s="178"/>
      <c r="D173" s="178" t="s">
        <v>2213</v>
      </c>
      <c r="E173" s="291">
        <v>45590</v>
      </c>
      <c r="F173" s="178">
        <v>8</v>
      </c>
      <c r="G173" s="178">
        <v>9</v>
      </c>
      <c r="H173" s="224">
        <v>6</v>
      </c>
      <c r="I173" s="224">
        <v>33</v>
      </c>
      <c r="J173" s="178" t="s">
        <v>726</v>
      </c>
      <c r="K173" s="178">
        <v>1.120409371</v>
      </c>
      <c r="L173" s="178" t="s">
        <v>2219</v>
      </c>
      <c r="M173" s="178" t="s">
        <v>2235</v>
      </c>
      <c r="N173" s="178">
        <v>30</v>
      </c>
      <c r="O173" s="178">
        <v>50</v>
      </c>
      <c r="P173" s="178">
        <v>56</v>
      </c>
      <c r="Q173" s="178" t="s">
        <v>712</v>
      </c>
      <c r="R173" s="178" t="s">
        <v>1698</v>
      </c>
    </row>
    <row r="174" spans="1:18" s="98" customFormat="1" ht="25.5">
      <c r="A174" s="178" t="s">
        <v>1953</v>
      </c>
      <c r="B174" s="178" t="s">
        <v>2161</v>
      </c>
      <c r="C174" s="178"/>
      <c r="D174" s="178"/>
      <c r="E174" s="291">
        <v>45590</v>
      </c>
      <c r="F174" s="178">
        <v>16</v>
      </c>
      <c r="G174" s="178">
        <v>17</v>
      </c>
      <c r="H174" s="224">
        <v>11</v>
      </c>
      <c r="I174" s="224">
        <v>67</v>
      </c>
      <c r="J174" s="178" t="s">
        <v>726</v>
      </c>
      <c r="K174" s="178">
        <v>2.2337373239999998</v>
      </c>
      <c r="L174" s="178" t="s">
        <v>2229</v>
      </c>
      <c r="M174" s="178" t="s">
        <v>2235</v>
      </c>
      <c r="N174" s="178">
        <v>30</v>
      </c>
      <c r="O174" s="178">
        <v>50</v>
      </c>
      <c r="P174" s="178">
        <v>111</v>
      </c>
      <c r="Q174" s="178" t="s">
        <v>712</v>
      </c>
      <c r="R174" s="178" t="s">
        <v>1698</v>
      </c>
    </row>
    <row r="175" spans="1:18" s="98" customFormat="1" ht="25.5">
      <c r="A175" s="178" t="s">
        <v>1954</v>
      </c>
      <c r="B175" s="178" t="s">
        <v>2162</v>
      </c>
      <c r="C175" s="178"/>
      <c r="D175" s="178" t="s">
        <v>2213</v>
      </c>
      <c r="E175" s="291">
        <v>45590</v>
      </c>
      <c r="F175" s="178">
        <v>86</v>
      </c>
      <c r="G175" s="178">
        <v>87</v>
      </c>
      <c r="H175" s="224">
        <v>58</v>
      </c>
      <c r="I175" s="224">
        <v>347</v>
      </c>
      <c r="J175" s="178" t="s">
        <v>726</v>
      </c>
      <c r="K175" s="178">
        <v>11.562384979999999</v>
      </c>
      <c r="L175" s="178" t="s">
        <v>2220</v>
      </c>
      <c r="M175" s="178" t="s">
        <v>2220</v>
      </c>
      <c r="N175" s="178">
        <v>30</v>
      </c>
      <c r="O175" s="178">
        <v>50</v>
      </c>
      <c r="P175" s="178">
        <v>578</v>
      </c>
      <c r="Q175" s="178" t="s">
        <v>712</v>
      </c>
      <c r="R175" s="178" t="s">
        <v>1698</v>
      </c>
    </row>
    <row r="176" spans="1:18" s="98" customFormat="1">
      <c r="A176" s="178" t="s">
        <v>1955</v>
      </c>
      <c r="B176" s="178" t="s">
        <v>2163</v>
      </c>
      <c r="C176" s="178"/>
      <c r="D176" s="178"/>
      <c r="E176" s="291">
        <v>45590</v>
      </c>
      <c r="F176" s="178">
        <v>1</v>
      </c>
      <c r="G176" s="178">
        <v>2</v>
      </c>
      <c r="H176" s="224">
        <v>1</v>
      </c>
      <c r="I176" s="224">
        <v>7</v>
      </c>
      <c r="J176" s="178" t="s">
        <v>726</v>
      </c>
      <c r="K176" s="178">
        <v>0.22968055200000001</v>
      </c>
      <c r="L176" s="178" t="s">
        <v>2230</v>
      </c>
      <c r="M176" s="178" t="s">
        <v>2230</v>
      </c>
      <c r="N176" s="178">
        <v>30</v>
      </c>
      <c r="O176" s="178">
        <v>50</v>
      </c>
      <c r="P176" s="178">
        <v>11</v>
      </c>
      <c r="Q176" s="178" t="s">
        <v>712</v>
      </c>
      <c r="R176" s="178" t="s">
        <v>1698</v>
      </c>
    </row>
    <row r="177" spans="1:18" s="98" customFormat="1">
      <c r="A177" s="178" t="s">
        <v>1955</v>
      </c>
      <c r="B177" s="178" t="s">
        <v>2163</v>
      </c>
      <c r="C177" s="178"/>
      <c r="D177" s="178"/>
      <c r="E177" s="291">
        <v>45590</v>
      </c>
      <c r="F177" s="178">
        <v>1</v>
      </c>
      <c r="G177" s="178">
        <v>2</v>
      </c>
      <c r="H177" s="224">
        <v>1</v>
      </c>
      <c r="I177" s="224">
        <v>7</v>
      </c>
      <c r="J177" s="178" t="s">
        <v>726</v>
      </c>
      <c r="K177" s="178">
        <v>0.229680839</v>
      </c>
      <c r="L177" s="178" t="s">
        <v>2230</v>
      </c>
      <c r="M177" s="178" t="s">
        <v>2230</v>
      </c>
      <c r="N177" s="178">
        <v>30</v>
      </c>
      <c r="O177" s="178">
        <v>50</v>
      </c>
      <c r="P177" s="178">
        <v>11</v>
      </c>
      <c r="Q177" s="178" t="s">
        <v>712</v>
      </c>
      <c r="R177" s="178" t="s">
        <v>1698</v>
      </c>
    </row>
    <row r="178" spans="1:18" s="98" customFormat="1">
      <c r="A178" s="178" t="s">
        <v>1956</v>
      </c>
      <c r="B178" s="178" t="s">
        <v>2164</v>
      </c>
      <c r="C178" s="178"/>
      <c r="D178" s="178"/>
      <c r="E178" s="291">
        <v>45590</v>
      </c>
      <c r="F178" s="178">
        <v>14</v>
      </c>
      <c r="G178" s="178">
        <v>14</v>
      </c>
      <c r="H178" s="224">
        <v>9</v>
      </c>
      <c r="I178" s="224">
        <v>57</v>
      </c>
      <c r="J178" s="178" t="s">
        <v>726</v>
      </c>
      <c r="K178" s="178">
        <v>4.3390592339999996</v>
      </c>
      <c r="L178" s="178" t="s">
        <v>2214</v>
      </c>
      <c r="M178" s="178" t="s">
        <v>2214</v>
      </c>
      <c r="N178" s="178">
        <v>30</v>
      </c>
      <c r="O178" s="178">
        <v>50</v>
      </c>
      <c r="P178" s="178">
        <v>94</v>
      </c>
      <c r="Q178" s="178" t="s">
        <v>712</v>
      </c>
      <c r="R178" s="178" t="s">
        <v>1698</v>
      </c>
    </row>
    <row r="179" spans="1:18" s="98" customFormat="1">
      <c r="A179" s="178" t="s">
        <v>1957</v>
      </c>
      <c r="B179" s="178" t="s">
        <v>2165</v>
      </c>
      <c r="C179" s="178"/>
      <c r="D179" s="178"/>
      <c r="E179" s="291">
        <v>45590</v>
      </c>
      <c r="F179" s="178">
        <v>19</v>
      </c>
      <c r="G179" s="178">
        <v>19</v>
      </c>
      <c r="H179" s="224">
        <v>13</v>
      </c>
      <c r="I179" s="224">
        <v>75</v>
      </c>
      <c r="J179" s="178" t="s">
        <v>726</v>
      </c>
      <c r="K179" s="178">
        <v>4.7730081120000003</v>
      </c>
      <c r="L179" s="178" t="s">
        <v>2214</v>
      </c>
      <c r="M179" s="178" t="s">
        <v>2214</v>
      </c>
      <c r="N179" s="178">
        <v>30</v>
      </c>
      <c r="O179" s="178">
        <v>50</v>
      </c>
      <c r="P179" s="178">
        <v>126</v>
      </c>
      <c r="Q179" s="178" t="s">
        <v>712</v>
      </c>
      <c r="R179" s="178" t="s">
        <v>1698</v>
      </c>
    </row>
    <row r="180" spans="1:18" s="98" customFormat="1">
      <c r="A180" s="178" t="s">
        <v>1958</v>
      </c>
      <c r="B180" s="178" t="s">
        <v>2166</v>
      </c>
      <c r="C180" s="178"/>
      <c r="D180" s="178"/>
      <c r="E180" s="291">
        <v>45590</v>
      </c>
      <c r="F180" s="178">
        <v>15</v>
      </c>
      <c r="G180" s="178">
        <v>15</v>
      </c>
      <c r="H180" s="224">
        <v>10</v>
      </c>
      <c r="I180" s="224">
        <v>61</v>
      </c>
      <c r="J180" s="178" t="s">
        <v>726</v>
      </c>
      <c r="K180" s="178">
        <v>4.2671543830000003</v>
      </c>
      <c r="L180" s="178" t="s">
        <v>2214</v>
      </c>
      <c r="M180" s="178" t="s">
        <v>2214</v>
      </c>
      <c r="N180" s="178">
        <v>30</v>
      </c>
      <c r="O180" s="178">
        <v>50</v>
      </c>
      <c r="P180" s="178">
        <v>101</v>
      </c>
      <c r="Q180" s="178" t="s">
        <v>712</v>
      </c>
      <c r="R180" s="178" t="s">
        <v>1696</v>
      </c>
    </row>
    <row r="181" spans="1:18" s="98" customFormat="1" ht="25.5">
      <c r="A181" s="178" t="s">
        <v>1959</v>
      </c>
      <c r="B181" s="178" t="s">
        <v>2167</v>
      </c>
      <c r="C181" s="178"/>
      <c r="D181" s="178"/>
      <c r="E181" s="291">
        <v>45590</v>
      </c>
      <c r="F181" s="178">
        <v>3</v>
      </c>
      <c r="G181" s="178">
        <v>4</v>
      </c>
      <c r="H181" s="224">
        <v>2</v>
      </c>
      <c r="I181" s="224">
        <v>14</v>
      </c>
      <c r="J181" s="178" t="s">
        <v>726</v>
      </c>
      <c r="K181" s="178">
        <v>1.902066102</v>
      </c>
      <c r="L181" s="178" t="s">
        <v>2214</v>
      </c>
      <c r="M181" s="178" t="s">
        <v>2214</v>
      </c>
      <c r="N181" s="178">
        <v>30</v>
      </c>
      <c r="O181" s="178">
        <v>50</v>
      </c>
      <c r="P181" s="178">
        <v>23</v>
      </c>
      <c r="Q181" s="178" t="s">
        <v>712</v>
      </c>
      <c r="R181" s="178" t="s">
        <v>1696</v>
      </c>
    </row>
    <row r="182" spans="1:18" s="98" customFormat="1" ht="25.5">
      <c r="A182" s="178" t="s">
        <v>1960</v>
      </c>
      <c r="B182" s="178" t="s">
        <v>2168</v>
      </c>
      <c r="C182" s="178"/>
      <c r="D182" s="178" t="s">
        <v>2213</v>
      </c>
      <c r="E182" s="291">
        <v>45590</v>
      </c>
      <c r="F182" s="178">
        <v>7</v>
      </c>
      <c r="G182" s="178">
        <v>7</v>
      </c>
      <c r="H182" s="224">
        <v>5</v>
      </c>
      <c r="I182" s="224">
        <v>26</v>
      </c>
      <c r="J182" s="178" t="s">
        <v>726</v>
      </c>
      <c r="K182" s="178">
        <v>3.0543289439999999</v>
      </c>
      <c r="L182" s="178" t="s">
        <v>2220</v>
      </c>
      <c r="M182" s="178" t="s">
        <v>2220</v>
      </c>
      <c r="N182" s="178">
        <v>30</v>
      </c>
      <c r="O182" s="178">
        <v>50</v>
      </c>
      <c r="P182" s="178">
        <v>45</v>
      </c>
      <c r="Q182" s="178" t="s">
        <v>712</v>
      </c>
      <c r="R182" s="178" t="s">
        <v>2246</v>
      </c>
    </row>
    <row r="183" spans="1:18" s="98" customFormat="1" ht="25.5">
      <c r="A183" s="178" t="s">
        <v>1961</v>
      </c>
      <c r="B183" s="178" t="s">
        <v>2168</v>
      </c>
      <c r="C183" s="178"/>
      <c r="D183" s="178" t="s">
        <v>2213</v>
      </c>
      <c r="E183" s="291">
        <v>45590</v>
      </c>
      <c r="F183" s="178">
        <v>4</v>
      </c>
      <c r="G183" s="178">
        <v>5</v>
      </c>
      <c r="H183" s="224">
        <v>3</v>
      </c>
      <c r="I183" s="224">
        <v>17</v>
      </c>
      <c r="J183" s="178" t="s">
        <v>726</v>
      </c>
      <c r="K183" s="178">
        <v>1.9979022129999999</v>
      </c>
      <c r="L183" s="178" t="s">
        <v>2220</v>
      </c>
      <c r="M183" s="178" t="s">
        <v>2220</v>
      </c>
      <c r="N183" s="178">
        <v>30</v>
      </c>
      <c r="O183" s="178">
        <v>50</v>
      </c>
      <c r="P183" s="178">
        <v>29</v>
      </c>
      <c r="Q183" s="178" t="s">
        <v>712</v>
      </c>
      <c r="R183" s="178" t="s">
        <v>2246</v>
      </c>
    </row>
    <row r="184" spans="1:18" s="98" customFormat="1" ht="25.5">
      <c r="A184" s="178" t="s">
        <v>1962</v>
      </c>
      <c r="B184" s="178" t="s">
        <v>2169</v>
      </c>
      <c r="C184" s="178"/>
      <c r="D184" s="178"/>
      <c r="E184" s="291">
        <v>45590</v>
      </c>
      <c r="F184" s="178">
        <v>18</v>
      </c>
      <c r="G184" s="178">
        <v>18</v>
      </c>
      <c r="H184" s="224">
        <v>12</v>
      </c>
      <c r="I184" s="224">
        <v>71</v>
      </c>
      <c r="J184" s="178" t="s">
        <v>726</v>
      </c>
      <c r="K184" s="178">
        <v>7.9488306260000003</v>
      </c>
      <c r="L184" s="178" t="s">
        <v>2220</v>
      </c>
      <c r="M184" s="178" t="s">
        <v>2220</v>
      </c>
      <c r="N184" s="178">
        <v>30</v>
      </c>
      <c r="O184" s="178">
        <v>50</v>
      </c>
      <c r="P184" s="178">
        <v>119</v>
      </c>
      <c r="Q184" s="178" t="s">
        <v>712</v>
      </c>
      <c r="R184" s="178" t="s">
        <v>2246</v>
      </c>
    </row>
    <row r="185" spans="1:18" s="98" customFormat="1">
      <c r="A185" s="178" t="s">
        <v>1963</v>
      </c>
      <c r="B185" s="178" t="s">
        <v>2170</v>
      </c>
      <c r="C185" s="178"/>
      <c r="D185" s="178"/>
      <c r="E185" s="291">
        <v>45590</v>
      </c>
      <c r="F185" s="178">
        <v>4</v>
      </c>
      <c r="G185" s="178">
        <v>4</v>
      </c>
      <c r="H185" s="224">
        <v>3</v>
      </c>
      <c r="I185" s="224">
        <v>16</v>
      </c>
      <c r="J185" s="178" t="s">
        <v>726</v>
      </c>
      <c r="K185" s="178">
        <v>0.55201771099999997</v>
      </c>
      <c r="L185" s="178" t="s">
        <v>2230</v>
      </c>
      <c r="M185" s="178" t="s">
        <v>2230</v>
      </c>
      <c r="N185" s="178">
        <v>30</v>
      </c>
      <c r="O185" s="178">
        <v>50</v>
      </c>
      <c r="P185" s="178">
        <v>27</v>
      </c>
      <c r="Q185" s="178" t="s">
        <v>712</v>
      </c>
      <c r="R185" s="178" t="s">
        <v>1700</v>
      </c>
    </row>
    <row r="186" spans="1:18" s="98" customFormat="1">
      <c r="A186" s="178" t="s">
        <v>1964</v>
      </c>
      <c r="B186" s="178" t="s">
        <v>2171</v>
      </c>
      <c r="C186" s="178"/>
      <c r="D186" s="178"/>
      <c r="E186" s="291">
        <v>45590</v>
      </c>
      <c r="F186" s="178">
        <v>4</v>
      </c>
      <c r="G186" s="178">
        <v>4</v>
      </c>
      <c r="H186" s="224">
        <v>3</v>
      </c>
      <c r="I186" s="224">
        <v>14</v>
      </c>
      <c r="J186" s="178" t="s">
        <v>726</v>
      </c>
      <c r="K186" s="178">
        <v>0.51651386700000002</v>
      </c>
      <c r="L186" s="178" t="s">
        <v>2230</v>
      </c>
      <c r="M186" s="178" t="s">
        <v>2230</v>
      </c>
      <c r="N186" s="178">
        <v>30</v>
      </c>
      <c r="O186" s="178">
        <v>50</v>
      </c>
      <c r="P186" s="178">
        <v>25</v>
      </c>
      <c r="Q186" s="178" t="s">
        <v>712</v>
      </c>
      <c r="R186" s="178" t="s">
        <v>1700</v>
      </c>
    </row>
    <row r="187" spans="1:18" s="98" customFormat="1">
      <c r="A187" s="178" t="s">
        <v>1965</v>
      </c>
      <c r="B187" s="178" t="s">
        <v>2172</v>
      </c>
      <c r="C187" s="178"/>
      <c r="D187" s="178"/>
      <c r="E187" s="291">
        <v>45590</v>
      </c>
      <c r="F187" s="178">
        <v>24</v>
      </c>
      <c r="G187" s="178">
        <v>24</v>
      </c>
      <c r="H187" s="224">
        <v>16</v>
      </c>
      <c r="I187" s="224">
        <v>97</v>
      </c>
      <c r="J187" s="178" t="s">
        <v>726</v>
      </c>
      <c r="K187" s="178">
        <v>3.2347653200000002</v>
      </c>
      <c r="L187" s="178" t="s">
        <v>2230</v>
      </c>
      <c r="M187" s="178" t="s">
        <v>2230</v>
      </c>
      <c r="N187" s="178">
        <v>30</v>
      </c>
      <c r="O187" s="178">
        <v>50</v>
      </c>
      <c r="P187" s="178">
        <v>161</v>
      </c>
      <c r="Q187" s="178" t="s">
        <v>712</v>
      </c>
      <c r="R187" s="178" t="s">
        <v>1698</v>
      </c>
    </row>
    <row r="188" spans="1:18" s="98" customFormat="1">
      <c r="A188" s="178" t="s">
        <v>1966</v>
      </c>
      <c r="B188" s="178" t="s">
        <v>2173</v>
      </c>
      <c r="C188" s="178"/>
      <c r="D188" s="178"/>
      <c r="E188" s="291">
        <v>45590</v>
      </c>
      <c r="F188" s="178">
        <v>4</v>
      </c>
      <c r="G188" s="178">
        <v>4</v>
      </c>
      <c r="H188" s="224">
        <v>3</v>
      </c>
      <c r="I188" s="224">
        <v>16</v>
      </c>
      <c r="J188" s="178" t="s">
        <v>726</v>
      </c>
      <c r="K188" s="178">
        <v>1.8601163110000001</v>
      </c>
      <c r="L188" s="178" t="s">
        <v>2230</v>
      </c>
      <c r="M188" s="178" t="s">
        <v>2230</v>
      </c>
      <c r="N188" s="178">
        <v>30</v>
      </c>
      <c r="O188" s="178">
        <v>50</v>
      </c>
      <c r="P188" s="178">
        <v>27</v>
      </c>
      <c r="Q188" s="178" t="s">
        <v>712</v>
      </c>
      <c r="R188" s="178" t="s">
        <v>1700</v>
      </c>
    </row>
    <row r="189" spans="1:18" s="98" customFormat="1">
      <c r="A189" s="178" t="s">
        <v>1967</v>
      </c>
      <c r="B189" s="178" t="s">
        <v>2174</v>
      </c>
      <c r="C189" s="178"/>
      <c r="D189" s="178"/>
      <c r="E189" s="291">
        <v>45590</v>
      </c>
      <c r="F189" s="178">
        <v>20</v>
      </c>
      <c r="G189" s="178">
        <v>21</v>
      </c>
      <c r="H189" s="224">
        <v>14</v>
      </c>
      <c r="I189" s="224">
        <v>81</v>
      </c>
      <c r="J189" s="178" t="s">
        <v>726</v>
      </c>
      <c r="K189" s="178">
        <v>2.7274047119999998</v>
      </c>
      <c r="L189" s="178" t="s">
        <v>2230</v>
      </c>
      <c r="M189" s="178" t="s">
        <v>2230</v>
      </c>
      <c r="N189" s="178">
        <v>30</v>
      </c>
      <c r="O189" s="178">
        <v>50</v>
      </c>
      <c r="P189" s="178">
        <v>136</v>
      </c>
      <c r="Q189" s="178" t="s">
        <v>712</v>
      </c>
      <c r="R189" s="178" t="s">
        <v>1700</v>
      </c>
    </row>
    <row r="190" spans="1:18" s="98" customFormat="1">
      <c r="A190" s="178" t="s">
        <v>1968</v>
      </c>
      <c r="B190" s="178" t="s">
        <v>2175</v>
      </c>
      <c r="C190" s="178"/>
      <c r="D190" s="178"/>
      <c r="E190" s="291">
        <v>45590</v>
      </c>
      <c r="F190" s="178">
        <v>5</v>
      </c>
      <c r="G190" s="178">
        <v>6</v>
      </c>
      <c r="H190" s="224">
        <v>4</v>
      </c>
      <c r="I190" s="224">
        <v>22</v>
      </c>
      <c r="J190" s="178" t="s">
        <v>726</v>
      </c>
      <c r="K190" s="178">
        <v>0.74398770800000003</v>
      </c>
      <c r="L190" s="178" t="s">
        <v>2230</v>
      </c>
      <c r="M190" s="178" t="s">
        <v>2230</v>
      </c>
      <c r="N190" s="178">
        <v>30</v>
      </c>
      <c r="O190" s="178">
        <v>50</v>
      </c>
      <c r="P190" s="178">
        <v>37</v>
      </c>
      <c r="Q190" s="178" t="s">
        <v>712</v>
      </c>
      <c r="R190" s="178" t="s">
        <v>1700</v>
      </c>
    </row>
    <row r="191" spans="1:18" s="98" customFormat="1">
      <c r="A191" s="178" t="s">
        <v>1969</v>
      </c>
      <c r="B191" s="178" t="s">
        <v>2176</v>
      </c>
      <c r="C191" s="178"/>
      <c r="D191" s="178"/>
      <c r="E191" s="291">
        <v>45590</v>
      </c>
      <c r="F191" s="178">
        <v>5</v>
      </c>
      <c r="G191" s="178">
        <v>5</v>
      </c>
      <c r="H191" s="224">
        <v>3</v>
      </c>
      <c r="I191" s="224">
        <v>21</v>
      </c>
      <c r="J191" s="178" t="s">
        <v>726</v>
      </c>
      <c r="K191" s="178">
        <v>0.68871014200000003</v>
      </c>
      <c r="L191" s="178" t="s">
        <v>2230</v>
      </c>
      <c r="M191" s="178" t="s">
        <v>2230</v>
      </c>
      <c r="N191" s="178">
        <v>30</v>
      </c>
      <c r="O191" s="178">
        <v>50</v>
      </c>
      <c r="P191" s="178">
        <v>34</v>
      </c>
      <c r="Q191" s="178" t="s">
        <v>712</v>
      </c>
      <c r="R191" s="178" t="s">
        <v>1700</v>
      </c>
    </row>
    <row r="192" spans="1:18" s="98" customFormat="1">
      <c r="A192" s="178" t="s">
        <v>1970</v>
      </c>
      <c r="B192" s="178" t="s">
        <v>2177</v>
      </c>
      <c r="C192" s="178"/>
      <c r="D192" s="178"/>
      <c r="E192" s="291">
        <v>45590</v>
      </c>
      <c r="F192" s="178">
        <v>4</v>
      </c>
      <c r="G192" s="178">
        <v>4</v>
      </c>
      <c r="H192" s="224">
        <v>3</v>
      </c>
      <c r="I192" s="224">
        <v>15</v>
      </c>
      <c r="J192" s="178" t="s">
        <v>726</v>
      </c>
      <c r="K192" s="178">
        <v>0.53236268399999997</v>
      </c>
      <c r="L192" s="178" t="s">
        <v>2230</v>
      </c>
      <c r="M192" s="178" t="s">
        <v>2230</v>
      </c>
      <c r="N192" s="178">
        <v>30</v>
      </c>
      <c r="O192" s="178">
        <v>50</v>
      </c>
      <c r="P192" s="178">
        <v>26</v>
      </c>
      <c r="Q192" s="178" t="s">
        <v>712</v>
      </c>
      <c r="R192" s="178" t="s">
        <v>1700</v>
      </c>
    </row>
    <row r="193" spans="1:18" s="98" customFormat="1">
      <c r="A193" s="178" t="s">
        <v>1971</v>
      </c>
      <c r="B193" s="178" t="s">
        <v>2178</v>
      </c>
      <c r="C193" s="178"/>
      <c r="D193" s="178"/>
      <c r="E193" s="291">
        <v>45590</v>
      </c>
      <c r="F193" s="178">
        <v>8</v>
      </c>
      <c r="G193" s="178">
        <v>8</v>
      </c>
      <c r="H193" s="224">
        <v>5</v>
      </c>
      <c r="I193" s="224">
        <v>32</v>
      </c>
      <c r="J193" s="178" t="s">
        <v>726</v>
      </c>
      <c r="K193" s="178">
        <v>1.071616627</v>
      </c>
      <c r="L193" s="178" t="s">
        <v>2226</v>
      </c>
      <c r="M193" s="178" t="s">
        <v>2241</v>
      </c>
      <c r="N193" s="178">
        <v>30</v>
      </c>
      <c r="O193" s="178">
        <v>50</v>
      </c>
      <c r="P193" s="178">
        <v>53</v>
      </c>
      <c r="Q193" s="178" t="s">
        <v>712</v>
      </c>
      <c r="R193" s="178" t="s">
        <v>1698</v>
      </c>
    </row>
    <row r="194" spans="1:18" s="98" customFormat="1">
      <c r="A194" s="178" t="s">
        <v>1972</v>
      </c>
      <c r="B194" s="178" t="s">
        <v>2179</v>
      </c>
      <c r="C194" s="178"/>
      <c r="D194" s="178"/>
      <c r="E194" s="291">
        <v>45590</v>
      </c>
      <c r="F194" s="178">
        <v>8</v>
      </c>
      <c r="G194" s="178">
        <v>8</v>
      </c>
      <c r="H194" s="224">
        <v>5</v>
      </c>
      <c r="I194" s="224">
        <v>33</v>
      </c>
      <c r="J194" s="178" t="s">
        <v>726</v>
      </c>
      <c r="K194" s="178">
        <v>1.0847459820000001</v>
      </c>
      <c r="L194" s="178" t="s">
        <v>2230</v>
      </c>
      <c r="M194" s="178" t="s">
        <v>2230</v>
      </c>
      <c r="N194" s="178">
        <v>30</v>
      </c>
      <c r="O194" s="178">
        <v>50</v>
      </c>
      <c r="P194" s="178">
        <v>54</v>
      </c>
      <c r="Q194" s="178" t="s">
        <v>712</v>
      </c>
      <c r="R194" s="178" t="s">
        <v>1700</v>
      </c>
    </row>
    <row r="195" spans="1:18" s="98" customFormat="1">
      <c r="A195" s="178" t="s">
        <v>1973</v>
      </c>
      <c r="B195" s="178" t="s">
        <v>2180</v>
      </c>
      <c r="C195" s="178"/>
      <c r="D195" s="178"/>
      <c r="E195" s="291">
        <v>45590</v>
      </c>
      <c r="F195" s="178">
        <v>10</v>
      </c>
      <c r="G195" s="178">
        <v>10</v>
      </c>
      <c r="H195" s="224">
        <v>7</v>
      </c>
      <c r="I195" s="224">
        <v>38</v>
      </c>
      <c r="J195" s="178" t="s">
        <v>726</v>
      </c>
      <c r="K195" s="178">
        <v>1.3094160539999999</v>
      </c>
      <c r="L195" s="178" t="s">
        <v>2230</v>
      </c>
      <c r="M195" s="178" t="s">
        <v>2230</v>
      </c>
      <c r="N195" s="178">
        <v>30</v>
      </c>
      <c r="O195" s="178">
        <v>50</v>
      </c>
      <c r="P195" s="178">
        <v>65</v>
      </c>
      <c r="Q195" s="178" t="s">
        <v>712</v>
      </c>
      <c r="R195" s="178" t="s">
        <v>1700</v>
      </c>
    </row>
    <row r="196" spans="1:18" s="98" customFormat="1">
      <c r="A196" s="178" t="s">
        <v>1974</v>
      </c>
      <c r="B196" s="178" t="s">
        <v>2181</v>
      </c>
      <c r="C196" s="178"/>
      <c r="D196" s="178"/>
      <c r="E196" s="291">
        <v>45590</v>
      </c>
      <c r="F196" s="178">
        <v>8</v>
      </c>
      <c r="G196" s="178">
        <v>9</v>
      </c>
      <c r="H196" s="224">
        <v>6</v>
      </c>
      <c r="I196" s="224">
        <v>33</v>
      </c>
      <c r="J196" s="178" t="s">
        <v>726</v>
      </c>
      <c r="K196" s="178">
        <v>1.1396385950000001</v>
      </c>
      <c r="L196" s="178" t="s">
        <v>2230</v>
      </c>
      <c r="M196" s="178" t="s">
        <v>2230</v>
      </c>
      <c r="N196" s="178">
        <v>30</v>
      </c>
      <c r="O196" s="178">
        <v>50</v>
      </c>
      <c r="P196" s="178">
        <v>56</v>
      </c>
      <c r="Q196" s="178" t="s">
        <v>712</v>
      </c>
      <c r="R196" s="178" t="s">
        <v>1700</v>
      </c>
    </row>
    <row r="197" spans="1:18" s="98" customFormat="1">
      <c r="A197" s="178" t="s">
        <v>1975</v>
      </c>
      <c r="B197" s="178" t="s">
        <v>2182</v>
      </c>
      <c r="C197" s="178"/>
      <c r="D197" s="178"/>
      <c r="E197" s="291">
        <v>45590</v>
      </c>
      <c r="F197" s="178">
        <v>12</v>
      </c>
      <c r="G197" s="178">
        <v>12</v>
      </c>
      <c r="H197" s="224">
        <v>8</v>
      </c>
      <c r="I197" s="224">
        <v>48</v>
      </c>
      <c r="J197" s="178" t="s">
        <v>726</v>
      </c>
      <c r="K197" s="178">
        <v>1.6116330080000001</v>
      </c>
      <c r="L197" s="178" t="s">
        <v>2230</v>
      </c>
      <c r="M197" s="178" t="s">
        <v>2230</v>
      </c>
      <c r="N197" s="178">
        <v>30</v>
      </c>
      <c r="O197" s="178">
        <v>50</v>
      </c>
      <c r="P197" s="178">
        <v>80</v>
      </c>
      <c r="Q197" s="178" t="s">
        <v>712</v>
      </c>
      <c r="R197" s="178" t="s">
        <v>1700</v>
      </c>
    </row>
    <row r="198" spans="1:18" s="98" customFormat="1">
      <c r="A198" s="178" t="s">
        <v>1976</v>
      </c>
      <c r="B198" s="178" t="s">
        <v>2183</v>
      </c>
      <c r="C198" s="178"/>
      <c r="D198" s="178"/>
      <c r="E198" s="291">
        <v>45590</v>
      </c>
      <c r="F198" s="178">
        <v>5</v>
      </c>
      <c r="G198" s="178">
        <v>6</v>
      </c>
      <c r="H198" s="224">
        <v>4</v>
      </c>
      <c r="I198" s="224">
        <v>23</v>
      </c>
      <c r="J198" s="178" t="s">
        <v>726</v>
      </c>
      <c r="K198" s="178">
        <v>0.76432370900000002</v>
      </c>
      <c r="L198" s="178" t="s">
        <v>2230</v>
      </c>
      <c r="M198" s="178" t="s">
        <v>2230</v>
      </c>
      <c r="N198" s="178">
        <v>30</v>
      </c>
      <c r="O198" s="178">
        <v>50</v>
      </c>
      <c r="P198" s="178">
        <v>38</v>
      </c>
      <c r="Q198" s="178" t="s">
        <v>712</v>
      </c>
      <c r="R198" s="178" t="s">
        <v>1700</v>
      </c>
    </row>
    <row r="199" spans="1:18" s="98" customFormat="1" ht="25.5">
      <c r="A199" s="178" t="s">
        <v>1977</v>
      </c>
      <c r="B199" s="178" t="s">
        <v>2184</v>
      </c>
      <c r="C199" s="178"/>
      <c r="D199" s="178"/>
      <c r="E199" s="291">
        <v>45590</v>
      </c>
      <c r="F199" s="178">
        <v>4</v>
      </c>
      <c r="G199" s="178">
        <v>4</v>
      </c>
      <c r="H199" s="224">
        <v>3</v>
      </c>
      <c r="I199" s="224">
        <v>17</v>
      </c>
      <c r="J199" s="178" t="s">
        <v>726</v>
      </c>
      <c r="K199" s="178">
        <v>0.56241039199999998</v>
      </c>
      <c r="L199" s="178" t="s">
        <v>2230</v>
      </c>
      <c r="M199" s="178" t="s">
        <v>2230</v>
      </c>
      <c r="N199" s="178">
        <v>30</v>
      </c>
      <c r="O199" s="178">
        <v>50</v>
      </c>
      <c r="P199" s="178">
        <v>28</v>
      </c>
      <c r="Q199" s="178" t="s">
        <v>712</v>
      </c>
      <c r="R199" s="178" t="s">
        <v>1700</v>
      </c>
    </row>
    <row r="200" spans="1:18" s="98" customFormat="1" ht="25.5">
      <c r="A200" s="178" t="s">
        <v>1978</v>
      </c>
      <c r="B200" s="178" t="s">
        <v>2136</v>
      </c>
      <c r="C200" s="178"/>
      <c r="D200" s="178" t="s">
        <v>2213</v>
      </c>
      <c r="E200" s="291">
        <v>45590</v>
      </c>
      <c r="F200" s="178">
        <v>3</v>
      </c>
      <c r="G200" s="178">
        <v>3</v>
      </c>
      <c r="H200" s="224">
        <v>2</v>
      </c>
      <c r="I200" s="224">
        <v>17</v>
      </c>
      <c r="J200" s="178" t="s">
        <v>726</v>
      </c>
      <c r="K200" s="178">
        <v>1.722540341</v>
      </c>
      <c r="L200" s="178" t="s">
        <v>2227</v>
      </c>
      <c r="M200" s="178" t="s">
        <v>2235</v>
      </c>
      <c r="N200" s="178">
        <v>30</v>
      </c>
      <c r="O200" s="178">
        <v>50</v>
      </c>
      <c r="P200" s="178">
        <v>25</v>
      </c>
      <c r="Q200" s="178" t="s">
        <v>712</v>
      </c>
      <c r="R200" s="178" t="s">
        <v>1698</v>
      </c>
    </row>
    <row r="201" spans="1:18" s="98" customFormat="1" ht="25.5">
      <c r="A201" s="178" t="s">
        <v>1978</v>
      </c>
      <c r="B201" s="178" t="s">
        <v>2136</v>
      </c>
      <c r="C201" s="178"/>
      <c r="D201" s="178" t="s">
        <v>2213</v>
      </c>
      <c r="E201" s="291">
        <v>45590</v>
      </c>
      <c r="F201" s="178">
        <v>5</v>
      </c>
      <c r="G201" s="178">
        <v>6</v>
      </c>
      <c r="H201" s="224">
        <v>4</v>
      </c>
      <c r="I201" s="224">
        <v>35</v>
      </c>
      <c r="J201" s="178" t="s">
        <v>726</v>
      </c>
      <c r="K201" s="178">
        <v>1.1836678460000001</v>
      </c>
      <c r="L201" s="178" t="s">
        <v>2227</v>
      </c>
      <c r="M201" s="178" t="s">
        <v>2235</v>
      </c>
      <c r="N201" s="178">
        <v>30</v>
      </c>
      <c r="O201" s="178">
        <v>50</v>
      </c>
      <c r="P201" s="178">
        <v>50</v>
      </c>
      <c r="Q201" s="178" t="s">
        <v>712</v>
      </c>
      <c r="R201" s="178" t="s">
        <v>1698</v>
      </c>
    </row>
    <row r="202" spans="1:18" s="98" customFormat="1" ht="25.5">
      <c r="A202" s="178" t="s">
        <v>1979</v>
      </c>
      <c r="B202" s="178" t="s">
        <v>2185</v>
      </c>
      <c r="C202" s="178"/>
      <c r="D202" s="178" t="s">
        <v>2213</v>
      </c>
      <c r="E202" s="291">
        <v>45590</v>
      </c>
      <c r="F202" s="178">
        <v>19</v>
      </c>
      <c r="G202" s="178">
        <v>19</v>
      </c>
      <c r="H202" s="224">
        <v>13</v>
      </c>
      <c r="I202" s="224">
        <v>77</v>
      </c>
      <c r="J202" s="178" t="s">
        <v>726</v>
      </c>
      <c r="K202" s="178">
        <v>4.8212640059999998</v>
      </c>
      <c r="L202" s="178" t="s">
        <v>2219</v>
      </c>
      <c r="M202" s="178" t="s">
        <v>2219</v>
      </c>
      <c r="N202" s="178">
        <v>30</v>
      </c>
      <c r="O202" s="178">
        <v>50</v>
      </c>
      <c r="P202" s="178">
        <v>128</v>
      </c>
      <c r="Q202" s="178" t="s">
        <v>712</v>
      </c>
      <c r="R202" s="178" t="s">
        <v>1698</v>
      </c>
    </row>
    <row r="203" spans="1:18" s="98" customFormat="1">
      <c r="A203" s="178" t="s">
        <v>1980</v>
      </c>
      <c r="B203" s="178" t="s">
        <v>2186</v>
      </c>
      <c r="C203" s="178"/>
      <c r="D203" s="178"/>
      <c r="E203" s="291">
        <v>45590</v>
      </c>
      <c r="F203" s="178">
        <v>48</v>
      </c>
      <c r="G203" s="178">
        <v>49</v>
      </c>
      <c r="H203" s="224">
        <v>32</v>
      </c>
      <c r="I203" s="224">
        <v>193</v>
      </c>
      <c r="J203" s="178" t="s">
        <v>726</v>
      </c>
      <c r="K203" s="178">
        <v>6.4586832889999997</v>
      </c>
      <c r="L203" s="178" t="s">
        <v>2217</v>
      </c>
      <c r="M203" s="178" t="s">
        <v>2235</v>
      </c>
      <c r="N203" s="178">
        <v>30</v>
      </c>
      <c r="O203" s="178">
        <v>50</v>
      </c>
      <c r="P203" s="178">
        <v>322</v>
      </c>
      <c r="Q203" s="178" t="s">
        <v>712</v>
      </c>
      <c r="R203" s="178" t="s">
        <v>1698</v>
      </c>
    </row>
    <row r="204" spans="1:18" s="98" customFormat="1" ht="25.5">
      <c r="A204" s="178" t="s">
        <v>1981</v>
      </c>
      <c r="B204" s="178" t="s">
        <v>2187</v>
      </c>
      <c r="C204" s="178"/>
      <c r="D204" s="178"/>
      <c r="E204" s="291">
        <v>45590</v>
      </c>
      <c r="F204" s="178">
        <v>2</v>
      </c>
      <c r="G204" s="178">
        <v>3</v>
      </c>
      <c r="H204" s="224">
        <v>2</v>
      </c>
      <c r="I204" s="224">
        <v>13</v>
      </c>
      <c r="J204" s="178" t="s">
        <v>726</v>
      </c>
      <c r="K204" s="178">
        <v>28.411231260000001</v>
      </c>
      <c r="L204" s="178" t="s">
        <v>2223</v>
      </c>
      <c r="M204" s="178" t="s">
        <v>2223</v>
      </c>
      <c r="N204" s="178">
        <v>30</v>
      </c>
      <c r="O204" s="178">
        <v>60</v>
      </c>
      <c r="P204" s="178">
        <v>20</v>
      </c>
      <c r="Q204" s="178" t="s">
        <v>712</v>
      </c>
      <c r="R204" s="178" t="s">
        <v>1698</v>
      </c>
    </row>
    <row r="205" spans="1:18" s="98" customFormat="1" ht="25.5">
      <c r="A205" s="178" t="s">
        <v>1982</v>
      </c>
      <c r="B205" s="178" t="s">
        <v>2188</v>
      </c>
      <c r="C205" s="178"/>
      <c r="D205" s="178" t="s">
        <v>2213</v>
      </c>
      <c r="E205" s="291">
        <v>45590</v>
      </c>
      <c r="F205" s="178">
        <v>5</v>
      </c>
      <c r="G205" s="178">
        <v>6</v>
      </c>
      <c r="H205" s="224">
        <v>4</v>
      </c>
      <c r="I205" s="224">
        <v>23</v>
      </c>
      <c r="J205" s="178" t="s">
        <v>726</v>
      </c>
      <c r="K205" s="178">
        <v>1.4470961179999999</v>
      </c>
      <c r="L205" s="178" t="s">
        <v>2231</v>
      </c>
      <c r="M205" s="178" t="s">
        <v>2231</v>
      </c>
      <c r="N205" s="178">
        <v>30</v>
      </c>
      <c r="O205" s="178">
        <v>50</v>
      </c>
      <c r="P205" s="178">
        <v>38</v>
      </c>
      <c r="Q205" s="178" t="s">
        <v>712</v>
      </c>
      <c r="R205" s="178" t="s">
        <v>1698</v>
      </c>
    </row>
    <row r="206" spans="1:18" s="98" customFormat="1">
      <c r="A206" s="178" t="s">
        <v>1983</v>
      </c>
      <c r="B206" s="178" t="s">
        <v>2189</v>
      </c>
      <c r="C206" s="178"/>
      <c r="D206" s="178"/>
      <c r="E206" s="291">
        <v>45590</v>
      </c>
      <c r="F206" s="178">
        <v>3</v>
      </c>
      <c r="G206" s="178">
        <v>3</v>
      </c>
      <c r="H206" s="224">
        <v>2</v>
      </c>
      <c r="I206" s="224">
        <v>12</v>
      </c>
      <c r="J206" s="178" t="s">
        <v>726</v>
      </c>
      <c r="K206" s="178">
        <v>0.40498864499999998</v>
      </c>
      <c r="L206" s="178" t="s">
        <v>2217</v>
      </c>
      <c r="M206" s="178" t="s">
        <v>2235</v>
      </c>
      <c r="N206" s="178">
        <v>30</v>
      </c>
      <c r="O206" s="178">
        <v>50</v>
      </c>
      <c r="P206" s="178">
        <v>20</v>
      </c>
      <c r="Q206" s="178" t="s">
        <v>712</v>
      </c>
      <c r="R206" s="178" t="s">
        <v>1698</v>
      </c>
    </row>
    <row r="207" spans="1:18" s="98" customFormat="1">
      <c r="A207" s="178" t="s">
        <v>1984</v>
      </c>
      <c r="B207" s="178" t="s">
        <v>2190</v>
      </c>
      <c r="C207" s="178"/>
      <c r="D207" s="178"/>
      <c r="E207" s="291">
        <v>45590</v>
      </c>
      <c r="F207" s="178">
        <v>9</v>
      </c>
      <c r="G207" s="178">
        <v>9</v>
      </c>
      <c r="H207" s="224">
        <v>6</v>
      </c>
      <c r="I207" s="224">
        <v>36</v>
      </c>
      <c r="J207" s="178" t="s">
        <v>726</v>
      </c>
      <c r="K207" s="178">
        <v>1.213847074</v>
      </c>
      <c r="L207" s="178" t="s">
        <v>2216</v>
      </c>
      <c r="M207" s="178" t="s">
        <v>2239</v>
      </c>
      <c r="N207" s="178">
        <v>30</v>
      </c>
      <c r="O207" s="178">
        <v>50</v>
      </c>
      <c r="P207" s="178">
        <v>60</v>
      </c>
      <c r="Q207" s="178" t="s">
        <v>712</v>
      </c>
      <c r="R207" s="178" t="s">
        <v>1698</v>
      </c>
    </row>
    <row r="208" spans="1:18" s="98" customFormat="1" ht="25.5">
      <c r="A208" s="178" t="s">
        <v>1985</v>
      </c>
      <c r="B208" s="178" t="s">
        <v>2191</v>
      </c>
      <c r="C208" s="178"/>
      <c r="D208" s="178"/>
      <c r="E208" s="291">
        <v>45590</v>
      </c>
      <c r="F208" s="178">
        <v>2</v>
      </c>
      <c r="G208" s="178">
        <v>3</v>
      </c>
      <c r="H208" s="224">
        <v>2</v>
      </c>
      <c r="I208" s="224">
        <v>8</v>
      </c>
      <c r="J208" s="178" t="s">
        <v>726</v>
      </c>
      <c r="K208" s="178">
        <v>0.333506201</v>
      </c>
      <c r="L208" s="178" t="s">
        <v>2224</v>
      </c>
      <c r="M208" s="178" t="s">
        <v>2240</v>
      </c>
      <c r="N208" s="178">
        <v>30</v>
      </c>
      <c r="O208" s="178">
        <v>50</v>
      </c>
      <c r="P208" s="178">
        <v>15</v>
      </c>
      <c r="Q208" s="178" t="s">
        <v>712</v>
      </c>
      <c r="R208" s="178" t="s">
        <v>1698</v>
      </c>
    </row>
    <row r="209" spans="1:18" s="98" customFormat="1" ht="25.5">
      <c r="A209" s="178" t="s">
        <v>1986</v>
      </c>
      <c r="B209" s="178" t="s">
        <v>2192</v>
      </c>
      <c r="C209" s="178"/>
      <c r="D209" s="178"/>
      <c r="E209" s="291">
        <v>45590</v>
      </c>
      <c r="F209" s="178">
        <v>1</v>
      </c>
      <c r="G209" s="178">
        <v>2</v>
      </c>
      <c r="H209" s="224">
        <v>1</v>
      </c>
      <c r="I209" s="224">
        <v>5</v>
      </c>
      <c r="J209" s="178" t="s">
        <v>726</v>
      </c>
      <c r="K209" s="178">
        <v>0.204264742</v>
      </c>
      <c r="L209" s="178" t="s">
        <v>2224</v>
      </c>
      <c r="M209" s="178" t="s">
        <v>2240</v>
      </c>
      <c r="N209" s="178">
        <v>30</v>
      </c>
      <c r="O209" s="178">
        <v>50</v>
      </c>
      <c r="P209" s="178">
        <v>9</v>
      </c>
      <c r="Q209" s="178" t="s">
        <v>712</v>
      </c>
      <c r="R209" s="178" t="s">
        <v>1698</v>
      </c>
    </row>
    <row r="210" spans="1:18" s="98" customFormat="1" ht="25.5">
      <c r="A210" s="178" t="s">
        <v>1987</v>
      </c>
      <c r="B210" s="178" t="s">
        <v>2193</v>
      </c>
      <c r="C210" s="178"/>
      <c r="D210" s="178"/>
      <c r="E210" s="291">
        <v>45590</v>
      </c>
      <c r="F210" s="178">
        <v>2</v>
      </c>
      <c r="G210" s="178">
        <v>3</v>
      </c>
      <c r="H210" s="224">
        <v>2</v>
      </c>
      <c r="I210" s="224">
        <v>9</v>
      </c>
      <c r="J210" s="178" t="s">
        <v>726</v>
      </c>
      <c r="K210" s="178">
        <v>0.37068343199999998</v>
      </c>
      <c r="L210" s="178" t="s">
        <v>2230</v>
      </c>
      <c r="M210" s="178" t="s">
        <v>2230</v>
      </c>
      <c r="N210" s="178">
        <v>30</v>
      </c>
      <c r="O210" s="178">
        <v>50</v>
      </c>
      <c r="P210" s="178">
        <v>16</v>
      </c>
      <c r="Q210" s="178" t="s">
        <v>712</v>
      </c>
      <c r="R210" s="178" t="s">
        <v>1698</v>
      </c>
    </row>
    <row r="211" spans="1:18" s="98" customFormat="1" ht="25.5">
      <c r="A211" s="178" t="s">
        <v>1988</v>
      </c>
      <c r="B211" s="178" t="s">
        <v>2194</v>
      </c>
      <c r="C211" s="178"/>
      <c r="D211" s="178"/>
      <c r="E211" s="291">
        <v>45590</v>
      </c>
      <c r="F211" s="178">
        <v>5</v>
      </c>
      <c r="G211" s="178">
        <v>6</v>
      </c>
      <c r="H211" s="224">
        <v>4</v>
      </c>
      <c r="I211" s="224">
        <v>20</v>
      </c>
      <c r="J211" s="178" t="s">
        <v>726</v>
      </c>
      <c r="K211" s="178">
        <v>0.715546181</v>
      </c>
      <c r="L211" s="178" t="s">
        <v>2217</v>
      </c>
      <c r="M211" s="178" t="s">
        <v>2235</v>
      </c>
      <c r="N211" s="178">
        <v>30</v>
      </c>
      <c r="O211" s="178">
        <v>50</v>
      </c>
      <c r="P211" s="178">
        <v>35</v>
      </c>
      <c r="Q211" s="178" t="s">
        <v>712</v>
      </c>
      <c r="R211" s="178" t="s">
        <v>1698</v>
      </c>
    </row>
    <row r="212" spans="1:18" s="98" customFormat="1">
      <c r="A212" s="178" t="s">
        <v>1989</v>
      </c>
      <c r="B212" s="178" t="s">
        <v>2195</v>
      </c>
      <c r="C212" s="178"/>
      <c r="D212" s="178"/>
      <c r="E212" s="291">
        <v>45590</v>
      </c>
      <c r="F212" s="178">
        <v>3</v>
      </c>
      <c r="G212" s="178">
        <v>3</v>
      </c>
      <c r="H212" s="224">
        <v>2</v>
      </c>
      <c r="I212" s="224">
        <v>11</v>
      </c>
      <c r="J212" s="178" t="s">
        <v>726</v>
      </c>
      <c r="K212" s="178">
        <v>0.374</v>
      </c>
      <c r="L212" s="178" t="s">
        <v>2216</v>
      </c>
      <c r="M212" s="178" t="s">
        <v>2235</v>
      </c>
      <c r="N212" s="178">
        <v>30</v>
      </c>
      <c r="O212" s="178">
        <v>50</v>
      </c>
      <c r="P212" s="178">
        <v>19</v>
      </c>
      <c r="Q212" s="178" t="s">
        <v>712</v>
      </c>
      <c r="R212" s="178" t="s">
        <v>1698</v>
      </c>
    </row>
    <row r="213" spans="1:18" s="98" customFormat="1">
      <c r="A213" s="178" t="s">
        <v>1990</v>
      </c>
      <c r="B213" s="178" t="s">
        <v>2196</v>
      </c>
      <c r="C213" s="178"/>
      <c r="D213" s="178"/>
      <c r="E213" s="291">
        <v>45590</v>
      </c>
      <c r="F213" s="178">
        <v>2</v>
      </c>
      <c r="G213" s="178">
        <v>3</v>
      </c>
      <c r="H213" s="224">
        <v>2</v>
      </c>
      <c r="I213" s="224">
        <v>9</v>
      </c>
      <c r="J213" s="178" t="s">
        <v>726</v>
      </c>
      <c r="K213" s="178">
        <v>0.31508900000000001</v>
      </c>
      <c r="L213" s="178" t="s">
        <v>2224</v>
      </c>
      <c r="M213" s="178" t="s">
        <v>2240</v>
      </c>
      <c r="N213" s="178">
        <v>30</v>
      </c>
      <c r="O213" s="178">
        <v>50</v>
      </c>
      <c r="P213" s="178">
        <v>16</v>
      </c>
      <c r="Q213" s="178" t="s">
        <v>712</v>
      </c>
      <c r="R213" s="178" t="s">
        <v>1698</v>
      </c>
    </row>
    <row r="214" spans="1:18" s="98" customFormat="1">
      <c r="A214" s="178" t="s">
        <v>1991</v>
      </c>
      <c r="B214" s="178" t="s">
        <v>2197</v>
      </c>
      <c r="C214" s="178"/>
      <c r="D214" s="178"/>
      <c r="E214" s="291">
        <v>45590</v>
      </c>
      <c r="F214" s="178">
        <v>3</v>
      </c>
      <c r="G214" s="178">
        <v>4</v>
      </c>
      <c r="H214" s="224">
        <v>2</v>
      </c>
      <c r="I214" s="224">
        <v>13</v>
      </c>
      <c r="J214" s="178" t="s">
        <v>726</v>
      </c>
      <c r="K214" s="178">
        <v>0.43744300000000003</v>
      </c>
      <c r="L214" s="178" t="s">
        <v>2224</v>
      </c>
      <c r="M214" s="178" t="s">
        <v>2240</v>
      </c>
      <c r="N214" s="178">
        <v>30</v>
      </c>
      <c r="O214" s="178">
        <v>50</v>
      </c>
      <c r="P214" s="178">
        <v>22</v>
      </c>
      <c r="Q214" s="178" t="s">
        <v>712</v>
      </c>
      <c r="R214" s="178" t="s">
        <v>1698</v>
      </c>
    </row>
    <row r="215" spans="1:18" s="98" customFormat="1">
      <c r="A215" s="178" t="s">
        <v>1992</v>
      </c>
      <c r="B215" s="178" t="s">
        <v>2198</v>
      </c>
      <c r="C215" s="178"/>
      <c r="D215" s="178"/>
      <c r="E215" s="291">
        <v>45590</v>
      </c>
      <c r="F215" s="178">
        <v>3</v>
      </c>
      <c r="G215" s="178">
        <v>3</v>
      </c>
      <c r="H215" s="224">
        <v>2</v>
      </c>
      <c r="I215" s="224">
        <v>11</v>
      </c>
      <c r="J215" s="178" t="s">
        <v>726</v>
      </c>
      <c r="K215" s="178">
        <v>0.38516600000000001</v>
      </c>
      <c r="L215" s="178" t="s">
        <v>2224</v>
      </c>
      <c r="M215" s="178" t="s">
        <v>2240</v>
      </c>
      <c r="N215" s="178">
        <v>30</v>
      </c>
      <c r="O215" s="178">
        <v>50</v>
      </c>
      <c r="P215" s="178">
        <v>19</v>
      </c>
      <c r="Q215" s="178" t="s">
        <v>712</v>
      </c>
      <c r="R215" s="178" t="s">
        <v>1698</v>
      </c>
    </row>
    <row r="216" spans="1:18" s="98" customFormat="1">
      <c r="A216" s="178" t="s">
        <v>1993</v>
      </c>
      <c r="B216" s="178" t="s">
        <v>2199</v>
      </c>
      <c r="C216" s="178"/>
      <c r="D216" s="178"/>
      <c r="E216" s="291">
        <v>45590</v>
      </c>
      <c r="F216" s="178">
        <v>2</v>
      </c>
      <c r="G216" s="178">
        <v>2</v>
      </c>
      <c r="H216" s="224">
        <v>1</v>
      </c>
      <c r="I216" s="224">
        <v>7</v>
      </c>
      <c r="J216" s="178" t="s">
        <v>726</v>
      </c>
      <c r="K216" s="178">
        <v>0.24565799999999999</v>
      </c>
      <c r="L216" s="178" t="s">
        <v>2224</v>
      </c>
      <c r="M216" s="178" t="s">
        <v>2240</v>
      </c>
      <c r="N216" s="178">
        <v>30</v>
      </c>
      <c r="O216" s="178">
        <v>50</v>
      </c>
      <c r="P216" s="178">
        <v>12</v>
      </c>
      <c r="Q216" s="178" t="s">
        <v>712</v>
      </c>
      <c r="R216" s="178" t="s">
        <v>1698</v>
      </c>
    </row>
    <row r="217" spans="1:18" s="98" customFormat="1" ht="38.25">
      <c r="A217" s="178" t="s">
        <v>1994</v>
      </c>
      <c r="B217" s="178" t="s">
        <v>2117</v>
      </c>
      <c r="C217" s="178"/>
      <c r="D217" s="178"/>
      <c r="E217" s="291">
        <v>45590</v>
      </c>
      <c r="F217" s="178">
        <v>26</v>
      </c>
      <c r="G217" s="178">
        <v>27</v>
      </c>
      <c r="H217" s="224">
        <v>18</v>
      </c>
      <c r="I217" s="224">
        <v>106</v>
      </c>
      <c r="J217" s="178" t="s">
        <v>726</v>
      </c>
      <c r="K217" s="178">
        <v>3.535507</v>
      </c>
      <c r="L217" s="178" t="s">
        <v>2224</v>
      </c>
      <c r="M217" s="178" t="s">
        <v>2240</v>
      </c>
      <c r="N217" s="178">
        <v>30</v>
      </c>
      <c r="O217" s="178">
        <v>50</v>
      </c>
      <c r="P217" s="178">
        <v>177</v>
      </c>
      <c r="Q217" s="178" t="s">
        <v>712</v>
      </c>
      <c r="R217" s="178" t="s">
        <v>1698</v>
      </c>
    </row>
    <row r="218" spans="1:18" s="98" customFormat="1">
      <c r="A218" s="178" t="s">
        <v>1995</v>
      </c>
      <c r="B218" s="178" t="s">
        <v>2200</v>
      </c>
      <c r="C218" s="178"/>
      <c r="D218" s="178"/>
      <c r="E218" s="291">
        <v>45590</v>
      </c>
      <c r="F218" s="178">
        <v>3</v>
      </c>
      <c r="G218" s="178">
        <v>3</v>
      </c>
      <c r="H218" s="224">
        <v>2</v>
      </c>
      <c r="I218" s="224">
        <v>11</v>
      </c>
      <c r="J218" s="178" t="s">
        <v>726</v>
      </c>
      <c r="K218" s="178">
        <v>0.37672099999999997</v>
      </c>
      <c r="L218" s="178" t="s">
        <v>2224</v>
      </c>
      <c r="M218" s="178" t="s">
        <v>2240</v>
      </c>
      <c r="N218" s="178">
        <v>30</v>
      </c>
      <c r="O218" s="178">
        <v>50</v>
      </c>
      <c r="P218" s="178">
        <v>19</v>
      </c>
      <c r="Q218" s="178" t="s">
        <v>712</v>
      </c>
      <c r="R218" s="178" t="s">
        <v>1698</v>
      </c>
    </row>
    <row r="219" spans="1:18" s="98" customFormat="1">
      <c r="A219" s="178" t="s">
        <v>1996</v>
      </c>
      <c r="B219" s="178" t="s">
        <v>2201</v>
      </c>
      <c r="C219" s="178"/>
      <c r="D219" s="178"/>
      <c r="E219" s="291">
        <v>45590</v>
      </c>
      <c r="F219" s="178">
        <v>2</v>
      </c>
      <c r="G219" s="178">
        <v>3</v>
      </c>
      <c r="H219" s="224">
        <v>2</v>
      </c>
      <c r="I219" s="224">
        <v>11</v>
      </c>
      <c r="J219" s="178" t="s">
        <v>726</v>
      </c>
      <c r="K219" s="178">
        <v>0.35666700000000001</v>
      </c>
      <c r="L219" s="178" t="s">
        <v>2224</v>
      </c>
      <c r="M219" s="178" t="s">
        <v>2240</v>
      </c>
      <c r="N219" s="178">
        <v>30</v>
      </c>
      <c r="O219" s="178">
        <v>50</v>
      </c>
      <c r="P219" s="178">
        <v>18</v>
      </c>
      <c r="Q219" s="178" t="s">
        <v>712</v>
      </c>
      <c r="R219" s="178" t="s">
        <v>1698</v>
      </c>
    </row>
    <row r="220" spans="1:18" s="98" customFormat="1">
      <c r="A220" s="178" t="s">
        <v>1997</v>
      </c>
      <c r="B220" s="178" t="s">
        <v>2202</v>
      </c>
      <c r="C220" s="178"/>
      <c r="D220" s="178"/>
      <c r="E220" s="291">
        <v>45590</v>
      </c>
      <c r="F220" s="178">
        <v>1</v>
      </c>
      <c r="G220" s="178">
        <v>1</v>
      </c>
      <c r="H220" s="224">
        <v>1</v>
      </c>
      <c r="I220" s="224">
        <v>4</v>
      </c>
      <c r="J220" s="178" t="s">
        <v>726</v>
      </c>
      <c r="K220" s="178">
        <v>0.130858</v>
      </c>
      <c r="L220" s="178" t="s">
        <v>2224</v>
      </c>
      <c r="M220" s="178" t="s">
        <v>2240</v>
      </c>
      <c r="N220" s="178">
        <v>30</v>
      </c>
      <c r="O220" s="178">
        <v>50</v>
      </c>
      <c r="P220" s="178">
        <v>7</v>
      </c>
      <c r="Q220" s="178" t="s">
        <v>712</v>
      </c>
      <c r="R220" s="178" t="s">
        <v>1698</v>
      </c>
    </row>
    <row r="221" spans="1:18" s="98" customFormat="1" ht="25.5">
      <c r="A221" s="178" t="s">
        <v>1998</v>
      </c>
      <c r="B221" s="178" t="s">
        <v>2203</v>
      </c>
      <c r="C221" s="178"/>
      <c r="D221" s="178" t="s">
        <v>2213</v>
      </c>
      <c r="E221" s="291">
        <v>45590</v>
      </c>
      <c r="F221" s="178">
        <v>4</v>
      </c>
      <c r="G221" s="178">
        <v>4</v>
      </c>
      <c r="H221" s="224">
        <v>3</v>
      </c>
      <c r="I221" s="224">
        <v>14</v>
      </c>
      <c r="J221" s="178" t="s">
        <v>726</v>
      </c>
      <c r="K221" s="178">
        <v>0.84</v>
      </c>
      <c r="L221" s="178" t="s">
        <v>2218</v>
      </c>
      <c r="M221" s="178" t="s">
        <v>2235</v>
      </c>
      <c r="N221" s="178">
        <v>30</v>
      </c>
      <c r="O221" s="178">
        <v>50</v>
      </c>
      <c r="P221" s="178">
        <v>25</v>
      </c>
      <c r="Q221" s="178" t="s">
        <v>712</v>
      </c>
      <c r="R221" s="178" t="s">
        <v>1698</v>
      </c>
    </row>
    <row r="222" spans="1:18" s="98" customFormat="1" ht="25.5">
      <c r="A222" s="178" t="s">
        <v>1998</v>
      </c>
      <c r="B222" s="178" t="s">
        <v>2203</v>
      </c>
      <c r="C222" s="178"/>
      <c r="D222" s="178" t="s">
        <v>2213</v>
      </c>
      <c r="E222" s="291">
        <v>45590</v>
      </c>
      <c r="F222" s="178">
        <v>4</v>
      </c>
      <c r="G222" s="178">
        <v>4</v>
      </c>
      <c r="H222" s="224">
        <v>3</v>
      </c>
      <c r="I222" s="224">
        <v>14</v>
      </c>
      <c r="J222" s="178" t="s">
        <v>726</v>
      </c>
      <c r="K222" s="178">
        <v>0.72</v>
      </c>
      <c r="L222" s="178" t="s">
        <v>2218</v>
      </c>
      <c r="M222" s="178" t="s">
        <v>2235</v>
      </c>
      <c r="N222" s="178">
        <v>30</v>
      </c>
      <c r="O222" s="178">
        <v>50</v>
      </c>
      <c r="P222" s="178">
        <v>25</v>
      </c>
      <c r="Q222" s="178" t="s">
        <v>712</v>
      </c>
      <c r="R222" s="178" t="s">
        <v>1698</v>
      </c>
    </row>
    <row r="223" spans="1:18" s="98" customFormat="1">
      <c r="A223" s="178" t="s">
        <v>1999</v>
      </c>
      <c r="B223" s="178" t="s">
        <v>2204</v>
      </c>
      <c r="C223" s="178"/>
      <c r="D223" s="178"/>
      <c r="E223" s="291">
        <v>45590</v>
      </c>
      <c r="F223" s="178">
        <v>6</v>
      </c>
      <c r="G223" s="178">
        <v>7</v>
      </c>
      <c r="H223" s="224">
        <v>4</v>
      </c>
      <c r="I223" s="224">
        <v>26</v>
      </c>
      <c r="J223" s="178" t="s">
        <v>726</v>
      </c>
      <c r="K223" s="178">
        <v>0.86</v>
      </c>
      <c r="L223" s="178" t="s">
        <v>2221</v>
      </c>
      <c r="M223" s="178" t="s">
        <v>2238</v>
      </c>
      <c r="N223" s="178">
        <v>30</v>
      </c>
      <c r="O223" s="178">
        <v>50</v>
      </c>
      <c r="P223" s="178">
        <v>43</v>
      </c>
      <c r="Q223" s="178" t="s">
        <v>712</v>
      </c>
      <c r="R223" s="178" t="s">
        <v>1698</v>
      </c>
    </row>
    <row r="224" spans="1:18" s="98" customFormat="1" ht="25.5">
      <c r="A224" s="178" t="s">
        <v>2000</v>
      </c>
      <c r="B224" s="178" t="s">
        <v>2205</v>
      </c>
      <c r="C224" s="178"/>
      <c r="D224" s="178"/>
      <c r="E224" s="291">
        <v>45590</v>
      </c>
      <c r="F224" s="178">
        <v>31</v>
      </c>
      <c r="G224" s="178">
        <v>32</v>
      </c>
      <c r="H224" s="224">
        <v>21</v>
      </c>
      <c r="I224" s="224">
        <v>125</v>
      </c>
      <c r="J224" s="178" t="s">
        <v>726</v>
      </c>
      <c r="K224" s="178">
        <v>4.1900000000000004</v>
      </c>
      <c r="L224" s="178" t="s">
        <v>2215</v>
      </c>
      <c r="M224" s="178" t="s">
        <v>2234</v>
      </c>
      <c r="N224" s="178">
        <v>30</v>
      </c>
      <c r="O224" s="178">
        <v>50</v>
      </c>
      <c r="P224" s="178">
        <v>209</v>
      </c>
      <c r="Q224" s="178" t="s">
        <v>712</v>
      </c>
      <c r="R224" s="178" t="s">
        <v>1698</v>
      </c>
    </row>
    <row r="225" spans="1:18" s="98" customFormat="1" ht="25.5">
      <c r="A225" s="178" t="s">
        <v>2001</v>
      </c>
      <c r="B225" s="178" t="s">
        <v>2206</v>
      </c>
      <c r="C225" s="178"/>
      <c r="D225" s="178"/>
      <c r="E225" s="291">
        <v>45590</v>
      </c>
      <c r="F225" s="178">
        <v>15</v>
      </c>
      <c r="G225" s="178">
        <v>15</v>
      </c>
      <c r="H225" s="224">
        <v>10</v>
      </c>
      <c r="I225" s="224">
        <v>60</v>
      </c>
      <c r="J225" s="178" t="s">
        <v>726</v>
      </c>
      <c r="K225" s="178">
        <v>2</v>
      </c>
      <c r="L225" s="178" t="s">
        <v>2228</v>
      </c>
      <c r="M225" s="178" t="s">
        <v>2235</v>
      </c>
      <c r="N225" s="178">
        <v>30</v>
      </c>
      <c r="O225" s="178">
        <v>50</v>
      </c>
      <c r="P225" s="178">
        <v>100</v>
      </c>
      <c r="Q225" s="178" t="s">
        <v>712</v>
      </c>
      <c r="R225" s="178" t="s">
        <v>1698</v>
      </c>
    </row>
    <row r="226" spans="1:18" s="98" customFormat="1" ht="25.5">
      <c r="A226" s="178" t="s">
        <v>2002</v>
      </c>
      <c r="B226" s="178" t="s">
        <v>2207</v>
      </c>
      <c r="C226" s="178"/>
      <c r="D226" s="178"/>
      <c r="E226" s="291">
        <v>45590</v>
      </c>
      <c r="F226" s="178">
        <v>1</v>
      </c>
      <c r="G226" s="178">
        <v>1</v>
      </c>
      <c r="H226" s="224">
        <v>1</v>
      </c>
      <c r="I226" s="224">
        <v>5</v>
      </c>
      <c r="J226" s="178" t="s">
        <v>726</v>
      </c>
      <c r="K226" s="178">
        <v>0.31</v>
      </c>
      <c r="L226" s="178" t="s">
        <v>2216</v>
      </c>
      <c r="M226" s="178" t="s">
        <v>2233</v>
      </c>
      <c r="N226" s="178">
        <v>30</v>
      </c>
      <c r="O226" s="178">
        <v>50</v>
      </c>
      <c r="P226" s="178">
        <v>8</v>
      </c>
      <c r="Q226" s="178" t="s">
        <v>712</v>
      </c>
      <c r="R226" s="178" t="s">
        <v>1698</v>
      </c>
    </row>
    <row r="227" spans="1:18" s="98" customFormat="1" ht="25.5">
      <c r="A227" s="178" t="s">
        <v>2003</v>
      </c>
      <c r="B227" s="178" t="s">
        <v>2207</v>
      </c>
      <c r="C227" s="178"/>
      <c r="D227" s="178"/>
      <c r="E227" s="291">
        <v>45590</v>
      </c>
      <c r="F227" s="178">
        <v>1</v>
      </c>
      <c r="G227" s="178">
        <v>1</v>
      </c>
      <c r="H227" s="224">
        <v>1</v>
      </c>
      <c r="I227" s="224">
        <v>5</v>
      </c>
      <c r="J227" s="178" t="s">
        <v>726</v>
      </c>
      <c r="K227" s="178">
        <v>0.17</v>
      </c>
      <c r="L227" s="178" t="s">
        <v>2216</v>
      </c>
      <c r="M227" s="178" t="s">
        <v>2233</v>
      </c>
      <c r="N227" s="178">
        <v>30</v>
      </c>
      <c r="O227" s="178">
        <v>50</v>
      </c>
      <c r="P227" s="178">
        <v>8</v>
      </c>
      <c r="Q227" s="178" t="s">
        <v>712</v>
      </c>
      <c r="R227" s="178" t="s">
        <v>1698</v>
      </c>
    </row>
    <row r="228" spans="1:18" s="98" customFormat="1" ht="25.5">
      <c r="A228" s="178" t="s">
        <v>2004</v>
      </c>
      <c r="B228" s="178" t="s">
        <v>2207</v>
      </c>
      <c r="C228" s="178"/>
      <c r="D228" s="178"/>
      <c r="E228" s="291">
        <v>45590</v>
      </c>
      <c r="F228" s="178">
        <v>2</v>
      </c>
      <c r="G228" s="178">
        <v>3</v>
      </c>
      <c r="H228" s="224">
        <v>2</v>
      </c>
      <c r="I228" s="224">
        <v>9</v>
      </c>
      <c r="J228" s="178" t="s">
        <v>726</v>
      </c>
      <c r="K228" s="178">
        <v>0.16</v>
      </c>
      <c r="L228" s="178" t="s">
        <v>2216</v>
      </c>
      <c r="M228" s="178" t="s">
        <v>2233</v>
      </c>
      <c r="N228" s="178">
        <v>30</v>
      </c>
      <c r="O228" s="178">
        <v>50</v>
      </c>
      <c r="P228" s="178">
        <v>16</v>
      </c>
      <c r="Q228" s="178" t="s">
        <v>712</v>
      </c>
      <c r="R228" s="178" t="s">
        <v>1698</v>
      </c>
    </row>
    <row r="229" spans="1:18" s="98" customFormat="1" ht="25.5">
      <c r="A229" s="178" t="s">
        <v>2005</v>
      </c>
      <c r="B229" s="178" t="s">
        <v>2208</v>
      </c>
      <c r="C229" s="178"/>
      <c r="D229" s="178" t="s">
        <v>2213</v>
      </c>
      <c r="E229" s="291">
        <v>45590</v>
      </c>
      <c r="F229" s="178">
        <v>17</v>
      </c>
      <c r="G229" s="178">
        <v>18</v>
      </c>
      <c r="H229" s="224">
        <v>12</v>
      </c>
      <c r="I229" s="224">
        <v>70</v>
      </c>
      <c r="J229" s="178" t="s">
        <v>726</v>
      </c>
      <c r="K229" s="178">
        <v>1.55</v>
      </c>
      <c r="L229" s="178" t="s">
        <v>2214</v>
      </c>
      <c r="M229" s="178" t="s">
        <v>2214</v>
      </c>
      <c r="N229" s="178">
        <v>30</v>
      </c>
      <c r="O229" s="178">
        <v>50</v>
      </c>
      <c r="P229" s="178">
        <v>117</v>
      </c>
      <c r="Q229" s="178" t="s">
        <v>712</v>
      </c>
      <c r="R229" s="178" t="s">
        <v>1698</v>
      </c>
    </row>
    <row r="230" spans="1:18" s="98" customFormat="1">
      <c r="A230" s="178" t="s">
        <v>2006</v>
      </c>
      <c r="B230" s="178" t="s">
        <v>2209</v>
      </c>
      <c r="C230" s="178"/>
      <c r="D230" s="178"/>
      <c r="E230" s="291">
        <v>45590</v>
      </c>
      <c r="F230" s="178">
        <v>30</v>
      </c>
      <c r="G230" s="178">
        <v>30</v>
      </c>
      <c r="H230" s="224">
        <v>20</v>
      </c>
      <c r="I230" s="224">
        <v>119</v>
      </c>
      <c r="J230" s="178" t="s">
        <v>726</v>
      </c>
      <c r="K230" s="178">
        <v>3.99</v>
      </c>
      <c r="L230" s="178" t="s">
        <v>2220</v>
      </c>
      <c r="M230" s="178" t="s">
        <v>2220</v>
      </c>
      <c r="N230" s="178">
        <v>30</v>
      </c>
      <c r="O230" s="178">
        <v>50</v>
      </c>
      <c r="P230" s="178">
        <v>199</v>
      </c>
      <c r="Q230" s="178" t="s">
        <v>712</v>
      </c>
      <c r="R230" s="178" t="s">
        <v>1698</v>
      </c>
    </row>
    <row r="231" spans="1:18" s="98" customFormat="1">
      <c r="A231" s="178" t="s">
        <v>2007</v>
      </c>
      <c r="B231" s="178" t="s">
        <v>2210</v>
      </c>
      <c r="C231" s="178"/>
      <c r="D231" s="178"/>
      <c r="E231" s="291">
        <v>45590</v>
      </c>
      <c r="F231" s="178">
        <v>3</v>
      </c>
      <c r="G231" s="178">
        <v>3</v>
      </c>
      <c r="H231" s="224">
        <v>2</v>
      </c>
      <c r="I231" s="224">
        <v>13</v>
      </c>
      <c r="J231" s="178" t="s">
        <v>726</v>
      </c>
      <c r="K231" s="178">
        <v>0.43918400000000002</v>
      </c>
      <c r="L231" s="178" t="s">
        <v>2216</v>
      </c>
      <c r="M231" s="178" t="s">
        <v>2233</v>
      </c>
      <c r="N231" s="178">
        <v>30</v>
      </c>
      <c r="O231" s="178">
        <v>50</v>
      </c>
      <c r="P231" s="178">
        <v>21</v>
      </c>
      <c r="Q231" s="178" t="s">
        <v>712</v>
      </c>
      <c r="R231" s="178" t="s">
        <v>1698</v>
      </c>
    </row>
    <row r="232" spans="1:18" s="98" customFormat="1">
      <c r="A232" s="178" t="s">
        <v>2008</v>
      </c>
      <c r="B232" s="178" t="s">
        <v>2211</v>
      </c>
      <c r="C232" s="178"/>
      <c r="D232" s="178"/>
      <c r="E232" s="291">
        <v>45590</v>
      </c>
      <c r="F232" s="178">
        <v>6</v>
      </c>
      <c r="G232" s="178">
        <v>7</v>
      </c>
      <c r="H232" s="224">
        <v>4</v>
      </c>
      <c r="I232" s="224">
        <v>26</v>
      </c>
      <c r="J232" s="178" t="s">
        <v>726</v>
      </c>
      <c r="K232" s="178">
        <v>0.87143999999999999</v>
      </c>
      <c r="L232" s="178" t="s">
        <v>2232</v>
      </c>
      <c r="M232" s="178" t="s">
        <v>2233</v>
      </c>
      <c r="N232" s="178">
        <v>30</v>
      </c>
      <c r="O232" s="178">
        <v>50</v>
      </c>
      <c r="P232" s="178">
        <v>43</v>
      </c>
      <c r="Q232" s="178" t="s">
        <v>712</v>
      </c>
      <c r="R232" s="178" t="s">
        <v>1698</v>
      </c>
    </row>
    <row r="233" spans="1:18" s="98" customFormat="1">
      <c r="A233" s="178" t="s">
        <v>2009</v>
      </c>
      <c r="B233" s="178" t="s">
        <v>2212</v>
      </c>
      <c r="C233" s="178"/>
      <c r="D233" s="178"/>
      <c r="E233" s="291">
        <v>45590</v>
      </c>
      <c r="F233" s="178">
        <v>2</v>
      </c>
      <c r="G233" s="178">
        <v>3</v>
      </c>
      <c r="H233" s="224">
        <v>2</v>
      </c>
      <c r="I233" s="224">
        <v>11</v>
      </c>
      <c r="J233" s="178" t="s">
        <v>726</v>
      </c>
      <c r="K233" s="178">
        <v>0.37349500000000002</v>
      </c>
      <c r="L233" s="178" t="s">
        <v>2216</v>
      </c>
      <c r="M233" s="178" t="s">
        <v>2233</v>
      </c>
      <c r="N233" s="178">
        <v>30</v>
      </c>
      <c r="O233" s="178">
        <v>50</v>
      </c>
      <c r="P233" s="178">
        <v>18</v>
      </c>
      <c r="Q233" s="178" t="s">
        <v>712</v>
      </c>
      <c r="R233" s="178" t="s">
        <v>1698</v>
      </c>
    </row>
    <row r="234" spans="1:18" s="98" customFormat="1">
      <c r="A234" s="178" t="s">
        <v>2010</v>
      </c>
      <c r="B234" s="178" t="s">
        <v>2212</v>
      </c>
      <c r="C234" s="178"/>
      <c r="D234" s="178"/>
      <c r="E234" s="291">
        <v>45590</v>
      </c>
      <c r="F234" s="178">
        <v>3</v>
      </c>
      <c r="G234" s="178">
        <v>3</v>
      </c>
      <c r="H234" s="224">
        <v>2</v>
      </c>
      <c r="I234" s="224">
        <v>13</v>
      </c>
      <c r="J234" s="178" t="s">
        <v>726</v>
      </c>
      <c r="K234" s="178">
        <v>0.43952400000000003</v>
      </c>
      <c r="L234" s="178" t="s">
        <v>2216</v>
      </c>
      <c r="M234" s="178" t="s">
        <v>2233</v>
      </c>
      <c r="N234" s="178">
        <v>30</v>
      </c>
      <c r="O234" s="178">
        <v>50</v>
      </c>
      <c r="P234" s="178">
        <v>21</v>
      </c>
      <c r="Q234" s="178" t="s">
        <v>712</v>
      </c>
      <c r="R234" s="178" t="s">
        <v>1698</v>
      </c>
    </row>
    <row r="235" spans="1:18" s="98" customFormat="1">
      <c r="A235" s="178" t="s">
        <v>2011</v>
      </c>
      <c r="B235" s="178" t="s">
        <v>2212</v>
      </c>
      <c r="C235" s="178"/>
      <c r="D235" s="178"/>
      <c r="E235" s="291">
        <v>45590</v>
      </c>
      <c r="F235" s="178">
        <v>1</v>
      </c>
      <c r="G235" s="178">
        <v>2</v>
      </c>
      <c r="H235" s="224">
        <v>1</v>
      </c>
      <c r="I235" s="224">
        <v>6</v>
      </c>
      <c r="J235" s="178" t="s">
        <v>726</v>
      </c>
      <c r="K235" s="178">
        <v>0.21221499999999999</v>
      </c>
      <c r="L235" s="178" t="s">
        <v>2216</v>
      </c>
      <c r="M235" s="178" t="s">
        <v>2233</v>
      </c>
      <c r="N235" s="178">
        <v>30</v>
      </c>
      <c r="O235" s="178">
        <v>50</v>
      </c>
      <c r="P235" s="178">
        <v>10</v>
      </c>
      <c r="Q235" s="178" t="s">
        <v>712</v>
      </c>
      <c r="R235" s="178" t="s">
        <v>1698</v>
      </c>
    </row>
    <row r="236" spans="1:18" s="98" customFormat="1">
      <c r="A236" s="178" t="s">
        <v>2012</v>
      </c>
      <c r="B236" s="178" t="s">
        <v>723</v>
      </c>
      <c r="C236" s="178"/>
      <c r="D236" s="178"/>
      <c r="E236" s="291">
        <v>45590</v>
      </c>
      <c r="F236" s="178">
        <v>18</v>
      </c>
      <c r="G236" s="178">
        <v>18</v>
      </c>
      <c r="H236" s="224">
        <v>12</v>
      </c>
      <c r="I236" s="224">
        <v>73</v>
      </c>
      <c r="J236" s="178" t="s">
        <v>726</v>
      </c>
      <c r="K236" s="178">
        <v>2.4300000000000002</v>
      </c>
      <c r="L236" s="178" t="s">
        <v>2220</v>
      </c>
      <c r="M236" s="178" t="s">
        <v>2235</v>
      </c>
      <c r="N236" s="178">
        <v>30</v>
      </c>
      <c r="O236" s="178">
        <v>50</v>
      </c>
      <c r="P236" s="178">
        <v>121</v>
      </c>
      <c r="Q236" s="178" t="s">
        <v>712</v>
      </c>
      <c r="R236" s="178" t="s">
        <v>2246</v>
      </c>
    </row>
    <row r="237" spans="1:18" s="98" customFormat="1">
      <c r="A237" s="178"/>
      <c r="B237" s="178"/>
      <c r="C237" s="178"/>
      <c r="D237" s="178"/>
      <c r="E237" s="291"/>
      <c r="F237" s="178"/>
      <c r="G237" s="178"/>
      <c r="H237" s="224"/>
      <c r="I237" s="224"/>
      <c r="J237" s="178"/>
      <c r="K237" s="178"/>
      <c r="L237" s="178"/>
      <c r="M237" s="178"/>
      <c r="N237" s="178"/>
      <c r="O237" s="178"/>
      <c r="P237" s="178"/>
      <c r="Q237" s="178"/>
      <c r="R237" s="178"/>
    </row>
    <row r="238" spans="1:18" s="98" customFormat="1">
      <c r="A238" s="178"/>
      <c r="B238" s="178"/>
      <c r="C238" s="178"/>
      <c r="D238" s="178"/>
      <c r="E238" s="291"/>
      <c r="F238" s="178"/>
      <c r="G238" s="178"/>
      <c r="H238" s="224"/>
      <c r="I238" s="224"/>
      <c r="J238" s="178"/>
      <c r="K238" s="178"/>
      <c r="L238" s="178"/>
      <c r="M238" s="178"/>
      <c r="N238" s="178"/>
      <c r="O238" s="178"/>
      <c r="P238" s="178"/>
      <c r="Q238" s="178"/>
      <c r="R238" s="178"/>
    </row>
    <row r="239" spans="1:18" s="98" customFormat="1">
      <c r="A239" s="178"/>
      <c r="B239" s="178"/>
      <c r="C239" s="178"/>
      <c r="D239" s="178"/>
      <c r="E239" s="291"/>
      <c r="F239" s="178"/>
      <c r="G239" s="178"/>
      <c r="H239" s="224"/>
      <c r="I239" s="224"/>
      <c r="J239" s="178"/>
      <c r="K239" s="178"/>
      <c r="L239" s="178"/>
      <c r="M239" s="178"/>
      <c r="N239" s="178"/>
      <c r="O239" s="178"/>
      <c r="P239" s="178"/>
      <c r="Q239" s="178"/>
      <c r="R239" s="178"/>
    </row>
    <row r="240" spans="1:18" s="98" customFormat="1">
      <c r="A240" s="178"/>
      <c r="B240" s="178"/>
      <c r="C240" s="178"/>
      <c r="D240" s="178"/>
      <c r="E240" s="291"/>
      <c r="F240" s="178"/>
      <c r="G240" s="178"/>
      <c r="H240" s="224"/>
      <c r="I240" s="224"/>
      <c r="J240" s="178"/>
      <c r="K240" s="178"/>
      <c r="L240" s="178"/>
      <c r="M240" s="178"/>
      <c r="N240" s="178"/>
      <c r="O240" s="178"/>
      <c r="P240" s="178"/>
      <c r="Q240" s="178"/>
      <c r="R240" s="178"/>
    </row>
    <row r="241" spans="1:18" s="98" customFormat="1">
      <c r="A241" s="178"/>
      <c r="B241" s="178"/>
      <c r="C241" s="178"/>
      <c r="D241" s="178"/>
      <c r="E241" s="291"/>
      <c r="F241" s="178"/>
      <c r="G241" s="178"/>
      <c r="H241" s="224"/>
      <c r="I241" s="224"/>
      <c r="J241" s="178"/>
      <c r="K241" s="178"/>
      <c r="L241" s="178"/>
      <c r="M241" s="178"/>
      <c r="N241" s="178"/>
      <c r="O241" s="178"/>
      <c r="P241" s="178"/>
      <c r="Q241" s="178"/>
      <c r="R241" s="178"/>
    </row>
    <row r="242" spans="1:18" s="98" customFormat="1">
      <c r="A242" s="178"/>
      <c r="B242" s="178"/>
      <c r="C242" s="178"/>
      <c r="D242" s="178"/>
      <c r="E242" s="291"/>
      <c r="F242" s="178"/>
      <c r="G242" s="178"/>
      <c r="H242" s="224"/>
      <c r="I242" s="224"/>
      <c r="J242" s="178"/>
      <c r="K242" s="178"/>
      <c r="L242" s="178"/>
      <c r="M242" s="178"/>
      <c r="N242" s="178"/>
      <c r="O242" s="178"/>
      <c r="P242" s="178"/>
      <c r="Q242" s="178"/>
      <c r="R242" s="178"/>
    </row>
    <row r="243" spans="1:18" s="98" customFormat="1">
      <c r="A243" s="178"/>
      <c r="B243" s="178"/>
      <c r="C243" s="178"/>
      <c r="D243" s="178"/>
      <c r="E243" s="291"/>
      <c r="F243" s="178"/>
      <c r="G243" s="178"/>
      <c r="H243" s="224"/>
      <c r="I243" s="224"/>
      <c r="J243" s="178"/>
      <c r="K243" s="178"/>
      <c r="L243" s="178"/>
      <c r="M243" s="178"/>
      <c r="N243" s="178"/>
      <c r="O243" s="178"/>
      <c r="P243" s="178"/>
      <c r="Q243" s="178"/>
      <c r="R243" s="178"/>
    </row>
    <row r="244" spans="1:18" s="98" customFormat="1">
      <c r="A244" s="178"/>
      <c r="B244" s="178"/>
      <c r="C244" s="178"/>
      <c r="D244" s="178"/>
      <c r="E244" s="291"/>
      <c r="F244" s="178"/>
      <c r="G244" s="178"/>
      <c r="H244" s="224"/>
      <c r="I244" s="224"/>
      <c r="J244" s="178"/>
      <c r="K244" s="178"/>
      <c r="L244" s="178"/>
      <c r="M244" s="178"/>
      <c r="N244" s="178"/>
      <c r="O244" s="178"/>
      <c r="P244" s="178"/>
      <c r="Q244" s="178"/>
      <c r="R244" s="178"/>
    </row>
    <row r="245" spans="1:18" s="98" customFormat="1">
      <c r="A245" s="178"/>
      <c r="B245" s="178"/>
      <c r="C245" s="178"/>
      <c r="D245" s="178"/>
      <c r="E245" s="291"/>
      <c r="F245" s="178"/>
      <c r="G245" s="178"/>
      <c r="H245" s="224"/>
      <c r="I245" s="224"/>
      <c r="J245" s="178"/>
      <c r="K245" s="178"/>
      <c r="L245" s="178"/>
      <c r="M245" s="178"/>
      <c r="N245" s="178"/>
      <c r="O245" s="178"/>
      <c r="P245" s="178"/>
      <c r="Q245" s="178"/>
      <c r="R245" s="178"/>
    </row>
    <row r="246" spans="1:18" s="98" customFormat="1">
      <c r="A246" s="178"/>
      <c r="B246" s="178"/>
      <c r="C246" s="178"/>
      <c r="D246" s="178"/>
      <c r="E246" s="291"/>
      <c r="F246" s="178"/>
      <c r="G246" s="178"/>
      <c r="H246" s="224"/>
      <c r="I246" s="224"/>
      <c r="J246" s="178"/>
      <c r="K246" s="178"/>
      <c r="L246" s="178"/>
      <c r="M246" s="178"/>
      <c r="N246" s="178"/>
      <c r="O246" s="178"/>
      <c r="P246" s="178"/>
      <c r="Q246" s="178"/>
      <c r="R246" s="178"/>
    </row>
    <row r="247" spans="1:18" s="98" customFormat="1">
      <c r="A247" s="178"/>
      <c r="B247" s="178"/>
      <c r="C247" s="178"/>
      <c r="D247" s="178"/>
      <c r="E247" s="291"/>
      <c r="F247" s="178"/>
      <c r="G247" s="178"/>
      <c r="H247" s="224"/>
      <c r="I247" s="224"/>
      <c r="J247" s="178"/>
      <c r="K247" s="178"/>
      <c r="L247" s="178"/>
      <c r="M247" s="178"/>
      <c r="N247" s="178"/>
      <c r="O247" s="178"/>
      <c r="P247" s="178"/>
      <c r="Q247" s="178"/>
      <c r="R247" s="178"/>
    </row>
    <row r="248" spans="1:18" s="98" customFormat="1">
      <c r="A248" s="178"/>
      <c r="B248" s="178"/>
      <c r="C248" s="178"/>
      <c r="D248" s="178"/>
      <c r="E248" s="291"/>
      <c r="F248" s="178"/>
      <c r="G248" s="178"/>
      <c r="H248" s="224"/>
      <c r="I248" s="224"/>
      <c r="J248" s="178"/>
      <c r="K248" s="178"/>
      <c r="L248" s="178"/>
      <c r="M248" s="178"/>
      <c r="N248" s="178"/>
      <c r="O248" s="178"/>
      <c r="P248" s="178"/>
      <c r="Q248" s="178"/>
      <c r="R248" s="178"/>
    </row>
    <row r="249" spans="1:18" s="98" customFormat="1">
      <c r="A249" s="178"/>
      <c r="B249" s="178"/>
      <c r="C249" s="178"/>
      <c r="D249" s="178"/>
      <c r="E249" s="291"/>
      <c r="F249" s="178"/>
      <c r="G249" s="178"/>
      <c r="H249" s="224"/>
      <c r="I249" s="224"/>
      <c r="J249" s="178"/>
      <c r="K249" s="178"/>
      <c r="L249" s="178"/>
      <c r="M249" s="178"/>
      <c r="N249" s="178"/>
      <c r="O249" s="178"/>
      <c r="P249" s="178"/>
      <c r="Q249" s="178"/>
      <c r="R249" s="178"/>
    </row>
    <row r="250" spans="1:18" s="98" customFormat="1">
      <c r="A250" s="178"/>
      <c r="B250" s="178"/>
      <c r="C250" s="178"/>
      <c r="D250" s="178"/>
      <c r="E250" s="291"/>
      <c r="F250" s="178"/>
      <c r="G250" s="178"/>
      <c r="H250" s="224"/>
      <c r="I250" s="224"/>
      <c r="J250" s="178"/>
      <c r="K250" s="178"/>
      <c r="L250" s="178"/>
      <c r="M250" s="178"/>
      <c r="N250" s="178"/>
      <c r="O250" s="178"/>
      <c r="P250" s="178"/>
      <c r="Q250" s="178"/>
      <c r="R250" s="178"/>
    </row>
    <row r="251" spans="1:18" s="98" customFormat="1">
      <c r="A251" s="178"/>
      <c r="B251" s="178"/>
      <c r="C251" s="178"/>
      <c r="D251" s="178"/>
      <c r="E251" s="291"/>
      <c r="F251" s="178"/>
      <c r="G251" s="178"/>
      <c r="H251" s="224"/>
      <c r="I251" s="224"/>
      <c r="J251" s="178"/>
      <c r="K251" s="178"/>
      <c r="L251" s="178"/>
      <c r="M251" s="178"/>
      <c r="N251" s="178"/>
      <c r="O251" s="178"/>
      <c r="P251" s="178"/>
      <c r="Q251" s="178"/>
      <c r="R251" s="178"/>
    </row>
    <row r="252" spans="1:18" s="98" customFormat="1">
      <c r="A252" s="178"/>
      <c r="B252" s="178"/>
      <c r="C252" s="178"/>
      <c r="D252" s="178"/>
      <c r="E252" s="291"/>
      <c r="F252" s="178"/>
      <c r="G252" s="178"/>
      <c r="H252" s="224"/>
      <c r="I252" s="224"/>
      <c r="J252" s="178"/>
      <c r="K252" s="178"/>
      <c r="L252" s="178"/>
      <c r="M252" s="178"/>
      <c r="N252" s="178"/>
      <c r="O252" s="178"/>
      <c r="P252" s="178"/>
      <c r="Q252" s="178"/>
      <c r="R252" s="178"/>
    </row>
    <row r="253" spans="1:18" s="98" customFormat="1">
      <c r="A253" s="178"/>
      <c r="B253" s="178"/>
      <c r="C253" s="178"/>
      <c r="D253" s="178"/>
      <c r="E253" s="291"/>
      <c r="F253" s="178"/>
      <c r="G253" s="178"/>
      <c r="H253" s="224"/>
      <c r="I253" s="224"/>
      <c r="J253" s="178"/>
      <c r="K253" s="178"/>
      <c r="L253" s="178"/>
      <c r="M253" s="178"/>
      <c r="N253" s="178"/>
      <c r="O253" s="178"/>
      <c r="P253" s="178"/>
      <c r="Q253" s="178"/>
      <c r="R253" s="178"/>
    </row>
    <row r="254" spans="1:18" s="98" customFormat="1">
      <c r="A254" s="178"/>
      <c r="B254" s="178"/>
      <c r="C254" s="178"/>
      <c r="D254" s="178"/>
      <c r="E254" s="291"/>
      <c r="F254" s="178"/>
      <c r="G254" s="178"/>
      <c r="H254" s="224"/>
      <c r="I254" s="224"/>
      <c r="J254" s="178"/>
      <c r="K254" s="178"/>
      <c r="L254" s="178"/>
      <c r="M254" s="178"/>
      <c r="N254" s="178"/>
      <c r="O254" s="178"/>
      <c r="P254" s="178"/>
      <c r="Q254" s="178"/>
      <c r="R254" s="178"/>
    </row>
    <row r="255" spans="1:18" s="98" customFormat="1">
      <c r="A255" s="178"/>
      <c r="B255" s="178"/>
      <c r="C255" s="178"/>
      <c r="D255" s="178"/>
      <c r="E255" s="291"/>
      <c r="F255" s="178"/>
      <c r="G255" s="178"/>
      <c r="H255" s="224"/>
      <c r="I255" s="224"/>
      <c r="J255" s="178"/>
      <c r="K255" s="178"/>
      <c r="L255" s="178"/>
      <c r="M255" s="178"/>
      <c r="N255" s="178"/>
      <c r="O255" s="178"/>
      <c r="P255" s="178"/>
      <c r="Q255" s="178"/>
      <c r="R255" s="178"/>
    </row>
    <row r="256" spans="1:18" s="98" customFormat="1">
      <c r="A256" s="178"/>
      <c r="B256" s="178"/>
      <c r="C256" s="178"/>
      <c r="D256" s="178"/>
      <c r="E256" s="291"/>
      <c r="F256" s="178"/>
      <c r="G256" s="178"/>
      <c r="H256" s="224"/>
      <c r="I256" s="224"/>
      <c r="J256" s="178"/>
      <c r="K256" s="178"/>
      <c r="L256" s="178"/>
      <c r="M256" s="178"/>
      <c r="N256" s="178"/>
      <c r="O256" s="178"/>
      <c r="P256" s="178"/>
      <c r="Q256" s="178"/>
      <c r="R256" s="178"/>
    </row>
    <row r="257" spans="1:18" s="98" customFormat="1">
      <c r="A257" s="178"/>
      <c r="B257" s="178"/>
      <c r="C257" s="178"/>
      <c r="D257" s="178"/>
      <c r="E257" s="291"/>
      <c r="F257" s="178"/>
      <c r="G257" s="178"/>
      <c r="H257" s="224"/>
      <c r="I257" s="224"/>
      <c r="J257" s="178"/>
      <c r="K257" s="178"/>
      <c r="L257" s="178"/>
      <c r="M257" s="178"/>
      <c r="N257" s="178"/>
      <c r="O257" s="178"/>
      <c r="P257" s="178"/>
      <c r="Q257" s="178"/>
      <c r="R257" s="178"/>
    </row>
    <row r="258" spans="1:18" s="98" customFormat="1">
      <c r="A258" s="178"/>
      <c r="B258" s="178"/>
      <c r="C258" s="178"/>
      <c r="D258" s="178"/>
      <c r="E258" s="291"/>
      <c r="F258" s="178"/>
      <c r="G258" s="178"/>
      <c r="H258" s="224"/>
      <c r="I258" s="224"/>
      <c r="J258" s="178"/>
      <c r="K258" s="178"/>
      <c r="L258" s="178"/>
      <c r="M258" s="178"/>
      <c r="N258" s="178"/>
      <c r="O258" s="178"/>
      <c r="P258" s="178"/>
      <c r="Q258" s="178"/>
      <c r="R258" s="178"/>
    </row>
    <row r="259" spans="1:18" s="98" customFormat="1">
      <c r="A259" s="178"/>
      <c r="B259" s="178"/>
      <c r="C259" s="178"/>
      <c r="D259" s="178"/>
      <c r="E259" s="291"/>
      <c r="F259" s="178"/>
      <c r="G259" s="178"/>
      <c r="H259" s="224"/>
      <c r="I259" s="224"/>
      <c r="J259" s="178"/>
      <c r="K259" s="178"/>
      <c r="L259" s="178"/>
      <c r="M259" s="178"/>
      <c r="N259" s="178"/>
      <c r="O259" s="178"/>
      <c r="P259" s="178"/>
      <c r="Q259" s="178"/>
      <c r="R259" s="178"/>
    </row>
    <row r="260" spans="1:18" s="98" customFormat="1">
      <c r="A260" s="178"/>
      <c r="B260" s="178"/>
      <c r="C260" s="178"/>
      <c r="D260" s="178"/>
      <c r="E260" s="291"/>
      <c r="F260" s="178"/>
      <c r="G260" s="178"/>
      <c r="H260" s="224"/>
      <c r="I260" s="224"/>
      <c r="J260" s="178"/>
      <c r="K260" s="178"/>
      <c r="L260" s="178"/>
      <c r="M260" s="178"/>
      <c r="N260" s="178"/>
      <c r="O260" s="178"/>
      <c r="P260" s="178"/>
      <c r="Q260" s="178"/>
      <c r="R260" s="178"/>
    </row>
    <row r="261" spans="1:18" s="98" customFormat="1">
      <c r="A261" s="178"/>
      <c r="B261" s="178"/>
      <c r="C261" s="178"/>
      <c r="D261" s="178"/>
      <c r="E261" s="291"/>
      <c r="F261" s="178"/>
      <c r="G261" s="178"/>
      <c r="H261" s="224"/>
      <c r="I261" s="224"/>
      <c r="J261" s="178"/>
      <c r="K261" s="178"/>
      <c r="L261" s="178"/>
      <c r="M261" s="178"/>
      <c r="N261" s="178"/>
      <c r="O261" s="178"/>
      <c r="P261" s="178"/>
      <c r="Q261" s="178"/>
      <c r="R261" s="178"/>
    </row>
    <row r="262" spans="1:18" s="98" customFormat="1">
      <c r="A262" s="178"/>
      <c r="B262" s="178"/>
      <c r="C262" s="178"/>
      <c r="D262" s="178"/>
      <c r="E262" s="291"/>
      <c r="F262" s="178"/>
      <c r="G262" s="178"/>
      <c r="H262" s="224"/>
      <c r="I262" s="224"/>
      <c r="J262" s="178"/>
      <c r="K262" s="178"/>
      <c r="L262" s="178"/>
      <c r="M262" s="178"/>
      <c r="N262" s="178"/>
      <c r="O262" s="178"/>
      <c r="P262" s="178"/>
      <c r="Q262" s="178"/>
      <c r="R262" s="178"/>
    </row>
    <row r="263" spans="1:18" s="98" customFormat="1">
      <c r="A263" s="178"/>
      <c r="B263" s="178"/>
      <c r="C263" s="178"/>
      <c r="D263" s="178"/>
      <c r="E263" s="291"/>
      <c r="F263" s="178"/>
      <c r="G263" s="178"/>
      <c r="H263" s="224"/>
      <c r="I263" s="224"/>
      <c r="J263" s="178"/>
      <c r="K263" s="178"/>
      <c r="L263" s="178"/>
      <c r="M263" s="178"/>
      <c r="N263" s="178"/>
      <c r="O263" s="178"/>
      <c r="P263" s="178"/>
      <c r="Q263" s="178"/>
      <c r="R263" s="178"/>
    </row>
    <row r="264" spans="1:18" s="98" customFormat="1">
      <c r="A264" s="178"/>
      <c r="B264" s="178"/>
      <c r="C264" s="178"/>
      <c r="D264" s="178"/>
      <c r="E264" s="291"/>
      <c r="F264" s="178"/>
      <c r="G264" s="178"/>
      <c r="H264" s="224"/>
      <c r="I264" s="224"/>
      <c r="J264" s="178"/>
      <c r="K264" s="178"/>
      <c r="L264" s="178"/>
      <c r="M264" s="178"/>
      <c r="N264" s="178"/>
      <c r="O264" s="178"/>
      <c r="P264" s="178"/>
      <c r="Q264" s="178"/>
      <c r="R264" s="178"/>
    </row>
    <row r="265" spans="1:18" s="98" customFormat="1">
      <c r="A265" s="178"/>
      <c r="B265" s="178"/>
      <c r="C265" s="178"/>
      <c r="D265" s="178"/>
      <c r="E265" s="291"/>
      <c r="F265" s="178"/>
      <c r="G265" s="178"/>
      <c r="H265" s="224"/>
      <c r="I265" s="224"/>
      <c r="J265" s="178"/>
      <c r="K265" s="178"/>
      <c r="L265" s="178"/>
      <c r="M265" s="178"/>
      <c r="N265" s="178"/>
      <c r="O265" s="178"/>
      <c r="P265" s="178"/>
      <c r="Q265" s="178"/>
      <c r="R265" s="178"/>
    </row>
    <row r="266" spans="1:18" s="98" customFormat="1">
      <c r="A266" s="178"/>
      <c r="B266" s="178"/>
      <c r="C266" s="178"/>
      <c r="D266" s="178"/>
      <c r="E266" s="291"/>
      <c r="F266" s="178"/>
      <c r="G266" s="178"/>
      <c r="H266" s="224"/>
      <c r="I266" s="224"/>
      <c r="J266" s="178"/>
      <c r="K266" s="178"/>
      <c r="L266" s="178"/>
      <c r="M266" s="178"/>
      <c r="N266" s="178"/>
      <c r="O266" s="178"/>
      <c r="P266" s="178"/>
      <c r="Q266" s="178"/>
      <c r="R266" s="178"/>
    </row>
    <row r="267" spans="1:18" s="98" customFormat="1">
      <c r="A267" s="178"/>
      <c r="B267" s="178"/>
      <c r="C267" s="178"/>
      <c r="D267" s="178"/>
      <c r="E267" s="291"/>
      <c r="F267" s="178"/>
      <c r="G267" s="178"/>
      <c r="H267" s="224"/>
      <c r="I267" s="224"/>
      <c r="J267" s="178"/>
      <c r="K267" s="178"/>
      <c r="L267" s="178"/>
      <c r="M267" s="178"/>
      <c r="N267" s="178"/>
      <c r="O267" s="178"/>
      <c r="P267" s="178"/>
      <c r="Q267" s="178"/>
      <c r="R267" s="178"/>
    </row>
    <row r="268" spans="1:18" s="98" customFormat="1">
      <c r="A268" s="178"/>
      <c r="B268" s="178"/>
      <c r="C268" s="178"/>
      <c r="D268" s="178"/>
      <c r="E268" s="291"/>
      <c r="F268" s="178"/>
      <c r="G268" s="178"/>
      <c r="H268" s="224"/>
      <c r="I268" s="224"/>
      <c r="J268" s="178"/>
      <c r="K268" s="178"/>
      <c r="L268" s="178"/>
      <c r="M268" s="178"/>
      <c r="N268" s="178"/>
      <c r="O268" s="178"/>
      <c r="P268" s="178"/>
      <c r="Q268" s="178"/>
      <c r="R268" s="178"/>
    </row>
    <row r="269" spans="1:18" s="98" customFormat="1">
      <c r="A269" s="178"/>
      <c r="B269" s="178"/>
      <c r="C269" s="178"/>
      <c r="D269" s="178"/>
      <c r="E269" s="291"/>
      <c r="F269" s="178"/>
      <c r="G269" s="178"/>
      <c r="H269" s="224"/>
      <c r="I269" s="224"/>
      <c r="J269" s="178"/>
      <c r="K269" s="178"/>
      <c r="L269" s="178"/>
      <c r="M269" s="178"/>
      <c r="N269" s="178"/>
      <c r="O269" s="178"/>
      <c r="P269" s="178"/>
      <c r="Q269" s="178"/>
      <c r="R269" s="178"/>
    </row>
    <row r="270" spans="1:18" s="98" customFormat="1">
      <c r="A270" s="178"/>
      <c r="B270" s="178"/>
      <c r="C270" s="178"/>
      <c r="D270" s="178"/>
      <c r="E270" s="291"/>
      <c r="F270" s="178"/>
      <c r="G270" s="178"/>
      <c r="H270" s="224"/>
      <c r="I270" s="224"/>
      <c r="J270" s="178"/>
      <c r="K270" s="178"/>
      <c r="L270" s="178"/>
      <c r="M270" s="178"/>
      <c r="N270" s="178"/>
      <c r="O270" s="178"/>
      <c r="P270" s="178"/>
      <c r="Q270" s="178"/>
      <c r="R270" s="178"/>
    </row>
    <row r="271" spans="1:18" s="98" customFormat="1">
      <c r="A271" s="178"/>
      <c r="B271" s="178"/>
      <c r="C271" s="178"/>
      <c r="D271" s="178"/>
      <c r="E271" s="291"/>
      <c r="F271" s="178"/>
      <c r="G271" s="178"/>
      <c r="H271" s="224"/>
      <c r="I271" s="224"/>
      <c r="J271" s="178"/>
      <c r="K271" s="178"/>
      <c r="L271" s="178"/>
      <c r="M271" s="178"/>
      <c r="N271" s="178"/>
      <c r="O271" s="178"/>
      <c r="P271" s="178"/>
      <c r="Q271" s="178"/>
      <c r="R271" s="178"/>
    </row>
    <row r="272" spans="1:18" s="98" customFormat="1">
      <c r="A272" s="178"/>
      <c r="B272" s="178"/>
      <c r="C272" s="178"/>
      <c r="D272" s="178"/>
      <c r="E272" s="291"/>
      <c r="F272" s="178"/>
      <c r="G272" s="178"/>
      <c r="H272" s="224"/>
      <c r="I272" s="224"/>
      <c r="J272" s="178"/>
      <c r="K272" s="178"/>
      <c r="L272" s="178"/>
      <c r="M272" s="178"/>
      <c r="N272" s="178"/>
      <c r="O272" s="178"/>
      <c r="P272" s="178"/>
      <c r="Q272" s="178"/>
      <c r="R272" s="178"/>
    </row>
    <row r="273" spans="1:18" s="98" customFormat="1">
      <c r="A273" s="178"/>
      <c r="B273" s="178"/>
      <c r="C273" s="178"/>
      <c r="D273" s="178"/>
      <c r="E273" s="291"/>
      <c r="F273" s="178"/>
      <c r="G273" s="178"/>
      <c r="H273" s="224"/>
      <c r="I273" s="224"/>
      <c r="J273" s="178"/>
      <c r="K273" s="178"/>
      <c r="L273" s="178"/>
      <c r="M273" s="178"/>
      <c r="N273" s="178"/>
      <c r="O273" s="178"/>
      <c r="P273" s="178"/>
      <c r="Q273" s="178"/>
      <c r="R273" s="178"/>
    </row>
    <row r="274" spans="1:18" s="98" customFormat="1">
      <c r="A274" s="178"/>
      <c r="B274" s="178"/>
      <c r="C274" s="178"/>
      <c r="D274" s="178"/>
      <c r="E274" s="291"/>
      <c r="F274" s="178"/>
      <c r="G274" s="178"/>
      <c r="H274" s="224"/>
      <c r="I274" s="224"/>
      <c r="J274" s="178"/>
      <c r="K274" s="178"/>
      <c r="L274" s="178"/>
      <c r="M274" s="178"/>
      <c r="N274" s="178"/>
      <c r="O274" s="178"/>
      <c r="P274" s="178"/>
      <c r="Q274" s="178"/>
      <c r="R274" s="178"/>
    </row>
    <row r="275" spans="1:18" s="98" customFormat="1">
      <c r="A275" s="178"/>
      <c r="B275" s="178"/>
      <c r="C275" s="178"/>
      <c r="D275" s="178"/>
      <c r="E275" s="291"/>
      <c r="F275" s="178"/>
      <c r="G275" s="178"/>
      <c r="H275" s="224"/>
      <c r="I275" s="224"/>
      <c r="J275" s="178"/>
      <c r="K275" s="178"/>
      <c r="L275" s="178"/>
      <c r="M275" s="178"/>
      <c r="N275" s="178"/>
      <c r="O275" s="178"/>
      <c r="P275" s="178"/>
      <c r="Q275" s="178"/>
      <c r="R275" s="178"/>
    </row>
    <row r="276" spans="1:18" s="98" customFormat="1">
      <c r="A276" s="178"/>
      <c r="B276" s="178"/>
      <c r="C276" s="178"/>
      <c r="D276" s="178"/>
      <c r="E276" s="291"/>
      <c r="F276" s="178"/>
      <c r="G276" s="178"/>
      <c r="H276" s="224"/>
      <c r="I276" s="224"/>
      <c r="J276" s="178"/>
      <c r="K276" s="178"/>
      <c r="L276" s="178"/>
      <c r="M276" s="178"/>
      <c r="N276" s="178"/>
      <c r="O276" s="178"/>
      <c r="P276" s="178"/>
      <c r="Q276" s="178"/>
      <c r="R276" s="178"/>
    </row>
    <row r="277" spans="1:18" s="98" customFormat="1">
      <c r="A277" s="178"/>
      <c r="B277" s="178"/>
      <c r="C277" s="178"/>
      <c r="D277" s="178"/>
      <c r="E277" s="291"/>
      <c r="F277" s="178"/>
      <c r="G277" s="178"/>
      <c r="H277" s="224"/>
      <c r="I277" s="224"/>
      <c r="J277" s="178"/>
      <c r="K277" s="178"/>
      <c r="L277" s="178"/>
      <c r="M277" s="178"/>
      <c r="N277" s="178"/>
      <c r="O277" s="178"/>
      <c r="P277" s="178"/>
      <c r="Q277" s="178"/>
      <c r="R277" s="178"/>
    </row>
    <row r="278" spans="1:18" s="98" customFormat="1">
      <c r="A278" s="178"/>
      <c r="B278" s="178"/>
      <c r="C278" s="178"/>
      <c r="D278" s="178"/>
      <c r="E278" s="291"/>
      <c r="F278" s="178"/>
      <c r="G278" s="178"/>
      <c r="H278" s="224"/>
      <c r="I278" s="224"/>
      <c r="J278" s="178"/>
      <c r="K278" s="178"/>
      <c r="L278" s="178"/>
      <c r="M278" s="178"/>
      <c r="N278" s="178"/>
      <c r="O278" s="178"/>
      <c r="P278" s="178"/>
      <c r="Q278" s="178"/>
      <c r="R278" s="178"/>
    </row>
    <row r="279" spans="1:18" s="98" customFormat="1">
      <c r="A279" s="178"/>
      <c r="B279" s="178"/>
      <c r="C279" s="178"/>
      <c r="D279" s="178"/>
      <c r="E279" s="291"/>
      <c r="F279" s="178"/>
      <c r="G279" s="178"/>
      <c r="H279" s="224"/>
      <c r="I279" s="224"/>
      <c r="J279" s="178"/>
      <c r="K279" s="178"/>
      <c r="L279" s="178"/>
      <c r="M279" s="178"/>
      <c r="N279" s="178"/>
      <c r="O279" s="178"/>
      <c r="P279" s="178"/>
      <c r="Q279" s="178"/>
      <c r="R279" s="178"/>
    </row>
    <row r="280" spans="1:18" s="98" customFormat="1">
      <c r="A280" s="178"/>
      <c r="B280" s="178"/>
      <c r="C280" s="178"/>
      <c r="D280" s="178"/>
      <c r="E280" s="291"/>
      <c r="F280" s="178"/>
      <c r="G280" s="178"/>
      <c r="H280" s="224"/>
      <c r="I280" s="224"/>
      <c r="J280" s="178"/>
      <c r="K280" s="178"/>
      <c r="L280" s="178"/>
      <c r="M280" s="178"/>
      <c r="N280" s="178"/>
      <c r="O280" s="178"/>
      <c r="P280" s="178"/>
      <c r="Q280" s="178"/>
      <c r="R280" s="178"/>
    </row>
    <row r="281" spans="1:18" s="98" customFormat="1">
      <c r="A281" s="178"/>
      <c r="B281" s="178"/>
      <c r="C281" s="178"/>
      <c r="D281" s="178"/>
      <c r="E281" s="291"/>
      <c r="F281" s="178"/>
      <c r="G281" s="178"/>
      <c r="H281" s="224"/>
      <c r="I281" s="224"/>
      <c r="J281" s="178"/>
      <c r="K281" s="178"/>
      <c r="L281" s="178"/>
      <c r="M281" s="178"/>
      <c r="N281" s="178"/>
      <c r="O281" s="178"/>
      <c r="P281" s="178"/>
      <c r="Q281" s="178"/>
      <c r="R281" s="178"/>
    </row>
    <row r="282" spans="1:18" s="98" customFormat="1">
      <c r="A282" s="178"/>
      <c r="B282" s="178"/>
      <c r="C282" s="178"/>
      <c r="D282" s="178"/>
      <c r="E282" s="291"/>
      <c r="F282" s="178"/>
      <c r="G282" s="178"/>
      <c r="H282" s="224"/>
      <c r="I282" s="224"/>
      <c r="J282" s="178"/>
      <c r="K282" s="178"/>
      <c r="L282" s="178"/>
      <c r="M282" s="178"/>
      <c r="N282" s="178"/>
      <c r="O282" s="178"/>
      <c r="P282" s="178"/>
      <c r="Q282" s="178"/>
      <c r="R282" s="178"/>
    </row>
    <row r="283" spans="1:18" s="98" customFormat="1">
      <c r="A283" s="178"/>
      <c r="B283" s="178"/>
      <c r="C283" s="178"/>
      <c r="D283" s="178"/>
      <c r="E283" s="291"/>
      <c r="F283" s="178"/>
      <c r="G283" s="178"/>
      <c r="H283" s="224"/>
      <c r="I283" s="224"/>
      <c r="J283" s="178"/>
      <c r="K283" s="178"/>
      <c r="L283" s="178"/>
      <c r="M283" s="178"/>
      <c r="N283" s="178"/>
      <c r="O283" s="178"/>
      <c r="P283" s="178"/>
      <c r="Q283" s="178"/>
      <c r="R283" s="178"/>
    </row>
    <row r="284" spans="1:18" s="98" customFormat="1">
      <c r="A284" s="178"/>
      <c r="B284" s="178"/>
      <c r="C284" s="178"/>
      <c r="D284" s="178"/>
      <c r="E284" s="291"/>
      <c r="F284" s="178"/>
      <c r="G284" s="178"/>
      <c r="H284" s="224"/>
      <c r="I284" s="224"/>
      <c r="J284" s="178"/>
      <c r="K284" s="178"/>
      <c r="L284" s="178"/>
      <c r="M284" s="178"/>
      <c r="N284" s="178"/>
      <c r="O284" s="178"/>
      <c r="P284" s="178"/>
      <c r="Q284" s="178"/>
      <c r="R284" s="178"/>
    </row>
    <row r="285" spans="1:18" s="98" customFormat="1">
      <c r="A285" s="178"/>
      <c r="B285" s="178"/>
      <c r="C285" s="178"/>
      <c r="D285" s="178"/>
      <c r="E285" s="291"/>
      <c r="F285" s="178"/>
      <c r="G285" s="178"/>
      <c r="H285" s="224"/>
      <c r="I285" s="224"/>
      <c r="J285" s="178"/>
      <c r="K285" s="178"/>
      <c r="L285" s="178"/>
      <c r="M285" s="178"/>
      <c r="N285" s="178"/>
      <c r="O285" s="178"/>
      <c r="P285" s="178"/>
      <c r="Q285" s="178"/>
      <c r="R285" s="178"/>
    </row>
    <row r="286" spans="1:18" s="98" customFormat="1">
      <c r="A286" s="178"/>
      <c r="B286" s="178"/>
      <c r="C286" s="178"/>
      <c r="D286" s="178"/>
      <c r="E286" s="291"/>
      <c r="F286" s="178"/>
      <c r="G286" s="178"/>
      <c r="H286" s="224"/>
      <c r="I286" s="224"/>
      <c r="J286" s="178"/>
      <c r="K286" s="178"/>
      <c r="L286" s="178"/>
      <c r="M286" s="178"/>
      <c r="N286" s="178"/>
      <c r="O286" s="178"/>
      <c r="P286" s="178"/>
      <c r="Q286" s="178"/>
      <c r="R286" s="178"/>
    </row>
    <row r="287" spans="1:18" s="98" customFormat="1">
      <c r="A287" s="178"/>
      <c r="B287" s="178"/>
      <c r="C287" s="178"/>
      <c r="D287" s="178"/>
      <c r="E287" s="291"/>
      <c r="F287" s="178"/>
      <c r="G287" s="178"/>
      <c r="H287" s="224"/>
      <c r="I287" s="224"/>
      <c r="J287" s="178"/>
      <c r="K287" s="178"/>
      <c r="L287" s="178"/>
      <c r="M287" s="178"/>
      <c r="N287" s="178"/>
      <c r="O287" s="178"/>
      <c r="P287" s="178"/>
      <c r="Q287" s="178"/>
      <c r="R287" s="178"/>
    </row>
    <row r="288" spans="1:18" s="98" customFormat="1">
      <c r="A288" s="178"/>
      <c r="B288" s="178"/>
      <c r="C288" s="178"/>
      <c r="D288" s="178"/>
      <c r="E288" s="291"/>
      <c r="F288" s="178"/>
      <c r="G288" s="178"/>
      <c r="H288" s="224"/>
      <c r="I288" s="224"/>
      <c r="J288" s="178"/>
      <c r="K288" s="178"/>
      <c r="L288" s="178"/>
      <c r="M288" s="178"/>
      <c r="N288" s="178"/>
      <c r="O288" s="178"/>
      <c r="P288" s="178"/>
      <c r="Q288" s="178"/>
      <c r="R288" s="178"/>
    </row>
    <row r="289" spans="1:18" s="98" customFormat="1">
      <c r="A289" s="178"/>
      <c r="B289" s="178"/>
      <c r="C289" s="178"/>
      <c r="D289" s="178"/>
      <c r="E289" s="291"/>
      <c r="F289" s="178"/>
      <c r="G289" s="178"/>
      <c r="H289" s="224"/>
      <c r="I289" s="224"/>
      <c r="J289" s="178"/>
      <c r="K289" s="178"/>
      <c r="L289" s="178"/>
      <c r="M289" s="178"/>
      <c r="N289" s="178"/>
      <c r="O289" s="178"/>
      <c r="P289" s="178"/>
      <c r="Q289" s="178"/>
      <c r="R289" s="178"/>
    </row>
    <row r="290" spans="1:18" s="98" customFormat="1">
      <c r="A290" s="178"/>
      <c r="B290" s="178"/>
      <c r="C290" s="178"/>
      <c r="D290" s="178"/>
      <c r="E290" s="291"/>
      <c r="F290" s="178"/>
      <c r="G290" s="178"/>
      <c r="H290" s="224"/>
      <c r="I290" s="224"/>
      <c r="J290" s="178"/>
      <c r="K290" s="178"/>
      <c r="L290" s="178"/>
      <c r="M290" s="178"/>
      <c r="N290" s="178"/>
      <c r="O290" s="178"/>
      <c r="P290" s="178"/>
      <c r="Q290" s="178"/>
      <c r="R290" s="178"/>
    </row>
    <row r="291" spans="1:18" s="98" customFormat="1">
      <c r="A291" s="178"/>
      <c r="B291" s="178"/>
      <c r="C291" s="178"/>
      <c r="D291" s="178"/>
      <c r="E291" s="291"/>
      <c r="F291" s="178"/>
      <c r="G291" s="178"/>
      <c r="H291" s="224"/>
      <c r="I291" s="224"/>
      <c r="J291" s="178"/>
      <c r="K291" s="178"/>
      <c r="L291" s="178"/>
      <c r="M291" s="178"/>
      <c r="N291" s="178"/>
      <c r="O291" s="178"/>
      <c r="P291" s="178"/>
      <c r="Q291" s="178"/>
      <c r="R291" s="178"/>
    </row>
    <row r="292" spans="1:18" s="98" customFormat="1">
      <c r="A292" s="178"/>
      <c r="B292" s="178"/>
      <c r="C292" s="178"/>
      <c r="D292" s="178"/>
      <c r="E292" s="291"/>
      <c r="F292" s="178"/>
      <c r="G292" s="178"/>
      <c r="H292" s="224"/>
      <c r="I292" s="224"/>
      <c r="J292" s="178"/>
      <c r="K292" s="178"/>
      <c r="L292" s="178"/>
      <c r="M292" s="178"/>
      <c r="N292" s="178"/>
      <c r="O292" s="178"/>
      <c r="P292" s="178"/>
      <c r="Q292" s="178"/>
      <c r="R292" s="178"/>
    </row>
    <row r="293" spans="1:18" s="98" customFormat="1">
      <c r="A293" s="178"/>
      <c r="B293" s="178"/>
      <c r="C293" s="178"/>
      <c r="D293" s="178"/>
      <c r="E293" s="291"/>
      <c r="F293" s="178"/>
      <c r="G293" s="178"/>
      <c r="H293" s="224"/>
      <c r="I293" s="224"/>
      <c r="J293" s="178"/>
      <c r="K293" s="178"/>
      <c r="L293" s="178"/>
      <c r="M293" s="178"/>
      <c r="N293" s="178"/>
      <c r="O293" s="178"/>
      <c r="P293" s="178"/>
      <c r="Q293" s="178"/>
      <c r="R293" s="178"/>
    </row>
    <row r="294" spans="1:18" s="98" customFormat="1">
      <c r="A294" s="178"/>
      <c r="B294" s="178"/>
      <c r="C294" s="178"/>
      <c r="D294" s="178"/>
      <c r="E294" s="291"/>
      <c r="F294" s="178"/>
      <c r="G294" s="178"/>
      <c r="H294" s="224"/>
      <c r="I294" s="224"/>
      <c r="J294" s="178"/>
      <c r="K294" s="178"/>
      <c r="L294" s="178"/>
      <c r="M294" s="178"/>
      <c r="N294" s="178"/>
      <c r="O294" s="178"/>
      <c r="P294" s="178"/>
      <c r="Q294" s="178"/>
      <c r="R294" s="178"/>
    </row>
    <row r="295" spans="1:18" s="98" customFormat="1">
      <c r="A295" s="178"/>
      <c r="B295" s="178"/>
      <c r="C295" s="178"/>
      <c r="D295" s="178"/>
      <c r="E295" s="291"/>
      <c r="F295" s="178"/>
      <c r="G295" s="178"/>
      <c r="H295" s="224"/>
      <c r="I295" s="224"/>
      <c r="J295" s="178"/>
      <c r="K295" s="178"/>
      <c r="L295" s="178"/>
      <c r="M295" s="178"/>
      <c r="N295" s="178"/>
      <c r="O295" s="178"/>
      <c r="P295" s="178"/>
      <c r="Q295" s="178"/>
      <c r="R295" s="178"/>
    </row>
    <row r="296" spans="1:18" s="98" customFormat="1">
      <c r="A296" s="178"/>
      <c r="B296" s="178"/>
      <c r="C296" s="178"/>
      <c r="D296" s="178"/>
      <c r="E296" s="291"/>
      <c r="F296" s="178"/>
      <c r="G296" s="178"/>
      <c r="H296" s="224"/>
      <c r="I296" s="224"/>
      <c r="J296" s="178"/>
      <c r="K296" s="178"/>
      <c r="L296" s="178"/>
      <c r="M296" s="178"/>
      <c r="N296" s="178"/>
      <c r="O296" s="178"/>
      <c r="P296" s="178"/>
      <c r="Q296" s="178"/>
      <c r="R296" s="178"/>
    </row>
    <row r="297" spans="1:18" s="98" customFormat="1">
      <c r="A297" s="178"/>
      <c r="B297" s="178"/>
      <c r="C297" s="178"/>
      <c r="D297" s="178"/>
      <c r="E297" s="291"/>
      <c r="F297" s="178"/>
      <c r="G297" s="178"/>
      <c r="H297" s="224"/>
      <c r="I297" s="224"/>
      <c r="J297" s="178"/>
      <c r="K297" s="178"/>
      <c r="L297" s="178"/>
      <c r="M297" s="178"/>
      <c r="N297" s="178"/>
      <c r="O297" s="178"/>
      <c r="P297" s="178"/>
      <c r="Q297" s="178"/>
      <c r="R297" s="178"/>
    </row>
    <row r="298" spans="1:18" s="98" customFormat="1">
      <c r="A298" s="178"/>
      <c r="B298" s="178"/>
      <c r="C298" s="178"/>
      <c r="D298" s="178"/>
      <c r="E298" s="291"/>
      <c r="F298" s="178"/>
      <c r="G298" s="178"/>
      <c r="H298" s="224"/>
      <c r="I298" s="224"/>
      <c r="J298" s="178"/>
      <c r="K298" s="178"/>
      <c r="L298" s="178"/>
      <c r="M298" s="178"/>
      <c r="N298" s="178"/>
      <c r="O298" s="178"/>
      <c r="P298" s="178"/>
      <c r="Q298" s="178"/>
      <c r="R298" s="178"/>
    </row>
    <row r="299" spans="1:18" s="98" customFormat="1">
      <c r="A299" s="178"/>
      <c r="B299" s="178"/>
      <c r="C299" s="178"/>
      <c r="D299" s="178"/>
      <c r="E299" s="291"/>
      <c r="F299" s="178"/>
      <c r="G299" s="178"/>
      <c r="H299" s="224"/>
      <c r="I299" s="224"/>
      <c r="J299" s="178"/>
      <c r="K299" s="178"/>
      <c r="L299" s="178"/>
      <c r="M299" s="178"/>
      <c r="N299" s="178"/>
      <c r="O299" s="178"/>
      <c r="P299" s="178"/>
      <c r="Q299" s="178"/>
      <c r="R299" s="178"/>
    </row>
    <row r="300" spans="1:18" s="98" customFormat="1">
      <c r="A300" s="178"/>
      <c r="B300" s="178"/>
      <c r="C300" s="178"/>
      <c r="D300" s="178"/>
      <c r="E300" s="291"/>
      <c r="F300" s="178"/>
      <c r="G300" s="178"/>
      <c r="H300" s="224"/>
      <c r="I300" s="224"/>
      <c r="J300" s="178"/>
      <c r="K300" s="178"/>
      <c r="L300" s="178"/>
      <c r="M300" s="178"/>
      <c r="N300" s="178"/>
      <c r="O300" s="178"/>
      <c r="P300" s="178"/>
      <c r="Q300" s="178"/>
      <c r="R300" s="178"/>
    </row>
    <row r="301" spans="1:18" s="98" customFormat="1">
      <c r="A301" s="178"/>
      <c r="B301" s="178"/>
      <c r="C301" s="178"/>
      <c r="D301" s="178"/>
      <c r="E301" s="291"/>
      <c r="F301" s="178"/>
      <c r="G301" s="178"/>
      <c r="H301" s="224"/>
      <c r="I301" s="224"/>
      <c r="J301" s="178"/>
      <c r="K301" s="178"/>
      <c r="L301" s="178"/>
      <c r="M301" s="178"/>
      <c r="N301" s="178"/>
      <c r="O301" s="178"/>
      <c r="P301" s="178"/>
      <c r="Q301" s="178"/>
      <c r="R301" s="178"/>
    </row>
    <row r="302" spans="1:18" s="98" customFormat="1">
      <c r="A302" s="178"/>
      <c r="B302" s="178"/>
      <c r="C302" s="178"/>
      <c r="D302" s="178"/>
      <c r="E302" s="291"/>
      <c r="F302" s="178"/>
      <c r="G302" s="178"/>
      <c r="H302" s="224"/>
      <c r="I302" s="224"/>
      <c r="J302" s="178"/>
      <c r="K302" s="178"/>
      <c r="L302" s="178"/>
      <c r="M302" s="178"/>
      <c r="N302" s="178"/>
      <c r="O302" s="178"/>
      <c r="P302" s="178"/>
      <c r="Q302" s="178"/>
      <c r="R302" s="178"/>
    </row>
    <row r="303" spans="1:18" s="98" customFormat="1">
      <c r="A303" s="178"/>
      <c r="B303" s="178"/>
      <c r="C303" s="178"/>
      <c r="D303" s="178"/>
      <c r="E303" s="291"/>
      <c r="F303" s="178"/>
      <c r="G303" s="178"/>
      <c r="H303" s="224"/>
      <c r="I303" s="224"/>
      <c r="J303" s="178"/>
      <c r="K303" s="178"/>
      <c r="L303" s="178"/>
      <c r="M303" s="178"/>
      <c r="N303" s="178"/>
      <c r="O303" s="178"/>
      <c r="P303" s="178"/>
      <c r="Q303" s="178"/>
      <c r="R303" s="178"/>
    </row>
    <row r="304" spans="1:18" s="98" customFormat="1">
      <c r="A304" s="178"/>
      <c r="B304" s="178"/>
      <c r="C304" s="178"/>
      <c r="D304" s="178"/>
      <c r="E304" s="291"/>
      <c r="F304" s="178"/>
      <c r="G304" s="178"/>
      <c r="H304" s="224"/>
      <c r="I304" s="224"/>
      <c r="J304" s="178"/>
      <c r="K304" s="178"/>
      <c r="L304" s="178"/>
      <c r="M304" s="178"/>
      <c r="N304" s="178"/>
      <c r="O304" s="178"/>
      <c r="P304" s="178"/>
      <c r="Q304" s="178"/>
      <c r="R304" s="178"/>
    </row>
    <row r="305" spans="1:18" s="98" customFormat="1">
      <c r="A305" s="178"/>
      <c r="B305" s="178"/>
      <c r="C305" s="178"/>
      <c r="D305" s="178"/>
      <c r="E305" s="291"/>
      <c r="F305" s="178"/>
      <c r="G305" s="178"/>
      <c r="H305" s="224"/>
      <c r="I305" s="224"/>
      <c r="J305" s="178"/>
      <c r="K305" s="178"/>
      <c r="L305" s="178"/>
      <c r="M305" s="178"/>
      <c r="N305" s="178"/>
      <c r="O305" s="178"/>
      <c r="P305" s="178"/>
      <c r="Q305" s="178"/>
      <c r="R305" s="178"/>
    </row>
    <row r="306" spans="1:18" s="98" customFormat="1">
      <c r="A306" s="178"/>
      <c r="B306" s="178"/>
      <c r="C306" s="178"/>
      <c r="D306" s="178"/>
      <c r="E306" s="291"/>
      <c r="F306" s="178"/>
      <c r="G306" s="178"/>
      <c r="H306" s="224"/>
      <c r="I306" s="224"/>
      <c r="J306" s="178"/>
      <c r="K306" s="178"/>
      <c r="L306" s="178"/>
      <c r="M306" s="178"/>
      <c r="N306" s="178"/>
      <c r="O306" s="178"/>
      <c r="P306" s="178"/>
      <c r="Q306" s="178"/>
      <c r="R306" s="178"/>
    </row>
    <row r="307" spans="1:18" s="98" customFormat="1">
      <c r="A307" s="178"/>
      <c r="B307" s="178"/>
      <c r="C307" s="178"/>
      <c r="D307" s="178"/>
      <c r="E307" s="291"/>
      <c r="F307" s="178"/>
      <c r="G307" s="178"/>
      <c r="H307" s="224"/>
      <c r="I307" s="224"/>
      <c r="J307" s="178"/>
      <c r="K307" s="178"/>
      <c r="L307" s="178"/>
      <c r="M307" s="178"/>
      <c r="N307" s="178"/>
      <c r="O307" s="178"/>
      <c r="P307" s="178"/>
      <c r="Q307" s="178"/>
      <c r="R307" s="178"/>
    </row>
    <row r="308" spans="1:18" s="98" customFormat="1">
      <c r="A308" s="178"/>
      <c r="B308" s="178"/>
      <c r="C308" s="178"/>
      <c r="D308" s="178"/>
      <c r="E308" s="291"/>
      <c r="F308" s="178"/>
      <c r="G308" s="178"/>
      <c r="H308" s="224"/>
      <c r="I308" s="224"/>
      <c r="J308" s="178"/>
      <c r="K308" s="178"/>
      <c r="L308" s="178"/>
      <c r="M308" s="178"/>
      <c r="N308" s="178"/>
      <c r="O308" s="178"/>
      <c r="P308" s="178"/>
      <c r="Q308" s="178"/>
      <c r="R308" s="178"/>
    </row>
    <row r="309" spans="1:18" s="98" customFormat="1">
      <c r="A309" s="178"/>
      <c r="B309" s="178"/>
      <c r="C309" s="178"/>
      <c r="D309" s="178"/>
      <c r="E309" s="291"/>
      <c r="F309" s="178"/>
      <c r="G309" s="178"/>
      <c r="H309" s="224"/>
      <c r="I309" s="224"/>
      <c r="J309" s="178"/>
      <c r="K309" s="178"/>
      <c r="L309" s="178"/>
      <c r="M309" s="178"/>
      <c r="N309" s="178"/>
      <c r="O309" s="178"/>
      <c r="P309" s="178"/>
      <c r="Q309" s="178"/>
      <c r="R309" s="178"/>
    </row>
    <row r="310" spans="1:18" s="98" customFormat="1">
      <c r="A310" s="178"/>
      <c r="B310" s="178"/>
      <c r="C310" s="178"/>
      <c r="D310" s="178"/>
      <c r="E310" s="291"/>
      <c r="F310" s="178"/>
      <c r="G310" s="178"/>
      <c r="H310" s="224"/>
      <c r="I310" s="224"/>
      <c r="J310" s="178"/>
      <c r="K310" s="178"/>
      <c r="L310" s="178"/>
      <c r="M310" s="178"/>
      <c r="N310" s="178"/>
      <c r="O310" s="178"/>
      <c r="P310" s="178"/>
      <c r="Q310" s="178"/>
      <c r="R310" s="178"/>
    </row>
    <row r="311" spans="1:18" s="98" customFormat="1">
      <c r="A311" s="178"/>
      <c r="B311" s="178"/>
      <c r="C311" s="178"/>
      <c r="D311" s="178"/>
      <c r="E311" s="291"/>
      <c r="F311" s="178"/>
      <c r="G311" s="178"/>
      <c r="H311" s="224"/>
      <c r="I311" s="224"/>
      <c r="J311" s="178"/>
      <c r="K311" s="178"/>
      <c r="L311" s="178"/>
      <c r="M311" s="178"/>
      <c r="N311" s="178"/>
      <c r="O311" s="178"/>
      <c r="P311" s="178"/>
      <c r="Q311" s="178"/>
      <c r="R311" s="178"/>
    </row>
    <row r="312" spans="1:18" s="98" customFormat="1">
      <c r="A312" s="178"/>
      <c r="B312" s="178"/>
      <c r="C312" s="178"/>
      <c r="D312" s="178"/>
      <c r="E312" s="291"/>
      <c r="F312" s="178"/>
      <c r="G312" s="178"/>
      <c r="H312" s="224"/>
      <c r="I312" s="224"/>
      <c r="J312" s="178"/>
      <c r="K312" s="178"/>
      <c r="L312" s="178"/>
      <c r="M312" s="178"/>
      <c r="N312" s="178"/>
      <c r="O312" s="178"/>
      <c r="P312" s="178"/>
      <c r="Q312" s="178"/>
      <c r="R312" s="178"/>
    </row>
    <row r="313" spans="1:18" s="98" customFormat="1">
      <c r="A313" s="178"/>
      <c r="B313" s="178"/>
      <c r="C313" s="178"/>
      <c r="D313" s="178"/>
      <c r="E313" s="291"/>
      <c r="F313" s="178"/>
      <c r="G313" s="178"/>
      <c r="H313" s="224"/>
      <c r="I313" s="224"/>
      <c r="J313" s="178"/>
      <c r="K313" s="178"/>
      <c r="L313" s="178"/>
      <c r="M313" s="178"/>
      <c r="N313" s="178"/>
      <c r="O313" s="178"/>
      <c r="P313" s="178"/>
      <c r="Q313" s="178"/>
      <c r="R313" s="178"/>
    </row>
    <row r="314" spans="1:18" s="98" customFormat="1">
      <c r="A314" s="178"/>
      <c r="B314" s="178"/>
      <c r="C314" s="178"/>
      <c r="D314" s="178"/>
      <c r="E314" s="291"/>
      <c r="F314" s="178"/>
      <c r="G314" s="178"/>
      <c r="H314" s="224"/>
      <c r="I314" s="224"/>
      <c r="J314" s="178"/>
      <c r="K314" s="178"/>
      <c r="L314" s="178"/>
      <c r="M314" s="178"/>
      <c r="N314" s="178"/>
      <c r="O314" s="178"/>
      <c r="P314" s="178"/>
      <c r="Q314" s="178"/>
      <c r="R314" s="178"/>
    </row>
    <row r="315" spans="1:18" s="98" customFormat="1">
      <c r="A315" s="178"/>
      <c r="B315" s="178"/>
      <c r="C315" s="178"/>
      <c r="D315" s="178"/>
      <c r="E315" s="291"/>
      <c r="F315" s="178"/>
      <c r="G315" s="178"/>
      <c r="H315" s="224"/>
      <c r="I315" s="224"/>
      <c r="J315" s="178"/>
      <c r="K315" s="178"/>
      <c r="L315" s="178"/>
      <c r="M315" s="178"/>
      <c r="N315" s="178"/>
      <c r="O315" s="178"/>
      <c r="P315" s="178"/>
      <c r="Q315" s="178"/>
      <c r="R315" s="178"/>
    </row>
    <row r="316" spans="1:18" s="98" customFormat="1">
      <c r="A316" s="178"/>
      <c r="B316" s="178"/>
      <c r="C316" s="178"/>
      <c r="D316" s="178"/>
      <c r="E316" s="291"/>
      <c r="F316" s="178"/>
      <c r="G316" s="178"/>
      <c r="H316" s="224"/>
      <c r="I316" s="224"/>
      <c r="J316" s="178"/>
      <c r="K316" s="178"/>
      <c r="L316" s="178"/>
      <c r="M316" s="178"/>
      <c r="N316" s="178"/>
      <c r="O316" s="178"/>
      <c r="P316" s="178"/>
      <c r="Q316" s="178"/>
      <c r="R316" s="178"/>
    </row>
    <row r="317" spans="1:18" s="98" customFormat="1">
      <c r="A317" s="178"/>
      <c r="B317" s="178"/>
      <c r="C317" s="178"/>
      <c r="D317" s="178"/>
      <c r="E317" s="291"/>
      <c r="F317" s="178"/>
      <c r="G317" s="178"/>
      <c r="H317" s="224"/>
      <c r="I317" s="224"/>
      <c r="J317" s="178"/>
      <c r="K317" s="178"/>
      <c r="L317" s="178"/>
      <c r="M317" s="178"/>
      <c r="N317" s="178"/>
      <c r="O317" s="178"/>
      <c r="P317" s="178"/>
      <c r="Q317" s="178"/>
      <c r="R317" s="178"/>
    </row>
    <row r="318" spans="1:18" s="98" customFormat="1">
      <c r="A318" s="178"/>
      <c r="B318" s="178"/>
      <c r="C318" s="178"/>
      <c r="D318" s="178"/>
      <c r="E318" s="291"/>
      <c r="F318" s="178"/>
      <c r="G318" s="178"/>
      <c r="H318" s="224"/>
      <c r="I318" s="224"/>
      <c r="J318" s="178"/>
      <c r="K318" s="178"/>
      <c r="L318" s="178"/>
      <c r="M318" s="178"/>
      <c r="N318" s="178"/>
      <c r="O318" s="178"/>
      <c r="P318" s="178"/>
      <c r="Q318" s="178"/>
      <c r="R318" s="178"/>
    </row>
    <row r="319" spans="1:18" s="98" customFormat="1">
      <c r="A319" s="178"/>
      <c r="B319" s="178"/>
      <c r="C319" s="178"/>
      <c r="D319" s="178"/>
      <c r="E319" s="291"/>
      <c r="F319" s="178"/>
      <c r="G319" s="178"/>
      <c r="H319" s="224"/>
      <c r="I319" s="224"/>
      <c r="J319" s="178"/>
      <c r="K319" s="178"/>
      <c r="L319" s="178"/>
      <c r="M319" s="178"/>
      <c r="N319" s="178"/>
      <c r="O319" s="178"/>
      <c r="P319" s="178"/>
      <c r="Q319" s="178"/>
      <c r="R319" s="178"/>
    </row>
    <row r="320" spans="1:18" s="98" customFormat="1">
      <c r="A320" s="178"/>
      <c r="B320" s="178"/>
      <c r="C320" s="178"/>
      <c r="D320" s="178"/>
      <c r="E320" s="291"/>
      <c r="F320" s="178"/>
      <c r="G320" s="178"/>
      <c r="H320" s="224"/>
      <c r="I320" s="224"/>
      <c r="J320" s="178"/>
      <c r="K320" s="178"/>
      <c r="L320" s="178"/>
      <c r="M320" s="178"/>
      <c r="N320" s="178"/>
      <c r="O320" s="178"/>
      <c r="P320" s="178"/>
      <c r="Q320" s="178"/>
      <c r="R320" s="178"/>
    </row>
    <row r="321" spans="1:18" s="98" customFormat="1">
      <c r="A321" s="178"/>
      <c r="B321" s="178"/>
      <c r="C321" s="178"/>
      <c r="D321" s="178"/>
      <c r="E321" s="291"/>
      <c r="F321" s="178"/>
      <c r="G321" s="178"/>
      <c r="H321" s="224"/>
      <c r="I321" s="224"/>
      <c r="J321" s="178"/>
      <c r="K321" s="178"/>
      <c r="L321" s="178"/>
      <c r="M321" s="178"/>
      <c r="N321" s="178"/>
      <c r="O321" s="178"/>
      <c r="P321" s="178"/>
      <c r="Q321" s="178"/>
      <c r="R321" s="178"/>
    </row>
    <row r="322" spans="1:18" s="98" customFormat="1">
      <c r="A322" s="178"/>
      <c r="B322" s="178"/>
      <c r="C322" s="178"/>
      <c r="D322" s="178"/>
      <c r="E322" s="291"/>
      <c r="F322" s="178"/>
      <c r="G322" s="178"/>
      <c r="H322" s="224"/>
      <c r="I322" s="224"/>
      <c r="J322" s="178"/>
      <c r="K322" s="178"/>
      <c r="L322" s="178"/>
      <c r="M322" s="178"/>
      <c r="N322" s="178"/>
      <c r="O322" s="178"/>
      <c r="P322" s="178"/>
      <c r="Q322" s="178"/>
      <c r="R322" s="178"/>
    </row>
    <row r="323" spans="1:18" s="98" customFormat="1">
      <c r="A323" s="178"/>
      <c r="B323" s="178"/>
      <c r="C323" s="178"/>
      <c r="D323" s="178"/>
      <c r="E323" s="291"/>
      <c r="F323" s="178"/>
      <c r="G323" s="178"/>
      <c r="H323" s="224"/>
      <c r="I323" s="224"/>
      <c r="J323" s="178"/>
      <c r="K323" s="178"/>
      <c r="L323" s="178"/>
      <c r="M323" s="178"/>
      <c r="N323" s="178"/>
      <c r="O323" s="178"/>
      <c r="P323" s="178"/>
      <c r="Q323" s="178"/>
      <c r="R323" s="178"/>
    </row>
    <row r="324" spans="1:18" s="98" customFormat="1">
      <c r="A324" s="178"/>
      <c r="B324" s="178"/>
      <c r="C324" s="178"/>
      <c r="D324" s="178"/>
      <c r="E324" s="291"/>
      <c r="F324" s="178"/>
      <c r="G324" s="178"/>
      <c r="H324" s="224"/>
      <c r="I324" s="224"/>
      <c r="J324" s="178"/>
      <c r="K324" s="178"/>
      <c r="L324" s="178"/>
      <c r="M324" s="178"/>
      <c r="N324" s="178"/>
      <c r="O324" s="178"/>
      <c r="P324" s="178"/>
      <c r="Q324" s="178"/>
      <c r="R324" s="178"/>
    </row>
    <row r="325" spans="1:18" s="98" customFormat="1">
      <c r="A325" s="178"/>
      <c r="B325" s="178"/>
      <c r="C325" s="178"/>
      <c r="D325" s="178"/>
      <c r="E325" s="291"/>
      <c r="F325" s="178"/>
      <c r="G325" s="178"/>
      <c r="H325" s="224"/>
      <c r="I325" s="224"/>
      <c r="J325" s="178"/>
      <c r="K325" s="178"/>
      <c r="L325" s="178"/>
      <c r="M325" s="178"/>
      <c r="N325" s="178"/>
      <c r="O325" s="178"/>
      <c r="P325" s="178"/>
      <c r="Q325" s="178"/>
      <c r="R325" s="178"/>
    </row>
    <row r="326" spans="1:18" s="98" customFormat="1">
      <c r="A326" s="178"/>
      <c r="B326" s="178"/>
      <c r="C326" s="178"/>
      <c r="D326" s="178"/>
      <c r="E326" s="291"/>
      <c r="F326" s="178"/>
      <c r="G326" s="178"/>
      <c r="H326" s="224"/>
      <c r="I326" s="224"/>
      <c r="J326" s="178"/>
      <c r="K326" s="178"/>
      <c r="L326" s="178"/>
      <c r="M326" s="178"/>
      <c r="N326" s="178"/>
      <c r="O326" s="178"/>
      <c r="P326" s="178"/>
      <c r="Q326" s="178"/>
      <c r="R326" s="178"/>
    </row>
    <row r="327" spans="1:18" s="98" customFormat="1">
      <c r="A327" s="178"/>
      <c r="B327" s="178"/>
      <c r="C327" s="178"/>
      <c r="D327" s="178"/>
      <c r="E327" s="291"/>
      <c r="F327" s="178"/>
      <c r="G327" s="178"/>
      <c r="H327" s="224"/>
      <c r="I327" s="224"/>
      <c r="J327" s="178"/>
      <c r="K327" s="178"/>
      <c r="L327" s="178"/>
      <c r="M327" s="178"/>
      <c r="N327" s="178"/>
      <c r="O327" s="178"/>
      <c r="P327" s="178"/>
      <c r="Q327" s="178"/>
      <c r="R327" s="178"/>
    </row>
    <row r="328" spans="1:18" s="98" customFormat="1">
      <c r="A328" s="178"/>
      <c r="B328" s="178"/>
      <c r="C328" s="178"/>
      <c r="D328" s="178"/>
      <c r="E328" s="291"/>
      <c r="F328" s="178"/>
      <c r="G328" s="178"/>
      <c r="H328" s="224"/>
      <c r="I328" s="224"/>
      <c r="J328" s="178"/>
      <c r="K328" s="178"/>
      <c r="L328" s="178"/>
      <c r="M328" s="178"/>
      <c r="N328" s="178"/>
      <c r="O328" s="178"/>
      <c r="P328" s="178"/>
      <c r="Q328" s="178"/>
      <c r="R328" s="178"/>
    </row>
    <row r="329" spans="1:18" s="98" customFormat="1">
      <c r="A329" s="178"/>
      <c r="B329" s="178"/>
      <c r="C329" s="178"/>
      <c r="D329" s="178"/>
      <c r="E329" s="291"/>
      <c r="F329" s="178"/>
      <c r="G329" s="178"/>
      <c r="H329" s="224"/>
      <c r="I329" s="224"/>
      <c r="J329" s="178"/>
      <c r="K329" s="178"/>
      <c r="L329" s="178"/>
      <c r="M329" s="178"/>
      <c r="N329" s="178"/>
      <c r="O329" s="178"/>
      <c r="P329" s="178"/>
      <c r="Q329" s="178"/>
      <c r="R329" s="178"/>
    </row>
    <row r="330" spans="1:18" s="98" customFormat="1">
      <c r="A330" s="178"/>
      <c r="B330" s="178"/>
      <c r="C330" s="178"/>
      <c r="D330" s="178"/>
      <c r="E330" s="291"/>
      <c r="F330" s="178"/>
      <c r="G330" s="178"/>
      <c r="H330" s="224"/>
      <c r="I330" s="224"/>
      <c r="J330" s="178"/>
      <c r="K330" s="178"/>
      <c r="L330" s="178"/>
      <c r="M330" s="178"/>
      <c r="N330" s="178"/>
      <c r="O330" s="178"/>
      <c r="P330" s="178"/>
      <c r="Q330" s="178"/>
      <c r="R330" s="178"/>
    </row>
    <row r="331" spans="1:18" s="98" customFormat="1">
      <c r="A331" s="178"/>
      <c r="B331" s="178"/>
      <c r="C331" s="178"/>
      <c r="D331" s="178"/>
      <c r="E331" s="291"/>
      <c r="F331" s="178"/>
      <c r="G331" s="178"/>
      <c r="H331" s="224"/>
      <c r="I331" s="224"/>
      <c r="J331" s="178"/>
      <c r="K331" s="178"/>
      <c r="L331" s="178"/>
      <c r="M331" s="178"/>
      <c r="N331" s="178"/>
      <c r="O331" s="178"/>
      <c r="P331" s="178"/>
      <c r="Q331" s="178"/>
      <c r="R331" s="178"/>
    </row>
    <row r="332" spans="1:18" s="98" customFormat="1">
      <c r="A332" s="178"/>
      <c r="B332" s="178"/>
      <c r="C332" s="178"/>
      <c r="D332" s="178"/>
      <c r="E332" s="291"/>
      <c r="F332" s="178"/>
      <c r="G332" s="178"/>
      <c r="H332" s="224"/>
      <c r="I332" s="224"/>
      <c r="J332" s="178"/>
      <c r="K332" s="178"/>
      <c r="L332" s="178"/>
      <c r="M332" s="178"/>
      <c r="N332" s="178"/>
      <c r="O332" s="178"/>
      <c r="P332" s="178"/>
      <c r="Q332" s="178"/>
      <c r="R332" s="178"/>
    </row>
    <row r="333" spans="1:18" s="98" customFormat="1">
      <c r="A333" s="178"/>
      <c r="B333" s="178"/>
      <c r="C333" s="178"/>
      <c r="D333" s="178"/>
      <c r="E333" s="291"/>
      <c r="F333" s="178"/>
      <c r="G333" s="178"/>
      <c r="H333" s="224"/>
      <c r="I333" s="224"/>
      <c r="J333" s="178"/>
      <c r="K333" s="178"/>
      <c r="L333" s="178"/>
      <c r="M333" s="178"/>
      <c r="N333" s="178"/>
      <c r="O333" s="178"/>
      <c r="P333" s="178"/>
      <c r="Q333" s="178"/>
      <c r="R333" s="178"/>
    </row>
    <row r="334" spans="1:18" s="98" customFormat="1">
      <c r="A334" s="178"/>
      <c r="B334" s="178"/>
      <c r="C334" s="178"/>
      <c r="D334" s="178"/>
      <c r="E334" s="291"/>
      <c r="F334" s="178"/>
      <c r="G334" s="178"/>
      <c r="H334" s="224"/>
      <c r="I334" s="224"/>
      <c r="J334" s="178"/>
      <c r="K334" s="178"/>
      <c r="L334" s="178"/>
      <c r="M334" s="178"/>
      <c r="N334" s="178"/>
      <c r="O334" s="178"/>
      <c r="P334" s="178"/>
      <c r="Q334" s="178"/>
      <c r="R334" s="178"/>
    </row>
    <row r="335" spans="1:18" s="98" customFormat="1">
      <c r="A335" s="178"/>
      <c r="B335" s="178"/>
      <c r="C335" s="178"/>
      <c r="D335" s="178"/>
      <c r="E335" s="291"/>
      <c r="F335" s="178"/>
      <c r="G335" s="178"/>
      <c r="H335" s="224"/>
      <c r="I335" s="224"/>
      <c r="J335" s="178"/>
      <c r="K335" s="178"/>
      <c r="L335" s="178"/>
      <c r="M335" s="178"/>
      <c r="N335" s="178"/>
      <c r="O335" s="178"/>
      <c r="P335" s="178"/>
      <c r="Q335" s="178"/>
      <c r="R335" s="178"/>
    </row>
    <row r="336" spans="1:18" s="98" customFormat="1">
      <c r="A336" s="178"/>
      <c r="B336" s="178"/>
      <c r="C336" s="178"/>
      <c r="D336" s="178"/>
      <c r="E336" s="291"/>
      <c r="F336" s="178"/>
      <c r="G336" s="178"/>
      <c r="H336" s="224"/>
      <c r="I336" s="224"/>
      <c r="J336" s="178"/>
      <c r="K336" s="178"/>
      <c r="L336" s="178"/>
      <c r="M336" s="178"/>
      <c r="N336" s="178"/>
      <c r="O336" s="178"/>
      <c r="P336" s="178"/>
      <c r="Q336" s="178"/>
      <c r="R336" s="178"/>
    </row>
    <row r="337" spans="1:18" s="98" customFormat="1">
      <c r="A337" s="178"/>
      <c r="B337" s="178"/>
      <c r="C337" s="178"/>
      <c r="D337" s="178"/>
      <c r="E337" s="291"/>
      <c r="F337" s="178"/>
      <c r="G337" s="178"/>
      <c r="H337" s="224"/>
      <c r="I337" s="224"/>
      <c r="J337" s="178"/>
      <c r="K337" s="178"/>
      <c r="L337" s="178"/>
      <c r="M337" s="178"/>
      <c r="N337" s="178"/>
      <c r="O337" s="178"/>
      <c r="P337" s="178"/>
      <c r="Q337" s="178"/>
      <c r="R337" s="178"/>
    </row>
    <row r="338" spans="1:18" s="98" customFormat="1">
      <c r="A338" s="178"/>
      <c r="B338" s="178"/>
      <c r="C338" s="178"/>
      <c r="D338" s="178"/>
      <c r="E338" s="291"/>
      <c r="F338" s="178"/>
      <c r="G338" s="178"/>
      <c r="H338" s="224"/>
      <c r="I338" s="224"/>
      <c r="J338" s="178"/>
      <c r="K338" s="178"/>
      <c r="L338" s="178"/>
      <c r="M338" s="178"/>
      <c r="N338" s="178"/>
      <c r="O338" s="178"/>
      <c r="P338" s="178"/>
      <c r="Q338" s="178"/>
      <c r="R338" s="178"/>
    </row>
    <row r="339" spans="1:18" s="98" customFormat="1">
      <c r="A339" s="178"/>
      <c r="B339" s="178"/>
      <c r="C339" s="178"/>
      <c r="D339" s="178"/>
      <c r="E339" s="291"/>
      <c r="F339" s="178"/>
      <c r="G339" s="178"/>
      <c r="H339" s="224"/>
      <c r="I339" s="224"/>
      <c r="J339" s="178"/>
      <c r="K339" s="178"/>
      <c r="L339" s="178"/>
      <c r="M339" s="178"/>
      <c r="N339" s="178"/>
      <c r="O339" s="178"/>
      <c r="P339" s="178"/>
      <c r="Q339" s="178"/>
      <c r="R339" s="178"/>
    </row>
    <row r="340" spans="1:18" s="98" customFormat="1">
      <c r="A340" s="178"/>
      <c r="B340" s="178"/>
      <c r="C340" s="178"/>
      <c r="D340" s="178"/>
      <c r="E340" s="291"/>
      <c r="F340" s="178"/>
      <c r="G340" s="178"/>
      <c r="H340" s="224"/>
      <c r="I340" s="224"/>
      <c r="J340" s="178"/>
      <c r="K340" s="178"/>
      <c r="L340" s="178"/>
      <c r="M340" s="178"/>
      <c r="N340" s="178"/>
      <c r="O340" s="178"/>
      <c r="P340" s="178"/>
      <c r="Q340" s="178"/>
      <c r="R340" s="178"/>
    </row>
    <row r="341" spans="1:18" s="98" customFormat="1">
      <c r="A341" s="178"/>
      <c r="B341" s="178"/>
      <c r="C341" s="178"/>
      <c r="D341" s="178"/>
      <c r="E341" s="291"/>
      <c r="F341" s="178"/>
      <c r="G341" s="178"/>
      <c r="H341" s="224"/>
      <c r="I341" s="224"/>
      <c r="J341" s="178"/>
      <c r="K341" s="178"/>
      <c r="L341" s="178"/>
      <c r="M341" s="178"/>
      <c r="N341" s="178"/>
      <c r="O341" s="178"/>
      <c r="P341" s="178"/>
      <c r="Q341" s="178"/>
      <c r="R341" s="178"/>
    </row>
    <row r="342" spans="1:18" s="98" customFormat="1">
      <c r="A342" s="178"/>
      <c r="B342" s="178"/>
      <c r="C342" s="178"/>
      <c r="D342" s="178"/>
      <c r="E342" s="291"/>
      <c r="F342" s="178"/>
      <c r="G342" s="178"/>
      <c r="H342" s="224"/>
      <c r="I342" s="224"/>
      <c r="J342" s="178"/>
      <c r="K342" s="178"/>
      <c r="L342" s="178"/>
      <c r="M342" s="178"/>
      <c r="N342" s="178"/>
      <c r="O342" s="178"/>
      <c r="P342" s="178"/>
      <c r="Q342" s="178"/>
      <c r="R342" s="178"/>
    </row>
    <row r="343" spans="1:18" s="98" customFormat="1">
      <c r="A343" s="178"/>
      <c r="B343" s="178"/>
      <c r="C343" s="178"/>
      <c r="D343" s="178"/>
      <c r="E343" s="291"/>
      <c r="F343" s="178"/>
      <c r="G343" s="178"/>
      <c r="H343" s="224"/>
      <c r="I343" s="224"/>
      <c r="J343" s="178"/>
      <c r="K343" s="178"/>
      <c r="L343" s="178"/>
      <c r="M343" s="178"/>
      <c r="N343" s="178"/>
      <c r="O343" s="178"/>
      <c r="P343" s="178"/>
      <c r="Q343" s="178"/>
      <c r="R343" s="178"/>
    </row>
    <row r="344" spans="1:18" s="98" customFormat="1">
      <c r="A344" s="178"/>
      <c r="B344" s="178"/>
      <c r="C344" s="178"/>
      <c r="D344" s="178"/>
      <c r="E344" s="291"/>
      <c r="F344" s="178"/>
      <c r="G344" s="178"/>
      <c r="H344" s="224"/>
      <c r="I344" s="224"/>
      <c r="J344" s="178"/>
      <c r="K344" s="178"/>
      <c r="L344" s="178"/>
      <c r="M344" s="178"/>
      <c r="N344" s="178"/>
      <c r="O344" s="178"/>
      <c r="P344" s="178"/>
      <c r="Q344" s="178"/>
      <c r="R344" s="178"/>
    </row>
    <row r="345" spans="1:18" s="98" customFormat="1">
      <c r="A345" s="178"/>
      <c r="B345" s="178"/>
      <c r="C345" s="178"/>
      <c r="D345" s="178"/>
      <c r="E345" s="291"/>
      <c r="F345" s="178"/>
      <c r="G345" s="178"/>
      <c r="H345" s="224"/>
      <c r="I345" s="224"/>
      <c r="J345" s="178"/>
      <c r="K345" s="178"/>
      <c r="L345" s="178"/>
      <c r="M345" s="178"/>
      <c r="N345" s="178"/>
      <c r="O345" s="178"/>
      <c r="P345" s="178"/>
      <c r="Q345" s="178"/>
      <c r="R345" s="178"/>
    </row>
    <row r="346" spans="1:18" s="98" customFormat="1">
      <c r="A346" s="178"/>
      <c r="B346" s="178"/>
      <c r="C346" s="178"/>
      <c r="D346" s="178"/>
      <c r="E346" s="291"/>
      <c r="F346" s="178"/>
      <c r="G346" s="178"/>
      <c r="H346" s="224"/>
      <c r="I346" s="224"/>
      <c r="J346" s="178"/>
      <c r="K346" s="178"/>
      <c r="L346" s="178"/>
      <c r="M346" s="178"/>
      <c r="N346" s="178"/>
      <c r="O346" s="178"/>
      <c r="P346" s="178"/>
      <c r="Q346" s="178"/>
      <c r="R346" s="178"/>
    </row>
    <row r="347" spans="1:18" s="98" customFormat="1">
      <c r="A347" s="178"/>
      <c r="B347" s="178"/>
      <c r="C347" s="178"/>
      <c r="D347" s="178"/>
      <c r="E347" s="291"/>
      <c r="F347" s="178"/>
      <c r="G347" s="178"/>
      <c r="H347" s="224"/>
      <c r="I347" s="224"/>
      <c r="J347" s="178"/>
      <c r="K347" s="178"/>
      <c r="L347" s="178"/>
      <c r="M347" s="178"/>
      <c r="N347" s="178"/>
      <c r="O347" s="178"/>
      <c r="P347" s="178"/>
      <c r="Q347" s="178"/>
      <c r="R347" s="178"/>
    </row>
    <row r="348" spans="1:18" s="98" customFormat="1">
      <c r="A348" s="178"/>
      <c r="B348" s="178"/>
      <c r="C348" s="178"/>
      <c r="D348" s="178"/>
      <c r="E348" s="291"/>
      <c r="F348" s="178"/>
      <c r="G348" s="178"/>
      <c r="H348" s="224"/>
      <c r="I348" s="224"/>
      <c r="J348" s="178"/>
      <c r="K348" s="178"/>
      <c r="L348" s="178"/>
      <c r="M348" s="178"/>
      <c r="N348" s="178"/>
      <c r="O348" s="178"/>
      <c r="P348" s="178"/>
      <c r="Q348" s="178"/>
      <c r="R348" s="178"/>
    </row>
    <row r="349" spans="1:18" s="98" customFormat="1">
      <c r="A349" s="178"/>
      <c r="B349" s="178"/>
      <c r="C349" s="178"/>
      <c r="D349" s="178"/>
      <c r="E349" s="291"/>
      <c r="F349" s="178"/>
      <c r="G349" s="178"/>
      <c r="H349" s="224"/>
      <c r="I349" s="224"/>
      <c r="J349" s="178"/>
      <c r="K349" s="178"/>
      <c r="L349" s="178"/>
      <c r="M349" s="178"/>
      <c r="N349" s="178"/>
      <c r="O349" s="178"/>
      <c r="P349" s="178"/>
      <c r="Q349" s="178"/>
      <c r="R349" s="178"/>
    </row>
    <row r="350" spans="1:18" s="98" customFormat="1">
      <c r="A350" s="178"/>
      <c r="B350" s="178"/>
      <c r="C350" s="178"/>
      <c r="D350" s="178"/>
      <c r="E350" s="291"/>
      <c r="F350" s="178"/>
      <c r="G350" s="178"/>
      <c r="H350" s="224"/>
      <c r="I350" s="224"/>
      <c r="J350" s="178"/>
      <c r="K350" s="178"/>
      <c r="L350" s="178"/>
      <c r="M350" s="178"/>
      <c r="N350" s="178"/>
      <c r="O350" s="178"/>
      <c r="P350" s="178"/>
      <c r="Q350" s="178"/>
      <c r="R350" s="178"/>
    </row>
    <row r="351" spans="1:18" s="98" customFormat="1">
      <c r="A351" s="178"/>
      <c r="B351" s="178"/>
      <c r="C351" s="178"/>
      <c r="D351" s="178"/>
      <c r="E351" s="291"/>
      <c r="F351" s="178"/>
      <c r="G351" s="178"/>
      <c r="H351" s="224"/>
      <c r="I351" s="224"/>
      <c r="J351" s="178"/>
      <c r="K351" s="178"/>
      <c r="L351" s="178"/>
      <c r="M351" s="178"/>
      <c r="N351" s="178"/>
      <c r="O351" s="178"/>
      <c r="P351" s="178"/>
      <c r="Q351" s="178"/>
      <c r="R351" s="178"/>
    </row>
    <row r="352" spans="1:18" s="98" customFormat="1">
      <c r="A352" s="178"/>
      <c r="B352" s="178"/>
      <c r="C352" s="178"/>
      <c r="D352" s="178"/>
      <c r="E352" s="291"/>
      <c r="F352" s="178"/>
      <c r="G352" s="178"/>
      <c r="H352" s="224"/>
      <c r="I352" s="224"/>
      <c r="J352" s="178"/>
      <c r="K352" s="178"/>
      <c r="L352" s="178"/>
      <c r="M352" s="178"/>
      <c r="N352" s="178"/>
      <c r="O352" s="178"/>
      <c r="P352" s="178"/>
      <c r="Q352" s="178"/>
      <c r="R352" s="178"/>
    </row>
    <row r="353" spans="1:18" s="98" customFormat="1">
      <c r="A353" s="178"/>
      <c r="B353" s="178"/>
      <c r="C353" s="178"/>
      <c r="D353" s="178"/>
      <c r="E353" s="291"/>
      <c r="F353" s="178"/>
      <c r="G353" s="178"/>
      <c r="H353" s="224"/>
      <c r="I353" s="224"/>
      <c r="J353" s="178"/>
      <c r="K353" s="178"/>
      <c r="L353" s="178"/>
      <c r="M353" s="178"/>
      <c r="N353" s="178"/>
      <c r="O353" s="178"/>
      <c r="P353" s="178"/>
      <c r="Q353" s="178"/>
      <c r="R353" s="178"/>
    </row>
    <row r="354" spans="1:18" s="98" customFormat="1">
      <c r="A354" s="178"/>
      <c r="B354" s="178"/>
      <c r="C354" s="178"/>
      <c r="D354" s="178"/>
      <c r="E354" s="291"/>
      <c r="F354" s="178"/>
      <c r="G354" s="178"/>
      <c r="H354" s="224"/>
      <c r="I354" s="224"/>
      <c r="J354" s="178"/>
      <c r="K354" s="178"/>
      <c r="L354" s="178"/>
      <c r="M354" s="178"/>
      <c r="N354" s="178"/>
      <c r="O354" s="178"/>
      <c r="P354" s="178"/>
      <c r="Q354" s="178"/>
      <c r="R354" s="178"/>
    </row>
    <row r="355" spans="1:18" s="98" customFormat="1">
      <c r="A355" s="178"/>
      <c r="B355" s="178"/>
      <c r="C355" s="178"/>
      <c r="D355" s="178"/>
      <c r="E355" s="291"/>
      <c r="F355" s="178"/>
      <c r="G355" s="178"/>
      <c r="H355" s="224"/>
      <c r="I355" s="224"/>
      <c r="J355" s="178"/>
      <c r="K355" s="178"/>
      <c r="L355" s="178"/>
      <c r="M355" s="178"/>
      <c r="N355" s="178"/>
      <c r="O355" s="178"/>
      <c r="P355" s="178"/>
      <c r="Q355" s="178"/>
      <c r="R355" s="178"/>
    </row>
    <row r="356" spans="1:18" s="98" customFormat="1">
      <c r="A356" s="178"/>
      <c r="B356" s="178"/>
      <c r="C356" s="178"/>
      <c r="D356" s="178"/>
      <c r="E356" s="291"/>
      <c r="F356" s="178"/>
      <c r="G356" s="178"/>
      <c r="H356" s="224"/>
      <c r="I356" s="224"/>
      <c r="J356" s="178"/>
      <c r="K356" s="178"/>
      <c r="L356" s="178"/>
      <c r="M356" s="178"/>
      <c r="N356" s="178"/>
      <c r="O356" s="178"/>
      <c r="P356" s="178"/>
      <c r="Q356" s="178"/>
      <c r="R356" s="178"/>
    </row>
    <row r="357" spans="1:18" s="98" customFormat="1">
      <c r="A357" s="178"/>
      <c r="B357" s="178"/>
      <c r="C357" s="178"/>
      <c r="D357" s="178"/>
      <c r="E357" s="291"/>
      <c r="F357" s="178"/>
      <c r="G357" s="178"/>
      <c r="H357" s="224"/>
      <c r="I357" s="224"/>
      <c r="J357" s="178"/>
      <c r="K357" s="178"/>
      <c r="L357" s="178"/>
      <c r="M357" s="178"/>
      <c r="N357" s="178"/>
      <c r="O357" s="178"/>
      <c r="P357" s="178"/>
      <c r="Q357" s="178"/>
      <c r="R357" s="178"/>
    </row>
    <row r="358" spans="1:18" s="98" customFormat="1">
      <c r="A358" s="178"/>
      <c r="B358" s="178"/>
      <c r="C358" s="178"/>
      <c r="D358" s="178"/>
      <c r="E358" s="291"/>
      <c r="F358" s="178"/>
      <c r="G358" s="178"/>
      <c r="H358" s="224"/>
      <c r="I358" s="224"/>
      <c r="J358" s="178"/>
      <c r="K358" s="178"/>
      <c r="L358" s="178"/>
      <c r="M358" s="178"/>
      <c r="N358" s="178"/>
      <c r="O358" s="178"/>
      <c r="P358" s="178"/>
      <c r="Q358" s="178"/>
      <c r="R358" s="178"/>
    </row>
    <row r="359" spans="1:18" s="98" customFormat="1">
      <c r="A359" s="178"/>
      <c r="B359" s="178"/>
      <c r="C359" s="178"/>
      <c r="D359" s="178"/>
      <c r="E359" s="291"/>
      <c r="F359" s="178"/>
      <c r="G359" s="178"/>
      <c r="H359" s="224"/>
      <c r="I359" s="224"/>
      <c r="J359" s="178"/>
      <c r="K359" s="178"/>
      <c r="L359" s="178"/>
      <c r="M359" s="178"/>
      <c r="N359" s="178"/>
      <c r="O359" s="178"/>
      <c r="P359" s="178"/>
      <c r="Q359" s="178"/>
      <c r="R359" s="178"/>
    </row>
    <row r="360" spans="1:18" s="98" customFormat="1">
      <c r="A360" s="178"/>
      <c r="B360" s="178"/>
      <c r="C360" s="178"/>
      <c r="D360" s="178"/>
      <c r="E360" s="291"/>
      <c r="F360" s="178"/>
      <c r="G360" s="178"/>
      <c r="H360" s="224"/>
      <c r="I360" s="224"/>
      <c r="J360" s="178"/>
      <c r="K360" s="178"/>
      <c r="L360" s="178"/>
      <c r="M360" s="178"/>
      <c r="N360" s="178"/>
      <c r="O360" s="178"/>
      <c r="P360" s="178"/>
      <c r="Q360" s="178"/>
      <c r="R360" s="178"/>
    </row>
    <row r="361" spans="1:18" s="98" customFormat="1">
      <c r="A361" s="178"/>
      <c r="B361" s="178"/>
      <c r="C361" s="178"/>
      <c r="D361" s="178"/>
      <c r="E361" s="291"/>
      <c r="F361" s="178"/>
      <c r="G361" s="178"/>
      <c r="H361" s="224"/>
      <c r="I361" s="224"/>
      <c r="J361" s="178"/>
      <c r="K361" s="178"/>
      <c r="L361" s="178"/>
      <c r="M361" s="178"/>
      <c r="N361" s="178"/>
      <c r="O361" s="178"/>
      <c r="P361" s="178"/>
      <c r="Q361" s="178"/>
      <c r="R361" s="178"/>
    </row>
    <row r="362" spans="1:18" s="98" customFormat="1">
      <c r="A362" s="178"/>
      <c r="B362" s="178"/>
      <c r="C362" s="178"/>
      <c r="D362" s="178"/>
      <c r="E362" s="291"/>
      <c r="F362" s="178"/>
      <c r="G362" s="178"/>
      <c r="H362" s="224"/>
      <c r="I362" s="224"/>
      <c r="J362" s="178"/>
      <c r="K362" s="178"/>
      <c r="L362" s="178"/>
      <c r="M362" s="178"/>
      <c r="N362" s="178"/>
      <c r="O362" s="178"/>
      <c r="P362" s="178"/>
      <c r="Q362" s="178"/>
      <c r="R362" s="178"/>
    </row>
    <row r="363" spans="1:18" s="98" customFormat="1">
      <c r="A363" s="178"/>
      <c r="B363" s="178"/>
      <c r="C363" s="178"/>
      <c r="D363" s="178"/>
      <c r="E363" s="291"/>
      <c r="F363" s="178"/>
      <c r="G363" s="178"/>
      <c r="H363" s="224"/>
      <c r="I363" s="224"/>
      <c r="J363" s="178"/>
      <c r="K363" s="178"/>
      <c r="L363" s="178"/>
      <c r="M363" s="178"/>
      <c r="N363" s="178"/>
      <c r="O363" s="178"/>
      <c r="P363" s="178"/>
      <c r="Q363" s="178"/>
      <c r="R363" s="178"/>
    </row>
    <row r="364" spans="1:18" s="98" customFormat="1">
      <c r="A364" s="178"/>
      <c r="B364" s="178"/>
      <c r="C364" s="178"/>
      <c r="D364" s="178"/>
      <c r="E364" s="291"/>
      <c r="F364" s="178"/>
      <c r="G364" s="178"/>
      <c r="H364" s="224"/>
      <c r="I364" s="224"/>
      <c r="J364" s="178"/>
      <c r="K364" s="178"/>
      <c r="L364" s="178"/>
      <c r="M364" s="178"/>
      <c r="N364" s="178"/>
      <c r="O364" s="178"/>
      <c r="P364" s="178"/>
      <c r="Q364" s="178"/>
      <c r="R364" s="178"/>
    </row>
    <row r="365" spans="1:18" s="98" customFormat="1">
      <c r="A365" s="178"/>
      <c r="B365" s="178"/>
      <c r="C365" s="178"/>
      <c r="D365" s="178"/>
      <c r="E365" s="291"/>
      <c r="F365" s="178"/>
      <c r="G365" s="178"/>
      <c r="H365" s="224"/>
      <c r="I365" s="224"/>
      <c r="J365" s="178"/>
      <c r="K365" s="178"/>
      <c r="L365" s="178"/>
      <c r="M365" s="178"/>
      <c r="N365" s="178"/>
      <c r="O365" s="178"/>
      <c r="P365" s="178"/>
      <c r="Q365" s="178"/>
      <c r="R365" s="178"/>
    </row>
    <row r="366" spans="1:18" s="98" customFormat="1">
      <c r="A366" s="178"/>
      <c r="B366" s="178"/>
      <c r="C366" s="178"/>
      <c r="D366" s="178"/>
      <c r="E366" s="291"/>
      <c r="F366" s="178"/>
      <c r="G366" s="178"/>
      <c r="H366" s="224"/>
      <c r="I366" s="224"/>
      <c r="J366" s="178"/>
      <c r="K366" s="178"/>
      <c r="L366" s="178"/>
      <c r="M366" s="178"/>
      <c r="N366" s="178"/>
      <c r="O366" s="178"/>
      <c r="P366" s="178"/>
      <c r="Q366" s="178"/>
      <c r="R366" s="178"/>
    </row>
    <row r="367" spans="1:18" s="98" customFormat="1">
      <c r="A367" s="178"/>
      <c r="B367" s="178"/>
      <c r="C367" s="178"/>
      <c r="D367" s="178"/>
      <c r="E367" s="291"/>
      <c r="F367" s="178"/>
      <c r="G367" s="178"/>
      <c r="H367" s="224"/>
      <c r="I367" s="224"/>
      <c r="J367" s="178"/>
      <c r="K367" s="178"/>
      <c r="L367" s="178"/>
      <c r="M367" s="178"/>
      <c r="N367" s="178"/>
      <c r="O367" s="178"/>
      <c r="P367" s="178"/>
      <c r="Q367" s="178"/>
      <c r="R367" s="178"/>
    </row>
    <row r="368" spans="1:18" s="98" customFormat="1">
      <c r="A368" s="178"/>
      <c r="B368" s="178"/>
      <c r="C368" s="178"/>
      <c r="D368" s="178"/>
      <c r="E368" s="291"/>
      <c r="F368" s="178"/>
      <c r="G368" s="178"/>
      <c r="H368" s="224"/>
      <c r="I368" s="224"/>
      <c r="J368" s="178"/>
      <c r="K368" s="178"/>
      <c r="L368" s="178"/>
      <c r="M368" s="178"/>
      <c r="N368" s="178"/>
      <c r="O368" s="178"/>
      <c r="P368" s="178"/>
      <c r="Q368" s="178"/>
      <c r="R368" s="178"/>
    </row>
    <row r="369" spans="1:18" s="98" customFormat="1">
      <c r="A369" s="178"/>
      <c r="B369" s="178"/>
      <c r="C369" s="178"/>
      <c r="D369" s="178"/>
      <c r="E369" s="291"/>
      <c r="F369" s="178"/>
      <c r="G369" s="178"/>
      <c r="H369" s="224"/>
      <c r="I369" s="224"/>
      <c r="J369" s="178"/>
      <c r="K369" s="178"/>
      <c r="L369" s="178"/>
      <c r="M369" s="178"/>
      <c r="N369" s="178"/>
      <c r="O369" s="178"/>
      <c r="P369" s="178"/>
      <c r="Q369" s="178"/>
      <c r="R369" s="178"/>
    </row>
    <row r="370" spans="1:18" s="98" customFormat="1">
      <c r="A370" s="178"/>
      <c r="B370" s="178"/>
      <c r="C370" s="178"/>
      <c r="D370" s="178"/>
      <c r="E370" s="291"/>
      <c r="F370" s="178"/>
      <c r="G370" s="178"/>
      <c r="H370" s="224"/>
      <c r="I370" s="224"/>
      <c r="J370" s="178"/>
      <c r="K370" s="178"/>
      <c r="L370" s="178"/>
      <c r="M370" s="178"/>
      <c r="N370" s="178"/>
      <c r="O370" s="178"/>
      <c r="P370" s="178"/>
      <c r="Q370" s="178"/>
      <c r="R370" s="178"/>
    </row>
    <row r="371" spans="1:18" s="98" customFormat="1">
      <c r="A371" s="178"/>
      <c r="B371" s="178"/>
      <c r="C371" s="178"/>
      <c r="D371" s="178"/>
      <c r="E371" s="291"/>
      <c r="F371" s="178"/>
      <c r="G371" s="178"/>
      <c r="H371" s="224"/>
      <c r="I371" s="224"/>
      <c r="J371" s="178"/>
      <c r="K371" s="178"/>
      <c r="L371" s="178"/>
      <c r="M371" s="178"/>
      <c r="N371" s="178"/>
      <c r="O371" s="178"/>
      <c r="P371" s="178"/>
      <c r="Q371" s="178"/>
      <c r="R371" s="178"/>
    </row>
    <row r="372" spans="1:18" s="98" customFormat="1">
      <c r="A372" s="178"/>
      <c r="B372" s="178"/>
      <c r="C372" s="178"/>
      <c r="D372" s="178"/>
      <c r="E372" s="291"/>
      <c r="F372" s="178"/>
      <c r="G372" s="178"/>
      <c r="H372" s="224"/>
      <c r="I372" s="224"/>
      <c r="J372" s="178"/>
      <c r="K372" s="178"/>
      <c r="L372" s="178"/>
      <c r="M372" s="178"/>
      <c r="N372" s="178"/>
      <c r="O372" s="178"/>
      <c r="P372" s="178"/>
      <c r="Q372" s="178"/>
      <c r="R372" s="178"/>
    </row>
    <row r="373" spans="1:18" s="98" customFormat="1">
      <c r="A373" s="178"/>
      <c r="B373" s="178"/>
      <c r="C373" s="178"/>
      <c r="D373" s="178"/>
      <c r="E373" s="291"/>
      <c r="F373" s="178"/>
      <c r="G373" s="178"/>
      <c r="H373" s="224"/>
      <c r="I373" s="224"/>
      <c r="J373" s="178"/>
      <c r="K373" s="178"/>
      <c r="L373" s="178"/>
      <c r="M373" s="178"/>
      <c r="N373" s="178"/>
      <c r="O373" s="178"/>
      <c r="P373" s="178"/>
      <c r="Q373" s="178"/>
      <c r="R373" s="178"/>
    </row>
    <row r="374" spans="1:18" s="98" customFormat="1">
      <c r="A374" s="178"/>
      <c r="B374" s="178"/>
      <c r="C374" s="178"/>
      <c r="D374" s="178"/>
      <c r="E374" s="291"/>
      <c r="F374" s="178"/>
      <c r="G374" s="178"/>
      <c r="H374" s="224"/>
      <c r="I374" s="224"/>
      <c r="J374" s="178"/>
      <c r="K374" s="178"/>
      <c r="L374" s="178"/>
      <c r="M374" s="178"/>
      <c r="N374" s="178"/>
      <c r="O374" s="178"/>
      <c r="P374" s="178"/>
      <c r="Q374" s="178"/>
      <c r="R374" s="178"/>
    </row>
    <row r="375" spans="1:18" s="98" customFormat="1">
      <c r="A375" s="178"/>
      <c r="B375" s="178"/>
      <c r="C375" s="178"/>
      <c r="D375" s="178"/>
      <c r="E375" s="291"/>
      <c r="F375" s="178"/>
      <c r="G375" s="178"/>
      <c r="H375" s="224"/>
      <c r="I375" s="224"/>
      <c r="J375" s="178"/>
      <c r="K375" s="178"/>
      <c r="L375" s="178"/>
      <c r="M375" s="178"/>
      <c r="N375" s="178"/>
      <c r="O375" s="178"/>
      <c r="P375" s="178"/>
      <c r="Q375" s="178"/>
      <c r="R375" s="178"/>
    </row>
    <row r="376" spans="1:18" s="98" customFormat="1">
      <c r="A376" s="178"/>
      <c r="B376" s="178"/>
      <c r="C376" s="178"/>
      <c r="D376" s="178"/>
      <c r="E376" s="291"/>
      <c r="F376" s="178"/>
      <c r="G376" s="178"/>
      <c r="H376" s="224"/>
      <c r="I376" s="224"/>
      <c r="J376" s="178"/>
      <c r="K376" s="178"/>
      <c r="L376" s="178"/>
      <c r="M376" s="178"/>
      <c r="N376" s="178"/>
      <c r="O376" s="178"/>
      <c r="P376" s="178"/>
      <c r="Q376" s="178"/>
      <c r="R376" s="178"/>
    </row>
    <row r="377" spans="1:18" s="98" customFormat="1">
      <c r="A377" s="178"/>
      <c r="B377" s="178"/>
      <c r="C377" s="178"/>
      <c r="D377" s="178"/>
      <c r="E377" s="291"/>
      <c r="F377" s="178"/>
      <c r="G377" s="178"/>
      <c r="H377" s="224"/>
      <c r="I377" s="224"/>
      <c r="J377" s="178"/>
      <c r="K377" s="178"/>
      <c r="L377" s="178"/>
      <c r="M377" s="178"/>
      <c r="N377" s="178"/>
      <c r="O377" s="178"/>
      <c r="P377" s="178"/>
      <c r="Q377" s="178"/>
      <c r="R377" s="178"/>
    </row>
    <row r="378" spans="1:18" s="98" customFormat="1">
      <c r="A378" s="178"/>
      <c r="B378" s="178"/>
      <c r="C378" s="178"/>
      <c r="D378" s="178"/>
      <c r="E378" s="291"/>
      <c r="F378" s="178"/>
      <c r="G378" s="178"/>
      <c r="H378" s="224"/>
      <c r="I378" s="224"/>
      <c r="J378" s="178"/>
      <c r="K378" s="178"/>
      <c r="L378" s="178"/>
      <c r="M378" s="178"/>
      <c r="N378" s="178"/>
      <c r="O378" s="178"/>
      <c r="P378" s="178"/>
      <c r="Q378" s="178"/>
      <c r="R378" s="178"/>
    </row>
    <row r="379" spans="1:18" s="98" customFormat="1">
      <c r="A379" s="178"/>
      <c r="B379" s="178"/>
      <c r="C379" s="178"/>
      <c r="D379" s="178"/>
      <c r="E379" s="291"/>
      <c r="F379" s="178"/>
      <c r="G379" s="178"/>
      <c r="H379" s="224"/>
      <c r="I379" s="224"/>
      <c r="J379" s="178"/>
      <c r="K379" s="178"/>
      <c r="L379" s="178"/>
      <c r="M379" s="178"/>
      <c r="N379" s="178"/>
      <c r="O379" s="178"/>
      <c r="P379" s="178"/>
      <c r="Q379" s="178"/>
      <c r="R379" s="178"/>
    </row>
    <row r="380" spans="1:18" s="98" customFormat="1">
      <c r="A380" s="178"/>
      <c r="B380" s="178"/>
      <c r="C380" s="178"/>
      <c r="D380" s="178"/>
      <c r="E380" s="291"/>
      <c r="F380" s="178"/>
      <c r="G380" s="178"/>
      <c r="H380" s="224"/>
      <c r="I380" s="224"/>
      <c r="J380" s="178"/>
      <c r="K380" s="178"/>
      <c r="L380" s="178"/>
      <c r="M380" s="178"/>
      <c r="N380" s="178"/>
      <c r="O380" s="178"/>
      <c r="P380" s="178"/>
      <c r="Q380" s="178"/>
      <c r="R380" s="178"/>
    </row>
    <row r="381" spans="1:18" s="98" customFormat="1">
      <c r="A381" s="178"/>
      <c r="B381" s="178"/>
      <c r="C381" s="178"/>
      <c r="D381" s="178"/>
      <c r="E381" s="291"/>
      <c r="F381" s="178"/>
      <c r="G381" s="178"/>
      <c r="H381" s="224"/>
      <c r="I381" s="224"/>
      <c r="J381" s="178"/>
      <c r="K381" s="178"/>
      <c r="L381" s="178"/>
      <c r="M381" s="178"/>
      <c r="N381" s="178"/>
      <c r="O381" s="178"/>
      <c r="P381" s="178"/>
      <c r="Q381" s="178"/>
      <c r="R381" s="178"/>
    </row>
    <row r="382" spans="1:18" s="98" customFormat="1">
      <c r="A382" s="178"/>
      <c r="B382" s="178"/>
      <c r="C382" s="178"/>
      <c r="D382" s="178"/>
      <c r="E382" s="291"/>
      <c r="F382" s="178"/>
      <c r="G382" s="178"/>
      <c r="H382" s="224"/>
      <c r="I382" s="224"/>
      <c r="J382" s="178"/>
      <c r="K382" s="178"/>
      <c r="L382" s="178"/>
      <c r="M382" s="178"/>
      <c r="N382" s="178"/>
      <c r="O382" s="178"/>
      <c r="P382" s="178"/>
      <c r="Q382" s="178"/>
      <c r="R382" s="178"/>
    </row>
    <row r="383" spans="1:18" s="98" customFormat="1">
      <c r="A383" s="178"/>
      <c r="B383" s="178"/>
      <c r="C383" s="178"/>
      <c r="D383" s="178"/>
      <c r="E383" s="291"/>
      <c r="F383" s="178"/>
      <c r="G383" s="178"/>
      <c r="H383" s="224"/>
      <c r="I383" s="224"/>
      <c r="J383" s="178"/>
      <c r="K383" s="178"/>
      <c r="L383" s="178"/>
      <c r="M383" s="178"/>
      <c r="N383" s="178"/>
      <c r="O383" s="178"/>
      <c r="P383" s="178"/>
      <c r="Q383" s="178"/>
      <c r="R383" s="178"/>
    </row>
    <row r="384" spans="1:18" s="98" customFormat="1">
      <c r="A384" s="178"/>
      <c r="B384" s="178"/>
      <c r="C384" s="178"/>
      <c r="D384" s="178"/>
      <c r="E384" s="291"/>
      <c r="F384" s="178"/>
      <c r="G384" s="178"/>
      <c r="H384" s="224"/>
      <c r="I384" s="224"/>
      <c r="J384" s="178"/>
      <c r="K384" s="178"/>
      <c r="L384" s="178"/>
      <c r="M384" s="178"/>
      <c r="N384" s="178"/>
      <c r="O384" s="178"/>
      <c r="P384" s="178"/>
      <c r="Q384" s="178"/>
      <c r="R384" s="178"/>
    </row>
    <row r="385" spans="1:18" s="98" customFormat="1">
      <c r="A385" s="178"/>
      <c r="B385" s="178"/>
      <c r="C385" s="178"/>
      <c r="D385" s="178"/>
      <c r="E385" s="291"/>
      <c r="F385" s="178"/>
      <c r="G385" s="178"/>
      <c r="H385" s="224"/>
      <c r="I385" s="224"/>
      <c r="J385" s="178"/>
      <c r="K385" s="178"/>
      <c r="L385" s="178"/>
      <c r="M385" s="178"/>
      <c r="N385" s="178"/>
      <c r="O385" s="178"/>
      <c r="P385" s="178"/>
      <c r="Q385" s="178"/>
      <c r="R385" s="178"/>
    </row>
    <row r="386" spans="1:18" s="98" customFormat="1">
      <c r="A386" s="178"/>
      <c r="B386" s="178"/>
      <c r="C386" s="178"/>
      <c r="D386" s="178"/>
      <c r="E386" s="291"/>
      <c r="F386" s="178"/>
      <c r="G386" s="178"/>
      <c r="H386" s="224"/>
      <c r="I386" s="224"/>
      <c r="J386" s="178"/>
      <c r="K386" s="178"/>
      <c r="L386" s="178"/>
      <c r="M386" s="178"/>
      <c r="N386" s="178"/>
      <c r="O386" s="178"/>
      <c r="P386" s="178"/>
      <c r="Q386" s="178"/>
      <c r="R386" s="178"/>
    </row>
    <row r="387" spans="1:18" s="98" customFormat="1">
      <c r="A387" s="178"/>
      <c r="B387" s="178"/>
      <c r="C387" s="178"/>
      <c r="D387" s="178"/>
      <c r="E387" s="291"/>
      <c r="F387" s="178"/>
      <c r="G387" s="178"/>
      <c r="H387" s="224"/>
      <c r="I387" s="224"/>
      <c r="J387" s="178"/>
      <c r="K387" s="178"/>
      <c r="L387" s="178"/>
      <c r="M387" s="178"/>
      <c r="N387" s="178"/>
      <c r="O387" s="178"/>
      <c r="P387" s="178"/>
      <c r="Q387" s="178"/>
      <c r="R387" s="178"/>
    </row>
    <row r="388" spans="1:18" s="98" customFormat="1">
      <c r="A388" s="178"/>
      <c r="B388" s="178"/>
      <c r="C388" s="178"/>
      <c r="D388" s="178"/>
      <c r="E388" s="291"/>
      <c r="F388" s="178"/>
      <c r="G388" s="178"/>
      <c r="H388" s="224"/>
      <c r="I388" s="224"/>
      <c r="J388" s="178"/>
      <c r="K388" s="178"/>
      <c r="L388" s="178"/>
      <c r="M388" s="178"/>
      <c r="N388" s="178"/>
      <c r="O388" s="178"/>
      <c r="P388" s="178"/>
      <c r="Q388" s="178"/>
      <c r="R388" s="178"/>
    </row>
    <row r="389" spans="1:18" s="98" customFormat="1">
      <c r="A389" s="178"/>
      <c r="B389" s="178"/>
      <c r="C389" s="178"/>
      <c r="D389" s="178"/>
      <c r="E389" s="291"/>
      <c r="F389" s="178"/>
      <c r="G389" s="178"/>
      <c r="H389" s="224"/>
      <c r="I389" s="224"/>
      <c r="J389" s="178"/>
      <c r="K389" s="178"/>
      <c r="L389" s="178"/>
      <c r="M389" s="178"/>
      <c r="N389" s="178"/>
      <c r="O389" s="178"/>
      <c r="P389" s="178"/>
      <c r="Q389" s="178"/>
      <c r="R389" s="178"/>
    </row>
    <row r="390" spans="1:18" s="98" customFormat="1">
      <c r="A390" s="178"/>
      <c r="B390" s="178"/>
      <c r="C390" s="178"/>
      <c r="D390" s="178"/>
      <c r="E390" s="291"/>
      <c r="F390" s="178"/>
      <c r="G390" s="178"/>
      <c r="H390" s="224"/>
      <c r="I390" s="224"/>
      <c r="J390" s="178"/>
      <c r="K390" s="178"/>
      <c r="L390" s="178"/>
      <c r="M390" s="178"/>
      <c r="N390" s="178"/>
      <c r="O390" s="178"/>
      <c r="P390" s="178"/>
      <c r="Q390" s="178"/>
      <c r="R390" s="178"/>
    </row>
    <row r="391" spans="1:18" s="98" customFormat="1">
      <c r="A391" s="178"/>
      <c r="B391" s="178"/>
      <c r="C391" s="178"/>
      <c r="D391" s="178"/>
      <c r="E391" s="291"/>
      <c r="F391" s="178"/>
      <c r="G391" s="178"/>
      <c r="H391" s="224"/>
      <c r="I391" s="224"/>
      <c r="J391" s="178"/>
      <c r="K391" s="178"/>
      <c r="L391" s="178"/>
      <c r="M391" s="178"/>
      <c r="N391" s="178"/>
      <c r="O391" s="178"/>
      <c r="P391" s="178"/>
      <c r="Q391" s="178"/>
      <c r="R391" s="178"/>
    </row>
    <row r="392" spans="1:18" s="98" customFormat="1">
      <c r="A392" s="178"/>
      <c r="B392" s="178"/>
      <c r="C392" s="178"/>
      <c r="D392" s="178"/>
      <c r="E392" s="291"/>
      <c r="F392" s="178"/>
      <c r="G392" s="178"/>
      <c r="H392" s="224"/>
      <c r="I392" s="224"/>
      <c r="J392" s="178"/>
      <c r="K392" s="178"/>
      <c r="L392" s="178"/>
      <c r="M392" s="178"/>
      <c r="N392" s="178"/>
      <c r="O392" s="178"/>
      <c r="P392" s="178"/>
      <c r="Q392" s="178"/>
      <c r="R392" s="178"/>
    </row>
    <row r="393" spans="1:18" s="98" customFormat="1">
      <c r="A393" s="178"/>
      <c r="B393" s="178"/>
      <c r="C393" s="178"/>
      <c r="D393" s="178"/>
      <c r="E393" s="291"/>
      <c r="F393" s="178"/>
      <c r="G393" s="178"/>
      <c r="H393" s="224"/>
      <c r="I393" s="224"/>
      <c r="J393" s="178"/>
      <c r="K393" s="178"/>
      <c r="L393" s="178"/>
      <c r="M393" s="178"/>
      <c r="N393" s="178"/>
      <c r="O393" s="178"/>
      <c r="P393" s="178"/>
      <c r="Q393" s="178"/>
      <c r="R393" s="178"/>
    </row>
    <row r="394" spans="1:18" s="98" customFormat="1">
      <c r="A394" s="178"/>
      <c r="B394" s="178"/>
      <c r="C394" s="178"/>
      <c r="D394" s="178"/>
      <c r="E394" s="291"/>
      <c r="F394" s="178"/>
      <c r="G394" s="178"/>
      <c r="H394" s="224"/>
      <c r="I394" s="224"/>
      <c r="J394" s="178"/>
      <c r="K394" s="178"/>
      <c r="L394" s="178"/>
      <c r="M394" s="178"/>
      <c r="N394" s="178"/>
      <c r="O394" s="178"/>
      <c r="P394" s="178"/>
      <c r="Q394" s="178"/>
      <c r="R394" s="178"/>
    </row>
    <row r="395" spans="1:18" s="98" customFormat="1">
      <c r="A395" s="178"/>
      <c r="B395" s="178"/>
      <c r="C395" s="178"/>
      <c r="D395" s="178"/>
      <c r="E395" s="291"/>
      <c r="F395" s="178"/>
      <c r="G395" s="178"/>
      <c r="H395" s="224"/>
      <c r="I395" s="224"/>
      <c r="J395" s="178"/>
      <c r="K395" s="178"/>
      <c r="L395" s="178"/>
      <c r="M395" s="178"/>
      <c r="N395" s="178"/>
      <c r="O395" s="178"/>
      <c r="P395" s="178"/>
      <c r="Q395" s="178"/>
      <c r="R395" s="178"/>
    </row>
    <row r="396" spans="1:18" s="98" customFormat="1">
      <c r="A396" s="178"/>
      <c r="B396" s="178"/>
      <c r="C396" s="178"/>
      <c r="D396" s="178"/>
      <c r="E396" s="291"/>
      <c r="F396" s="178"/>
      <c r="G396" s="178"/>
      <c r="H396" s="224"/>
      <c r="I396" s="224"/>
      <c r="J396" s="178"/>
      <c r="K396" s="178"/>
      <c r="L396" s="178"/>
      <c r="M396" s="178"/>
      <c r="N396" s="178"/>
      <c r="O396" s="178"/>
      <c r="P396" s="178"/>
      <c r="Q396" s="178"/>
      <c r="R396" s="178"/>
    </row>
    <row r="397" spans="1:18" s="98" customFormat="1">
      <c r="A397" s="178"/>
      <c r="B397" s="178"/>
      <c r="C397" s="178"/>
      <c r="D397" s="178"/>
      <c r="E397" s="291"/>
      <c r="F397" s="178"/>
      <c r="G397" s="178"/>
      <c r="H397" s="224"/>
      <c r="I397" s="224"/>
      <c r="J397" s="178"/>
      <c r="K397" s="178"/>
      <c r="L397" s="178"/>
      <c r="M397" s="178"/>
      <c r="N397" s="178"/>
      <c r="O397" s="178"/>
      <c r="P397" s="178"/>
      <c r="Q397" s="178"/>
      <c r="R397" s="178"/>
    </row>
    <row r="398" spans="1:18" s="98" customFormat="1">
      <c r="A398" s="178"/>
      <c r="B398" s="178"/>
      <c r="C398" s="178"/>
      <c r="D398" s="178"/>
      <c r="E398" s="291"/>
      <c r="F398" s="178"/>
      <c r="G398" s="178"/>
      <c r="H398" s="224"/>
      <c r="I398" s="224"/>
      <c r="J398" s="178"/>
      <c r="K398" s="178"/>
      <c r="L398" s="178"/>
      <c r="M398" s="178"/>
      <c r="N398" s="178"/>
      <c r="O398" s="178"/>
      <c r="P398" s="178"/>
      <c r="Q398" s="178"/>
      <c r="R398" s="178"/>
    </row>
    <row r="399" spans="1:18" s="98" customFormat="1">
      <c r="A399" s="178"/>
      <c r="B399" s="178"/>
      <c r="C399" s="178"/>
      <c r="D399" s="178"/>
      <c r="E399" s="291"/>
      <c r="F399" s="178"/>
      <c r="G399" s="178"/>
      <c r="H399" s="224"/>
      <c r="I399" s="224"/>
      <c r="J399" s="178"/>
      <c r="K399" s="178"/>
      <c r="L399" s="178"/>
      <c r="M399" s="178"/>
      <c r="N399" s="178"/>
      <c r="O399" s="178"/>
      <c r="P399" s="178"/>
      <c r="Q399" s="178"/>
      <c r="R399" s="178"/>
    </row>
    <row r="400" spans="1:18" s="98" customFormat="1">
      <c r="A400" s="178"/>
      <c r="B400" s="178"/>
      <c r="C400" s="178"/>
      <c r="D400" s="178"/>
      <c r="E400" s="291"/>
      <c r="F400" s="178"/>
      <c r="G400" s="178"/>
      <c r="H400" s="224"/>
      <c r="I400" s="224"/>
      <c r="J400" s="178"/>
      <c r="K400" s="178"/>
      <c r="L400" s="178"/>
      <c r="M400" s="178"/>
      <c r="N400" s="178"/>
      <c r="O400" s="178"/>
      <c r="P400" s="178"/>
      <c r="Q400" s="178"/>
      <c r="R400" s="178"/>
    </row>
    <row r="401" spans="1:18" s="98" customFormat="1">
      <c r="A401" s="178"/>
      <c r="B401" s="178"/>
      <c r="C401" s="178"/>
      <c r="D401" s="178"/>
      <c r="E401" s="291"/>
      <c r="F401" s="178"/>
      <c r="G401" s="178"/>
      <c r="H401" s="224"/>
      <c r="I401" s="224"/>
      <c r="J401" s="178"/>
      <c r="K401" s="178"/>
      <c r="L401" s="178"/>
      <c r="M401" s="178"/>
      <c r="N401" s="178"/>
      <c r="O401" s="178"/>
      <c r="P401" s="178"/>
      <c r="Q401" s="178"/>
      <c r="R401" s="178"/>
    </row>
    <row r="402" spans="1:18" s="98" customFormat="1">
      <c r="A402" s="178"/>
      <c r="B402" s="178"/>
      <c r="C402" s="178"/>
      <c r="D402" s="178"/>
      <c r="E402" s="291"/>
      <c r="F402" s="178"/>
      <c r="G402" s="178"/>
      <c r="H402" s="224"/>
      <c r="I402" s="224"/>
      <c r="J402" s="178"/>
      <c r="K402" s="178"/>
      <c r="L402" s="178"/>
      <c r="M402" s="178"/>
      <c r="N402" s="178"/>
      <c r="O402" s="178"/>
      <c r="P402" s="178"/>
      <c r="Q402" s="178"/>
      <c r="R402" s="178"/>
    </row>
    <row r="403" spans="1:18" s="98" customFormat="1">
      <c r="A403" s="178"/>
      <c r="B403" s="178"/>
      <c r="C403" s="178"/>
      <c r="D403" s="178"/>
      <c r="E403" s="291"/>
      <c r="F403" s="178"/>
      <c r="G403" s="178"/>
      <c r="H403" s="224"/>
      <c r="I403" s="224"/>
      <c r="J403" s="178"/>
      <c r="K403" s="178"/>
      <c r="L403" s="178"/>
      <c r="M403" s="178"/>
      <c r="N403" s="178"/>
      <c r="O403" s="178"/>
      <c r="P403" s="178"/>
      <c r="Q403" s="178"/>
      <c r="R403" s="178"/>
    </row>
    <row r="404" spans="1:18" s="98" customFormat="1">
      <c r="A404" s="178"/>
      <c r="B404" s="178"/>
      <c r="C404" s="178"/>
      <c r="D404" s="178"/>
      <c r="E404" s="291"/>
      <c r="F404" s="178"/>
      <c r="G404" s="178"/>
      <c r="H404" s="224"/>
      <c r="I404" s="224"/>
      <c r="J404" s="178"/>
      <c r="K404" s="178"/>
      <c r="L404" s="178"/>
      <c r="M404" s="178"/>
      <c r="N404" s="178"/>
      <c r="O404" s="178"/>
      <c r="P404" s="178"/>
      <c r="Q404" s="178"/>
      <c r="R404" s="178"/>
    </row>
    <row r="405" spans="1:18" s="98" customFormat="1">
      <c r="A405" s="178"/>
      <c r="B405" s="178"/>
      <c r="C405" s="178"/>
      <c r="D405" s="178"/>
      <c r="E405" s="291"/>
      <c r="F405" s="178"/>
      <c r="G405" s="178"/>
      <c r="H405" s="224"/>
      <c r="I405" s="224"/>
      <c r="J405" s="178"/>
      <c r="K405" s="178"/>
      <c r="L405" s="178"/>
      <c r="M405" s="178"/>
      <c r="N405" s="178"/>
      <c r="O405" s="178"/>
      <c r="P405" s="178"/>
      <c r="Q405" s="178"/>
      <c r="R405" s="178"/>
    </row>
    <row r="406" spans="1:18" s="98" customFormat="1">
      <c r="A406" s="178"/>
      <c r="B406" s="178"/>
      <c r="C406" s="178"/>
      <c r="D406" s="178"/>
      <c r="E406" s="291"/>
      <c r="F406" s="178"/>
      <c r="G406" s="178"/>
      <c r="H406" s="224"/>
      <c r="I406" s="224"/>
      <c r="J406" s="178"/>
      <c r="K406" s="178"/>
      <c r="L406" s="178"/>
      <c r="M406" s="178"/>
      <c r="N406" s="178"/>
      <c r="O406" s="178"/>
      <c r="P406" s="178"/>
      <c r="Q406" s="178"/>
      <c r="R406" s="178"/>
    </row>
    <row r="407" spans="1:18" s="98" customFormat="1">
      <c r="A407" s="178"/>
      <c r="B407" s="178"/>
      <c r="C407" s="178"/>
      <c r="D407" s="178"/>
      <c r="E407" s="291"/>
      <c r="F407" s="178"/>
      <c r="G407" s="178"/>
      <c r="H407" s="224"/>
      <c r="I407" s="224"/>
      <c r="J407" s="178"/>
      <c r="K407" s="178"/>
      <c r="L407" s="178"/>
      <c r="M407" s="178"/>
      <c r="N407" s="178"/>
      <c r="O407" s="178"/>
      <c r="P407" s="178"/>
      <c r="Q407" s="178"/>
      <c r="R407" s="178"/>
    </row>
    <row r="408" spans="1:18" s="98" customFormat="1">
      <c r="A408" s="178"/>
      <c r="B408" s="178"/>
      <c r="C408" s="178"/>
      <c r="D408" s="178"/>
      <c r="E408" s="291"/>
      <c r="F408" s="178"/>
      <c r="G408" s="178"/>
      <c r="H408" s="224"/>
      <c r="I408" s="224"/>
      <c r="J408" s="178"/>
      <c r="K408" s="178"/>
      <c r="L408" s="178"/>
      <c r="M408" s="178"/>
      <c r="N408" s="178"/>
      <c r="O408" s="178"/>
      <c r="P408" s="178"/>
      <c r="Q408" s="178"/>
      <c r="R408" s="178"/>
    </row>
    <row r="409" spans="1:18" s="98" customFormat="1">
      <c r="A409" s="178"/>
      <c r="B409" s="178"/>
      <c r="C409" s="178"/>
      <c r="D409" s="178"/>
      <c r="E409" s="291"/>
      <c r="F409" s="178"/>
      <c r="G409" s="178"/>
      <c r="H409" s="224"/>
      <c r="I409" s="224"/>
      <c r="J409" s="178"/>
      <c r="K409" s="178"/>
      <c r="L409" s="178"/>
      <c r="M409" s="178"/>
      <c r="N409" s="178"/>
      <c r="O409" s="178"/>
      <c r="P409" s="178"/>
      <c r="Q409" s="178"/>
      <c r="R409" s="178"/>
    </row>
    <row r="410" spans="1:18" s="98" customFormat="1">
      <c r="A410" s="178"/>
      <c r="B410" s="178"/>
      <c r="C410" s="178"/>
      <c r="D410" s="178"/>
      <c r="E410" s="291"/>
      <c r="F410" s="178"/>
      <c r="G410" s="178"/>
      <c r="H410" s="224"/>
      <c r="I410" s="224"/>
      <c r="J410" s="178"/>
      <c r="K410" s="178"/>
      <c r="L410" s="178"/>
      <c r="M410" s="178"/>
      <c r="N410" s="178"/>
      <c r="O410" s="178"/>
      <c r="P410" s="178"/>
      <c r="Q410" s="178"/>
      <c r="R410" s="178"/>
    </row>
    <row r="411" spans="1:18" s="98" customFormat="1">
      <c r="A411" s="178"/>
      <c r="B411" s="178"/>
      <c r="C411" s="178"/>
      <c r="D411" s="178"/>
      <c r="E411" s="291"/>
      <c r="F411" s="178"/>
      <c r="G411" s="178"/>
      <c r="H411" s="224"/>
      <c r="I411" s="224"/>
      <c r="J411" s="178"/>
      <c r="K411" s="178"/>
      <c r="L411" s="178"/>
      <c r="M411" s="178"/>
      <c r="N411" s="178"/>
      <c r="O411" s="178"/>
      <c r="P411" s="178"/>
      <c r="Q411" s="178"/>
      <c r="R411" s="178"/>
    </row>
    <row r="412" spans="1:18" s="98" customFormat="1">
      <c r="A412" s="178"/>
      <c r="B412" s="178"/>
      <c r="C412" s="178"/>
      <c r="D412" s="178"/>
      <c r="E412" s="291"/>
      <c r="F412" s="178"/>
      <c r="G412" s="178"/>
      <c r="H412" s="224"/>
      <c r="I412" s="224"/>
      <c r="J412" s="178"/>
      <c r="K412" s="178"/>
      <c r="L412" s="178"/>
      <c r="M412" s="178"/>
      <c r="N412" s="178"/>
      <c r="O412" s="178"/>
      <c r="P412" s="178"/>
      <c r="Q412" s="178"/>
      <c r="R412" s="178"/>
    </row>
    <row r="413" spans="1:18" s="98" customFormat="1">
      <c r="A413" s="178"/>
      <c r="B413" s="178"/>
      <c r="C413" s="178"/>
      <c r="D413" s="178"/>
      <c r="E413" s="291"/>
      <c r="F413" s="178"/>
      <c r="G413" s="178"/>
      <c r="H413" s="224"/>
      <c r="I413" s="224"/>
      <c r="J413" s="178"/>
      <c r="K413" s="178"/>
      <c r="L413" s="178"/>
      <c r="M413" s="178"/>
      <c r="N413" s="178"/>
      <c r="O413" s="178"/>
      <c r="P413" s="178"/>
      <c r="Q413" s="178"/>
      <c r="R413" s="178"/>
    </row>
    <row r="414" spans="1:18" s="98" customFormat="1">
      <c r="A414" s="178"/>
      <c r="B414" s="178"/>
      <c r="C414" s="178"/>
      <c r="D414" s="178"/>
      <c r="E414" s="291"/>
      <c r="F414" s="178"/>
      <c r="G414" s="178"/>
      <c r="H414" s="224"/>
      <c r="I414" s="224"/>
      <c r="J414" s="178"/>
      <c r="K414" s="178"/>
      <c r="L414" s="178"/>
      <c r="M414" s="178"/>
      <c r="N414" s="178"/>
      <c r="O414" s="178"/>
      <c r="P414" s="178"/>
      <c r="Q414" s="178"/>
      <c r="R414" s="178"/>
    </row>
    <row r="415" spans="1:18" s="98" customFormat="1">
      <c r="A415" s="178"/>
      <c r="B415" s="178"/>
      <c r="C415" s="178"/>
      <c r="D415" s="178"/>
      <c r="E415" s="291"/>
      <c r="F415" s="178"/>
      <c r="G415" s="178"/>
      <c r="H415" s="224"/>
      <c r="I415" s="224"/>
      <c r="J415" s="178"/>
      <c r="K415" s="178"/>
      <c r="L415" s="178"/>
      <c r="M415" s="178"/>
      <c r="N415" s="178"/>
      <c r="O415" s="178"/>
      <c r="P415" s="178"/>
      <c r="Q415" s="178"/>
      <c r="R415" s="178"/>
    </row>
    <row r="416" spans="1:18" s="98" customFormat="1">
      <c r="A416" s="178"/>
      <c r="B416" s="178"/>
      <c r="C416" s="178"/>
      <c r="D416" s="178"/>
      <c r="E416" s="291"/>
      <c r="F416" s="178"/>
      <c r="G416" s="178"/>
      <c r="H416" s="224"/>
      <c r="I416" s="224"/>
      <c r="J416" s="178"/>
      <c r="K416" s="178"/>
      <c r="L416" s="178"/>
      <c r="M416" s="178"/>
      <c r="N416" s="178"/>
      <c r="O416" s="178"/>
      <c r="P416" s="178"/>
      <c r="Q416" s="178"/>
      <c r="R416" s="178"/>
    </row>
    <row r="417" spans="1:18" s="98" customFormat="1">
      <c r="A417" s="178"/>
      <c r="B417" s="178"/>
      <c r="C417" s="178"/>
      <c r="D417" s="178"/>
      <c r="E417" s="291"/>
      <c r="F417" s="178"/>
      <c r="G417" s="178"/>
      <c r="H417" s="224"/>
      <c r="I417" s="224"/>
      <c r="J417" s="178"/>
      <c r="K417" s="178"/>
      <c r="L417" s="178"/>
      <c r="M417" s="178"/>
      <c r="N417" s="178"/>
      <c r="O417" s="178"/>
      <c r="P417" s="178"/>
      <c r="Q417" s="178"/>
      <c r="R417" s="178"/>
    </row>
    <row r="418" spans="1:18" s="98" customFormat="1">
      <c r="A418" s="178"/>
      <c r="B418" s="178"/>
      <c r="C418" s="178"/>
      <c r="D418" s="178"/>
      <c r="E418" s="291"/>
      <c r="F418" s="178"/>
      <c r="G418" s="178"/>
      <c r="H418" s="224"/>
      <c r="I418" s="224"/>
      <c r="J418" s="178"/>
      <c r="K418" s="178"/>
      <c r="L418" s="178"/>
      <c r="M418" s="178"/>
      <c r="N418" s="178"/>
      <c r="O418" s="178"/>
      <c r="P418" s="178"/>
      <c r="Q418" s="178"/>
      <c r="R418" s="178"/>
    </row>
    <row r="419" spans="1:18" s="98" customFormat="1">
      <c r="A419" s="178"/>
      <c r="B419" s="178"/>
      <c r="C419" s="178"/>
      <c r="D419" s="178"/>
      <c r="E419" s="291"/>
      <c r="F419" s="178"/>
      <c r="G419" s="178"/>
      <c r="H419" s="224"/>
      <c r="I419" s="224"/>
      <c r="J419" s="178"/>
      <c r="K419" s="178"/>
      <c r="L419" s="178"/>
      <c r="M419" s="178"/>
      <c r="N419" s="178"/>
      <c r="O419" s="178"/>
      <c r="P419" s="178"/>
      <c r="Q419" s="178"/>
      <c r="R419" s="178"/>
    </row>
    <row r="420" spans="1:18" s="98" customFormat="1">
      <c r="A420" s="178"/>
      <c r="B420" s="178"/>
      <c r="C420" s="178"/>
      <c r="D420" s="178"/>
      <c r="E420" s="291"/>
      <c r="F420" s="178"/>
      <c r="G420" s="178"/>
      <c r="H420" s="224"/>
      <c r="I420" s="224"/>
      <c r="J420" s="178"/>
      <c r="K420" s="178"/>
      <c r="L420" s="178"/>
      <c r="M420" s="178"/>
      <c r="N420" s="178"/>
      <c r="O420" s="178"/>
      <c r="P420" s="178"/>
      <c r="Q420" s="178"/>
      <c r="R420" s="178"/>
    </row>
    <row r="421" spans="1:18" s="98" customFormat="1">
      <c r="A421" s="178"/>
      <c r="B421" s="178"/>
      <c r="C421" s="178"/>
      <c r="D421" s="178"/>
      <c r="E421" s="291"/>
      <c r="F421" s="178"/>
      <c r="G421" s="178"/>
      <c r="H421" s="224"/>
      <c r="I421" s="224"/>
      <c r="J421" s="178"/>
      <c r="K421" s="178"/>
      <c r="L421" s="178"/>
      <c r="M421" s="178"/>
      <c r="N421" s="178"/>
      <c r="O421" s="178"/>
      <c r="P421" s="178"/>
      <c r="Q421" s="178"/>
      <c r="R421" s="178"/>
    </row>
    <row r="422" spans="1:18" s="98" customFormat="1">
      <c r="A422" s="178"/>
      <c r="B422" s="178"/>
      <c r="C422" s="178"/>
      <c r="D422" s="178"/>
      <c r="E422" s="291"/>
      <c r="F422" s="178"/>
      <c r="G422" s="178"/>
      <c r="H422" s="224"/>
      <c r="I422" s="224"/>
      <c r="J422" s="178"/>
      <c r="K422" s="178"/>
      <c r="L422" s="178"/>
      <c r="M422" s="178"/>
      <c r="N422" s="178"/>
      <c r="O422" s="178"/>
      <c r="P422" s="178"/>
      <c r="Q422" s="178"/>
      <c r="R422" s="178"/>
    </row>
    <row r="423" spans="1:18" s="98" customFormat="1">
      <c r="A423" s="178"/>
      <c r="B423" s="178"/>
      <c r="C423" s="178"/>
      <c r="D423" s="178"/>
      <c r="E423" s="291"/>
      <c r="F423" s="178"/>
      <c r="G423" s="178"/>
      <c r="H423" s="224"/>
      <c r="I423" s="224"/>
      <c r="J423" s="178"/>
      <c r="K423" s="178"/>
      <c r="L423" s="178"/>
      <c r="M423" s="178"/>
      <c r="N423" s="178"/>
      <c r="O423" s="178"/>
      <c r="P423" s="178"/>
      <c r="Q423" s="178"/>
      <c r="R423" s="178"/>
    </row>
    <row r="424" spans="1:18" s="98" customFormat="1">
      <c r="A424" s="178"/>
      <c r="B424" s="178"/>
      <c r="C424" s="178"/>
      <c r="D424" s="178"/>
      <c r="E424" s="291"/>
      <c r="F424" s="178"/>
      <c r="G424" s="178"/>
      <c r="H424" s="224"/>
      <c r="I424" s="224"/>
      <c r="J424" s="178"/>
      <c r="K424" s="178"/>
      <c r="L424" s="178"/>
      <c r="M424" s="178"/>
      <c r="N424" s="178"/>
      <c r="O424" s="178"/>
      <c r="P424" s="178"/>
      <c r="Q424" s="178"/>
      <c r="R424" s="178"/>
    </row>
    <row r="425" spans="1:18" s="98" customFormat="1">
      <c r="A425" s="178"/>
      <c r="B425" s="178"/>
      <c r="C425" s="178"/>
      <c r="D425" s="178"/>
      <c r="E425" s="291"/>
      <c r="F425" s="178"/>
      <c r="G425" s="178"/>
      <c r="H425" s="224"/>
      <c r="I425" s="224"/>
      <c r="J425" s="178"/>
      <c r="K425" s="178"/>
      <c r="L425" s="178"/>
      <c r="M425" s="178"/>
      <c r="N425" s="178"/>
      <c r="O425" s="178"/>
      <c r="P425" s="178"/>
      <c r="Q425" s="178"/>
      <c r="R425" s="178"/>
    </row>
    <row r="426" spans="1:18" s="98" customFormat="1">
      <c r="A426" s="178"/>
      <c r="B426" s="178"/>
      <c r="C426" s="178"/>
      <c r="D426" s="178"/>
      <c r="E426" s="291"/>
      <c r="F426" s="178"/>
      <c r="G426" s="178"/>
      <c r="H426" s="224"/>
      <c r="I426" s="224"/>
      <c r="J426" s="178"/>
      <c r="K426" s="178"/>
      <c r="L426" s="178"/>
      <c r="M426" s="178"/>
      <c r="N426" s="178"/>
      <c r="O426" s="178"/>
      <c r="P426" s="178"/>
      <c r="Q426" s="178"/>
      <c r="R426" s="178"/>
    </row>
    <row r="427" spans="1:18" s="98" customFormat="1">
      <c r="A427" s="178"/>
      <c r="B427" s="178"/>
      <c r="C427" s="178"/>
      <c r="D427" s="178"/>
      <c r="E427" s="291"/>
      <c r="F427" s="178"/>
      <c r="G427" s="178"/>
      <c r="H427" s="224"/>
      <c r="I427" s="224"/>
      <c r="J427" s="178"/>
      <c r="K427" s="178"/>
      <c r="L427" s="178"/>
      <c r="M427" s="178"/>
      <c r="N427" s="178"/>
      <c r="O427" s="178"/>
      <c r="P427" s="178"/>
      <c r="Q427" s="178"/>
      <c r="R427" s="178"/>
    </row>
    <row r="428" spans="1:18" s="98" customFormat="1">
      <c r="A428" s="178"/>
      <c r="B428" s="178"/>
      <c r="C428" s="178"/>
      <c r="D428" s="178"/>
      <c r="E428" s="291"/>
      <c r="F428" s="178"/>
      <c r="G428" s="178"/>
      <c r="H428" s="224"/>
      <c r="I428" s="224"/>
      <c r="J428" s="178"/>
      <c r="K428" s="178"/>
      <c r="L428" s="178"/>
      <c r="M428" s="178"/>
      <c r="N428" s="178"/>
      <c r="O428" s="178"/>
      <c r="P428" s="178"/>
      <c r="Q428" s="178"/>
      <c r="R428" s="178"/>
    </row>
    <row r="429" spans="1:18" s="98" customFormat="1">
      <c r="A429" s="178"/>
      <c r="B429" s="178"/>
      <c r="C429" s="178"/>
      <c r="D429" s="178"/>
      <c r="E429" s="291"/>
      <c r="F429" s="178"/>
      <c r="G429" s="178"/>
      <c r="H429" s="224"/>
      <c r="I429" s="224"/>
      <c r="J429" s="178"/>
      <c r="K429" s="178"/>
      <c r="L429" s="178"/>
      <c r="M429" s="178"/>
      <c r="N429" s="178"/>
      <c r="O429" s="178"/>
      <c r="P429" s="178"/>
      <c r="Q429" s="178"/>
      <c r="R429" s="178"/>
    </row>
    <row r="430" spans="1:18" s="98" customFormat="1">
      <c r="A430" s="178"/>
      <c r="B430" s="178"/>
      <c r="C430" s="178"/>
      <c r="D430" s="178"/>
      <c r="E430" s="291"/>
      <c r="F430" s="178"/>
      <c r="G430" s="178"/>
      <c r="H430" s="224"/>
      <c r="I430" s="224"/>
      <c r="J430" s="178"/>
      <c r="K430" s="178"/>
      <c r="L430" s="178"/>
      <c r="M430" s="178"/>
      <c r="N430" s="178"/>
      <c r="O430" s="178"/>
      <c r="P430" s="178"/>
      <c r="Q430" s="178"/>
      <c r="R430" s="178"/>
    </row>
    <row r="431" spans="1:18" s="98" customFormat="1">
      <c r="A431" s="178"/>
      <c r="B431" s="178"/>
      <c r="C431" s="178"/>
      <c r="D431" s="178"/>
      <c r="E431" s="291"/>
      <c r="F431" s="178"/>
      <c r="G431" s="178"/>
      <c r="H431" s="224"/>
      <c r="I431" s="224"/>
      <c r="J431" s="178"/>
      <c r="K431" s="178"/>
      <c r="L431" s="178"/>
      <c r="M431" s="178"/>
      <c r="N431" s="178"/>
      <c r="O431" s="178"/>
      <c r="P431" s="178"/>
      <c r="Q431" s="178"/>
      <c r="R431" s="178"/>
    </row>
    <row r="432" spans="1:18" s="98" customFormat="1">
      <c r="A432" s="178"/>
      <c r="B432" s="178"/>
      <c r="C432" s="178"/>
      <c r="D432" s="178"/>
      <c r="E432" s="291"/>
      <c r="F432" s="178"/>
      <c r="G432" s="178"/>
      <c r="H432" s="224"/>
      <c r="I432" s="224"/>
      <c r="J432" s="178"/>
      <c r="K432" s="178"/>
      <c r="L432" s="178"/>
      <c r="M432" s="178"/>
      <c r="N432" s="178"/>
      <c r="O432" s="178"/>
      <c r="P432" s="178"/>
      <c r="Q432" s="178"/>
      <c r="R432" s="178"/>
    </row>
    <row r="433" spans="1:18" s="98" customFormat="1">
      <c r="A433" s="178"/>
      <c r="B433" s="178"/>
      <c r="C433" s="178"/>
      <c r="D433" s="178"/>
      <c r="E433" s="291"/>
      <c r="F433" s="178"/>
      <c r="G433" s="178"/>
      <c r="H433" s="224"/>
      <c r="I433" s="224"/>
      <c r="J433" s="178"/>
      <c r="K433" s="178"/>
      <c r="L433" s="178"/>
      <c r="M433" s="178"/>
      <c r="N433" s="178"/>
      <c r="O433" s="178"/>
      <c r="P433" s="178"/>
      <c r="Q433" s="178"/>
      <c r="R433" s="178"/>
    </row>
    <row r="434" spans="1:18" s="98" customFormat="1">
      <c r="A434" s="178"/>
      <c r="B434" s="178"/>
      <c r="C434" s="178"/>
      <c r="D434" s="178"/>
      <c r="E434" s="291"/>
      <c r="F434" s="178"/>
      <c r="G434" s="178"/>
      <c r="H434" s="224"/>
      <c r="I434" s="224"/>
      <c r="J434" s="178"/>
      <c r="K434" s="178"/>
      <c r="L434" s="178"/>
      <c r="M434" s="178"/>
      <c r="N434" s="178"/>
      <c r="O434" s="178"/>
      <c r="P434" s="178"/>
      <c r="Q434" s="178"/>
      <c r="R434" s="178"/>
    </row>
    <row r="435" spans="1:18" s="98" customFormat="1">
      <c r="A435" s="178"/>
      <c r="B435" s="178"/>
      <c r="C435" s="178"/>
      <c r="D435" s="178"/>
      <c r="E435" s="291"/>
      <c r="F435" s="178"/>
      <c r="G435" s="178"/>
      <c r="H435" s="224"/>
      <c r="I435" s="224"/>
      <c r="J435" s="178"/>
      <c r="K435" s="178"/>
      <c r="L435" s="178"/>
      <c r="M435" s="178"/>
      <c r="N435" s="178"/>
      <c r="O435" s="178"/>
      <c r="P435" s="178"/>
      <c r="Q435" s="178"/>
      <c r="R435" s="178"/>
    </row>
    <row r="436" spans="1:18" s="98" customFormat="1">
      <c r="A436" s="178"/>
      <c r="B436" s="178"/>
      <c r="C436" s="178"/>
      <c r="D436" s="178"/>
      <c r="E436" s="291"/>
      <c r="F436" s="178"/>
      <c r="G436" s="178"/>
      <c r="H436" s="224"/>
      <c r="I436" s="224"/>
      <c r="J436" s="178"/>
      <c r="K436" s="178"/>
      <c r="L436" s="178"/>
      <c r="M436" s="178"/>
      <c r="N436" s="178"/>
      <c r="O436" s="178"/>
      <c r="P436" s="178"/>
      <c r="Q436" s="178"/>
      <c r="R436" s="178"/>
    </row>
    <row r="437" spans="1:18" s="98" customFormat="1">
      <c r="A437" s="178"/>
      <c r="B437" s="178"/>
      <c r="C437" s="178"/>
      <c r="D437" s="178"/>
      <c r="E437" s="291"/>
      <c r="F437" s="178"/>
      <c r="G437" s="178"/>
      <c r="H437" s="224"/>
      <c r="I437" s="224"/>
      <c r="J437" s="178"/>
      <c r="K437" s="178"/>
      <c r="L437" s="178"/>
      <c r="M437" s="178"/>
      <c r="N437" s="178"/>
      <c r="O437" s="178"/>
      <c r="P437" s="178"/>
      <c r="Q437" s="178"/>
      <c r="R437" s="178"/>
    </row>
    <row r="438" spans="1:18" s="98" customFormat="1">
      <c r="A438" s="178"/>
      <c r="B438" s="178"/>
      <c r="C438" s="178"/>
      <c r="D438" s="178"/>
      <c r="E438" s="291"/>
      <c r="F438" s="178"/>
      <c r="G438" s="178"/>
      <c r="H438" s="224"/>
      <c r="I438" s="224"/>
      <c r="J438" s="178"/>
      <c r="K438" s="178"/>
      <c r="L438" s="178"/>
      <c r="M438" s="178"/>
      <c r="N438" s="178"/>
      <c r="O438" s="178"/>
      <c r="P438" s="178"/>
      <c r="Q438" s="178"/>
      <c r="R438" s="178"/>
    </row>
    <row r="439" spans="1:18" s="98" customFormat="1">
      <c r="A439" s="178"/>
      <c r="B439" s="178"/>
      <c r="C439" s="178"/>
      <c r="D439" s="178"/>
      <c r="E439" s="291"/>
      <c r="F439" s="178"/>
      <c r="G439" s="178"/>
      <c r="H439" s="224"/>
      <c r="I439" s="224"/>
      <c r="J439" s="178"/>
      <c r="K439" s="178"/>
      <c r="L439" s="178"/>
      <c r="M439" s="178"/>
      <c r="N439" s="178"/>
      <c r="O439" s="178"/>
      <c r="P439" s="178"/>
      <c r="Q439" s="178"/>
      <c r="R439" s="178"/>
    </row>
    <row r="440" spans="1:18" s="98" customFormat="1">
      <c r="A440" s="178"/>
      <c r="B440" s="178"/>
      <c r="C440" s="178"/>
      <c r="D440" s="178"/>
      <c r="E440" s="291"/>
      <c r="F440" s="178"/>
      <c r="G440" s="178"/>
      <c r="H440" s="224"/>
      <c r="I440" s="224"/>
      <c r="J440" s="178"/>
      <c r="K440" s="178"/>
      <c r="L440" s="178"/>
      <c r="M440" s="178"/>
      <c r="N440" s="178"/>
      <c r="O440" s="178"/>
      <c r="P440" s="178"/>
      <c r="Q440" s="178"/>
      <c r="R440" s="178"/>
    </row>
    <row r="441" spans="1:18" s="98" customFormat="1">
      <c r="A441" s="178"/>
      <c r="B441" s="178"/>
      <c r="C441" s="178"/>
      <c r="D441" s="178"/>
      <c r="E441" s="291"/>
      <c r="F441" s="178"/>
      <c r="G441" s="178"/>
      <c r="H441" s="224"/>
      <c r="I441" s="224"/>
      <c r="J441" s="178"/>
      <c r="K441" s="178"/>
      <c r="L441" s="178"/>
      <c r="M441" s="178"/>
      <c r="N441" s="178"/>
      <c r="O441" s="178"/>
      <c r="P441" s="178"/>
      <c r="Q441" s="178"/>
      <c r="R441" s="178"/>
    </row>
    <row r="442" spans="1:18" s="98" customFormat="1">
      <c r="A442" s="178"/>
      <c r="B442" s="178"/>
      <c r="C442" s="178"/>
      <c r="D442" s="178"/>
      <c r="E442" s="291"/>
      <c r="F442" s="178"/>
      <c r="G442" s="178"/>
      <c r="H442" s="224"/>
      <c r="I442" s="224"/>
      <c r="J442" s="178"/>
      <c r="K442" s="178"/>
      <c r="L442" s="178"/>
      <c r="M442" s="178"/>
      <c r="N442" s="178"/>
      <c r="O442" s="178"/>
      <c r="P442" s="178"/>
      <c r="Q442" s="178"/>
      <c r="R442" s="178"/>
    </row>
    <row r="443" spans="1:18" s="98" customFormat="1">
      <c r="A443" s="178"/>
      <c r="B443" s="178"/>
      <c r="C443" s="178"/>
      <c r="D443" s="178"/>
      <c r="E443" s="291"/>
      <c r="F443" s="178"/>
      <c r="G443" s="178"/>
      <c r="H443" s="224"/>
      <c r="I443" s="224"/>
      <c r="J443" s="178"/>
      <c r="K443" s="178"/>
      <c r="L443" s="178"/>
      <c r="M443" s="178"/>
      <c r="N443" s="178"/>
      <c r="O443" s="178"/>
      <c r="P443" s="178"/>
      <c r="Q443" s="178"/>
      <c r="R443" s="178"/>
    </row>
    <row r="444" spans="1:18" s="98" customFormat="1">
      <c r="A444" s="178"/>
      <c r="B444" s="178"/>
      <c r="C444" s="178"/>
      <c r="D444" s="178"/>
      <c r="E444" s="291"/>
      <c r="F444" s="178"/>
      <c r="G444" s="178"/>
      <c r="H444" s="224"/>
      <c r="I444" s="224"/>
      <c r="J444" s="178"/>
      <c r="K444" s="178"/>
      <c r="L444" s="178"/>
      <c r="M444" s="178"/>
      <c r="N444" s="178"/>
      <c r="O444" s="178"/>
      <c r="P444" s="178"/>
      <c r="Q444" s="178"/>
      <c r="R444" s="178"/>
    </row>
    <row r="445" spans="1:18" s="98" customFormat="1">
      <c r="A445" s="178"/>
      <c r="B445" s="178"/>
      <c r="C445" s="178"/>
      <c r="D445" s="178"/>
      <c r="E445" s="291"/>
      <c r="F445" s="178"/>
      <c r="G445" s="178"/>
      <c r="H445" s="224"/>
      <c r="I445" s="224"/>
      <c r="J445" s="178"/>
      <c r="K445" s="178"/>
      <c r="L445" s="178"/>
      <c r="M445" s="178"/>
      <c r="N445" s="178"/>
      <c r="O445" s="178"/>
      <c r="P445" s="178"/>
      <c r="Q445" s="178"/>
      <c r="R445" s="178"/>
    </row>
    <row r="446" spans="1:18" s="98" customFormat="1">
      <c r="A446" s="178"/>
      <c r="B446" s="178"/>
      <c r="C446" s="178"/>
      <c r="D446" s="178"/>
      <c r="E446" s="291"/>
      <c r="F446" s="178"/>
      <c r="G446" s="178"/>
      <c r="H446" s="224"/>
      <c r="I446" s="224"/>
      <c r="J446" s="178"/>
      <c r="K446" s="178"/>
      <c r="L446" s="178"/>
      <c r="M446" s="178"/>
      <c r="N446" s="178"/>
      <c r="O446" s="178"/>
      <c r="P446" s="178"/>
      <c r="Q446" s="178"/>
      <c r="R446" s="178"/>
    </row>
    <row r="447" spans="1:18" s="98" customFormat="1">
      <c r="A447" s="178"/>
      <c r="B447" s="178"/>
      <c r="C447" s="178"/>
      <c r="D447" s="178"/>
      <c r="E447" s="291"/>
      <c r="F447" s="178"/>
      <c r="G447" s="178"/>
      <c r="H447" s="224"/>
      <c r="I447" s="224"/>
      <c r="J447" s="178"/>
      <c r="K447" s="178"/>
      <c r="L447" s="178"/>
      <c r="M447" s="178"/>
      <c r="N447" s="178"/>
      <c r="O447" s="178"/>
      <c r="P447" s="178"/>
      <c r="Q447" s="178"/>
      <c r="R447" s="178"/>
    </row>
    <row r="448" spans="1:18" s="98" customFormat="1">
      <c r="A448" s="178"/>
      <c r="B448" s="178"/>
      <c r="C448" s="178"/>
      <c r="D448" s="178"/>
      <c r="E448" s="291"/>
      <c r="F448" s="178"/>
      <c r="G448" s="178"/>
      <c r="H448" s="224"/>
      <c r="I448" s="224"/>
      <c r="J448" s="178"/>
      <c r="K448" s="178"/>
      <c r="L448" s="178"/>
      <c r="M448" s="178"/>
      <c r="N448" s="178"/>
      <c r="O448" s="178"/>
      <c r="P448" s="178"/>
      <c r="Q448" s="178"/>
      <c r="R448" s="178"/>
    </row>
    <row r="449" spans="1:18" s="98" customFormat="1">
      <c r="A449" s="178"/>
      <c r="B449" s="178"/>
      <c r="C449" s="178"/>
      <c r="D449" s="178"/>
      <c r="E449" s="291"/>
      <c r="F449" s="178"/>
      <c r="G449" s="178"/>
      <c r="H449" s="224"/>
      <c r="I449" s="224"/>
      <c r="J449" s="178"/>
      <c r="K449" s="178"/>
      <c r="L449" s="178"/>
      <c r="M449" s="178"/>
      <c r="N449" s="178"/>
      <c r="O449" s="178"/>
      <c r="P449" s="178"/>
      <c r="Q449" s="178"/>
      <c r="R449" s="178"/>
    </row>
    <row r="450" spans="1:18" s="98" customFormat="1">
      <c r="A450" s="178"/>
      <c r="B450" s="178"/>
      <c r="C450" s="178"/>
      <c r="D450" s="178"/>
      <c r="E450" s="291"/>
      <c r="F450" s="178"/>
      <c r="G450" s="178"/>
      <c r="H450" s="224"/>
      <c r="I450" s="224"/>
      <c r="J450" s="178"/>
      <c r="K450" s="178"/>
      <c r="L450" s="178"/>
      <c r="M450" s="178"/>
      <c r="N450" s="178"/>
      <c r="O450" s="178"/>
      <c r="P450" s="178"/>
      <c r="Q450" s="178"/>
      <c r="R450" s="178"/>
    </row>
    <row r="451" spans="1:18" s="98" customFormat="1">
      <c r="A451" s="178"/>
      <c r="B451" s="178"/>
      <c r="C451" s="178"/>
      <c r="D451" s="178"/>
      <c r="E451" s="291"/>
      <c r="F451" s="178"/>
      <c r="G451" s="178"/>
      <c r="H451" s="224"/>
      <c r="I451" s="224"/>
      <c r="J451" s="178"/>
      <c r="K451" s="178"/>
      <c r="L451" s="178"/>
      <c r="M451" s="178"/>
      <c r="N451" s="178"/>
      <c r="O451" s="178"/>
      <c r="P451" s="178"/>
      <c r="Q451" s="178"/>
      <c r="R451" s="178"/>
    </row>
    <row r="452" spans="1:18" s="98" customFormat="1">
      <c r="A452" s="178"/>
      <c r="B452" s="178"/>
      <c r="C452" s="178"/>
      <c r="D452" s="178"/>
      <c r="E452" s="291"/>
      <c r="F452" s="178"/>
      <c r="G452" s="178"/>
      <c r="H452" s="224"/>
      <c r="I452" s="224"/>
      <c r="J452" s="178"/>
      <c r="K452" s="178"/>
      <c r="L452" s="178"/>
      <c r="M452" s="178"/>
      <c r="N452" s="178"/>
      <c r="O452" s="178"/>
      <c r="P452" s="178"/>
      <c r="Q452" s="178"/>
      <c r="R452" s="178"/>
    </row>
    <row r="453" spans="1:18" s="98" customFormat="1">
      <c r="A453" s="178"/>
      <c r="B453" s="178"/>
      <c r="C453" s="178"/>
      <c r="D453" s="178"/>
      <c r="E453" s="291"/>
      <c r="F453" s="178"/>
      <c r="G453" s="178"/>
      <c r="H453" s="224"/>
      <c r="I453" s="224"/>
      <c r="J453" s="178"/>
      <c r="K453" s="178"/>
      <c r="L453" s="178"/>
      <c r="M453" s="178"/>
      <c r="N453" s="178"/>
      <c r="O453" s="178"/>
      <c r="P453" s="178"/>
      <c r="Q453" s="178"/>
      <c r="R453" s="178"/>
    </row>
    <row r="454" spans="1:18" s="98" customFormat="1">
      <c r="A454" s="178"/>
      <c r="B454" s="178"/>
      <c r="C454" s="178"/>
      <c r="D454" s="178"/>
      <c r="E454" s="291"/>
      <c r="F454" s="178"/>
      <c r="G454" s="178"/>
      <c r="H454" s="224"/>
      <c r="I454" s="224"/>
      <c r="J454" s="178"/>
      <c r="K454" s="178"/>
      <c r="L454" s="178"/>
      <c r="M454" s="178"/>
      <c r="N454" s="178"/>
      <c r="O454" s="178"/>
      <c r="P454" s="178"/>
      <c r="Q454" s="178"/>
      <c r="R454" s="178"/>
    </row>
    <row r="455" spans="1:18" s="98" customFormat="1">
      <c r="A455" s="178"/>
      <c r="B455" s="178"/>
      <c r="C455" s="178"/>
      <c r="D455" s="178"/>
      <c r="E455" s="291"/>
      <c r="F455" s="178"/>
      <c r="G455" s="178"/>
      <c r="H455" s="224"/>
      <c r="I455" s="224"/>
      <c r="J455" s="178"/>
      <c r="K455" s="178"/>
      <c r="L455" s="178"/>
      <c r="M455" s="178"/>
      <c r="N455" s="178"/>
      <c r="O455" s="178"/>
      <c r="P455" s="178"/>
      <c r="Q455" s="178"/>
      <c r="R455" s="178"/>
    </row>
    <row r="456" spans="1:18" s="98" customFormat="1">
      <c r="A456" s="178"/>
      <c r="B456" s="178"/>
      <c r="C456" s="178"/>
      <c r="D456" s="178"/>
      <c r="E456" s="291"/>
      <c r="F456" s="178"/>
      <c r="G456" s="178"/>
      <c r="H456" s="224"/>
      <c r="I456" s="224"/>
      <c r="J456" s="178"/>
      <c r="K456" s="178"/>
      <c r="L456" s="178"/>
      <c r="M456" s="178"/>
      <c r="N456" s="178"/>
      <c r="O456" s="178"/>
      <c r="P456" s="178"/>
      <c r="Q456" s="178"/>
      <c r="R456" s="178"/>
    </row>
    <row r="457" spans="1:18" s="98" customFormat="1">
      <c r="A457" s="178"/>
      <c r="B457" s="178"/>
      <c r="C457" s="178"/>
      <c r="D457" s="178"/>
      <c r="E457" s="291"/>
      <c r="F457" s="178"/>
      <c r="G457" s="178"/>
      <c r="H457" s="224"/>
      <c r="I457" s="224"/>
      <c r="J457" s="178"/>
      <c r="K457" s="178"/>
      <c r="L457" s="178"/>
      <c r="M457" s="178"/>
      <c r="N457" s="178"/>
      <c r="O457" s="178"/>
      <c r="P457" s="178"/>
      <c r="Q457" s="178"/>
      <c r="R457" s="178"/>
    </row>
    <row r="458" spans="1:18" s="98" customFormat="1">
      <c r="A458" s="178"/>
      <c r="B458" s="178"/>
      <c r="C458" s="178"/>
      <c r="D458" s="178"/>
      <c r="E458" s="291"/>
      <c r="F458" s="178"/>
      <c r="G458" s="178"/>
      <c r="H458" s="224"/>
      <c r="I458" s="224"/>
      <c r="J458" s="178"/>
      <c r="K458" s="178"/>
      <c r="L458" s="178"/>
      <c r="M458" s="178"/>
      <c r="N458" s="178"/>
      <c r="O458" s="178"/>
      <c r="P458" s="178"/>
      <c r="Q458" s="178"/>
      <c r="R458" s="178"/>
    </row>
    <row r="459" spans="1:18" s="98" customFormat="1">
      <c r="A459" s="178"/>
      <c r="B459" s="178"/>
      <c r="C459" s="178"/>
      <c r="D459" s="178"/>
      <c r="E459" s="291"/>
      <c r="F459" s="178"/>
      <c r="G459" s="178"/>
      <c r="H459" s="224"/>
      <c r="I459" s="224"/>
      <c r="J459" s="178"/>
      <c r="K459" s="178"/>
      <c r="L459" s="178"/>
      <c r="M459" s="178"/>
      <c r="N459" s="178"/>
      <c r="O459" s="178"/>
      <c r="P459" s="178"/>
      <c r="Q459" s="178"/>
      <c r="R459" s="178"/>
    </row>
    <row r="460" spans="1:18" s="98" customFormat="1">
      <c r="A460" s="178"/>
      <c r="B460" s="178"/>
      <c r="C460" s="178"/>
      <c r="D460" s="178"/>
      <c r="E460" s="291"/>
      <c r="F460" s="178"/>
      <c r="G460" s="178"/>
      <c r="H460" s="224"/>
      <c r="I460" s="224"/>
      <c r="J460" s="178"/>
      <c r="K460" s="178"/>
      <c r="L460" s="178"/>
      <c r="M460" s="178"/>
      <c r="N460" s="178"/>
      <c r="O460" s="178"/>
      <c r="P460" s="178"/>
      <c r="Q460" s="178"/>
      <c r="R460" s="178"/>
    </row>
    <row r="461" spans="1:18" s="98" customFormat="1">
      <c r="A461" s="178"/>
      <c r="B461" s="178"/>
      <c r="C461" s="178"/>
      <c r="D461" s="178"/>
      <c r="E461" s="291"/>
      <c r="F461" s="178"/>
      <c r="G461" s="178"/>
      <c r="H461" s="224"/>
      <c r="I461" s="224"/>
      <c r="J461" s="178"/>
      <c r="K461" s="178"/>
      <c r="L461" s="178"/>
      <c r="M461" s="178"/>
      <c r="N461" s="178"/>
      <c r="O461" s="178"/>
      <c r="P461" s="178"/>
      <c r="Q461" s="178"/>
      <c r="R461" s="178"/>
    </row>
    <row r="462" spans="1:18" s="98" customFormat="1">
      <c r="A462" s="178"/>
      <c r="B462" s="178"/>
      <c r="C462" s="178"/>
      <c r="D462" s="178"/>
      <c r="E462" s="291"/>
      <c r="F462" s="178"/>
      <c r="G462" s="178"/>
      <c r="H462" s="224"/>
      <c r="I462" s="224"/>
      <c r="J462" s="178"/>
      <c r="K462" s="178"/>
      <c r="L462" s="178"/>
      <c r="M462" s="178"/>
      <c r="N462" s="178"/>
      <c r="O462" s="178"/>
      <c r="P462" s="178"/>
      <c r="Q462" s="178"/>
      <c r="R462" s="178"/>
    </row>
    <row r="463" spans="1:18" s="98" customFormat="1">
      <c r="A463" s="178"/>
      <c r="B463" s="178"/>
      <c r="C463" s="178"/>
      <c r="D463" s="178"/>
      <c r="E463" s="291"/>
      <c r="F463" s="178"/>
      <c r="G463" s="178"/>
      <c r="H463" s="224"/>
      <c r="I463" s="224"/>
      <c r="J463" s="178"/>
      <c r="K463" s="178"/>
      <c r="L463" s="178"/>
      <c r="M463" s="178"/>
      <c r="N463" s="178"/>
      <c r="O463" s="178"/>
      <c r="P463" s="178"/>
      <c r="Q463" s="178"/>
      <c r="R463" s="178"/>
    </row>
    <row r="464" spans="1:18" s="98" customFormat="1">
      <c r="A464" s="178"/>
      <c r="B464" s="178"/>
      <c r="C464" s="178"/>
      <c r="D464" s="178"/>
      <c r="E464" s="291"/>
      <c r="F464" s="178"/>
      <c r="G464" s="178"/>
      <c r="H464" s="224"/>
      <c r="I464" s="224"/>
      <c r="J464" s="178"/>
      <c r="K464" s="178"/>
      <c r="L464" s="178"/>
      <c r="M464" s="178"/>
      <c r="N464" s="178"/>
      <c r="O464" s="178"/>
      <c r="P464" s="178"/>
      <c r="Q464" s="178"/>
      <c r="R464" s="178"/>
    </row>
    <row r="465" spans="1:18" s="98" customFormat="1">
      <c r="A465" s="178"/>
      <c r="B465" s="178"/>
      <c r="C465" s="178"/>
      <c r="D465" s="178"/>
      <c r="E465" s="291"/>
      <c r="F465" s="178"/>
      <c r="G465" s="178"/>
      <c r="H465" s="224"/>
      <c r="I465" s="224"/>
      <c r="J465" s="178"/>
      <c r="K465" s="178"/>
      <c r="L465" s="178"/>
      <c r="M465" s="178"/>
      <c r="N465" s="178"/>
      <c r="O465" s="178"/>
      <c r="P465" s="178"/>
      <c r="Q465" s="178"/>
      <c r="R465" s="178"/>
    </row>
    <row r="466" spans="1:18" s="98" customFormat="1">
      <c r="A466" s="178"/>
      <c r="B466" s="178"/>
      <c r="C466" s="178"/>
      <c r="D466" s="178"/>
      <c r="E466" s="291"/>
      <c r="F466" s="178"/>
      <c r="G466" s="178"/>
      <c r="H466" s="224"/>
      <c r="I466" s="224"/>
      <c r="J466" s="178"/>
      <c r="K466" s="178"/>
      <c r="L466" s="178"/>
      <c r="M466" s="178"/>
      <c r="N466" s="178"/>
      <c r="O466" s="178"/>
      <c r="P466" s="178"/>
      <c r="Q466" s="178"/>
      <c r="R466" s="178"/>
    </row>
    <row r="467" spans="1:18" s="98" customFormat="1">
      <c r="A467" s="178"/>
      <c r="B467" s="178"/>
      <c r="C467" s="178"/>
      <c r="D467" s="178"/>
      <c r="E467" s="291"/>
      <c r="F467" s="178"/>
      <c r="G467" s="178"/>
      <c r="H467" s="224"/>
      <c r="I467" s="224"/>
      <c r="J467" s="178"/>
      <c r="K467" s="178"/>
      <c r="L467" s="178"/>
      <c r="M467" s="178"/>
      <c r="N467" s="178"/>
      <c r="O467" s="178"/>
      <c r="P467" s="178"/>
      <c r="Q467" s="178"/>
      <c r="R467" s="178"/>
    </row>
    <row r="468" spans="1:18" s="98" customFormat="1">
      <c r="A468" s="178"/>
      <c r="B468" s="178"/>
      <c r="C468" s="178"/>
      <c r="D468" s="178"/>
      <c r="E468" s="291"/>
      <c r="F468" s="178"/>
      <c r="G468" s="178"/>
      <c r="H468" s="224"/>
      <c r="I468" s="224"/>
      <c r="J468" s="178"/>
      <c r="K468" s="178"/>
      <c r="L468" s="178"/>
      <c r="M468" s="178"/>
      <c r="N468" s="178"/>
      <c r="O468" s="178"/>
      <c r="P468" s="178"/>
      <c r="Q468" s="178"/>
      <c r="R468" s="178"/>
    </row>
    <row r="469" spans="1:18" s="98" customFormat="1">
      <c r="A469" s="178"/>
      <c r="B469" s="178"/>
      <c r="C469" s="178"/>
      <c r="D469" s="178"/>
      <c r="E469" s="291"/>
      <c r="F469" s="178"/>
      <c r="G469" s="178"/>
      <c r="H469" s="224"/>
      <c r="I469" s="224"/>
      <c r="J469" s="178"/>
      <c r="K469" s="178"/>
      <c r="L469" s="178"/>
      <c r="M469" s="178"/>
      <c r="N469" s="178"/>
      <c r="O469" s="178"/>
      <c r="P469" s="178"/>
      <c r="Q469" s="178"/>
      <c r="R469" s="178"/>
    </row>
    <row r="470" spans="1:18" s="98" customFormat="1">
      <c r="A470" s="178"/>
      <c r="B470" s="178"/>
      <c r="C470" s="178"/>
      <c r="D470" s="178"/>
      <c r="E470" s="291"/>
      <c r="F470" s="178"/>
      <c r="G470" s="178"/>
      <c r="H470" s="224"/>
      <c r="I470" s="224"/>
      <c r="J470" s="178"/>
      <c r="K470" s="178"/>
      <c r="L470" s="178"/>
      <c r="M470" s="178"/>
      <c r="N470" s="178"/>
      <c r="O470" s="178"/>
      <c r="P470" s="178"/>
      <c r="Q470" s="178"/>
      <c r="R470" s="178"/>
    </row>
    <row r="471" spans="1:18" s="98" customFormat="1">
      <c r="A471" s="178"/>
      <c r="B471" s="178"/>
      <c r="C471" s="178"/>
      <c r="D471" s="178"/>
      <c r="E471" s="291"/>
      <c r="F471" s="178"/>
      <c r="G471" s="178"/>
      <c r="H471" s="224"/>
      <c r="I471" s="224"/>
      <c r="J471" s="178"/>
      <c r="K471" s="178"/>
      <c r="L471" s="178"/>
      <c r="M471" s="178"/>
      <c r="N471" s="178"/>
      <c r="O471" s="178"/>
      <c r="P471" s="178"/>
      <c r="Q471" s="178"/>
      <c r="R471" s="178"/>
    </row>
    <row r="472" spans="1:18" s="98" customFormat="1">
      <c r="A472" s="178"/>
      <c r="B472" s="178"/>
      <c r="C472" s="178"/>
      <c r="D472" s="178"/>
      <c r="E472" s="291"/>
      <c r="F472" s="178"/>
      <c r="G472" s="178"/>
      <c r="H472" s="224"/>
      <c r="I472" s="224"/>
      <c r="J472" s="178"/>
      <c r="K472" s="178"/>
      <c r="L472" s="178"/>
      <c r="M472" s="178"/>
      <c r="N472" s="178"/>
      <c r="O472" s="178"/>
      <c r="P472" s="178"/>
      <c r="Q472" s="178"/>
      <c r="R472" s="178"/>
    </row>
    <row r="473" spans="1:18" s="98" customFormat="1">
      <c r="A473" s="178"/>
      <c r="B473" s="178"/>
      <c r="C473" s="178"/>
      <c r="D473" s="178"/>
      <c r="E473" s="291"/>
      <c r="F473" s="178"/>
      <c r="G473" s="178"/>
      <c r="H473" s="224"/>
      <c r="I473" s="224"/>
      <c r="J473" s="178"/>
      <c r="K473" s="178"/>
      <c r="L473" s="178"/>
      <c r="M473" s="178"/>
      <c r="N473" s="178"/>
      <c r="O473" s="178"/>
      <c r="P473" s="178"/>
      <c r="Q473" s="178"/>
      <c r="R473" s="178"/>
    </row>
    <row r="474" spans="1:18" s="98" customFormat="1">
      <c r="A474" s="178"/>
      <c r="B474" s="178"/>
      <c r="C474" s="178"/>
      <c r="D474" s="178"/>
      <c r="E474" s="291"/>
      <c r="F474" s="178"/>
      <c r="G474" s="178"/>
      <c r="H474" s="224"/>
      <c r="I474" s="224"/>
      <c r="J474" s="178"/>
      <c r="K474" s="178"/>
      <c r="L474" s="178"/>
      <c r="M474" s="178"/>
      <c r="N474" s="178"/>
      <c r="O474" s="178"/>
      <c r="P474" s="178"/>
      <c r="Q474" s="178"/>
      <c r="R474" s="178"/>
    </row>
    <row r="475" spans="1:18" s="98" customFormat="1">
      <c r="A475" s="178"/>
      <c r="B475" s="178"/>
      <c r="C475" s="178"/>
      <c r="D475" s="178"/>
      <c r="E475" s="291"/>
      <c r="F475" s="178"/>
      <c r="G475" s="178"/>
      <c r="H475" s="224"/>
      <c r="I475" s="224"/>
      <c r="J475" s="178"/>
      <c r="K475" s="178"/>
      <c r="L475" s="178"/>
      <c r="M475" s="178"/>
      <c r="N475" s="178"/>
      <c r="O475" s="178"/>
      <c r="P475" s="178"/>
      <c r="Q475" s="178"/>
      <c r="R475" s="178"/>
    </row>
    <row r="476" spans="1:18" s="98" customFormat="1">
      <c r="A476" s="178"/>
      <c r="B476" s="178"/>
      <c r="C476" s="178"/>
      <c r="D476" s="178"/>
      <c r="E476" s="291"/>
      <c r="F476" s="178"/>
      <c r="G476" s="178"/>
      <c r="H476" s="224"/>
      <c r="I476" s="224"/>
      <c r="J476" s="178"/>
      <c r="K476" s="178"/>
      <c r="L476" s="178"/>
      <c r="M476" s="178"/>
      <c r="N476" s="178"/>
      <c r="O476" s="178"/>
      <c r="P476" s="178"/>
      <c r="Q476" s="178"/>
      <c r="R476" s="178"/>
    </row>
    <row r="477" spans="1:18" s="98" customFormat="1">
      <c r="A477" s="178"/>
      <c r="B477" s="178"/>
      <c r="C477" s="178"/>
      <c r="D477" s="178"/>
      <c r="E477" s="291"/>
      <c r="F477" s="178"/>
      <c r="G477" s="178"/>
      <c r="H477" s="224"/>
      <c r="I477" s="224"/>
      <c r="J477" s="178"/>
      <c r="K477" s="178"/>
      <c r="L477" s="178"/>
      <c r="M477" s="178"/>
      <c r="N477" s="178"/>
      <c r="O477" s="178"/>
      <c r="P477" s="178"/>
      <c r="Q477" s="178"/>
      <c r="R477" s="178"/>
    </row>
    <row r="478" spans="1:18" s="98" customFormat="1">
      <c r="A478" s="178"/>
      <c r="B478" s="178"/>
      <c r="C478" s="178"/>
      <c r="D478" s="178"/>
      <c r="E478" s="291"/>
      <c r="F478" s="178"/>
      <c r="G478" s="178"/>
      <c r="H478" s="224"/>
      <c r="I478" s="224"/>
      <c r="J478" s="178"/>
      <c r="K478" s="178"/>
      <c r="L478" s="178"/>
      <c r="M478" s="178"/>
      <c r="N478" s="178"/>
      <c r="O478" s="178"/>
      <c r="P478" s="178"/>
      <c r="Q478" s="178"/>
      <c r="R478" s="178"/>
    </row>
    <row r="479" spans="1:18" s="98" customFormat="1">
      <c r="A479" s="178"/>
      <c r="B479" s="178"/>
      <c r="C479" s="178"/>
      <c r="D479" s="178"/>
      <c r="E479" s="291"/>
      <c r="F479" s="178"/>
      <c r="G479" s="178"/>
      <c r="H479" s="224"/>
      <c r="I479" s="224"/>
      <c r="J479" s="178"/>
      <c r="K479" s="178"/>
      <c r="L479" s="178"/>
      <c r="M479" s="178"/>
      <c r="N479" s="178"/>
      <c r="O479" s="178"/>
      <c r="P479" s="178"/>
      <c r="Q479" s="178"/>
      <c r="R479" s="178"/>
    </row>
    <row r="480" spans="1:18" s="98" customFormat="1">
      <c r="A480" s="178"/>
      <c r="B480" s="178"/>
      <c r="C480" s="178"/>
      <c r="D480" s="178"/>
      <c r="E480" s="291"/>
      <c r="F480" s="178"/>
      <c r="G480" s="178"/>
      <c r="H480" s="224"/>
      <c r="I480" s="224"/>
      <c r="J480" s="178"/>
      <c r="K480" s="178"/>
      <c r="L480" s="178"/>
      <c r="M480" s="178"/>
      <c r="N480" s="178"/>
      <c r="O480" s="178"/>
      <c r="P480" s="178"/>
      <c r="Q480" s="178"/>
      <c r="R480" s="178"/>
    </row>
    <row r="481" spans="1:18" s="98" customFormat="1">
      <c r="A481" s="178"/>
      <c r="B481" s="178"/>
      <c r="C481" s="178"/>
      <c r="D481" s="178"/>
      <c r="E481" s="291"/>
      <c r="F481" s="178"/>
      <c r="G481" s="178"/>
      <c r="H481" s="224"/>
      <c r="I481" s="224"/>
      <c r="J481" s="178"/>
      <c r="K481" s="178"/>
      <c r="L481" s="178"/>
      <c r="M481" s="178"/>
      <c r="N481" s="178"/>
      <c r="O481" s="178"/>
      <c r="P481" s="178"/>
      <c r="Q481" s="178"/>
      <c r="R481" s="178"/>
    </row>
    <row r="482" spans="1:18" s="98" customFormat="1">
      <c r="A482" s="178"/>
      <c r="B482" s="178"/>
      <c r="C482" s="178"/>
      <c r="D482" s="178"/>
      <c r="E482" s="291"/>
      <c r="F482" s="178"/>
      <c r="G482" s="178"/>
      <c r="H482" s="224"/>
      <c r="I482" s="224"/>
      <c r="J482" s="178"/>
      <c r="K482" s="178"/>
      <c r="L482" s="178"/>
      <c r="M482" s="178"/>
      <c r="N482" s="178"/>
      <c r="O482" s="178"/>
      <c r="P482" s="178"/>
      <c r="Q482" s="178"/>
      <c r="R482" s="178"/>
    </row>
    <row r="483" spans="1:18" s="98" customFormat="1">
      <c r="A483" s="178"/>
      <c r="B483" s="178"/>
      <c r="C483" s="178"/>
      <c r="D483" s="178"/>
      <c r="E483" s="291"/>
      <c r="F483" s="178"/>
      <c r="G483" s="178"/>
      <c r="H483" s="224"/>
      <c r="I483" s="224"/>
      <c r="J483" s="178"/>
      <c r="K483" s="178"/>
      <c r="L483" s="178"/>
      <c r="M483" s="178"/>
      <c r="N483" s="178"/>
      <c r="O483" s="178"/>
      <c r="P483" s="178"/>
      <c r="Q483" s="178"/>
      <c r="R483" s="178"/>
    </row>
    <row r="484" spans="1:18" s="98" customFormat="1">
      <c r="A484" s="178"/>
      <c r="B484" s="178"/>
      <c r="C484" s="178"/>
      <c r="D484" s="178"/>
      <c r="E484" s="291"/>
      <c r="F484" s="178"/>
      <c r="G484" s="178"/>
      <c r="H484" s="224"/>
      <c r="I484" s="224"/>
      <c r="J484" s="178"/>
      <c r="K484" s="178"/>
      <c r="L484" s="178"/>
      <c r="M484" s="178"/>
      <c r="N484" s="178"/>
      <c r="O484" s="178"/>
      <c r="P484" s="178"/>
      <c r="Q484" s="178"/>
      <c r="R484" s="178"/>
    </row>
    <row r="485" spans="1:18" s="98" customFormat="1">
      <c r="A485" s="178"/>
      <c r="B485" s="178"/>
      <c r="C485" s="178"/>
      <c r="D485" s="178"/>
      <c r="E485" s="291"/>
      <c r="F485" s="178"/>
      <c r="G485" s="178"/>
      <c r="H485" s="224"/>
      <c r="I485" s="224"/>
      <c r="J485" s="178"/>
      <c r="K485" s="178"/>
      <c r="L485" s="178"/>
      <c r="M485" s="178"/>
      <c r="N485" s="178"/>
      <c r="O485" s="178"/>
      <c r="P485" s="178"/>
      <c r="Q485" s="178"/>
      <c r="R485" s="178"/>
    </row>
    <row r="486" spans="1:18" s="98" customFormat="1">
      <c r="A486" s="178"/>
      <c r="B486" s="178"/>
      <c r="C486" s="178"/>
      <c r="D486" s="178"/>
      <c r="E486" s="291"/>
      <c r="F486" s="178"/>
      <c r="G486" s="178"/>
      <c r="H486" s="224"/>
      <c r="I486" s="224"/>
      <c r="J486" s="178"/>
      <c r="K486" s="178"/>
      <c r="L486" s="178"/>
      <c r="M486" s="178"/>
      <c r="N486" s="178"/>
      <c r="O486" s="178"/>
      <c r="P486" s="178"/>
      <c r="Q486" s="178"/>
      <c r="R486" s="178"/>
    </row>
    <row r="487" spans="1:18" s="98" customFormat="1">
      <c r="A487" s="178"/>
      <c r="B487" s="178"/>
      <c r="C487" s="178"/>
      <c r="D487" s="178"/>
      <c r="E487" s="291"/>
      <c r="F487" s="178"/>
      <c r="G487" s="178"/>
      <c r="H487" s="224"/>
      <c r="I487" s="224"/>
      <c r="J487" s="178"/>
      <c r="K487" s="178"/>
      <c r="L487" s="178"/>
      <c r="M487" s="178"/>
      <c r="N487" s="178"/>
      <c r="O487" s="178"/>
      <c r="P487" s="178"/>
      <c r="Q487" s="178"/>
      <c r="R487" s="178"/>
    </row>
    <row r="488" spans="1:18" s="98" customFormat="1">
      <c r="A488" s="178"/>
      <c r="B488" s="178"/>
      <c r="C488" s="178"/>
      <c r="D488" s="178"/>
      <c r="E488" s="291"/>
      <c r="F488" s="178"/>
      <c r="G488" s="178"/>
      <c r="H488" s="224"/>
      <c r="I488" s="224"/>
      <c r="J488" s="178"/>
      <c r="K488" s="178"/>
      <c r="L488" s="178"/>
      <c r="M488" s="178"/>
      <c r="N488" s="178"/>
      <c r="O488" s="178"/>
      <c r="P488" s="178"/>
      <c r="Q488" s="178"/>
      <c r="R488" s="178"/>
    </row>
    <row r="489" spans="1:18" s="98" customFormat="1">
      <c r="A489" s="178"/>
      <c r="B489" s="178"/>
      <c r="C489" s="178"/>
      <c r="D489" s="178"/>
      <c r="E489" s="291"/>
      <c r="F489" s="178"/>
      <c r="G489" s="178"/>
      <c r="H489" s="224"/>
      <c r="I489" s="224"/>
      <c r="J489" s="178"/>
      <c r="K489" s="178"/>
      <c r="L489" s="178"/>
      <c r="M489" s="178"/>
      <c r="N489" s="178"/>
      <c r="O489" s="178"/>
      <c r="P489" s="178"/>
      <c r="Q489" s="178"/>
      <c r="R489" s="178"/>
    </row>
    <row r="490" spans="1:18" s="98" customFormat="1">
      <c r="A490" s="178"/>
      <c r="B490" s="178"/>
      <c r="C490" s="178"/>
      <c r="D490" s="178"/>
      <c r="E490" s="291"/>
      <c r="F490" s="178"/>
      <c r="G490" s="178"/>
      <c r="H490" s="224"/>
      <c r="I490" s="224"/>
      <c r="J490" s="178"/>
      <c r="K490" s="178"/>
      <c r="L490" s="178"/>
      <c r="M490" s="178"/>
      <c r="N490" s="178"/>
      <c r="O490" s="178"/>
      <c r="P490" s="178"/>
      <c r="Q490" s="178"/>
      <c r="R490" s="178"/>
    </row>
    <row r="491" spans="1:18" s="98" customFormat="1">
      <c r="A491" s="178"/>
      <c r="B491" s="178"/>
      <c r="C491" s="178"/>
      <c r="D491" s="178"/>
      <c r="E491" s="291"/>
      <c r="F491" s="178"/>
      <c r="G491" s="178"/>
      <c r="H491" s="224"/>
      <c r="I491" s="224"/>
      <c r="J491" s="178"/>
      <c r="K491" s="178"/>
      <c r="L491" s="178"/>
      <c r="M491" s="178"/>
      <c r="N491" s="178"/>
      <c r="O491" s="178"/>
      <c r="P491" s="178"/>
      <c r="Q491" s="178"/>
      <c r="R491" s="178"/>
    </row>
    <row r="492" spans="1:18" s="98" customFormat="1">
      <c r="A492" s="178"/>
      <c r="B492" s="178"/>
      <c r="C492" s="178"/>
      <c r="D492" s="178"/>
      <c r="E492" s="291"/>
      <c r="F492" s="178"/>
      <c r="G492" s="178"/>
      <c r="H492" s="224"/>
      <c r="I492" s="224"/>
      <c r="J492" s="178"/>
      <c r="K492" s="178"/>
      <c r="L492" s="178"/>
      <c r="M492" s="178"/>
      <c r="N492" s="178"/>
      <c r="O492" s="178"/>
      <c r="P492" s="178"/>
      <c r="Q492" s="178"/>
      <c r="R492" s="178"/>
    </row>
    <row r="493" spans="1:18" s="98" customFormat="1">
      <c r="A493" s="178"/>
      <c r="B493" s="178"/>
      <c r="C493" s="178"/>
      <c r="D493" s="178"/>
      <c r="E493" s="291"/>
      <c r="F493" s="178"/>
      <c r="G493" s="178"/>
      <c r="H493" s="224"/>
      <c r="I493" s="224"/>
      <c r="J493" s="178"/>
      <c r="K493" s="178"/>
      <c r="L493" s="178"/>
      <c r="M493" s="178"/>
      <c r="N493" s="178"/>
      <c r="O493" s="178"/>
      <c r="P493" s="178"/>
      <c r="Q493" s="178"/>
      <c r="R493" s="178"/>
    </row>
    <row r="494" spans="1:18" s="98" customFormat="1">
      <c r="A494" s="178"/>
      <c r="B494" s="178"/>
      <c r="C494" s="178"/>
      <c r="D494" s="178"/>
      <c r="E494" s="291"/>
      <c r="F494" s="178"/>
      <c r="G494" s="178"/>
      <c r="H494" s="224"/>
      <c r="I494" s="224"/>
      <c r="J494" s="178"/>
      <c r="K494" s="178"/>
      <c r="L494" s="178"/>
      <c r="M494" s="178"/>
      <c r="N494" s="178"/>
      <c r="O494" s="178"/>
      <c r="P494" s="178"/>
      <c r="Q494" s="178"/>
      <c r="R494" s="178"/>
    </row>
    <row r="495" spans="1:18" s="98" customFormat="1">
      <c r="A495" s="178"/>
      <c r="B495" s="178"/>
      <c r="C495" s="178"/>
      <c r="D495" s="178"/>
      <c r="E495" s="291"/>
      <c r="F495" s="178"/>
      <c r="G495" s="178"/>
      <c r="H495" s="224"/>
      <c r="I495" s="224"/>
      <c r="J495" s="178"/>
      <c r="K495" s="178"/>
      <c r="L495" s="178"/>
      <c r="M495" s="178"/>
      <c r="N495" s="178"/>
      <c r="O495" s="178"/>
      <c r="P495" s="178"/>
      <c r="Q495" s="178"/>
      <c r="R495" s="178"/>
    </row>
    <row r="496" spans="1:18" s="98" customFormat="1">
      <c r="A496" s="178"/>
      <c r="B496" s="178"/>
      <c r="C496" s="178"/>
      <c r="D496" s="178"/>
      <c r="E496" s="291"/>
      <c r="F496" s="178"/>
      <c r="G496" s="178"/>
      <c r="H496" s="224"/>
      <c r="I496" s="224"/>
      <c r="J496" s="178"/>
      <c r="K496" s="178"/>
      <c r="L496" s="178"/>
      <c r="M496" s="178"/>
      <c r="N496" s="178"/>
      <c r="O496" s="178"/>
      <c r="P496" s="178"/>
      <c r="Q496" s="178"/>
      <c r="R496" s="178"/>
    </row>
    <row r="497" spans="1:18" s="98" customFormat="1">
      <c r="A497" s="178"/>
      <c r="B497" s="178"/>
      <c r="C497" s="178"/>
      <c r="D497" s="178"/>
      <c r="E497" s="291"/>
      <c r="F497" s="178"/>
      <c r="G497" s="178"/>
      <c r="H497" s="224"/>
      <c r="I497" s="224"/>
      <c r="J497" s="178"/>
      <c r="K497" s="178"/>
      <c r="L497" s="178"/>
      <c r="M497" s="178"/>
      <c r="N497" s="178"/>
      <c r="O497" s="178"/>
      <c r="P497" s="178"/>
      <c r="Q497" s="178"/>
      <c r="R497" s="178"/>
    </row>
    <row r="498" spans="1:18" s="98" customFormat="1">
      <c r="A498" s="178"/>
      <c r="B498" s="178"/>
      <c r="C498" s="178"/>
      <c r="D498" s="178"/>
      <c r="E498" s="291"/>
      <c r="F498" s="178"/>
      <c r="G498" s="178"/>
      <c r="H498" s="224"/>
      <c r="I498" s="224"/>
      <c r="J498" s="178"/>
      <c r="K498" s="178"/>
      <c r="L498" s="178"/>
      <c r="M498" s="178"/>
      <c r="N498" s="178"/>
      <c r="O498" s="178"/>
      <c r="P498" s="178"/>
      <c r="Q498" s="178"/>
      <c r="R498" s="178"/>
    </row>
    <row r="499" spans="1:18" s="98" customFormat="1">
      <c r="A499" s="178"/>
      <c r="B499" s="178"/>
      <c r="C499" s="178"/>
      <c r="D499" s="178"/>
      <c r="E499" s="291"/>
      <c r="F499" s="178"/>
      <c r="G499" s="178"/>
      <c r="H499" s="224"/>
      <c r="I499" s="224"/>
      <c r="J499" s="178"/>
      <c r="K499" s="178"/>
      <c r="L499" s="178"/>
      <c r="M499" s="178"/>
      <c r="N499" s="178"/>
      <c r="O499" s="178"/>
      <c r="P499" s="178"/>
      <c r="Q499" s="178"/>
      <c r="R499" s="178"/>
    </row>
    <row r="500" spans="1:18" s="98" customFormat="1" hidden="1"/>
    <row r="501" spans="1:18" s="98" customFormat="1" hidden="1"/>
    <row r="502" spans="1:18" s="98" customFormat="1" hidden="1"/>
    <row r="503" spans="1:18" s="98" customFormat="1" hidden="1"/>
    <row r="504" spans="1:18" s="98" customFormat="1" hidden="1"/>
    <row r="505" spans="1:18" s="98" customFormat="1" hidden="1"/>
    <row r="506" spans="1:18" s="98" customFormat="1" hidden="1"/>
    <row r="507" spans="1:18" s="98" customFormat="1" hidden="1"/>
    <row r="508" spans="1:18" s="98" customFormat="1" hidden="1"/>
    <row r="509" spans="1:18" s="98" customFormat="1" hidden="1"/>
    <row r="510" spans="1:18" s="98" customFormat="1" hidden="1"/>
    <row r="511" spans="1:18" s="98" customFormat="1" hidden="1"/>
    <row r="512" spans="1:18" s="98" customFormat="1" hidden="1"/>
    <row r="513" s="98" customFormat="1" hidden="1"/>
    <row r="514" s="98" customFormat="1" hidden="1"/>
    <row r="515" s="98" customFormat="1" hidden="1"/>
    <row r="516" s="98" customFormat="1" hidden="1"/>
    <row r="517" s="98" customFormat="1" hidden="1"/>
    <row r="518" s="98" customFormat="1" hidden="1"/>
    <row r="519" s="98" customFormat="1" hidden="1"/>
    <row r="520" s="98" customFormat="1" hidden="1"/>
    <row r="521" s="98" customFormat="1" hidden="1"/>
    <row r="522" s="98" customFormat="1" hidden="1"/>
    <row r="523" s="98" customFormat="1" hidden="1"/>
    <row r="524" s="98" customFormat="1" hidden="1"/>
    <row r="525" s="98" customFormat="1" hidden="1"/>
    <row r="526" s="98" customFormat="1" hidden="1"/>
    <row r="527" s="98" customFormat="1" hidden="1"/>
    <row r="528" s="98" customFormat="1" hidden="1"/>
    <row r="529" s="98" customFormat="1" hidden="1"/>
    <row r="530" s="98" customFormat="1" hidden="1"/>
    <row r="531" s="98" customFormat="1" hidden="1"/>
    <row r="532" s="98" customFormat="1" hidden="1"/>
    <row r="533" s="98" customFormat="1" hidden="1"/>
    <row r="534" s="98" customFormat="1" hidden="1"/>
    <row r="535" s="98" customFormat="1" hidden="1"/>
    <row r="536" s="98" customFormat="1" hidden="1"/>
    <row r="537" s="98" customFormat="1" hidden="1"/>
    <row r="538" s="98" customFormat="1" hidden="1"/>
    <row r="539" s="98" customFormat="1" hidden="1"/>
    <row r="540" s="98" customFormat="1" hidden="1"/>
    <row r="541" s="98" customFormat="1" hidden="1"/>
    <row r="542" s="98" customFormat="1" hidden="1"/>
    <row r="543" s="98" customFormat="1" hidden="1"/>
    <row r="544" s="98" customFormat="1" hidden="1"/>
    <row r="545" s="98" customFormat="1" hidden="1"/>
    <row r="546" s="98" customFormat="1" hidden="1"/>
    <row r="547" s="98" customFormat="1" hidden="1"/>
    <row r="548" s="98" customFormat="1" hidden="1"/>
    <row r="549" s="98" customFormat="1" hidden="1"/>
    <row r="550" s="98" customFormat="1" hidden="1"/>
    <row r="551" s="98" customFormat="1" hidden="1"/>
    <row r="552" s="98" customFormat="1" hidden="1"/>
    <row r="553" s="98" customFormat="1" hidden="1"/>
    <row r="554" s="98" customFormat="1" hidden="1"/>
    <row r="555" s="98" customFormat="1" hidden="1"/>
    <row r="556" s="98" customFormat="1" hidden="1"/>
    <row r="557" s="98" customFormat="1" hidden="1"/>
    <row r="558" s="98" customFormat="1" hidden="1"/>
    <row r="559" s="98" customFormat="1" hidden="1"/>
    <row r="560" s="98" customFormat="1" hidden="1"/>
    <row r="561" s="98" customFormat="1" hidden="1"/>
    <row r="562" s="98" customFormat="1" hidden="1"/>
    <row r="563" s="98" customFormat="1" hidden="1"/>
    <row r="564" s="98" customFormat="1" hidden="1"/>
    <row r="565" s="98" customFormat="1" hidden="1"/>
    <row r="566" s="98" customFormat="1" hidden="1"/>
    <row r="567" s="98" customFormat="1" hidden="1"/>
    <row r="568" s="98" customFormat="1" hidden="1"/>
    <row r="569" s="98" customFormat="1" hidden="1"/>
    <row r="570" s="98" customFormat="1" hidden="1"/>
    <row r="571" s="98" customFormat="1" hidden="1"/>
    <row r="572" s="98" customFormat="1" hidden="1"/>
    <row r="573" s="98" customFormat="1" hidden="1"/>
    <row r="574" s="98" customFormat="1" hidden="1"/>
    <row r="575" s="98" customFormat="1" hidden="1"/>
    <row r="576" s="98" customFormat="1" hidden="1"/>
    <row r="577" s="98" customFormat="1" hidden="1"/>
    <row r="578" s="98" customFormat="1" hidden="1"/>
    <row r="579" s="98" customFormat="1" hidden="1"/>
    <row r="580" s="98" customFormat="1" hidden="1"/>
    <row r="581" s="98" customFormat="1" hidden="1"/>
    <row r="582" s="98" customFormat="1" hidden="1"/>
    <row r="583" s="98" customFormat="1" hidden="1"/>
    <row r="584" s="98" customFormat="1" hidden="1"/>
    <row r="585" s="98" customFormat="1" hidden="1"/>
    <row r="586" s="98" customFormat="1" hidden="1"/>
    <row r="587" s="98" customFormat="1" hidden="1"/>
    <row r="588" s="98" customFormat="1" hidden="1"/>
    <row r="589" s="98" customFormat="1" hidden="1"/>
    <row r="590" s="98" customFormat="1" hidden="1"/>
    <row r="591" s="98" customFormat="1" hidden="1"/>
    <row r="592" s="98" customFormat="1" hidden="1"/>
    <row r="593" s="98" customFormat="1" hidden="1"/>
    <row r="594" s="98" customFormat="1" hidden="1"/>
    <row r="595" s="98" customFormat="1" hidden="1"/>
    <row r="596" s="98" customFormat="1" hidden="1"/>
    <row r="597" s="98" customFormat="1" hidden="1"/>
    <row r="598" s="98" customFormat="1" hidden="1"/>
    <row r="599" s="98" customFormat="1" hidden="1"/>
    <row r="600" s="98" customFormat="1" hidden="1"/>
    <row r="601" s="98" customFormat="1" hidden="1"/>
    <row r="602" s="98" customFormat="1" hidden="1"/>
    <row r="603" s="98" customFormat="1" hidden="1"/>
    <row r="604" s="98" customFormat="1" hidden="1"/>
    <row r="605" s="98" customFormat="1" hidden="1"/>
    <row r="606" s="98" customFormat="1" hidden="1"/>
    <row r="607" s="98" customFormat="1" hidden="1"/>
    <row r="608" s="98" customFormat="1" hidden="1"/>
    <row r="609" s="98" customFormat="1" hidden="1"/>
    <row r="610" s="98" customFormat="1" hidden="1"/>
    <row r="611" s="98" customFormat="1" hidden="1"/>
    <row r="612" s="98" customFormat="1" hidden="1"/>
    <row r="613" s="98" customFormat="1" hidden="1"/>
    <row r="614" s="98" customFormat="1" hidden="1"/>
    <row r="615" s="98" customFormat="1" hidden="1"/>
    <row r="616" s="98" customFormat="1" hidden="1"/>
    <row r="617" s="98" customFormat="1" hidden="1"/>
    <row r="618" s="98" customFormat="1" hidden="1"/>
    <row r="619" s="98" customFormat="1" hidden="1"/>
    <row r="620" s="98" customFormat="1" hidden="1"/>
    <row r="621" s="98" customFormat="1" hidden="1"/>
    <row r="622" s="98" customFormat="1" hidden="1"/>
    <row r="623" s="98" customFormat="1" hidden="1"/>
    <row r="624" s="98" customFormat="1" hidden="1"/>
    <row r="625" s="98" customFormat="1" hidden="1"/>
    <row r="626" s="98" customFormat="1" hidden="1"/>
    <row r="627" s="98" customFormat="1" hidden="1"/>
    <row r="628" s="98" customFormat="1" hidden="1"/>
    <row r="629" s="98" customFormat="1" hidden="1"/>
    <row r="630" s="98" customFormat="1" hidden="1"/>
    <row r="631" s="98" customFormat="1" hidden="1"/>
    <row r="632" s="98" customFormat="1" hidden="1"/>
    <row r="633" s="98" customFormat="1" hidden="1"/>
    <row r="634" s="98" customFormat="1" hidden="1"/>
    <row r="635" s="98" customFormat="1" hidden="1"/>
    <row r="636" s="98" customFormat="1" hidden="1"/>
    <row r="637" s="98" customFormat="1" hidden="1"/>
    <row r="638" s="98" customFormat="1" hidden="1"/>
    <row r="639" s="98" customFormat="1" hidden="1"/>
    <row r="640" s="98" customFormat="1" hidden="1"/>
    <row r="641" s="98" customFormat="1" hidden="1"/>
    <row r="642" s="98" customFormat="1" hidden="1"/>
    <row r="643" s="98" customFormat="1" hidden="1"/>
    <row r="644" s="98" customFormat="1" hidden="1"/>
    <row r="645" s="98" customFormat="1" hidden="1"/>
    <row r="646" s="98" customFormat="1" hidden="1"/>
    <row r="647" s="98" customFormat="1" hidden="1"/>
    <row r="648" s="98" customFormat="1" hidden="1"/>
    <row r="649" s="98" customFormat="1" hidden="1"/>
    <row r="650" s="98" customFormat="1" hidden="1"/>
    <row r="651" s="98" customFormat="1" hidden="1"/>
    <row r="652" s="98" customFormat="1" hidden="1"/>
    <row r="653" s="98" customFormat="1" hidden="1"/>
    <row r="654" s="98" customFormat="1" hidden="1"/>
    <row r="655" s="98" customFormat="1" hidden="1"/>
    <row r="656" s="98" customFormat="1" hidden="1"/>
    <row r="657" s="98" customFormat="1" hidden="1"/>
    <row r="658" s="98" customFormat="1" hidden="1"/>
    <row r="659" s="98" customFormat="1" hidden="1"/>
    <row r="660" s="98" customFormat="1" hidden="1"/>
    <row r="661" s="98" customFormat="1" hidden="1"/>
    <row r="662" s="98" customFormat="1" hidden="1"/>
    <row r="663" s="98" customFormat="1" hidden="1"/>
    <row r="664" s="98" customFormat="1" hidden="1"/>
    <row r="665" s="98" customFormat="1" hidden="1"/>
    <row r="666" s="98" customFormat="1" hidden="1"/>
    <row r="667" s="98" customFormat="1" hidden="1"/>
    <row r="668" s="98" customFormat="1" hidden="1"/>
    <row r="669" s="98" customFormat="1" hidden="1"/>
    <row r="670" s="98" customFormat="1" hidden="1"/>
    <row r="671" s="98" customFormat="1" hidden="1"/>
  </sheetData>
  <sheetProtection algorithmName="SHA-512" hashValue="9G8cXhini+d8kjYBDFbmyr+jukOMhxVDvmqCMSC2mnIe4qpZhq7m8u0U9l3N3D2FmxABrXfr5E8IPSKzmdyR9g==" saltValue="4X2mnKs7VY4N6C1njgVbLQ==" spinCount="100000" sheet="1" objects="1" scenarios="1" formatCells="0" formatColumns="0" formatRows="0" insertRows="0" deleteRows="0" sort="0"/>
  <mergeCells count="12">
    <mergeCell ref="M1:P1"/>
    <mergeCell ref="M2:P2"/>
    <mergeCell ref="A12:E12"/>
    <mergeCell ref="N10:O10"/>
    <mergeCell ref="F10:I10"/>
    <mergeCell ref="A9:D9"/>
    <mergeCell ref="F9:I9"/>
    <mergeCell ref="K9:R9"/>
    <mergeCell ref="A10:D10"/>
    <mergeCell ref="A8:R8"/>
    <mergeCell ref="A7:R7"/>
    <mergeCell ref="G3:J3"/>
  </mergeCells>
  <conditionalFormatting sqref="A13:A499">
    <cfRule type="expression" dxfId="29" priority="5">
      <formula>AND(ISBLANK(A13),SUM(COUNTIF($A13:$R13,"&lt;&gt;"&amp;"")&gt;0))</formula>
    </cfRule>
  </conditionalFormatting>
  <conditionalFormatting sqref="B13:B499">
    <cfRule type="expression" dxfId="28" priority="4">
      <formula>AND(ISBLANK(B13),SUM(COUNTIF($A13:$R13,"&lt;&gt;"&amp;"")&gt;0))</formula>
    </cfRule>
  </conditionalFormatting>
  <conditionalFormatting sqref="E13:E499">
    <cfRule type="expression" dxfId="27" priority="7">
      <formula>AND(ISBLANK(E13),SUM(COUNTIF($A13:$R13,"&lt;&gt;"&amp;"")&gt;0))</formula>
    </cfRule>
  </conditionalFormatting>
  <conditionalFormatting sqref="J13:Q499">
    <cfRule type="expression" dxfId="26" priority="6">
      <formula>AND(ISBLANK(J13),SUM(COUNTIF($A13:$R13,"&lt;&gt;"&amp;"")&gt;0))</formula>
    </cfRule>
  </conditionalFormatting>
  <conditionalFormatting sqref="A13:A499">
    <cfRule type="expression" dxfId="25" priority="9">
      <formula>LEN(A13)&gt;40</formula>
    </cfRule>
  </conditionalFormatting>
  <conditionalFormatting sqref="B13:D499">
    <cfRule type="expression" dxfId="24" priority="8">
      <formula>LEN(B13)&gt;256</formula>
    </cfRule>
  </conditionalFormatting>
  <conditionalFormatting sqref="R13:R499">
    <cfRule type="expression" dxfId="23" priority="3">
      <formula>LEN(R13)&gt;256</formula>
    </cfRule>
  </conditionalFormatting>
  <conditionalFormatting sqref="F13:G13">
    <cfRule type="expression" dxfId="22" priority="2">
      <formula>AND(ISBLANK(F13),SUM(COUNTIF($A13:$R13,"&lt;&gt;"&amp;"")&gt;0))</formula>
    </cfRule>
  </conditionalFormatting>
  <dataValidations count="28">
    <dataValidation type="date" allowBlank="1" showInputMessage="1" showErrorMessage="1" error="Please enter a date" sqref="E7:E11 E4:E5 E500:E1048576" xr:uid="{00000000-0002-0000-1800-000000000000}">
      <formula1>18264</formula1>
      <formula2>54789</formula2>
    </dataValidation>
    <dataValidation type="decimal" allowBlank="1" showInputMessage="1" showErrorMessage="1" error="Please enter a number" sqref="P4:P5 P7:P11 P500:P1048576 K7:K12 K500:K1048576" xr:uid="{00000000-0002-0000-1800-000001000000}">
      <formula1>0</formula1>
      <formula2>100000</formula2>
    </dataValidation>
    <dataValidation type="whole" allowBlank="1" showInputMessage="1" showErrorMessage="1" error="Please enter a number" sqref="I4:I5 M2 P12:Q12 F7:I8 F10:I10 F12:I12 F500:I1048576" xr:uid="{00000000-0002-0000-1800-000002000000}">
      <formula1>0</formula1>
      <formula2>10000</formula2>
    </dataValidation>
    <dataValidation type="list" allowBlank="1" showInputMessage="1" showErrorMessage="1" error="Please enter &quot;No Net Loss&quot; &quot;Unaccomodated Need&quot;, or &quot;Shortfall of Sites&quot;" sqref="J7:J8 J500:J1048576" xr:uid="{00000000-0002-0000-1800-000003000000}">
      <formula1>"No Net Loss, Unaccomodated Need, Shortfall of Sites"</formula1>
    </dataValidation>
    <dataValidation allowBlank="1" showInputMessage="1" sqref="M1:P1" xr:uid="{00000000-0002-0000-1800-000004000000}"/>
    <dataValidation type="list" allowBlank="1" showInputMessage="1" showErrorMessage="1" error="Please enter &quot;Vacant&quot;, or &quot;Non-Vacant&quot;" sqref="Q7:Q9 Q500:Q1048576" xr:uid="{00000000-0002-0000-1800-000006000000}">
      <formula1>"Vacant, Non-Vacant"</formula1>
    </dataValidation>
    <dataValidation allowBlank="1" showInputMessage="1" showErrorMessage="1" error="Please enter &quot;No Net Loss&quot; &quot;Unaccomodated Need&quot;, or &quot;Shortfall of Sites&quot;" sqref="J9:J12 J4:J6" xr:uid="{00000000-0002-0000-1800-000007000000}"/>
    <dataValidation allowBlank="1" showInputMessage="1" showErrorMessage="1" error="Please enter &quot;Vacant&quot;, or &quot;Non-Vacant&quot;" sqref="Q4:Q6 Q10:Q11" xr:uid="{00000000-0002-0000-1800-000008000000}"/>
    <dataValidation type="list" allowBlank="1" showInputMessage="1" showErrorMessage="1" error="Please enter &quot;No&quot;,&quot;Yes-But no action taken&quot;, &quot;Yes-Approved&quot; , &quot;Yes-Denied&quot;  " sqref="S1:S3" xr:uid="{00000000-0002-0000-1800-000009000000}">
      <formula1>"No,Yes-But no action taken,Yes-Approved,Yes-Denied"</formula1>
    </dataValidation>
    <dataValidation type="list" allowBlank="1" showInputMessage="1" showErrorMessage="1" sqref="F1:F3" xr:uid="{00000000-0002-0000-1800-00000A000000}">
      <formula1>"SFA,SFD,2 to 4,5+,ADU,MH"</formula1>
    </dataValidation>
    <dataValidation allowBlank="1" showInputMessage="1" showErrorMessage="1" error="Please enter a number" sqref="F9:I9 F11:I11" xr:uid="{00000000-0002-0000-1800-00000C000000}"/>
    <dataValidation allowBlank="1" showInputMessage="1" showErrorMessage="1" prompt=" Include the Assessor Parcel Number (APN)_x000a_Character Limit: 40 " sqref="A13:A499" xr:uid="{433F3B3D-5F78-4073-A20A-32BA61D8A047}"/>
    <dataValidation allowBlank="1" showInputMessage="1" showErrorMessage="1" prompt="Include the street address._x000a_Character Limit: 256" sqref="B13:B499" xr:uid="{FC53FB26-E6D5-439B-913F-467ED71E0B85}"/>
    <dataValidation type="date" allowBlank="1" showInputMessage="1" showErrorMessage="1" error="Please enter a date" prompt=" Identify the date the rezone occurred. Enter date as day/month/year (e.g., 6/1/2023)" sqref="E13:E499" xr:uid="{49C5A06E-A935-4703-9E22-E47603874368}">
      <formula1>18264</formula1>
      <formula2>54789</formula2>
    </dataValidation>
    <dataValidation type="whole" allowBlank="1" showInputMessage="1" showErrorMessage="1" error="Please enter a number" prompt="Note: Enter the shortfall of very low income units the rezoning was intended to accommodate." sqref="F13:F499" xr:uid="{736AD426-B613-4504-836D-003B0E1568F8}">
      <formula1>0</formula1>
      <formula2>10000</formula2>
    </dataValidation>
    <dataValidation type="whole" allowBlank="1" showInputMessage="1" showErrorMessage="1" error="Please enter a number" prompt="Note:  Enter the shortfall of low income units the rezoning was intended to accommodate." sqref="G13:G499" xr:uid="{E482186F-8DD3-4A32-99ED-7A97B0E4F239}">
      <formula1>0</formula1>
      <formula2>10000</formula2>
    </dataValidation>
    <dataValidation type="whole" allowBlank="1" showInputMessage="1" showErrorMessage="1" error="Please enter a number" prompt="Note: Enter the shortfall of moderate income units the rezoning was intended to accommodate." sqref="H13:H499" xr:uid="{886FD17C-1251-4A09-81A4-82641BDA519C}">
      <formula1>0</formula1>
      <formula2>10000</formula2>
    </dataValidation>
    <dataValidation type="whole" allowBlank="1" showInputMessage="1" showErrorMessage="1" error="Please enter a number" prompt="Note: Enter the shortfall of above moderate income units the rezoning was intended to accommodate." sqref="I13:I499" xr:uid="{0EACC149-8388-4093-9AC8-440D2E3C83D4}">
      <formula1>0</formula1>
      <formula2>10000</formula2>
    </dataValidation>
    <dataValidation type="decimal" allowBlank="1" showInputMessage="1" showErrorMessage="1" error="Please enter a number" prompt="Parcel Size (Acres): Enter the size of the parcel in acres." sqref="K13:K499" xr:uid="{3314BD7D-2A5E-401A-A4FA-0390EBB764CF}">
      <formula1>0</formula1>
      <formula2>100000</formula2>
    </dataValidation>
    <dataValidation allowBlank="1" showInputMessage="1" showErrorMessage="1" prompt="General Plan Designation: Enter the new General Plan Land Use designation. If no change was made, enter the current designation." sqref="L13:L499" xr:uid="{2B6B4C34-6ECF-420B-968D-F861614B3ABA}"/>
    <dataValidation allowBlank="1" showInputMessage="1" showErrorMessage="1" prompt="Zoning: Enter the new zoning designation for the parcel. If no change was made, enter the current zoning designation." sqref="M13:M499" xr:uid="{A8CA47A5-BF36-452C-B484-FA8E3339C168}"/>
    <dataValidation type="decimal" allowBlank="1" showInputMessage="1" showErrorMessage="1" error="Please enter a number" prompt="Realistic Capacity: Enter the estimated realistic unit capacity for each parcel. Refer to Definitions for more information about “Realistic Capacity.”" sqref="P13:P499" xr:uid="{B5A92180-2321-4459-A2D4-031E36698A61}">
      <formula1>0</formula1>
      <formula2>100000</formula2>
    </dataValidation>
    <dataValidation type="list" allowBlank="1" showInputMessage="1" showErrorMessage="1" error="Please enter &quot;Vacant&quot;, or &quot;Non-Vacant&quot;" prompt="Vacant/Non-vacant: From the drop-down list, select if the parcel is vacant or non-vacant. If the parcel is non-vacant, then enter the description of existing uses in field 11." sqref="Q13:Q499" xr:uid="{F52ABB5E-411B-4E8D-8B69-02631BEE1C88}">
      <formula1>"Vacant, Non-Vacant"</formula1>
    </dataValidation>
    <dataValidation allowBlank="1" showInputMessage="1" showErrorMessage="1" prompt="Description of Existing Uses: Include a description of existing uses. Description must be specific (i.e. SFR, MF, surplus school site, operating business, vacant commercial building, parking lot)." sqref="R13:R499" xr:uid="{533DB1E3-74A1-4919-BDEF-D2DC8F63AC27}"/>
    <dataValidation allowBlank="1" showInputMessage="1" showErrorMessage="1" prompt="Add project name, if applicable" sqref="C13:C499" xr:uid="{A135B3A4-4117-4186-8135-711D4CD50284}"/>
    <dataValidation allowBlank="1" showInputMessage="1" showErrorMessage="1" prompt="Insert local jurisdiction tracking ID" sqref="D13:D499" xr:uid="{76C7E0FC-B9D3-408C-A7BE-57634DA0F3C5}"/>
    <dataValidation allowBlank="1" showInputMessage="1" showErrorMessage="1" prompt="Density Allowed: Enter the minimum density allowed on each parcel as dwelling units per acre (du/ac). Numerical values only. This is the density allowed after any zoning amendments are made." sqref="N13:N499" xr:uid="{79F85BE7-CA0C-4C95-990A-B2E552934CF7}"/>
    <dataValidation allowBlank="1" showInputMessage="1" showErrorMessage="1" prompt="Density Allowed: Enter the maximum density allowed on each parcel as dwelling units per acre (du/ac). Numerical values only. This is the density allowed after any zoning amendments are made. If no maximum density enter 9999" sqref="O13:O499" xr:uid="{2BE77509-2E0D-4AB2-9FD2-477C1D6DEF59}"/>
  </dataValidations>
  <printOptions horizontalCentered="1"/>
  <pageMargins left="0.7" right="0.7" top="0.75" bottom="0.75" header="0.3" footer="0.3"/>
  <pageSetup scale="40" fitToHeight="0" orientation="landscape" r:id="rId1"/>
  <legacyDrawing r:id="rId2"/>
  <extLst>
    <ext xmlns:x14="http://schemas.microsoft.com/office/spreadsheetml/2009/9/main" uri="{78C0D931-6437-407d-A8EE-F0AAD7539E65}">
      <x14:conditionalFormattings>
        <x14:conditionalFormatting xmlns:xm="http://schemas.microsoft.com/office/excel/2006/main">
          <x14:cfRule type="expression" priority="1" stopIfTrue="1" id="{92DC9D23-3007-457E-882C-C19A7E3321FE}">
            <xm:f>Admin!$D$22="FORMATTING OFF"</xm:f>
            <x14:dxf/>
          </x14:cfRule>
          <xm:sqref>A13:R499</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error="Please enter &quot;No Net Loss&quot; &quot;Unaccomodated Need&quot;, or &quot;Shortfall of Sites&quot;" prompt="Select appropriate item from drop-down. See definitions in the column header." xr:uid="{2AAC9ED4-A0D4-48EF-8EB3-6DE1495C14BC}">
          <x14:formula1>
            <xm:f>'Deed Rest And Asst Pgm Data'!$N$2:$N$4</xm:f>
          </x14:formula1>
          <xm:sqref>J13:J499</xm:sqref>
        </x14:dataValidation>
      </x14:dataValidation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5">
    <pageSetUpPr fitToPage="1"/>
  </sheetPr>
  <dimension ref="A1:AA200"/>
  <sheetViews>
    <sheetView showZeros="0" tabSelected="1" topLeftCell="A68" zoomScale="80" zoomScaleNormal="80" zoomScaleSheetLayoutView="90" workbookViewId="0">
      <selection activeCell="E73" sqref="E73"/>
    </sheetView>
  </sheetViews>
  <sheetFormatPr defaultColWidth="0" defaultRowHeight="14.25" zeroHeight="1"/>
  <cols>
    <col min="1" max="1" width="23.42578125" style="10" customWidth="1"/>
    <col min="2" max="2" width="35" style="10" customWidth="1"/>
    <col min="3" max="6" width="23.42578125" style="10" customWidth="1"/>
    <col min="7" max="7" width="25.5703125" style="10" customWidth="1"/>
    <col min="8" max="8" width="27.85546875" style="10" customWidth="1"/>
    <col min="9" max="9" width="36.85546875" style="10" customWidth="1"/>
    <col min="10" max="10" width="2" style="10" hidden="1" customWidth="1"/>
    <col min="11" max="16384" width="8.7109375" style="10" hidden="1"/>
  </cols>
  <sheetData>
    <row r="1" spans="1:27" s="96" customFormat="1" ht="22.9" customHeight="1">
      <c r="A1" s="670" t="s">
        <v>485</v>
      </c>
      <c r="B1" s="670"/>
      <c r="C1" s="670"/>
      <c r="D1" s="670"/>
      <c r="E1" s="670"/>
      <c r="F1" s="670"/>
      <c r="G1" s="670"/>
      <c r="H1" s="670"/>
      <c r="I1" s="670"/>
      <c r="J1" s="294"/>
      <c r="K1" s="294"/>
      <c r="L1" s="294"/>
      <c r="M1" s="294"/>
      <c r="N1" s="294"/>
      <c r="O1" s="294"/>
      <c r="P1" s="294"/>
      <c r="Q1" s="294"/>
      <c r="R1" s="294"/>
      <c r="S1" s="294"/>
      <c r="T1" s="294"/>
      <c r="U1" s="294"/>
      <c r="V1" s="294"/>
      <c r="W1" s="294"/>
      <c r="X1" s="294"/>
      <c r="Y1" s="294"/>
      <c r="Z1" s="2"/>
      <c r="AA1" s="2"/>
    </row>
    <row r="2" spans="1:27" s="96" customFormat="1" ht="22.9" customHeight="1">
      <c r="A2" s="670" t="s">
        <v>487</v>
      </c>
      <c r="B2" s="670"/>
      <c r="C2" s="670"/>
      <c r="D2" s="670"/>
      <c r="E2" s="670"/>
      <c r="F2" s="670"/>
      <c r="G2" s="670"/>
      <c r="H2" s="670"/>
      <c r="I2" s="670"/>
      <c r="J2" s="294"/>
      <c r="K2" s="294"/>
      <c r="L2" s="294"/>
      <c r="M2" s="294"/>
      <c r="N2" s="294"/>
      <c r="O2" s="294"/>
      <c r="P2" s="294"/>
      <c r="Q2" s="294"/>
      <c r="R2" s="294"/>
      <c r="S2" s="294"/>
      <c r="T2" s="294"/>
      <c r="U2" s="294"/>
      <c r="V2" s="294"/>
      <c r="W2" s="294"/>
      <c r="X2" s="294"/>
      <c r="Y2" s="294"/>
      <c r="Z2" s="3"/>
      <c r="AA2" s="3"/>
    </row>
    <row r="3" spans="1:27" s="96" customFormat="1" ht="15">
      <c r="A3" s="12"/>
      <c r="B3" s="12"/>
      <c r="C3" s="12"/>
      <c r="D3" s="12"/>
      <c r="E3" s="12"/>
      <c r="F3" s="12"/>
      <c r="G3" s="12"/>
      <c r="H3" s="12"/>
      <c r="I3" s="12"/>
      <c r="J3" s="12"/>
      <c r="K3" s="12"/>
      <c r="L3" s="12"/>
      <c r="M3" s="12"/>
      <c r="N3" s="12"/>
      <c r="O3" s="12"/>
      <c r="P3" s="12"/>
      <c r="Q3" s="12"/>
      <c r="R3" s="12"/>
      <c r="S3" s="12"/>
      <c r="T3" s="12"/>
      <c r="U3" s="12"/>
      <c r="V3" s="12"/>
      <c r="W3" s="12"/>
      <c r="X3" s="12"/>
      <c r="Y3" s="12"/>
      <c r="Z3" s="12"/>
      <c r="AA3" s="12"/>
    </row>
    <row r="4" spans="1:27" s="1" customFormat="1" ht="15.75">
      <c r="A4" s="397" t="s">
        <v>390</v>
      </c>
      <c r="B4" s="379" t="str">
        <f>'Start Here'!B4:E4</f>
        <v>Newport Beach</v>
      </c>
      <c r="C4" s="398"/>
      <c r="D4" s="445"/>
      <c r="E4" s="445"/>
      <c r="F4" s="445"/>
      <c r="G4" s="445"/>
      <c r="H4" s="445"/>
      <c r="I4" s="35"/>
      <c r="J4" s="35"/>
      <c r="K4" s="35"/>
      <c r="L4" s="35"/>
      <c r="M4" s="35"/>
      <c r="N4" s="35"/>
      <c r="O4" s="35"/>
    </row>
    <row r="5" spans="1:27" s="1" customFormat="1" ht="15.75">
      <c r="A5" s="397" t="s">
        <v>391</v>
      </c>
      <c r="B5" s="310">
        <f>'Start Here'!B5</f>
        <v>2025</v>
      </c>
      <c r="C5" s="369" t="str">
        <f>'Table A2'!C2</f>
        <v>(Jan. 1 - Dec. 31)</v>
      </c>
      <c r="D5" s="446"/>
      <c r="E5" s="446"/>
      <c r="F5" s="446"/>
      <c r="G5" s="446"/>
      <c r="H5" s="446"/>
      <c r="I5" s="6"/>
      <c r="J5" s="35"/>
      <c r="K5" s="35"/>
      <c r="L5" s="35"/>
    </row>
    <row r="6" spans="1:27" s="127" customFormat="1" ht="11.25" hidden="1">
      <c r="A6" s="127" t="s">
        <v>1564</v>
      </c>
      <c r="B6" s="127" t="s">
        <v>1565</v>
      </c>
      <c r="C6" s="127" t="s">
        <v>1566</v>
      </c>
      <c r="D6" s="127" t="s">
        <v>1567</v>
      </c>
      <c r="E6" s="127" t="s">
        <v>1568</v>
      </c>
      <c r="F6" s="127" t="s">
        <v>1569</v>
      </c>
      <c r="G6" s="127" t="s">
        <v>1570</v>
      </c>
      <c r="H6" s="127" t="s">
        <v>1571</v>
      </c>
      <c r="I6" s="127" t="s">
        <v>1572</v>
      </c>
    </row>
    <row r="7" spans="1:27" ht="18">
      <c r="A7" s="674" t="s">
        <v>1573</v>
      </c>
      <c r="B7" s="674"/>
      <c r="C7" s="674"/>
      <c r="D7" s="674"/>
      <c r="E7" s="674"/>
      <c r="F7" s="674"/>
      <c r="G7" s="674"/>
      <c r="H7" s="674"/>
      <c r="I7" s="674"/>
    </row>
    <row r="8" spans="1:27" ht="18">
      <c r="A8" s="674" t="s">
        <v>1574</v>
      </c>
      <c r="B8" s="674"/>
      <c r="C8" s="674"/>
      <c r="D8" s="674"/>
      <c r="E8" s="674"/>
      <c r="F8" s="674"/>
      <c r="G8" s="674"/>
      <c r="H8" s="674"/>
      <c r="I8" s="674"/>
    </row>
    <row r="9" spans="1:27" s="11" customFormat="1" ht="52.5" customHeight="1">
      <c r="A9" s="671" t="s">
        <v>1575</v>
      </c>
      <c r="B9" s="672"/>
      <c r="C9" s="672"/>
      <c r="D9" s="672"/>
      <c r="E9" s="672"/>
      <c r="F9" s="672"/>
      <c r="G9" s="672"/>
      <c r="H9" s="672"/>
      <c r="I9" s="673"/>
    </row>
    <row r="10" spans="1:27" s="11" customFormat="1" ht="18.75" customHeight="1">
      <c r="A10" s="498">
        <v>1</v>
      </c>
      <c r="B10" s="498">
        <v>2</v>
      </c>
      <c r="C10" s="498">
        <v>3</v>
      </c>
      <c r="D10" s="498">
        <v>4</v>
      </c>
      <c r="E10" s="498">
        <v>5</v>
      </c>
      <c r="F10" s="498">
        <v>6</v>
      </c>
      <c r="G10" s="498">
        <v>7</v>
      </c>
      <c r="H10" s="498">
        <v>8</v>
      </c>
      <c r="I10" s="476">
        <v>9</v>
      </c>
    </row>
    <row r="11" spans="1:27" s="11" customFormat="1" ht="47.25">
      <c r="A11" s="381" t="s">
        <v>1576</v>
      </c>
      <c r="B11" s="381" t="s">
        <v>1577</v>
      </c>
      <c r="C11" s="381" t="s">
        <v>1578</v>
      </c>
      <c r="D11" s="381" t="s">
        <v>1579</v>
      </c>
      <c r="E11" s="381" t="s">
        <v>1580</v>
      </c>
      <c r="F11" s="381" t="s">
        <v>1581</v>
      </c>
      <c r="G11" s="381" t="s">
        <v>1582</v>
      </c>
      <c r="H11" s="381" t="s">
        <v>1583</v>
      </c>
      <c r="I11" s="381" t="s">
        <v>1584</v>
      </c>
      <c r="J11" s="111"/>
      <c r="K11" s="35"/>
      <c r="L11" s="35"/>
      <c r="M11" s="35"/>
    </row>
    <row r="12" spans="1:27" s="11" customFormat="1" ht="409.5">
      <c r="A12" s="468" t="s">
        <v>2247</v>
      </c>
      <c r="B12" s="449" t="s">
        <v>2309</v>
      </c>
      <c r="C12" s="449" t="s">
        <v>2371</v>
      </c>
      <c r="D12" s="450" t="s">
        <v>697</v>
      </c>
      <c r="E12" s="450" t="s">
        <v>417</v>
      </c>
      <c r="F12" s="523" t="s">
        <v>3144</v>
      </c>
      <c r="G12" s="449" t="s">
        <v>738</v>
      </c>
      <c r="H12" s="449"/>
      <c r="I12" s="449"/>
      <c r="J12" s="111"/>
      <c r="K12" s="35"/>
      <c r="L12" s="35"/>
      <c r="M12" s="35"/>
    </row>
    <row r="13" spans="1:27" s="112" customFormat="1" ht="185.25">
      <c r="A13" s="158" t="s">
        <v>2248</v>
      </c>
      <c r="B13" s="449" t="s">
        <v>2310</v>
      </c>
      <c r="C13" s="449" t="s">
        <v>2371</v>
      </c>
      <c r="D13" s="450" t="s">
        <v>697</v>
      </c>
      <c r="E13" s="450" t="s">
        <v>417</v>
      </c>
      <c r="F13" s="524" t="s">
        <v>3141</v>
      </c>
      <c r="G13" s="449" t="s">
        <v>738</v>
      </c>
      <c r="H13" s="449"/>
      <c r="I13" s="449"/>
      <c r="J13" s="147"/>
      <c r="K13" s="147"/>
      <c r="L13" s="147"/>
      <c r="M13" s="147"/>
    </row>
    <row r="14" spans="1:27" s="112" customFormat="1" ht="210">
      <c r="A14" s="158" t="s">
        <v>2249</v>
      </c>
      <c r="B14" s="449" t="s">
        <v>2311</v>
      </c>
      <c r="C14" s="449" t="s">
        <v>2371</v>
      </c>
      <c r="D14" s="450" t="s">
        <v>697</v>
      </c>
      <c r="E14" s="450" t="s">
        <v>417</v>
      </c>
      <c r="F14" s="525" t="s">
        <v>3143</v>
      </c>
      <c r="G14" s="449"/>
      <c r="H14" s="449"/>
      <c r="I14" s="449"/>
      <c r="J14" s="147"/>
      <c r="K14" s="147"/>
      <c r="L14" s="147"/>
      <c r="M14" s="147"/>
    </row>
    <row r="15" spans="1:27" s="112" customFormat="1" ht="171">
      <c r="A15" s="158" t="s">
        <v>2250</v>
      </c>
      <c r="B15" s="449" t="s">
        <v>2312</v>
      </c>
      <c r="C15" s="449" t="s">
        <v>2371</v>
      </c>
      <c r="D15" s="450"/>
      <c r="E15" s="450" t="s">
        <v>417</v>
      </c>
      <c r="F15" s="524" t="s">
        <v>3145</v>
      </c>
      <c r="G15" s="449"/>
      <c r="H15" s="449"/>
      <c r="I15" s="449"/>
      <c r="J15" s="147"/>
      <c r="K15" s="147"/>
      <c r="L15" s="147"/>
      <c r="M15" s="147"/>
    </row>
    <row r="16" spans="1:27" s="112" customFormat="1" ht="409.5">
      <c r="A16" s="158" t="s">
        <v>2251</v>
      </c>
      <c r="B16" s="449" t="s">
        <v>2313</v>
      </c>
      <c r="C16" s="449" t="s">
        <v>2371</v>
      </c>
      <c r="D16" s="450" t="s">
        <v>697</v>
      </c>
      <c r="E16" s="450" t="s">
        <v>698</v>
      </c>
      <c r="F16" s="524" t="s">
        <v>3146</v>
      </c>
      <c r="G16" s="449"/>
      <c r="H16" s="449"/>
      <c r="I16" s="449"/>
      <c r="J16" s="147"/>
      <c r="K16" s="147"/>
      <c r="L16" s="147"/>
      <c r="M16" s="147"/>
    </row>
    <row r="17" spans="1:13" s="112" customFormat="1" ht="171.75">
      <c r="A17" s="158" t="s">
        <v>2252</v>
      </c>
      <c r="B17" s="449" t="s">
        <v>2314</v>
      </c>
      <c r="C17" s="449" t="s">
        <v>2371</v>
      </c>
      <c r="D17" s="450" t="s">
        <v>697</v>
      </c>
      <c r="E17" s="450" t="s">
        <v>417</v>
      </c>
      <c r="F17" s="524" t="s">
        <v>3142</v>
      </c>
      <c r="G17" s="449"/>
      <c r="H17" s="449"/>
      <c r="I17" s="449"/>
      <c r="J17" s="147"/>
      <c r="K17" s="147"/>
      <c r="L17" s="147"/>
      <c r="M17" s="147"/>
    </row>
    <row r="18" spans="1:13" s="112" customFormat="1" ht="213.75">
      <c r="A18" s="158" t="s">
        <v>2253</v>
      </c>
      <c r="B18" s="449" t="s">
        <v>2315</v>
      </c>
      <c r="C18" s="449" t="s">
        <v>2371</v>
      </c>
      <c r="D18" s="450"/>
      <c r="E18" s="450" t="s">
        <v>417</v>
      </c>
      <c r="F18" s="524" t="s">
        <v>3147</v>
      </c>
      <c r="G18" s="449"/>
      <c r="H18" s="449"/>
      <c r="I18" s="449"/>
      <c r="J18" s="147"/>
      <c r="K18" s="147"/>
      <c r="L18" s="147"/>
      <c r="M18" s="147"/>
    </row>
    <row r="19" spans="1:13" s="112" customFormat="1" ht="409.5">
      <c r="A19" s="158" t="s">
        <v>2254</v>
      </c>
      <c r="B19" s="449" t="s">
        <v>2316</v>
      </c>
      <c r="C19" s="449" t="s">
        <v>2372</v>
      </c>
      <c r="D19" s="450" t="s">
        <v>697</v>
      </c>
      <c r="E19" s="450" t="s">
        <v>727</v>
      </c>
      <c r="F19" s="523" t="s">
        <v>3148</v>
      </c>
      <c r="G19" s="449"/>
      <c r="H19" s="449"/>
      <c r="I19" s="449"/>
      <c r="J19" s="147"/>
      <c r="K19" s="147"/>
      <c r="L19" s="147"/>
      <c r="M19" s="147"/>
    </row>
    <row r="20" spans="1:13" s="112" customFormat="1" ht="187.5">
      <c r="A20" s="158" t="s">
        <v>2255</v>
      </c>
      <c r="B20" s="449" t="s">
        <v>2317</v>
      </c>
      <c r="C20" s="449" t="s">
        <v>2373</v>
      </c>
      <c r="D20" s="450" t="s">
        <v>697</v>
      </c>
      <c r="E20" s="450" t="s">
        <v>727</v>
      </c>
      <c r="F20" s="527" t="s">
        <v>3149</v>
      </c>
      <c r="G20" s="449"/>
      <c r="H20" s="449"/>
      <c r="I20" s="449"/>
      <c r="J20" s="147"/>
      <c r="K20" s="147"/>
      <c r="L20" s="147"/>
      <c r="M20" s="147"/>
    </row>
    <row r="21" spans="1:13" s="112" customFormat="1" ht="370.5">
      <c r="A21" s="158" t="s">
        <v>2256</v>
      </c>
      <c r="B21" s="449" t="s">
        <v>2318</v>
      </c>
      <c r="C21" s="449" t="s">
        <v>2374</v>
      </c>
      <c r="D21" s="450" t="s">
        <v>697</v>
      </c>
      <c r="E21" s="450" t="s">
        <v>417</v>
      </c>
      <c r="F21" s="524" t="s">
        <v>3150</v>
      </c>
      <c r="G21" s="449"/>
      <c r="H21" s="449"/>
      <c r="I21" s="449"/>
      <c r="J21" s="147"/>
      <c r="K21" s="147"/>
      <c r="L21" s="147"/>
      <c r="M21" s="147"/>
    </row>
    <row r="22" spans="1:13" s="112" customFormat="1" ht="409.5">
      <c r="A22" s="158" t="s">
        <v>2257</v>
      </c>
      <c r="B22" s="449" t="s">
        <v>2319</v>
      </c>
      <c r="C22" s="449" t="s">
        <v>2373</v>
      </c>
      <c r="D22" s="450" t="s">
        <v>697</v>
      </c>
      <c r="E22" s="450" t="s">
        <v>727</v>
      </c>
      <c r="F22" s="524" t="s">
        <v>3151</v>
      </c>
      <c r="G22" s="449"/>
      <c r="H22" s="449"/>
      <c r="I22" s="449"/>
      <c r="J22" s="147"/>
      <c r="K22" s="147"/>
      <c r="L22" s="147"/>
      <c r="M22" s="147"/>
    </row>
    <row r="23" spans="1:13" s="112" customFormat="1" ht="228">
      <c r="A23" s="158" t="s">
        <v>2258</v>
      </c>
      <c r="B23" s="449" t="s">
        <v>2320</v>
      </c>
      <c r="C23" s="449" t="s">
        <v>2375</v>
      </c>
      <c r="D23" s="450" t="s">
        <v>697</v>
      </c>
      <c r="E23" s="450" t="s">
        <v>727</v>
      </c>
      <c r="F23" s="524" t="s">
        <v>3152</v>
      </c>
      <c r="G23" s="449"/>
      <c r="H23" s="449"/>
      <c r="I23" s="449"/>
      <c r="J23" s="147"/>
      <c r="K23" s="147"/>
      <c r="L23" s="147"/>
      <c r="M23" s="147"/>
    </row>
    <row r="24" spans="1:13" s="112" customFormat="1" ht="409.5">
      <c r="A24" s="158" t="s">
        <v>2259</v>
      </c>
      <c r="B24" s="449" t="s">
        <v>2321</v>
      </c>
      <c r="C24" s="449" t="s">
        <v>2376</v>
      </c>
      <c r="D24" s="450" t="s">
        <v>697</v>
      </c>
      <c r="E24" s="450" t="s">
        <v>727</v>
      </c>
      <c r="F24" s="524" t="s">
        <v>3153</v>
      </c>
      <c r="G24" s="449"/>
      <c r="H24" s="449"/>
      <c r="I24" s="449"/>
      <c r="J24" s="147"/>
      <c r="K24" s="147"/>
      <c r="L24" s="147"/>
      <c r="M24" s="147"/>
    </row>
    <row r="25" spans="1:13" s="112" customFormat="1" ht="185.25">
      <c r="A25" s="158" t="s">
        <v>2260</v>
      </c>
      <c r="B25" s="449" t="s">
        <v>2322</v>
      </c>
      <c r="C25" s="449" t="s">
        <v>2376</v>
      </c>
      <c r="D25" s="450" t="s">
        <v>697</v>
      </c>
      <c r="E25" s="450" t="s">
        <v>727</v>
      </c>
      <c r="F25" s="524" t="s">
        <v>3154</v>
      </c>
      <c r="G25" s="449"/>
      <c r="H25" s="449"/>
      <c r="I25" s="449"/>
      <c r="J25" s="147"/>
      <c r="K25" s="147"/>
      <c r="L25" s="147"/>
      <c r="M25" s="147"/>
    </row>
    <row r="26" spans="1:13" s="112" customFormat="1" ht="89.25">
      <c r="A26" s="158" t="s">
        <v>2261</v>
      </c>
      <c r="B26" s="449" t="s">
        <v>2323</v>
      </c>
      <c r="C26" s="449" t="s">
        <v>2377</v>
      </c>
      <c r="D26" s="450" t="s">
        <v>697</v>
      </c>
      <c r="E26" s="450" t="s">
        <v>417</v>
      </c>
      <c r="F26" s="98" t="s">
        <v>3155</v>
      </c>
      <c r="G26" s="449"/>
      <c r="H26" s="449"/>
      <c r="I26" s="449"/>
      <c r="J26" s="147"/>
      <c r="K26" s="147"/>
      <c r="L26" s="147"/>
      <c r="M26" s="147"/>
    </row>
    <row r="27" spans="1:13" s="112" customFormat="1" ht="89.25">
      <c r="A27" s="158" t="s">
        <v>2262</v>
      </c>
      <c r="B27" s="449" t="s">
        <v>2324</v>
      </c>
      <c r="C27" s="449" t="s">
        <v>2378</v>
      </c>
      <c r="D27" s="450" t="s">
        <v>697</v>
      </c>
      <c r="E27" s="450" t="s">
        <v>714</v>
      </c>
      <c r="F27" s="98" t="s">
        <v>3156</v>
      </c>
      <c r="G27" s="449"/>
      <c r="H27" s="449"/>
      <c r="I27" s="449"/>
      <c r="J27" s="147"/>
      <c r="K27" s="147"/>
      <c r="L27" s="147"/>
      <c r="M27" s="147"/>
    </row>
    <row r="28" spans="1:13" s="112" customFormat="1" ht="140.25">
      <c r="A28" s="158" t="s">
        <v>2263</v>
      </c>
      <c r="B28" s="449" t="s">
        <v>2325</v>
      </c>
      <c r="C28" s="449" t="s">
        <v>2376</v>
      </c>
      <c r="D28" s="450" t="s">
        <v>697</v>
      </c>
      <c r="E28" s="450" t="s">
        <v>727</v>
      </c>
      <c r="F28" s="449" t="s">
        <v>3157</v>
      </c>
      <c r="G28" s="449"/>
      <c r="H28" s="449"/>
      <c r="I28" s="449"/>
      <c r="J28" s="147"/>
      <c r="K28" s="147"/>
      <c r="L28" s="147"/>
      <c r="M28" s="147"/>
    </row>
    <row r="29" spans="1:13" s="112" customFormat="1" ht="299.25">
      <c r="A29" s="158" t="s">
        <v>2264</v>
      </c>
      <c r="B29" s="449" t="s">
        <v>2326</v>
      </c>
      <c r="C29" s="449" t="s">
        <v>2376</v>
      </c>
      <c r="D29" s="450" t="s">
        <v>697</v>
      </c>
      <c r="E29" s="450" t="s">
        <v>727</v>
      </c>
      <c r="F29" s="524" t="s">
        <v>3158</v>
      </c>
      <c r="G29" s="449"/>
      <c r="H29" s="449"/>
      <c r="I29" s="449"/>
      <c r="J29" s="147"/>
      <c r="K29" s="147"/>
      <c r="L29" s="147"/>
      <c r="M29" s="147"/>
    </row>
    <row r="30" spans="1:13" s="112" customFormat="1" ht="89.25">
      <c r="A30" s="158" t="s">
        <v>2265</v>
      </c>
      <c r="B30" s="449" t="s">
        <v>2327</v>
      </c>
      <c r="C30" s="449" t="s">
        <v>2379</v>
      </c>
      <c r="D30" s="450" t="s">
        <v>697</v>
      </c>
      <c r="E30" s="450" t="s">
        <v>727</v>
      </c>
      <c r="F30" s="449" t="s">
        <v>3159</v>
      </c>
      <c r="G30" s="449"/>
      <c r="H30" s="449"/>
      <c r="I30" s="449"/>
      <c r="J30" s="147"/>
      <c r="K30" s="147"/>
      <c r="L30" s="147"/>
      <c r="M30" s="147"/>
    </row>
    <row r="31" spans="1:13" s="112" customFormat="1" ht="51">
      <c r="A31" s="158" t="s">
        <v>2266</v>
      </c>
      <c r="B31" s="449" t="s">
        <v>2328</v>
      </c>
      <c r="C31" s="449" t="s">
        <v>2376</v>
      </c>
      <c r="D31" s="450" t="s">
        <v>697</v>
      </c>
      <c r="E31" s="450" t="s">
        <v>727</v>
      </c>
      <c r="F31" s="98" t="s">
        <v>3160</v>
      </c>
      <c r="G31" s="449"/>
      <c r="H31" s="449"/>
      <c r="I31" s="449"/>
      <c r="J31" s="147"/>
      <c r="K31" s="147"/>
      <c r="L31" s="147"/>
      <c r="M31" s="147"/>
    </row>
    <row r="32" spans="1:13" s="112" customFormat="1" ht="399">
      <c r="A32" s="158" t="s">
        <v>2267</v>
      </c>
      <c r="B32" s="449" t="s">
        <v>2329</v>
      </c>
      <c r="C32" s="449" t="s">
        <v>2376</v>
      </c>
      <c r="D32" s="450" t="s">
        <v>697</v>
      </c>
      <c r="E32" s="450" t="s">
        <v>727</v>
      </c>
      <c r="F32" s="524" t="s">
        <v>3161</v>
      </c>
      <c r="G32" s="449"/>
      <c r="H32" s="449"/>
      <c r="I32" s="449"/>
      <c r="J32" s="147"/>
      <c r="K32" s="147"/>
      <c r="L32" s="147"/>
      <c r="M32" s="147"/>
    </row>
    <row r="33" spans="1:13" s="112" customFormat="1" ht="76.5">
      <c r="A33" s="158" t="s">
        <v>2268</v>
      </c>
      <c r="B33" s="449" t="s">
        <v>2330</v>
      </c>
      <c r="C33" s="449" t="s">
        <v>2379</v>
      </c>
      <c r="D33" s="450" t="s">
        <v>697</v>
      </c>
      <c r="E33" s="450" t="s">
        <v>2379</v>
      </c>
      <c r="F33" s="524" t="s">
        <v>3162</v>
      </c>
      <c r="G33" s="449"/>
      <c r="H33" s="449"/>
      <c r="I33" s="449"/>
      <c r="J33" s="147"/>
      <c r="K33" s="147"/>
      <c r="L33" s="147"/>
      <c r="M33" s="147"/>
    </row>
    <row r="34" spans="1:13" s="112" customFormat="1" ht="165.75">
      <c r="A34" s="158" t="s">
        <v>2269</v>
      </c>
      <c r="B34" s="449" t="s">
        <v>2331</v>
      </c>
      <c r="C34" s="449" t="s">
        <v>2376</v>
      </c>
      <c r="D34" s="450" t="s">
        <v>697</v>
      </c>
      <c r="E34" s="450" t="s">
        <v>727</v>
      </c>
      <c r="F34" s="449" t="s">
        <v>3163</v>
      </c>
      <c r="G34" s="449"/>
      <c r="H34" s="449"/>
      <c r="I34" s="449"/>
      <c r="J34" s="147"/>
      <c r="K34" s="147"/>
      <c r="L34" s="147"/>
      <c r="M34" s="147"/>
    </row>
    <row r="35" spans="1:13" s="112" customFormat="1" ht="51">
      <c r="A35" s="158" t="s">
        <v>2270</v>
      </c>
      <c r="B35" s="449" t="s">
        <v>2332</v>
      </c>
      <c r="C35" s="449" t="s">
        <v>2376</v>
      </c>
      <c r="D35" s="450" t="s">
        <v>697</v>
      </c>
      <c r="E35" s="450" t="s">
        <v>727</v>
      </c>
      <c r="F35" s="98" t="s">
        <v>3164</v>
      </c>
      <c r="G35" s="449"/>
      <c r="H35" s="449"/>
      <c r="I35" s="449"/>
      <c r="J35" s="147"/>
      <c r="K35" s="147"/>
      <c r="L35" s="147"/>
      <c r="M35" s="147"/>
    </row>
    <row r="36" spans="1:13" s="112" customFormat="1" ht="409.5">
      <c r="A36" s="158" t="s">
        <v>2271</v>
      </c>
      <c r="B36" s="449" t="s">
        <v>2333</v>
      </c>
      <c r="C36" s="449" t="s">
        <v>2376</v>
      </c>
      <c r="D36" s="450" t="s">
        <v>697</v>
      </c>
      <c r="E36" s="450" t="s">
        <v>727</v>
      </c>
      <c r="F36" s="524" t="s">
        <v>3165</v>
      </c>
      <c r="G36" s="449"/>
      <c r="H36" s="449"/>
      <c r="I36" s="449"/>
      <c r="J36" s="147"/>
      <c r="K36" s="147"/>
      <c r="L36" s="147"/>
      <c r="M36" s="147"/>
    </row>
    <row r="37" spans="1:13" s="112" customFormat="1" ht="327.75">
      <c r="A37" s="158" t="s">
        <v>2272</v>
      </c>
      <c r="B37" s="449" t="s">
        <v>2334</v>
      </c>
      <c r="C37" s="449" t="s">
        <v>2376</v>
      </c>
      <c r="D37" s="450" t="s">
        <v>697</v>
      </c>
      <c r="E37" s="450" t="s">
        <v>727</v>
      </c>
      <c r="F37" s="524" t="s">
        <v>3166</v>
      </c>
      <c r="G37" s="449"/>
      <c r="H37" s="449"/>
      <c r="I37" s="449"/>
      <c r="J37" s="147"/>
      <c r="K37" s="147"/>
      <c r="L37" s="147"/>
      <c r="M37" s="147"/>
    </row>
    <row r="38" spans="1:13" s="112" customFormat="1" ht="409.5">
      <c r="A38" s="158" t="s">
        <v>2273</v>
      </c>
      <c r="B38" s="449" t="s">
        <v>2335</v>
      </c>
      <c r="C38" s="449" t="s">
        <v>2376</v>
      </c>
      <c r="D38" s="450" t="s">
        <v>697</v>
      </c>
      <c r="E38" s="450" t="s">
        <v>727</v>
      </c>
      <c r="F38" s="523" t="s">
        <v>3167</v>
      </c>
      <c r="G38" s="449"/>
      <c r="H38" s="449"/>
      <c r="I38" s="449"/>
      <c r="J38" s="147"/>
      <c r="K38" s="147"/>
      <c r="L38" s="147"/>
      <c r="M38" s="147"/>
    </row>
    <row r="39" spans="1:13" s="112" customFormat="1" ht="199.5">
      <c r="A39" s="158" t="s">
        <v>2274</v>
      </c>
      <c r="B39" s="449" t="s">
        <v>2336</v>
      </c>
      <c r="C39" s="449" t="s">
        <v>2376</v>
      </c>
      <c r="D39" s="450" t="s">
        <v>697</v>
      </c>
      <c r="E39" s="450" t="s">
        <v>727</v>
      </c>
      <c r="F39" s="524" t="s">
        <v>3168</v>
      </c>
      <c r="G39" s="449"/>
      <c r="H39" s="449"/>
      <c r="I39" s="449"/>
      <c r="J39" s="147"/>
      <c r="K39" s="147"/>
      <c r="L39" s="147"/>
      <c r="M39" s="147"/>
    </row>
    <row r="40" spans="1:13" s="112" customFormat="1" ht="409.5">
      <c r="A40" s="158" t="s">
        <v>2275</v>
      </c>
      <c r="B40" s="449" t="s">
        <v>2337</v>
      </c>
      <c r="C40" s="449" t="s">
        <v>2379</v>
      </c>
      <c r="D40" s="450" t="s">
        <v>697</v>
      </c>
      <c r="E40" s="450" t="s">
        <v>727</v>
      </c>
      <c r="F40" s="524" t="s">
        <v>3169</v>
      </c>
      <c r="G40" s="449"/>
      <c r="H40" s="449"/>
      <c r="I40" s="449"/>
      <c r="J40" s="147"/>
      <c r="K40" s="147"/>
      <c r="L40" s="147"/>
      <c r="M40" s="147"/>
    </row>
    <row r="41" spans="1:13" s="112" customFormat="1" ht="102">
      <c r="A41" s="158" t="s">
        <v>2276</v>
      </c>
      <c r="B41" s="449" t="s">
        <v>2338</v>
      </c>
      <c r="C41" s="449">
        <v>44835</v>
      </c>
      <c r="D41" s="450" t="s">
        <v>697</v>
      </c>
      <c r="E41" s="450" t="s">
        <v>714</v>
      </c>
      <c r="F41" s="98" t="s">
        <v>3170</v>
      </c>
      <c r="G41" s="449"/>
      <c r="H41" s="449"/>
      <c r="I41" s="449"/>
      <c r="J41" s="147"/>
      <c r="K41" s="147"/>
      <c r="L41" s="147"/>
      <c r="M41" s="147"/>
    </row>
    <row r="42" spans="1:13" s="112" customFormat="1" ht="102">
      <c r="A42" s="158" t="s">
        <v>2277</v>
      </c>
      <c r="B42" s="449" t="s">
        <v>2339</v>
      </c>
      <c r="C42" s="449" t="s">
        <v>2380</v>
      </c>
      <c r="D42" s="450" t="s">
        <v>697</v>
      </c>
      <c r="E42" s="450" t="s">
        <v>714</v>
      </c>
      <c r="F42" s="526" t="s">
        <v>3171</v>
      </c>
      <c r="G42" s="449"/>
      <c r="H42" s="449"/>
      <c r="I42" s="449"/>
      <c r="J42" s="147"/>
      <c r="K42" s="147"/>
      <c r="L42" s="147"/>
      <c r="M42" s="147"/>
    </row>
    <row r="43" spans="1:13" s="112" customFormat="1" ht="409.5">
      <c r="A43" s="158" t="s">
        <v>2278</v>
      </c>
      <c r="B43" s="449" t="s">
        <v>2340</v>
      </c>
      <c r="C43" s="449" t="s">
        <v>2377</v>
      </c>
      <c r="D43" s="450" t="s">
        <v>697</v>
      </c>
      <c r="E43" s="450" t="s">
        <v>727</v>
      </c>
      <c r="F43" s="449" t="s">
        <v>3172</v>
      </c>
      <c r="G43" s="449"/>
      <c r="H43" s="449"/>
      <c r="I43" s="449"/>
      <c r="J43" s="147"/>
      <c r="K43" s="147"/>
      <c r="L43" s="147"/>
      <c r="M43" s="147"/>
    </row>
    <row r="44" spans="1:13" s="112" customFormat="1" ht="382.5">
      <c r="A44" s="158" t="s">
        <v>2279</v>
      </c>
      <c r="B44" s="449" t="s">
        <v>2341</v>
      </c>
      <c r="C44" s="449" t="s">
        <v>2381</v>
      </c>
      <c r="D44" s="450" t="s">
        <v>697</v>
      </c>
      <c r="E44" s="450" t="s">
        <v>417</v>
      </c>
      <c r="F44" s="449" t="s">
        <v>3173</v>
      </c>
      <c r="G44" s="449"/>
      <c r="H44" s="449"/>
      <c r="I44" s="449"/>
      <c r="J44" s="147"/>
      <c r="K44" s="147"/>
      <c r="L44" s="147"/>
      <c r="M44" s="147"/>
    </row>
    <row r="45" spans="1:13" s="112" customFormat="1" ht="185.25">
      <c r="A45" s="158" t="s">
        <v>2280</v>
      </c>
      <c r="B45" s="449" t="s">
        <v>2342</v>
      </c>
      <c r="C45" s="449" t="s">
        <v>2377</v>
      </c>
      <c r="D45" s="450" t="s">
        <v>697</v>
      </c>
      <c r="E45" s="450" t="s">
        <v>714</v>
      </c>
      <c r="F45" s="524" t="s">
        <v>3174</v>
      </c>
      <c r="G45" s="449"/>
      <c r="H45" s="449"/>
      <c r="I45" s="449"/>
      <c r="J45" s="147"/>
      <c r="K45" s="147"/>
      <c r="L45" s="147"/>
      <c r="M45" s="147"/>
    </row>
    <row r="46" spans="1:13" s="112" customFormat="1" ht="409.5">
      <c r="A46" s="158" t="s">
        <v>2281</v>
      </c>
      <c r="B46" s="449" t="s">
        <v>2343</v>
      </c>
      <c r="C46" s="449" t="s">
        <v>2376</v>
      </c>
      <c r="D46" s="450" t="s">
        <v>697</v>
      </c>
      <c r="E46" s="450" t="s">
        <v>714</v>
      </c>
      <c r="F46" s="449" t="s">
        <v>3175</v>
      </c>
      <c r="G46" s="449"/>
      <c r="H46" s="449"/>
      <c r="I46" s="449"/>
      <c r="J46" s="147"/>
      <c r="K46" s="147"/>
      <c r="L46" s="147"/>
      <c r="M46" s="147"/>
    </row>
    <row r="47" spans="1:13" s="112" customFormat="1" ht="89.25">
      <c r="A47" s="158" t="s">
        <v>2282</v>
      </c>
      <c r="B47" s="449" t="s">
        <v>2344</v>
      </c>
      <c r="C47" s="449" t="s">
        <v>2376</v>
      </c>
      <c r="D47" s="450" t="s">
        <v>697</v>
      </c>
      <c r="E47" s="450" t="s">
        <v>727</v>
      </c>
      <c r="F47" s="98" t="s">
        <v>3176</v>
      </c>
      <c r="G47" s="449"/>
      <c r="H47" s="449"/>
      <c r="I47" s="449"/>
      <c r="J47" s="147"/>
      <c r="K47" s="147"/>
      <c r="L47" s="147"/>
      <c r="M47" s="147"/>
    </row>
    <row r="48" spans="1:13" s="112" customFormat="1" ht="102">
      <c r="A48" s="158" t="s">
        <v>2283</v>
      </c>
      <c r="B48" s="449" t="s">
        <v>2345</v>
      </c>
      <c r="C48" s="449" t="s">
        <v>2376</v>
      </c>
      <c r="D48" s="450" t="s">
        <v>697</v>
      </c>
      <c r="E48" s="450" t="s">
        <v>2376</v>
      </c>
      <c r="F48" s="449"/>
      <c r="G48" s="449"/>
      <c r="H48" s="449"/>
      <c r="I48" s="449"/>
      <c r="J48" s="147"/>
      <c r="K48" s="147"/>
      <c r="L48" s="147"/>
      <c r="M48" s="147"/>
    </row>
    <row r="49" spans="1:13" s="112" customFormat="1" ht="409.5">
      <c r="A49" s="158" t="s">
        <v>2284</v>
      </c>
      <c r="B49" s="449" t="s">
        <v>2346</v>
      </c>
      <c r="C49" s="449" t="s">
        <v>2372</v>
      </c>
      <c r="D49" s="450" t="s">
        <v>697</v>
      </c>
      <c r="E49" s="450" t="s">
        <v>714</v>
      </c>
      <c r="F49" s="449" t="s">
        <v>3177</v>
      </c>
      <c r="G49" s="449"/>
      <c r="H49" s="449"/>
      <c r="I49" s="449"/>
      <c r="J49" s="147"/>
      <c r="K49" s="147"/>
      <c r="L49" s="147"/>
      <c r="M49" s="147"/>
    </row>
    <row r="50" spans="1:13" s="112" customFormat="1" ht="242.25">
      <c r="A50" s="158" t="s">
        <v>2285</v>
      </c>
      <c r="B50" s="449" t="s">
        <v>2347</v>
      </c>
      <c r="C50" s="449" t="s">
        <v>2377</v>
      </c>
      <c r="D50" s="450" t="s">
        <v>697</v>
      </c>
      <c r="E50" s="450" t="s">
        <v>417</v>
      </c>
      <c r="F50" s="527" t="s">
        <v>3178</v>
      </c>
      <c r="G50" s="449"/>
      <c r="H50" s="449"/>
      <c r="I50" s="449"/>
      <c r="J50" s="147"/>
      <c r="K50" s="147"/>
      <c r="L50" s="147"/>
      <c r="M50" s="147"/>
    </row>
    <row r="51" spans="1:13" s="112" customFormat="1" ht="409.5">
      <c r="A51" s="158" t="s">
        <v>2286</v>
      </c>
      <c r="B51" s="449" t="s">
        <v>2348</v>
      </c>
      <c r="C51" s="449" t="s">
        <v>2376</v>
      </c>
      <c r="D51" s="450" t="s">
        <v>697</v>
      </c>
      <c r="E51" s="450" t="s">
        <v>714</v>
      </c>
      <c r="F51" s="449" t="s">
        <v>3179</v>
      </c>
      <c r="G51" s="449"/>
      <c r="H51" s="449"/>
      <c r="I51" s="449"/>
      <c r="J51" s="147"/>
      <c r="K51" s="147"/>
      <c r="L51" s="147"/>
      <c r="M51" s="147"/>
    </row>
    <row r="52" spans="1:13" s="112" customFormat="1" ht="409.5">
      <c r="A52" s="158" t="s">
        <v>2287</v>
      </c>
      <c r="B52" s="449" t="s">
        <v>2349</v>
      </c>
      <c r="C52" s="449" t="s">
        <v>2376</v>
      </c>
      <c r="D52" s="450" t="s">
        <v>697</v>
      </c>
      <c r="E52" s="450" t="s">
        <v>714</v>
      </c>
      <c r="F52" s="449" t="s">
        <v>3180</v>
      </c>
      <c r="G52" s="449"/>
      <c r="H52" s="449"/>
      <c r="I52" s="449"/>
      <c r="J52" s="147"/>
      <c r="K52" s="147"/>
      <c r="L52" s="147"/>
      <c r="M52" s="147"/>
    </row>
    <row r="53" spans="1:13" s="112" customFormat="1" ht="142.5">
      <c r="A53" s="158" t="s">
        <v>2288</v>
      </c>
      <c r="B53" s="449" t="s">
        <v>2350</v>
      </c>
      <c r="C53" s="449" t="s">
        <v>2376</v>
      </c>
      <c r="D53" s="450" t="s">
        <v>697</v>
      </c>
      <c r="E53" s="450" t="s">
        <v>714</v>
      </c>
      <c r="F53" s="524" t="s">
        <v>3181</v>
      </c>
      <c r="G53" s="449"/>
      <c r="H53" s="449"/>
      <c r="I53" s="449"/>
      <c r="J53" s="147"/>
      <c r="K53" s="147"/>
      <c r="L53" s="147"/>
      <c r="M53" s="147"/>
    </row>
    <row r="54" spans="1:13" s="112" customFormat="1" ht="127.5">
      <c r="A54" s="158" t="s">
        <v>2289</v>
      </c>
      <c r="B54" s="449" t="s">
        <v>2351</v>
      </c>
      <c r="C54" s="449" t="s">
        <v>2376</v>
      </c>
      <c r="D54" s="450" t="s">
        <v>697</v>
      </c>
      <c r="E54" s="450" t="s">
        <v>727</v>
      </c>
      <c r="F54" s="98" t="s">
        <v>3182</v>
      </c>
      <c r="G54" s="449"/>
      <c r="H54" s="449"/>
      <c r="I54" s="449"/>
      <c r="J54" s="147"/>
      <c r="K54" s="147"/>
      <c r="L54" s="147"/>
      <c r="M54" s="147"/>
    </row>
    <row r="55" spans="1:13" s="112" customFormat="1" ht="153">
      <c r="A55" s="158" t="s">
        <v>2290</v>
      </c>
      <c r="B55" s="449" t="s">
        <v>2352</v>
      </c>
      <c r="C55" s="449" t="s">
        <v>2376</v>
      </c>
      <c r="D55" s="450" t="s">
        <v>697</v>
      </c>
      <c r="E55" s="450" t="s">
        <v>727</v>
      </c>
      <c r="F55" s="449" t="s">
        <v>3183</v>
      </c>
      <c r="G55" s="449"/>
      <c r="H55" s="449"/>
      <c r="I55" s="449"/>
      <c r="J55" s="147"/>
      <c r="K55" s="147"/>
      <c r="L55" s="147"/>
      <c r="M55" s="147"/>
    </row>
    <row r="56" spans="1:13" s="112" customFormat="1" ht="76.5">
      <c r="A56" s="158" t="s">
        <v>2291</v>
      </c>
      <c r="B56" s="449" t="s">
        <v>2353</v>
      </c>
      <c r="C56" s="449" t="s">
        <v>2377</v>
      </c>
      <c r="D56" s="450" t="s">
        <v>697</v>
      </c>
      <c r="E56" s="450" t="s">
        <v>2376</v>
      </c>
      <c r="F56" s="449"/>
      <c r="G56" s="449"/>
      <c r="H56" s="449"/>
      <c r="I56" s="449"/>
      <c r="J56" s="147"/>
      <c r="K56" s="147"/>
      <c r="L56" s="147"/>
      <c r="M56" s="147"/>
    </row>
    <row r="57" spans="1:13" s="112" customFormat="1" ht="216.75">
      <c r="A57" s="158" t="s">
        <v>2292</v>
      </c>
      <c r="B57" s="449" t="s">
        <v>2354</v>
      </c>
      <c r="C57" s="449" t="s">
        <v>2376</v>
      </c>
      <c r="D57" s="450" t="s">
        <v>697</v>
      </c>
      <c r="E57" s="450" t="s">
        <v>727</v>
      </c>
      <c r="F57" s="449" t="s">
        <v>3184</v>
      </c>
      <c r="G57" s="449"/>
      <c r="H57" s="449"/>
      <c r="I57" s="449"/>
      <c r="J57" s="147"/>
      <c r="K57" s="147"/>
      <c r="L57" s="147"/>
      <c r="M57" s="147"/>
    </row>
    <row r="58" spans="1:13" s="112" customFormat="1" ht="204">
      <c r="A58" s="158" t="s">
        <v>2293</v>
      </c>
      <c r="B58" s="449" t="s">
        <v>2355</v>
      </c>
      <c r="C58" s="449" t="s">
        <v>2376</v>
      </c>
      <c r="D58" s="450" t="s">
        <v>697</v>
      </c>
      <c r="E58" s="450" t="s">
        <v>727</v>
      </c>
      <c r="F58" s="449" t="s">
        <v>3185</v>
      </c>
      <c r="G58" s="449"/>
      <c r="H58" s="449"/>
      <c r="I58" s="449"/>
      <c r="J58" s="147"/>
      <c r="K58" s="147"/>
      <c r="L58" s="147"/>
      <c r="M58" s="147"/>
    </row>
    <row r="59" spans="1:13" s="112" customFormat="1" ht="185.25">
      <c r="A59" s="158" t="s">
        <v>2294</v>
      </c>
      <c r="B59" s="449" t="s">
        <v>2356</v>
      </c>
      <c r="C59" s="449" t="s">
        <v>2376</v>
      </c>
      <c r="D59" s="450" t="s">
        <v>697</v>
      </c>
      <c r="E59" s="450" t="s">
        <v>727</v>
      </c>
      <c r="F59" s="524" t="s">
        <v>3186</v>
      </c>
      <c r="G59" s="449"/>
      <c r="H59" s="449"/>
      <c r="I59" s="449"/>
      <c r="J59" s="147"/>
      <c r="K59" s="147"/>
      <c r="L59" s="147"/>
      <c r="M59" s="147"/>
    </row>
    <row r="60" spans="1:13" s="112" customFormat="1" ht="140.25">
      <c r="A60" s="158" t="s">
        <v>2295</v>
      </c>
      <c r="B60" s="449" t="s">
        <v>2357</v>
      </c>
      <c r="C60" s="449" t="s">
        <v>2376</v>
      </c>
      <c r="D60" s="450" t="s">
        <v>697</v>
      </c>
      <c r="E60" s="450" t="s">
        <v>727</v>
      </c>
      <c r="F60" s="98" t="s">
        <v>3187</v>
      </c>
      <c r="G60" s="449"/>
      <c r="H60" s="449"/>
      <c r="I60" s="449"/>
      <c r="J60" s="147"/>
      <c r="K60" s="147"/>
      <c r="L60" s="147"/>
      <c r="M60" s="147"/>
    </row>
    <row r="61" spans="1:13" s="112" customFormat="1" ht="153">
      <c r="A61" s="158" t="s">
        <v>2296</v>
      </c>
      <c r="B61" s="449" t="s">
        <v>2358</v>
      </c>
      <c r="C61" s="449" t="s">
        <v>2376</v>
      </c>
      <c r="D61" s="450" t="s">
        <v>697</v>
      </c>
      <c r="E61" s="450" t="s">
        <v>727</v>
      </c>
      <c r="F61" s="449" t="s">
        <v>3188</v>
      </c>
      <c r="G61" s="449"/>
      <c r="H61" s="449"/>
      <c r="I61" s="449"/>
      <c r="J61" s="147"/>
      <c r="K61" s="147"/>
      <c r="L61" s="147"/>
      <c r="M61" s="147"/>
    </row>
    <row r="62" spans="1:13" s="112" customFormat="1" ht="242.25">
      <c r="A62" s="158" t="s">
        <v>2297</v>
      </c>
      <c r="B62" s="449" t="s">
        <v>2359</v>
      </c>
      <c r="C62" s="449" t="s">
        <v>2376</v>
      </c>
      <c r="D62" s="450" t="s">
        <v>697</v>
      </c>
      <c r="E62" s="450" t="s">
        <v>727</v>
      </c>
      <c r="F62" s="449" t="s">
        <v>3189</v>
      </c>
      <c r="G62" s="449"/>
      <c r="H62" s="449"/>
      <c r="I62" s="449"/>
      <c r="J62" s="147"/>
      <c r="K62" s="147"/>
      <c r="L62" s="147"/>
      <c r="M62" s="147"/>
    </row>
    <row r="63" spans="1:13" s="112" customFormat="1" ht="127.5">
      <c r="A63" s="158" t="s">
        <v>2298</v>
      </c>
      <c r="B63" s="449" t="s">
        <v>2360</v>
      </c>
      <c r="C63" s="449" t="s">
        <v>2376</v>
      </c>
      <c r="D63" s="450" t="s">
        <v>697</v>
      </c>
      <c r="E63" s="450" t="s">
        <v>2376</v>
      </c>
      <c r="F63" s="526"/>
      <c r="G63" s="449"/>
      <c r="H63" s="449"/>
      <c r="I63" s="449"/>
      <c r="J63" s="147"/>
      <c r="K63" s="147"/>
      <c r="L63" s="147"/>
      <c r="M63" s="147"/>
    </row>
    <row r="64" spans="1:13" s="112" customFormat="1" ht="165.75">
      <c r="A64" s="158" t="s">
        <v>2299</v>
      </c>
      <c r="B64" s="449" t="s">
        <v>2361</v>
      </c>
      <c r="C64" s="449"/>
      <c r="D64" s="450" t="s">
        <v>697</v>
      </c>
      <c r="E64" s="450" t="s">
        <v>727</v>
      </c>
      <c r="F64" s="524" t="s">
        <v>3190</v>
      </c>
      <c r="G64" s="449"/>
      <c r="H64" s="449"/>
      <c r="I64" s="449"/>
      <c r="J64" s="147"/>
      <c r="K64" s="147"/>
      <c r="L64" s="147"/>
      <c r="M64" s="147"/>
    </row>
    <row r="65" spans="1:13" s="112" customFormat="1" ht="409.5">
      <c r="A65" s="158" t="s">
        <v>2300</v>
      </c>
      <c r="B65" s="449" t="s">
        <v>2362</v>
      </c>
      <c r="C65" s="449" t="s">
        <v>2376</v>
      </c>
      <c r="D65" s="450" t="s">
        <v>697</v>
      </c>
      <c r="E65" s="450" t="s">
        <v>727</v>
      </c>
      <c r="F65" s="523" t="s">
        <v>3191</v>
      </c>
      <c r="G65" s="449"/>
      <c r="H65" s="449"/>
      <c r="I65" s="449"/>
      <c r="J65" s="147"/>
      <c r="K65" s="147"/>
      <c r="L65" s="147"/>
      <c r="M65" s="147"/>
    </row>
    <row r="66" spans="1:13" s="112" customFormat="1" ht="213.75">
      <c r="A66" s="158" t="s">
        <v>2301</v>
      </c>
      <c r="B66" s="449" t="s">
        <v>2363</v>
      </c>
      <c r="C66" s="449" t="s">
        <v>2378</v>
      </c>
      <c r="D66" s="450" t="s">
        <v>697</v>
      </c>
      <c r="E66" s="450" t="s">
        <v>714</v>
      </c>
      <c r="F66" s="524" t="s">
        <v>3192</v>
      </c>
      <c r="G66" s="449"/>
      <c r="H66" s="449"/>
      <c r="I66" s="449"/>
      <c r="J66" s="147"/>
      <c r="K66" s="147"/>
      <c r="L66" s="147"/>
      <c r="M66" s="147"/>
    </row>
    <row r="67" spans="1:13" s="112" customFormat="1" ht="63.75">
      <c r="A67" s="158" t="s">
        <v>2302</v>
      </c>
      <c r="B67" s="449" t="s">
        <v>2364</v>
      </c>
      <c r="C67" s="449" t="s">
        <v>2377</v>
      </c>
      <c r="D67" s="450" t="s">
        <v>697</v>
      </c>
      <c r="E67" s="450" t="s">
        <v>2376</v>
      </c>
      <c r="F67" s="449"/>
      <c r="G67" s="449"/>
      <c r="H67" s="449"/>
      <c r="I67" s="449"/>
      <c r="J67" s="147"/>
      <c r="K67" s="147"/>
      <c r="L67" s="147"/>
      <c r="M67" s="147"/>
    </row>
    <row r="68" spans="1:13" s="112" customFormat="1" ht="114.75">
      <c r="A68" s="158" t="s">
        <v>2303</v>
      </c>
      <c r="B68" s="449" t="s">
        <v>2365</v>
      </c>
      <c r="C68" s="449" t="s">
        <v>2378</v>
      </c>
      <c r="D68" s="450" t="s">
        <v>697</v>
      </c>
      <c r="E68" s="450" t="s">
        <v>2385</v>
      </c>
      <c r="F68" s="449"/>
      <c r="G68" s="449"/>
      <c r="H68" s="449"/>
      <c r="I68" s="449"/>
      <c r="J68" s="147"/>
      <c r="K68" s="147"/>
      <c r="L68" s="147"/>
      <c r="M68" s="147"/>
    </row>
    <row r="69" spans="1:13" s="112" customFormat="1" ht="178.5">
      <c r="A69" s="158" t="s">
        <v>2304</v>
      </c>
      <c r="B69" s="449" t="s">
        <v>2366</v>
      </c>
      <c r="C69" s="449" t="s">
        <v>2382</v>
      </c>
      <c r="D69" s="450" t="s">
        <v>697</v>
      </c>
      <c r="E69" s="450" t="s">
        <v>727</v>
      </c>
      <c r="F69" s="449" t="s">
        <v>3192</v>
      </c>
      <c r="G69" s="449"/>
      <c r="H69" s="449"/>
      <c r="I69" s="449"/>
      <c r="J69" s="147"/>
      <c r="K69" s="147"/>
      <c r="L69" s="147"/>
      <c r="M69" s="147"/>
    </row>
    <row r="70" spans="1:13" s="112" customFormat="1" ht="76.5">
      <c r="A70" s="158" t="s">
        <v>2305</v>
      </c>
      <c r="B70" s="449" t="s">
        <v>2367</v>
      </c>
      <c r="C70" s="449" t="s">
        <v>2383</v>
      </c>
      <c r="D70" s="450" t="s">
        <v>697</v>
      </c>
      <c r="E70" s="450" t="s">
        <v>727</v>
      </c>
      <c r="F70" s="449" t="s">
        <v>3193</v>
      </c>
      <c r="G70" s="449"/>
      <c r="H70" s="449"/>
      <c r="I70" s="449"/>
      <c r="J70" s="147"/>
      <c r="K70" s="147"/>
      <c r="L70" s="147"/>
      <c r="M70" s="147"/>
    </row>
    <row r="71" spans="1:13" s="112" customFormat="1" ht="409.5">
      <c r="A71" s="158" t="s">
        <v>2306</v>
      </c>
      <c r="B71" s="449" t="s">
        <v>2368</v>
      </c>
      <c r="C71" s="449" t="s">
        <v>2376</v>
      </c>
      <c r="D71" s="450" t="s">
        <v>697</v>
      </c>
      <c r="E71" s="450" t="s">
        <v>727</v>
      </c>
      <c r="F71" s="449" t="s">
        <v>3194</v>
      </c>
      <c r="G71" s="449"/>
      <c r="H71" s="449"/>
      <c r="I71" s="449"/>
      <c r="J71" s="147"/>
      <c r="K71" s="147"/>
      <c r="L71" s="147"/>
      <c r="M71" s="147"/>
    </row>
    <row r="72" spans="1:13" s="112" customFormat="1" ht="63.75">
      <c r="A72" s="158" t="s">
        <v>2307</v>
      </c>
      <c r="B72" s="449" t="s">
        <v>2369</v>
      </c>
      <c r="C72" s="449" t="s">
        <v>2379</v>
      </c>
      <c r="D72" s="450" t="s">
        <v>697</v>
      </c>
      <c r="E72" s="450" t="s">
        <v>727</v>
      </c>
      <c r="F72" s="449" t="s">
        <v>3195</v>
      </c>
      <c r="G72" s="449"/>
      <c r="H72" s="449"/>
      <c r="I72" s="449"/>
      <c r="J72" s="147"/>
      <c r="K72" s="147"/>
      <c r="L72" s="147"/>
      <c r="M72" s="147"/>
    </row>
    <row r="73" spans="1:13" s="112" customFormat="1" ht="409.5">
      <c r="A73" s="158" t="s">
        <v>2308</v>
      </c>
      <c r="B73" s="449" t="s">
        <v>2370</v>
      </c>
      <c r="C73" s="449" t="s">
        <v>2384</v>
      </c>
      <c r="D73" s="450" t="s">
        <v>697</v>
      </c>
      <c r="E73" s="450" t="s">
        <v>727</v>
      </c>
      <c r="F73" s="449" t="s">
        <v>3196</v>
      </c>
      <c r="G73" s="449"/>
      <c r="H73" s="449"/>
      <c r="I73" s="449"/>
      <c r="J73" s="147"/>
      <c r="K73" s="147"/>
      <c r="L73" s="147"/>
      <c r="M73" s="147"/>
    </row>
    <row r="74" spans="1:13" s="112" customFormat="1" ht="12.75">
      <c r="A74" s="158"/>
      <c r="B74" s="449"/>
      <c r="C74" s="449"/>
      <c r="D74" s="450"/>
      <c r="E74" s="450"/>
      <c r="F74" s="449"/>
      <c r="G74" s="449"/>
      <c r="H74" s="449"/>
      <c r="I74" s="449"/>
      <c r="J74" s="147"/>
      <c r="K74" s="147"/>
      <c r="L74" s="147"/>
      <c r="M74" s="147"/>
    </row>
    <row r="75" spans="1:13" s="112" customFormat="1" ht="12.75">
      <c r="A75" s="158"/>
      <c r="B75" s="449"/>
      <c r="C75" s="449"/>
      <c r="D75" s="450"/>
      <c r="E75" s="450"/>
      <c r="F75" s="449"/>
      <c r="G75" s="449"/>
      <c r="H75" s="449"/>
      <c r="I75" s="449"/>
      <c r="J75" s="147"/>
      <c r="K75" s="147"/>
      <c r="L75" s="147"/>
      <c r="M75" s="147"/>
    </row>
    <row r="76" spans="1:13" s="112" customFormat="1" ht="12.75">
      <c r="A76" s="158"/>
      <c r="B76" s="449"/>
      <c r="C76" s="449"/>
      <c r="D76" s="450"/>
      <c r="E76" s="450"/>
      <c r="F76" s="449"/>
      <c r="G76" s="449"/>
      <c r="H76" s="449"/>
      <c r="I76" s="449"/>
      <c r="J76" s="147"/>
      <c r="K76" s="147"/>
      <c r="L76" s="147"/>
      <c r="M76" s="147"/>
    </row>
    <row r="77" spans="1:13" s="112" customFormat="1" ht="12.75">
      <c r="A77" s="158"/>
      <c r="B77" s="449"/>
      <c r="C77" s="449"/>
      <c r="D77" s="450"/>
      <c r="E77" s="450"/>
      <c r="F77" s="449"/>
      <c r="G77" s="449"/>
      <c r="H77" s="449"/>
      <c r="I77" s="449"/>
      <c r="J77" s="147"/>
      <c r="K77" s="147"/>
      <c r="L77" s="147"/>
      <c r="M77" s="147"/>
    </row>
    <row r="78" spans="1:13" s="112" customFormat="1" ht="12.75">
      <c r="A78" s="158"/>
      <c r="B78" s="449"/>
      <c r="C78" s="449"/>
      <c r="D78" s="450"/>
      <c r="E78" s="450"/>
      <c r="F78" s="449"/>
      <c r="G78" s="449"/>
      <c r="H78" s="449"/>
      <c r="I78" s="449"/>
      <c r="J78" s="147"/>
      <c r="K78" s="147"/>
      <c r="L78" s="147"/>
      <c r="M78" s="147"/>
    </row>
    <row r="79" spans="1:13" s="112" customFormat="1" ht="12.75">
      <c r="A79" s="158"/>
      <c r="B79" s="449"/>
      <c r="C79" s="449"/>
      <c r="D79" s="450"/>
      <c r="E79" s="450"/>
      <c r="F79" s="449"/>
      <c r="G79" s="449"/>
      <c r="H79" s="449"/>
      <c r="I79" s="449"/>
      <c r="J79" s="147"/>
      <c r="K79" s="147"/>
      <c r="L79" s="147"/>
      <c r="M79" s="147"/>
    </row>
    <row r="80" spans="1:13" s="112" customFormat="1" ht="12.75">
      <c r="A80" s="158"/>
      <c r="B80" s="449"/>
      <c r="C80" s="449"/>
      <c r="D80" s="450"/>
      <c r="E80" s="450"/>
      <c r="F80" s="449"/>
      <c r="G80" s="449"/>
      <c r="H80" s="449"/>
      <c r="I80" s="449"/>
      <c r="J80" s="147"/>
      <c r="K80" s="147"/>
      <c r="L80" s="147"/>
      <c r="M80" s="147"/>
    </row>
    <row r="81" spans="1:13" s="112" customFormat="1" ht="12.75">
      <c r="A81" s="158"/>
      <c r="B81" s="449"/>
      <c r="C81" s="449"/>
      <c r="D81" s="450"/>
      <c r="E81" s="450"/>
      <c r="F81" s="449"/>
      <c r="G81" s="449"/>
      <c r="H81" s="449"/>
      <c r="I81" s="449"/>
      <c r="J81" s="147"/>
      <c r="K81" s="147"/>
      <c r="L81" s="147"/>
      <c r="M81" s="147"/>
    </row>
    <row r="82" spans="1:13" s="112" customFormat="1" ht="12.75">
      <c r="A82" s="158"/>
      <c r="B82" s="449"/>
      <c r="C82" s="449"/>
      <c r="D82" s="450"/>
      <c r="E82" s="450"/>
      <c r="F82" s="449"/>
      <c r="G82" s="449"/>
      <c r="H82" s="449"/>
      <c r="I82" s="449"/>
      <c r="J82" s="147"/>
      <c r="K82" s="147"/>
      <c r="L82" s="147"/>
      <c r="M82" s="147"/>
    </row>
    <row r="83" spans="1:13" s="112" customFormat="1" ht="12.75">
      <c r="A83" s="158"/>
      <c r="B83" s="449"/>
      <c r="C83" s="449"/>
      <c r="D83" s="450"/>
      <c r="E83" s="450"/>
      <c r="F83" s="449"/>
      <c r="G83" s="449"/>
      <c r="H83" s="449"/>
      <c r="I83" s="449"/>
      <c r="J83" s="147"/>
      <c r="K83" s="147"/>
      <c r="L83" s="147"/>
      <c r="M83" s="147"/>
    </row>
    <row r="84" spans="1:13" s="112" customFormat="1" ht="12.75">
      <c r="A84" s="158"/>
      <c r="B84" s="449"/>
      <c r="C84" s="449"/>
      <c r="D84" s="450"/>
      <c r="E84" s="450"/>
      <c r="F84" s="449"/>
      <c r="G84" s="449"/>
      <c r="H84" s="449"/>
      <c r="I84" s="449"/>
      <c r="J84" s="147"/>
      <c r="K84" s="147"/>
      <c r="L84" s="147"/>
      <c r="M84" s="147"/>
    </row>
    <row r="85" spans="1:13" s="112" customFormat="1" ht="12.75">
      <c r="A85" s="158"/>
      <c r="B85" s="449"/>
      <c r="C85" s="449"/>
      <c r="D85" s="450"/>
      <c r="E85" s="450"/>
      <c r="F85" s="449"/>
      <c r="G85" s="449"/>
      <c r="H85" s="449"/>
      <c r="I85" s="449"/>
      <c r="J85" s="147"/>
      <c r="K85" s="147"/>
      <c r="L85" s="147"/>
      <c r="M85" s="147"/>
    </row>
    <row r="86" spans="1:13" s="112" customFormat="1" ht="12.75">
      <c r="A86" s="158"/>
      <c r="B86" s="449"/>
      <c r="C86" s="449"/>
      <c r="D86" s="450"/>
      <c r="E86" s="450"/>
      <c r="F86" s="449"/>
      <c r="G86" s="449"/>
      <c r="H86" s="449"/>
      <c r="I86" s="449"/>
      <c r="J86" s="147"/>
      <c r="K86" s="147"/>
      <c r="L86" s="147"/>
      <c r="M86" s="147"/>
    </row>
    <row r="87" spans="1:13" s="112" customFormat="1" ht="12.75">
      <c r="A87" s="158"/>
      <c r="B87" s="449"/>
      <c r="C87" s="449"/>
      <c r="D87" s="450"/>
      <c r="E87" s="450"/>
      <c r="F87" s="449"/>
      <c r="G87" s="449"/>
      <c r="H87" s="449"/>
      <c r="I87" s="449"/>
      <c r="J87" s="147"/>
      <c r="K87" s="147"/>
      <c r="L87" s="147"/>
      <c r="M87" s="147"/>
    </row>
    <row r="88" spans="1:13" s="112" customFormat="1" ht="12.75">
      <c r="A88" s="158"/>
      <c r="B88" s="449"/>
      <c r="C88" s="449"/>
      <c r="D88" s="450"/>
      <c r="E88" s="450"/>
      <c r="F88" s="449"/>
      <c r="G88" s="449"/>
      <c r="H88" s="449"/>
      <c r="I88" s="449"/>
      <c r="J88" s="147"/>
      <c r="K88" s="147"/>
      <c r="L88" s="147"/>
      <c r="M88" s="147"/>
    </row>
    <row r="89" spans="1:13" s="112" customFormat="1" ht="12.75">
      <c r="A89" s="158"/>
      <c r="B89" s="449"/>
      <c r="C89" s="449"/>
      <c r="D89" s="450"/>
      <c r="E89" s="450"/>
      <c r="F89" s="449"/>
      <c r="G89" s="449"/>
      <c r="H89" s="449"/>
      <c r="I89" s="449"/>
      <c r="J89" s="147"/>
      <c r="K89" s="147"/>
      <c r="L89" s="147"/>
      <c r="M89" s="147"/>
    </row>
    <row r="90" spans="1:13" s="112" customFormat="1" ht="12.75">
      <c r="A90" s="158"/>
      <c r="B90" s="449"/>
      <c r="C90" s="449"/>
      <c r="D90" s="450"/>
      <c r="E90" s="450"/>
      <c r="F90" s="449"/>
      <c r="G90" s="449"/>
      <c r="H90" s="449"/>
      <c r="I90" s="449"/>
      <c r="J90" s="147"/>
      <c r="K90" s="147"/>
      <c r="L90" s="147"/>
      <c r="M90" s="147"/>
    </row>
    <row r="91" spans="1:13" s="112" customFormat="1" ht="12.75">
      <c r="A91" s="158"/>
      <c r="B91" s="449"/>
      <c r="C91" s="449"/>
      <c r="D91" s="450"/>
      <c r="E91" s="450"/>
      <c r="F91" s="449"/>
      <c r="G91" s="449"/>
      <c r="H91" s="449"/>
      <c r="I91" s="449"/>
      <c r="J91" s="147"/>
      <c r="K91" s="147"/>
      <c r="L91" s="147"/>
      <c r="M91" s="147"/>
    </row>
    <row r="92" spans="1:13" s="112" customFormat="1" ht="12.75">
      <c r="A92" s="158"/>
      <c r="B92" s="449"/>
      <c r="C92" s="449"/>
      <c r="D92" s="450"/>
      <c r="E92" s="450"/>
      <c r="F92" s="449"/>
      <c r="G92" s="449"/>
      <c r="H92" s="449"/>
      <c r="I92" s="449"/>
      <c r="J92" s="147"/>
      <c r="K92" s="147"/>
      <c r="L92" s="147"/>
      <c r="M92" s="147"/>
    </row>
    <row r="93" spans="1:13" s="112" customFormat="1" ht="12.75">
      <c r="A93" s="158"/>
      <c r="B93" s="449"/>
      <c r="C93" s="449"/>
      <c r="D93" s="450"/>
      <c r="E93" s="450"/>
      <c r="F93" s="449"/>
      <c r="G93" s="449"/>
      <c r="H93" s="449"/>
      <c r="I93" s="449"/>
      <c r="J93" s="147"/>
      <c r="K93" s="147"/>
      <c r="L93" s="147"/>
      <c r="M93" s="147"/>
    </row>
    <row r="94" spans="1:13" s="112" customFormat="1" ht="12.75">
      <c r="A94" s="158"/>
      <c r="B94" s="449"/>
      <c r="C94" s="449"/>
      <c r="D94" s="450"/>
      <c r="E94" s="450"/>
      <c r="F94" s="449"/>
      <c r="G94" s="449"/>
      <c r="H94" s="449"/>
      <c r="I94" s="449"/>
      <c r="J94" s="147"/>
      <c r="K94" s="147"/>
      <c r="L94" s="147"/>
      <c r="M94" s="147"/>
    </row>
    <row r="95" spans="1:13" s="112" customFormat="1" ht="12.75">
      <c r="A95" s="158"/>
      <c r="B95" s="449"/>
      <c r="C95" s="449"/>
      <c r="D95" s="450"/>
      <c r="E95" s="450"/>
      <c r="F95" s="449"/>
      <c r="G95" s="449"/>
      <c r="H95" s="449"/>
      <c r="I95" s="449"/>
      <c r="J95" s="147"/>
      <c r="K95" s="147"/>
      <c r="L95" s="147"/>
      <c r="M95" s="147"/>
    </row>
    <row r="96" spans="1:13" s="112" customFormat="1" ht="12.75">
      <c r="A96" s="158"/>
      <c r="B96" s="449"/>
      <c r="C96" s="449"/>
      <c r="D96" s="450"/>
      <c r="E96" s="450"/>
      <c r="F96" s="449"/>
      <c r="G96" s="449"/>
      <c r="H96" s="449"/>
      <c r="I96" s="449"/>
      <c r="J96" s="147"/>
      <c r="K96" s="147"/>
      <c r="L96" s="147"/>
      <c r="M96" s="147"/>
    </row>
    <row r="97" spans="1:13" s="112" customFormat="1" ht="12.75">
      <c r="A97" s="158"/>
      <c r="B97" s="449"/>
      <c r="C97" s="449"/>
      <c r="D97" s="450"/>
      <c r="E97" s="450"/>
      <c r="F97" s="449"/>
      <c r="G97" s="449"/>
      <c r="H97" s="449"/>
      <c r="I97" s="449"/>
      <c r="J97" s="147"/>
      <c r="K97" s="147"/>
      <c r="L97" s="147"/>
      <c r="M97" s="147"/>
    </row>
    <row r="98" spans="1:13" s="112" customFormat="1" ht="12.75">
      <c r="A98" s="158"/>
      <c r="B98" s="449"/>
      <c r="C98" s="449"/>
      <c r="D98" s="450"/>
      <c r="E98" s="450"/>
      <c r="F98" s="449"/>
      <c r="G98" s="449"/>
      <c r="H98" s="449"/>
      <c r="I98" s="449"/>
      <c r="J98" s="147"/>
      <c r="K98" s="147"/>
      <c r="L98" s="147"/>
      <c r="M98" s="147"/>
    </row>
    <row r="99" spans="1:13" s="112" customFormat="1" ht="12.75">
      <c r="A99" s="158"/>
      <c r="B99" s="449"/>
      <c r="C99" s="449"/>
      <c r="D99" s="450"/>
      <c r="E99" s="450"/>
      <c r="F99" s="449"/>
      <c r="G99" s="449"/>
      <c r="H99" s="449"/>
      <c r="I99" s="449"/>
      <c r="J99" s="147"/>
      <c r="K99" s="147"/>
      <c r="L99" s="147"/>
      <c r="M99" s="147"/>
    </row>
    <row r="100" spans="1:13" s="112" customFormat="1" ht="12.75">
      <c r="A100" s="158"/>
      <c r="B100" s="449"/>
      <c r="C100" s="449"/>
      <c r="D100" s="450"/>
      <c r="E100" s="450"/>
      <c r="F100" s="449"/>
      <c r="G100" s="449"/>
      <c r="H100" s="449"/>
      <c r="I100" s="449"/>
      <c r="J100" s="147"/>
      <c r="K100" s="147"/>
      <c r="L100" s="147"/>
      <c r="M100" s="147"/>
    </row>
    <row r="101" spans="1:13" s="112" customFormat="1" ht="12.75">
      <c r="A101" s="158"/>
      <c r="B101" s="449"/>
      <c r="C101" s="449"/>
      <c r="D101" s="450"/>
      <c r="E101" s="450"/>
      <c r="F101" s="449"/>
      <c r="G101" s="449"/>
      <c r="H101" s="449"/>
      <c r="I101" s="449"/>
    </row>
    <row r="102" spans="1:13" s="112" customFormat="1" ht="12.75">
      <c r="A102" s="158"/>
      <c r="B102" s="449"/>
      <c r="C102" s="449"/>
      <c r="D102" s="450"/>
      <c r="E102" s="450"/>
      <c r="F102" s="449"/>
      <c r="G102" s="449"/>
      <c r="H102" s="449"/>
      <c r="I102" s="449"/>
    </row>
    <row r="103" spans="1:13" s="112" customFormat="1" ht="12.75">
      <c r="A103" s="158"/>
      <c r="B103" s="449"/>
      <c r="C103" s="449"/>
      <c r="D103" s="450"/>
      <c r="E103" s="450"/>
      <c r="F103" s="449"/>
      <c r="G103" s="449"/>
      <c r="H103" s="449"/>
      <c r="I103" s="449"/>
      <c r="J103" s="147"/>
      <c r="K103" s="147"/>
      <c r="L103" s="147"/>
      <c r="M103" s="147"/>
    </row>
    <row r="104" spans="1:13" s="112" customFormat="1" ht="12.75">
      <c r="A104" s="158"/>
      <c r="B104" s="449"/>
      <c r="C104" s="449"/>
      <c r="D104" s="450"/>
      <c r="E104" s="450"/>
      <c r="F104" s="449"/>
      <c r="G104" s="449"/>
      <c r="H104" s="449"/>
      <c r="I104" s="449"/>
      <c r="J104" s="147"/>
      <c r="K104" s="147"/>
      <c r="L104" s="147"/>
      <c r="M104" s="147"/>
    </row>
    <row r="105" spans="1:13" s="112" customFormat="1" ht="12.75">
      <c r="A105" s="158"/>
      <c r="B105" s="449"/>
      <c r="C105" s="449"/>
      <c r="D105" s="450"/>
      <c r="E105" s="450"/>
      <c r="F105" s="449"/>
      <c r="G105" s="449"/>
      <c r="H105" s="449"/>
      <c r="I105" s="449"/>
      <c r="J105" s="147"/>
      <c r="K105" s="147"/>
      <c r="L105" s="147"/>
      <c r="M105" s="147"/>
    </row>
    <row r="106" spans="1:13" s="112" customFormat="1" ht="12.75">
      <c r="A106" s="158"/>
      <c r="B106" s="449"/>
      <c r="C106" s="449"/>
      <c r="D106" s="450"/>
      <c r="E106" s="450"/>
      <c r="F106" s="449"/>
      <c r="G106" s="449"/>
      <c r="H106" s="449"/>
      <c r="I106" s="449"/>
      <c r="J106" s="147"/>
      <c r="K106" s="147"/>
      <c r="L106" s="147"/>
      <c r="M106" s="147"/>
    </row>
    <row r="107" spans="1:13" s="112" customFormat="1" ht="12.75">
      <c r="A107" s="158"/>
      <c r="B107" s="449"/>
      <c r="C107" s="449"/>
      <c r="D107" s="450"/>
      <c r="E107" s="450"/>
      <c r="F107" s="449"/>
      <c r="G107" s="449"/>
      <c r="H107" s="449"/>
      <c r="I107" s="449"/>
      <c r="J107" s="147"/>
      <c r="K107" s="147"/>
      <c r="L107" s="147"/>
      <c r="M107" s="147"/>
    </row>
    <row r="108" spans="1:13" s="112" customFormat="1" ht="12.75">
      <c r="A108" s="158"/>
      <c r="B108" s="449"/>
      <c r="C108" s="449"/>
      <c r="D108" s="450"/>
      <c r="E108" s="450"/>
      <c r="F108" s="449"/>
      <c r="G108" s="449"/>
      <c r="H108" s="449"/>
      <c r="I108" s="449"/>
      <c r="J108" s="147"/>
      <c r="K108" s="147"/>
      <c r="L108" s="147"/>
      <c r="M108" s="147"/>
    </row>
    <row r="109" spans="1:13" s="112" customFormat="1" ht="12.75">
      <c r="A109" s="158"/>
      <c r="B109" s="449"/>
      <c r="C109" s="449"/>
      <c r="D109" s="450"/>
      <c r="E109" s="450"/>
      <c r="F109" s="449"/>
      <c r="G109" s="449"/>
      <c r="H109" s="449"/>
      <c r="I109" s="449"/>
      <c r="J109" s="147"/>
      <c r="K109" s="147"/>
      <c r="L109" s="147"/>
      <c r="M109" s="147"/>
    </row>
    <row r="110" spans="1:13" s="112" customFormat="1" ht="12.75">
      <c r="A110" s="158"/>
      <c r="B110" s="449"/>
      <c r="C110" s="449"/>
      <c r="D110" s="450"/>
      <c r="E110" s="450"/>
      <c r="F110" s="449"/>
      <c r="G110" s="449"/>
      <c r="H110" s="449"/>
      <c r="I110" s="449"/>
      <c r="J110" s="147"/>
      <c r="K110" s="147"/>
      <c r="L110" s="147"/>
      <c r="M110" s="147"/>
    </row>
    <row r="111" spans="1:13" s="112" customFormat="1" ht="12.75">
      <c r="A111" s="158"/>
      <c r="B111" s="449"/>
      <c r="C111" s="449"/>
      <c r="D111" s="450"/>
      <c r="E111" s="450"/>
      <c r="F111" s="449"/>
      <c r="G111" s="449"/>
      <c r="H111" s="449"/>
      <c r="I111" s="449"/>
      <c r="J111" s="147"/>
      <c r="K111" s="147"/>
      <c r="L111" s="147"/>
      <c r="M111" s="147"/>
    </row>
    <row r="112" spans="1:13" s="112" customFormat="1" ht="12.75">
      <c r="A112" s="158"/>
      <c r="B112" s="449"/>
      <c r="C112" s="449"/>
      <c r="D112" s="450"/>
      <c r="E112" s="450"/>
      <c r="F112" s="449"/>
      <c r="G112" s="449"/>
      <c r="H112" s="449"/>
      <c r="I112" s="449"/>
      <c r="J112" s="147"/>
      <c r="K112" s="147"/>
      <c r="L112" s="147"/>
      <c r="M112" s="147"/>
    </row>
    <row r="113" spans="1:13" s="112" customFormat="1" ht="12.75">
      <c r="A113" s="158"/>
      <c r="B113" s="449"/>
      <c r="C113" s="449"/>
      <c r="D113" s="450"/>
      <c r="E113" s="450"/>
      <c r="F113" s="449"/>
      <c r="G113" s="449"/>
      <c r="H113" s="449"/>
      <c r="I113" s="449"/>
      <c r="J113" s="147"/>
      <c r="K113" s="147"/>
      <c r="L113" s="147"/>
      <c r="M113" s="147"/>
    </row>
    <row r="114" spans="1:13" s="112" customFormat="1" ht="12.75">
      <c r="A114" s="158"/>
      <c r="B114" s="449"/>
      <c r="C114" s="449"/>
      <c r="D114" s="450"/>
      <c r="E114" s="450"/>
      <c r="F114" s="449"/>
      <c r="G114" s="449"/>
      <c r="H114" s="449"/>
      <c r="I114" s="449"/>
      <c r="J114" s="147"/>
      <c r="K114" s="147"/>
      <c r="L114" s="147"/>
      <c r="M114" s="147"/>
    </row>
    <row r="115" spans="1:13" s="112" customFormat="1" ht="12.75">
      <c r="A115" s="158"/>
      <c r="B115" s="449"/>
      <c r="C115" s="449"/>
      <c r="D115" s="450"/>
      <c r="E115" s="450"/>
      <c r="F115" s="449"/>
      <c r="G115" s="449"/>
      <c r="H115" s="449"/>
      <c r="I115" s="449"/>
      <c r="J115" s="147"/>
      <c r="K115" s="147"/>
      <c r="L115" s="147"/>
      <c r="M115" s="147"/>
    </row>
    <row r="116" spans="1:13" s="112" customFormat="1" ht="12.75">
      <c r="A116" s="158"/>
      <c r="B116" s="449"/>
      <c r="C116" s="449"/>
      <c r="D116" s="450"/>
      <c r="E116" s="450"/>
      <c r="F116" s="449"/>
      <c r="G116" s="449"/>
      <c r="H116" s="449"/>
      <c r="I116" s="449"/>
      <c r="J116" s="147"/>
      <c r="K116" s="147"/>
      <c r="L116" s="147"/>
      <c r="M116" s="147"/>
    </row>
    <row r="117" spans="1:13" s="112" customFormat="1" ht="12.75">
      <c r="A117" s="158"/>
      <c r="B117" s="449"/>
      <c r="C117" s="449"/>
      <c r="D117" s="450"/>
      <c r="E117" s="450"/>
      <c r="F117" s="449"/>
      <c r="G117" s="449"/>
      <c r="H117" s="449"/>
      <c r="I117" s="449"/>
      <c r="J117" s="147"/>
      <c r="K117" s="147"/>
      <c r="L117" s="147"/>
      <c r="M117" s="147"/>
    </row>
    <row r="118" spans="1:13" s="112" customFormat="1" ht="12.75">
      <c r="A118" s="158"/>
      <c r="B118" s="449"/>
      <c r="C118" s="449"/>
      <c r="D118" s="450"/>
      <c r="E118" s="450"/>
      <c r="F118" s="449"/>
      <c r="G118" s="449"/>
      <c r="H118" s="449"/>
      <c r="I118" s="449"/>
      <c r="J118" s="147"/>
      <c r="K118" s="147"/>
      <c r="L118" s="147"/>
      <c r="M118" s="147"/>
    </row>
    <row r="119" spans="1:13" s="112" customFormat="1" ht="12.75">
      <c r="A119" s="158"/>
      <c r="B119" s="449"/>
      <c r="C119" s="449"/>
      <c r="D119" s="450"/>
      <c r="E119" s="450"/>
      <c r="F119" s="449"/>
      <c r="G119" s="449"/>
      <c r="H119" s="449"/>
      <c r="I119" s="449"/>
      <c r="J119" s="147"/>
      <c r="K119" s="147"/>
      <c r="L119" s="147"/>
      <c r="M119" s="147"/>
    </row>
    <row r="120" spans="1:13" s="112" customFormat="1" ht="12.75">
      <c r="A120" s="158"/>
      <c r="B120" s="449"/>
      <c r="C120" s="449"/>
      <c r="D120" s="450"/>
      <c r="E120" s="450"/>
      <c r="F120" s="449"/>
      <c r="G120" s="449"/>
      <c r="H120" s="449"/>
      <c r="I120" s="449"/>
      <c r="J120" s="147"/>
      <c r="K120" s="147"/>
      <c r="L120" s="147"/>
      <c r="M120" s="147"/>
    </row>
    <row r="121" spans="1:13" s="112" customFormat="1" ht="12.75">
      <c r="A121" s="158"/>
      <c r="B121" s="449"/>
      <c r="C121" s="449"/>
      <c r="D121" s="450"/>
      <c r="E121" s="450"/>
      <c r="F121" s="449"/>
      <c r="G121" s="449"/>
      <c r="H121" s="449"/>
      <c r="I121" s="449"/>
      <c r="J121" s="147"/>
      <c r="K121" s="147"/>
      <c r="L121" s="147"/>
      <c r="M121" s="147"/>
    </row>
    <row r="122" spans="1:13" s="112" customFormat="1" ht="12.75">
      <c r="A122" s="158"/>
      <c r="B122" s="449"/>
      <c r="C122" s="449"/>
      <c r="D122" s="450"/>
      <c r="E122" s="450"/>
      <c r="F122" s="449"/>
      <c r="G122" s="449"/>
      <c r="H122" s="449"/>
      <c r="I122" s="449"/>
      <c r="J122" s="147"/>
      <c r="K122" s="147"/>
      <c r="L122" s="147"/>
      <c r="M122" s="147"/>
    </row>
    <row r="123" spans="1:13" s="112" customFormat="1" ht="12.75">
      <c r="A123" s="158"/>
      <c r="B123" s="449"/>
      <c r="C123" s="449"/>
      <c r="D123" s="450"/>
      <c r="E123" s="450"/>
      <c r="F123" s="449"/>
      <c r="G123" s="449"/>
      <c r="H123" s="449"/>
      <c r="I123" s="449"/>
      <c r="J123" s="147"/>
      <c r="K123" s="147"/>
      <c r="L123" s="147"/>
      <c r="M123" s="147"/>
    </row>
    <row r="124" spans="1:13" s="112" customFormat="1" ht="12.75">
      <c r="A124" s="158"/>
      <c r="B124" s="449"/>
      <c r="C124" s="449"/>
      <c r="D124" s="450"/>
      <c r="E124" s="450"/>
      <c r="F124" s="449"/>
      <c r="G124" s="449"/>
      <c r="H124" s="449"/>
      <c r="I124" s="449"/>
      <c r="J124" s="147"/>
      <c r="K124" s="147"/>
      <c r="L124" s="147"/>
      <c r="M124" s="147"/>
    </row>
    <row r="125" spans="1:13" s="112" customFormat="1" ht="12.75">
      <c r="A125" s="158"/>
      <c r="B125" s="449"/>
      <c r="C125" s="449"/>
      <c r="D125" s="450"/>
      <c r="E125" s="450"/>
      <c r="F125" s="449"/>
      <c r="G125" s="449"/>
      <c r="H125" s="449"/>
      <c r="I125" s="449"/>
      <c r="J125" s="147"/>
      <c r="K125" s="147"/>
      <c r="L125" s="147"/>
      <c r="M125" s="147"/>
    </row>
    <row r="126" spans="1:13" s="112" customFormat="1" ht="12.75">
      <c r="A126" s="158"/>
      <c r="B126" s="449"/>
      <c r="C126" s="449"/>
      <c r="D126" s="450"/>
      <c r="E126" s="450"/>
      <c r="F126" s="449"/>
      <c r="G126" s="449"/>
      <c r="H126" s="449"/>
      <c r="I126" s="449"/>
      <c r="J126" s="147"/>
      <c r="K126" s="147"/>
      <c r="L126" s="147"/>
      <c r="M126" s="147"/>
    </row>
    <row r="127" spans="1:13" s="112" customFormat="1" ht="12.75">
      <c r="A127" s="158"/>
      <c r="B127" s="449"/>
      <c r="C127" s="449"/>
      <c r="D127" s="450"/>
      <c r="E127" s="450"/>
      <c r="F127" s="449"/>
      <c r="G127" s="449"/>
      <c r="H127" s="449"/>
      <c r="I127" s="449"/>
      <c r="J127" s="147"/>
      <c r="K127" s="147"/>
      <c r="L127" s="147"/>
      <c r="M127" s="147"/>
    </row>
    <row r="128" spans="1:13" s="112" customFormat="1" ht="12.75">
      <c r="A128" s="158"/>
      <c r="B128" s="449"/>
      <c r="C128" s="449"/>
      <c r="D128" s="450"/>
      <c r="E128" s="450"/>
      <c r="F128" s="449"/>
      <c r="G128" s="449"/>
      <c r="H128" s="449"/>
      <c r="I128" s="449"/>
      <c r="J128" s="147"/>
      <c r="K128" s="147"/>
      <c r="L128" s="147"/>
      <c r="M128" s="147"/>
    </row>
    <row r="129" spans="1:13" s="112" customFormat="1" ht="12.75">
      <c r="A129" s="158"/>
      <c r="B129" s="449"/>
      <c r="C129" s="449"/>
      <c r="D129" s="450"/>
      <c r="E129" s="450"/>
      <c r="F129" s="449"/>
      <c r="G129" s="449"/>
      <c r="H129" s="449"/>
      <c r="I129" s="449"/>
      <c r="J129" s="147"/>
      <c r="K129" s="147"/>
      <c r="L129" s="147"/>
      <c r="M129" s="147"/>
    </row>
    <row r="130" spans="1:13" s="112" customFormat="1" ht="12.75">
      <c r="A130" s="158"/>
      <c r="B130" s="449"/>
      <c r="C130" s="449"/>
      <c r="D130" s="450"/>
      <c r="E130" s="450"/>
      <c r="F130" s="449"/>
      <c r="G130" s="449"/>
      <c r="H130" s="449"/>
      <c r="I130" s="449"/>
      <c r="J130" s="147"/>
      <c r="K130" s="147"/>
      <c r="L130" s="147"/>
      <c r="M130" s="147"/>
    </row>
    <row r="131" spans="1:13" s="112" customFormat="1" ht="12.75">
      <c r="A131" s="158"/>
      <c r="B131" s="449"/>
      <c r="C131" s="449"/>
      <c r="D131" s="450"/>
      <c r="E131" s="450"/>
      <c r="F131" s="449"/>
      <c r="G131" s="449"/>
      <c r="H131" s="449"/>
      <c r="I131" s="449"/>
      <c r="J131" s="147"/>
      <c r="K131" s="147"/>
      <c r="L131" s="147"/>
      <c r="M131" s="147"/>
    </row>
    <row r="132" spans="1:13" s="112" customFormat="1" ht="12.75">
      <c r="A132" s="158"/>
      <c r="B132" s="449"/>
      <c r="C132" s="449"/>
      <c r="D132" s="450"/>
      <c r="E132" s="450"/>
      <c r="F132" s="449"/>
      <c r="G132" s="449"/>
      <c r="H132" s="449"/>
      <c r="I132" s="449"/>
      <c r="J132" s="147"/>
      <c r="K132" s="147"/>
      <c r="L132" s="147"/>
      <c r="M132" s="147"/>
    </row>
    <row r="133" spans="1:13" s="112" customFormat="1" ht="12.75">
      <c r="A133" s="158"/>
      <c r="B133" s="449"/>
      <c r="C133" s="449"/>
      <c r="D133" s="450"/>
      <c r="E133" s="450"/>
      <c r="F133" s="449"/>
      <c r="G133" s="449"/>
      <c r="H133" s="449"/>
      <c r="I133" s="449"/>
      <c r="J133" s="147"/>
      <c r="K133" s="147"/>
      <c r="L133" s="147"/>
      <c r="M133" s="147"/>
    </row>
    <row r="134" spans="1:13" s="112" customFormat="1" ht="12.75">
      <c r="A134" s="158"/>
      <c r="B134" s="449"/>
      <c r="C134" s="449"/>
      <c r="D134" s="450"/>
      <c r="E134" s="450"/>
      <c r="F134" s="449"/>
      <c r="G134" s="449"/>
      <c r="H134" s="449"/>
      <c r="I134" s="449"/>
      <c r="J134" s="147"/>
      <c r="K134" s="147"/>
      <c r="L134" s="147"/>
      <c r="M134" s="147"/>
    </row>
    <row r="135" spans="1:13" s="112" customFormat="1" ht="12.75">
      <c r="A135" s="158"/>
      <c r="B135" s="449"/>
      <c r="C135" s="449"/>
      <c r="D135" s="450"/>
      <c r="E135" s="450"/>
      <c r="F135" s="449"/>
      <c r="G135" s="449"/>
      <c r="H135" s="449"/>
      <c r="I135" s="449"/>
      <c r="J135" s="147"/>
      <c r="K135" s="147"/>
      <c r="L135" s="147"/>
      <c r="M135" s="147"/>
    </row>
    <row r="136" spans="1:13" s="112" customFormat="1" ht="12.75">
      <c r="A136" s="158"/>
      <c r="B136" s="449"/>
      <c r="C136" s="449"/>
      <c r="D136" s="450"/>
      <c r="E136" s="450"/>
      <c r="F136" s="449"/>
      <c r="G136" s="449"/>
      <c r="H136" s="449"/>
      <c r="I136" s="449"/>
      <c r="J136" s="147"/>
      <c r="K136" s="147"/>
      <c r="L136" s="147"/>
      <c r="M136" s="147"/>
    </row>
    <row r="137" spans="1:13" s="112" customFormat="1" ht="12.75">
      <c r="A137" s="158"/>
      <c r="B137" s="449"/>
      <c r="C137" s="449"/>
      <c r="D137" s="450"/>
      <c r="E137" s="450"/>
      <c r="F137" s="449"/>
      <c r="G137" s="449"/>
      <c r="H137" s="449"/>
      <c r="I137" s="449"/>
      <c r="J137" s="147"/>
      <c r="K137" s="147"/>
      <c r="L137" s="147"/>
      <c r="M137" s="147"/>
    </row>
    <row r="138" spans="1:13" s="112" customFormat="1" ht="12.75">
      <c r="A138" s="158"/>
      <c r="B138" s="449"/>
      <c r="C138" s="449"/>
      <c r="D138" s="450"/>
      <c r="E138" s="450"/>
      <c r="F138" s="449"/>
      <c r="G138" s="449"/>
      <c r="H138" s="449"/>
      <c r="I138" s="449"/>
      <c r="J138" s="147"/>
      <c r="K138" s="147"/>
      <c r="L138" s="147"/>
      <c r="M138" s="147"/>
    </row>
    <row r="139" spans="1:13" s="112" customFormat="1" ht="12.75">
      <c r="A139" s="158"/>
      <c r="B139" s="449"/>
      <c r="C139" s="449"/>
      <c r="D139" s="450"/>
      <c r="E139" s="450"/>
      <c r="F139" s="449"/>
      <c r="G139" s="449"/>
      <c r="H139" s="449"/>
      <c r="I139" s="449"/>
      <c r="J139" s="147"/>
      <c r="K139" s="147"/>
      <c r="L139" s="147"/>
      <c r="M139" s="147"/>
    </row>
    <row r="140" spans="1:13" s="112" customFormat="1" ht="12.75">
      <c r="A140" s="158"/>
      <c r="B140" s="449"/>
      <c r="C140" s="449"/>
      <c r="D140" s="450"/>
      <c r="E140" s="450"/>
      <c r="F140" s="449"/>
      <c r="G140" s="449"/>
      <c r="H140" s="449"/>
      <c r="I140" s="449"/>
      <c r="J140" s="147"/>
      <c r="K140" s="147"/>
      <c r="L140" s="147"/>
      <c r="M140" s="147"/>
    </row>
    <row r="141" spans="1:13" s="112" customFormat="1" ht="12.75">
      <c r="A141" s="158"/>
      <c r="B141" s="449"/>
      <c r="C141" s="449"/>
      <c r="D141" s="450"/>
      <c r="E141" s="450"/>
      <c r="F141" s="449"/>
      <c r="G141" s="449"/>
      <c r="H141" s="449"/>
      <c r="I141" s="449"/>
      <c r="J141" s="147"/>
      <c r="K141" s="147"/>
      <c r="L141" s="147"/>
      <c r="M141" s="147"/>
    </row>
    <row r="142" spans="1:13" s="112" customFormat="1" ht="12.75">
      <c r="A142" s="158"/>
      <c r="B142" s="449"/>
      <c r="C142" s="449"/>
      <c r="D142" s="450"/>
      <c r="E142" s="450"/>
      <c r="F142" s="449"/>
      <c r="G142" s="449"/>
      <c r="H142" s="449"/>
      <c r="I142" s="449"/>
      <c r="J142" s="147"/>
      <c r="K142" s="147"/>
      <c r="L142" s="147"/>
      <c r="M142" s="147"/>
    </row>
    <row r="143" spans="1:13" s="112" customFormat="1" ht="12.75">
      <c r="A143" s="158"/>
      <c r="B143" s="449"/>
      <c r="C143" s="449"/>
      <c r="D143" s="450"/>
      <c r="E143" s="450"/>
      <c r="F143" s="449"/>
      <c r="G143" s="449"/>
      <c r="H143" s="449"/>
      <c r="I143" s="449"/>
      <c r="J143" s="147"/>
      <c r="K143" s="147"/>
      <c r="L143" s="147"/>
      <c r="M143" s="147"/>
    </row>
    <row r="144" spans="1:13" s="112" customFormat="1" ht="12.75">
      <c r="A144" s="158"/>
      <c r="B144" s="449"/>
      <c r="C144" s="449"/>
      <c r="D144" s="450"/>
      <c r="E144" s="450"/>
      <c r="F144" s="449"/>
      <c r="G144" s="449"/>
      <c r="H144" s="449"/>
      <c r="I144" s="449"/>
      <c r="J144" s="147"/>
      <c r="K144" s="147"/>
      <c r="L144" s="147"/>
      <c r="M144" s="147"/>
    </row>
    <row r="145" spans="1:13" s="112" customFormat="1" ht="12.75">
      <c r="A145" s="158"/>
      <c r="B145" s="449"/>
      <c r="C145" s="449"/>
      <c r="D145" s="450"/>
      <c r="E145" s="450"/>
      <c r="F145" s="449"/>
      <c r="G145" s="449"/>
      <c r="H145" s="449"/>
      <c r="I145" s="449"/>
      <c r="J145" s="147"/>
      <c r="K145" s="147"/>
      <c r="L145" s="147"/>
      <c r="M145" s="147"/>
    </row>
    <row r="146" spans="1:13" s="112" customFormat="1" ht="12.75">
      <c r="A146" s="158"/>
      <c r="B146" s="449"/>
      <c r="C146" s="449"/>
      <c r="D146" s="450"/>
      <c r="E146" s="450"/>
      <c r="F146" s="449"/>
      <c r="G146" s="449"/>
      <c r="H146" s="449"/>
      <c r="I146" s="449"/>
      <c r="J146" s="147"/>
      <c r="K146" s="147"/>
      <c r="L146" s="147"/>
      <c r="M146" s="147"/>
    </row>
    <row r="147" spans="1:13" s="112" customFormat="1" ht="12.75">
      <c r="A147" s="158"/>
      <c r="B147" s="449"/>
      <c r="C147" s="449"/>
      <c r="D147" s="450"/>
      <c r="E147" s="450"/>
      <c r="F147" s="449"/>
      <c r="G147" s="449"/>
      <c r="H147" s="449"/>
      <c r="I147" s="449"/>
      <c r="J147" s="147"/>
      <c r="K147" s="147"/>
      <c r="L147" s="147"/>
      <c r="M147" s="147"/>
    </row>
    <row r="148" spans="1:13" s="112" customFormat="1" ht="12.75">
      <c r="A148" s="158"/>
      <c r="B148" s="449"/>
      <c r="C148" s="449"/>
      <c r="D148" s="450"/>
      <c r="E148" s="450"/>
      <c r="F148" s="449"/>
      <c r="G148" s="449"/>
      <c r="H148" s="449"/>
      <c r="I148" s="449"/>
      <c r="J148" s="147"/>
      <c r="K148" s="147"/>
      <c r="L148" s="147"/>
      <c r="M148" s="147"/>
    </row>
    <row r="149" spans="1:13" s="112" customFormat="1" ht="12.75">
      <c r="A149" s="158"/>
      <c r="B149" s="449"/>
      <c r="C149" s="449"/>
      <c r="D149" s="450"/>
      <c r="E149" s="450"/>
      <c r="F149" s="449"/>
      <c r="G149" s="449"/>
      <c r="H149" s="449"/>
      <c r="I149" s="449"/>
      <c r="J149" s="147"/>
      <c r="K149" s="147"/>
      <c r="L149" s="147"/>
      <c r="M149" s="147"/>
    </row>
    <row r="150" spans="1:13" s="112" customFormat="1" ht="12.75">
      <c r="A150" s="158"/>
      <c r="B150" s="449"/>
      <c r="C150" s="449"/>
      <c r="D150" s="450"/>
      <c r="E150" s="450"/>
      <c r="F150" s="449"/>
      <c r="G150" s="449"/>
      <c r="H150" s="449"/>
      <c r="I150" s="449"/>
      <c r="J150" s="147"/>
      <c r="K150" s="147"/>
      <c r="L150" s="147"/>
      <c r="M150" s="147"/>
    </row>
    <row r="151" spans="1:13" s="112" customFormat="1" ht="12.75">
      <c r="A151" s="158"/>
      <c r="B151" s="449"/>
      <c r="C151" s="449"/>
      <c r="D151" s="450"/>
      <c r="E151" s="450"/>
      <c r="F151" s="449"/>
      <c r="G151" s="449"/>
      <c r="H151" s="449"/>
      <c r="I151" s="449"/>
      <c r="J151" s="147"/>
      <c r="K151" s="147"/>
      <c r="L151" s="147"/>
      <c r="M151" s="147"/>
    </row>
    <row r="152" spans="1:13" s="112" customFormat="1" ht="12.75">
      <c r="A152" s="158"/>
      <c r="B152" s="449"/>
      <c r="C152" s="449"/>
      <c r="D152" s="450"/>
      <c r="E152" s="450"/>
      <c r="F152" s="449"/>
      <c r="G152" s="449"/>
      <c r="H152" s="449"/>
      <c r="I152" s="449"/>
      <c r="J152" s="147"/>
      <c r="K152" s="147"/>
      <c r="L152" s="147"/>
      <c r="M152" s="147"/>
    </row>
    <row r="153" spans="1:13" s="112" customFormat="1" ht="12.75">
      <c r="A153" s="158"/>
      <c r="B153" s="449"/>
      <c r="C153" s="449"/>
      <c r="D153" s="450"/>
      <c r="E153" s="450"/>
      <c r="F153" s="449"/>
      <c r="G153" s="449"/>
      <c r="H153" s="449"/>
      <c r="I153" s="449"/>
      <c r="J153" s="147"/>
      <c r="K153" s="147"/>
      <c r="L153" s="147"/>
      <c r="M153" s="147"/>
    </row>
    <row r="154" spans="1:13" s="112" customFormat="1" ht="12.75">
      <c r="A154" s="158"/>
      <c r="B154" s="449"/>
      <c r="C154" s="449"/>
      <c r="D154" s="450"/>
      <c r="E154" s="450"/>
      <c r="F154" s="449"/>
      <c r="G154" s="449"/>
      <c r="H154" s="449"/>
      <c r="I154" s="449"/>
      <c r="J154" s="147"/>
      <c r="K154" s="147"/>
      <c r="L154" s="147"/>
      <c r="M154" s="147"/>
    </row>
    <row r="155" spans="1:13" s="112" customFormat="1" ht="12.75">
      <c r="A155" s="158"/>
      <c r="B155" s="449"/>
      <c r="C155" s="449"/>
      <c r="D155" s="450"/>
      <c r="E155" s="450"/>
      <c r="F155" s="449"/>
      <c r="G155" s="449"/>
      <c r="H155" s="449"/>
      <c r="I155" s="449"/>
      <c r="J155" s="147"/>
      <c r="K155" s="147"/>
      <c r="L155" s="147"/>
      <c r="M155" s="147"/>
    </row>
    <row r="156" spans="1:13" s="112" customFormat="1" ht="12.75">
      <c r="A156" s="158"/>
      <c r="B156" s="449"/>
      <c r="C156" s="449"/>
      <c r="D156" s="450"/>
      <c r="E156" s="450"/>
      <c r="F156" s="449"/>
      <c r="G156" s="449"/>
      <c r="H156" s="449"/>
      <c r="I156" s="449"/>
      <c r="J156" s="147"/>
      <c r="K156" s="147"/>
      <c r="L156" s="147"/>
      <c r="M156" s="147"/>
    </row>
    <row r="157" spans="1:13" s="112" customFormat="1" ht="12.75">
      <c r="A157" s="158"/>
      <c r="B157" s="449"/>
      <c r="C157" s="449"/>
      <c r="D157" s="450"/>
      <c r="E157" s="450"/>
      <c r="F157" s="449"/>
      <c r="G157" s="449"/>
      <c r="H157" s="449"/>
      <c r="I157" s="449"/>
      <c r="J157" s="147"/>
      <c r="K157" s="147"/>
      <c r="L157" s="147"/>
      <c r="M157" s="147"/>
    </row>
    <row r="158" spans="1:13" s="112" customFormat="1" ht="12.75">
      <c r="A158" s="158"/>
      <c r="B158" s="449"/>
      <c r="C158" s="449"/>
      <c r="D158" s="450"/>
      <c r="E158" s="450"/>
      <c r="F158" s="449"/>
      <c r="G158" s="449"/>
      <c r="H158" s="449"/>
      <c r="I158" s="449"/>
      <c r="J158" s="147"/>
      <c r="K158" s="147"/>
      <c r="L158" s="147"/>
      <c r="M158" s="147"/>
    </row>
    <row r="159" spans="1:13" s="112" customFormat="1" ht="12.75">
      <c r="A159" s="158"/>
      <c r="B159" s="449"/>
      <c r="C159" s="449"/>
      <c r="D159" s="450"/>
      <c r="E159" s="450"/>
      <c r="F159" s="449"/>
      <c r="G159" s="449"/>
      <c r="H159" s="449"/>
      <c r="I159" s="449"/>
      <c r="J159" s="147"/>
      <c r="K159" s="147"/>
      <c r="L159" s="147"/>
      <c r="M159" s="147"/>
    </row>
    <row r="160" spans="1:13" s="112" customFormat="1" ht="12.75">
      <c r="A160" s="158"/>
      <c r="B160" s="449"/>
      <c r="C160" s="449"/>
      <c r="D160" s="450"/>
      <c r="E160" s="450"/>
      <c r="F160" s="449"/>
      <c r="G160" s="449"/>
      <c r="H160" s="449"/>
      <c r="I160" s="449"/>
      <c r="J160" s="147"/>
      <c r="K160" s="147"/>
      <c r="L160" s="147"/>
      <c r="M160" s="147"/>
    </row>
    <row r="161" spans="1:13" s="112" customFormat="1" ht="12.75">
      <c r="A161" s="158"/>
      <c r="B161" s="449"/>
      <c r="C161" s="449"/>
      <c r="D161" s="450"/>
      <c r="E161" s="450"/>
      <c r="F161" s="449"/>
      <c r="G161" s="449"/>
      <c r="H161" s="449"/>
      <c r="I161" s="449"/>
      <c r="J161" s="147"/>
      <c r="K161" s="147"/>
      <c r="L161" s="147"/>
      <c r="M161" s="147"/>
    </row>
    <row r="162" spans="1:13" s="112" customFormat="1" ht="12.75">
      <c r="A162" s="158"/>
      <c r="B162" s="449"/>
      <c r="C162" s="449"/>
      <c r="D162" s="450"/>
      <c r="E162" s="450"/>
      <c r="F162" s="449"/>
      <c r="G162" s="449"/>
      <c r="H162" s="449"/>
      <c r="I162" s="449"/>
      <c r="J162" s="147"/>
      <c r="K162" s="147"/>
      <c r="L162" s="147"/>
      <c r="M162" s="147"/>
    </row>
    <row r="163" spans="1:13" s="112" customFormat="1" ht="12.75">
      <c r="A163" s="158"/>
      <c r="B163" s="449"/>
      <c r="C163" s="449"/>
      <c r="D163" s="450"/>
      <c r="E163" s="450"/>
      <c r="F163" s="449"/>
      <c r="G163" s="449"/>
      <c r="H163" s="449"/>
      <c r="I163" s="449"/>
      <c r="J163" s="147"/>
      <c r="K163" s="147"/>
      <c r="L163" s="147"/>
      <c r="M163" s="147"/>
    </row>
    <row r="164" spans="1:13" s="112" customFormat="1" ht="12.75">
      <c r="A164" s="158"/>
      <c r="B164" s="449"/>
      <c r="C164" s="449"/>
      <c r="D164" s="450"/>
      <c r="E164" s="450"/>
      <c r="F164" s="449"/>
      <c r="G164" s="449"/>
      <c r="H164" s="449"/>
      <c r="I164" s="449"/>
      <c r="J164" s="147"/>
      <c r="K164" s="147"/>
      <c r="L164" s="147"/>
      <c r="M164" s="147"/>
    </row>
    <row r="165" spans="1:13" s="112" customFormat="1" ht="12.75">
      <c r="A165" s="158"/>
      <c r="B165" s="449"/>
      <c r="C165" s="449"/>
      <c r="D165" s="450"/>
      <c r="E165" s="450"/>
      <c r="F165" s="449"/>
      <c r="G165" s="449"/>
      <c r="H165" s="449"/>
      <c r="I165" s="449"/>
      <c r="J165" s="147"/>
      <c r="K165" s="147"/>
      <c r="L165" s="147"/>
      <c r="M165" s="147"/>
    </row>
    <row r="166" spans="1:13" s="112" customFormat="1" ht="12.75">
      <c r="A166" s="158"/>
      <c r="B166" s="449"/>
      <c r="C166" s="449"/>
      <c r="D166" s="450"/>
      <c r="E166" s="450"/>
      <c r="F166" s="449"/>
      <c r="G166" s="449"/>
      <c r="H166" s="449"/>
      <c r="I166" s="449"/>
      <c r="J166" s="147"/>
      <c r="K166" s="147"/>
      <c r="L166" s="147"/>
      <c r="M166" s="147"/>
    </row>
    <row r="167" spans="1:13" s="112" customFormat="1" ht="12.75">
      <c r="A167" s="158"/>
      <c r="B167" s="449"/>
      <c r="C167" s="449"/>
      <c r="D167" s="450"/>
      <c r="E167" s="450"/>
      <c r="F167" s="449"/>
      <c r="G167" s="449"/>
      <c r="H167" s="449"/>
      <c r="I167" s="449"/>
      <c r="J167" s="147"/>
      <c r="K167" s="147"/>
      <c r="L167" s="147"/>
      <c r="M167" s="147"/>
    </row>
    <row r="168" spans="1:13" s="112" customFormat="1" ht="12.75">
      <c r="A168" s="158"/>
      <c r="B168" s="449"/>
      <c r="C168" s="449"/>
      <c r="D168" s="450"/>
      <c r="E168" s="450"/>
      <c r="F168" s="449"/>
      <c r="G168" s="449"/>
      <c r="H168" s="449"/>
      <c r="I168" s="449"/>
      <c r="J168" s="147"/>
      <c r="K168" s="147"/>
      <c r="L168" s="147"/>
      <c r="M168" s="147"/>
    </row>
    <row r="169" spans="1:13" s="112" customFormat="1" ht="12.75">
      <c r="A169" s="158"/>
      <c r="B169" s="449"/>
      <c r="C169" s="449"/>
      <c r="D169" s="450"/>
      <c r="E169" s="450"/>
      <c r="F169" s="449"/>
      <c r="G169" s="449"/>
      <c r="H169" s="449"/>
      <c r="I169" s="449"/>
      <c r="J169" s="147"/>
      <c r="K169" s="147"/>
      <c r="L169" s="147"/>
      <c r="M169" s="147"/>
    </row>
    <row r="170" spans="1:13" s="112" customFormat="1" ht="12.75">
      <c r="A170" s="158"/>
      <c r="B170" s="449"/>
      <c r="C170" s="449"/>
      <c r="D170" s="450"/>
      <c r="E170" s="450"/>
      <c r="F170" s="449"/>
      <c r="G170" s="449"/>
      <c r="H170" s="449"/>
      <c r="I170" s="449"/>
      <c r="J170" s="147"/>
      <c r="K170" s="147"/>
      <c r="L170" s="147"/>
      <c r="M170" s="147"/>
    </row>
    <row r="171" spans="1:13" s="112" customFormat="1" ht="12.75">
      <c r="A171" s="158"/>
      <c r="B171" s="449"/>
      <c r="C171" s="449"/>
      <c r="D171" s="450"/>
      <c r="E171" s="450"/>
      <c r="F171" s="449"/>
      <c r="G171" s="449"/>
      <c r="H171" s="449"/>
      <c r="I171" s="449"/>
      <c r="J171" s="147"/>
      <c r="K171" s="147"/>
      <c r="L171" s="147"/>
      <c r="M171" s="147"/>
    </row>
    <row r="172" spans="1:13" s="112" customFormat="1" ht="12.75">
      <c r="A172" s="158"/>
      <c r="B172" s="449"/>
      <c r="C172" s="449"/>
      <c r="D172" s="450"/>
      <c r="E172" s="450"/>
      <c r="F172" s="449"/>
      <c r="G172" s="449"/>
      <c r="H172" s="449"/>
      <c r="I172" s="449"/>
      <c r="J172" s="147"/>
      <c r="K172" s="147"/>
      <c r="L172" s="147"/>
      <c r="M172" s="147"/>
    </row>
    <row r="173" spans="1:13" s="112" customFormat="1" ht="12.75">
      <c r="A173" s="158"/>
      <c r="B173" s="449"/>
      <c r="C173" s="449"/>
      <c r="D173" s="450"/>
      <c r="E173" s="450"/>
      <c r="F173" s="449"/>
      <c r="G173" s="449"/>
      <c r="H173" s="449"/>
      <c r="I173" s="449"/>
      <c r="J173" s="147"/>
      <c r="K173" s="147"/>
      <c r="L173" s="147"/>
      <c r="M173" s="147"/>
    </row>
    <row r="174" spans="1:13" s="112" customFormat="1" ht="12.75">
      <c r="A174" s="158"/>
      <c r="B174" s="449"/>
      <c r="C174" s="449"/>
      <c r="D174" s="450"/>
      <c r="E174" s="450"/>
      <c r="F174" s="449"/>
      <c r="G174" s="449"/>
      <c r="H174" s="449"/>
      <c r="I174" s="449"/>
      <c r="J174" s="147"/>
      <c r="K174" s="147"/>
      <c r="L174" s="147"/>
      <c r="M174" s="147"/>
    </row>
    <row r="175" spans="1:13" s="112" customFormat="1" ht="12.75">
      <c r="A175" s="158"/>
      <c r="B175" s="449"/>
      <c r="C175" s="449"/>
      <c r="D175" s="450"/>
      <c r="E175" s="450"/>
      <c r="F175" s="449"/>
      <c r="G175" s="449"/>
      <c r="H175" s="449"/>
      <c r="I175" s="449"/>
      <c r="J175" s="147"/>
      <c r="K175" s="147"/>
      <c r="L175" s="147"/>
      <c r="M175" s="147"/>
    </row>
    <row r="176" spans="1:13" s="112" customFormat="1" ht="12.75">
      <c r="A176" s="158"/>
      <c r="B176" s="449"/>
      <c r="C176" s="449"/>
      <c r="D176" s="450"/>
      <c r="E176" s="450"/>
      <c r="F176" s="449"/>
      <c r="G176" s="449"/>
      <c r="H176" s="449"/>
      <c r="I176" s="449"/>
      <c r="J176" s="147"/>
      <c r="K176" s="147"/>
      <c r="L176" s="147"/>
      <c r="M176" s="147"/>
    </row>
    <row r="177" spans="1:13" s="112" customFormat="1" ht="12.75">
      <c r="A177" s="158"/>
      <c r="B177" s="449"/>
      <c r="C177" s="449"/>
      <c r="D177" s="450"/>
      <c r="E177" s="450"/>
      <c r="F177" s="449"/>
      <c r="G177" s="449"/>
      <c r="H177" s="449"/>
      <c r="I177" s="449"/>
      <c r="J177" s="147"/>
      <c r="K177" s="147"/>
      <c r="L177" s="147"/>
      <c r="M177" s="147"/>
    </row>
    <row r="178" spans="1:13" s="112" customFormat="1" ht="12.75">
      <c r="A178" s="158"/>
      <c r="B178" s="449"/>
      <c r="C178" s="449"/>
      <c r="D178" s="450"/>
      <c r="E178" s="450"/>
      <c r="F178" s="449"/>
      <c r="G178" s="449"/>
      <c r="H178" s="449"/>
      <c r="I178" s="449"/>
      <c r="J178" s="147"/>
      <c r="K178" s="147"/>
      <c r="L178" s="147"/>
      <c r="M178" s="147"/>
    </row>
    <row r="179" spans="1:13" s="112" customFormat="1" ht="12.75">
      <c r="A179" s="158"/>
      <c r="B179" s="449"/>
      <c r="C179" s="449"/>
      <c r="D179" s="450"/>
      <c r="E179" s="450"/>
      <c r="F179" s="449"/>
      <c r="G179" s="449"/>
      <c r="H179" s="449"/>
      <c r="I179" s="449"/>
      <c r="J179" s="147"/>
      <c r="K179" s="147"/>
      <c r="L179" s="147"/>
      <c r="M179" s="147"/>
    </row>
    <row r="180" spans="1:13" s="112" customFormat="1" ht="12.75">
      <c r="A180" s="158"/>
      <c r="B180" s="449"/>
      <c r="C180" s="449"/>
      <c r="D180" s="450"/>
      <c r="E180" s="450"/>
      <c r="F180" s="449"/>
      <c r="G180" s="449"/>
      <c r="H180" s="449"/>
      <c r="I180" s="449"/>
      <c r="J180" s="147"/>
      <c r="K180" s="147"/>
      <c r="L180" s="147"/>
      <c r="M180" s="147"/>
    </row>
    <row r="181" spans="1:13" s="112" customFormat="1" ht="12.75">
      <c r="A181" s="158"/>
      <c r="B181" s="449"/>
      <c r="C181" s="449"/>
      <c r="D181" s="450"/>
      <c r="E181" s="450"/>
      <c r="F181" s="449"/>
      <c r="G181" s="449"/>
      <c r="H181" s="449"/>
      <c r="I181" s="449"/>
      <c r="J181" s="147"/>
      <c r="K181" s="147"/>
      <c r="L181" s="147"/>
      <c r="M181" s="147"/>
    </row>
    <row r="182" spans="1:13" s="112" customFormat="1" ht="12.75">
      <c r="A182" s="158"/>
      <c r="B182" s="449"/>
      <c r="C182" s="449"/>
      <c r="D182" s="450"/>
      <c r="E182" s="450"/>
      <c r="F182" s="449"/>
      <c r="G182" s="449"/>
      <c r="H182" s="449"/>
      <c r="I182" s="449"/>
      <c r="J182" s="148" t="s">
        <v>1585</v>
      </c>
      <c r="K182" s="147"/>
      <c r="L182" s="147"/>
      <c r="M182" s="147"/>
    </row>
    <row r="183" spans="1:13" s="112" customFormat="1" ht="12.75">
      <c r="A183" s="158"/>
      <c r="B183" s="449"/>
      <c r="C183" s="449"/>
      <c r="D183" s="450"/>
      <c r="E183" s="450"/>
      <c r="F183" s="449"/>
      <c r="G183" s="449"/>
      <c r="H183" s="449"/>
      <c r="I183" s="449"/>
      <c r="J183" s="147"/>
      <c r="K183" s="147"/>
      <c r="L183" s="147"/>
      <c r="M183" s="147"/>
    </row>
    <row r="184" spans="1:13" s="112" customFormat="1" ht="12.75">
      <c r="A184" s="158"/>
      <c r="B184" s="449"/>
      <c r="C184" s="449"/>
      <c r="D184" s="450"/>
      <c r="E184" s="450"/>
      <c r="F184" s="449"/>
      <c r="G184" s="449"/>
      <c r="H184" s="449"/>
      <c r="I184" s="449"/>
      <c r="J184" s="147"/>
      <c r="K184" s="147"/>
      <c r="L184" s="147"/>
      <c r="M184" s="147"/>
    </row>
    <row r="185" spans="1:13" s="112" customFormat="1" ht="12.75">
      <c r="A185" s="158"/>
      <c r="B185" s="449"/>
      <c r="C185" s="449"/>
      <c r="D185" s="450"/>
      <c r="E185" s="450"/>
      <c r="F185" s="449"/>
      <c r="G185" s="449"/>
      <c r="H185" s="449"/>
      <c r="I185" s="449"/>
      <c r="J185" s="147"/>
      <c r="K185" s="147"/>
      <c r="L185" s="147"/>
      <c r="M185" s="147"/>
    </row>
    <row r="186" spans="1:13" s="112" customFormat="1" ht="12.75">
      <c r="A186" s="158"/>
      <c r="B186" s="449"/>
      <c r="C186" s="449"/>
      <c r="D186" s="450"/>
      <c r="E186" s="450"/>
      <c r="F186" s="449"/>
      <c r="G186" s="449"/>
      <c r="H186" s="449"/>
      <c r="I186" s="449"/>
      <c r="J186" s="147"/>
      <c r="K186" s="147"/>
      <c r="L186" s="147"/>
      <c r="M186" s="147"/>
    </row>
    <row r="187" spans="1:13" s="112" customFormat="1" ht="12.75">
      <c r="A187" s="158"/>
      <c r="B187" s="449"/>
      <c r="C187" s="449"/>
      <c r="D187" s="450"/>
      <c r="E187" s="450"/>
      <c r="F187" s="449"/>
      <c r="G187" s="449"/>
      <c r="H187" s="449"/>
      <c r="I187" s="449"/>
      <c r="J187" s="147"/>
      <c r="K187" s="147"/>
      <c r="L187" s="147"/>
      <c r="M187" s="147"/>
    </row>
    <row r="188" spans="1:13" s="112" customFormat="1" ht="12.75">
      <c r="A188" s="158"/>
      <c r="B188" s="449"/>
      <c r="C188" s="449"/>
      <c r="D188" s="450"/>
      <c r="E188" s="450"/>
      <c r="F188" s="449"/>
      <c r="G188" s="449"/>
      <c r="H188" s="449"/>
      <c r="I188" s="449"/>
      <c r="J188" s="147"/>
      <c r="K188" s="147"/>
      <c r="L188" s="147"/>
      <c r="M188" s="147"/>
    </row>
    <row r="189" spans="1:13" s="112" customFormat="1" ht="12.75">
      <c r="A189" s="158"/>
      <c r="B189" s="449"/>
      <c r="C189" s="449"/>
      <c r="D189" s="450"/>
      <c r="E189" s="450"/>
      <c r="F189" s="449"/>
      <c r="G189" s="449"/>
      <c r="H189" s="449"/>
      <c r="I189" s="449"/>
      <c r="J189" s="147"/>
      <c r="K189" s="147"/>
      <c r="L189" s="147"/>
      <c r="M189" s="147"/>
    </row>
    <row r="190" spans="1:13" s="112" customFormat="1" ht="12.75">
      <c r="A190" s="158"/>
      <c r="B190" s="449"/>
      <c r="C190" s="449"/>
      <c r="D190" s="450"/>
      <c r="E190" s="450"/>
      <c r="F190" s="449"/>
      <c r="G190" s="449"/>
      <c r="H190" s="449"/>
      <c r="I190" s="449"/>
      <c r="J190" s="147"/>
      <c r="K190" s="147"/>
      <c r="L190" s="147"/>
      <c r="M190" s="147"/>
    </row>
    <row r="191" spans="1:13" s="11" customFormat="1" ht="12.75">
      <c r="A191" s="158"/>
      <c r="B191" s="449"/>
      <c r="C191" s="449"/>
      <c r="D191" s="450"/>
      <c r="E191" s="450"/>
      <c r="F191" s="449"/>
      <c r="G191" s="449"/>
      <c r="H191" s="449"/>
      <c r="I191" s="449"/>
    </row>
    <row r="192" spans="1:13" s="11" customFormat="1" ht="12.75">
      <c r="A192" s="158"/>
      <c r="B192" s="449"/>
      <c r="C192" s="449"/>
      <c r="D192" s="450"/>
      <c r="E192" s="450"/>
      <c r="F192" s="449"/>
      <c r="G192" s="449"/>
      <c r="H192" s="449"/>
      <c r="I192" s="449"/>
    </row>
    <row r="193" spans="1:9" s="11" customFormat="1" ht="12.75">
      <c r="A193" s="158"/>
      <c r="B193" s="449"/>
      <c r="C193" s="449"/>
      <c r="D193" s="450"/>
      <c r="E193" s="450"/>
      <c r="F193" s="449"/>
      <c r="G193" s="449"/>
      <c r="H193" s="449"/>
      <c r="I193" s="449"/>
    </row>
    <row r="194" spans="1:9" s="11" customFormat="1" ht="12.75">
      <c r="A194" s="158"/>
      <c r="B194" s="449"/>
      <c r="C194" s="449"/>
      <c r="D194" s="450"/>
      <c r="E194" s="450"/>
      <c r="F194" s="449"/>
      <c r="G194" s="449"/>
      <c r="H194" s="449"/>
      <c r="I194" s="449"/>
    </row>
    <row r="195" spans="1:9" s="11" customFormat="1" ht="12.75">
      <c r="A195" s="158"/>
      <c r="B195" s="449"/>
      <c r="C195" s="449"/>
      <c r="D195" s="450"/>
      <c r="E195" s="450"/>
      <c r="F195" s="449"/>
      <c r="G195" s="449"/>
      <c r="H195" s="449"/>
      <c r="I195" s="449"/>
    </row>
    <row r="196" spans="1:9" s="11" customFormat="1" ht="12.75">
      <c r="A196" s="158"/>
      <c r="B196" s="449"/>
      <c r="C196" s="449"/>
      <c r="D196" s="450"/>
      <c r="E196" s="450"/>
      <c r="F196" s="449"/>
      <c r="G196" s="449"/>
      <c r="H196" s="449"/>
      <c r="I196" s="449"/>
    </row>
    <row r="197" spans="1:9" s="11" customFormat="1" ht="12.75">
      <c r="A197" s="158"/>
      <c r="B197" s="449"/>
      <c r="C197" s="449"/>
      <c r="D197" s="450"/>
      <c r="E197" s="450"/>
      <c r="F197" s="449"/>
      <c r="G197" s="449"/>
      <c r="H197" s="449"/>
      <c r="I197" s="449"/>
    </row>
    <row r="198" spans="1:9" s="11" customFormat="1" ht="12.75">
      <c r="A198" s="158"/>
      <c r="B198" s="449"/>
      <c r="C198" s="449"/>
      <c r="D198" s="450"/>
      <c r="E198" s="450"/>
      <c r="F198" s="449"/>
      <c r="G198" s="449"/>
      <c r="H198" s="449"/>
      <c r="I198" s="449"/>
    </row>
    <row r="199" spans="1:9" s="11" customFormat="1" ht="12.75">
      <c r="A199" s="158"/>
      <c r="B199" s="449"/>
      <c r="C199" s="449"/>
      <c r="D199" s="450"/>
      <c r="E199" s="450"/>
      <c r="F199" s="449"/>
      <c r="G199" s="449"/>
      <c r="H199" s="449"/>
      <c r="I199" s="449"/>
    </row>
    <row r="200" spans="1:9">
      <c r="A200" s="158"/>
      <c r="B200" s="449"/>
      <c r="C200" s="449"/>
      <c r="D200" s="450"/>
      <c r="E200" s="450"/>
      <c r="F200" s="449"/>
      <c r="G200" s="449"/>
      <c r="H200" s="449"/>
      <c r="I200" s="449"/>
    </row>
  </sheetData>
  <sheetProtection algorithmName="SHA-512" hashValue="/YKFl1PDNy8jSP5fb1gWKbXV10evWRVYgTye/uWL+IbOXTNuKDzEKjWiRmVxWfiGiTU3VmDADS1LDbUn16cWUw==" saltValue="GGk2u7Mo4E0TG7Kmm7Bd0A==" spinCount="100000" sheet="1" objects="1" scenarios="1" formatCells="0" formatColumns="0" formatRows="0" insertRows="0" deleteRows="0" sort="0"/>
  <mergeCells count="5">
    <mergeCell ref="A1:I1"/>
    <mergeCell ref="A2:I2"/>
    <mergeCell ref="A9:I9"/>
    <mergeCell ref="A7:I7"/>
    <mergeCell ref="A8:I8"/>
  </mergeCells>
  <conditionalFormatting sqref="A28:I28 A12:E27 G12:I27 A30:I30 A29:E29 G29:I29 A34:I34 A31:E33 G31:I33 A43:I44 A35:E42 G35:I42 A46:I46 A45:E45 G45:I45 A48:I49 A47:E47 G47:I47 A51:I52 A50:E50 G50:I50 A55:I58 A53:E54 G53:I54 A61:I62 A59:E60 G59:I60 A67:I200 A63:E66 G63:I66">
    <cfRule type="expression" dxfId="21" priority="3">
      <formula>AND(ISBLANK(A12),SUM(COUNTIF($A12:$I12,"&lt;&gt;"&amp;"")&gt;0))</formula>
    </cfRule>
  </conditionalFormatting>
  <dataValidations xWindow="748" yWindow="639" count="9">
    <dataValidation type="list" allowBlank="1" showInputMessage="1" showErrorMessage="1" error="Please enter &quot;No&quot;,&quot;Yes-But no action taken&quot;, &quot;Yes-Approved&quot; , &quot;Yes-Denied&quot;  " sqref="X1:X3" xr:uid="{00000000-0002-0000-1900-000000000000}">
      <formula1>"No,Yes-But no action taken,Yes-Approved,Yes-Denied"</formula1>
    </dataValidation>
    <dataValidation type="list" allowBlank="1" showInputMessage="1" showErrorMessage="1" sqref="K1:K3" xr:uid="{00000000-0002-0000-1900-000001000000}">
      <formula1>"SFA,SFD,2 to 4,5+,ADU,MH"</formula1>
    </dataValidation>
    <dataValidation type="list" allowBlank="1" showInputMessage="1" showErrorMessage="1" sqref="L1:L3" xr:uid="{00000000-0002-0000-1900-000002000000}">
      <formula1>"R,O"</formula1>
    </dataValidation>
    <dataValidation allowBlank="1" showInputMessage="1" showErrorMessage="1" prompt="Name of Program: List the name of the program as described in the element._x000a_Character Limit: 2000" sqref="A12:A200" xr:uid="{E501E39F-7763-4FB1-9650-1C7B0E3EF636}"/>
    <dataValidation allowBlank="1" showInputMessage="1" showErrorMessage="1" prompt="Objective: List the program objective (for example, “Update the accessory dwelling unit ordinance”)._x000a_Character Limit: 2000" sqref="B12:B200" xr:uid="{0435FA7C-645F-4D3B-B53B-C66F04C4DD79}"/>
    <dataValidation allowBlank="1" showInputMessage="1" showErrorMessage="1" prompt="Program Implementation Details: List the action or status of program implementation._x000a_Character Limit: 10000" sqref="F28 F30 F34 F43:F44 F46 F48:F49 F51:F52 F55:F58 F61:F62 F67:F200" xr:uid="{B3FAD2BB-4993-45DC-B8D2-D436008B53F7}"/>
    <dataValidation type="date" allowBlank="1" showInputMessage="1" showErrorMessage="1" error="Please enter date." prompt="Timeframe in Housing Element: Enter the projected completion date for this Housing Element program." sqref="C12:C200" xr:uid="{0D9118DE-BAED-4C4A-A4F3-663B974B2780}">
      <formula1>18264</formula1>
      <formula2>91677</formula2>
    </dataValidation>
    <dataValidation type="whole" allowBlank="1" showInputMessage="1" showErrorMessage="1" error="Whole numbers only" prompt="Quantify the progress already made towards the outlined program objective. Whole numbers only." sqref="H12:H200" xr:uid="{E43B9A0D-BA27-43F0-90B6-78AB819ED38C}">
      <formula1>0</formula1>
      <formula2>10000</formula2>
    </dataValidation>
    <dataValidation allowBlank="1" showInputMessage="1" showErrorMessage="1" error="Only enter links/info about supporting documents." prompt="Please provide a link to any relevant supporting documents about the implementation of this program. If no link, describe how to access document, or enter &quot;None.&quot;" sqref="I12:I200" xr:uid="{B18D7313-8194-4476-8B74-90C85C57795F}"/>
  </dataValidations>
  <printOptions horizontalCentered="1"/>
  <pageMargins left="0.7" right="0.7" top="0.75" bottom="0.75" header="0.3" footer="0.3"/>
  <pageSetup paperSize="5" fitToHeight="0" orientation="landscape" r:id="rId1"/>
  <legacyDrawing r:id="rId2"/>
  <extLst>
    <ext xmlns:x14="http://schemas.microsoft.com/office/spreadsheetml/2009/9/main" uri="{78C0D931-6437-407d-A8EE-F0AAD7539E65}">
      <x14:conditionalFormattings>
        <x14:conditionalFormatting xmlns:xm="http://schemas.microsoft.com/office/excel/2006/main">
          <x14:cfRule type="expression" priority="1" stopIfTrue="1" id="{4499296A-A6EC-4796-84D6-D455B824A2AA}">
            <xm:f>Admin!$D$22="FORMATTING OFF"</xm:f>
            <x14:dxf/>
          </x14:cfRule>
          <xm:sqref>A28:I28 A12:E27 G12:I27 A30:I30 A29:E29 G29:I29 A34:I34 A31:E33 G31:I33 A43:I44 A35:E42 G35:I42 A46:I46 A45:E45 G45:I45 A48:I49 A47:E47 G47:I47 A51:I52 A50:E50 G50:I50 A55:I58 A53:E54 G53:I54 A61:I62 A59:E60 G59:I60 A67:I200 A63:E66 G63:I66</xm:sqref>
        </x14:conditionalFormatting>
      </x14:conditionalFormattings>
    </ext>
    <ext xmlns:x14="http://schemas.microsoft.com/office/spreadsheetml/2009/9/main" uri="{CCE6A557-97BC-4b89-ADB6-D9C93CAAB3DF}">
      <x14:dataValidations xmlns:xm="http://schemas.microsoft.com/office/excel/2006/main" xWindow="748" yWindow="639" count="3">
        <x14:dataValidation type="list" allowBlank="1" showInputMessage="1" showErrorMessage="1" error="Please use the dropdown options." prompt="Using the dropdown options, please indicate status of program implementation" xr:uid="{8B9A993D-71D0-4218-8914-12B353F8386C}">
          <x14:formula1>
            <xm:f>'Deed Rest And Asst Pgm Data'!$S$2:$S$5</xm:f>
          </x14:formula1>
          <xm:sqref>E12:E200</xm:sqref>
        </x14:dataValidation>
        <x14:dataValidation type="list" allowBlank="1" showInputMessage="1" showErrorMessage="1" error="Please use the dropdown options." prompt="Applicable Cycle: 6th or 7th Housing Element Cycle" xr:uid="{4C7E57E5-1D02-400D-ACC7-B5F77919081D}">
          <x14:formula1>
            <xm:f>'Deed Rest And Asst Pgm Data'!$R$2:$R$3</xm:f>
          </x14:formula1>
          <xm:sqref>D12:D200 E12</xm:sqref>
        </x14:dataValidation>
        <x14:dataValidation type="list" allowBlank="1" showInputMessage="1" showErrorMessage="1" error="Please use dropdown options" prompt="Quantified Outcomes: Using the dropdown options, please select the appropriate category for quantified outcomes." xr:uid="{7D4BF56E-3005-4CDC-AEDB-9B7F45DF4617}">
          <x14:formula1>
            <xm:f>'Deed Rest And Asst Pgm Data'!$X$2:$X$6</xm:f>
          </x14:formula1>
          <xm:sqref>G12:G200</xm:sqref>
        </x14:dataValidation>
      </x14:dataValidations>
    </ext>
  </extLs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6">
    <pageSetUpPr fitToPage="1"/>
  </sheetPr>
  <dimension ref="A1:XFC1382"/>
  <sheetViews>
    <sheetView showZeros="0" zoomScale="78" zoomScaleNormal="78" zoomScaleSheetLayoutView="70" workbookViewId="0">
      <selection activeCell="A12" sqref="A12:C12"/>
    </sheetView>
  </sheetViews>
  <sheetFormatPr defaultColWidth="0" defaultRowHeight="14.25" zeroHeight="1"/>
  <cols>
    <col min="1" max="7" width="16.5703125" style="10" customWidth="1"/>
    <col min="8" max="9" width="25.5703125" style="10" customWidth="1"/>
    <col min="10" max="10" width="39.140625" style="10" customWidth="1"/>
    <col min="11" max="11" width="4.5703125" style="10" hidden="1" customWidth="1"/>
    <col min="12" max="16383" width="8.7109375" style="10" hidden="1"/>
    <col min="16384" max="16384" width="0.5703125" style="10" customWidth="1"/>
  </cols>
  <sheetData>
    <row r="1" spans="1:22" s="96" customFormat="1" ht="23.1" customHeight="1">
      <c r="A1" s="368" t="s">
        <v>390</v>
      </c>
      <c r="B1" s="379" t="str">
        <f>'Start Here'!B4:E4</f>
        <v>Newport Beach</v>
      </c>
      <c r="C1" s="380"/>
      <c r="D1" s="155"/>
      <c r="E1" s="155"/>
      <c r="F1" s="155" t="s">
        <v>485</v>
      </c>
      <c r="G1" s="155"/>
      <c r="H1" s="155"/>
      <c r="I1" s="155"/>
      <c r="J1" s="678" t="s">
        <v>486</v>
      </c>
      <c r="K1" s="679"/>
      <c r="L1" s="680"/>
      <c r="M1" s="155"/>
      <c r="N1" s="155"/>
      <c r="O1" s="155"/>
      <c r="P1" s="155"/>
      <c r="Q1" s="155"/>
      <c r="R1" s="155"/>
      <c r="S1" s="155"/>
      <c r="T1" s="155"/>
      <c r="U1" s="2"/>
      <c r="V1" s="2"/>
    </row>
    <row r="2" spans="1:22" s="96" customFormat="1" ht="31.35" customHeight="1">
      <c r="A2" s="368" t="s">
        <v>1586</v>
      </c>
      <c r="B2" s="310">
        <f>'Start Here'!B5</f>
        <v>2025</v>
      </c>
      <c r="C2" s="369" t="str">
        <f>'Table A2'!C2</f>
        <v>(Jan. 1 - Dec. 31)</v>
      </c>
      <c r="D2" s="155"/>
      <c r="E2" s="155"/>
      <c r="F2" s="155" t="s">
        <v>487</v>
      </c>
      <c r="G2" s="155"/>
      <c r="H2" s="155"/>
      <c r="I2" s="155"/>
      <c r="J2" s="681" t="s">
        <v>484</v>
      </c>
      <c r="K2" s="682"/>
      <c r="L2" s="399"/>
      <c r="M2" s="155"/>
      <c r="N2" s="155"/>
      <c r="O2" s="155"/>
      <c r="P2" s="155"/>
      <c r="Q2" s="155"/>
      <c r="R2" s="155"/>
      <c r="S2" s="155"/>
      <c r="T2" s="155"/>
      <c r="U2" s="3"/>
      <c r="V2" s="3"/>
    </row>
    <row r="3" spans="1:22" s="96" customFormat="1" ht="15.6" customHeight="1">
      <c r="A3" s="309" t="s">
        <v>488</v>
      </c>
      <c r="B3" s="310" t="str">
        <f>IFERROR(IF(ISBLANK(VLOOKUP(B1,'Planning Periods'!$E$2:$P$540,12)),"5th Cycle",VLOOKUP(B1,'Planning Periods'!$E$2:$P$540,12)),"")</f>
        <v>6th Cycle</v>
      </c>
      <c r="C3" s="232" t="str">
        <f>IF(ISBLANK(B1),"",IFERROR(VLOOKUP(B1,'Planning Periods'!$E$2:$Q$540,10),""))</f>
        <v>10/15/2021 - 10/15/2029</v>
      </c>
      <c r="D3" s="12"/>
      <c r="E3" s="12"/>
      <c r="F3" s="610" t="s">
        <v>1587</v>
      </c>
      <c r="G3" s="610"/>
      <c r="H3" s="610"/>
      <c r="I3" s="12"/>
      <c r="J3" s="12"/>
      <c r="K3" s="12"/>
      <c r="L3" s="12"/>
      <c r="M3" s="12"/>
      <c r="N3" s="12"/>
      <c r="O3" s="12"/>
      <c r="P3" s="12"/>
      <c r="Q3" s="12"/>
      <c r="R3" s="12"/>
      <c r="S3" s="12"/>
      <c r="T3" s="12"/>
      <c r="U3" s="12"/>
      <c r="V3" s="12"/>
    </row>
    <row r="4" spans="1:22" s="1" customFormat="1" ht="7.35" customHeight="1">
      <c r="K4" s="121"/>
    </row>
    <row r="5" spans="1:22" s="1" customFormat="1" ht="5.0999999999999996" customHeight="1">
      <c r="D5" s="7"/>
    </row>
    <row r="6" spans="1:22" s="127" customFormat="1" ht="16.899999999999999" hidden="1" customHeight="1">
      <c r="A6" s="127" t="s">
        <v>1588</v>
      </c>
      <c r="B6" s="127" t="s">
        <v>1589</v>
      </c>
      <c r="C6" s="127" t="s">
        <v>1590</v>
      </c>
      <c r="D6" s="127" t="s">
        <v>1591</v>
      </c>
      <c r="E6" s="127" t="s">
        <v>1592</v>
      </c>
      <c r="F6" s="127" t="s">
        <v>1593</v>
      </c>
      <c r="G6" s="127" t="s">
        <v>1594</v>
      </c>
      <c r="H6" s="127" t="s">
        <v>1595</v>
      </c>
      <c r="I6" s="127" t="s">
        <v>1596</v>
      </c>
      <c r="J6" s="127" t="s">
        <v>1597</v>
      </c>
    </row>
    <row r="7" spans="1:22" ht="18">
      <c r="A7" s="674" t="s">
        <v>1598</v>
      </c>
      <c r="B7" s="674"/>
      <c r="C7" s="674"/>
      <c r="D7" s="674"/>
      <c r="E7" s="674"/>
      <c r="F7" s="674"/>
      <c r="G7" s="674"/>
      <c r="H7" s="674"/>
      <c r="I7" s="674"/>
      <c r="J7" s="669"/>
    </row>
    <row r="8" spans="1:22" ht="18">
      <c r="A8" s="674" t="s">
        <v>1599</v>
      </c>
      <c r="B8" s="674"/>
      <c r="C8" s="674"/>
      <c r="D8" s="674"/>
      <c r="E8" s="674"/>
      <c r="F8" s="674"/>
      <c r="G8" s="674"/>
      <c r="H8" s="674"/>
      <c r="I8" s="674"/>
      <c r="J8" s="669"/>
    </row>
    <row r="9" spans="1:22" ht="45" customHeight="1">
      <c r="A9" s="602" t="s">
        <v>520</v>
      </c>
      <c r="B9" s="603"/>
      <c r="C9" s="603"/>
      <c r="D9" s="604"/>
      <c r="E9" s="662" t="s">
        <v>1600</v>
      </c>
      <c r="F9" s="662"/>
      <c r="G9" s="662"/>
      <c r="H9" s="662"/>
      <c r="I9" s="494" t="s">
        <v>1601</v>
      </c>
      <c r="J9" s="494" t="s">
        <v>1602</v>
      </c>
    </row>
    <row r="10" spans="1:22" ht="14.25" customHeight="1">
      <c r="A10" s="598">
        <v>1</v>
      </c>
      <c r="B10" s="599"/>
      <c r="C10" s="599"/>
      <c r="D10" s="601"/>
      <c r="E10" s="598">
        <v>2</v>
      </c>
      <c r="F10" s="600"/>
      <c r="G10" s="600"/>
      <c r="H10" s="601"/>
      <c r="I10" s="503">
        <v>3</v>
      </c>
      <c r="J10" s="503">
        <v>4</v>
      </c>
    </row>
    <row r="11" spans="1:22" ht="66.75" customHeight="1">
      <c r="A11" s="476" t="s">
        <v>1549</v>
      </c>
      <c r="B11" s="476" t="s">
        <v>374</v>
      </c>
      <c r="C11" s="476" t="s">
        <v>534</v>
      </c>
      <c r="D11" s="476" t="s">
        <v>1550</v>
      </c>
      <c r="E11" s="476" t="s">
        <v>1603</v>
      </c>
      <c r="F11" s="476" t="s">
        <v>1604</v>
      </c>
      <c r="G11" s="476" t="s">
        <v>1605</v>
      </c>
      <c r="H11" s="476" t="s">
        <v>1606</v>
      </c>
      <c r="I11" s="476" t="s">
        <v>1601</v>
      </c>
      <c r="J11" s="476" t="s">
        <v>1602</v>
      </c>
    </row>
    <row r="12" spans="1:22" s="115" customFormat="1" ht="15">
      <c r="A12" s="675" t="s">
        <v>560</v>
      </c>
      <c r="B12" s="676"/>
      <c r="C12" s="677"/>
      <c r="D12" s="400"/>
      <c r="E12" s="401">
        <f>SUMPRODUCT((YEAR($J13:$J1000)='Start Here'!$B$5)*E13:E1000)</f>
        <v>0</v>
      </c>
      <c r="F12" s="401">
        <f>SUMPRODUCT((YEAR($J13:$J1000)='Start Here'!$B$5)*F13:F1000)</f>
        <v>0</v>
      </c>
      <c r="G12" s="401">
        <f>SUMPRODUCT((YEAR($J13:$J1000)='Start Here'!$B$5)*G13:G1000)</f>
        <v>0</v>
      </c>
      <c r="H12" s="401">
        <f>SUMPRODUCT((YEAR($J13:$J1000)='Start Here'!$B$5)*H13:H1000)</f>
        <v>0</v>
      </c>
      <c r="I12" s="401"/>
      <c r="J12" s="402"/>
    </row>
    <row r="13" spans="1:22" s="98" customFormat="1">
      <c r="A13" s="178"/>
      <c r="B13" s="178"/>
      <c r="C13" s="178"/>
      <c r="D13" s="178"/>
      <c r="E13" s="178"/>
      <c r="F13" s="178"/>
      <c r="G13" s="178"/>
      <c r="H13" s="178"/>
      <c r="I13" s="108"/>
      <c r="J13" s="116"/>
    </row>
    <row r="14" spans="1:22" s="98" customFormat="1">
      <c r="A14" s="178"/>
      <c r="B14" s="178"/>
      <c r="C14" s="178"/>
      <c r="D14" s="178"/>
      <c r="E14" s="178"/>
      <c r="F14" s="178"/>
      <c r="G14" s="178"/>
      <c r="H14" s="178"/>
      <c r="I14" s="108"/>
      <c r="J14" s="116"/>
    </row>
    <row r="15" spans="1:22" s="98" customFormat="1">
      <c r="A15" s="178"/>
      <c r="B15" s="178"/>
      <c r="C15" s="178"/>
      <c r="D15" s="178"/>
      <c r="E15" s="178"/>
      <c r="F15" s="178"/>
      <c r="G15" s="178"/>
      <c r="H15" s="178"/>
      <c r="I15" s="108"/>
      <c r="J15" s="116"/>
    </row>
    <row r="16" spans="1:22" s="98" customFormat="1">
      <c r="A16" s="178"/>
      <c r="B16" s="178"/>
      <c r="C16" s="178"/>
      <c r="D16" s="178"/>
      <c r="E16" s="178"/>
      <c r="F16" s="178"/>
      <c r="G16" s="178"/>
      <c r="H16" s="178"/>
      <c r="I16" s="108"/>
      <c r="J16" s="116"/>
    </row>
    <row r="17" spans="1:10" s="98" customFormat="1">
      <c r="A17" s="178"/>
      <c r="B17" s="178"/>
      <c r="C17" s="178"/>
      <c r="D17" s="178"/>
      <c r="E17" s="178"/>
      <c r="F17" s="178"/>
      <c r="G17" s="178"/>
      <c r="H17" s="178"/>
      <c r="I17" s="108"/>
      <c r="J17" s="116"/>
    </row>
    <row r="18" spans="1:10" s="98" customFormat="1">
      <c r="A18" s="178"/>
      <c r="B18" s="178"/>
      <c r="C18" s="178"/>
      <c r="D18" s="178"/>
      <c r="E18" s="178"/>
      <c r="F18" s="178"/>
      <c r="G18" s="178"/>
      <c r="H18" s="178"/>
      <c r="I18" s="108"/>
      <c r="J18" s="116"/>
    </row>
    <row r="19" spans="1:10" s="98" customFormat="1">
      <c r="A19" s="178"/>
      <c r="B19" s="178"/>
      <c r="C19" s="178"/>
      <c r="D19" s="178"/>
      <c r="E19" s="178"/>
      <c r="F19" s="178"/>
      <c r="G19" s="178"/>
      <c r="H19" s="178"/>
      <c r="I19" s="108"/>
      <c r="J19" s="116"/>
    </row>
    <row r="20" spans="1:10" s="98" customFormat="1">
      <c r="A20" s="178"/>
      <c r="B20" s="178"/>
      <c r="C20" s="178"/>
      <c r="D20" s="178"/>
      <c r="E20" s="178"/>
      <c r="F20" s="178"/>
      <c r="G20" s="178"/>
      <c r="H20" s="178"/>
      <c r="I20" s="108"/>
      <c r="J20" s="116"/>
    </row>
    <row r="21" spans="1:10" s="98" customFormat="1">
      <c r="A21" s="178"/>
      <c r="B21" s="178"/>
      <c r="C21" s="178"/>
      <c r="D21" s="178"/>
      <c r="E21" s="178"/>
      <c r="F21" s="178"/>
      <c r="G21" s="178"/>
      <c r="H21" s="178"/>
      <c r="I21" s="108"/>
      <c r="J21" s="116"/>
    </row>
    <row r="22" spans="1:10" s="98" customFormat="1">
      <c r="A22" s="178"/>
      <c r="B22" s="178"/>
      <c r="C22" s="178"/>
      <c r="D22" s="178"/>
      <c r="E22" s="178"/>
      <c r="F22" s="178"/>
      <c r="G22" s="178"/>
      <c r="H22" s="178"/>
      <c r="I22" s="108"/>
      <c r="J22" s="116"/>
    </row>
    <row r="23" spans="1:10" s="98" customFormat="1">
      <c r="A23" s="178"/>
      <c r="B23" s="178"/>
      <c r="C23" s="178"/>
      <c r="D23" s="178"/>
      <c r="E23" s="178"/>
      <c r="F23" s="178"/>
      <c r="G23" s="178"/>
      <c r="H23" s="178"/>
      <c r="I23" s="108"/>
      <c r="J23" s="116"/>
    </row>
    <row r="24" spans="1:10" s="98" customFormat="1">
      <c r="A24" s="178"/>
      <c r="B24" s="178"/>
      <c r="C24" s="178"/>
      <c r="D24" s="178"/>
      <c r="E24" s="178"/>
      <c r="F24" s="178"/>
      <c r="G24" s="178"/>
      <c r="H24" s="178"/>
      <c r="I24" s="108"/>
      <c r="J24" s="116"/>
    </row>
    <row r="25" spans="1:10" s="98" customFormat="1">
      <c r="A25" s="178"/>
      <c r="B25" s="178"/>
      <c r="C25" s="178"/>
      <c r="D25" s="178"/>
      <c r="E25" s="178"/>
      <c r="F25" s="178"/>
      <c r="G25" s="178"/>
      <c r="H25" s="178"/>
      <c r="I25" s="108"/>
      <c r="J25" s="116"/>
    </row>
    <row r="26" spans="1:10" s="98" customFormat="1">
      <c r="A26" s="178"/>
      <c r="B26" s="178"/>
      <c r="C26" s="178"/>
      <c r="D26" s="178"/>
      <c r="E26" s="178"/>
      <c r="F26" s="178"/>
      <c r="G26" s="178"/>
      <c r="H26" s="178"/>
      <c r="I26" s="108"/>
      <c r="J26" s="116"/>
    </row>
    <row r="27" spans="1:10" s="98" customFormat="1">
      <c r="A27" s="178"/>
      <c r="B27" s="178"/>
      <c r="C27" s="178"/>
      <c r="D27" s="178"/>
      <c r="E27" s="178"/>
      <c r="F27" s="178"/>
      <c r="G27" s="178"/>
      <c r="H27" s="178"/>
      <c r="I27" s="108"/>
      <c r="J27" s="116"/>
    </row>
    <row r="28" spans="1:10" s="98" customFormat="1">
      <c r="A28" s="178"/>
      <c r="B28" s="178"/>
      <c r="C28" s="178"/>
      <c r="D28" s="178"/>
      <c r="E28" s="178"/>
      <c r="F28" s="178"/>
      <c r="G28" s="178"/>
      <c r="H28" s="178"/>
      <c r="I28" s="108"/>
      <c r="J28" s="116"/>
    </row>
    <row r="29" spans="1:10" s="98" customFormat="1">
      <c r="A29" s="178"/>
      <c r="B29" s="178"/>
      <c r="C29" s="178"/>
      <c r="D29" s="178"/>
      <c r="E29" s="178"/>
      <c r="F29" s="178"/>
      <c r="G29" s="178"/>
      <c r="H29" s="178"/>
      <c r="I29" s="108"/>
      <c r="J29" s="116"/>
    </row>
    <row r="30" spans="1:10" s="98" customFormat="1">
      <c r="A30" s="178"/>
      <c r="B30" s="178"/>
      <c r="C30" s="178"/>
      <c r="D30" s="178"/>
      <c r="E30" s="178"/>
      <c r="F30" s="178"/>
      <c r="G30" s="178"/>
      <c r="H30" s="178"/>
      <c r="I30" s="108"/>
      <c r="J30" s="116"/>
    </row>
    <row r="31" spans="1:10" s="98" customFormat="1">
      <c r="A31" s="178"/>
      <c r="B31" s="178"/>
      <c r="C31" s="178"/>
      <c r="D31" s="178"/>
      <c r="E31" s="178"/>
      <c r="F31" s="178"/>
      <c r="G31" s="178"/>
      <c r="H31" s="178"/>
      <c r="I31" s="108"/>
      <c r="J31" s="116"/>
    </row>
    <row r="32" spans="1:10" s="98" customFormat="1">
      <c r="A32" s="178"/>
      <c r="B32" s="178"/>
      <c r="C32" s="178"/>
      <c r="D32" s="178"/>
      <c r="E32" s="178"/>
      <c r="F32" s="178"/>
      <c r="G32" s="178"/>
      <c r="H32" s="178"/>
      <c r="I32" s="108"/>
      <c r="J32" s="116"/>
    </row>
    <row r="33" spans="1:10" s="98" customFormat="1">
      <c r="A33" s="178"/>
      <c r="B33" s="178"/>
      <c r="C33" s="178"/>
      <c r="D33" s="178"/>
      <c r="E33" s="178"/>
      <c r="F33" s="178"/>
      <c r="G33" s="178"/>
      <c r="H33" s="178"/>
      <c r="I33" s="108"/>
      <c r="J33" s="116"/>
    </row>
    <row r="34" spans="1:10" s="98" customFormat="1">
      <c r="A34" s="178"/>
      <c r="B34" s="178"/>
      <c r="C34" s="178"/>
      <c r="D34" s="178"/>
      <c r="E34" s="178"/>
      <c r="F34" s="178"/>
      <c r="G34" s="178"/>
      <c r="H34" s="178"/>
      <c r="I34" s="108"/>
      <c r="J34" s="116"/>
    </row>
    <row r="35" spans="1:10" s="98" customFormat="1">
      <c r="A35" s="178"/>
      <c r="B35" s="178"/>
      <c r="C35" s="178"/>
      <c r="D35" s="178"/>
      <c r="E35" s="178"/>
      <c r="F35" s="178"/>
      <c r="G35" s="178"/>
      <c r="H35" s="178"/>
      <c r="I35" s="108"/>
      <c r="J35" s="116"/>
    </row>
    <row r="36" spans="1:10" s="98" customFormat="1">
      <c r="A36" s="178"/>
      <c r="B36" s="178"/>
      <c r="C36" s="178"/>
      <c r="D36" s="178"/>
      <c r="E36" s="178"/>
      <c r="F36" s="178"/>
      <c r="G36" s="178"/>
      <c r="H36" s="178"/>
      <c r="I36" s="108"/>
      <c r="J36" s="116"/>
    </row>
    <row r="37" spans="1:10" s="98" customFormat="1">
      <c r="A37" s="178"/>
      <c r="B37" s="178"/>
      <c r="C37" s="178"/>
      <c r="D37" s="178"/>
      <c r="E37" s="178"/>
      <c r="F37" s="178"/>
      <c r="G37" s="178"/>
      <c r="H37" s="178"/>
      <c r="I37" s="108"/>
      <c r="J37" s="116"/>
    </row>
    <row r="38" spans="1:10" s="98" customFormat="1">
      <c r="A38" s="178"/>
      <c r="B38" s="178"/>
      <c r="C38" s="178"/>
      <c r="D38" s="178"/>
      <c r="E38" s="178"/>
      <c r="F38" s="178"/>
      <c r="G38" s="178"/>
      <c r="H38" s="178"/>
      <c r="I38" s="108"/>
      <c r="J38" s="116"/>
    </row>
    <row r="39" spans="1:10" s="98" customFormat="1">
      <c r="A39" s="178"/>
      <c r="B39" s="178"/>
      <c r="C39" s="178"/>
      <c r="D39" s="178"/>
      <c r="E39" s="178"/>
      <c r="F39" s="178"/>
      <c r="G39" s="178"/>
      <c r="H39" s="178"/>
      <c r="I39" s="108"/>
      <c r="J39" s="116"/>
    </row>
    <row r="40" spans="1:10" s="98" customFormat="1">
      <c r="A40" s="178"/>
      <c r="B40" s="178"/>
      <c r="C40" s="178"/>
      <c r="D40" s="178"/>
      <c r="E40" s="178"/>
      <c r="F40" s="178"/>
      <c r="G40" s="178"/>
      <c r="H40" s="178"/>
      <c r="I40" s="108"/>
      <c r="J40" s="116"/>
    </row>
    <row r="41" spans="1:10" s="98" customFormat="1">
      <c r="A41" s="178"/>
      <c r="B41" s="178"/>
      <c r="C41" s="178"/>
      <c r="D41" s="178"/>
      <c r="E41" s="178"/>
      <c r="F41" s="178"/>
      <c r="G41" s="178"/>
      <c r="H41" s="178"/>
      <c r="I41" s="108"/>
      <c r="J41" s="116"/>
    </row>
    <row r="42" spans="1:10" s="98" customFormat="1">
      <c r="A42" s="178"/>
      <c r="B42" s="178"/>
      <c r="C42" s="178"/>
      <c r="D42" s="178"/>
      <c r="E42" s="178"/>
      <c r="F42" s="178"/>
      <c r="G42" s="178"/>
      <c r="H42" s="178"/>
      <c r="I42" s="108"/>
      <c r="J42" s="116"/>
    </row>
    <row r="43" spans="1:10" s="98" customFormat="1">
      <c r="A43" s="178"/>
      <c r="B43" s="178"/>
      <c r="C43" s="178"/>
      <c r="D43" s="178"/>
      <c r="E43" s="178"/>
      <c r="F43" s="178"/>
      <c r="G43" s="178"/>
      <c r="H43" s="178"/>
      <c r="I43" s="108"/>
      <c r="J43" s="116"/>
    </row>
    <row r="44" spans="1:10" s="98" customFormat="1">
      <c r="A44" s="178"/>
      <c r="B44" s="178"/>
      <c r="C44" s="178"/>
      <c r="D44" s="178"/>
      <c r="E44" s="178"/>
      <c r="F44" s="178"/>
      <c r="G44" s="178"/>
      <c r="H44" s="178"/>
      <c r="I44" s="108"/>
      <c r="J44" s="116"/>
    </row>
    <row r="45" spans="1:10" s="98" customFormat="1">
      <c r="A45" s="178"/>
      <c r="B45" s="178"/>
      <c r="C45" s="178"/>
      <c r="D45" s="178"/>
      <c r="E45" s="178"/>
      <c r="F45" s="178"/>
      <c r="G45" s="178"/>
      <c r="H45" s="178"/>
      <c r="I45" s="108"/>
      <c r="J45" s="116"/>
    </row>
    <row r="46" spans="1:10" s="98" customFormat="1">
      <c r="A46" s="178"/>
      <c r="B46" s="178"/>
      <c r="C46" s="178"/>
      <c r="D46" s="178"/>
      <c r="E46" s="178"/>
      <c r="F46" s="178"/>
      <c r="G46" s="178"/>
      <c r="H46" s="178"/>
      <c r="I46" s="108"/>
      <c r="J46" s="116"/>
    </row>
    <row r="47" spans="1:10" s="98" customFormat="1">
      <c r="A47" s="178"/>
      <c r="B47" s="178"/>
      <c r="C47" s="178"/>
      <c r="D47" s="178"/>
      <c r="E47" s="178"/>
      <c r="F47" s="178"/>
      <c r="G47" s="178"/>
      <c r="H47" s="178"/>
      <c r="I47" s="108"/>
      <c r="J47" s="116"/>
    </row>
    <row r="48" spans="1:10" s="98" customFormat="1">
      <c r="A48" s="178"/>
      <c r="B48" s="178"/>
      <c r="C48" s="178"/>
      <c r="D48" s="178"/>
      <c r="E48" s="178"/>
      <c r="F48" s="178"/>
      <c r="G48" s="178"/>
      <c r="H48" s="178"/>
      <c r="I48" s="108"/>
      <c r="J48" s="116"/>
    </row>
    <row r="49" spans="1:10" s="98" customFormat="1">
      <c r="A49" s="178"/>
      <c r="B49" s="178"/>
      <c r="C49" s="178"/>
      <c r="D49" s="178"/>
      <c r="E49" s="178"/>
      <c r="F49" s="178"/>
      <c r="G49" s="178"/>
      <c r="H49" s="178"/>
      <c r="I49" s="108"/>
      <c r="J49" s="116"/>
    </row>
    <row r="50" spans="1:10" s="98" customFormat="1">
      <c r="A50" s="178"/>
      <c r="B50" s="178"/>
      <c r="C50" s="178"/>
      <c r="D50" s="178"/>
      <c r="E50" s="178"/>
      <c r="F50" s="178"/>
      <c r="G50" s="178"/>
      <c r="H50" s="178"/>
      <c r="I50" s="108"/>
      <c r="J50" s="116"/>
    </row>
    <row r="51" spans="1:10" s="98" customFormat="1">
      <c r="A51" s="178"/>
      <c r="B51" s="178"/>
      <c r="C51" s="178"/>
      <c r="D51" s="178"/>
      <c r="E51" s="178"/>
      <c r="F51" s="178"/>
      <c r="G51" s="178"/>
      <c r="H51" s="178"/>
      <c r="I51" s="108"/>
      <c r="J51" s="116"/>
    </row>
    <row r="52" spans="1:10" s="98" customFormat="1">
      <c r="A52" s="178"/>
      <c r="B52" s="178"/>
      <c r="C52" s="178"/>
      <c r="D52" s="178"/>
      <c r="E52" s="178"/>
      <c r="F52" s="178"/>
      <c r="G52" s="178"/>
      <c r="H52" s="178"/>
      <c r="I52" s="108"/>
      <c r="J52" s="116"/>
    </row>
    <row r="53" spans="1:10" s="98" customFormat="1">
      <c r="A53" s="178"/>
      <c r="B53" s="178"/>
      <c r="C53" s="178"/>
      <c r="D53" s="178"/>
      <c r="E53" s="178"/>
      <c r="F53" s="178"/>
      <c r="G53" s="178"/>
      <c r="H53" s="178"/>
      <c r="I53" s="108"/>
      <c r="J53" s="116"/>
    </row>
    <row r="54" spans="1:10" s="98" customFormat="1">
      <c r="A54" s="178"/>
      <c r="B54" s="178"/>
      <c r="C54" s="178"/>
      <c r="D54" s="178"/>
      <c r="E54" s="178"/>
      <c r="F54" s="178"/>
      <c r="G54" s="178"/>
      <c r="H54" s="178"/>
      <c r="I54" s="108"/>
      <c r="J54" s="116"/>
    </row>
    <row r="55" spans="1:10" s="98" customFormat="1">
      <c r="A55" s="178"/>
      <c r="B55" s="178"/>
      <c r="C55" s="178"/>
      <c r="D55" s="178"/>
      <c r="E55" s="178"/>
      <c r="F55" s="178"/>
      <c r="G55" s="178"/>
      <c r="H55" s="178"/>
      <c r="I55" s="108"/>
      <c r="J55" s="116"/>
    </row>
    <row r="56" spans="1:10" s="98" customFormat="1">
      <c r="A56" s="178"/>
      <c r="B56" s="178"/>
      <c r="C56" s="178"/>
      <c r="D56" s="178"/>
      <c r="E56" s="178"/>
      <c r="F56" s="178"/>
      <c r="G56" s="178"/>
      <c r="H56" s="178"/>
      <c r="I56" s="108"/>
      <c r="J56" s="116"/>
    </row>
    <row r="57" spans="1:10" s="98" customFormat="1">
      <c r="A57" s="178"/>
      <c r="B57" s="178"/>
      <c r="C57" s="178"/>
      <c r="D57" s="178"/>
      <c r="E57" s="178"/>
      <c r="F57" s="178"/>
      <c r="G57" s="178"/>
      <c r="H57" s="178"/>
      <c r="I57" s="108"/>
      <c r="J57" s="116"/>
    </row>
    <row r="58" spans="1:10" s="98" customFormat="1">
      <c r="A58" s="178"/>
      <c r="B58" s="178"/>
      <c r="C58" s="178"/>
      <c r="D58" s="178"/>
      <c r="E58" s="178"/>
      <c r="F58" s="178"/>
      <c r="G58" s="178"/>
      <c r="H58" s="178"/>
      <c r="I58" s="108"/>
      <c r="J58" s="116"/>
    </row>
    <row r="59" spans="1:10" s="98" customFormat="1">
      <c r="A59" s="178"/>
      <c r="B59" s="178"/>
      <c r="C59" s="178"/>
      <c r="D59" s="178"/>
      <c r="E59" s="178"/>
      <c r="F59" s="178"/>
      <c r="G59" s="178"/>
      <c r="H59" s="178"/>
      <c r="I59" s="108"/>
      <c r="J59" s="116"/>
    </row>
    <row r="60" spans="1:10" s="98" customFormat="1">
      <c r="A60" s="178"/>
      <c r="B60" s="178"/>
      <c r="C60" s="178"/>
      <c r="D60" s="178"/>
      <c r="E60" s="178"/>
      <c r="F60" s="178"/>
      <c r="G60" s="178"/>
      <c r="H60" s="178"/>
      <c r="I60" s="108"/>
      <c r="J60" s="116"/>
    </row>
    <row r="61" spans="1:10" s="98" customFormat="1">
      <c r="A61" s="178"/>
      <c r="B61" s="178"/>
      <c r="C61" s="178"/>
      <c r="D61" s="178"/>
      <c r="E61" s="178"/>
      <c r="F61" s="178"/>
      <c r="G61" s="178"/>
      <c r="H61" s="178"/>
      <c r="I61" s="108"/>
      <c r="J61" s="116"/>
    </row>
    <row r="62" spans="1:10" s="98" customFormat="1">
      <c r="A62" s="178"/>
      <c r="B62" s="178"/>
      <c r="C62" s="178"/>
      <c r="D62" s="178"/>
      <c r="E62" s="178"/>
      <c r="F62" s="178"/>
      <c r="G62" s="178"/>
      <c r="H62" s="178"/>
      <c r="I62" s="108"/>
      <c r="J62" s="116"/>
    </row>
    <row r="63" spans="1:10" s="98" customFormat="1">
      <c r="A63" s="178"/>
      <c r="B63" s="178"/>
      <c r="C63" s="178"/>
      <c r="D63" s="178"/>
      <c r="E63" s="178"/>
      <c r="F63" s="178"/>
      <c r="G63" s="178"/>
      <c r="H63" s="178"/>
      <c r="I63" s="108"/>
      <c r="J63" s="116"/>
    </row>
    <row r="64" spans="1:10" s="98" customFormat="1">
      <c r="A64" s="178"/>
      <c r="B64" s="178"/>
      <c r="C64" s="178"/>
      <c r="D64" s="178"/>
      <c r="E64" s="178"/>
      <c r="F64" s="178"/>
      <c r="G64" s="178"/>
      <c r="H64" s="178"/>
      <c r="I64" s="108"/>
      <c r="J64" s="116"/>
    </row>
    <row r="65" spans="1:10" s="98" customFormat="1">
      <c r="A65" s="178"/>
      <c r="B65" s="178"/>
      <c r="C65" s="178"/>
      <c r="D65" s="178"/>
      <c r="E65" s="178"/>
      <c r="F65" s="178"/>
      <c r="G65" s="178"/>
      <c r="H65" s="178"/>
      <c r="I65" s="108"/>
      <c r="J65" s="116"/>
    </row>
    <row r="66" spans="1:10" s="98" customFormat="1">
      <c r="A66" s="178"/>
      <c r="B66" s="178"/>
      <c r="C66" s="178"/>
      <c r="D66" s="178"/>
      <c r="E66" s="178"/>
      <c r="F66" s="178"/>
      <c r="G66" s="178"/>
      <c r="H66" s="178"/>
      <c r="I66" s="108"/>
      <c r="J66" s="116"/>
    </row>
    <row r="67" spans="1:10" s="98" customFormat="1">
      <c r="A67" s="178"/>
      <c r="B67" s="178"/>
      <c r="C67" s="178"/>
      <c r="D67" s="178"/>
      <c r="E67" s="178"/>
      <c r="F67" s="178"/>
      <c r="G67" s="178"/>
      <c r="H67" s="178"/>
      <c r="I67" s="108"/>
      <c r="J67" s="116"/>
    </row>
    <row r="68" spans="1:10" s="98" customFormat="1">
      <c r="A68" s="178"/>
      <c r="B68" s="178"/>
      <c r="C68" s="178"/>
      <c r="D68" s="178"/>
      <c r="E68" s="178"/>
      <c r="F68" s="178"/>
      <c r="G68" s="178"/>
      <c r="H68" s="178"/>
      <c r="I68" s="108"/>
      <c r="J68" s="116"/>
    </row>
    <row r="69" spans="1:10" s="98" customFormat="1">
      <c r="A69" s="178"/>
      <c r="B69" s="178"/>
      <c r="C69" s="178"/>
      <c r="D69" s="178"/>
      <c r="E69" s="178"/>
      <c r="F69" s="178"/>
      <c r="G69" s="178"/>
      <c r="H69" s="178"/>
      <c r="I69" s="108"/>
      <c r="J69" s="116"/>
    </row>
    <row r="70" spans="1:10" s="98" customFormat="1">
      <c r="A70" s="178"/>
      <c r="B70" s="178"/>
      <c r="C70" s="178"/>
      <c r="D70" s="178"/>
      <c r="E70" s="178"/>
      <c r="F70" s="178"/>
      <c r="G70" s="178"/>
      <c r="H70" s="178"/>
      <c r="I70" s="108"/>
      <c r="J70" s="116"/>
    </row>
    <row r="71" spans="1:10" s="98" customFormat="1">
      <c r="A71" s="178"/>
      <c r="B71" s="178"/>
      <c r="C71" s="178"/>
      <c r="D71" s="178"/>
      <c r="E71" s="178"/>
      <c r="F71" s="178"/>
      <c r="G71" s="178"/>
      <c r="H71" s="178"/>
      <c r="I71" s="108"/>
      <c r="J71" s="116"/>
    </row>
    <row r="72" spans="1:10" s="98" customFormat="1">
      <c r="A72" s="178"/>
      <c r="B72" s="178"/>
      <c r="C72" s="178"/>
      <c r="D72" s="178"/>
      <c r="E72" s="178"/>
      <c r="F72" s="178"/>
      <c r="G72" s="178"/>
      <c r="H72" s="178"/>
      <c r="I72" s="108"/>
      <c r="J72" s="116"/>
    </row>
    <row r="73" spans="1:10" s="98" customFormat="1">
      <c r="A73" s="178"/>
      <c r="B73" s="178"/>
      <c r="C73" s="178"/>
      <c r="D73" s="178"/>
      <c r="E73" s="178"/>
      <c r="F73" s="178"/>
      <c r="G73" s="178"/>
      <c r="H73" s="178"/>
      <c r="I73" s="108"/>
      <c r="J73" s="116"/>
    </row>
    <row r="74" spans="1:10" s="98" customFormat="1">
      <c r="A74" s="178"/>
      <c r="B74" s="178"/>
      <c r="C74" s="178"/>
      <c r="D74" s="178"/>
      <c r="E74" s="178"/>
      <c r="F74" s="178"/>
      <c r="G74" s="178"/>
      <c r="H74" s="178"/>
      <c r="I74" s="108"/>
      <c r="J74" s="116"/>
    </row>
    <row r="75" spans="1:10" s="98" customFormat="1">
      <c r="A75" s="178"/>
      <c r="B75" s="178"/>
      <c r="C75" s="178"/>
      <c r="D75" s="178"/>
      <c r="E75" s="178"/>
      <c r="F75" s="178"/>
      <c r="G75" s="178"/>
      <c r="H75" s="178"/>
      <c r="I75" s="108"/>
      <c r="J75" s="116"/>
    </row>
    <row r="76" spans="1:10" s="98" customFormat="1">
      <c r="A76" s="178"/>
      <c r="B76" s="178"/>
      <c r="C76" s="178"/>
      <c r="D76" s="178"/>
      <c r="E76" s="178"/>
      <c r="F76" s="178"/>
      <c r="G76" s="178"/>
      <c r="H76" s="178"/>
      <c r="I76" s="108"/>
      <c r="J76" s="116"/>
    </row>
    <row r="77" spans="1:10" s="98" customFormat="1">
      <c r="A77" s="178"/>
      <c r="B77" s="178"/>
      <c r="C77" s="178"/>
      <c r="D77" s="178"/>
      <c r="E77" s="178"/>
      <c r="F77" s="178"/>
      <c r="G77" s="178"/>
      <c r="H77" s="178"/>
      <c r="I77" s="108"/>
      <c r="J77" s="116"/>
    </row>
    <row r="78" spans="1:10" s="98" customFormat="1">
      <c r="A78" s="178"/>
      <c r="B78" s="178"/>
      <c r="C78" s="178"/>
      <c r="D78" s="178"/>
      <c r="E78" s="178"/>
      <c r="F78" s="178"/>
      <c r="G78" s="178"/>
      <c r="H78" s="178"/>
      <c r="I78" s="108"/>
      <c r="J78" s="116"/>
    </row>
    <row r="79" spans="1:10" s="98" customFormat="1">
      <c r="A79" s="178"/>
      <c r="B79" s="178"/>
      <c r="C79" s="178"/>
      <c r="D79" s="178"/>
      <c r="E79" s="178"/>
      <c r="F79" s="178"/>
      <c r="G79" s="178"/>
      <c r="H79" s="178"/>
      <c r="I79" s="108"/>
      <c r="J79" s="116"/>
    </row>
    <row r="80" spans="1:10" s="98" customFormat="1">
      <c r="A80" s="178"/>
      <c r="B80" s="178"/>
      <c r="C80" s="178"/>
      <c r="D80" s="178"/>
      <c r="E80" s="178"/>
      <c r="F80" s="178"/>
      <c r="G80" s="178"/>
      <c r="H80" s="178"/>
      <c r="I80" s="108"/>
      <c r="J80" s="116"/>
    </row>
    <row r="81" spans="1:10" s="98" customFormat="1">
      <c r="A81" s="178"/>
      <c r="B81" s="178"/>
      <c r="C81" s="178"/>
      <c r="D81" s="178"/>
      <c r="E81" s="178"/>
      <c r="F81" s="178"/>
      <c r="G81" s="178"/>
      <c r="H81" s="178"/>
      <c r="I81" s="108"/>
      <c r="J81" s="116"/>
    </row>
    <row r="82" spans="1:10" s="98" customFormat="1">
      <c r="A82" s="178"/>
      <c r="B82" s="178"/>
      <c r="C82" s="178"/>
      <c r="D82" s="178"/>
      <c r="E82" s="178"/>
      <c r="F82" s="178"/>
      <c r="G82" s="178"/>
      <c r="H82" s="178"/>
      <c r="I82" s="108"/>
      <c r="J82" s="116"/>
    </row>
    <row r="83" spans="1:10" s="98" customFormat="1">
      <c r="A83" s="178"/>
      <c r="B83" s="178"/>
      <c r="C83" s="178"/>
      <c r="D83" s="178"/>
      <c r="E83" s="178"/>
      <c r="F83" s="178"/>
      <c r="G83" s="178"/>
      <c r="H83" s="178"/>
      <c r="I83" s="108"/>
      <c r="J83" s="116"/>
    </row>
    <row r="84" spans="1:10" s="98" customFormat="1">
      <c r="A84" s="178"/>
      <c r="B84" s="178"/>
      <c r="C84" s="178"/>
      <c r="D84" s="178"/>
      <c r="E84" s="178"/>
      <c r="F84" s="178"/>
      <c r="G84" s="178"/>
      <c r="H84" s="178"/>
      <c r="I84" s="108"/>
      <c r="J84" s="116"/>
    </row>
    <row r="85" spans="1:10" s="98" customFormat="1">
      <c r="A85" s="178"/>
      <c r="B85" s="178"/>
      <c r="C85" s="178"/>
      <c r="D85" s="178"/>
      <c r="E85" s="178"/>
      <c r="F85" s="178"/>
      <c r="G85" s="178"/>
      <c r="H85" s="178"/>
      <c r="I85" s="108"/>
      <c r="J85" s="116"/>
    </row>
    <row r="86" spans="1:10" s="98" customFormat="1">
      <c r="A86" s="178"/>
      <c r="B86" s="178"/>
      <c r="C86" s="178"/>
      <c r="D86" s="178"/>
      <c r="E86" s="178"/>
      <c r="F86" s="178"/>
      <c r="G86" s="178"/>
      <c r="H86" s="178"/>
      <c r="I86" s="108"/>
      <c r="J86" s="116"/>
    </row>
    <row r="87" spans="1:10" s="98" customFormat="1">
      <c r="A87" s="178"/>
      <c r="B87" s="178"/>
      <c r="C87" s="178"/>
      <c r="D87" s="178"/>
      <c r="E87" s="178"/>
      <c r="F87" s="178"/>
      <c r="G87" s="178"/>
      <c r="H87" s="178"/>
      <c r="I87" s="108"/>
      <c r="J87" s="116"/>
    </row>
    <row r="88" spans="1:10" s="98" customFormat="1">
      <c r="A88" s="178"/>
      <c r="B88" s="178"/>
      <c r="C88" s="178"/>
      <c r="D88" s="178"/>
      <c r="E88" s="178"/>
      <c r="F88" s="178"/>
      <c r="G88" s="178"/>
      <c r="H88" s="178"/>
      <c r="I88" s="108"/>
      <c r="J88" s="116"/>
    </row>
    <row r="89" spans="1:10" s="98" customFormat="1">
      <c r="A89" s="178"/>
      <c r="B89" s="178"/>
      <c r="C89" s="178"/>
      <c r="D89" s="178"/>
      <c r="E89" s="178"/>
      <c r="F89" s="178"/>
      <c r="G89" s="178"/>
      <c r="H89" s="178"/>
      <c r="I89" s="108"/>
      <c r="J89" s="116"/>
    </row>
    <row r="90" spans="1:10" s="98" customFormat="1">
      <c r="A90" s="178"/>
      <c r="B90" s="178"/>
      <c r="C90" s="178"/>
      <c r="D90" s="178"/>
      <c r="E90" s="178"/>
      <c r="F90" s="178"/>
      <c r="G90" s="178"/>
      <c r="H90" s="178"/>
      <c r="I90" s="108"/>
      <c r="J90" s="116"/>
    </row>
    <row r="91" spans="1:10" s="98" customFormat="1">
      <c r="A91" s="178"/>
      <c r="B91" s="178"/>
      <c r="C91" s="178"/>
      <c r="D91" s="178"/>
      <c r="E91" s="178"/>
      <c r="F91" s="178"/>
      <c r="G91" s="178"/>
      <c r="H91" s="178"/>
      <c r="I91" s="108"/>
      <c r="J91" s="116"/>
    </row>
    <row r="92" spans="1:10" s="98" customFormat="1">
      <c r="A92" s="178"/>
      <c r="B92" s="178"/>
      <c r="C92" s="178"/>
      <c r="D92" s="178"/>
      <c r="E92" s="178"/>
      <c r="F92" s="178"/>
      <c r="G92" s="178"/>
      <c r="H92" s="178"/>
      <c r="I92" s="108"/>
      <c r="J92" s="116"/>
    </row>
    <row r="93" spans="1:10" s="98" customFormat="1">
      <c r="A93" s="178"/>
      <c r="B93" s="178"/>
      <c r="C93" s="178"/>
      <c r="D93" s="178"/>
      <c r="E93" s="178"/>
      <c r="F93" s="178"/>
      <c r="G93" s="178"/>
      <c r="H93" s="178"/>
      <c r="I93" s="108"/>
      <c r="J93" s="116"/>
    </row>
    <row r="94" spans="1:10" s="98" customFormat="1">
      <c r="A94" s="178"/>
      <c r="B94" s="178"/>
      <c r="C94" s="178"/>
      <c r="D94" s="178"/>
      <c r="E94" s="178"/>
      <c r="F94" s="178"/>
      <c r="G94" s="178"/>
      <c r="H94" s="178"/>
      <c r="I94" s="108"/>
      <c r="J94" s="116"/>
    </row>
    <row r="95" spans="1:10" s="98" customFormat="1">
      <c r="A95" s="178"/>
      <c r="B95" s="178"/>
      <c r="C95" s="178"/>
      <c r="D95" s="178"/>
      <c r="E95" s="178"/>
      <c r="F95" s="178"/>
      <c r="G95" s="178"/>
      <c r="H95" s="178"/>
      <c r="I95" s="108"/>
      <c r="J95" s="116"/>
    </row>
    <row r="96" spans="1:10" s="98" customFormat="1">
      <c r="A96" s="178"/>
      <c r="B96" s="178"/>
      <c r="C96" s="178"/>
      <c r="D96" s="178"/>
      <c r="E96" s="178"/>
      <c r="F96" s="178"/>
      <c r="G96" s="178"/>
      <c r="H96" s="178"/>
      <c r="I96" s="108"/>
      <c r="J96" s="116"/>
    </row>
    <row r="97" spans="1:10" s="98" customFormat="1">
      <c r="A97" s="178"/>
      <c r="B97" s="178"/>
      <c r="C97" s="178"/>
      <c r="D97" s="178"/>
      <c r="E97" s="178"/>
      <c r="F97" s="178"/>
      <c r="G97" s="178"/>
      <c r="H97" s="178"/>
      <c r="I97" s="108"/>
      <c r="J97" s="116"/>
    </row>
    <row r="98" spans="1:10" s="98" customFormat="1">
      <c r="A98" s="178"/>
      <c r="B98" s="178"/>
      <c r="C98" s="178"/>
      <c r="D98" s="178"/>
      <c r="E98" s="178"/>
      <c r="F98" s="178"/>
      <c r="G98" s="178"/>
      <c r="H98" s="178"/>
      <c r="I98" s="108"/>
      <c r="J98" s="116"/>
    </row>
    <row r="99" spans="1:10" s="98" customFormat="1">
      <c r="A99" s="178"/>
      <c r="B99" s="178"/>
      <c r="C99" s="178"/>
      <c r="D99" s="178"/>
      <c r="E99" s="178"/>
      <c r="F99" s="178"/>
      <c r="G99" s="178"/>
      <c r="H99" s="178"/>
      <c r="I99" s="108"/>
      <c r="J99" s="116"/>
    </row>
    <row r="100" spans="1:10" s="98" customFormat="1" hidden="1">
      <c r="J100" s="117"/>
    </row>
    <row r="101" spans="1:10" s="98" customFormat="1" hidden="1">
      <c r="D101" s="35"/>
      <c r="E101" s="35"/>
      <c r="F101" s="35"/>
      <c r="G101" s="35"/>
      <c r="H101" s="35"/>
      <c r="I101" s="35"/>
      <c r="J101" s="117"/>
    </row>
    <row r="102" spans="1:10" s="98" customFormat="1" hidden="1">
      <c r="J102" s="117"/>
    </row>
    <row r="103" spans="1:10" s="98" customFormat="1" hidden="1">
      <c r="J103" s="117"/>
    </row>
    <row r="104" spans="1:10" s="98" customFormat="1" hidden="1">
      <c r="J104" s="117"/>
    </row>
    <row r="105" spans="1:10" s="98" customFormat="1" hidden="1">
      <c r="J105" s="117"/>
    </row>
    <row r="106" spans="1:10" s="98" customFormat="1" hidden="1">
      <c r="J106" s="117"/>
    </row>
    <row r="107" spans="1:10" s="98" customFormat="1" hidden="1">
      <c r="J107" s="117"/>
    </row>
    <row r="108" spans="1:10" s="98" customFormat="1" hidden="1">
      <c r="J108" s="117"/>
    </row>
    <row r="109" spans="1:10" s="98" customFormat="1" hidden="1">
      <c r="J109" s="117"/>
    </row>
    <row r="110" spans="1:10" s="98" customFormat="1" hidden="1">
      <c r="J110" s="117"/>
    </row>
    <row r="111" spans="1:10" s="98" customFormat="1" hidden="1">
      <c r="J111" s="117"/>
    </row>
    <row r="112" spans="1:10" s="98" customFormat="1" hidden="1">
      <c r="J112" s="117"/>
    </row>
    <row r="113" spans="10:10" s="98" customFormat="1" hidden="1">
      <c r="J113" s="117"/>
    </row>
    <row r="114" spans="10:10" s="98" customFormat="1" hidden="1">
      <c r="J114" s="117"/>
    </row>
    <row r="115" spans="10:10" s="98" customFormat="1" hidden="1">
      <c r="J115" s="117"/>
    </row>
    <row r="116" spans="10:10" s="98" customFormat="1" hidden="1">
      <c r="J116" s="117"/>
    </row>
    <row r="117" spans="10:10" s="98" customFormat="1" hidden="1">
      <c r="J117" s="117"/>
    </row>
    <row r="118" spans="10:10" s="98" customFormat="1" hidden="1">
      <c r="J118" s="117"/>
    </row>
    <row r="119" spans="10:10" s="98" customFormat="1" hidden="1">
      <c r="J119" s="117"/>
    </row>
    <row r="120" spans="10:10" s="98" customFormat="1" hidden="1">
      <c r="J120" s="117"/>
    </row>
    <row r="121" spans="10:10" s="98" customFormat="1" hidden="1">
      <c r="J121" s="117"/>
    </row>
    <row r="122" spans="10:10" s="98" customFormat="1" hidden="1">
      <c r="J122" s="117"/>
    </row>
    <row r="123" spans="10:10" s="98" customFormat="1" hidden="1">
      <c r="J123" s="117"/>
    </row>
    <row r="124" spans="10:10" s="98" customFormat="1" hidden="1">
      <c r="J124" s="117"/>
    </row>
    <row r="125" spans="10:10" s="98" customFormat="1" hidden="1">
      <c r="J125" s="117"/>
    </row>
    <row r="126" spans="10:10" s="98" customFormat="1" hidden="1">
      <c r="J126" s="117"/>
    </row>
    <row r="127" spans="10:10" s="98" customFormat="1" hidden="1">
      <c r="J127" s="117"/>
    </row>
    <row r="128" spans="10:10" s="98" customFormat="1" hidden="1">
      <c r="J128" s="117"/>
    </row>
    <row r="129" spans="10:10" s="98" customFormat="1" hidden="1">
      <c r="J129" s="117"/>
    </row>
    <row r="130" spans="10:10" s="98" customFormat="1" hidden="1">
      <c r="J130" s="117"/>
    </row>
    <row r="131" spans="10:10" s="98" customFormat="1" hidden="1">
      <c r="J131" s="117"/>
    </row>
    <row r="132" spans="10:10" s="98" customFormat="1" hidden="1">
      <c r="J132" s="117"/>
    </row>
    <row r="133" spans="10:10" s="98" customFormat="1" hidden="1">
      <c r="J133" s="117"/>
    </row>
    <row r="134" spans="10:10" s="98" customFormat="1" hidden="1">
      <c r="J134" s="117"/>
    </row>
    <row r="135" spans="10:10" s="98" customFormat="1" hidden="1">
      <c r="J135" s="117"/>
    </row>
    <row r="136" spans="10:10" s="98" customFormat="1" hidden="1">
      <c r="J136" s="117"/>
    </row>
    <row r="137" spans="10:10" s="98" customFormat="1" hidden="1">
      <c r="J137" s="117"/>
    </row>
    <row r="138" spans="10:10" s="98" customFormat="1" hidden="1">
      <c r="J138" s="117"/>
    </row>
    <row r="139" spans="10:10" s="98" customFormat="1" hidden="1">
      <c r="J139" s="117"/>
    </row>
    <row r="140" spans="10:10" s="98" customFormat="1" hidden="1">
      <c r="J140" s="117"/>
    </row>
    <row r="141" spans="10:10" s="98" customFormat="1" hidden="1">
      <c r="J141" s="117"/>
    </row>
    <row r="142" spans="10:10" s="98" customFormat="1" hidden="1">
      <c r="J142" s="117"/>
    </row>
    <row r="143" spans="10:10" s="98" customFormat="1" hidden="1">
      <c r="J143" s="117"/>
    </row>
    <row r="144" spans="10:10" s="98" customFormat="1" hidden="1">
      <c r="J144" s="117"/>
    </row>
    <row r="145" spans="10:10" s="98" customFormat="1" hidden="1">
      <c r="J145" s="117"/>
    </row>
    <row r="146" spans="10:10" s="98" customFormat="1" hidden="1">
      <c r="J146" s="117"/>
    </row>
    <row r="147" spans="10:10" s="98" customFormat="1" hidden="1">
      <c r="J147" s="117"/>
    </row>
    <row r="148" spans="10:10" s="98" customFormat="1" hidden="1">
      <c r="J148" s="117"/>
    </row>
    <row r="149" spans="10:10" s="98" customFormat="1" hidden="1">
      <c r="J149" s="117"/>
    </row>
    <row r="150" spans="10:10" s="98" customFormat="1" hidden="1">
      <c r="J150" s="117"/>
    </row>
    <row r="151" spans="10:10" s="98" customFormat="1" hidden="1">
      <c r="J151" s="117"/>
    </row>
    <row r="152" spans="10:10" s="98" customFormat="1" hidden="1">
      <c r="J152" s="117"/>
    </row>
    <row r="153" spans="10:10" s="98" customFormat="1" hidden="1">
      <c r="J153" s="117"/>
    </row>
    <row r="154" spans="10:10" s="98" customFormat="1" hidden="1">
      <c r="J154" s="117"/>
    </row>
    <row r="155" spans="10:10" s="98" customFormat="1" hidden="1">
      <c r="J155" s="117"/>
    </row>
    <row r="156" spans="10:10" s="98" customFormat="1" hidden="1">
      <c r="J156" s="117"/>
    </row>
    <row r="157" spans="10:10" s="98" customFormat="1" hidden="1">
      <c r="J157" s="117"/>
    </row>
    <row r="158" spans="10:10" s="98" customFormat="1" hidden="1">
      <c r="J158" s="117"/>
    </row>
    <row r="159" spans="10:10" s="98" customFormat="1" hidden="1">
      <c r="J159" s="117"/>
    </row>
    <row r="160" spans="10:10" s="98" customFormat="1" hidden="1">
      <c r="J160" s="117"/>
    </row>
    <row r="161" spans="10:10" s="98" customFormat="1" hidden="1">
      <c r="J161" s="117"/>
    </row>
    <row r="162" spans="10:10" s="98" customFormat="1" hidden="1">
      <c r="J162" s="117"/>
    </row>
    <row r="163" spans="10:10" s="98" customFormat="1" hidden="1">
      <c r="J163" s="117"/>
    </row>
    <row r="164" spans="10:10" s="98" customFormat="1" hidden="1">
      <c r="J164" s="117"/>
    </row>
    <row r="165" spans="10:10" s="98" customFormat="1" hidden="1">
      <c r="J165" s="117"/>
    </row>
    <row r="166" spans="10:10" s="98" customFormat="1" hidden="1">
      <c r="J166" s="117"/>
    </row>
    <row r="167" spans="10:10" s="98" customFormat="1" hidden="1">
      <c r="J167" s="117"/>
    </row>
    <row r="168" spans="10:10" s="98" customFormat="1" hidden="1">
      <c r="J168" s="117"/>
    </row>
    <row r="169" spans="10:10" s="98" customFormat="1" hidden="1">
      <c r="J169" s="117"/>
    </row>
    <row r="170" spans="10:10" s="98" customFormat="1" hidden="1">
      <c r="J170" s="117"/>
    </row>
    <row r="171" spans="10:10" s="98" customFormat="1" hidden="1">
      <c r="J171" s="117"/>
    </row>
    <row r="172" spans="10:10" s="98" customFormat="1" hidden="1">
      <c r="J172" s="117"/>
    </row>
    <row r="173" spans="10:10" s="98" customFormat="1" hidden="1">
      <c r="J173" s="117"/>
    </row>
    <row r="174" spans="10:10" s="98" customFormat="1" hidden="1">
      <c r="J174" s="117"/>
    </row>
    <row r="175" spans="10:10" s="98" customFormat="1" hidden="1">
      <c r="J175" s="117"/>
    </row>
    <row r="176" spans="10:10" s="98" customFormat="1" hidden="1">
      <c r="J176" s="117"/>
    </row>
    <row r="177" spans="10:10" s="98" customFormat="1" hidden="1">
      <c r="J177" s="117"/>
    </row>
    <row r="178" spans="10:10" s="98" customFormat="1" hidden="1">
      <c r="J178" s="117"/>
    </row>
    <row r="179" spans="10:10" s="98" customFormat="1" hidden="1">
      <c r="J179" s="117"/>
    </row>
    <row r="180" spans="10:10" s="98" customFormat="1" hidden="1">
      <c r="J180" s="117"/>
    </row>
    <row r="181" spans="10:10" s="98" customFormat="1" hidden="1">
      <c r="J181" s="117"/>
    </row>
    <row r="182" spans="10:10" s="98" customFormat="1" hidden="1">
      <c r="J182" s="117"/>
    </row>
    <row r="183" spans="10:10" s="98" customFormat="1" hidden="1">
      <c r="J183" s="117"/>
    </row>
    <row r="184" spans="10:10" s="98" customFormat="1" hidden="1">
      <c r="J184" s="117"/>
    </row>
    <row r="185" spans="10:10" s="98" customFormat="1" hidden="1">
      <c r="J185" s="117"/>
    </row>
    <row r="186" spans="10:10" s="98" customFormat="1" hidden="1">
      <c r="J186" s="117"/>
    </row>
    <row r="187" spans="10:10" s="98" customFormat="1" hidden="1">
      <c r="J187" s="117"/>
    </row>
    <row r="188" spans="10:10" s="98" customFormat="1" hidden="1">
      <c r="J188" s="117"/>
    </row>
    <row r="189" spans="10:10" s="98" customFormat="1" hidden="1">
      <c r="J189" s="117"/>
    </row>
    <row r="190" spans="10:10" s="98" customFormat="1" hidden="1">
      <c r="J190" s="117"/>
    </row>
    <row r="191" spans="10:10" s="98" customFormat="1" hidden="1">
      <c r="J191" s="117"/>
    </row>
    <row r="192" spans="10:10" s="98" customFormat="1" hidden="1">
      <c r="J192" s="117"/>
    </row>
    <row r="193" spans="10:10" s="98" customFormat="1" hidden="1">
      <c r="J193" s="117"/>
    </row>
    <row r="194" spans="10:10" s="98" customFormat="1" hidden="1">
      <c r="J194" s="117"/>
    </row>
    <row r="195" spans="10:10" s="98" customFormat="1" hidden="1">
      <c r="J195" s="117"/>
    </row>
    <row r="196" spans="10:10" s="98" customFormat="1" hidden="1">
      <c r="J196" s="117"/>
    </row>
    <row r="197" spans="10:10" s="98" customFormat="1" hidden="1">
      <c r="J197" s="117"/>
    </row>
    <row r="198" spans="10:10" s="98" customFormat="1" hidden="1">
      <c r="J198" s="117"/>
    </row>
    <row r="199" spans="10:10" s="98" customFormat="1" hidden="1">
      <c r="J199" s="117"/>
    </row>
    <row r="200" spans="10:10" s="98" customFormat="1" hidden="1">
      <c r="J200" s="117"/>
    </row>
    <row r="201" spans="10:10" s="98" customFormat="1" hidden="1">
      <c r="J201" s="117"/>
    </row>
    <row r="202" spans="10:10" s="98" customFormat="1" hidden="1">
      <c r="J202" s="117"/>
    </row>
    <row r="203" spans="10:10" s="98" customFormat="1" hidden="1">
      <c r="J203" s="117"/>
    </row>
    <row r="204" spans="10:10" s="98" customFormat="1" hidden="1">
      <c r="J204" s="117"/>
    </row>
    <row r="205" spans="10:10" s="98" customFormat="1" hidden="1">
      <c r="J205" s="117"/>
    </row>
    <row r="206" spans="10:10" s="98" customFormat="1" hidden="1">
      <c r="J206" s="117"/>
    </row>
    <row r="207" spans="10:10" s="98" customFormat="1" hidden="1">
      <c r="J207" s="117"/>
    </row>
    <row r="208" spans="10:10" s="98" customFormat="1" hidden="1">
      <c r="J208" s="117"/>
    </row>
    <row r="209" spans="10:10" s="98" customFormat="1" hidden="1">
      <c r="J209" s="117"/>
    </row>
    <row r="210" spans="10:10" s="98" customFormat="1" hidden="1">
      <c r="J210" s="117"/>
    </row>
    <row r="211" spans="10:10" s="98" customFormat="1" hidden="1">
      <c r="J211" s="117"/>
    </row>
    <row r="212" spans="10:10" s="98" customFormat="1" hidden="1">
      <c r="J212" s="117"/>
    </row>
    <row r="213" spans="10:10" s="98" customFormat="1" hidden="1">
      <c r="J213" s="117"/>
    </row>
    <row r="214" spans="10:10" s="98" customFormat="1" hidden="1">
      <c r="J214" s="117"/>
    </row>
    <row r="215" spans="10:10" s="98" customFormat="1" hidden="1">
      <c r="J215" s="117"/>
    </row>
    <row r="216" spans="10:10" s="98" customFormat="1" hidden="1">
      <c r="J216" s="117"/>
    </row>
    <row r="217" spans="10:10" s="98" customFormat="1" hidden="1">
      <c r="J217" s="117"/>
    </row>
    <row r="218" spans="10:10" s="98" customFormat="1" hidden="1">
      <c r="J218" s="117"/>
    </row>
    <row r="219" spans="10:10" s="98" customFormat="1" hidden="1">
      <c r="J219" s="117"/>
    </row>
    <row r="220" spans="10:10" s="98" customFormat="1" hidden="1">
      <c r="J220" s="117"/>
    </row>
    <row r="221" spans="10:10" s="98" customFormat="1" hidden="1">
      <c r="J221" s="117"/>
    </row>
    <row r="222" spans="10:10" s="98" customFormat="1" hidden="1">
      <c r="J222" s="117"/>
    </row>
    <row r="223" spans="10:10" s="98" customFormat="1" hidden="1">
      <c r="J223" s="117"/>
    </row>
    <row r="224" spans="10:10" s="98" customFormat="1" hidden="1">
      <c r="J224" s="117"/>
    </row>
    <row r="225" spans="10:10" s="98" customFormat="1" hidden="1">
      <c r="J225" s="117"/>
    </row>
    <row r="226" spans="10:10" s="98" customFormat="1" hidden="1">
      <c r="J226" s="117"/>
    </row>
    <row r="227" spans="10:10" s="98" customFormat="1" hidden="1">
      <c r="J227" s="117"/>
    </row>
    <row r="228" spans="10:10" s="98" customFormat="1" hidden="1">
      <c r="J228" s="117"/>
    </row>
    <row r="229" spans="10:10" s="98" customFormat="1" hidden="1">
      <c r="J229" s="117"/>
    </row>
    <row r="230" spans="10:10" s="98" customFormat="1" hidden="1">
      <c r="J230" s="117"/>
    </row>
    <row r="231" spans="10:10" s="98" customFormat="1" hidden="1">
      <c r="J231" s="117"/>
    </row>
    <row r="232" spans="10:10" s="98" customFormat="1" hidden="1">
      <c r="J232" s="117"/>
    </row>
    <row r="233" spans="10:10" s="98" customFormat="1" hidden="1">
      <c r="J233" s="117"/>
    </row>
    <row r="234" spans="10:10" s="98" customFormat="1" hidden="1">
      <c r="J234" s="117"/>
    </row>
    <row r="235" spans="10:10" s="98" customFormat="1" hidden="1">
      <c r="J235" s="117"/>
    </row>
    <row r="236" spans="10:10" s="98" customFormat="1" hidden="1">
      <c r="J236" s="117"/>
    </row>
    <row r="237" spans="10:10" s="98" customFormat="1" hidden="1">
      <c r="J237" s="117"/>
    </row>
    <row r="238" spans="10:10" s="98" customFormat="1" hidden="1">
      <c r="J238" s="117"/>
    </row>
    <row r="239" spans="10:10" s="98" customFormat="1" hidden="1">
      <c r="J239" s="117"/>
    </row>
    <row r="240" spans="10:10" s="98" customFormat="1" hidden="1">
      <c r="J240" s="117"/>
    </row>
    <row r="241" spans="10:10" s="98" customFormat="1" hidden="1">
      <c r="J241" s="117"/>
    </row>
    <row r="242" spans="10:10" s="98" customFormat="1" hidden="1">
      <c r="J242" s="117"/>
    </row>
    <row r="243" spans="10:10" s="98" customFormat="1" hidden="1">
      <c r="J243" s="117"/>
    </row>
    <row r="244" spans="10:10" s="98" customFormat="1" hidden="1">
      <c r="J244" s="117"/>
    </row>
    <row r="245" spans="10:10" s="98" customFormat="1" hidden="1">
      <c r="J245" s="117"/>
    </row>
    <row r="246" spans="10:10" s="98" customFormat="1" hidden="1">
      <c r="J246" s="117"/>
    </row>
    <row r="247" spans="10:10" s="98" customFormat="1" hidden="1">
      <c r="J247" s="117"/>
    </row>
    <row r="248" spans="10:10" s="98" customFormat="1" hidden="1">
      <c r="J248" s="117"/>
    </row>
    <row r="249" spans="10:10" s="98" customFormat="1" hidden="1">
      <c r="J249" s="117"/>
    </row>
    <row r="250" spans="10:10" s="98" customFormat="1" hidden="1">
      <c r="J250" s="117"/>
    </row>
    <row r="251" spans="10:10" s="98" customFormat="1" hidden="1">
      <c r="J251" s="117"/>
    </row>
    <row r="252" spans="10:10" s="98" customFormat="1" hidden="1">
      <c r="J252" s="117"/>
    </row>
    <row r="253" spans="10:10" s="98" customFormat="1" hidden="1">
      <c r="J253" s="117"/>
    </row>
    <row r="254" spans="10:10" s="98" customFormat="1" hidden="1">
      <c r="J254" s="117"/>
    </row>
    <row r="255" spans="10:10" s="98" customFormat="1" hidden="1">
      <c r="J255" s="117"/>
    </row>
    <row r="256" spans="10:10" s="98" customFormat="1" hidden="1">
      <c r="J256" s="117"/>
    </row>
    <row r="257" spans="10:10" s="98" customFormat="1" hidden="1">
      <c r="J257" s="117"/>
    </row>
    <row r="258" spans="10:10" s="98" customFormat="1" hidden="1">
      <c r="J258" s="117"/>
    </row>
    <row r="259" spans="10:10" s="98" customFormat="1" hidden="1">
      <c r="J259" s="117"/>
    </row>
    <row r="260" spans="10:10" s="98" customFormat="1" hidden="1">
      <c r="J260" s="117"/>
    </row>
    <row r="261" spans="10:10" s="98" customFormat="1" hidden="1">
      <c r="J261" s="117"/>
    </row>
    <row r="262" spans="10:10" s="98" customFormat="1" hidden="1">
      <c r="J262" s="117"/>
    </row>
    <row r="263" spans="10:10" s="98" customFormat="1" hidden="1">
      <c r="J263" s="117"/>
    </row>
    <row r="264" spans="10:10" s="98" customFormat="1" hidden="1">
      <c r="J264" s="117"/>
    </row>
    <row r="265" spans="10:10" s="98" customFormat="1" hidden="1">
      <c r="J265" s="117"/>
    </row>
    <row r="266" spans="10:10" s="98" customFormat="1" hidden="1">
      <c r="J266" s="117"/>
    </row>
    <row r="267" spans="10:10" s="98" customFormat="1" hidden="1">
      <c r="J267" s="117"/>
    </row>
    <row r="268" spans="10:10" s="98" customFormat="1" hidden="1">
      <c r="J268" s="117"/>
    </row>
    <row r="269" spans="10:10" s="98" customFormat="1" hidden="1">
      <c r="J269" s="117"/>
    </row>
    <row r="270" spans="10:10" s="98" customFormat="1" hidden="1">
      <c r="J270" s="117"/>
    </row>
    <row r="271" spans="10:10" s="98" customFormat="1" hidden="1">
      <c r="J271" s="117"/>
    </row>
    <row r="272" spans="10:10" s="98" customFormat="1" hidden="1">
      <c r="J272" s="117"/>
    </row>
    <row r="273" spans="10:10" s="98" customFormat="1" hidden="1">
      <c r="J273" s="117"/>
    </row>
    <row r="274" spans="10:10" s="98" customFormat="1" hidden="1">
      <c r="J274" s="117"/>
    </row>
    <row r="275" spans="10:10" s="98" customFormat="1" hidden="1">
      <c r="J275" s="117"/>
    </row>
    <row r="276" spans="10:10" s="98" customFormat="1" hidden="1">
      <c r="J276" s="117"/>
    </row>
    <row r="277" spans="10:10" s="98" customFormat="1" hidden="1">
      <c r="J277" s="117"/>
    </row>
    <row r="278" spans="10:10" s="98" customFormat="1" hidden="1">
      <c r="J278" s="117"/>
    </row>
    <row r="279" spans="10:10" s="98" customFormat="1" hidden="1">
      <c r="J279" s="117"/>
    </row>
    <row r="280" spans="10:10" s="98" customFormat="1" hidden="1">
      <c r="J280" s="117"/>
    </row>
    <row r="281" spans="10:10" s="98" customFormat="1" hidden="1">
      <c r="J281" s="117"/>
    </row>
    <row r="282" spans="10:10" s="98" customFormat="1" hidden="1">
      <c r="J282" s="117"/>
    </row>
    <row r="283" spans="10:10" s="98" customFormat="1" hidden="1">
      <c r="J283" s="117"/>
    </row>
    <row r="284" spans="10:10" s="98" customFormat="1" hidden="1">
      <c r="J284" s="117"/>
    </row>
    <row r="285" spans="10:10" s="98" customFormat="1" hidden="1">
      <c r="J285" s="117"/>
    </row>
    <row r="286" spans="10:10" s="98" customFormat="1" hidden="1">
      <c r="J286" s="117"/>
    </row>
    <row r="287" spans="10:10" s="98" customFormat="1" hidden="1">
      <c r="J287" s="117"/>
    </row>
    <row r="288" spans="10:10" s="98" customFormat="1" hidden="1">
      <c r="J288" s="117"/>
    </row>
    <row r="289" spans="10:10" s="98" customFormat="1" hidden="1">
      <c r="J289" s="117"/>
    </row>
    <row r="290" spans="10:10" s="98" customFormat="1" hidden="1">
      <c r="J290" s="117"/>
    </row>
    <row r="291" spans="10:10" s="98" customFormat="1" hidden="1">
      <c r="J291" s="117"/>
    </row>
    <row r="292" spans="10:10" s="98" customFormat="1" hidden="1">
      <c r="J292" s="117"/>
    </row>
    <row r="293" spans="10:10" s="98" customFormat="1" hidden="1">
      <c r="J293" s="117"/>
    </row>
    <row r="294" spans="10:10" s="98" customFormat="1" hidden="1">
      <c r="J294" s="117"/>
    </row>
    <row r="295" spans="10:10" s="98" customFormat="1" hidden="1">
      <c r="J295" s="117"/>
    </row>
    <row r="296" spans="10:10" s="98" customFormat="1" hidden="1">
      <c r="J296" s="117"/>
    </row>
    <row r="297" spans="10:10" s="98" customFormat="1" hidden="1">
      <c r="J297" s="117"/>
    </row>
    <row r="298" spans="10:10" s="98" customFormat="1" hidden="1">
      <c r="J298" s="117"/>
    </row>
    <row r="299" spans="10:10" s="98" customFormat="1" hidden="1">
      <c r="J299" s="117"/>
    </row>
    <row r="300" spans="10:10" s="98" customFormat="1" hidden="1">
      <c r="J300" s="117"/>
    </row>
    <row r="301" spans="10:10" s="98" customFormat="1" hidden="1">
      <c r="J301" s="117"/>
    </row>
    <row r="302" spans="10:10" s="98" customFormat="1" hidden="1">
      <c r="J302" s="117"/>
    </row>
    <row r="303" spans="10:10" s="98" customFormat="1" hidden="1">
      <c r="J303" s="117"/>
    </row>
    <row r="304" spans="10:10" s="98" customFormat="1" hidden="1">
      <c r="J304" s="117"/>
    </row>
    <row r="305" spans="10:10" s="98" customFormat="1" hidden="1">
      <c r="J305" s="117"/>
    </row>
    <row r="306" spans="10:10" s="98" customFormat="1" hidden="1">
      <c r="J306" s="117"/>
    </row>
    <row r="307" spans="10:10" s="98" customFormat="1" hidden="1">
      <c r="J307" s="117"/>
    </row>
    <row r="308" spans="10:10" s="98" customFormat="1" hidden="1">
      <c r="J308" s="117"/>
    </row>
    <row r="309" spans="10:10" s="98" customFormat="1" hidden="1">
      <c r="J309" s="117"/>
    </row>
    <row r="310" spans="10:10" s="98" customFormat="1" hidden="1">
      <c r="J310" s="117"/>
    </row>
    <row r="311" spans="10:10" s="98" customFormat="1" hidden="1">
      <c r="J311" s="117"/>
    </row>
    <row r="312" spans="10:10" s="98" customFormat="1" hidden="1">
      <c r="J312" s="117"/>
    </row>
    <row r="313" spans="10:10" s="98" customFormat="1" hidden="1">
      <c r="J313" s="117"/>
    </row>
    <row r="314" spans="10:10" s="98" customFormat="1" hidden="1">
      <c r="J314" s="117"/>
    </row>
    <row r="315" spans="10:10" s="98" customFormat="1" hidden="1">
      <c r="J315" s="117"/>
    </row>
    <row r="316" spans="10:10" s="98" customFormat="1" hidden="1">
      <c r="J316" s="117"/>
    </row>
    <row r="317" spans="10:10" s="98" customFormat="1" hidden="1">
      <c r="J317" s="117"/>
    </row>
    <row r="318" spans="10:10" s="98" customFormat="1" hidden="1">
      <c r="J318" s="117"/>
    </row>
    <row r="319" spans="10:10" s="98" customFormat="1" hidden="1">
      <c r="J319" s="117"/>
    </row>
    <row r="320" spans="10:10" s="98" customFormat="1" hidden="1">
      <c r="J320" s="117"/>
    </row>
    <row r="321" spans="10:10" s="98" customFormat="1" hidden="1">
      <c r="J321" s="117"/>
    </row>
    <row r="322" spans="10:10" s="98" customFormat="1" hidden="1">
      <c r="J322" s="117"/>
    </row>
    <row r="323" spans="10:10" s="98" customFormat="1" hidden="1">
      <c r="J323" s="117"/>
    </row>
    <row r="324" spans="10:10" s="98" customFormat="1" hidden="1">
      <c r="J324" s="117"/>
    </row>
    <row r="325" spans="10:10" s="98" customFormat="1" hidden="1">
      <c r="J325" s="117"/>
    </row>
    <row r="326" spans="10:10" s="98" customFormat="1" hidden="1">
      <c r="J326" s="117"/>
    </row>
    <row r="327" spans="10:10" s="98" customFormat="1" hidden="1">
      <c r="J327" s="117"/>
    </row>
    <row r="328" spans="10:10" s="98" customFormat="1" hidden="1">
      <c r="J328" s="117"/>
    </row>
    <row r="329" spans="10:10" s="98" customFormat="1" hidden="1">
      <c r="J329" s="117"/>
    </row>
    <row r="330" spans="10:10" s="98" customFormat="1" hidden="1">
      <c r="J330" s="117"/>
    </row>
    <row r="331" spans="10:10" s="98" customFormat="1" hidden="1">
      <c r="J331" s="117"/>
    </row>
    <row r="332" spans="10:10" s="98" customFormat="1" hidden="1">
      <c r="J332" s="117"/>
    </row>
    <row r="333" spans="10:10" s="98" customFormat="1" hidden="1">
      <c r="J333" s="117"/>
    </row>
    <row r="334" spans="10:10" s="98" customFormat="1" hidden="1">
      <c r="J334" s="117"/>
    </row>
    <row r="335" spans="10:10" s="98" customFormat="1" hidden="1">
      <c r="J335" s="117"/>
    </row>
    <row r="336" spans="10:10" s="98" customFormat="1" hidden="1">
      <c r="J336" s="117"/>
    </row>
    <row r="337" spans="10:10" s="98" customFormat="1" hidden="1">
      <c r="J337" s="117"/>
    </row>
    <row r="338" spans="10:10" s="98" customFormat="1" hidden="1">
      <c r="J338" s="117"/>
    </row>
    <row r="339" spans="10:10" s="98" customFormat="1" hidden="1">
      <c r="J339" s="117"/>
    </row>
    <row r="340" spans="10:10" s="98" customFormat="1" hidden="1">
      <c r="J340" s="117"/>
    </row>
    <row r="341" spans="10:10" s="98" customFormat="1" hidden="1">
      <c r="J341" s="117"/>
    </row>
    <row r="342" spans="10:10" s="98" customFormat="1" hidden="1">
      <c r="J342" s="117"/>
    </row>
    <row r="343" spans="10:10" s="98" customFormat="1" hidden="1">
      <c r="J343" s="117"/>
    </row>
    <row r="344" spans="10:10" s="98" customFormat="1" hidden="1">
      <c r="J344" s="117"/>
    </row>
    <row r="345" spans="10:10" s="98" customFormat="1" hidden="1">
      <c r="J345" s="117"/>
    </row>
    <row r="346" spans="10:10" s="98" customFormat="1" hidden="1">
      <c r="J346" s="117"/>
    </row>
    <row r="347" spans="10:10" s="98" customFormat="1" hidden="1">
      <c r="J347" s="117"/>
    </row>
    <row r="348" spans="10:10" s="98" customFormat="1" hidden="1">
      <c r="J348" s="117"/>
    </row>
    <row r="349" spans="10:10" s="98" customFormat="1" hidden="1">
      <c r="J349" s="117"/>
    </row>
    <row r="350" spans="10:10" s="98" customFormat="1" hidden="1">
      <c r="J350" s="117"/>
    </row>
    <row r="351" spans="10:10" s="98" customFormat="1" hidden="1">
      <c r="J351" s="117"/>
    </row>
    <row r="352" spans="10:10" s="98" customFormat="1" hidden="1">
      <c r="J352" s="117"/>
    </row>
    <row r="353" spans="10:10" s="98" customFormat="1" hidden="1">
      <c r="J353" s="117"/>
    </row>
    <row r="354" spans="10:10" s="98" customFormat="1" hidden="1">
      <c r="J354" s="117"/>
    </row>
    <row r="355" spans="10:10" s="98" customFormat="1" hidden="1">
      <c r="J355" s="117"/>
    </row>
    <row r="356" spans="10:10" s="98" customFormat="1" hidden="1">
      <c r="J356" s="117"/>
    </row>
    <row r="357" spans="10:10" s="98" customFormat="1" hidden="1">
      <c r="J357" s="117"/>
    </row>
    <row r="358" spans="10:10" s="98" customFormat="1" hidden="1">
      <c r="J358" s="117"/>
    </row>
    <row r="359" spans="10:10" s="98" customFormat="1" hidden="1">
      <c r="J359" s="117"/>
    </row>
    <row r="360" spans="10:10" s="98" customFormat="1" hidden="1">
      <c r="J360" s="117"/>
    </row>
    <row r="361" spans="10:10" s="98" customFormat="1" hidden="1">
      <c r="J361" s="117"/>
    </row>
    <row r="362" spans="10:10" s="98" customFormat="1" hidden="1">
      <c r="J362" s="117"/>
    </row>
    <row r="363" spans="10:10" s="98" customFormat="1" hidden="1">
      <c r="J363" s="117"/>
    </row>
    <row r="364" spans="10:10" s="98" customFormat="1" hidden="1">
      <c r="J364" s="117"/>
    </row>
    <row r="365" spans="10:10" s="98" customFormat="1" hidden="1">
      <c r="J365" s="117"/>
    </row>
    <row r="366" spans="10:10" s="98" customFormat="1" hidden="1">
      <c r="J366" s="117"/>
    </row>
    <row r="367" spans="10:10" s="98" customFormat="1" hidden="1">
      <c r="J367" s="117"/>
    </row>
    <row r="368" spans="10:10" s="98" customFormat="1" hidden="1">
      <c r="J368" s="117"/>
    </row>
    <row r="369" spans="10:10" s="98" customFormat="1" hidden="1">
      <c r="J369" s="117"/>
    </row>
    <row r="370" spans="10:10" s="98" customFormat="1" hidden="1">
      <c r="J370" s="117"/>
    </row>
    <row r="371" spans="10:10" s="98" customFormat="1" hidden="1">
      <c r="J371" s="117"/>
    </row>
    <row r="372" spans="10:10" s="98" customFormat="1" hidden="1">
      <c r="J372" s="117"/>
    </row>
    <row r="373" spans="10:10" s="98" customFormat="1" hidden="1">
      <c r="J373" s="117"/>
    </row>
    <row r="374" spans="10:10" s="98" customFormat="1" hidden="1">
      <c r="J374" s="117"/>
    </row>
    <row r="375" spans="10:10" s="98" customFormat="1" hidden="1">
      <c r="J375" s="117"/>
    </row>
    <row r="376" spans="10:10" s="98" customFormat="1" hidden="1">
      <c r="J376" s="117"/>
    </row>
    <row r="377" spans="10:10" s="98" customFormat="1" hidden="1">
      <c r="J377" s="117"/>
    </row>
    <row r="378" spans="10:10" s="98" customFormat="1" hidden="1">
      <c r="J378" s="117"/>
    </row>
    <row r="379" spans="10:10" s="98" customFormat="1" hidden="1">
      <c r="J379" s="117"/>
    </row>
    <row r="380" spans="10:10" s="98" customFormat="1" hidden="1">
      <c r="J380" s="117"/>
    </row>
    <row r="381" spans="10:10" s="98" customFormat="1" hidden="1">
      <c r="J381" s="117"/>
    </row>
    <row r="382" spans="10:10" s="98" customFormat="1" hidden="1">
      <c r="J382" s="117"/>
    </row>
    <row r="383" spans="10:10" s="98" customFormat="1" hidden="1">
      <c r="J383" s="117"/>
    </row>
    <row r="384" spans="10:10" s="98" customFormat="1" hidden="1">
      <c r="J384" s="117"/>
    </row>
    <row r="385" spans="10:10" s="98" customFormat="1" hidden="1">
      <c r="J385" s="117"/>
    </row>
    <row r="386" spans="10:10" s="98" customFormat="1" hidden="1">
      <c r="J386" s="117"/>
    </row>
    <row r="387" spans="10:10" s="98" customFormat="1" hidden="1">
      <c r="J387" s="117"/>
    </row>
    <row r="388" spans="10:10" s="98" customFormat="1" hidden="1">
      <c r="J388" s="117"/>
    </row>
    <row r="389" spans="10:10" s="98" customFormat="1" hidden="1">
      <c r="J389" s="117"/>
    </row>
    <row r="390" spans="10:10" s="98" customFormat="1" hidden="1">
      <c r="J390" s="117"/>
    </row>
    <row r="391" spans="10:10" s="98" customFormat="1" hidden="1">
      <c r="J391" s="117"/>
    </row>
    <row r="392" spans="10:10" s="98" customFormat="1" hidden="1">
      <c r="J392" s="117"/>
    </row>
    <row r="393" spans="10:10" s="98" customFormat="1" hidden="1">
      <c r="J393" s="117"/>
    </row>
    <row r="394" spans="10:10" s="98" customFormat="1" hidden="1">
      <c r="J394" s="117"/>
    </row>
    <row r="395" spans="10:10" s="98" customFormat="1" hidden="1">
      <c r="J395" s="117"/>
    </row>
    <row r="396" spans="10:10" s="98" customFormat="1" hidden="1">
      <c r="J396" s="117"/>
    </row>
    <row r="397" spans="10:10" s="98" customFormat="1" hidden="1">
      <c r="J397" s="117"/>
    </row>
    <row r="398" spans="10:10" s="98" customFormat="1" hidden="1">
      <c r="J398" s="117"/>
    </row>
    <row r="399" spans="10:10" s="98" customFormat="1" hidden="1">
      <c r="J399" s="117"/>
    </row>
    <row r="400" spans="10:10" s="98" customFormat="1" hidden="1">
      <c r="J400" s="117"/>
    </row>
    <row r="401" spans="10:10" s="98" customFormat="1" hidden="1">
      <c r="J401" s="117"/>
    </row>
    <row r="402" spans="10:10" s="98" customFormat="1" hidden="1">
      <c r="J402" s="117"/>
    </row>
    <row r="403" spans="10:10" s="98" customFormat="1" hidden="1">
      <c r="J403" s="117"/>
    </row>
    <row r="404" spans="10:10" s="98" customFormat="1" hidden="1">
      <c r="J404" s="117"/>
    </row>
    <row r="405" spans="10:10" s="98" customFormat="1" hidden="1">
      <c r="J405" s="117"/>
    </row>
    <row r="406" spans="10:10" s="98" customFormat="1" hidden="1">
      <c r="J406" s="117"/>
    </row>
    <row r="407" spans="10:10" s="98" customFormat="1" hidden="1">
      <c r="J407" s="117"/>
    </row>
    <row r="408" spans="10:10" s="98" customFormat="1" hidden="1">
      <c r="J408" s="117"/>
    </row>
    <row r="409" spans="10:10" s="98" customFormat="1" hidden="1">
      <c r="J409" s="117"/>
    </row>
    <row r="410" spans="10:10" s="98" customFormat="1" hidden="1">
      <c r="J410" s="117"/>
    </row>
    <row r="411" spans="10:10" s="98" customFormat="1" hidden="1">
      <c r="J411" s="117"/>
    </row>
    <row r="412" spans="10:10" s="98" customFormat="1" hidden="1">
      <c r="J412" s="117"/>
    </row>
    <row r="413" spans="10:10" s="98" customFormat="1" hidden="1">
      <c r="J413" s="117"/>
    </row>
    <row r="414" spans="10:10" s="98" customFormat="1" hidden="1">
      <c r="J414" s="117"/>
    </row>
    <row r="415" spans="10:10" s="98" customFormat="1" hidden="1">
      <c r="J415" s="117"/>
    </row>
    <row r="416" spans="10:10" s="98" customFormat="1" hidden="1">
      <c r="J416" s="117"/>
    </row>
    <row r="417" spans="10:10" s="98" customFormat="1" hidden="1">
      <c r="J417" s="117"/>
    </row>
    <row r="418" spans="10:10" s="98" customFormat="1" hidden="1">
      <c r="J418" s="117"/>
    </row>
    <row r="419" spans="10:10" s="98" customFormat="1" hidden="1">
      <c r="J419" s="117"/>
    </row>
    <row r="420" spans="10:10" s="98" customFormat="1" hidden="1">
      <c r="J420" s="117"/>
    </row>
    <row r="421" spans="10:10" s="98" customFormat="1" hidden="1">
      <c r="J421" s="117"/>
    </row>
    <row r="422" spans="10:10" s="98" customFormat="1" hidden="1">
      <c r="J422" s="117"/>
    </row>
    <row r="423" spans="10:10" s="98" customFormat="1" hidden="1">
      <c r="J423" s="117"/>
    </row>
    <row r="424" spans="10:10" s="98" customFormat="1" hidden="1">
      <c r="J424" s="117"/>
    </row>
    <row r="425" spans="10:10" s="98" customFormat="1" hidden="1">
      <c r="J425" s="117"/>
    </row>
    <row r="426" spans="10:10" s="98" customFormat="1" hidden="1">
      <c r="J426" s="117"/>
    </row>
    <row r="427" spans="10:10" s="98" customFormat="1" hidden="1">
      <c r="J427" s="117"/>
    </row>
    <row r="428" spans="10:10" s="98" customFormat="1" hidden="1">
      <c r="J428" s="117"/>
    </row>
    <row r="429" spans="10:10" s="98" customFormat="1" hidden="1">
      <c r="J429" s="117"/>
    </row>
    <row r="430" spans="10:10" s="98" customFormat="1" hidden="1">
      <c r="J430" s="117"/>
    </row>
    <row r="431" spans="10:10" s="98" customFormat="1" hidden="1">
      <c r="J431" s="117"/>
    </row>
    <row r="432" spans="10:10" s="98" customFormat="1" hidden="1">
      <c r="J432" s="117"/>
    </row>
    <row r="433" spans="10:10" s="98" customFormat="1" hidden="1">
      <c r="J433" s="117"/>
    </row>
    <row r="434" spans="10:10" s="98" customFormat="1" hidden="1">
      <c r="J434" s="117"/>
    </row>
    <row r="435" spans="10:10" s="98" customFormat="1" hidden="1">
      <c r="J435" s="117"/>
    </row>
    <row r="436" spans="10:10" s="98" customFormat="1" hidden="1">
      <c r="J436" s="117"/>
    </row>
    <row r="437" spans="10:10" s="98" customFormat="1" hidden="1">
      <c r="J437" s="117"/>
    </row>
    <row r="438" spans="10:10" s="98" customFormat="1" hidden="1">
      <c r="J438" s="117"/>
    </row>
    <row r="439" spans="10:10" s="98" customFormat="1" hidden="1">
      <c r="J439" s="117"/>
    </row>
    <row r="440" spans="10:10" s="98" customFormat="1" hidden="1">
      <c r="J440" s="117"/>
    </row>
    <row r="441" spans="10:10" s="98" customFormat="1" hidden="1">
      <c r="J441" s="117"/>
    </row>
    <row r="442" spans="10:10" s="98" customFormat="1" hidden="1">
      <c r="J442" s="117"/>
    </row>
    <row r="443" spans="10:10" s="98" customFormat="1" hidden="1">
      <c r="J443" s="117"/>
    </row>
    <row r="444" spans="10:10" s="98" customFormat="1" hidden="1">
      <c r="J444" s="117"/>
    </row>
    <row r="445" spans="10:10" s="98" customFormat="1" hidden="1">
      <c r="J445" s="117"/>
    </row>
    <row r="446" spans="10:10" s="98" customFormat="1" hidden="1">
      <c r="J446" s="117"/>
    </row>
    <row r="447" spans="10:10" s="98" customFormat="1" hidden="1">
      <c r="J447" s="117"/>
    </row>
    <row r="448" spans="10:10" s="98" customFormat="1" hidden="1">
      <c r="J448" s="117"/>
    </row>
    <row r="449" spans="10:10" s="98" customFormat="1" hidden="1">
      <c r="J449" s="117"/>
    </row>
    <row r="450" spans="10:10" s="98" customFormat="1" hidden="1">
      <c r="J450" s="117"/>
    </row>
    <row r="451" spans="10:10" s="98" customFormat="1" hidden="1">
      <c r="J451" s="117"/>
    </row>
    <row r="452" spans="10:10" s="98" customFormat="1" hidden="1">
      <c r="J452" s="117"/>
    </row>
    <row r="453" spans="10:10" s="98" customFormat="1" hidden="1">
      <c r="J453" s="117"/>
    </row>
    <row r="454" spans="10:10" s="98" customFormat="1" hidden="1">
      <c r="J454" s="117"/>
    </row>
    <row r="455" spans="10:10" s="98" customFormat="1" hidden="1">
      <c r="J455" s="117"/>
    </row>
    <row r="456" spans="10:10" s="98" customFormat="1" hidden="1">
      <c r="J456" s="117"/>
    </row>
    <row r="457" spans="10:10" s="98" customFormat="1" hidden="1">
      <c r="J457" s="117"/>
    </row>
    <row r="458" spans="10:10" s="98" customFormat="1" hidden="1">
      <c r="J458" s="117"/>
    </row>
    <row r="459" spans="10:10" s="98" customFormat="1" hidden="1">
      <c r="J459" s="117"/>
    </row>
    <row r="460" spans="10:10" s="98" customFormat="1" hidden="1">
      <c r="J460" s="117"/>
    </row>
    <row r="461" spans="10:10" s="98" customFormat="1" hidden="1">
      <c r="J461" s="117"/>
    </row>
    <row r="462" spans="10:10" s="98" customFormat="1" hidden="1">
      <c r="J462" s="117"/>
    </row>
    <row r="463" spans="10:10" s="98" customFormat="1" hidden="1">
      <c r="J463" s="117"/>
    </row>
    <row r="464" spans="10:10" s="98" customFormat="1" hidden="1">
      <c r="J464" s="117"/>
    </row>
    <row r="465" spans="10:10" s="98" customFormat="1" hidden="1">
      <c r="J465" s="117"/>
    </row>
    <row r="466" spans="10:10" s="98" customFormat="1" hidden="1">
      <c r="J466" s="117"/>
    </row>
    <row r="467" spans="10:10" s="98" customFormat="1" hidden="1">
      <c r="J467" s="117"/>
    </row>
    <row r="468" spans="10:10" s="98" customFormat="1" hidden="1">
      <c r="J468" s="117"/>
    </row>
    <row r="469" spans="10:10" s="98" customFormat="1" hidden="1">
      <c r="J469" s="117"/>
    </row>
    <row r="470" spans="10:10" s="98" customFormat="1" hidden="1">
      <c r="J470" s="117"/>
    </row>
    <row r="471" spans="10:10" s="98" customFormat="1" hidden="1">
      <c r="J471" s="117"/>
    </row>
    <row r="472" spans="10:10" s="98" customFormat="1" hidden="1">
      <c r="J472" s="117"/>
    </row>
    <row r="473" spans="10:10" s="98" customFormat="1" hidden="1">
      <c r="J473" s="117"/>
    </row>
    <row r="474" spans="10:10" s="98" customFormat="1" hidden="1">
      <c r="J474" s="117"/>
    </row>
    <row r="475" spans="10:10" s="98" customFormat="1" hidden="1">
      <c r="J475" s="117"/>
    </row>
    <row r="476" spans="10:10" s="98" customFormat="1" hidden="1">
      <c r="J476" s="117"/>
    </row>
    <row r="477" spans="10:10" s="98" customFormat="1" hidden="1">
      <c r="J477" s="117"/>
    </row>
    <row r="478" spans="10:10" s="98" customFormat="1" hidden="1">
      <c r="J478" s="117"/>
    </row>
    <row r="479" spans="10:10" s="98" customFormat="1" hidden="1">
      <c r="J479" s="117"/>
    </row>
    <row r="480" spans="10:10" s="98" customFormat="1" hidden="1">
      <c r="J480" s="117"/>
    </row>
    <row r="481" spans="10:10" s="98" customFormat="1" hidden="1">
      <c r="J481" s="117"/>
    </row>
    <row r="482" spans="10:10" s="98" customFormat="1" hidden="1">
      <c r="J482" s="117"/>
    </row>
    <row r="483" spans="10:10" s="98" customFormat="1" hidden="1">
      <c r="J483" s="117"/>
    </row>
    <row r="484" spans="10:10" s="98" customFormat="1" hidden="1">
      <c r="J484" s="117"/>
    </row>
    <row r="485" spans="10:10" s="98" customFormat="1" hidden="1">
      <c r="J485" s="117"/>
    </row>
    <row r="486" spans="10:10" s="98" customFormat="1" hidden="1">
      <c r="J486" s="117"/>
    </row>
    <row r="487" spans="10:10" s="98" customFormat="1" hidden="1">
      <c r="J487" s="117"/>
    </row>
    <row r="488" spans="10:10" s="98" customFormat="1" hidden="1">
      <c r="J488" s="117"/>
    </row>
    <row r="489" spans="10:10" s="98" customFormat="1" hidden="1">
      <c r="J489" s="117"/>
    </row>
    <row r="490" spans="10:10" s="98" customFormat="1" hidden="1">
      <c r="J490" s="117"/>
    </row>
    <row r="491" spans="10:10" s="98" customFormat="1" hidden="1">
      <c r="J491" s="117"/>
    </row>
    <row r="492" spans="10:10" s="98" customFormat="1" hidden="1">
      <c r="J492" s="117"/>
    </row>
    <row r="493" spans="10:10" s="98" customFormat="1" hidden="1">
      <c r="J493" s="117"/>
    </row>
    <row r="494" spans="10:10" s="98" customFormat="1" hidden="1">
      <c r="J494" s="117"/>
    </row>
    <row r="495" spans="10:10" s="98" customFormat="1" hidden="1">
      <c r="J495" s="117"/>
    </row>
    <row r="496" spans="10:10" s="98" customFormat="1" hidden="1">
      <c r="J496" s="117"/>
    </row>
    <row r="497" spans="10:10" s="98" customFormat="1" hidden="1">
      <c r="J497" s="117"/>
    </row>
    <row r="498" spans="10:10" s="98" customFormat="1" hidden="1">
      <c r="J498" s="117"/>
    </row>
    <row r="499" spans="10:10" s="98" customFormat="1" hidden="1">
      <c r="J499" s="117"/>
    </row>
    <row r="500" spans="10:10" s="98" customFormat="1" hidden="1">
      <c r="J500" s="117"/>
    </row>
    <row r="501" spans="10:10" s="98" customFormat="1" hidden="1">
      <c r="J501" s="117"/>
    </row>
    <row r="502" spans="10:10" s="98" customFormat="1" hidden="1">
      <c r="J502" s="117"/>
    </row>
    <row r="503" spans="10:10" s="98" customFormat="1" hidden="1">
      <c r="J503" s="117"/>
    </row>
    <row r="504" spans="10:10" s="98" customFormat="1" hidden="1">
      <c r="J504" s="117"/>
    </row>
    <row r="505" spans="10:10" s="98" customFormat="1" hidden="1">
      <c r="J505" s="117"/>
    </row>
    <row r="506" spans="10:10" s="98" customFormat="1" hidden="1">
      <c r="J506" s="117"/>
    </row>
    <row r="507" spans="10:10" s="98" customFormat="1" hidden="1">
      <c r="J507" s="117"/>
    </row>
    <row r="508" spans="10:10" s="98" customFormat="1" hidden="1">
      <c r="J508" s="117"/>
    </row>
    <row r="509" spans="10:10" s="98" customFormat="1" hidden="1">
      <c r="J509" s="117"/>
    </row>
    <row r="510" spans="10:10" s="98" customFormat="1" hidden="1">
      <c r="J510" s="117"/>
    </row>
    <row r="511" spans="10:10" s="98" customFormat="1" hidden="1">
      <c r="J511" s="117"/>
    </row>
    <row r="512" spans="10:10" s="98" customFormat="1" hidden="1">
      <c r="J512" s="117"/>
    </row>
    <row r="513" spans="10:10" s="98" customFormat="1" hidden="1">
      <c r="J513" s="117"/>
    </row>
    <row r="514" spans="10:10" s="98" customFormat="1" hidden="1">
      <c r="J514" s="117"/>
    </row>
    <row r="515" spans="10:10" s="98" customFormat="1" hidden="1">
      <c r="J515" s="117"/>
    </row>
    <row r="516" spans="10:10" s="98" customFormat="1" hidden="1">
      <c r="J516" s="117"/>
    </row>
    <row r="517" spans="10:10" s="98" customFormat="1" hidden="1">
      <c r="J517" s="117"/>
    </row>
    <row r="518" spans="10:10" s="98" customFormat="1" hidden="1">
      <c r="J518" s="117"/>
    </row>
    <row r="519" spans="10:10" s="98" customFormat="1" hidden="1">
      <c r="J519" s="117"/>
    </row>
    <row r="520" spans="10:10" s="98" customFormat="1" hidden="1">
      <c r="J520" s="117"/>
    </row>
    <row r="521" spans="10:10" s="98" customFormat="1" hidden="1">
      <c r="J521" s="117"/>
    </row>
    <row r="522" spans="10:10" s="98" customFormat="1" hidden="1">
      <c r="J522" s="117"/>
    </row>
    <row r="523" spans="10:10" s="98" customFormat="1" hidden="1">
      <c r="J523" s="117"/>
    </row>
    <row r="524" spans="10:10" s="98" customFormat="1" hidden="1">
      <c r="J524" s="117"/>
    </row>
    <row r="525" spans="10:10" s="98" customFormat="1" hidden="1">
      <c r="J525" s="117"/>
    </row>
    <row r="526" spans="10:10" s="98" customFormat="1" hidden="1">
      <c r="J526" s="117"/>
    </row>
    <row r="527" spans="10:10" s="98" customFormat="1" hidden="1">
      <c r="J527" s="117"/>
    </row>
    <row r="528" spans="10:10" s="98" customFormat="1" hidden="1">
      <c r="J528" s="117"/>
    </row>
    <row r="529" spans="10:10" s="98" customFormat="1" hidden="1">
      <c r="J529" s="117"/>
    </row>
    <row r="530" spans="10:10" s="98" customFormat="1" hidden="1">
      <c r="J530" s="117"/>
    </row>
    <row r="531" spans="10:10" s="98" customFormat="1" hidden="1">
      <c r="J531" s="117"/>
    </row>
    <row r="532" spans="10:10" s="98" customFormat="1" hidden="1">
      <c r="J532" s="117"/>
    </row>
    <row r="533" spans="10:10" s="98" customFormat="1" hidden="1">
      <c r="J533" s="117"/>
    </row>
    <row r="534" spans="10:10" s="98" customFormat="1" hidden="1">
      <c r="J534" s="117"/>
    </row>
    <row r="535" spans="10:10" s="98" customFormat="1" hidden="1">
      <c r="J535" s="117"/>
    </row>
    <row r="536" spans="10:10" s="98" customFormat="1" hidden="1">
      <c r="J536" s="117"/>
    </row>
    <row r="537" spans="10:10" s="98" customFormat="1" hidden="1">
      <c r="J537" s="117"/>
    </row>
    <row r="538" spans="10:10" s="98" customFormat="1" hidden="1">
      <c r="J538" s="117"/>
    </row>
    <row r="539" spans="10:10" s="98" customFormat="1" hidden="1">
      <c r="J539" s="117"/>
    </row>
    <row r="540" spans="10:10" s="98" customFormat="1" hidden="1">
      <c r="J540" s="117"/>
    </row>
    <row r="541" spans="10:10" s="98" customFormat="1" hidden="1">
      <c r="J541" s="117"/>
    </row>
    <row r="542" spans="10:10" s="98" customFormat="1" hidden="1">
      <c r="J542" s="117"/>
    </row>
    <row r="543" spans="10:10" s="98" customFormat="1" hidden="1">
      <c r="J543" s="117"/>
    </row>
    <row r="544" spans="10:10" s="98" customFormat="1" hidden="1">
      <c r="J544" s="117"/>
    </row>
    <row r="545" spans="10:10" s="98" customFormat="1" hidden="1">
      <c r="J545" s="117"/>
    </row>
    <row r="546" spans="10:10" s="98" customFormat="1" hidden="1">
      <c r="J546" s="117"/>
    </row>
    <row r="547" spans="10:10" s="98" customFormat="1" hidden="1">
      <c r="J547" s="117"/>
    </row>
    <row r="548" spans="10:10" s="98" customFormat="1" hidden="1">
      <c r="J548" s="117"/>
    </row>
    <row r="549" spans="10:10" s="98" customFormat="1" hidden="1">
      <c r="J549" s="117"/>
    </row>
    <row r="550" spans="10:10" s="98" customFormat="1" hidden="1">
      <c r="J550" s="117"/>
    </row>
    <row r="551" spans="10:10" s="98" customFormat="1" hidden="1">
      <c r="J551" s="117"/>
    </row>
    <row r="552" spans="10:10" s="98" customFormat="1" hidden="1">
      <c r="J552" s="117"/>
    </row>
    <row r="553" spans="10:10" s="98" customFormat="1" hidden="1">
      <c r="J553" s="117"/>
    </row>
    <row r="554" spans="10:10" s="98" customFormat="1" hidden="1">
      <c r="J554" s="117"/>
    </row>
    <row r="555" spans="10:10" s="98" customFormat="1" hidden="1">
      <c r="J555" s="117"/>
    </row>
    <row r="556" spans="10:10" s="98" customFormat="1" hidden="1">
      <c r="J556" s="117"/>
    </row>
    <row r="557" spans="10:10" s="98" customFormat="1" hidden="1">
      <c r="J557" s="117"/>
    </row>
    <row r="558" spans="10:10" s="98" customFormat="1" hidden="1">
      <c r="J558" s="117"/>
    </row>
    <row r="559" spans="10:10" s="98" customFormat="1" hidden="1">
      <c r="J559" s="117"/>
    </row>
    <row r="560" spans="10:10" s="98" customFormat="1" hidden="1">
      <c r="J560" s="117"/>
    </row>
    <row r="561" spans="10:10" s="98" customFormat="1" hidden="1">
      <c r="J561" s="117"/>
    </row>
    <row r="562" spans="10:10" s="98" customFormat="1" hidden="1">
      <c r="J562" s="117"/>
    </row>
    <row r="563" spans="10:10" s="98" customFormat="1" hidden="1">
      <c r="J563" s="117"/>
    </row>
    <row r="564" spans="10:10" s="98" customFormat="1" hidden="1">
      <c r="J564" s="117"/>
    </row>
    <row r="565" spans="10:10" s="98" customFormat="1" hidden="1">
      <c r="J565" s="117"/>
    </row>
    <row r="566" spans="10:10" s="98" customFormat="1" hidden="1">
      <c r="J566" s="117"/>
    </row>
    <row r="567" spans="10:10" s="98" customFormat="1" hidden="1">
      <c r="J567" s="117"/>
    </row>
    <row r="568" spans="10:10" s="98" customFormat="1" hidden="1">
      <c r="J568" s="117"/>
    </row>
    <row r="569" spans="10:10" s="98" customFormat="1" hidden="1">
      <c r="J569" s="117"/>
    </row>
    <row r="570" spans="10:10" s="98" customFormat="1" hidden="1">
      <c r="J570" s="117"/>
    </row>
    <row r="571" spans="10:10" s="98" customFormat="1" hidden="1">
      <c r="J571" s="117"/>
    </row>
    <row r="572" spans="10:10" s="98" customFormat="1" hidden="1">
      <c r="J572" s="117"/>
    </row>
    <row r="573" spans="10:10" s="98" customFormat="1" hidden="1">
      <c r="J573" s="117"/>
    </row>
    <row r="574" spans="10:10" s="98" customFormat="1" hidden="1">
      <c r="J574" s="117"/>
    </row>
    <row r="575" spans="10:10" s="98" customFormat="1" hidden="1">
      <c r="J575" s="117"/>
    </row>
    <row r="576" spans="10:10" s="98" customFormat="1" hidden="1">
      <c r="J576" s="117"/>
    </row>
    <row r="577" spans="10:10" s="98" customFormat="1" hidden="1">
      <c r="J577" s="117"/>
    </row>
    <row r="578" spans="10:10" s="98" customFormat="1" hidden="1">
      <c r="J578" s="117"/>
    </row>
    <row r="579" spans="10:10" s="98" customFormat="1" hidden="1">
      <c r="J579" s="117"/>
    </row>
    <row r="580" spans="10:10" s="98" customFormat="1" hidden="1"/>
    <row r="581" spans="10:10" s="98" customFormat="1" hidden="1"/>
    <row r="582" spans="10:10" s="98" customFormat="1" hidden="1"/>
    <row r="583" spans="10:10" s="98" customFormat="1" hidden="1"/>
    <row r="584" spans="10:10" s="98" customFormat="1" hidden="1"/>
    <row r="585" spans="10:10" s="98" customFormat="1" hidden="1"/>
    <row r="586" spans="10:10" s="98" customFormat="1" hidden="1"/>
    <row r="587" spans="10:10" s="98" customFormat="1" hidden="1"/>
    <row r="588" spans="10:10" s="98" customFormat="1" hidden="1"/>
    <row r="589" spans="10:10" s="98" customFormat="1" hidden="1"/>
    <row r="590" spans="10:10" s="98" customFormat="1" hidden="1"/>
    <row r="591" spans="10:10" s="98" customFormat="1" hidden="1"/>
    <row r="592" spans="10:10" s="98" customFormat="1" hidden="1"/>
    <row r="593" s="98" customFormat="1" hidden="1"/>
    <row r="594" s="98" customFormat="1" hidden="1"/>
    <row r="595" s="98" customFormat="1" hidden="1"/>
    <row r="596" s="98" customFormat="1" hidden="1"/>
    <row r="597" s="98" customFormat="1" hidden="1"/>
    <row r="598" s="98" customFormat="1" hidden="1"/>
    <row r="599" s="98" customFormat="1" hidden="1"/>
    <row r="600" s="98" customFormat="1" hidden="1"/>
    <row r="601" s="98" customFormat="1" hidden="1"/>
    <row r="602" s="98" customFormat="1" hidden="1"/>
    <row r="603" s="98" customFormat="1" hidden="1"/>
    <row r="604" s="98" customFormat="1" hidden="1"/>
    <row r="605" s="98" customFormat="1" hidden="1"/>
    <row r="606" s="98" customFormat="1" hidden="1"/>
    <row r="607" s="98" customFormat="1" hidden="1"/>
    <row r="608" s="98" customFormat="1" hidden="1"/>
    <row r="609" s="98" customFormat="1" hidden="1"/>
    <row r="610" s="98" customFormat="1" hidden="1"/>
    <row r="611" s="98" customFormat="1" hidden="1"/>
    <row r="612" s="98" customFormat="1" hidden="1"/>
    <row r="613" s="98" customFormat="1" hidden="1"/>
    <row r="614" s="98" customFormat="1" hidden="1"/>
    <row r="615" s="98" customFormat="1" hidden="1"/>
    <row r="616" s="98" customFormat="1" hidden="1"/>
    <row r="617" s="98" customFormat="1" hidden="1"/>
    <row r="618" s="98" customFormat="1" hidden="1"/>
    <row r="619" s="98" customFormat="1" hidden="1"/>
    <row r="620" s="98" customFormat="1" hidden="1"/>
    <row r="621" s="98" customFormat="1" hidden="1"/>
    <row r="622" s="98" customFormat="1" hidden="1"/>
    <row r="623" s="98" customFormat="1" hidden="1"/>
    <row r="624" s="98" customFormat="1" hidden="1"/>
    <row r="625" s="98" customFormat="1" hidden="1"/>
    <row r="626" s="98" customFormat="1" hidden="1"/>
    <row r="627" s="98" customFormat="1" hidden="1"/>
    <row r="628" s="98" customFormat="1" hidden="1"/>
    <row r="629" s="98" customFormat="1" hidden="1"/>
    <row r="630" s="98" customFormat="1" hidden="1"/>
    <row r="631" s="98" customFormat="1" hidden="1"/>
    <row r="632" s="98" customFormat="1" hidden="1"/>
    <row r="633" s="98" customFormat="1" hidden="1"/>
    <row r="634" s="98" customFormat="1" hidden="1"/>
    <row r="635" s="98" customFormat="1" hidden="1"/>
    <row r="636" s="98" customFormat="1" hidden="1"/>
    <row r="637" s="98" customFormat="1" hidden="1"/>
    <row r="638" s="98" customFormat="1" hidden="1"/>
    <row r="639" s="98" customFormat="1" hidden="1"/>
    <row r="640" s="98" customFormat="1" hidden="1"/>
    <row r="641" s="98" customFormat="1" hidden="1"/>
    <row r="642" s="98" customFormat="1" hidden="1"/>
    <row r="643" s="98" customFormat="1" hidden="1"/>
    <row r="644" s="98" customFormat="1" hidden="1"/>
    <row r="645" s="98" customFormat="1" hidden="1"/>
    <row r="646" s="98" customFormat="1" hidden="1"/>
    <row r="647" s="98" customFormat="1" hidden="1"/>
    <row r="648" s="98" customFormat="1" hidden="1"/>
    <row r="649" s="98" customFormat="1" hidden="1"/>
    <row r="650" s="98" customFormat="1" hidden="1"/>
    <row r="651" s="98" customFormat="1" hidden="1"/>
    <row r="652" s="98" customFormat="1" hidden="1"/>
    <row r="653" s="98" customFormat="1" hidden="1"/>
    <row r="654" s="98" customFormat="1" hidden="1"/>
    <row r="655" s="98" customFormat="1" hidden="1"/>
    <row r="656" s="98" customFormat="1" hidden="1"/>
    <row r="657" s="98" customFormat="1" hidden="1"/>
    <row r="658" s="98" customFormat="1" hidden="1"/>
    <row r="659" s="98" customFormat="1" hidden="1"/>
    <row r="660" s="98" customFormat="1" hidden="1"/>
    <row r="661" s="98" customFormat="1" hidden="1"/>
    <row r="662" s="98" customFormat="1" hidden="1"/>
    <row r="663" s="98" customFormat="1" hidden="1"/>
    <row r="664" s="98" customFormat="1" hidden="1"/>
    <row r="665" s="98" customFormat="1" hidden="1"/>
    <row r="666" s="98" customFormat="1" hidden="1"/>
    <row r="667" s="98" customFormat="1" hidden="1"/>
    <row r="668" s="98" customFormat="1" hidden="1"/>
    <row r="669" s="98" customFormat="1" hidden="1"/>
    <row r="670" s="98" customFormat="1" hidden="1"/>
    <row r="671" s="98" customFormat="1" hidden="1"/>
    <row r="672" s="98" customFormat="1" hidden="1"/>
    <row r="673" s="98" customFormat="1" hidden="1"/>
    <row r="674" s="98" customFormat="1" hidden="1"/>
    <row r="675" s="98" customFormat="1" hidden="1"/>
    <row r="676" s="98" customFormat="1" hidden="1"/>
    <row r="677" s="98" customFormat="1" hidden="1"/>
    <row r="678" s="98" customFormat="1" hidden="1"/>
    <row r="679" s="98" customFormat="1" hidden="1"/>
    <row r="680" s="98" customFormat="1" hidden="1"/>
    <row r="681" s="98" customFormat="1" hidden="1"/>
    <row r="682" s="98" customFormat="1" hidden="1"/>
    <row r="683" s="98" customFormat="1" hidden="1"/>
    <row r="684" s="98" customFormat="1" hidden="1"/>
    <row r="685" s="98" customFormat="1" hidden="1"/>
    <row r="686" s="98" customFormat="1" hidden="1"/>
    <row r="687" s="98" customFormat="1" hidden="1"/>
    <row r="688" s="98" customFormat="1" hidden="1"/>
    <row r="689" s="98" customFormat="1" hidden="1"/>
    <row r="690" s="98" customFormat="1" hidden="1"/>
    <row r="691" s="98" customFormat="1" hidden="1"/>
    <row r="692" s="98" customFormat="1" hidden="1"/>
    <row r="693" s="98" customFormat="1" hidden="1"/>
    <row r="694" s="98" customFormat="1" hidden="1"/>
    <row r="695" s="98" customFormat="1" hidden="1"/>
    <row r="696" s="98" customFormat="1" hidden="1"/>
    <row r="697" s="98" customFormat="1" hidden="1"/>
    <row r="698" s="98" customFormat="1" hidden="1"/>
    <row r="699" s="98" customFormat="1" hidden="1"/>
    <row r="700" s="98" customFormat="1" hidden="1"/>
    <row r="701" s="98" customFormat="1" hidden="1"/>
    <row r="702" s="98" customFormat="1" hidden="1"/>
    <row r="703" s="98" customFormat="1" hidden="1"/>
    <row r="704" s="98" customFormat="1" hidden="1"/>
    <row r="705" s="98" customFormat="1" hidden="1"/>
    <row r="706" s="98" customFormat="1" hidden="1"/>
    <row r="707" s="98" customFormat="1" hidden="1"/>
    <row r="708" s="98" customFormat="1" hidden="1"/>
    <row r="709" s="98" customFormat="1" hidden="1"/>
    <row r="710" s="98" customFormat="1" hidden="1"/>
    <row r="711" s="98" customFormat="1" hidden="1"/>
    <row r="712" s="98" customFormat="1" hidden="1"/>
    <row r="713" s="98" customFormat="1" hidden="1"/>
    <row r="714" s="98" customFormat="1" hidden="1"/>
    <row r="715" s="98" customFormat="1" hidden="1"/>
    <row r="716" s="98" customFormat="1" hidden="1"/>
    <row r="717" s="98" customFormat="1" hidden="1"/>
    <row r="718" s="98" customFormat="1" hidden="1"/>
    <row r="719" s="98" customFormat="1" hidden="1"/>
    <row r="720" s="98" customFormat="1" hidden="1"/>
    <row r="721" s="98" customFormat="1" hidden="1"/>
    <row r="722" s="98" customFormat="1" hidden="1"/>
    <row r="723" s="98" customFormat="1" hidden="1"/>
    <row r="724" s="98" customFormat="1" hidden="1"/>
    <row r="725" s="98" customFormat="1" hidden="1"/>
    <row r="726" s="98" customFormat="1" hidden="1"/>
    <row r="727" s="98" customFormat="1" hidden="1"/>
    <row r="728" s="98" customFormat="1" hidden="1"/>
    <row r="729" s="98" customFormat="1" hidden="1"/>
    <row r="730" s="98" customFormat="1" hidden="1"/>
    <row r="731" s="98" customFormat="1" hidden="1"/>
    <row r="732" s="98" customFormat="1" hidden="1"/>
    <row r="733" s="98" customFormat="1" hidden="1"/>
    <row r="734" s="98" customFormat="1" hidden="1"/>
    <row r="735" s="98" customFormat="1" hidden="1"/>
    <row r="736" s="98" customFormat="1" hidden="1"/>
    <row r="737" s="98" customFormat="1" hidden="1"/>
    <row r="738" s="98" customFormat="1" hidden="1"/>
    <row r="739" s="98" customFormat="1" hidden="1"/>
    <row r="740" s="98" customFormat="1" hidden="1"/>
    <row r="741" s="98" customFormat="1" hidden="1"/>
    <row r="742" s="98" customFormat="1" hidden="1"/>
    <row r="743" s="98" customFormat="1" hidden="1"/>
    <row r="744" s="98" customFormat="1" hidden="1"/>
    <row r="745" s="98" customFormat="1" hidden="1"/>
    <row r="746" s="98" customFormat="1" hidden="1"/>
    <row r="747" s="98" customFormat="1" hidden="1"/>
    <row r="748" s="98" customFormat="1" hidden="1"/>
    <row r="749" s="98" customFormat="1" hidden="1"/>
    <row r="750" s="98" customFormat="1" hidden="1"/>
    <row r="751" s="98" customFormat="1" hidden="1"/>
    <row r="752" s="98" customFormat="1" hidden="1"/>
    <row r="753" s="98" customFormat="1" hidden="1"/>
    <row r="754" s="98" customFormat="1" hidden="1"/>
    <row r="755" s="98" customFormat="1" hidden="1"/>
    <row r="756" s="98" customFormat="1" hidden="1"/>
    <row r="757" s="98" customFormat="1" hidden="1"/>
    <row r="758" s="98" customFormat="1" hidden="1"/>
    <row r="759" s="98" customFormat="1" hidden="1"/>
    <row r="760" s="98" customFormat="1" hidden="1"/>
    <row r="761" s="98" customFormat="1" hidden="1"/>
    <row r="762" s="98" customFormat="1" hidden="1"/>
    <row r="763" s="98" customFormat="1" hidden="1"/>
    <row r="764" s="98" customFormat="1" hidden="1"/>
    <row r="765" s="98" customFormat="1" hidden="1"/>
    <row r="766" s="98" customFormat="1" hidden="1"/>
    <row r="767" s="98" customFormat="1" hidden="1"/>
    <row r="768" s="98" customFormat="1" hidden="1"/>
    <row r="769" s="98" customFormat="1" hidden="1"/>
    <row r="770" s="98" customFormat="1" hidden="1"/>
    <row r="771" s="98" customFormat="1" hidden="1"/>
    <row r="772" s="98" customFormat="1" hidden="1"/>
    <row r="773" s="98" customFormat="1" hidden="1"/>
    <row r="774" s="98" customFormat="1" hidden="1"/>
    <row r="775" s="98" customFormat="1" hidden="1"/>
    <row r="776" s="98" customFormat="1" hidden="1"/>
    <row r="777" s="98" customFormat="1" hidden="1"/>
    <row r="778" s="98" customFormat="1" hidden="1"/>
    <row r="779" s="98" customFormat="1" hidden="1"/>
    <row r="780" s="98" customFormat="1" hidden="1"/>
    <row r="781" s="98" customFormat="1" hidden="1"/>
    <row r="782" s="98" customFormat="1" hidden="1"/>
    <row r="783" s="98" customFormat="1" hidden="1"/>
    <row r="784" s="98" customFormat="1" hidden="1"/>
    <row r="785" s="98" customFormat="1" hidden="1"/>
    <row r="786" s="98" customFormat="1" hidden="1"/>
    <row r="787" s="98" customFormat="1" hidden="1"/>
    <row r="788" s="98" customFormat="1" hidden="1"/>
    <row r="789" s="98" customFormat="1" hidden="1"/>
    <row r="790" s="98" customFormat="1" hidden="1"/>
    <row r="791" s="98" customFormat="1" hidden="1"/>
    <row r="792" s="98" customFormat="1" hidden="1"/>
    <row r="793" s="98" customFormat="1" hidden="1"/>
    <row r="794" s="98" customFormat="1" hidden="1"/>
    <row r="795" s="98" customFormat="1" hidden="1"/>
    <row r="796" s="98" customFormat="1" hidden="1"/>
    <row r="797" s="98" customFormat="1" hidden="1"/>
    <row r="798" s="98" customFormat="1" hidden="1"/>
    <row r="799" s="98" customFormat="1" hidden="1"/>
    <row r="800" s="98" customFormat="1" hidden="1"/>
    <row r="801" s="98" customFormat="1" hidden="1"/>
    <row r="802" s="98" customFormat="1" hidden="1"/>
    <row r="803" s="98" customFormat="1" hidden="1"/>
    <row r="804" s="98" customFormat="1" hidden="1"/>
    <row r="805" s="98" customFormat="1" hidden="1"/>
    <row r="806" s="98" customFormat="1" hidden="1"/>
    <row r="807" s="98" customFormat="1" hidden="1"/>
    <row r="808" s="98" customFormat="1" hidden="1"/>
    <row r="809" s="98" customFormat="1" hidden="1"/>
    <row r="810" s="98" customFormat="1" hidden="1"/>
    <row r="811" s="98" customFormat="1" hidden="1"/>
    <row r="812" s="98" customFormat="1" hidden="1"/>
    <row r="813" s="98" customFormat="1" hidden="1"/>
    <row r="814" s="98" customFormat="1" hidden="1"/>
    <row r="815" s="98" customFormat="1" hidden="1"/>
    <row r="816" s="98" customFormat="1" hidden="1"/>
    <row r="817" s="98" customFormat="1" hidden="1"/>
    <row r="818" s="98" customFormat="1" hidden="1"/>
    <row r="819" s="98" customFormat="1" hidden="1"/>
    <row r="820" s="98" customFormat="1" hidden="1"/>
    <row r="821" s="98" customFormat="1" hidden="1"/>
    <row r="822" s="98" customFormat="1" hidden="1"/>
    <row r="823" s="98" customFormat="1" hidden="1"/>
    <row r="824" s="98" customFormat="1" hidden="1"/>
    <row r="825" s="98" customFormat="1" hidden="1"/>
    <row r="826" s="98" customFormat="1" hidden="1"/>
    <row r="827" s="98" customFormat="1" hidden="1"/>
    <row r="828" s="98" customFormat="1" hidden="1"/>
    <row r="829" s="98" customFormat="1" hidden="1"/>
    <row r="830" s="98" customFormat="1" hidden="1"/>
    <row r="831" s="98" customFormat="1" hidden="1"/>
    <row r="832" s="98" customFormat="1" hidden="1"/>
    <row r="833" s="98" customFormat="1" hidden="1"/>
    <row r="834" s="98" customFormat="1" hidden="1"/>
    <row r="835" s="98" customFormat="1" hidden="1"/>
    <row r="836" s="98" customFormat="1" hidden="1"/>
    <row r="837" s="98" customFormat="1" hidden="1"/>
    <row r="838" s="98" customFormat="1" hidden="1"/>
    <row r="839" s="98" customFormat="1" hidden="1"/>
    <row r="840" s="98" customFormat="1" hidden="1"/>
    <row r="841" s="98" customFormat="1" hidden="1"/>
    <row r="842" s="98" customFormat="1" hidden="1"/>
    <row r="843" s="98" customFormat="1" hidden="1"/>
    <row r="844" s="98" customFormat="1" hidden="1"/>
    <row r="845" s="98" customFormat="1" hidden="1"/>
    <row r="846" s="98" customFormat="1" hidden="1"/>
    <row r="847" s="98" customFormat="1" hidden="1"/>
    <row r="848" s="98" customFormat="1" hidden="1"/>
    <row r="849" s="98" customFormat="1" hidden="1"/>
    <row r="850" s="98" customFormat="1" hidden="1"/>
    <row r="851" s="98" customFormat="1" hidden="1"/>
    <row r="852" s="98" customFormat="1" hidden="1"/>
    <row r="853" s="98" customFormat="1" hidden="1"/>
    <row r="854" s="98" customFormat="1" hidden="1"/>
    <row r="855" s="98" customFormat="1" hidden="1"/>
    <row r="856" s="98" customFormat="1" hidden="1"/>
    <row r="857" s="98" customFormat="1" hidden="1"/>
    <row r="858" s="98" customFormat="1" hidden="1"/>
    <row r="859" s="98" customFormat="1" hidden="1"/>
    <row r="860" s="98" customFormat="1" hidden="1"/>
    <row r="861" s="98" customFormat="1" hidden="1"/>
    <row r="862" s="98" customFormat="1" hidden="1"/>
    <row r="863" s="98" customFormat="1" hidden="1"/>
    <row r="864" s="98" customFormat="1" hidden="1"/>
    <row r="865" s="98" customFormat="1" hidden="1"/>
    <row r="866" s="98" customFormat="1" hidden="1"/>
    <row r="867" s="98" customFormat="1" hidden="1"/>
    <row r="868" s="98" customFormat="1" hidden="1"/>
    <row r="869" s="98" customFormat="1" hidden="1"/>
    <row r="870" s="98" customFormat="1" hidden="1"/>
    <row r="871" s="98" customFormat="1" hidden="1"/>
    <row r="872" s="98" customFormat="1" hidden="1"/>
    <row r="873" s="98" customFormat="1" hidden="1"/>
    <row r="874" s="98" customFormat="1" hidden="1"/>
    <row r="875" s="98" customFormat="1" hidden="1"/>
    <row r="876" s="98" customFormat="1" hidden="1"/>
    <row r="877" s="98" customFormat="1" hidden="1"/>
    <row r="878" s="98" customFormat="1" hidden="1"/>
    <row r="879" s="98" customFormat="1" hidden="1"/>
    <row r="880" s="98" customFormat="1" hidden="1"/>
    <row r="881" s="98" customFormat="1" hidden="1"/>
    <row r="882" s="98" customFormat="1" hidden="1"/>
    <row r="883" s="98" customFormat="1" hidden="1"/>
    <row r="884" s="98" customFormat="1" hidden="1"/>
    <row r="885" s="98" customFormat="1" hidden="1"/>
    <row r="886" s="98" customFormat="1" hidden="1"/>
    <row r="887" s="98" customFormat="1" hidden="1"/>
    <row r="888" s="98" customFormat="1" hidden="1"/>
    <row r="889" s="98" customFormat="1" hidden="1"/>
    <row r="890" s="98" customFormat="1" hidden="1"/>
    <row r="891" s="98" customFormat="1" hidden="1"/>
    <row r="892" s="98" customFormat="1" hidden="1"/>
    <row r="893" s="98" customFormat="1" hidden="1"/>
    <row r="894" s="98" customFormat="1" hidden="1"/>
    <row r="895" s="98" customFormat="1" hidden="1"/>
    <row r="896" s="98" customFormat="1" hidden="1"/>
    <row r="897" s="98" customFormat="1" hidden="1"/>
    <row r="898" s="98" customFormat="1" hidden="1"/>
    <row r="899" s="98" customFormat="1" hidden="1"/>
    <row r="900" s="98" customFormat="1" hidden="1"/>
    <row r="901" s="98" customFormat="1" hidden="1"/>
    <row r="902" s="98" customFormat="1" hidden="1"/>
    <row r="903" s="98" customFormat="1" hidden="1"/>
    <row r="904" s="98" customFormat="1" hidden="1"/>
    <row r="905" s="98" customFormat="1" hidden="1"/>
    <row r="906" s="98" customFormat="1" hidden="1"/>
    <row r="907" s="98" customFormat="1" hidden="1"/>
    <row r="908" s="98" customFormat="1" hidden="1"/>
    <row r="909" s="98" customFormat="1" hidden="1"/>
    <row r="910" s="98" customFormat="1" hidden="1"/>
    <row r="911" s="98" customFormat="1" hidden="1"/>
    <row r="912" s="98" customFormat="1" hidden="1"/>
    <row r="913" s="98" customFormat="1" hidden="1"/>
    <row r="914" s="98" customFormat="1" hidden="1"/>
    <row r="915" s="98" customFormat="1" hidden="1"/>
    <row r="916" s="98" customFormat="1" hidden="1"/>
    <row r="917" s="98" customFormat="1" hidden="1"/>
    <row r="918" s="98" customFormat="1" hidden="1"/>
    <row r="919" s="98" customFormat="1" hidden="1"/>
    <row r="920" s="98" customFormat="1" hidden="1"/>
    <row r="921" s="98" customFormat="1" hidden="1"/>
    <row r="922" s="98" customFormat="1" hidden="1"/>
    <row r="923" s="98" customFormat="1" hidden="1"/>
    <row r="924" s="98" customFormat="1" hidden="1"/>
    <row r="925" s="98" customFormat="1" hidden="1"/>
    <row r="926" s="98" customFormat="1" hidden="1"/>
    <row r="927" s="98" customFormat="1" hidden="1"/>
    <row r="928" s="98" customFormat="1" hidden="1"/>
    <row r="929" s="98" customFormat="1" hidden="1"/>
    <row r="930" s="98" customFormat="1" hidden="1"/>
    <row r="931" s="98" customFormat="1" hidden="1"/>
    <row r="932" s="98" customFormat="1" hidden="1"/>
    <row r="933" s="98" customFormat="1" hidden="1"/>
    <row r="934" s="98" customFormat="1" hidden="1"/>
    <row r="935" s="98" customFormat="1" hidden="1"/>
    <row r="936" s="98" customFormat="1" hidden="1"/>
    <row r="937" s="98" customFormat="1" hidden="1"/>
    <row r="938" s="98" customFormat="1" hidden="1"/>
    <row r="939" s="98" customFormat="1" hidden="1"/>
    <row r="940" s="98" customFormat="1" hidden="1"/>
    <row r="941" s="98" customFormat="1" hidden="1"/>
    <row r="942" s="98" customFormat="1" hidden="1"/>
    <row r="943" s="98" customFormat="1" hidden="1"/>
    <row r="944" s="98" customFormat="1" hidden="1"/>
    <row r="945" s="98" customFormat="1" hidden="1"/>
    <row r="946" s="98" customFormat="1" hidden="1"/>
    <row r="947" s="98" customFormat="1" hidden="1"/>
    <row r="948" s="98" customFormat="1" hidden="1"/>
    <row r="949" s="98" customFormat="1" hidden="1"/>
    <row r="950" s="98" customFormat="1" hidden="1"/>
    <row r="951" s="98" customFormat="1" hidden="1"/>
    <row r="952" s="98" customFormat="1" hidden="1"/>
    <row r="953" s="98" customFormat="1" hidden="1"/>
    <row r="954" s="98" customFormat="1" hidden="1"/>
    <row r="955" s="98" customFormat="1" hidden="1"/>
    <row r="956" s="98" customFormat="1" hidden="1"/>
    <row r="957" s="98" customFormat="1" hidden="1"/>
    <row r="958" s="98" customFormat="1" hidden="1"/>
    <row r="959" s="98" customFormat="1" hidden="1"/>
    <row r="960" s="98" customFormat="1" hidden="1"/>
    <row r="961" s="98" customFormat="1" hidden="1"/>
    <row r="962" s="98" customFormat="1" hidden="1"/>
    <row r="963" s="98" customFormat="1" hidden="1"/>
    <row r="964" s="98" customFormat="1" hidden="1"/>
    <row r="965" s="98" customFormat="1" hidden="1"/>
    <row r="966" s="98" customFormat="1" hidden="1"/>
    <row r="967" s="98" customFormat="1" hidden="1"/>
    <row r="968" s="98" customFormat="1" hidden="1"/>
    <row r="969" s="98" customFormat="1" hidden="1"/>
    <row r="970" s="98" customFormat="1" hidden="1"/>
    <row r="971" s="98" customFormat="1" hidden="1"/>
    <row r="972" s="98" customFormat="1" hidden="1"/>
    <row r="973" s="98" customFormat="1" hidden="1"/>
    <row r="974" s="98" customFormat="1" hidden="1"/>
    <row r="975" s="98" customFormat="1" hidden="1"/>
    <row r="976" s="98" customFormat="1" hidden="1"/>
    <row r="977" s="98" customFormat="1" hidden="1"/>
    <row r="978" s="98" customFormat="1" hidden="1"/>
    <row r="979" s="98" customFormat="1" hidden="1"/>
    <row r="980" s="98" customFormat="1" hidden="1"/>
    <row r="981" s="98" customFormat="1" hidden="1"/>
    <row r="982" s="98" customFormat="1" hidden="1"/>
    <row r="983" s="98" customFormat="1" hidden="1"/>
    <row r="984" s="98" customFormat="1" hidden="1"/>
    <row r="985" s="98" customFormat="1" hidden="1"/>
    <row r="986" s="98" customFormat="1" hidden="1"/>
    <row r="987" s="98" customFormat="1" hidden="1"/>
    <row r="988" s="98" customFormat="1" hidden="1"/>
    <row r="989" s="98" customFormat="1" hidden="1"/>
    <row r="990" s="98" customFormat="1" hidden="1"/>
    <row r="991" s="98" customFormat="1" hidden="1"/>
    <row r="992" s="98" customFormat="1" hidden="1"/>
    <row r="993" s="98" customFormat="1" hidden="1"/>
    <row r="994" s="98" customFormat="1" hidden="1"/>
    <row r="995" s="98" customFormat="1" hidden="1"/>
    <row r="996" s="98" customFormat="1" hidden="1"/>
    <row r="997" s="98" customFormat="1" hidden="1"/>
    <row r="998" s="98" customFormat="1" hidden="1"/>
    <row r="999" s="98" customFormat="1" hidden="1"/>
    <row r="1000" s="98" customFormat="1" hidden="1"/>
    <row r="1001" s="98" customFormat="1" hidden="1"/>
    <row r="1002" s="98" customFormat="1" hidden="1"/>
    <row r="1003" s="98" customFormat="1" hidden="1"/>
    <row r="1004" s="98" customFormat="1" hidden="1"/>
    <row r="1005" s="98" customFormat="1" hidden="1"/>
    <row r="1006" s="98" customFormat="1" hidden="1"/>
    <row r="1007" s="98" customFormat="1" hidden="1"/>
    <row r="1008" s="98" customFormat="1" hidden="1"/>
    <row r="1009" s="98" customFormat="1" hidden="1"/>
    <row r="1010" s="98" customFormat="1" hidden="1"/>
    <row r="1011" s="98" customFormat="1" hidden="1"/>
    <row r="1012" s="98" customFormat="1" hidden="1"/>
    <row r="1013" s="98" customFormat="1" hidden="1"/>
    <row r="1014" s="98" customFormat="1" hidden="1"/>
    <row r="1015" s="98" customFormat="1" hidden="1"/>
    <row r="1016" s="98" customFormat="1" hidden="1"/>
    <row r="1017" s="98" customFormat="1" hidden="1"/>
    <row r="1018" s="98" customFormat="1" hidden="1"/>
    <row r="1019" s="98" customFormat="1" hidden="1"/>
    <row r="1020" s="98" customFormat="1" hidden="1"/>
    <row r="1021" s="98" customFormat="1" hidden="1"/>
    <row r="1022" s="98" customFormat="1" hidden="1"/>
    <row r="1023" s="98" customFormat="1" hidden="1"/>
    <row r="1024" s="98" customFormat="1" hidden="1"/>
    <row r="1025" s="98" customFormat="1" hidden="1"/>
    <row r="1026" s="98" customFormat="1" hidden="1"/>
    <row r="1027" s="98" customFormat="1" hidden="1"/>
    <row r="1028" s="98" customFormat="1" hidden="1"/>
    <row r="1029" s="98" customFormat="1" hidden="1"/>
    <row r="1030" s="98" customFormat="1" hidden="1"/>
    <row r="1031" s="98" customFormat="1" hidden="1"/>
    <row r="1032" s="98" customFormat="1" hidden="1"/>
    <row r="1033" s="98" customFormat="1" hidden="1"/>
    <row r="1034" s="98" customFormat="1" hidden="1"/>
    <row r="1035" s="98" customFormat="1" hidden="1"/>
    <row r="1036" s="98" customFormat="1" hidden="1"/>
    <row r="1037" s="98" customFormat="1" hidden="1"/>
    <row r="1038" s="98" customFormat="1" hidden="1"/>
    <row r="1039" s="98" customFormat="1" hidden="1"/>
    <row r="1040" s="98" customFormat="1" hidden="1"/>
    <row r="1041" s="98" customFormat="1" hidden="1"/>
    <row r="1042" s="98" customFormat="1" hidden="1"/>
    <row r="1043" s="98" customFormat="1" hidden="1"/>
    <row r="1044" s="98" customFormat="1" hidden="1"/>
    <row r="1045" s="98" customFormat="1" hidden="1"/>
    <row r="1046" s="98" customFormat="1" hidden="1"/>
    <row r="1047" s="98" customFormat="1" hidden="1"/>
    <row r="1048" s="98" customFormat="1" hidden="1"/>
    <row r="1049" s="98" customFormat="1" hidden="1"/>
    <row r="1050" s="98" customFormat="1" hidden="1"/>
    <row r="1051" s="98" customFormat="1" hidden="1"/>
    <row r="1052" s="98" customFormat="1" hidden="1"/>
    <row r="1053" s="98" customFormat="1" hidden="1"/>
    <row r="1054" s="98" customFormat="1" hidden="1"/>
    <row r="1055" s="98" customFormat="1" hidden="1"/>
    <row r="1056" s="98" customFormat="1" hidden="1"/>
    <row r="1057" s="98" customFormat="1" hidden="1"/>
    <row r="1058" s="98" customFormat="1" hidden="1"/>
    <row r="1059" s="98" customFormat="1" hidden="1"/>
    <row r="1060" s="98" customFormat="1" hidden="1"/>
    <row r="1061" s="98" customFormat="1" hidden="1"/>
    <row r="1062" s="98" customFormat="1" hidden="1"/>
    <row r="1063" s="98" customFormat="1" hidden="1"/>
    <row r="1064" s="98" customFormat="1" hidden="1"/>
    <row r="1065" s="98" customFormat="1" hidden="1"/>
    <row r="1066" s="98" customFormat="1" hidden="1"/>
    <row r="1067" s="98" customFormat="1" hidden="1"/>
    <row r="1068" s="98" customFormat="1" hidden="1"/>
    <row r="1069" s="98" customFormat="1" hidden="1"/>
    <row r="1070" s="98" customFormat="1" hidden="1"/>
    <row r="1071" s="98" customFormat="1" hidden="1"/>
    <row r="1072" s="98" customFormat="1" hidden="1"/>
    <row r="1073" s="98" customFormat="1" hidden="1"/>
    <row r="1074" s="98" customFormat="1" hidden="1"/>
    <row r="1075" s="98" customFormat="1" hidden="1"/>
    <row r="1076" s="98" customFormat="1" hidden="1"/>
    <row r="1077" s="98" customFormat="1" hidden="1"/>
    <row r="1078" s="98" customFormat="1" hidden="1"/>
    <row r="1079" s="98" customFormat="1" hidden="1"/>
    <row r="1080" s="98" customFormat="1" hidden="1"/>
    <row r="1081" s="98" customFormat="1" hidden="1"/>
    <row r="1082" s="98" customFormat="1" hidden="1"/>
    <row r="1083" s="98" customFormat="1" hidden="1"/>
    <row r="1084" s="98" customFormat="1" hidden="1"/>
    <row r="1085" s="98" customFormat="1" hidden="1"/>
    <row r="1086" s="98" customFormat="1" hidden="1"/>
    <row r="1087" s="98" customFormat="1" hidden="1"/>
    <row r="1088" s="98" customFormat="1" hidden="1"/>
    <row r="1089" s="98" customFormat="1" hidden="1"/>
    <row r="1090" s="98" customFormat="1" hidden="1"/>
    <row r="1091" s="98" customFormat="1" hidden="1"/>
    <row r="1092" s="98" customFormat="1" hidden="1"/>
    <row r="1093" s="98" customFormat="1" hidden="1"/>
    <row r="1094" s="98" customFormat="1" hidden="1"/>
    <row r="1095" s="98" customFormat="1" hidden="1"/>
    <row r="1096" s="98" customFormat="1" hidden="1"/>
    <row r="1097" s="98" customFormat="1" hidden="1"/>
    <row r="1098" s="98" customFormat="1" hidden="1"/>
    <row r="1099" s="98" customFormat="1" hidden="1"/>
    <row r="1100" s="98" customFormat="1" hidden="1"/>
    <row r="1101" s="98" customFormat="1" hidden="1"/>
    <row r="1102" s="98" customFormat="1" hidden="1"/>
    <row r="1103" s="98" customFormat="1" hidden="1"/>
    <row r="1104" s="98" customFormat="1" hidden="1"/>
    <row r="1105" s="98" customFormat="1" hidden="1"/>
    <row r="1106" s="98" customFormat="1" hidden="1"/>
    <row r="1107" s="98" customFormat="1" hidden="1"/>
    <row r="1108" s="98" customFormat="1" hidden="1"/>
    <row r="1109" s="98" customFormat="1" hidden="1"/>
    <row r="1110" s="98" customFormat="1" hidden="1"/>
    <row r="1111" s="98" customFormat="1" hidden="1"/>
    <row r="1112" s="98" customFormat="1" hidden="1"/>
    <row r="1113" s="98" customFormat="1" hidden="1"/>
    <row r="1114" s="98" customFormat="1" hidden="1"/>
    <row r="1115" s="98" customFormat="1" hidden="1"/>
    <row r="1116" s="98" customFormat="1" hidden="1"/>
    <row r="1117" s="98" customFormat="1" hidden="1"/>
    <row r="1118" s="98" customFormat="1" hidden="1"/>
    <row r="1119" s="98" customFormat="1" hidden="1"/>
    <row r="1120" s="98" customFormat="1" hidden="1"/>
    <row r="1121" s="98" customFormat="1" hidden="1"/>
    <row r="1122" s="98" customFormat="1" hidden="1"/>
    <row r="1123" s="98" customFormat="1" hidden="1"/>
    <row r="1124" s="98" customFormat="1" hidden="1"/>
    <row r="1125" s="98" customFormat="1" hidden="1"/>
    <row r="1126" s="98" customFormat="1" hidden="1"/>
    <row r="1127" s="98" customFormat="1" hidden="1"/>
    <row r="1128" s="98" customFormat="1" hidden="1"/>
    <row r="1129" s="98" customFormat="1" hidden="1"/>
    <row r="1130" s="98" customFormat="1" hidden="1"/>
    <row r="1131" s="98" customFormat="1" hidden="1"/>
    <row r="1132" s="98" customFormat="1" hidden="1"/>
    <row r="1133" s="98" customFormat="1" hidden="1"/>
    <row r="1134" s="98" customFormat="1" hidden="1"/>
    <row r="1135" s="98" customFormat="1" hidden="1"/>
    <row r="1136" s="98" customFormat="1" hidden="1"/>
    <row r="1137" s="98" customFormat="1" hidden="1"/>
    <row r="1138" s="98" customFormat="1" hidden="1"/>
    <row r="1139" s="98" customFormat="1" hidden="1"/>
    <row r="1140" s="98" customFormat="1" hidden="1"/>
    <row r="1141" s="98" customFormat="1" hidden="1"/>
    <row r="1142" s="98" customFormat="1" hidden="1"/>
    <row r="1143" s="98" customFormat="1" hidden="1"/>
    <row r="1144" s="98" customFormat="1" hidden="1"/>
    <row r="1145" s="98" customFormat="1" hidden="1"/>
    <row r="1146" s="98" customFormat="1" hidden="1"/>
    <row r="1147" s="98" customFormat="1" hidden="1"/>
    <row r="1148" s="98" customFormat="1" hidden="1"/>
    <row r="1149" s="98" customFormat="1" hidden="1"/>
    <row r="1150" s="98" customFormat="1" hidden="1"/>
    <row r="1151" s="98" customFormat="1" hidden="1"/>
    <row r="1152" s="98" customFormat="1" hidden="1"/>
    <row r="1153" s="98" customFormat="1" hidden="1"/>
    <row r="1154" s="98" customFormat="1" hidden="1"/>
    <row r="1155" s="98" customFormat="1" hidden="1"/>
    <row r="1156" s="98" customFormat="1" hidden="1"/>
    <row r="1157" s="98" customFormat="1" hidden="1"/>
    <row r="1158" s="98" customFormat="1" hidden="1"/>
    <row r="1159" s="98" customFormat="1" hidden="1"/>
    <row r="1160" s="98" customFormat="1" hidden="1"/>
    <row r="1161" s="98" customFormat="1" hidden="1"/>
    <row r="1162" s="98" customFormat="1" hidden="1"/>
    <row r="1163" s="98" customFormat="1" hidden="1"/>
    <row r="1164" s="98" customFormat="1" hidden="1"/>
    <row r="1165" s="98" customFormat="1" hidden="1"/>
    <row r="1166" s="98" customFormat="1" hidden="1"/>
    <row r="1167" s="98" customFormat="1" hidden="1"/>
    <row r="1168" s="98" customFormat="1" hidden="1"/>
    <row r="1169" s="98" customFormat="1" hidden="1"/>
    <row r="1170" s="98" customFormat="1" hidden="1"/>
    <row r="1171" s="98" customFormat="1" hidden="1"/>
    <row r="1172" s="98" customFormat="1" hidden="1"/>
    <row r="1173" s="98" customFormat="1" hidden="1"/>
    <row r="1174" s="98" customFormat="1" hidden="1"/>
    <row r="1175" s="98" customFormat="1" hidden="1"/>
    <row r="1176" s="98" customFormat="1" hidden="1"/>
    <row r="1177" s="98" customFormat="1" hidden="1"/>
    <row r="1178" s="98" customFormat="1" hidden="1"/>
    <row r="1179" s="98" customFormat="1" hidden="1"/>
    <row r="1180" s="98" customFormat="1" hidden="1"/>
    <row r="1181" s="98" customFormat="1" hidden="1"/>
    <row r="1182" s="98" customFormat="1" hidden="1"/>
    <row r="1183" s="98" customFormat="1" hidden="1"/>
    <row r="1184" s="98" customFormat="1" hidden="1"/>
    <row r="1185" s="98" customFormat="1" hidden="1"/>
    <row r="1186" s="98" customFormat="1" hidden="1"/>
    <row r="1187" s="98" customFormat="1" hidden="1"/>
    <row r="1188" s="98" customFormat="1" hidden="1"/>
    <row r="1189" s="98" customFormat="1" hidden="1"/>
    <row r="1190" s="98" customFormat="1" hidden="1"/>
    <row r="1191" s="98" customFormat="1" hidden="1"/>
    <row r="1192" s="98" customFormat="1" hidden="1"/>
    <row r="1193" s="98" customFormat="1" hidden="1"/>
    <row r="1194" s="98" customFormat="1" hidden="1"/>
    <row r="1195" s="98" customFormat="1" hidden="1"/>
    <row r="1196" s="98" customFormat="1" hidden="1"/>
    <row r="1197" s="98" customFormat="1" hidden="1"/>
    <row r="1198" s="98" customFormat="1" hidden="1"/>
    <row r="1199" s="98" customFormat="1" hidden="1"/>
    <row r="1200" s="98" customFormat="1" hidden="1"/>
    <row r="1201" s="98" customFormat="1" hidden="1"/>
    <row r="1202" s="98" customFormat="1" hidden="1"/>
    <row r="1203" s="98" customFormat="1" hidden="1"/>
    <row r="1204" s="98" customFormat="1" hidden="1"/>
    <row r="1205" s="98" customFormat="1" hidden="1"/>
    <row r="1206" s="98" customFormat="1" hidden="1"/>
    <row r="1207" s="98" customFormat="1" hidden="1"/>
    <row r="1208" s="98" customFormat="1" hidden="1"/>
    <row r="1209" s="98" customFormat="1" hidden="1"/>
    <row r="1210" s="98" customFormat="1" hidden="1"/>
    <row r="1211" s="98" customFormat="1" hidden="1"/>
    <row r="1212" s="98" customFormat="1" hidden="1"/>
    <row r="1213" s="98" customFormat="1" hidden="1"/>
    <row r="1214" s="98" customFormat="1" hidden="1"/>
    <row r="1215" s="98" customFormat="1" hidden="1"/>
    <row r="1216" s="98" customFormat="1" hidden="1"/>
    <row r="1217" s="98" customFormat="1" hidden="1"/>
    <row r="1218" s="98" customFormat="1" hidden="1"/>
    <row r="1219" s="98" customFormat="1" hidden="1"/>
    <row r="1220" s="98" customFormat="1" hidden="1"/>
    <row r="1221" s="98" customFormat="1" hidden="1"/>
    <row r="1222" s="98" customFormat="1" hidden="1"/>
    <row r="1223" s="98" customFormat="1" hidden="1"/>
    <row r="1224" s="98" customFormat="1" hidden="1"/>
    <row r="1225" s="98" customFormat="1" hidden="1"/>
    <row r="1226" s="98" customFormat="1" hidden="1"/>
    <row r="1227" s="98" customFormat="1" hidden="1"/>
    <row r="1228" s="98" customFormat="1" hidden="1"/>
    <row r="1229" s="98" customFormat="1" hidden="1"/>
    <row r="1230" s="98" customFormat="1" hidden="1"/>
    <row r="1231" s="98" customFormat="1" hidden="1"/>
    <row r="1232" s="98" customFormat="1" hidden="1"/>
    <row r="1233" s="98" customFormat="1" hidden="1"/>
    <row r="1234" s="98" customFormat="1" hidden="1"/>
    <row r="1235" s="98" customFormat="1" hidden="1"/>
    <row r="1236" s="98" customFormat="1" hidden="1"/>
    <row r="1237" s="98" customFormat="1" hidden="1"/>
    <row r="1238" s="98" customFormat="1" hidden="1"/>
    <row r="1239" s="98" customFormat="1" hidden="1"/>
    <row r="1240" s="98" customFormat="1" hidden="1"/>
    <row r="1241" s="98" customFormat="1" hidden="1"/>
    <row r="1242" s="98" customFormat="1" hidden="1"/>
    <row r="1243" s="98" customFormat="1" hidden="1"/>
    <row r="1244" s="98" customFormat="1" hidden="1"/>
    <row r="1245" s="98" customFormat="1" hidden="1"/>
    <row r="1246" s="98" customFormat="1" hidden="1"/>
    <row r="1247" s="98" customFormat="1" hidden="1"/>
    <row r="1248" s="98" customFormat="1" hidden="1"/>
    <row r="1249" s="98" customFormat="1" hidden="1"/>
    <row r="1250" s="98" customFormat="1" hidden="1"/>
    <row r="1251" s="98" customFormat="1" hidden="1"/>
    <row r="1252" s="98" customFormat="1" hidden="1"/>
    <row r="1253" s="98" customFormat="1" hidden="1"/>
    <row r="1254" s="98" customFormat="1" hidden="1"/>
    <row r="1255" s="98" customFormat="1" hidden="1"/>
    <row r="1256" s="98" customFormat="1" hidden="1"/>
    <row r="1257" s="98" customFormat="1" hidden="1"/>
    <row r="1258" s="98" customFormat="1" hidden="1"/>
    <row r="1259" s="98" customFormat="1" hidden="1"/>
    <row r="1260" s="98" customFormat="1" hidden="1"/>
    <row r="1261" s="98" customFormat="1" hidden="1"/>
    <row r="1262" s="98" customFormat="1" hidden="1"/>
    <row r="1263" s="98" customFormat="1" hidden="1"/>
    <row r="1264" s="98" customFormat="1" hidden="1"/>
    <row r="1265" s="98" customFormat="1" hidden="1"/>
    <row r="1266" s="98" customFormat="1" hidden="1"/>
    <row r="1267" s="98" customFormat="1" hidden="1"/>
    <row r="1268" s="98" customFormat="1" hidden="1"/>
    <row r="1269" s="98" customFormat="1" hidden="1"/>
    <row r="1270" s="98" customFormat="1" hidden="1"/>
    <row r="1271" s="98" customFormat="1" hidden="1"/>
    <row r="1272" s="98" customFormat="1" hidden="1"/>
    <row r="1273" s="98" customFormat="1" hidden="1"/>
    <row r="1274" s="98" customFormat="1" hidden="1"/>
    <row r="1275" s="98" customFormat="1" hidden="1"/>
    <row r="1276" s="98" customFormat="1" hidden="1"/>
    <row r="1277" s="98" customFormat="1" hidden="1"/>
    <row r="1278" s="98" customFormat="1" hidden="1"/>
    <row r="1279" s="98" customFormat="1" hidden="1"/>
    <row r="1280" s="98" customFormat="1" hidden="1"/>
    <row r="1281" s="98" customFormat="1" hidden="1"/>
    <row r="1282" s="98" customFormat="1" hidden="1"/>
    <row r="1283" s="98" customFormat="1" hidden="1"/>
    <row r="1284" s="98" customFormat="1" hidden="1"/>
    <row r="1285" s="98" customFormat="1" hidden="1"/>
    <row r="1286" s="98" customFormat="1" hidden="1"/>
    <row r="1287" s="98" customFormat="1" hidden="1"/>
    <row r="1288" s="98" customFormat="1" hidden="1"/>
    <row r="1289" s="98" customFormat="1" hidden="1"/>
    <row r="1290" s="98" customFormat="1" hidden="1"/>
    <row r="1291" s="98" customFormat="1" hidden="1"/>
    <row r="1292" s="98" customFormat="1" hidden="1"/>
    <row r="1293" s="98" customFormat="1" hidden="1"/>
    <row r="1294" s="98" customFormat="1" hidden="1"/>
    <row r="1295" s="98" customFormat="1" hidden="1"/>
    <row r="1296" s="98" customFormat="1" hidden="1"/>
    <row r="1297" s="98" customFormat="1" hidden="1"/>
    <row r="1298" s="98" customFormat="1" hidden="1"/>
    <row r="1299" s="98" customFormat="1" hidden="1"/>
    <row r="1300" s="98" customFormat="1" hidden="1"/>
    <row r="1301" s="98" customFormat="1" hidden="1"/>
    <row r="1302" s="98" customFormat="1" hidden="1"/>
    <row r="1303" s="98" customFormat="1" hidden="1"/>
    <row r="1304" s="98" customFormat="1" hidden="1"/>
    <row r="1305" s="98" customFormat="1" hidden="1"/>
    <row r="1306" s="98" customFormat="1" hidden="1"/>
    <row r="1307" s="98" customFormat="1" hidden="1"/>
    <row r="1308" s="98" customFormat="1" hidden="1"/>
    <row r="1309" s="98" customFormat="1" hidden="1"/>
    <row r="1310" s="98" customFormat="1" hidden="1"/>
    <row r="1311" s="98" customFormat="1" hidden="1"/>
    <row r="1312" s="98" customFormat="1" hidden="1"/>
    <row r="1313" s="98" customFormat="1" hidden="1"/>
    <row r="1314" s="98" customFormat="1" hidden="1"/>
    <row r="1315" s="98" customFormat="1" hidden="1"/>
    <row r="1316" s="98" customFormat="1" hidden="1"/>
    <row r="1317" s="98" customFormat="1" hidden="1"/>
    <row r="1318" s="98" customFormat="1" hidden="1"/>
    <row r="1319" s="98" customFormat="1" hidden="1"/>
    <row r="1320" s="98" customFormat="1" hidden="1"/>
    <row r="1321" s="98" customFormat="1" hidden="1"/>
    <row r="1322" s="98" customFormat="1" hidden="1"/>
    <row r="1323" s="98" customFormat="1" hidden="1"/>
    <row r="1324" s="98" customFormat="1" hidden="1"/>
    <row r="1325" s="98" customFormat="1" hidden="1"/>
    <row r="1326" s="98" customFormat="1" hidden="1"/>
    <row r="1327" s="98" customFormat="1" hidden="1"/>
    <row r="1328" s="98" customFormat="1" hidden="1"/>
    <row r="1329" s="98" customFormat="1" hidden="1"/>
    <row r="1330" s="98" customFormat="1" hidden="1"/>
    <row r="1331" s="98" customFormat="1" hidden="1"/>
    <row r="1332" s="98" customFormat="1" hidden="1"/>
    <row r="1333" s="98" customFormat="1" hidden="1"/>
    <row r="1334" s="98" customFormat="1" hidden="1"/>
    <row r="1335" s="98" customFormat="1" hidden="1"/>
    <row r="1336" s="98" customFormat="1" hidden="1"/>
    <row r="1337" s="98" customFormat="1" hidden="1"/>
    <row r="1338" s="98" customFormat="1" hidden="1"/>
    <row r="1339" s="98" customFormat="1" hidden="1"/>
    <row r="1340" s="98" customFormat="1" hidden="1"/>
    <row r="1341" s="98" customFormat="1" hidden="1"/>
    <row r="1342" s="98" customFormat="1" hidden="1"/>
    <row r="1343" s="98" customFormat="1" hidden="1"/>
    <row r="1344" s="98" customFormat="1" hidden="1"/>
    <row r="1345" s="98" customFormat="1" hidden="1"/>
    <row r="1346" s="98" customFormat="1" hidden="1"/>
    <row r="1347" s="98" customFormat="1" hidden="1"/>
    <row r="1348" s="98" customFormat="1" hidden="1"/>
    <row r="1349" s="98" customFormat="1" hidden="1"/>
    <row r="1350" s="98" customFormat="1" hidden="1"/>
    <row r="1351" s="98" customFormat="1" hidden="1"/>
    <row r="1352" s="98" customFormat="1" hidden="1"/>
    <row r="1353" s="98" customFormat="1" hidden="1"/>
    <row r="1354" s="98" customFormat="1" hidden="1"/>
    <row r="1355" s="98" customFormat="1" hidden="1"/>
    <row r="1356" s="98" customFormat="1" hidden="1"/>
    <row r="1357" s="98" customFormat="1" hidden="1"/>
    <row r="1358" s="98" customFormat="1" hidden="1"/>
    <row r="1359" s="98" customFormat="1" hidden="1"/>
    <row r="1360" s="98" customFormat="1" hidden="1"/>
    <row r="1361" s="98" customFormat="1" hidden="1"/>
    <row r="1362" s="98" customFormat="1" hidden="1"/>
    <row r="1363" s="98" customFormat="1" hidden="1"/>
    <row r="1364" s="98" customFormat="1" hidden="1"/>
    <row r="1365" s="98" customFormat="1" hidden="1"/>
    <row r="1366" s="98" customFormat="1" hidden="1"/>
    <row r="1367" s="98" customFormat="1" hidden="1"/>
    <row r="1368" s="98" customFormat="1" hidden="1"/>
    <row r="1369" s="98" customFormat="1" hidden="1"/>
    <row r="1370" s="98" customFormat="1" hidden="1"/>
    <row r="1371" s="98" customFormat="1" hidden="1"/>
    <row r="1372" s="98" customFormat="1" hidden="1"/>
    <row r="1373" s="98" customFormat="1" hidden="1"/>
    <row r="1374" s="98" customFormat="1" hidden="1"/>
    <row r="1375" s="98" customFormat="1" hidden="1"/>
    <row r="1376" s="98" customFormat="1" hidden="1"/>
    <row r="1377" s="98" customFormat="1" hidden="1"/>
    <row r="1378" s="98" customFormat="1" hidden="1"/>
    <row r="1379" s="98" customFormat="1" hidden="1"/>
    <row r="1380" s="98" customFormat="1" hidden="1"/>
    <row r="1381" s="98" customFormat="1" hidden="1"/>
    <row r="1382" s="98" customFormat="1" hidden="1"/>
  </sheetData>
  <sheetProtection algorithmName="SHA-512" hashValue="MHri5LXrbbnaexaJCMduCXYl/amkTxu6QLkX4GyXyG377HwCgEzcINkQlz8rRCMnTXmz1H/dOTlUPnU4z/7Iww==" saltValue="SZjIjssqZxe3Nd03GZ4yKw==" spinCount="100000" sheet="1" objects="1" scenarios="1" formatCells="0" formatColumns="0" formatRows="0" insertRows="0" deleteRows="0" sort="0"/>
  <mergeCells count="10">
    <mergeCell ref="A12:C12"/>
    <mergeCell ref="E9:H9"/>
    <mergeCell ref="A8:J8"/>
    <mergeCell ref="A7:J7"/>
    <mergeCell ref="J1:L1"/>
    <mergeCell ref="A9:D9"/>
    <mergeCell ref="A10:D10"/>
    <mergeCell ref="E10:H10"/>
    <mergeCell ref="J2:K2"/>
    <mergeCell ref="F3:H3"/>
  </mergeCells>
  <dataValidations count="15">
    <dataValidation type="whole" operator="greaterThanOrEqual" allowBlank="1" showInputMessage="1" showErrorMessage="1" error="Please enter a number" sqref="E103:H1227" xr:uid="{00000000-0002-0000-1A00-000001000000}">
      <formula1>-100</formula1>
    </dataValidation>
    <dataValidation type="date" operator="greaterThan" allowBlank="1" showInputMessage="1" showErrorMessage="1" error="Please enter a date after 01/01/1900" sqref="J100:J579" xr:uid="{00000000-0002-0000-1A00-000002000000}">
      <formula1>1/1/1900</formula1>
    </dataValidation>
    <dataValidation allowBlank="1" showInputMessage="1" sqref="J1 K4" xr:uid="{00000000-0002-0000-1A00-000003000000}"/>
    <dataValidation type="list" allowBlank="1" showInputMessage="1" showErrorMessage="1" error="Please enter &quot;No&quot;,&quot;Yes-But no action taken&quot;, &quot;Yes-Approved&quot; , &quot;Yes-Denied&quot;  " sqref="S1:S3" xr:uid="{00000000-0002-0000-1A00-000004000000}">
      <formula1>"No,Yes-But no action taken,Yes-Approved,Yes-Denied"</formula1>
    </dataValidation>
    <dataValidation type="list" allowBlank="1" showInputMessage="1" showErrorMessage="1" sqref="G1:G2" xr:uid="{00000000-0002-0000-1A00-000006000000}">
      <formula1>"R,O"</formula1>
    </dataValidation>
    <dataValidation allowBlank="1" showInputMessage="1" showErrorMessage="1" prompt="Enter assessor's parcel number" sqref="A13:A99" xr:uid="{8A96BC13-57E7-44A8-8A7F-2F877566A991}"/>
    <dataValidation allowBlank="1" showInputMessage="1" showErrorMessage="1" prompt="Enter street address" sqref="B13:B99" xr:uid="{E5F8CB79-DF84-44B7-A32C-A55442C9F632}"/>
    <dataValidation allowBlank="1" showInputMessage="1" showErrorMessage="1" prompt="Enter project name, if applicable" sqref="C13:C99" xr:uid="{898C987D-F1DD-4079-83C2-5DCEE7ED2D14}"/>
    <dataValidation allowBlank="1" showInputMessage="1" showErrorMessage="1" prompt="Enter local jurisdiction tracking ID" sqref="D13:D99" xr:uid="{93EBE6D3-0ED4-43FC-A47B-854D1AC4061F}"/>
    <dataValidation type="whole" operator="greaterThanOrEqual" allowBlank="1" showInputMessage="1" showErrorMessage="1" error="Please enter a number greater than or equal to 0." prompt="Enter very low-income units" sqref="E13:E99" xr:uid="{16723657-D044-414B-AFF7-4932443025A2}">
      <formula1>0</formula1>
    </dataValidation>
    <dataValidation type="whole" operator="greaterThanOrEqual" allowBlank="1" showInputMessage="1" showErrorMessage="1" error="Please enter a number greater than or equal to 0." prompt="Enter low-income units" sqref="F13:F99" xr:uid="{743C3CE0-4321-49FB-AC5F-ABFED9E12D53}">
      <formula1>0</formula1>
    </dataValidation>
    <dataValidation type="whole" operator="greaterThanOrEqual" allowBlank="1" showInputMessage="1" showErrorMessage="1" error="Please enter a number greater than or equal to 0." prompt="Enter moderate income units" sqref="G13:G99" xr:uid="{6B964245-2065-4F7C-A8E8-346C18371131}">
      <formula1>0</formula1>
    </dataValidation>
    <dataValidation type="whole" operator="greaterThanOrEqual" allowBlank="1" showInputMessage="1" showErrorMessage="1" error="Please enter a number greater than or equal to 0." prompt="Enter above-moderate income units" sqref="H13:H99" xr:uid="{AB52B358-45A1-4679-B326-B76BD3AFA313}">
      <formula1>0</formula1>
    </dataValidation>
    <dataValidation allowBlank="1" showInputMessage="1" showErrorMessage="1" prompt="Enter description of commercial development bonus" sqref="I13:I99" xr:uid="{BC3FDA49-D8A8-407F-A718-F3496B75B67C}"/>
    <dataValidation type="date" operator="greaterThan" allowBlank="1" showInputMessage="1" showErrorMessage="1" error="Please enter a date after 01/01/1900" prompt="Enter date bonus approved" sqref="J13:J99" xr:uid="{627941B2-E3D8-4838-AAB3-3323943FCD08}">
      <formula1>1/1/1900</formula1>
    </dataValidation>
  </dataValidations>
  <printOptions horizontalCentered="1"/>
  <pageMargins left="0.7" right="0.7" top="0.75" bottom="0.75" header="0.3" footer="0.3"/>
  <pageSetup paperSize="5" scale="34" orientation="landscape" r:id="rId1"/>
  <headerFooter>
    <oddFooter>&amp;L&amp;"Arial,Bold"&amp;18&amp;K0070C0Annual Progress Report  &amp;R&amp;12January 2020</oddFooter>
  </headerFooter>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7">
    <pageSetUpPr fitToPage="1"/>
  </sheetPr>
  <dimension ref="A1:AX19"/>
  <sheetViews>
    <sheetView showZeros="0" zoomScale="80" zoomScaleNormal="80" zoomScaleSheetLayoutView="70" workbookViewId="0">
      <selection activeCell="H12" sqref="H12"/>
    </sheetView>
  </sheetViews>
  <sheetFormatPr defaultColWidth="0" defaultRowHeight="14.25" zeroHeight="1"/>
  <cols>
    <col min="1" max="1" width="30" style="10" customWidth="1"/>
    <col min="2" max="5" width="16.5703125" style="10" customWidth="1"/>
    <col min="6" max="6" width="17.5703125" style="10" customWidth="1"/>
    <col min="7" max="7" width="12.7109375" style="10" customWidth="1"/>
    <col min="8" max="8" width="15.42578125" style="10" customWidth="1"/>
    <col min="9" max="9" width="13.28515625" style="10" customWidth="1"/>
    <col min="10" max="10" width="47.5703125" style="10" customWidth="1"/>
    <col min="11" max="11" width="3.28515625" style="10" hidden="1" customWidth="1"/>
    <col min="12" max="50" width="0" style="10" hidden="1" customWidth="1"/>
    <col min="51" max="16384" width="8.7109375" style="10" hidden="1"/>
  </cols>
  <sheetData>
    <row r="1" spans="1:44" s="96" customFormat="1" ht="23.1" customHeight="1">
      <c r="A1" s="368" t="s">
        <v>390</v>
      </c>
      <c r="B1" s="379" t="str">
        <f>'Start Here'!B4</f>
        <v>Newport Beach</v>
      </c>
      <c r="C1" s="398"/>
      <c r="D1" s="155"/>
      <c r="E1" s="156" t="s">
        <v>485</v>
      </c>
      <c r="F1" s="155"/>
      <c r="G1" s="155"/>
      <c r="H1" s="155"/>
      <c r="I1" s="155"/>
      <c r="J1" s="403" t="s">
        <v>486</v>
      </c>
      <c r="K1" s="160"/>
      <c r="L1" s="155"/>
      <c r="M1" s="155"/>
      <c r="N1" s="155"/>
      <c r="O1" s="155"/>
      <c r="P1" s="155"/>
      <c r="Q1" s="155"/>
      <c r="R1" s="155"/>
      <c r="S1" s="155"/>
      <c r="T1" s="155"/>
      <c r="U1" s="2"/>
    </row>
    <row r="2" spans="1:44" s="96" customFormat="1" ht="37.5" customHeight="1">
      <c r="A2" s="368" t="s">
        <v>1586</v>
      </c>
      <c r="B2" s="310">
        <f>'Start Here'!B5</f>
        <v>2025</v>
      </c>
      <c r="C2" s="369" t="str">
        <f>'Table A2'!C2</f>
        <v>(Jan. 1 - Dec. 31)</v>
      </c>
      <c r="D2" s="155"/>
      <c r="E2" s="156" t="s">
        <v>487</v>
      </c>
      <c r="F2" s="155"/>
      <c r="G2" s="155"/>
      <c r="H2" s="155"/>
      <c r="I2" s="155"/>
      <c r="J2" s="478" t="s">
        <v>484</v>
      </c>
      <c r="K2" s="93"/>
      <c r="L2" s="155"/>
      <c r="M2" s="155"/>
      <c r="N2" s="155"/>
      <c r="O2" s="155"/>
      <c r="P2" s="155"/>
      <c r="Q2" s="155"/>
      <c r="R2" s="155"/>
      <c r="S2" s="155"/>
      <c r="T2" s="155"/>
      <c r="U2" s="3"/>
    </row>
    <row r="3" spans="1:44" s="96" customFormat="1" ht="15.75">
      <c r="A3" s="309" t="s">
        <v>488</v>
      </c>
      <c r="B3" s="310" t="str">
        <f>IFERROR(IF(ISBLANK(VLOOKUP(B1,'Planning Periods'!$E$2:$P$540,12)),"5th Cycle",VLOOKUP(B1,'Planning Periods'!$E$2:$P$540,12)),"")</f>
        <v>6th Cycle</v>
      </c>
      <c r="C3" s="232" t="str">
        <f>IF(ISBLANK(B1),"",IFERROR(VLOOKUP(B1,'Planning Periods'!$E$2:$Q$540,10),""))</f>
        <v>10/15/2021 - 10/15/2029</v>
      </c>
      <c r="D3" s="142"/>
      <c r="E3" s="142"/>
      <c r="F3" s="142"/>
      <c r="G3" s="142"/>
      <c r="H3" s="142"/>
      <c r="I3" s="142"/>
      <c r="J3" s="142"/>
      <c r="K3" s="142"/>
      <c r="L3" s="142"/>
      <c r="M3" s="142"/>
      <c r="N3" s="142"/>
      <c r="O3" s="142"/>
      <c r="P3" s="142"/>
      <c r="Q3" s="142"/>
      <c r="R3" s="142"/>
      <c r="S3" s="142"/>
      <c r="T3" s="142"/>
      <c r="U3" s="12"/>
    </row>
    <row r="4" spans="1:44" s="1" customFormat="1" ht="3.75" customHeight="1">
      <c r="D4" s="35"/>
      <c r="E4" s="35"/>
      <c r="F4" s="35"/>
      <c r="G4" s="35"/>
      <c r="H4" s="35"/>
      <c r="K4" s="121"/>
      <c r="L4" s="121"/>
      <c r="M4" s="683"/>
      <c r="N4" s="683"/>
      <c r="O4" s="683"/>
      <c r="P4" s="683"/>
    </row>
    <row r="5" spans="1:44" s="1" customFormat="1" ht="4.3499999999999996" customHeight="1">
      <c r="D5" s="5"/>
      <c r="E5" s="35"/>
      <c r="F5" s="35"/>
    </row>
    <row r="6" spans="1:44" s="127" customFormat="1" ht="16.899999999999999" hidden="1" customHeight="1">
      <c r="A6" s="127" t="s">
        <v>1607</v>
      </c>
      <c r="B6" s="127" t="s">
        <v>1608</v>
      </c>
      <c r="C6" s="127" t="s">
        <v>1609</v>
      </c>
      <c r="D6" s="127" t="s">
        <v>1610</v>
      </c>
      <c r="E6" s="127" t="s">
        <v>1611</v>
      </c>
      <c r="F6" s="127" t="s">
        <v>1612</v>
      </c>
      <c r="G6" s="127" t="s">
        <v>1613</v>
      </c>
      <c r="H6" s="127" t="s">
        <v>1614</v>
      </c>
      <c r="I6" s="127" t="s">
        <v>1615</v>
      </c>
      <c r="J6" s="127" t="s">
        <v>1616</v>
      </c>
    </row>
    <row r="7" spans="1:44" ht="18">
      <c r="A7" s="684" t="s">
        <v>1617</v>
      </c>
      <c r="B7" s="685"/>
      <c r="C7" s="685"/>
      <c r="D7" s="685"/>
      <c r="E7" s="685"/>
      <c r="F7" s="685"/>
      <c r="G7" s="685"/>
      <c r="H7" s="685"/>
      <c r="I7" s="685"/>
      <c r="J7" s="686"/>
    </row>
    <row r="8" spans="1:44" ht="19.5" customHeight="1">
      <c r="A8" s="684" t="s">
        <v>1618</v>
      </c>
      <c r="B8" s="685"/>
      <c r="C8" s="685"/>
      <c r="D8" s="685"/>
      <c r="E8" s="685"/>
      <c r="F8" s="685"/>
      <c r="G8" s="685"/>
      <c r="H8" s="685"/>
      <c r="I8" s="685"/>
      <c r="J8" s="686"/>
    </row>
    <row r="9" spans="1:44" ht="93" customHeight="1">
      <c r="A9" s="687" t="s">
        <v>1619</v>
      </c>
      <c r="B9" s="603"/>
      <c r="C9" s="603"/>
      <c r="D9" s="603"/>
      <c r="E9" s="603"/>
      <c r="F9" s="603"/>
      <c r="G9" s="603"/>
      <c r="H9" s="603"/>
      <c r="I9" s="603"/>
      <c r="J9" s="604"/>
    </row>
    <row r="10" spans="1:44" ht="100.5" customHeight="1">
      <c r="A10" s="592" t="s">
        <v>1620</v>
      </c>
      <c r="B10" s="688" t="s">
        <v>1621</v>
      </c>
      <c r="C10" s="689"/>
      <c r="D10" s="689"/>
      <c r="E10" s="690"/>
      <c r="F10" s="592" t="s">
        <v>1622</v>
      </c>
      <c r="G10" s="592"/>
      <c r="H10" s="592"/>
      <c r="I10" s="592"/>
      <c r="J10" s="404" t="s">
        <v>1623</v>
      </c>
    </row>
    <row r="11" spans="1:44" ht="62.25" customHeight="1" thickBot="1">
      <c r="A11" s="592"/>
      <c r="B11" s="405" t="s">
        <v>1624</v>
      </c>
      <c r="C11" s="405" t="s">
        <v>1625</v>
      </c>
      <c r="D11" s="405" t="s">
        <v>1626</v>
      </c>
      <c r="E11" s="405" t="s">
        <v>1627</v>
      </c>
      <c r="F11" s="405" t="s">
        <v>1624</v>
      </c>
      <c r="G11" s="405" t="s">
        <v>1625</v>
      </c>
      <c r="H11" s="405" t="s">
        <v>1626</v>
      </c>
      <c r="I11" s="405" t="s">
        <v>1627</v>
      </c>
      <c r="J11" s="442" t="s">
        <v>1628</v>
      </c>
    </row>
    <row r="12" spans="1:44" s="81" customFormat="1" ht="15" customHeight="1" thickTop="1">
      <c r="A12" s="104"/>
      <c r="B12" s="104"/>
      <c r="C12" s="105"/>
      <c r="D12" s="106"/>
      <c r="E12" s="104"/>
      <c r="F12" s="104"/>
      <c r="G12" s="105"/>
      <c r="H12" s="105"/>
      <c r="I12" s="105"/>
      <c r="J12" s="105"/>
      <c r="K12" s="105"/>
      <c r="L12" s="105"/>
      <c r="M12" s="105"/>
      <c r="N12" s="105"/>
      <c r="O12" s="105"/>
      <c r="P12" s="105"/>
      <c r="Q12" s="105"/>
      <c r="R12" s="105"/>
      <c r="S12" s="105"/>
      <c r="T12" s="105"/>
      <c r="U12" s="105"/>
      <c r="V12" s="105"/>
      <c r="W12" s="105"/>
      <c r="X12" s="97"/>
      <c r="Y12" s="105"/>
      <c r="Z12" s="105"/>
      <c r="AA12" s="105"/>
      <c r="AB12" s="105"/>
      <c r="AC12" s="105"/>
      <c r="AD12" s="105"/>
      <c r="AE12" s="105"/>
      <c r="AF12" s="105"/>
      <c r="AG12" s="97"/>
      <c r="AH12" s="79"/>
      <c r="AI12" s="80"/>
      <c r="AJ12" s="120"/>
      <c r="AK12" s="120"/>
      <c r="AL12" s="120"/>
      <c r="AM12" s="120"/>
      <c r="AN12" s="120"/>
      <c r="AO12" s="84"/>
      <c r="AP12" s="84"/>
      <c r="AQ12" s="84"/>
      <c r="AR12" s="83"/>
    </row>
    <row r="13" spans="1:44" ht="26.25" customHeight="1">
      <c r="A13" s="406" t="s">
        <v>1629</v>
      </c>
      <c r="B13" s="178"/>
      <c r="C13" s="178"/>
      <c r="D13" s="178"/>
      <c r="E13" s="78">
        <f>SUM(B13:D13)</f>
        <v>0</v>
      </c>
      <c r="F13" s="244"/>
      <c r="G13" s="244"/>
      <c r="H13" s="244"/>
      <c r="I13" s="245">
        <f>SUM(F13:H13)</f>
        <v>0</v>
      </c>
      <c r="J13" s="77"/>
      <c r="K13" s="126" t="s">
        <v>1630</v>
      </c>
    </row>
    <row r="14" spans="1:44" ht="33.75" customHeight="1">
      <c r="A14" s="406" t="s">
        <v>1631</v>
      </c>
      <c r="B14" s="178"/>
      <c r="C14" s="178"/>
      <c r="D14" s="178"/>
      <c r="E14" s="78">
        <f>SUM(B14:D14)</f>
        <v>0</v>
      </c>
      <c r="F14" s="244"/>
      <c r="G14" s="244"/>
      <c r="H14" s="244"/>
      <c r="I14" s="245">
        <f>SUM(F14:H14)</f>
        <v>0</v>
      </c>
      <c r="J14" s="77"/>
      <c r="K14" s="126" t="s">
        <v>1632</v>
      </c>
    </row>
    <row r="15" spans="1:44" ht="28.5" customHeight="1">
      <c r="A15" s="407" t="s">
        <v>1633</v>
      </c>
      <c r="B15" s="203"/>
      <c r="C15" s="203"/>
      <c r="D15" s="203"/>
      <c r="E15" s="204">
        <f>SUM(B15:D15)</f>
        <v>0</v>
      </c>
      <c r="F15" s="246"/>
      <c r="G15" s="246"/>
      <c r="H15" s="246"/>
      <c r="I15" s="247">
        <f>SUM(F15:H15)</f>
        <v>0</v>
      </c>
      <c r="J15" s="205"/>
      <c r="K15" s="126" t="s">
        <v>1634</v>
      </c>
    </row>
    <row r="16" spans="1:44" s="207" customFormat="1" ht="32.25" customHeight="1" thickBot="1">
      <c r="A16" s="407" t="s">
        <v>1635</v>
      </c>
      <c r="B16" s="203"/>
      <c r="C16" s="203"/>
      <c r="D16" s="203"/>
      <c r="E16" s="204">
        <f>SUM(B16:D16)</f>
        <v>0</v>
      </c>
      <c r="F16" s="246"/>
      <c r="G16" s="246"/>
      <c r="H16" s="246"/>
      <c r="I16" s="247">
        <f>SUM(F16:H16)</f>
        <v>0</v>
      </c>
      <c r="J16" s="205"/>
      <c r="K16" s="206"/>
    </row>
    <row r="17" spans="1:11" ht="27" customHeight="1" thickTop="1">
      <c r="A17" s="408" t="s">
        <v>1636</v>
      </c>
      <c r="B17" s="462">
        <f>SUM(B13:B16)</f>
        <v>0</v>
      </c>
      <c r="C17" s="462">
        <f t="shared" ref="C17:H17" si="0">SUM(C13:C16)</f>
        <v>0</v>
      </c>
      <c r="D17" s="462">
        <f t="shared" si="0"/>
        <v>0</v>
      </c>
      <c r="E17" s="209">
        <f>SUM(B17:D17)</f>
        <v>0</v>
      </c>
      <c r="F17" s="248">
        <f t="shared" si="0"/>
        <v>0</v>
      </c>
      <c r="G17" s="248">
        <f t="shared" si="0"/>
        <v>0</v>
      </c>
      <c r="H17" s="248">
        <f t="shared" si="0"/>
        <v>0</v>
      </c>
      <c r="I17" s="249">
        <f>SUM(F17:H17)</f>
        <v>0</v>
      </c>
      <c r="J17" s="210"/>
      <c r="K17" s="126" t="s">
        <v>1637</v>
      </c>
    </row>
    <row r="18" spans="1:11" ht="20.25" hidden="1" customHeight="1">
      <c r="I18" s="208"/>
      <c r="J18" s="65"/>
    </row>
    <row r="19" spans="1:11" hidden="1">
      <c r="B19" s="11"/>
      <c r="C19" s="11"/>
      <c r="D19" s="11"/>
      <c r="E19" s="11"/>
    </row>
  </sheetData>
  <sheetProtection algorithmName="SHA-512" hashValue="AIFdro4qXaC1ITlvE2sL1g+7KYPK3M5ECYjPpKZNYq6neZdhN9pA5yH39KBVe49wyIFvY5f5tflKSWNpkFP15Q==" saltValue="GCSlgIYZF4s5GAKm6Tr8sA==" spinCount="100000" sheet="1" objects="1" scenarios="1" formatCells="0" formatColumns="0" formatRows="0" sort="0"/>
  <protectedRanges>
    <protectedRange sqref="B13:D16 J13:J16" name="Range2"/>
  </protectedRanges>
  <mergeCells count="7">
    <mergeCell ref="M4:P4"/>
    <mergeCell ref="A7:J7"/>
    <mergeCell ref="A9:J9"/>
    <mergeCell ref="A10:A11"/>
    <mergeCell ref="B10:E10"/>
    <mergeCell ref="F10:I10"/>
    <mergeCell ref="A8:J8"/>
  </mergeCells>
  <conditionalFormatting sqref="J18">
    <cfRule type="containsText" dxfId="20" priority="2" operator="containsText" text="Greater">
      <formula>NOT(ISERROR(SEARCH("Greater",J18)))</formula>
    </cfRule>
  </conditionalFormatting>
  <dataValidations count="11">
    <dataValidation allowBlank="1" showInputMessage="1" sqref="L4:P4 J1" xr:uid="{00000000-0002-0000-1B00-000002000000}"/>
    <dataValidation type="list" allowBlank="1" showInputMessage="1" showErrorMessage="1" error="Please enter &quot;No&quot;,&quot;Yes-But no action taken&quot;, &quot;Yes-Approved&quot; , &quot;Yes-Denied&quot;  " sqref="S1:S2" xr:uid="{00000000-0002-0000-1B00-000003000000}">
      <formula1>"No,Yes-But no action taken,Yes-Approved,Yes-Denied"</formula1>
    </dataValidation>
    <dataValidation type="list" allowBlank="1" showInputMessage="1" showErrorMessage="1" sqref="F1:F2" xr:uid="{00000000-0002-0000-1B00-000004000000}">
      <formula1>"SFA,SFD,2 to 4,5+,ADU,MH"</formula1>
    </dataValidation>
    <dataValidation type="list" allowBlank="1" showInputMessage="1" showErrorMessage="1" sqref="G1:G2" xr:uid="{00000000-0002-0000-1B00-000005000000}">
      <formula1>"R,O"</formula1>
    </dataValidation>
    <dataValidation allowBlank="1" showInputMessage="1" showErrorMessage="1" prompt="Activity Type" sqref="A10:A11" xr:uid="{66906550-0D93-401F-B799-2BB8983EEBF6}"/>
    <dataValidation allowBlank="1" showInputMessage="1" showErrorMessage="1" prompt="Rehabilitation Activity" sqref="A13" xr:uid="{B109263E-8273-4B74-B180-C57D33281A93}"/>
    <dataValidation allowBlank="1" showInputMessage="1" showErrorMessage="1" prompt="Perservation of Units At-Risk" sqref="A14" xr:uid="{00F735D0-9736-4246-BC47-28519C74DAE7}"/>
    <dataValidation type="whole" operator="greaterThanOrEqual" allowBlank="1" showInputMessage="1" showErrorMessage="1" error="Please enter a number" prompt="Enter extremely low-income units" sqref="B13:B16 F13:F16" xr:uid="{B6866023-BB77-4C7B-A1D8-F74F16786F7D}">
      <formula1>0</formula1>
    </dataValidation>
    <dataValidation type="whole" operator="greaterThanOrEqual" allowBlank="1" showInputMessage="1" showErrorMessage="1" error="Please enter a number" prompt="Enter very low-income units" sqref="C13:C16 G13:G16" xr:uid="{8CEC31A7-192E-442E-B62A-90D99F862115}">
      <formula1>0</formula1>
    </dataValidation>
    <dataValidation type="whole" operator="greaterThanOrEqual" allowBlank="1" showInputMessage="1" showErrorMessage="1" error="Please enter a number" prompt="Enter low-income units" sqref="D13:D16 H13:H16" xr:uid="{0DCC17DE-5D66-4E71-8569-3ECD429D5614}">
      <formula1>0</formula1>
    </dataValidation>
    <dataValidation allowBlank="1" showInputMessage="1" showErrorMessage="1" prompt="Enter description" sqref="J13:J16" xr:uid="{90E6B9C1-B821-433F-8F53-97BCFDD8C907}"/>
  </dataValidations>
  <hyperlinks>
    <hyperlink ref="J11" r:id="rId1" xr:uid="{50E674DA-3099-4067-9B8B-8D26D806CDB3}"/>
  </hyperlinks>
  <printOptions horizontalCentered="1"/>
  <pageMargins left="0.7" right="0.7" top="0.75" bottom="0.75" header="0.3" footer="0.3"/>
  <pageSetup paperSize="5" scale="79" orientation="landscape" r:id="rId2"/>
  <headerFooter>
    <oddFooter>&amp;L&amp;"Arial,Bold"&amp;18&amp;K0070C0Annual Progress Report  &amp;R&amp;12January 2020</oddFooter>
  </headerFooter>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9">
    <tabColor theme="5" tint="0.39997558519241921"/>
  </sheetPr>
  <dimension ref="A1:A380"/>
  <sheetViews>
    <sheetView topLeftCell="A49" zoomScaleNormal="100" workbookViewId="0"/>
  </sheetViews>
  <sheetFormatPr defaultRowHeight="15"/>
  <cols>
    <col min="1" max="1" width="106.28515625" style="9" customWidth="1"/>
  </cols>
  <sheetData>
    <row r="1" spans="1:1" ht="18">
      <c r="A1" s="192" t="s">
        <v>6</v>
      </c>
    </row>
    <row r="3" spans="1:1" ht="18">
      <c r="A3" s="190" t="s">
        <v>7</v>
      </c>
    </row>
    <row r="4" spans="1:1" ht="18">
      <c r="A4" s="190" t="s">
        <v>8</v>
      </c>
    </row>
    <row r="5" spans="1:1" ht="18.75">
      <c r="A5" s="165" t="s">
        <v>9</v>
      </c>
    </row>
    <row r="6" spans="1:1">
      <c r="A6" s="176" t="s">
        <v>10</v>
      </c>
    </row>
    <row r="7" spans="1:1" ht="75">
      <c r="A7" s="162" t="s">
        <v>11</v>
      </c>
    </row>
    <row r="8" spans="1:1" ht="60">
      <c r="A8" s="162" t="s">
        <v>12</v>
      </c>
    </row>
    <row r="9" spans="1:1">
      <c r="A9" s="163" t="s">
        <v>13</v>
      </c>
    </row>
    <row r="10" spans="1:1" ht="60">
      <c r="A10" s="162" t="s">
        <v>14</v>
      </c>
    </row>
    <row r="11" spans="1:1" ht="60.75">
      <c r="A11" s="162" t="s">
        <v>15</v>
      </c>
    </row>
    <row r="12" spans="1:1" ht="75.75">
      <c r="A12" s="162" t="s">
        <v>16</v>
      </c>
    </row>
    <row r="13" spans="1:1" ht="60">
      <c r="A13" s="164" t="s">
        <v>17</v>
      </c>
    </row>
    <row r="14" spans="1:1" ht="18.75">
      <c r="A14" s="193"/>
    </row>
    <row r="15" spans="1:1" ht="18.75">
      <c r="A15" s="191" t="s">
        <v>18</v>
      </c>
    </row>
    <row r="16" spans="1:1">
      <c r="A16" s="194" t="s">
        <v>9</v>
      </c>
    </row>
    <row r="17" spans="1:1">
      <c r="A17" s="194" t="s">
        <v>19</v>
      </c>
    </row>
    <row r="18" spans="1:1">
      <c r="A18" s="194" t="s">
        <v>20</v>
      </c>
    </row>
    <row r="19" spans="1:1">
      <c r="A19" s="194" t="s">
        <v>21</v>
      </c>
    </row>
    <row r="20" spans="1:1">
      <c r="A20" s="194" t="s">
        <v>22</v>
      </c>
    </row>
    <row r="21" spans="1:1">
      <c r="A21" s="194" t="s">
        <v>23</v>
      </c>
    </row>
    <row r="22" spans="1:1">
      <c r="A22" s="194" t="s">
        <v>24</v>
      </c>
    </row>
    <row r="23" spans="1:1">
      <c r="A23" s="194" t="s">
        <v>25</v>
      </c>
    </row>
    <row r="24" spans="1:1">
      <c r="A24" s="194" t="s">
        <v>26</v>
      </c>
    </row>
    <row r="25" spans="1:1">
      <c r="A25" s="194" t="s">
        <v>27</v>
      </c>
    </row>
    <row r="26" spans="1:1">
      <c r="A26" s="194" t="s">
        <v>28</v>
      </c>
    </row>
    <row r="27" spans="1:1" ht="30">
      <c r="A27" s="195" t="s">
        <v>29</v>
      </c>
    </row>
    <row r="28" spans="1:1" ht="30">
      <c r="A28" s="195" t="s">
        <v>30</v>
      </c>
    </row>
    <row r="29" spans="1:1" ht="30">
      <c r="A29" s="195" t="s">
        <v>31</v>
      </c>
    </row>
    <row r="30" spans="1:1" ht="18.75">
      <c r="A30" s="193"/>
    </row>
    <row r="31" spans="1:1" ht="18.75">
      <c r="A31" s="165" t="s">
        <v>19</v>
      </c>
    </row>
    <row r="32" spans="1:1" ht="15.75">
      <c r="A32" s="166" t="s">
        <v>32</v>
      </c>
    </row>
    <row r="33" spans="1:1" ht="45.75">
      <c r="A33" s="166" t="s">
        <v>33</v>
      </c>
    </row>
    <row r="34" spans="1:1" ht="30.75">
      <c r="A34" s="166" t="s">
        <v>34</v>
      </c>
    </row>
    <row r="35" spans="1:1" ht="45.75">
      <c r="A35" s="166" t="s">
        <v>35</v>
      </c>
    </row>
    <row r="36" spans="1:1" ht="30.75">
      <c r="A36" s="166" t="s">
        <v>36</v>
      </c>
    </row>
    <row r="37" spans="1:1" ht="60.75">
      <c r="A37" s="166" t="s">
        <v>37</v>
      </c>
    </row>
    <row r="38" spans="1:1" ht="30" customHeight="1">
      <c r="A38" s="166" t="s">
        <v>38</v>
      </c>
    </row>
    <row r="39" spans="1:1" ht="45" customHeight="1">
      <c r="A39" s="166" t="s">
        <v>39</v>
      </c>
    </row>
    <row r="40" spans="1:1" ht="30" customHeight="1">
      <c r="A40" s="166" t="s">
        <v>40</v>
      </c>
    </row>
    <row r="41" spans="1:1" ht="60.75">
      <c r="A41" s="166" t="s">
        <v>41</v>
      </c>
    </row>
    <row r="42" spans="1:1" ht="30.75">
      <c r="A42" s="166" t="s">
        <v>42</v>
      </c>
    </row>
    <row r="43" spans="1:1" ht="45" customHeight="1">
      <c r="A43" s="166" t="s">
        <v>43</v>
      </c>
    </row>
    <row r="44" spans="1:1" ht="30.75">
      <c r="A44" s="166" t="s">
        <v>44</v>
      </c>
    </row>
    <row r="45" spans="1:1" ht="60.75">
      <c r="A45" s="166" t="s">
        <v>45</v>
      </c>
    </row>
    <row r="46" spans="1:1" ht="30">
      <c r="A46" s="167" t="s">
        <v>46</v>
      </c>
    </row>
    <row r="47" spans="1:1" ht="30.75">
      <c r="A47" s="166" t="s">
        <v>47</v>
      </c>
    </row>
    <row r="48" spans="1:1" ht="75.75">
      <c r="A48" s="166" t="s">
        <v>48</v>
      </c>
    </row>
    <row r="49" spans="1:1" ht="45.75">
      <c r="A49" s="166" t="s">
        <v>49</v>
      </c>
    </row>
    <row r="50" spans="1:1" ht="45.75">
      <c r="A50" s="166" t="s">
        <v>50</v>
      </c>
    </row>
    <row r="51" spans="1:1" ht="30.75">
      <c r="A51" s="166" t="s">
        <v>51</v>
      </c>
    </row>
    <row r="52" spans="1:1" ht="15.75">
      <c r="A52" s="166" t="s">
        <v>52</v>
      </c>
    </row>
    <row r="53" spans="1:1" ht="30">
      <c r="A53" s="168" t="s">
        <v>53</v>
      </c>
    </row>
    <row r="54" spans="1:1" ht="45">
      <c r="A54" s="168" t="s">
        <v>54</v>
      </c>
    </row>
    <row r="55" spans="1:1" ht="30">
      <c r="A55" s="168" t="s">
        <v>55</v>
      </c>
    </row>
    <row r="56" spans="1:1">
      <c r="A56" s="168" t="s">
        <v>56</v>
      </c>
    </row>
    <row r="57" spans="1:1" ht="90">
      <c r="A57" s="168" t="s">
        <v>57</v>
      </c>
    </row>
    <row r="58" spans="1:1" ht="45">
      <c r="A58" s="168" t="s">
        <v>58</v>
      </c>
    </row>
    <row r="59" spans="1:1" ht="30.75">
      <c r="A59" s="166" t="s">
        <v>59</v>
      </c>
    </row>
    <row r="60" spans="1:1">
      <c r="A60" s="162" t="s">
        <v>60</v>
      </c>
    </row>
    <row r="61" spans="1:1" ht="18.75">
      <c r="A61" s="193"/>
    </row>
    <row r="62" spans="1:1" ht="18.75">
      <c r="A62" s="165" t="s">
        <v>20</v>
      </c>
    </row>
    <row r="63" spans="1:1" ht="18.75">
      <c r="A63" s="165" t="s">
        <v>21</v>
      </c>
    </row>
    <row r="64" spans="1:1">
      <c r="A64" s="162" t="s">
        <v>61</v>
      </c>
    </row>
    <row r="65" spans="1:1">
      <c r="A65" s="162" t="s">
        <v>62</v>
      </c>
    </row>
    <row r="66" spans="1:1">
      <c r="A66" s="162" t="s">
        <v>63</v>
      </c>
    </row>
    <row r="67" spans="1:1">
      <c r="A67" s="162" t="s">
        <v>64</v>
      </c>
    </row>
    <row r="68" spans="1:1">
      <c r="A68" s="162" t="s">
        <v>65</v>
      </c>
    </row>
    <row r="69" spans="1:1">
      <c r="A69" s="162" t="s">
        <v>66</v>
      </c>
    </row>
    <row r="70" spans="1:1" ht="30">
      <c r="A70" s="162" t="s">
        <v>67</v>
      </c>
    </row>
    <row r="71" spans="1:1" s="150" customFormat="1">
      <c r="A71" s="196"/>
    </row>
    <row r="72" spans="1:1" ht="18.75">
      <c r="A72" s="165" t="s">
        <v>22</v>
      </c>
    </row>
    <row r="73" spans="1:1">
      <c r="A73" s="162" t="s">
        <v>68</v>
      </c>
    </row>
    <row r="74" spans="1:1" ht="30">
      <c r="A74" s="162" t="s">
        <v>69</v>
      </c>
    </row>
    <row r="75" spans="1:1">
      <c r="A75" s="162" t="s">
        <v>70</v>
      </c>
    </row>
    <row r="76" spans="1:1">
      <c r="A76" s="168" t="s">
        <v>71</v>
      </c>
    </row>
    <row r="77" spans="1:1" ht="30">
      <c r="A77" s="168" t="s">
        <v>72</v>
      </c>
    </row>
    <row r="78" spans="1:1">
      <c r="A78" s="168" t="s">
        <v>73</v>
      </c>
    </row>
    <row r="79" spans="1:1">
      <c r="A79" s="168" t="s">
        <v>74</v>
      </c>
    </row>
    <row r="80" spans="1:1">
      <c r="A80" s="168" t="s">
        <v>75</v>
      </c>
    </row>
    <row r="81" spans="1:1">
      <c r="A81" s="168" t="s">
        <v>76</v>
      </c>
    </row>
    <row r="82" spans="1:1">
      <c r="A82" s="168" t="s">
        <v>77</v>
      </c>
    </row>
    <row r="83" spans="1:1">
      <c r="A83" s="162" t="s">
        <v>78</v>
      </c>
    </row>
    <row r="84" spans="1:1" ht="18.75">
      <c r="A84" s="197" t="s">
        <v>79</v>
      </c>
    </row>
    <row r="85" spans="1:1" ht="37.5">
      <c r="A85" s="198" t="s">
        <v>80</v>
      </c>
    </row>
    <row r="86" spans="1:1" ht="62.25">
      <c r="A86" s="162" t="s">
        <v>81</v>
      </c>
    </row>
    <row r="87" spans="1:1" ht="30">
      <c r="A87" s="169" t="s">
        <v>82</v>
      </c>
    </row>
    <row r="88" spans="1:1">
      <c r="A88" s="168" t="s">
        <v>83</v>
      </c>
    </row>
    <row r="89" spans="1:1" ht="30">
      <c r="A89" s="168" t="s">
        <v>84</v>
      </c>
    </row>
    <row r="90" spans="1:1">
      <c r="A90" s="168" t="s">
        <v>85</v>
      </c>
    </row>
    <row r="91" spans="1:1">
      <c r="A91" s="168" t="s">
        <v>86</v>
      </c>
    </row>
    <row r="92" spans="1:1">
      <c r="A92" s="168" t="s">
        <v>87</v>
      </c>
    </row>
    <row r="93" spans="1:1" ht="30">
      <c r="A93" s="169" t="s">
        <v>88</v>
      </c>
    </row>
    <row r="95" spans="1:1">
      <c r="A95" s="168" t="s">
        <v>89</v>
      </c>
    </row>
    <row r="97" spans="1:1">
      <c r="A97" s="168" t="s">
        <v>90</v>
      </c>
    </row>
    <row r="99" spans="1:1">
      <c r="A99" s="168" t="s">
        <v>91</v>
      </c>
    </row>
    <row r="101" spans="1:1">
      <c r="A101" s="168" t="s">
        <v>92</v>
      </c>
    </row>
    <row r="103" spans="1:1">
      <c r="A103" s="168" t="s">
        <v>93</v>
      </c>
    </row>
    <row r="105" spans="1:1">
      <c r="A105" s="168" t="s">
        <v>94</v>
      </c>
    </row>
    <row r="107" spans="1:1" ht="30">
      <c r="A107" s="169" t="s">
        <v>95</v>
      </c>
    </row>
    <row r="109" spans="1:1">
      <c r="A109" s="168" t="s">
        <v>96</v>
      </c>
    </row>
    <row r="111" spans="1:1">
      <c r="A111" s="168" t="s">
        <v>97</v>
      </c>
    </row>
    <row r="113" spans="1:1" ht="60">
      <c r="A113" s="169" t="s">
        <v>98</v>
      </c>
    </row>
    <row r="114" spans="1:1" ht="45">
      <c r="A114" s="169" t="s">
        <v>99</v>
      </c>
    </row>
    <row r="115" spans="1:1">
      <c r="A115" s="167" t="s">
        <v>100</v>
      </c>
    </row>
    <row r="116" spans="1:1">
      <c r="A116" s="167" t="s">
        <v>101</v>
      </c>
    </row>
    <row r="117" spans="1:1">
      <c r="A117" s="167" t="s">
        <v>102</v>
      </c>
    </row>
    <row r="118" spans="1:1">
      <c r="A118" s="167" t="s">
        <v>103</v>
      </c>
    </row>
    <row r="119" spans="1:1" ht="30">
      <c r="A119" s="164" t="s">
        <v>104</v>
      </c>
    </row>
    <row r="120" spans="1:1" ht="45">
      <c r="A120" s="169" t="s">
        <v>105</v>
      </c>
    </row>
    <row r="121" spans="1:1" ht="30">
      <c r="A121" s="169" t="s">
        <v>106</v>
      </c>
    </row>
    <row r="122" spans="1:1" ht="37.15" customHeight="1">
      <c r="A122" s="169" t="s">
        <v>107</v>
      </c>
    </row>
    <row r="123" spans="1:1" ht="45">
      <c r="A123" s="169" t="s">
        <v>108</v>
      </c>
    </row>
    <row r="124" spans="1:1">
      <c r="A124" s="168" t="s">
        <v>109</v>
      </c>
    </row>
    <row r="125" spans="1:1">
      <c r="A125" s="168" t="s">
        <v>110</v>
      </c>
    </row>
    <row r="126" spans="1:1">
      <c r="A126" s="168" t="s">
        <v>111</v>
      </c>
    </row>
    <row r="127" spans="1:1">
      <c r="A127" s="168" t="s">
        <v>112</v>
      </c>
    </row>
    <row r="128" spans="1:1">
      <c r="A128" s="167" t="s">
        <v>113</v>
      </c>
    </row>
    <row r="129" spans="1:1">
      <c r="A129" s="167" t="s">
        <v>114</v>
      </c>
    </row>
    <row r="130" spans="1:1">
      <c r="A130" s="167" t="s">
        <v>115</v>
      </c>
    </row>
    <row r="131" spans="1:1">
      <c r="A131" s="168" t="s">
        <v>116</v>
      </c>
    </row>
    <row r="132" spans="1:1">
      <c r="A132" s="168" t="s">
        <v>117</v>
      </c>
    </row>
    <row r="133" spans="1:1">
      <c r="A133" s="168" t="s">
        <v>118</v>
      </c>
    </row>
    <row r="134" spans="1:1" ht="30">
      <c r="A134" s="169" t="s">
        <v>119</v>
      </c>
    </row>
    <row r="135" spans="1:1">
      <c r="A135" s="199"/>
    </row>
    <row r="136" spans="1:1" ht="56.25">
      <c r="A136" s="165" t="s">
        <v>120</v>
      </c>
    </row>
    <row r="137" spans="1:1">
      <c r="A137" s="170" t="s">
        <v>121</v>
      </c>
    </row>
    <row r="138" spans="1:1" ht="45">
      <c r="A138" s="162" t="s">
        <v>122</v>
      </c>
    </row>
    <row r="139" spans="1:1">
      <c r="A139" s="168" t="s">
        <v>123</v>
      </c>
    </row>
    <row r="140" spans="1:1">
      <c r="A140" s="168" t="s">
        <v>124</v>
      </c>
    </row>
    <row r="141" spans="1:1">
      <c r="A141" s="168" t="s">
        <v>125</v>
      </c>
    </row>
    <row r="142" spans="1:1" ht="30">
      <c r="A142" s="171" t="s">
        <v>126</v>
      </c>
    </row>
    <row r="143" spans="1:1" ht="45">
      <c r="A143" s="171" t="s">
        <v>127</v>
      </c>
    </row>
    <row r="144" spans="1:1" ht="45">
      <c r="A144" s="171" t="s">
        <v>128</v>
      </c>
    </row>
    <row r="145" spans="1:1" ht="60">
      <c r="A145" s="162" t="s">
        <v>129</v>
      </c>
    </row>
    <row r="146" spans="1:1" ht="75">
      <c r="A146" s="171" t="s">
        <v>130</v>
      </c>
    </row>
    <row r="147" spans="1:1" ht="30">
      <c r="A147" s="171" t="s">
        <v>131</v>
      </c>
    </row>
    <row r="148" spans="1:1" ht="60">
      <c r="A148" s="171" t="s">
        <v>132</v>
      </c>
    </row>
    <row r="149" spans="1:1">
      <c r="A149" s="162" t="s">
        <v>133</v>
      </c>
    </row>
    <row r="150" spans="1:1">
      <c r="A150" s="169" t="s">
        <v>134</v>
      </c>
    </row>
    <row r="151" spans="1:1">
      <c r="A151" s="163" t="s">
        <v>135</v>
      </c>
    </row>
    <row r="152" spans="1:1" ht="30">
      <c r="A152" s="169" t="s">
        <v>136</v>
      </c>
    </row>
    <row r="153" spans="1:1">
      <c r="A153" s="168" t="s">
        <v>83</v>
      </c>
    </row>
    <row r="154" spans="1:1" ht="30">
      <c r="A154" s="168" t="s">
        <v>137</v>
      </c>
    </row>
    <row r="155" spans="1:1">
      <c r="A155" s="168" t="s">
        <v>85</v>
      </c>
    </row>
    <row r="156" spans="1:1">
      <c r="A156" s="168" t="s">
        <v>86</v>
      </c>
    </row>
    <row r="157" spans="1:1">
      <c r="A157" s="168" t="s">
        <v>87</v>
      </c>
    </row>
    <row r="158" spans="1:1" ht="45">
      <c r="A158" s="169" t="s">
        <v>138</v>
      </c>
    </row>
    <row r="159" spans="1:1">
      <c r="A159" s="168" t="s">
        <v>139</v>
      </c>
    </row>
    <row r="160" spans="1:1">
      <c r="A160" s="168" t="s">
        <v>140</v>
      </c>
    </row>
    <row r="161" spans="1:1">
      <c r="A161" s="168" t="s">
        <v>141</v>
      </c>
    </row>
    <row r="162" spans="1:1">
      <c r="A162" s="168" t="s">
        <v>142</v>
      </c>
    </row>
    <row r="163" spans="1:1">
      <c r="A163" s="168" t="s">
        <v>143</v>
      </c>
    </row>
    <row r="164" spans="1:1">
      <c r="A164" s="168" t="s">
        <v>144</v>
      </c>
    </row>
    <row r="165" spans="1:1" ht="30">
      <c r="A165" s="169" t="s">
        <v>145</v>
      </c>
    </row>
    <row r="166" spans="1:1">
      <c r="A166" s="168" t="s">
        <v>96</v>
      </c>
    </row>
    <row r="167" spans="1:1">
      <c r="A167" s="168" t="s">
        <v>97</v>
      </c>
    </row>
    <row r="168" spans="1:1">
      <c r="A168" s="163" t="s">
        <v>146</v>
      </c>
    </row>
    <row r="169" spans="1:1" ht="45">
      <c r="A169" s="169" t="s">
        <v>147</v>
      </c>
    </row>
    <row r="170" spans="1:1">
      <c r="A170" s="168" t="s">
        <v>148</v>
      </c>
    </row>
    <row r="171" spans="1:1">
      <c r="A171" s="168" t="s">
        <v>149</v>
      </c>
    </row>
    <row r="172" spans="1:1">
      <c r="A172" s="168" t="s">
        <v>150</v>
      </c>
    </row>
    <row r="173" spans="1:1">
      <c r="A173" s="168" t="s">
        <v>151</v>
      </c>
    </row>
    <row r="174" spans="1:1" ht="30">
      <c r="A174" s="164" t="s">
        <v>152</v>
      </c>
    </row>
    <row r="175" spans="1:1" ht="45">
      <c r="A175" s="169" t="s">
        <v>153</v>
      </c>
    </row>
    <row r="176" spans="1:1" ht="30">
      <c r="A176" s="169" t="s">
        <v>154</v>
      </c>
    </row>
    <row r="177" spans="1:1">
      <c r="A177" s="163" t="s">
        <v>155</v>
      </c>
    </row>
    <row r="178" spans="1:1" ht="45">
      <c r="A178" s="169" t="s">
        <v>156</v>
      </c>
    </row>
    <row r="179" spans="1:1">
      <c r="A179" s="168" t="s">
        <v>148</v>
      </c>
    </row>
    <row r="180" spans="1:1">
      <c r="A180" s="168" t="s">
        <v>149</v>
      </c>
    </row>
    <row r="181" spans="1:1">
      <c r="A181" s="168" t="s">
        <v>150</v>
      </c>
    </row>
    <row r="182" spans="1:1">
      <c r="A182" s="168" t="s">
        <v>151</v>
      </c>
    </row>
    <row r="183" spans="1:1" ht="30">
      <c r="A183" s="164" t="s">
        <v>152</v>
      </c>
    </row>
    <row r="184" spans="1:1" ht="45">
      <c r="A184" s="169" t="s">
        <v>157</v>
      </c>
    </row>
    <row r="185" spans="1:1" ht="30">
      <c r="A185" s="169" t="s">
        <v>158</v>
      </c>
    </row>
    <row r="186" spans="1:1">
      <c r="A186" s="163" t="s">
        <v>159</v>
      </c>
    </row>
    <row r="187" spans="1:1" ht="60">
      <c r="A187" s="169" t="s">
        <v>160</v>
      </c>
    </row>
    <row r="188" spans="1:1">
      <c r="A188" s="168" t="s">
        <v>148</v>
      </c>
    </row>
    <row r="189" spans="1:1">
      <c r="A189" s="168" t="s">
        <v>149</v>
      </c>
    </row>
    <row r="190" spans="1:1">
      <c r="A190" s="168" t="s">
        <v>150</v>
      </c>
    </row>
    <row r="191" spans="1:1">
      <c r="A191" s="168" t="s">
        <v>151</v>
      </c>
    </row>
    <row r="192" spans="1:1" ht="30">
      <c r="A192" s="164" t="s">
        <v>152</v>
      </c>
    </row>
    <row r="193" spans="1:1" ht="60">
      <c r="A193" s="169" t="s">
        <v>161</v>
      </c>
    </row>
    <row r="194" spans="1:1" ht="45">
      <c r="A194" s="169" t="s">
        <v>162</v>
      </c>
    </row>
    <row r="195" spans="1:1" ht="90">
      <c r="A195" s="169" t="s">
        <v>163</v>
      </c>
    </row>
    <row r="196" spans="1:1" ht="30">
      <c r="A196" s="169" t="s">
        <v>164</v>
      </c>
    </row>
    <row r="197" spans="1:1" ht="30">
      <c r="A197" s="168" t="s">
        <v>165</v>
      </c>
    </row>
    <row r="198" spans="1:1">
      <c r="A198" s="168" t="s">
        <v>166</v>
      </c>
    </row>
    <row r="199" spans="1:1" ht="45">
      <c r="A199" s="169" t="s">
        <v>167</v>
      </c>
    </row>
    <row r="200" spans="1:1" ht="60">
      <c r="A200" s="170" t="s">
        <v>168</v>
      </c>
    </row>
    <row r="201" spans="1:1">
      <c r="A201" s="170" t="s">
        <v>169</v>
      </c>
    </row>
    <row r="202" spans="1:1" ht="30">
      <c r="A202" s="162" t="s">
        <v>170</v>
      </c>
    </row>
    <row r="203" spans="1:1" ht="45">
      <c r="A203" s="169" t="s">
        <v>171</v>
      </c>
    </row>
    <row r="204" spans="1:1" ht="30">
      <c r="A204" s="162" t="s">
        <v>172</v>
      </c>
    </row>
    <row r="205" spans="1:1">
      <c r="A205" s="168" t="s">
        <v>173</v>
      </c>
    </row>
    <row r="206" spans="1:1">
      <c r="A206" s="168" t="s">
        <v>174</v>
      </c>
    </row>
    <row r="207" spans="1:1">
      <c r="A207" s="168" t="s">
        <v>175</v>
      </c>
    </row>
    <row r="208" spans="1:1">
      <c r="A208" s="168" t="s">
        <v>176</v>
      </c>
    </row>
    <row r="209" spans="1:1">
      <c r="A209" s="168" t="s">
        <v>177</v>
      </c>
    </row>
    <row r="210" spans="1:1">
      <c r="A210" s="168" t="s">
        <v>178</v>
      </c>
    </row>
    <row r="211" spans="1:1">
      <c r="A211" s="168" t="s">
        <v>179</v>
      </c>
    </row>
    <row r="212" spans="1:1">
      <c r="A212" s="168" t="s">
        <v>180</v>
      </c>
    </row>
    <row r="213" spans="1:1">
      <c r="A213" s="168" t="s">
        <v>181</v>
      </c>
    </row>
    <row r="214" spans="1:1">
      <c r="A214" s="168" t="s">
        <v>182</v>
      </c>
    </row>
    <row r="215" spans="1:1">
      <c r="A215" s="168" t="s">
        <v>183</v>
      </c>
    </row>
    <row r="216" spans="1:1">
      <c r="A216" s="168" t="s">
        <v>184</v>
      </c>
    </row>
    <row r="217" spans="1:1">
      <c r="A217" s="168" t="s">
        <v>185</v>
      </c>
    </row>
    <row r="218" spans="1:1">
      <c r="A218" s="168" t="s">
        <v>186</v>
      </c>
    </row>
    <row r="219" spans="1:1">
      <c r="A219" s="168" t="s">
        <v>187</v>
      </c>
    </row>
    <row r="220" spans="1:1">
      <c r="A220" s="168" t="s">
        <v>188</v>
      </c>
    </row>
    <row r="221" spans="1:1">
      <c r="A221" s="168" t="s">
        <v>189</v>
      </c>
    </row>
    <row r="222" spans="1:1">
      <c r="A222" s="168" t="s">
        <v>190</v>
      </c>
    </row>
    <row r="223" spans="1:1">
      <c r="A223" s="168" t="s">
        <v>191</v>
      </c>
    </row>
    <row r="224" spans="1:1">
      <c r="A224" s="168" t="s">
        <v>192</v>
      </c>
    </row>
    <row r="225" spans="1:1">
      <c r="A225" s="168" t="s">
        <v>193</v>
      </c>
    </row>
    <row r="226" spans="1:1">
      <c r="A226" s="168" t="s">
        <v>194</v>
      </c>
    </row>
    <row r="227" spans="1:1">
      <c r="A227" s="168" t="s">
        <v>195</v>
      </c>
    </row>
    <row r="228" spans="1:1">
      <c r="A228" s="168" t="s">
        <v>196</v>
      </c>
    </row>
    <row r="229" spans="1:1">
      <c r="A229" s="168" t="s">
        <v>197</v>
      </c>
    </row>
    <row r="230" spans="1:1">
      <c r="A230" s="168" t="s">
        <v>198</v>
      </c>
    </row>
    <row r="231" spans="1:1">
      <c r="A231" s="168" t="s">
        <v>199</v>
      </c>
    </row>
    <row r="232" spans="1:1">
      <c r="A232" s="168" t="s">
        <v>200</v>
      </c>
    </row>
    <row r="233" spans="1:1">
      <c r="A233" s="168" t="s">
        <v>201</v>
      </c>
    </row>
    <row r="234" spans="1:1">
      <c r="A234" s="168" t="s">
        <v>202</v>
      </c>
    </row>
    <row r="235" spans="1:1">
      <c r="A235" s="168" t="s">
        <v>203</v>
      </c>
    </row>
    <row r="236" spans="1:1">
      <c r="A236" s="168" t="s">
        <v>204</v>
      </c>
    </row>
    <row r="237" spans="1:1">
      <c r="A237" s="168" t="s">
        <v>205</v>
      </c>
    </row>
    <row r="238" spans="1:1">
      <c r="A238" s="168" t="s">
        <v>206</v>
      </c>
    </row>
    <row r="239" spans="1:1">
      <c r="A239" s="168" t="s">
        <v>207</v>
      </c>
    </row>
    <row r="240" spans="1:1">
      <c r="A240" s="168" t="s">
        <v>208</v>
      </c>
    </row>
    <row r="241" spans="1:1">
      <c r="A241" s="168" t="s">
        <v>209</v>
      </c>
    </row>
    <row r="242" spans="1:1" ht="75">
      <c r="A242" s="169" t="s">
        <v>210</v>
      </c>
    </row>
    <row r="243" spans="1:1">
      <c r="A243" s="168" t="s">
        <v>211</v>
      </c>
    </row>
    <row r="244" spans="1:1">
      <c r="A244" s="168" t="s">
        <v>212</v>
      </c>
    </row>
    <row r="245" spans="1:1">
      <c r="A245" s="168" t="s">
        <v>213</v>
      </c>
    </row>
    <row r="246" spans="1:1" ht="45">
      <c r="A246" s="169" t="s">
        <v>214</v>
      </c>
    </row>
    <row r="247" spans="1:1" ht="30">
      <c r="A247" s="168" t="s">
        <v>215</v>
      </c>
    </row>
    <row r="248" spans="1:1" ht="75">
      <c r="A248" s="168" t="s">
        <v>216</v>
      </c>
    </row>
    <row r="249" spans="1:1" ht="45">
      <c r="A249" s="172" t="s">
        <v>217</v>
      </c>
    </row>
    <row r="250" spans="1:1" ht="30">
      <c r="A250" s="168" t="s">
        <v>218</v>
      </c>
    </row>
    <row r="251" spans="1:1" ht="75">
      <c r="A251" s="169" t="s">
        <v>219</v>
      </c>
    </row>
    <row r="252" spans="1:1" ht="45">
      <c r="A252" s="169" t="s">
        <v>220</v>
      </c>
    </row>
    <row r="253" spans="1:1">
      <c r="A253" s="168" t="s">
        <v>221</v>
      </c>
    </row>
    <row r="254" spans="1:1" ht="30">
      <c r="A254" s="168" t="s">
        <v>222</v>
      </c>
    </row>
    <row r="255" spans="1:1" ht="30">
      <c r="A255" s="168" t="s">
        <v>223</v>
      </c>
    </row>
    <row r="256" spans="1:1" ht="45">
      <c r="A256" s="163" t="s">
        <v>224</v>
      </c>
    </row>
    <row r="257" spans="1:1" ht="45">
      <c r="A257" s="226" t="s">
        <v>225</v>
      </c>
    </row>
    <row r="258" spans="1:1" ht="45">
      <c r="A258" s="168" t="s">
        <v>226</v>
      </c>
    </row>
    <row r="259" spans="1:1" ht="45">
      <c r="A259" s="168" t="s">
        <v>227</v>
      </c>
    </row>
    <row r="260" spans="1:1" ht="45">
      <c r="A260" s="226" t="s">
        <v>228</v>
      </c>
    </row>
    <row r="261" spans="1:1" ht="45">
      <c r="A261" s="168" t="s">
        <v>229</v>
      </c>
    </row>
    <row r="262" spans="1:1">
      <c r="A262" s="168" t="s">
        <v>230</v>
      </c>
    </row>
    <row r="263" spans="1:1">
      <c r="A263" s="168" t="s">
        <v>231</v>
      </c>
    </row>
    <row r="264" spans="1:1">
      <c r="A264" s="168" t="s">
        <v>232</v>
      </c>
    </row>
    <row r="265" spans="1:1">
      <c r="A265" s="168" t="s">
        <v>233</v>
      </c>
    </row>
    <row r="266" spans="1:1">
      <c r="A266" s="227" t="s">
        <v>234</v>
      </c>
    </row>
    <row r="267" spans="1:1">
      <c r="A267" s="168" t="s">
        <v>235</v>
      </c>
    </row>
    <row r="268" spans="1:1">
      <c r="A268" s="169" t="s">
        <v>236</v>
      </c>
    </row>
    <row r="269" spans="1:1">
      <c r="A269" s="199"/>
    </row>
    <row r="270" spans="1:1" ht="37.5">
      <c r="A270" s="165" t="s">
        <v>237</v>
      </c>
    </row>
    <row r="271" spans="1:1" ht="120">
      <c r="A271" s="162" t="s">
        <v>238</v>
      </c>
    </row>
    <row r="272" spans="1:1" ht="45">
      <c r="A272" s="164" t="s">
        <v>239</v>
      </c>
    </row>
    <row r="273" spans="1:1" ht="30">
      <c r="A273" s="162" t="s">
        <v>240</v>
      </c>
    </row>
    <row r="274" spans="1:1" ht="30">
      <c r="A274" s="169" t="s">
        <v>241</v>
      </c>
    </row>
    <row r="275" spans="1:1" ht="30">
      <c r="A275" s="169" t="s">
        <v>242</v>
      </c>
    </row>
    <row r="276" spans="1:1">
      <c r="A276" s="169" t="s">
        <v>243</v>
      </c>
    </row>
    <row r="277" spans="1:1" ht="45">
      <c r="A277" s="169" t="s">
        <v>244</v>
      </c>
    </row>
    <row r="278" spans="1:1">
      <c r="A278" s="199"/>
    </row>
    <row r="279" spans="1:1" ht="37.5">
      <c r="A279" s="165" t="s">
        <v>245</v>
      </c>
    </row>
    <row r="280" spans="1:1">
      <c r="A280" s="162"/>
    </row>
    <row r="281" spans="1:1" ht="75">
      <c r="A281" s="171" t="s">
        <v>246</v>
      </c>
    </row>
    <row r="282" spans="1:1" ht="30">
      <c r="A282" s="169" t="s">
        <v>247</v>
      </c>
    </row>
    <row r="283" spans="1:1" ht="30">
      <c r="A283" s="169" t="s">
        <v>248</v>
      </c>
    </row>
    <row r="284" spans="1:1" ht="30">
      <c r="A284" s="169" t="s">
        <v>249</v>
      </c>
    </row>
    <row r="285" spans="1:1">
      <c r="A285" s="168" t="s">
        <v>148</v>
      </c>
    </row>
    <row r="286" spans="1:1">
      <c r="A286" s="168" t="s">
        <v>149</v>
      </c>
    </row>
    <row r="287" spans="1:1">
      <c r="A287" s="171" t="s">
        <v>250</v>
      </c>
    </row>
    <row r="288" spans="1:1">
      <c r="A288" s="169" t="s">
        <v>251</v>
      </c>
    </row>
    <row r="289" spans="1:1" ht="60">
      <c r="A289" s="168" t="s">
        <v>252</v>
      </c>
    </row>
    <row r="290" spans="1:1" ht="75">
      <c r="A290" s="168" t="s">
        <v>253</v>
      </c>
    </row>
    <row r="291" spans="1:1" ht="75">
      <c r="A291" s="168" t="s">
        <v>254</v>
      </c>
    </row>
    <row r="292" spans="1:1">
      <c r="A292" s="169" t="s">
        <v>255</v>
      </c>
    </row>
    <row r="293" spans="1:1">
      <c r="A293" s="162"/>
    </row>
    <row r="294" spans="1:1" ht="30">
      <c r="A294" s="169" t="s">
        <v>256</v>
      </c>
    </row>
    <row r="295" spans="1:1" ht="30">
      <c r="A295" s="169" t="s">
        <v>257</v>
      </c>
    </row>
    <row r="296" spans="1:1" ht="30">
      <c r="A296" s="169" t="s">
        <v>258</v>
      </c>
    </row>
    <row r="297" spans="1:1" ht="30">
      <c r="A297" s="169" t="s">
        <v>259</v>
      </c>
    </row>
    <row r="298" spans="1:1" ht="30">
      <c r="A298" s="169" t="s">
        <v>260</v>
      </c>
    </row>
    <row r="299" spans="1:1" ht="45">
      <c r="A299" s="169" t="s">
        <v>261</v>
      </c>
    </row>
    <row r="300" spans="1:1">
      <c r="A300" s="199"/>
    </row>
    <row r="301" spans="1:1" ht="37.5">
      <c r="A301" s="165" t="s">
        <v>262</v>
      </c>
    </row>
    <row r="302" spans="1:1" ht="30">
      <c r="A302" s="162" t="s">
        <v>263</v>
      </c>
    </row>
    <row r="303" spans="1:1">
      <c r="A303" s="173" t="s">
        <v>264</v>
      </c>
    </row>
    <row r="304" spans="1:1">
      <c r="A304" s="173" t="s">
        <v>265</v>
      </c>
    </row>
    <row r="305" spans="1:1">
      <c r="A305" s="173" t="s">
        <v>266</v>
      </c>
    </row>
    <row r="306" spans="1:1">
      <c r="A306" s="173" t="s">
        <v>267</v>
      </c>
    </row>
    <row r="307" spans="1:1">
      <c r="A307" s="162" t="s">
        <v>268</v>
      </c>
    </row>
    <row r="308" spans="1:1">
      <c r="A308" s="162"/>
    </row>
    <row r="309" spans="1:1" ht="75">
      <c r="A309" s="168" t="s">
        <v>269</v>
      </c>
    </row>
    <row r="310" spans="1:1">
      <c r="A310" s="168" t="s">
        <v>270</v>
      </c>
    </row>
    <row r="311" spans="1:1">
      <c r="A311" s="168" t="s">
        <v>271</v>
      </c>
    </row>
    <row r="312" spans="1:1">
      <c r="A312" s="168" t="s">
        <v>272</v>
      </c>
    </row>
    <row r="313" spans="1:1">
      <c r="A313" s="167" t="s">
        <v>273</v>
      </c>
    </row>
    <row r="314" spans="1:1">
      <c r="A314" s="168" t="s">
        <v>274</v>
      </c>
    </row>
    <row r="315" spans="1:1" ht="30">
      <c r="A315" s="171" t="s">
        <v>275</v>
      </c>
    </row>
    <row r="316" spans="1:1">
      <c r="A316" s="200"/>
    </row>
    <row r="317" spans="1:1" ht="56.25">
      <c r="A317" s="165" t="s">
        <v>276</v>
      </c>
    </row>
    <row r="318" spans="1:1">
      <c r="A318" s="169" t="s">
        <v>277</v>
      </c>
    </row>
    <row r="319" spans="1:1" ht="75">
      <c r="A319" s="174" t="s">
        <v>278</v>
      </c>
    </row>
    <row r="320" spans="1:1" ht="30">
      <c r="A320" s="162" t="s">
        <v>279</v>
      </c>
    </row>
    <row r="321" spans="1:1" ht="30">
      <c r="A321" s="169" t="s">
        <v>280</v>
      </c>
    </row>
    <row r="322" spans="1:1" ht="30">
      <c r="A322" s="169" t="s">
        <v>281</v>
      </c>
    </row>
    <row r="323" spans="1:1">
      <c r="A323" s="168" t="s">
        <v>148</v>
      </c>
    </row>
    <row r="324" spans="1:1">
      <c r="A324" s="168" t="s">
        <v>149</v>
      </c>
    </row>
    <row r="325" spans="1:1">
      <c r="A325" s="168" t="s">
        <v>150</v>
      </c>
    </row>
    <row r="326" spans="1:1">
      <c r="A326" s="168" t="s">
        <v>151</v>
      </c>
    </row>
    <row r="327" spans="1:1" ht="30">
      <c r="A327" s="169" t="s">
        <v>282</v>
      </c>
    </row>
    <row r="328" spans="1:1" ht="30">
      <c r="A328" s="169" t="s">
        <v>283</v>
      </c>
    </row>
    <row r="329" spans="1:1">
      <c r="A329" s="199"/>
    </row>
    <row r="330" spans="1:1" ht="56.25">
      <c r="A330" s="165" t="s">
        <v>284</v>
      </c>
    </row>
    <row r="331" spans="1:1" ht="90">
      <c r="A331" s="170" t="s">
        <v>285</v>
      </c>
    </row>
    <row r="332" spans="1:1" ht="30">
      <c r="A332" s="169" t="s">
        <v>286</v>
      </c>
    </row>
    <row r="333" spans="1:1" ht="30">
      <c r="A333" s="164" t="s">
        <v>287</v>
      </c>
    </row>
    <row r="334" spans="1:1" ht="45">
      <c r="A334" s="162" t="s">
        <v>288</v>
      </c>
    </row>
    <row r="335" spans="1:1" ht="30">
      <c r="A335" s="162" t="s">
        <v>289</v>
      </c>
    </row>
    <row r="336" spans="1:1">
      <c r="A336" s="201"/>
    </row>
    <row r="337" spans="1:1" ht="18.75">
      <c r="A337" s="165" t="s">
        <v>290</v>
      </c>
    </row>
    <row r="338" spans="1:1" ht="37.5">
      <c r="A338" s="165" t="s">
        <v>291</v>
      </c>
    </row>
    <row r="339" spans="1:1" ht="45">
      <c r="A339" s="162" t="s">
        <v>292</v>
      </c>
    </row>
    <row r="340" spans="1:1">
      <c r="A340" s="9" t="s">
        <v>293</v>
      </c>
    </row>
    <row r="341" spans="1:1">
      <c r="A341" s="201"/>
    </row>
    <row r="342" spans="1:1" ht="18.75">
      <c r="A342" s="165" t="s">
        <v>294</v>
      </c>
    </row>
    <row r="343" spans="1:1" ht="37.5">
      <c r="A343" s="165" t="s">
        <v>295</v>
      </c>
    </row>
    <row r="344" spans="1:1" ht="105">
      <c r="A344" s="9" t="s">
        <v>296</v>
      </c>
    </row>
    <row r="345" spans="1:1">
      <c r="A345" s="214" t="s">
        <v>297</v>
      </c>
    </row>
    <row r="346" spans="1:1" ht="75">
      <c r="A346" s="9" t="s">
        <v>298</v>
      </c>
    </row>
    <row r="347" spans="1:1" ht="180">
      <c r="A347" s="9" t="s">
        <v>299</v>
      </c>
    </row>
    <row r="348" spans="1:1">
      <c r="A348" s="9" t="s">
        <v>300</v>
      </c>
    </row>
    <row r="349" spans="1:1">
      <c r="A349" s="213" t="s">
        <v>301</v>
      </c>
    </row>
    <row r="350" spans="1:1">
      <c r="A350" s="176" t="s">
        <v>302</v>
      </c>
    </row>
    <row r="351" spans="1:1">
      <c r="A351" s="219" t="s">
        <v>303</v>
      </c>
    </row>
    <row r="352" spans="1:1">
      <c r="A352" s="220" t="s">
        <v>304</v>
      </c>
    </row>
    <row r="353" spans="1:1">
      <c r="A353" s="220" t="s">
        <v>305</v>
      </c>
    </row>
    <row r="354" spans="1:1">
      <c r="A354" s="220" t="s">
        <v>306</v>
      </c>
    </row>
    <row r="355" spans="1:1">
      <c r="A355" s="220" t="s">
        <v>307</v>
      </c>
    </row>
    <row r="356" spans="1:1">
      <c r="A356" s="220" t="s">
        <v>308</v>
      </c>
    </row>
    <row r="357" spans="1:1">
      <c r="A357" s="220" t="s">
        <v>309</v>
      </c>
    </row>
    <row r="358" spans="1:1">
      <c r="A358" s="220" t="s">
        <v>310</v>
      </c>
    </row>
    <row r="359" spans="1:1">
      <c r="A359" s="176" t="s">
        <v>311</v>
      </c>
    </row>
    <row r="360" spans="1:1" ht="30">
      <c r="A360" s="213" t="s">
        <v>312</v>
      </c>
    </row>
    <row r="361" spans="1:1">
      <c r="A361" s="176" t="s">
        <v>313</v>
      </c>
    </row>
    <row r="362" spans="1:1" ht="30">
      <c r="A362" s="213" t="s">
        <v>314</v>
      </c>
    </row>
    <row r="363" spans="1:1">
      <c r="A363" s="201"/>
    </row>
    <row r="364" spans="1:1" ht="18.75">
      <c r="A364" s="218" t="s">
        <v>315</v>
      </c>
    </row>
    <row r="365" spans="1:1" ht="90">
      <c r="A365" s="9" t="s">
        <v>316</v>
      </c>
    </row>
    <row r="366" spans="1:1" ht="30">
      <c r="A366" s="9" t="s">
        <v>317</v>
      </c>
    </row>
    <row r="368" spans="1:1" ht="60">
      <c r="A368" s="9" t="s">
        <v>318</v>
      </c>
    </row>
    <row r="370" spans="1:1" ht="30">
      <c r="A370" s="9" t="s">
        <v>319</v>
      </c>
    </row>
    <row r="372" spans="1:1" ht="60">
      <c r="A372" s="9" t="s">
        <v>320</v>
      </c>
    </row>
    <row r="374" spans="1:1" ht="45">
      <c r="A374" s="9" t="s">
        <v>321</v>
      </c>
    </row>
    <row r="376" spans="1:1" ht="45">
      <c r="A376" s="9" t="s">
        <v>322</v>
      </c>
    </row>
    <row r="378" spans="1:1" ht="30">
      <c r="A378" s="9" t="s">
        <v>323</v>
      </c>
    </row>
    <row r="380" spans="1:1" ht="30">
      <c r="A380" s="9" t="s">
        <v>324</v>
      </c>
    </row>
  </sheetData>
  <hyperlinks>
    <hyperlink ref="A28" location="Instructions!A317" display="TABLE G Locally Owned Lands Included in the Housing Element Sites Inventory that have been sold, leased, or otherwise disposed of, pursuant to Government Code section 65400.1" xr:uid="{00000000-0004-0000-0100-000014000000}"/>
    <hyperlink ref="A27" location="Instructions!A308" display="TABLE F Units Rehabilitated, Preserved and Acquired for Alternative Adequate Sites pursuant to Government Code section 65583.1, subdivision (c)(2)" xr:uid="{00000000-0004-0000-0100-000013000000}"/>
    <hyperlink ref="A26" location="Instructions!A295" display="TABLE E Commercial Development Bonus Approved pursuant to Government Code section 65915.7" xr:uid="{00000000-0004-0000-0100-000012000000}"/>
    <hyperlink ref="A25" location="Instructions!A278" display="TABLE D Program Implementation Status pursuant to Government Code section 65583" xr:uid="{00000000-0004-0000-0100-000011000000}"/>
    <hyperlink ref="A24" location="Instructions!A257" display="TABLE C Sites Identified or Rezoned to Accommodate Shortfall Housing Need" xr:uid="{00000000-0004-0000-0100-000010000000}"/>
    <hyperlink ref="A23" location="Instructions!A248" display="TABLE B Regional Housing Needs Allocation Progress – Permitted Units Issued By Affordability" xr:uid="{00000000-0004-0000-0100-00000F000000}"/>
    <hyperlink ref="A22" location="Instructions!A129" display="TABLE A2 Annual Building Activity Report Summary - New Construction, Entitled,     Permits and Completed Units" xr:uid="{00000000-0004-0000-0100-00000E000000}"/>
    <hyperlink ref="A21" location="Instructions!A84" display="TABLE A Housing Development Applications Submitted" xr:uid="{00000000-0004-0000-0100-00000D000000}"/>
    <hyperlink ref="A20" location="Instructions!A71" display="START HERE" xr:uid="{00000000-0004-0000-0100-00000C000000}"/>
    <hyperlink ref="A19" location="Instructions!A61" display="GENERAL INFORMATION" xr:uid="{00000000-0004-0000-0100-00000B000000}"/>
    <hyperlink ref="A18" location="Instructions!A61" display="FORM INSTRUCTIONS" xr:uid="{00000000-0004-0000-0100-00000A000000}"/>
    <hyperlink ref="A16" location="Instructions!A5" display="INTRODUCTION" xr:uid="{00000000-0004-0000-0100-000009000000}"/>
    <hyperlink ref="A17" location="Instructions!A30" display="DEFINITIONS" xr:uid="{00000000-0004-0000-0100-000008000000}"/>
    <hyperlink ref="A272" r:id="rId1" display="mailto:APR@hcd.ca.gov" xr:uid="{00000000-0004-0000-0100-000005000000}"/>
    <hyperlink ref="A192" r:id="rId2" display="http://www.hcd.ca.gov/grants-funding/income-limits/state-and-federal-income-limits.shtml" xr:uid="{00000000-0004-0000-0100-000004000000}"/>
    <hyperlink ref="A183" r:id="rId3" display="http://www.hcd.ca.gov/grants-funding/income-limits/state-and-federal-income-limits.shtml" xr:uid="{00000000-0004-0000-0100-000003000000}"/>
    <hyperlink ref="A174" r:id="rId4" display="http://www.hcd.ca.gov/grants-funding/income-limits/state-and-federal-income-limits.shtml" xr:uid="{00000000-0004-0000-0100-000002000000}"/>
    <hyperlink ref="A119" r:id="rId5" display="http://www.hcd.ca.gov/grants-funding/income-limits/state-and-federal-income-limits.shtml" xr:uid="{00000000-0004-0000-0100-000001000000}"/>
    <hyperlink ref="A13" r:id="rId6" display="mailto:APR@hcd.ca.gov" xr:uid="{00000000-0004-0000-0100-000000000000}"/>
    <hyperlink ref="A29" location="Instructions!A324" display="Table H - Locally Owned or Controlled Lands Declared Surplus Pursuant to Government Code section 54221, or Identified as Excess Pursuant to Government Code section 50569" xr:uid="{6E021701-C9C0-4027-B5B8-AFA0165C5C75}"/>
    <hyperlink ref="A333" r:id="rId7" display="mailto:APR@hcd.ca.gov" xr:uid="{00000000-0004-0000-0100-000006000000}"/>
    <hyperlink ref="A345" r:id="rId8" xr:uid="{7E1C683E-FAAC-4DC5-8E13-3C1BC86B143A}"/>
  </hyperlinks>
  <pageMargins left="0.7" right="0.7" top="0.75" bottom="0.75" header="0.3" footer="0.3"/>
  <pageSetup fitToHeight="0" orientation="portrait" r:id="rId9"/>
  <drawing r:id="rId10"/>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ACB8EF-ADD3-4DA8-9738-69661634BC7D}">
  <sheetPr codeName="Sheet19"/>
  <dimension ref="A1:XEU25"/>
  <sheetViews>
    <sheetView topLeftCell="D1" zoomScale="80" zoomScaleNormal="80" workbookViewId="0">
      <selection activeCell="A9" sqref="A9:Q9"/>
    </sheetView>
  </sheetViews>
  <sheetFormatPr defaultColWidth="0" defaultRowHeight="15" zeroHeight="1"/>
  <cols>
    <col min="1" max="1" width="16.5703125" customWidth="1"/>
    <col min="2" max="2" width="16.42578125" customWidth="1"/>
    <col min="3" max="3" width="27.7109375" customWidth="1"/>
    <col min="4" max="4" width="16.140625" customWidth="1"/>
    <col min="5" max="5" width="15.42578125" customWidth="1"/>
    <col min="6" max="6" width="12.85546875" bestFit="1" customWidth="1"/>
    <col min="7" max="7" width="12.140625" customWidth="1"/>
    <col min="8" max="8" width="14.28515625" customWidth="1"/>
    <col min="9" max="9" width="12.28515625" customWidth="1"/>
    <col min="10" max="10" width="26.42578125" customWidth="1"/>
    <col min="11" max="11" width="15.7109375" customWidth="1"/>
    <col min="12" max="12" width="16.140625" customWidth="1"/>
    <col min="13" max="13" width="15.85546875" customWidth="1"/>
    <col min="14" max="14" width="15.140625" customWidth="1"/>
    <col min="15" max="15" width="26.140625" bestFit="1" customWidth="1"/>
    <col min="16" max="16" width="14.7109375" bestFit="1" customWidth="1"/>
    <col min="17" max="17" width="33.7109375" customWidth="1"/>
    <col min="18" max="16375" width="8.7109375" hidden="1"/>
    <col min="16376" max="16384" width="5.42578125" hidden="1"/>
  </cols>
  <sheetData>
    <row r="1" spans="1:17" ht="37.9" customHeight="1">
      <c r="A1" s="368" t="s">
        <v>390</v>
      </c>
      <c r="B1" s="379" t="str">
        <f>'Start Here'!B4</f>
        <v>Newport Beach</v>
      </c>
      <c r="C1" s="398"/>
      <c r="D1" s="155"/>
      <c r="E1" s="156" t="s">
        <v>485</v>
      </c>
      <c r="F1" s="155"/>
      <c r="G1" s="155"/>
      <c r="H1" s="155"/>
      <c r="I1" s="155"/>
      <c r="J1" s="403" t="s">
        <v>486</v>
      </c>
      <c r="K1" s="393"/>
      <c r="L1" s="393"/>
    </row>
    <row r="2" spans="1:17" ht="33">
      <c r="A2" s="368" t="s">
        <v>1586</v>
      </c>
      <c r="B2" s="310">
        <f>'Start Here'!B5</f>
        <v>2025</v>
      </c>
      <c r="C2" s="369" t="str">
        <f>'Table A2'!C2</f>
        <v>(Jan. 1 - Dec. 31)</v>
      </c>
      <c r="D2" s="155"/>
      <c r="E2" s="156" t="s">
        <v>487</v>
      </c>
      <c r="F2" s="155"/>
      <c r="G2" s="155"/>
      <c r="H2" s="155"/>
      <c r="I2" s="155"/>
      <c r="J2" s="478" t="s">
        <v>484</v>
      </c>
      <c r="K2" s="393"/>
      <c r="L2" s="393"/>
    </row>
    <row r="3" spans="1:17" ht="31.5">
      <c r="A3" s="309" t="s">
        <v>488</v>
      </c>
      <c r="B3" s="310" t="str">
        <f>IFERROR(IF(ISBLANK(VLOOKUP(B1,'Planning Periods'!$E$2:$P$540,12)),"5th Cycle",VLOOKUP(B1,'Planning Periods'!$E$2:$P$540,12)),"")</f>
        <v>6th Cycle</v>
      </c>
      <c r="C3" s="232" t="str">
        <f>IF(ISBLANK(B1),"",IFERROR(VLOOKUP(B1,'Planning Periods'!$E$2:$Q$540,10),""))</f>
        <v>10/15/2021 - 10/15/2029</v>
      </c>
      <c r="D3" s="142"/>
      <c r="E3" s="142"/>
      <c r="F3" s="142"/>
      <c r="G3" s="142"/>
      <c r="H3" s="142"/>
      <c r="I3" s="142"/>
      <c r="J3" s="142"/>
    </row>
    <row r="4" spans="1:17">
      <c r="A4" s="1"/>
      <c r="B4" s="1"/>
      <c r="C4" s="1"/>
      <c r="D4" s="35"/>
      <c r="E4" s="35"/>
      <c r="F4" s="35"/>
      <c r="G4" s="35"/>
      <c r="H4" s="35"/>
      <c r="I4" s="1"/>
      <c r="J4" s="1"/>
    </row>
    <row r="5" spans="1:17">
      <c r="A5" s="1"/>
      <c r="B5" s="1"/>
      <c r="C5" s="1"/>
      <c r="D5" s="5"/>
      <c r="E5" s="35"/>
      <c r="F5" s="35"/>
      <c r="G5" s="1"/>
      <c r="H5" s="1"/>
      <c r="I5" s="1"/>
      <c r="J5" s="1"/>
    </row>
    <row r="6" spans="1:17" hidden="1">
      <c r="A6" s="127" t="s">
        <v>1638</v>
      </c>
      <c r="B6" s="127" t="s">
        <v>1639</v>
      </c>
      <c r="C6" s="127" t="s">
        <v>1640</v>
      </c>
      <c r="D6" s="127" t="s">
        <v>1641</v>
      </c>
      <c r="E6" s="127" t="s">
        <v>1642</v>
      </c>
      <c r="F6" s="127" t="s">
        <v>1643</v>
      </c>
      <c r="G6" s="127" t="s">
        <v>1644</v>
      </c>
      <c r="H6" s="127" t="s">
        <v>1645</v>
      </c>
      <c r="I6" s="127" t="s">
        <v>1646</v>
      </c>
      <c r="J6" s="127" t="s">
        <v>1647</v>
      </c>
      <c r="K6" s="127" t="s">
        <v>1648</v>
      </c>
      <c r="L6" s="127" t="s">
        <v>1649</v>
      </c>
      <c r="M6" s="127" t="s">
        <v>1650</v>
      </c>
      <c r="N6" s="127" t="s">
        <v>1651</v>
      </c>
      <c r="O6" s="127" t="s">
        <v>1652</v>
      </c>
      <c r="P6" s="127" t="s">
        <v>1653</v>
      </c>
      <c r="Q6" s="127" t="s">
        <v>1654</v>
      </c>
    </row>
    <row r="7" spans="1:17" ht="15.4" customHeight="1">
      <c r="A7" s="674" t="s">
        <v>1655</v>
      </c>
      <c r="B7" s="674"/>
      <c r="C7" s="674"/>
      <c r="D7" s="674"/>
      <c r="E7" s="674"/>
      <c r="F7" s="674"/>
      <c r="G7" s="674"/>
      <c r="H7" s="674"/>
      <c r="I7" s="674"/>
      <c r="J7" s="674"/>
      <c r="K7" s="674"/>
      <c r="L7" s="674"/>
      <c r="M7" s="674"/>
      <c r="N7" s="674"/>
      <c r="O7" s="674"/>
      <c r="P7" s="674"/>
      <c r="Q7" s="674"/>
    </row>
    <row r="8" spans="1:17" ht="15.4" customHeight="1">
      <c r="A8" s="674" t="s">
        <v>1656</v>
      </c>
      <c r="B8" s="674"/>
      <c r="C8" s="674"/>
      <c r="D8" s="674"/>
      <c r="E8" s="674"/>
      <c r="F8" s="674"/>
      <c r="G8" s="674"/>
      <c r="H8" s="674"/>
      <c r="I8" s="674"/>
      <c r="J8" s="674"/>
      <c r="K8" s="674"/>
      <c r="L8" s="674"/>
      <c r="M8" s="674"/>
      <c r="N8" s="674"/>
      <c r="O8" s="674"/>
      <c r="P8" s="674"/>
      <c r="Q8" s="674"/>
    </row>
    <row r="9" spans="1:17" ht="54.4" customHeight="1">
      <c r="A9" s="691" t="s">
        <v>1657</v>
      </c>
      <c r="B9" s="691"/>
      <c r="C9" s="691"/>
      <c r="D9" s="691"/>
      <c r="E9" s="691"/>
      <c r="F9" s="691"/>
      <c r="G9" s="691"/>
      <c r="H9" s="691"/>
      <c r="I9" s="691"/>
      <c r="J9" s="691"/>
      <c r="K9" s="691"/>
      <c r="L9" s="691"/>
      <c r="M9" s="691"/>
      <c r="N9" s="691"/>
      <c r="O9" s="691"/>
      <c r="P9" s="691"/>
      <c r="Q9" s="691"/>
    </row>
    <row r="10" spans="1:17" ht="30.4" customHeight="1">
      <c r="A10" s="602" t="s">
        <v>520</v>
      </c>
      <c r="B10" s="605"/>
      <c r="C10" s="605"/>
      <c r="D10" s="605"/>
      <c r="E10" s="611"/>
      <c r="F10" s="602" t="s">
        <v>521</v>
      </c>
      <c r="G10" s="611"/>
      <c r="H10" s="602" t="s">
        <v>1658</v>
      </c>
      <c r="I10" s="605"/>
      <c r="J10" s="605"/>
      <c r="K10" s="605"/>
      <c r="L10" s="605"/>
      <c r="M10" s="605"/>
      <c r="N10" s="605"/>
      <c r="O10" s="602" t="s">
        <v>1659</v>
      </c>
      <c r="P10" s="611"/>
      <c r="Q10" s="494" t="s">
        <v>1660</v>
      </c>
    </row>
    <row r="11" spans="1:17">
      <c r="A11" s="598">
        <v>1</v>
      </c>
      <c r="B11" s="599"/>
      <c r="C11" s="599"/>
      <c r="D11" s="599"/>
      <c r="E11" s="612"/>
      <c r="F11" s="503">
        <v>2</v>
      </c>
      <c r="G11" s="503">
        <v>3</v>
      </c>
      <c r="H11" s="598">
        <v>4</v>
      </c>
      <c r="I11" s="599"/>
      <c r="J11" s="599"/>
      <c r="K11" s="599"/>
      <c r="L11" s="599"/>
      <c r="M11" s="599"/>
      <c r="N11" s="612"/>
      <c r="O11" s="598">
        <v>5</v>
      </c>
      <c r="P11" s="612"/>
      <c r="Q11" s="503">
        <v>6</v>
      </c>
    </row>
    <row r="12" spans="1:17" ht="79.5" thickBot="1">
      <c r="A12" s="370" t="s">
        <v>532</v>
      </c>
      <c r="B12" s="370" t="s">
        <v>533</v>
      </c>
      <c r="C12" s="370" t="s">
        <v>374</v>
      </c>
      <c r="D12" s="370" t="s">
        <v>534</v>
      </c>
      <c r="E12" s="370" t="s">
        <v>535</v>
      </c>
      <c r="F12" s="370" t="s">
        <v>1661</v>
      </c>
      <c r="G12" s="370" t="s">
        <v>1662</v>
      </c>
      <c r="H12" s="372" t="s">
        <v>638</v>
      </c>
      <c r="I12" s="372" t="s">
        <v>639</v>
      </c>
      <c r="J12" s="372" t="s">
        <v>640</v>
      </c>
      <c r="K12" s="372" t="s">
        <v>641</v>
      </c>
      <c r="L12" s="372" t="s">
        <v>642</v>
      </c>
      <c r="M12" s="372" t="s">
        <v>643</v>
      </c>
      <c r="N12" s="372" t="s">
        <v>549</v>
      </c>
      <c r="O12" s="373" t="s">
        <v>1663</v>
      </c>
      <c r="P12" s="373" t="s">
        <v>1664</v>
      </c>
      <c r="Q12" s="409" t="s">
        <v>1665</v>
      </c>
    </row>
    <row r="13" spans="1:17" ht="16.5" thickTop="1">
      <c r="A13" s="269" t="s">
        <v>560</v>
      </c>
      <c r="B13" s="410"/>
      <c r="C13" s="410"/>
      <c r="D13" s="275"/>
      <c r="E13" s="411"/>
      <c r="F13" s="410"/>
      <c r="G13" s="410"/>
      <c r="H13" s="410">
        <f>SUM(H14:H25)</f>
        <v>0</v>
      </c>
      <c r="I13" s="410">
        <f t="shared" ref="I13:O13" si="0">SUM(I14:I25)</f>
        <v>0</v>
      </c>
      <c r="J13" s="410">
        <f t="shared" si="0"/>
        <v>0</v>
      </c>
      <c r="K13" s="410">
        <f t="shared" si="0"/>
        <v>0</v>
      </c>
      <c r="L13" s="410">
        <f t="shared" si="0"/>
        <v>0</v>
      </c>
      <c r="M13" s="410">
        <f t="shared" si="0"/>
        <v>0</v>
      </c>
      <c r="N13" s="410">
        <f t="shared" si="0"/>
        <v>0</v>
      </c>
      <c r="O13" s="410">
        <f t="shared" si="0"/>
        <v>0</v>
      </c>
      <c r="P13" s="410"/>
      <c r="Q13" s="410"/>
    </row>
    <row r="14" spans="1:17">
      <c r="A14" s="76"/>
      <c r="B14" s="76"/>
      <c r="C14" s="76"/>
      <c r="D14" s="76"/>
      <c r="E14" s="76"/>
      <c r="F14" s="76"/>
      <c r="G14" s="76"/>
      <c r="H14" s="76"/>
      <c r="I14" s="76"/>
      <c r="J14" s="76"/>
      <c r="K14" s="76"/>
      <c r="L14" s="76"/>
      <c r="M14" s="76"/>
      <c r="N14" s="76"/>
      <c r="O14" s="76"/>
      <c r="P14" s="76"/>
      <c r="Q14" s="76"/>
    </row>
    <row r="15" spans="1:17">
      <c r="A15" s="76"/>
      <c r="B15" s="76"/>
      <c r="C15" s="76"/>
      <c r="D15" s="76"/>
      <c r="E15" s="76"/>
      <c r="F15" s="76"/>
      <c r="G15" s="76"/>
      <c r="H15" s="76"/>
      <c r="I15" s="76"/>
      <c r="J15" s="76"/>
      <c r="K15" s="76"/>
      <c r="L15" s="76"/>
      <c r="M15" s="76"/>
      <c r="N15" s="76"/>
      <c r="O15" s="76"/>
      <c r="P15" s="76"/>
      <c r="Q15" s="76"/>
    </row>
    <row r="16" spans="1:17">
      <c r="A16" s="76"/>
      <c r="B16" s="76"/>
      <c r="C16" s="76"/>
      <c r="D16" s="76"/>
      <c r="E16" s="76"/>
      <c r="F16" s="76"/>
      <c r="G16" s="76"/>
      <c r="H16" s="76"/>
      <c r="I16" s="76"/>
      <c r="J16" s="76"/>
      <c r="K16" s="76"/>
      <c r="L16" s="76"/>
      <c r="M16" s="76"/>
      <c r="N16" s="76"/>
      <c r="O16" s="76"/>
      <c r="P16" s="76"/>
      <c r="Q16" s="76"/>
    </row>
    <row r="17" spans="1:17">
      <c r="A17" s="76"/>
      <c r="B17" s="76"/>
      <c r="C17" s="76"/>
      <c r="D17" s="76"/>
      <c r="E17" s="76"/>
      <c r="F17" s="76"/>
      <c r="G17" s="76"/>
      <c r="H17" s="76"/>
      <c r="I17" s="76"/>
      <c r="J17" s="76"/>
      <c r="K17" s="76"/>
      <c r="L17" s="76"/>
      <c r="M17" s="76"/>
      <c r="N17" s="76"/>
      <c r="O17" s="76"/>
      <c r="P17" s="76"/>
      <c r="Q17" s="76"/>
    </row>
    <row r="18" spans="1:17">
      <c r="A18" s="76"/>
      <c r="B18" s="76"/>
      <c r="C18" s="76"/>
      <c r="D18" s="76"/>
      <c r="E18" s="76"/>
      <c r="F18" s="76"/>
      <c r="G18" s="76"/>
      <c r="H18" s="76"/>
      <c r="I18" s="76"/>
      <c r="J18" s="76"/>
      <c r="K18" s="76"/>
      <c r="L18" s="76"/>
      <c r="M18" s="76"/>
      <c r="N18" s="76"/>
      <c r="O18" s="76"/>
      <c r="P18" s="76"/>
      <c r="Q18" s="76"/>
    </row>
    <row r="19" spans="1:17">
      <c r="A19" s="76"/>
      <c r="B19" s="76"/>
      <c r="C19" s="76"/>
      <c r="D19" s="76"/>
      <c r="E19" s="76"/>
      <c r="F19" s="76"/>
      <c r="G19" s="76"/>
      <c r="H19" s="76"/>
      <c r="I19" s="76"/>
      <c r="J19" s="76"/>
      <c r="K19" s="76"/>
      <c r="L19" s="76"/>
      <c r="M19" s="76"/>
      <c r="N19" s="76"/>
      <c r="O19" s="76"/>
      <c r="P19" s="76"/>
      <c r="Q19" s="76"/>
    </row>
    <row r="20" spans="1:17">
      <c r="A20" s="76"/>
      <c r="B20" s="76"/>
      <c r="C20" s="76"/>
      <c r="D20" s="76"/>
      <c r="E20" s="76"/>
      <c r="F20" s="76"/>
      <c r="G20" s="76"/>
      <c r="H20" s="76"/>
      <c r="I20" s="76"/>
      <c r="J20" s="76"/>
      <c r="K20" s="76"/>
      <c r="L20" s="76"/>
      <c r="M20" s="76"/>
      <c r="N20" s="76"/>
      <c r="O20" s="76"/>
      <c r="P20" s="76"/>
      <c r="Q20" s="76"/>
    </row>
    <row r="21" spans="1:17">
      <c r="A21" s="76"/>
      <c r="B21" s="76"/>
      <c r="C21" s="76"/>
      <c r="D21" s="76"/>
      <c r="E21" s="76"/>
      <c r="F21" s="76"/>
      <c r="G21" s="76"/>
      <c r="H21" s="76"/>
      <c r="I21" s="76"/>
      <c r="J21" s="76"/>
      <c r="K21" s="76"/>
      <c r="L21" s="76"/>
      <c r="M21" s="76"/>
      <c r="N21" s="76"/>
      <c r="O21" s="76"/>
      <c r="P21" s="76"/>
      <c r="Q21" s="76"/>
    </row>
    <row r="22" spans="1:17">
      <c r="A22" s="76"/>
      <c r="B22" s="76"/>
      <c r="C22" s="76"/>
      <c r="D22" s="76"/>
      <c r="E22" s="76"/>
      <c r="F22" s="76"/>
      <c r="G22" s="76"/>
      <c r="H22" s="76"/>
      <c r="I22" s="76"/>
      <c r="J22" s="76"/>
      <c r="K22" s="76"/>
      <c r="L22" s="76"/>
      <c r="M22" s="76"/>
      <c r="N22" s="76"/>
      <c r="O22" s="76"/>
      <c r="P22" s="76"/>
      <c r="Q22" s="76"/>
    </row>
    <row r="23" spans="1:17">
      <c r="A23" s="76"/>
      <c r="B23" s="76"/>
      <c r="C23" s="76"/>
      <c r="D23" s="76"/>
      <c r="E23" s="76"/>
      <c r="F23" s="76"/>
      <c r="G23" s="76"/>
      <c r="H23" s="76"/>
      <c r="I23" s="76"/>
      <c r="J23" s="76"/>
      <c r="K23" s="76"/>
      <c r="L23" s="76"/>
      <c r="M23" s="76"/>
      <c r="N23" s="76"/>
      <c r="O23" s="76"/>
      <c r="P23" s="76"/>
      <c r="Q23" s="76"/>
    </row>
    <row r="24" spans="1:17">
      <c r="A24" s="76"/>
      <c r="B24" s="76"/>
      <c r="C24" s="76"/>
      <c r="D24" s="76"/>
      <c r="E24" s="76"/>
      <c r="F24" s="76"/>
      <c r="G24" s="76"/>
      <c r="H24" s="76"/>
      <c r="I24" s="76"/>
      <c r="J24" s="76"/>
      <c r="K24" s="76"/>
      <c r="L24" s="76"/>
      <c r="M24" s="76"/>
      <c r="N24" s="76"/>
      <c r="O24" s="76"/>
      <c r="P24" s="76"/>
      <c r="Q24" s="76"/>
    </row>
    <row r="25" spans="1:17">
      <c r="A25" s="76"/>
      <c r="B25" s="76"/>
      <c r="C25" s="76"/>
      <c r="D25" s="76"/>
      <c r="E25" s="76"/>
      <c r="F25" s="76"/>
      <c r="G25" s="76"/>
      <c r="H25" s="76"/>
      <c r="I25" s="76"/>
      <c r="J25" s="76"/>
      <c r="K25" s="76"/>
      <c r="L25" s="76"/>
      <c r="M25" s="76"/>
      <c r="N25" s="76"/>
      <c r="O25" s="76"/>
      <c r="P25" s="76"/>
      <c r="Q25" s="76"/>
    </row>
  </sheetData>
  <sheetProtection algorithmName="SHA-512" hashValue="/GqTJDoq9CZOETxEJ/7rrJ7+aCyHkauPiMqmiq6k5I9cZnvrWwhUVyG5pGhKHvMweMObLWpuAUXGkkrHvC09vQ==" saltValue="WDmd5GNjKbZp0jA6YIpuHQ==" spinCount="100000" sheet="1" objects="1" scenarios="1" formatCells="0" formatColumns="0" formatRows="0" insertRows="0" deleteRows="0" sort="0"/>
  <protectedRanges>
    <protectedRange sqref="A14:Q25" name="Range1"/>
  </protectedRanges>
  <mergeCells count="10">
    <mergeCell ref="A7:Q7"/>
    <mergeCell ref="A8:Q8"/>
    <mergeCell ref="A9:Q9"/>
    <mergeCell ref="O11:P11"/>
    <mergeCell ref="A10:E10"/>
    <mergeCell ref="F10:G10"/>
    <mergeCell ref="A11:E11"/>
    <mergeCell ref="H11:N11"/>
    <mergeCell ref="H10:N10"/>
    <mergeCell ref="O10:P10"/>
  </mergeCells>
  <phoneticPr fontId="70" type="noConversion"/>
  <conditionalFormatting sqref="B14:G25">
    <cfRule type="expression" dxfId="19" priority="6">
      <formula>AND(ISBLANK(B14),SUM(COUNTIF($A14:$Q14,"&lt;&gt;"&amp;"")&gt;0))</formula>
    </cfRule>
  </conditionalFormatting>
  <conditionalFormatting sqref="O14:P25">
    <cfRule type="expression" dxfId="18" priority="4">
      <formula>AND(ISBLANK(O14),SUM(COUNTIF($A14:$Q14,"&lt;&gt;"&amp;"")&gt;0))</formula>
    </cfRule>
  </conditionalFormatting>
  <conditionalFormatting sqref="H14:N25">
    <cfRule type="expression" dxfId="17" priority="2">
      <formula>AND(ISBLANK(H14),SUM(COUNTIF($A14:$G14,"&lt;&gt;"&amp;""),COUNTIF($O14:$P14,"&lt;&gt;"&amp;"")&gt;0))</formula>
    </cfRule>
  </conditionalFormatting>
  <dataValidations count="22">
    <dataValidation type="list" allowBlank="1" showInputMessage="1" showErrorMessage="1" sqref="G1:G2" xr:uid="{A625AB74-8407-4AC1-A303-6DB33F441A7F}">
      <formula1>"R,O"</formula1>
    </dataValidation>
    <dataValidation type="list" allowBlank="1" showInputMessage="1" showErrorMessage="1" sqref="F1:F2 F10" xr:uid="{5F7A756E-2752-45B7-8C41-A9B438658B27}">
      <formula1>"SFA,SFD,2 to 4,5+,ADU,MH"</formula1>
    </dataValidation>
    <dataValidation allowBlank="1" showInputMessage="1" sqref="J1" xr:uid="{4B3606B2-1F60-4FED-9DFE-F46E7B263700}"/>
    <dataValidation allowBlank="1" showInputMessage="1" showErrorMessage="1" error="Please enter R for Rental or O for Ownership. Please guess if you do not know. " sqref="G12" xr:uid="{76D71D7B-D403-45FC-88F9-0127EDBCC569}"/>
    <dataValidation type="whole" operator="greaterThanOrEqual" allowBlank="1" showInputMessage="1" showErrorMessage="1" error="Please enter a number." sqref="H11:H12 I12:N12" xr:uid="{5CAB280E-F89B-4926-B4ED-F514BCD84718}">
      <formula1>-1000</formula1>
    </dataValidation>
    <dataValidation operator="greaterThanOrEqual" allowBlank="1" showInputMessage="1" showErrorMessage="1" error="Please enter a number." sqref="O12" xr:uid="{185D6953-E88C-499A-B191-2DDB37784855}"/>
    <dataValidation allowBlank="1" showInputMessage="1" showErrorMessage="1" errorTitle="Please enter a date" error="Please Enter a Date" sqref="P12:Q12" xr:uid="{588EABB8-3140-4861-A325-ABED86B445A0}"/>
    <dataValidation allowBlank="1" showInputMessage="1" showErrorMessage="1" prompt="Local Jurisdiction Tracking ID – This may be the permit number or other identifier._x000a_Character Limit: 256" sqref="E14:E25" xr:uid="{29A22B46-794B-4AF4-9133-A327283EB7BC}"/>
    <dataValidation allowBlank="1" showInputMessage="1" showErrorMessage="1" prompt="Project Name – Enter the project name, if available (optional field)._x000a_Character Limit: 256" sqref="D14:D25" xr:uid="{7DD35309-08AC-4287-8533-36BF52FB7B42}"/>
    <dataValidation allowBlank="1" showInputMessage="1" showErrorMessage="1" prompt="Street Address – Enter the number and name of street._x000a_Character Limit: 256" sqref="C14:C25" xr:uid="{BFBD3F9B-14AC-4F35-9627-A72477ABFB4A}"/>
    <dataValidation allowBlank="1" showInputMessage="1" showErrorMessage="1" prompt="Current APN – Enter the current available APN.  If necessary, enter additional APNs in the notes field._x000a_Character Limit: 256" sqref="B14:B25" xr:uid="{6C136119-42A1-460A-B42A-5B407E4EB4E1}"/>
    <dataValidation allowBlank="1" showInputMessage="1" showErrorMessage="1" prompt="Prior APN – Enter an APN previously associated with the parcel if applicable (optional field). Character Limit: 256" sqref="A14:A25" xr:uid="{00F83833-1602-452A-BBEC-5EFD33159221}"/>
    <dataValidation type="whole" allowBlank="1" showInputMessage="1" showErrorMessage="1" error="Please enter a number greater than 0." prompt="Insert number of units that are above moderate-income" sqref="N14:N25" xr:uid="{DCB350B2-28E4-423D-8667-2F92130F5582}">
      <formula1>0</formula1>
      <formula2>30000</formula2>
    </dataValidation>
    <dataValidation type="whole" allowBlank="1" showInputMessage="1" showErrorMessage="1" error="Please enter a number greater than 0." prompt="Insert number of units that are moderate-income non-deed restricted" sqref="M14:M25" xr:uid="{0904A16E-CFBD-4B58-8A92-E6011260A271}">
      <formula1>0</formula1>
      <formula2>30000</formula2>
    </dataValidation>
    <dataValidation type="whole" allowBlank="1" showInputMessage="1" showErrorMessage="1" error="Please enter a number greater than 0." prompt="Insert number of units that are moderate-income deed restricted" sqref="L14:L25" xr:uid="{A37A89FB-3A1D-4CED-BAB6-B8A00FB21402}">
      <formula1>0</formula1>
      <formula2>30000</formula2>
    </dataValidation>
    <dataValidation type="whole" allowBlank="1" showInputMessage="1" showErrorMessage="1" error="Please enter a number greater than 0." prompt="Insert number of units that are low-income non-deed restricted" sqref="K14:K25" xr:uid="{6D391502-0EF4-44F8-8BC9-D8C26D74EB3D}">
      <formula1>0</formula1>
      <formula2>30000</formula2>
    </dataValidation>
    <dataValidation type="whole" allowBlank="1" showInputMessage="1" showErrorMessage="1" error="Please enter a number greater than 0." prompt="Insert number of units that are low-income deed restricted" sqref="J14:J25" xr:uid="{DC6A2B85-11CF-4116-A6D3-1081E91FE1E3}">
      <formula1>0</formula1>
      <formula2>30000</formula2>
    </dataValidation>
    <dataValidation type="whole" allowBlank="1" showInputMessage="1" showErrorMessage="1" error="Please enter a number greater than 0." prompt="Insert number of units that are very low-income non-deed restricted" sqref="I14:I25" xr:uid="{ADD11F48-7E33-413F-B224-0B8310A32AF1}">
      <formula1>0</formula1>
      <formula2>30000</formula2>
    </dataValidation>
    <dataValidation type="whole" allowBlank="1" showInputMessage="1" showErrorMessage="1" error="Please enter a number greater than 0." prompt="Insert number of units that are very low-income deed restricted" sqref="H14:H25" xr:uid="{6E00866A-577E-4B93-B03A-7D19EEDDF627}">
      <formula1>0</formula1>
      <formula2>30000</formula2>
    </dataValidation>
    <dataValidation type="whole" allowBlank="1" showInputMessage="1" showErrorMessage="1" prompt="Enter total moderate income units converted" sqref="O14:O25" xr:uid="{67F37A72-DD08-4677-B949-EE26A63F32D3}">
      <formula1>0</formula1>
      <formula2>10000</formula2>
    </dataValidation>
    <dataValidation allowBlank="1" showInputMessage="1" showErrorMessage="1" prompt="Enter date converted" sqref="P14:P25" xr:uid="{B1A063D3-DCCE-46C3-B868-653CDF258D90}"/>
    <dataValidation allowBlank="1" showInputMessage="1" showErrorMessage="1" prompt="Enter any notes" sqref="Q14:Q25" xr:uid="{4944A50B-E97F-4312-AEC8-9520307287F7}"/>
  </dataValidations>
  <pageMargins left="0.7" right="0.7" top="0.75" bottom="0.75" header="0.3" footer="0.3"/>
  <pageSetup orientation="portrait" horizontalDpi="90" verticalDpi="90" r:id="rId1"/>
  <legacyDrawing r:id="rId2"/>
  <extLst>
    <ext xmlns:x14="http://schemas.microsoft.com/office/spreadsheetml/2009/9/main" uri="{78C0D931-6437-407d-A8EE-F0AAD7539E65}">
      <x14:conditionalFormattings>
        <x14:conditionalFormatting xmlns:xm="http://schemas.microsoft.com/office/excel/2006/main">
          <x14:cfRule type="expression" priority="3" stopIfTrue="1" id="{885B63A1-E8AC-46D0-9F7D-20E2DFE82176}">
            <xm:f>Admin!$D$22="FORMATTING OFF"</xm:f>
            <x14:dxf/>
          </x14:cfRule>
          <xm:sqref>O14:Q25</xm:sqref>
        </x14:conditionalFormatting>
        <x14:conditionalFormatting xmlns:xm="http://schemas.microsoft.com/office/excel/2006/main">
          <x14:cfRule type="expression" priority="1" stopIfTrue="1" id="{616F04DB-34A5-4933-9EC8-D81F6085C712}">
            <xm:f>Admin!$D$22="FORMATTING OFF"</xm:f>
            <x14:dxf/>
          </x14:cfRule>
          <xm:sqref>B14:B25</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prompt="Tenure:   Identify whether the units within the development project are either proposed or planned at initial occupancy for either renters or owners. Use the drop-down menu to select one of the following options:_x000a__x000a_R = Renter Occupied_x000a_O = Owner Occupied" xr:uid="{676B1960-CAF8-43C0-BAFD-BF57F33C5F22}">
          <x14:formula1>
            <xm:f>'Deed Rest And Asst Pgm Data'!$J$2:$J$3</xm:f>
          </x14:formula1>
          <xm:sqref>G14:G25</xm:sqref>
        </x14:dataValidation>
        <x14:dataValidation type="list" allowBlank="1" showInputMessage="1" showErrorMessage="1" prompt="Unit Types: Each development should be categorized by one of the following codes. Refer to “Unit Category” in the Definitions section for additional descriptions._x000a_" xr:uid="{2DA0D76E-C979-4CE3-931A-D5733FF9F764}">
          <x14:formula1>
            <xm:f>'Deed Rest And Asst Pgm Data'!$H$2:$H$7</xm:f>
          </x14:formula1>
          <xm:sqref>F14:F25</xm:sqref>
        </x14:dataValidation>
      </x14:dataValidations>
    </ext>
  </extLs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30">
    <pageSetUpPr fitToPage="1"/>
  </sheetPr>
  <dimension ref="A1:XFC1384"/>
  <sheetViews>
    <sheetView topLeftCell="A3" workbookViewId="0">
      <selection activeCell="C3" sqref="C3"/>
    </sheetView>
  </sheetViews>
  <sheetFormatPr defaultColWidth="0" defaultRowHeight="14.25" zeroHeight="1"/>
  <cols>
    <col min="1" max="5" width="16.5703125" style="10" customWidth="1"/>
    <col min="6" max="6" width="25.5703125" style="10" customWidth="1"/>
    <col min="7" max="7" width="45" style="189" customWidth="1"/>
    <col min="8" max="8" width="4.5703125" style="10" hidden="1" customWidth="1"/>
    <col min="9" max="16383" width="8.7109375" style="10" hidden="1"/>
    <col min="16384" max="16384" width="0.42578125" style="10" customWidth="1"/>
  </cols>
  <sheetData>
    <row r="1" spans="1:19" s="96" customFormat="1" ht="27" customHeight="1">
      <c r="A1" s="368" t="s">
        <v>390</v>
      </c>
      <c r="B1" s="379" t="str">
        <f>'Start Here'!B4:E4</f>
        <v>Newport Beach</v>
      </c>
      <c r="C1" s="380"/>
      <c r="D1" s="695" t="s">
        <v>1666</v>
      </c>
      <c r="E1" s="696"/>
      <c r="F1" s="697"/>
      <c r="G1" s="678" t="s">
        <v>486</v>
      </c>
      <c r="H1" s="679"/>
      <c r="I1" s="680"/>
      <c r="J1" s="155"/>
      <c r="K1" s="155"/>
      <c r="L1" s="155"/>
      <c r="M1" s="155"/>
      <c r="N1" s="155"/>
      <c r="O1" s="155"/>
      <c r="P1" s="155"/>
      <c r="Q1" s="155"/>
      <c r="R1" s="2"/>
      <c r="S1" s="2"/>
    </row>
    <row r="2" spans="1:19" s="96" customFormat="1" ht="36.75" customHeight="1">
      <c r="A2" s="368" t="s">
        <v>1586</v>
      </c>
      <c r="B2" s="310">
        <f>'Start Here'!B5</f>
        <v>2025</v>
      </c>
      <c r="C2" s="369" t="str">
        <f>'Table A2'!C2</f>
        <v>(Jan. 1 - Dec. 31)</v>
      </c>
      <c r="D2" s="695"/>
      <c r="E2" s="696"/>
      <c r="F2" s="697"/>
      <c r="G2" s="681" t="s">
        <v>484</v>
      </c>
      <c r="H2" s="682"/>
      <c r="I2" s="399"/>
      <c r="J2" s="155"/>
      <c r="K2" s="155"/>
      <c r="L2" s="155"/>
      <c r="M2" s="155"/>
      <c r="N2" s="155"/>
      <c r="O2" s="155"/>
      <c r="P2" s="155"/>
      <c r="Q2" s="155"/>
      <c r="R2" s="3"/>
      <c r="S2" s="3"/>
    </row>
    <row r="3" spans="1:19" s="96" customFormat="1" ht="19.5" customHeight="1">
      <c r="A3" s="309" t="s">
        <v>488</v>
      </c>
      <c r="B3" s="310" t="str">
        <f>IFERROR(IF(ISBLANK(VLOOKUP(B1,'Planning Periods'!$E$2:$P$540,12)),"5th Cycle",VLOOKUP(B1,'Planning Periods'!$E$2:$P$540,12)),"")</f>
        <v>6th Cycle</v>
      </c>
      <c r="C3" s="232" t="str">
        <f>IF(ISBLANK(B1),"",IFERROR(VLOOKUP(B1,'Planning Periods'!$E$2:$Q$540,10),""))</f>
        <v>10/15/2021 - 10/15/2029</v>
      </c>
      <c r="D3" s="156" t="s">
        <v>485</v>
      </c>
      <c r="E3" s="412"/>
      <c r="F3" s="412"/>
      <c r="G3" s="184"/>
      <c r="H3" s="212"/>
      <c r="I3" s="10"/>
      <c r="J3" s="155"/>
      <c r="K3" s="155"/>
      <c r="L3" s="155"/>
      <c r="M3" s="155"/>
      <c r="N3" s="155"/>
      <c r="O3" s="155"/>
      <c r="P3" s="155"/>
      <c r="Q3" s="155"/>
      <c r="R3" s="3"/>
      <c r="S3" s="3"/>
    </row>
    <row r="4" spans="1:19" s="96" customFormat="1" ht="17.25" customHeight="1">
      <c r="A4" s="182"/>
      <c r="B4" s="183"/>
      <c r="C4" s="501"/>
      <c r="D4" s="156" t="s">
        <v>487</v>
      </c>
      <c r="E4" s="412"/>
      <c r="F4" s="412"/>
      <c r="G4" s="184"/>
      <c r="H4" s="212"/>
      <c r="I4" s="10"/>
      <c r="J4" s="155"/>
      <c r="K4" s="155"/>
      <c r="L4" s="155"/>
      <c r="M4" s="155"/>
      <c r="N4" s="155"/>
      <c r="O4" s="155"/>
      <c r="P4" s="155"/>
      <c r="Q4" s="155"/>
      <c r="R4" s="3"/>
      <c r="S4" s="3"/>
    </row>
    <row r="5" spans="1:19" s="96" customFormat="1" ht="15">
      <c r="A5" s="610"/>
      <c r="B5" s="610"/>
      <c r="C5" s="610"/>
      <c r="D5" s="610"/>
      <c r="E5" s="610"/>
      <c r="F5" s="610"/>
      <c r="G5" s="610"/>
      <c r="H5" s="610"/>
      <c r="I5" s="610"/>
      <c r="J5" s="610"/>
      <c r="K5" s="610"/>
      <c r="L5" s="610"/>
      <c r="M5" s="610"/>
      <c r="N5" s="610"/>
      <c r="O5" s="610"/>
      <c r="P5" s="610"/>
      <c r="Q5" s="610"/>
      <c r="R5" s="12"/>
      <c r="S5" s="12"/>
    </row>
    <row r="6" spans="1:19" s="1" customFormat="1" ht="12.75" hidden="1">
      <c r="A6" s="127" t="s">
        <v>1667</v>
      </c>
      <c r="B6" s="127" t="s">
        <v>1668</v>
      </c>
      <c r="C6" s="127" t="s">
        <v>1669</v>
      </c>
      <c r="D6" s="127" t="s">
        <v>1670</v>
      </c>
      <c r="E6" s="127" t="s">
        <v>1671</v>
      </c>
      <c r="F6" s="127" t="s">
        <v>1672</v>
      </c>
      <c r="G6" s="186" t="s">
        <v>1673</v>
      </c>
      <c r="H6" s="121"/>
    </row>
    <row r="7" spans="1:19" s="1" customFormat="1" ht="5.0999999999999996" customHeight="1">
      <c r="D7" s="7"/>
      <c r="E7" s="7"/>
      <c r="G7" s="185"/>
    </row>
    <row r="8" spans="1:19" s="127" customFormat="1" ht="11.25">
      <c r="G8" s="186"/>
    </row>
    <row r="9" spans="1:19" ht="18">
      <c r="A9" s="674" t="s">
        <v>290</v>
      </c>
      <c r="B9" s="674"/>
      <c r="C9" s="674"/>
      <c r="D9" s="674"/>
      <c r="E9" s="674"/>
      <c r="F9" s="674"/>
      <c r="G9" s="669"/>
    </row>
    <row r="10" spans="1:19" ht="16.5">
      <c r="A10" s="662" t="s">
        <v>1674</v>
      </c>
      <c r="B10" s="662"/>
      <c r="C10" s="662"/>
      <c r="D10" s="662"/>
      <c r="E10" s="662"/>
      <c r="F10" s="662"/>
      <c r="G10" s="692"/>
    </row>
    <row r="11" spans="1:19" ht="45" customHeight="1">
      <c r="A11" s="606" t="s">
        <v>520</v>
      </c>
      <c r="B11" s="693"/>
      <c r="C11" s="693"/>
      <c r="D11" s="694"/>
      <c r="E11" s="499"/>
      <c r="F11" s="479"/>
      <c r="G11" s="479"/>
    </row>
    <row r="12" spans="1:19" ht="14.25" customHeight="1">
      <c r="A12" s="598">
        <v>1</v>
      </c>
      <c r="B12" s="599"/>
      <c r="C12" s="599"/>
      <c r="D12" s="601"/>
      <c r="E12" s="217">
        <v>2</v>
      </c>
      <c r="F12" s="217">
        <v>3</v>
      </c>
      <c r="G12" s="503">
        <v>4</v>
      </c>
    </row>
    <row r="13" spans="1:19" ht="80.25" customHeight="1">
      <c r="A13" s="476" t="s">
        <v>1549</v>
      </c>
      <c r="B13" s="476" t="s">
        <v>374</v>
      </c>
      <c r="C13" s="476" t="s">
        <v>534</v>
      </c>
      <c r="D13" s="476" t="s">
        <v>1550</v>
      </c>
      <c r="E13" s="476" t="s">
        <v>1675</v>
      </c>
      <c r="F13" s="476" t="s">
        <v>1676</v>
      </c>
      <c r="G13" s="476" t="s">
        <v>1677</v>
      </c>
    </row>
    <row r="14" spans="1:19" s="115" customFormat="1" ht="15">
      <c r="A14" s="675" t="s">
        <v>560</v>
      </c>
      <c r="B14" s="676"/>
      <c r="C14" s="677"/>
      <c r="D14" s="82"/>
      <c r="E14" s="82"/>
      <c r="F14" s="113"/>
      <c r="G14" s="114"/>
    </row>
    <row r="15" spans="1:19" s="98" customFormat="1">
      <c r="A15" s="177"/>
      <c r="B15" s="177"/>
      <c r="C15" s="178"/>
      <c r="D15" s="178"/>
      <c r="E15" s="177"/>
      <c r="F15" s="177"/>
      <c r="G15" s="177"/>
    </row>
    <row r="16" spans="1:19" s="98" customFormat="1">
      <c r="A16" s="177"/>
      <c r="B16" s="177"/>
      <c r="C16" s="178"/>
      <c r="D16" s="178"/>
      <c r="E16" s="177"/>
      <c r="F16" s="177"/>
      <c r="G16" s="177"/>
    </row>
    <row r="17" spans="1:7" s="98" customFormat="1">
      <c r="A17" s="177"/>
      <c r="B17" s="177"/>
      <c r="C17" s="178"/>
      <c r="D17" s="178"/>
      <c r="E17" s="177"/>
      <c r="F17" s="177"/>
      <c r="G17" s="177"/>
    </row>
    <row r="18" spans="1:7" s="98" customFormat="1">
      <c r="A18" s="177"/>
      <c r="B18" s="177"/>
      <c r="C18" s="178"/>
      <c r="D18" s="178"/>
      <c r="E18" s="177"/>
      <c r="F18" s="177"/>
      <c r="G18" s="177"/>
    </row>
    <row r="19" spans="1:7" s="98" customFormat="1">
      <c r="A19" s="177"/>
      <c r="B19" s="177"/>
      <c r="C19" s="178"/>
      <c r="D19" s="178"/>
      <c r="E19" s="177"/>
      <c r="F19" s="177"/>
      <c r="G19" s="177"/>
    </row>
    <row r="20" spans="1:7" s="98" customFormat="1">
      <c r="A20" s="177"/>
      <c r="B20" s="177"/>
      <c r="C20" s="178"/>
      <c r="D20" s="178"/>
      <c r="E20" s="177"/>
      <c r="F20" s="177"/>
      <c r="G20" s="177"/>
    </row>
    <row r="21" spans="1:7" s="98" customFormat="1">
      <c r="A21" s="177"/>
      <c r="B21" s="177"/>
      <c r="C21" s="178"/>
      <c r="D21" s="178"/>
      <c r="E21" s="177"/>
      <c r="F21" s="177"/>
      <c r="G21" s="177"/>
    </row>
    <row r="22" spans="1:7" s="98" customFormat="1">
      <c r="A22" s="177"/>
      <c r="B22" s="177"/>
      <c r="C22" s="178"/>
      <c r="D22" s="178"/>
      <c r="E22" s="177"/>
      <c r="F22" s="177"/>
      <c r="G22" s="177"/>
    </row>
    <row r="23" spans="1:7" s="98" customFormat="1">
      <c r="A23" s="177"/>
      <c r="B23" s="177"/>
      <c r="C23" s="178"/>
      <c r="D23" s="178"/>
      <c r="E23" s="177"/>
      <c r="F23" s="177"/>
      <c r="G23" s="177"/>
    </row>
    <row r="24" spans="1:7" s="98" customFormat="1">
      <c r="A24" s="177"/>
      <c r="B24" s="177"/>
      <c r="C24" s="178"/>
      <c r="D24" s="178"/>
      <c r="E24" s="177"/>
      <c r="F24" s="177"/>
      <c r="G24" s="177"/>
    </row>
    <row r="25" spans="1:7" s="98" customFormat="1">
      <c r="A25" s="177"/>
      <c r="B25" s="177"/>
      <c r="C25" s="178"/>
      <c r="D25" s="178"/>
      <c r="E25" s="177"/>
      <c r="F25" s="177"/>
      <c r="G25" s="177"/>
    </row>
    <row r="26" spans="1:7" s="98" customFormat="1">
      <c r="A26" s="177"/>
      <c r="B26" s="177"/>
      <c r="C26" s="178"/>
      <c r="D26" s="178"/>
      <c r="E26" s="177"/>
      <c r="F26" s="177"/>
      <c r="G26" s="177"/>
    </row>
    <row r="27" spans="1:7" s="98" customFormat="1">
      <c r="A27" s="177"/>
      <c r="B27" s="177"/>
      <c r="C27" s="178"/>
      <c r="D27" s="178"/>
      <c r="E27" s="177"/>
      <c r="F27" s="177"/>
      <c r="G27" s="177"/>
    </row>
    <row r="28" spans="1:7" s="98" customFormat="1">
      <c r="A28" s="177"/>
      <c r="B28" s="177"/>
      <c r="C28" s="178"/>
      <c r="D28" s="178"/>
      <c r="E28" s="177"/>
      <c r="F28" s="177"/>
      <c r="G28" s="177"/>
    </row>
    <row r="29" spans="1:7" s="98" customFormat="1">
      <c r="A29" s="177"/>
      <c r="B29" s="177"/>
      <c r="C29" s="178"/>
      <c r="D29" s="178"/>
      <c r="E29" s="177"/>
      <c r="F29" s="177"/>
      <c r="G29" s="177"/>
    </row>
    <row r="30" spans="1:7" s="98" customFormat="1">
      <c r="A30" s="177"/>
      <c r="B30" s="177"/>
      <c r="C30" s="178"/>
      <c r="D30" s="178"/>
      <c r="E30" s="177"/>
      <c r="F30" s="177"/>
      <c r="G30" s="177"/>
    </row>
    <row r="31" spans="1:7" s="98" customFormat="1">
      <c r="A31" s="177"/>
      <c r="B31" s="177"/>
      <c r="C31" s="178"/>
      <c r="D31" s="178"/>
      <c r="E31" s="177"/>
      <c r="F31" s="177"/>
      <c r="G31" s="177"/>
    </row>
    <row r="32" spans="1:7" s="98" customFormat="1">
      <c r="A32" s="177"/>
      <c r="B32" s="177"/>
      <c r="C32" s="178"/>
      <c r="D32" s="178"/>
      <c r="E32" s="177"/>
      <c r="F32" s="177"/>
      <c r="G32" s="177"/>
    </row>
    <row r="33" spans="1:7" s="98" customFormat="1">
      <c r="A33" s="177"/>
      <c r="B33" s="177"/>
      <c r="C33" s="178"/>
      <c r="D33" s="178"/>
      <c r="E33" s="177"/>
      <c r="F33" s="177"/>
      <c r="G33" s="177"/>
    </row>
    <row r="34" spans="1:7" s="98" customFormat="1">
      <c r="A34" s="177"/>
      <c r="B34" s="177"/>
      <c r="C34" s="178"/>
      <c r="D34" s="178"/>
      <c r="E34" s="177"/>
      <c r="F34" s="177"/>
      <c r="G34" s="177"/>
    </row>
    <row r="35" spans="1:7" s="98" customFormat="1">
      <c r="A35" s="177"/>
      <c r="B35" s="177"/>
      <c r="C35" s="178"/>
      <c r="D35" s="178"/>
      <c r="E35" s="177"/>
      <c r="F35" s="177"/>
      <c r="G35" s="177"/>
    </row>
    <row r="36" spans="1:7" s="98" customFormat="1">
      <c r="A36" s="177"/>
      <c r="B36" s="177"/>
      <c r="C36" s="178"/>
      <c r="D36" s="178"/>
      <c r="E36" s="177"/>
      <c r="F36" s="177"/>
      <c r="G36" s="177"/>
    </row>
    <row r="37" spans="1:7" s="98" customFormat="1">
      <c r="A37" s="177"/>
      <c r="B37" s="177"/>
      <c r="C37" s="178"/>
      <c r="D37" s="178"/>
      <c r="E37" s="177"/>
      <c r="F37" s="177"/>
      <c r="G37" s="177"/>
    </row>
    <row r="38" spans="1:7" s="98" customFormat="1">
      <c r="A38" s="177"/>
      <c r="B38" s="177"/>
      <c r="C38" s="178"/>
      <c r="D38" s="178"/>
      <c r="E38" s="177"/>
      <c r="F38" s="177"/>
      <c r="G38" s="177"/>
    </row>
    <row r="39" spans="1:7" s="98" customFormat="1">
      <c r="A39" s="177"/>
      <c r="B39" s="177"/>
      <c r="C39" s="178"/>
      <c r="D39" s="178"/>
      <c r="E39" s="177"/>
      <c r="F39" s="177"/>
      <c r="G39" s="177"/>
    </row>
    <row r="40" spans="1:7" s="98" customFormat="1">
      <c r="A40" s="177"/>
      <c r="B40" s="177"/>
      <c r="C40" s="178"/>
      <c r="D40" s="178"/>
      <c r="E40" s="177"/>
      <c r="F40" s="177"/>
      <c r="G40" s="177"/>
    </row>
    <row r="41" spans="1:7" s="98" customFormat="1">
      <c r="A41" s="177"/>
      <c r="B41" s="177"/>
      <c r="C41" s="178"/>
      <c r="D41" s="178"/>
      <c r="E41" s="177"/>
      <c r="F41" s="177"/>
      <c r="G41" s="177"/>
    </row>
    <row r="42" spans="1:7" s="98" customFormat="1">
      <c r="A42" s="177"/>
      <c r="B42" s="177"/>
      <c r="C42" s="178"/>
      <c r="D42" s="178"/>
      <c r="E42" s="177"/>
      <c r="F42" s="177"/>
      <c r="G42" s="177"/>
    </row>
    <row r="43" spans="1:7" s="98" customFormat="1">
      <c r="A43" s="177"/>
      <c r="B43" s="177"/>
      <c r="C43" s="178"/>
      <c r="D43" s="178"/>
      <c r="E43" s="177"/>
      <c r="F43" s="177"/>
      <c r="G43" s="177"/>
    </row>
    <row r="44" spans="1:7" s="98" customFormat="1">
      <c r="A44" s="177"/>
      <c r="B44" s="177"/>
      <c r="C44" s="178"/>
      <c r="D44" s="178"/>
      <c r="E44" s="177"/>
      <c r="F44" s="177"/>
      <c r="G44" s="177"/>
    </row>
    <row r="45" spans="1:7" s="98" customFormat="1">
      <c r="A45" s="177"/>
      <c r="B45" s="177"/>
      <c r="C45" s="178"/>
      <c r="D45" s="178"/>
      <c r="E45" s="177"/>
      <c r="F45" s="177"/>
      <c r="G45" s="177"/>
    </row>
    <row r="46" spans="1:7" s="98" customFormat="1">
      <c r="A46" s="177"/>
      <c r="B46" s="177"/>
      <c r="C46" s="178"/>
      <c r="D46" s="178"/>
      <c r="E46" s="177"/>
      <c r="F46" s="177"/>
      <c r="G46" s="177"/>
    </row>
    <row r="47" spans="1:7" s="98" customFormat="1">
      <c r="A47" s="177"/>
      <c r="B47" s="177"/>
      <c r="C47" s="178"/>
      <c r="D47" s="178"/>
      <c r="E47" s="177"/>
      <c r="F47" s="177"/>
      <c r="G47" s="177"/>
    </row>
    <row r="48" spans="1:7" s="98" customFormat="1">
      <c r="A48" s="177"/>
      <c r="B48" s="177"/>
      <c r="C48" s="178"/>
      <c r="D48" s="178"/>
      <c r="E48" s="177"/>
      <c r="F48" s="177"/>
      <c r="G48" s="177"/>
    </row>
    <row r="49" spans="1:7" s="98" customFormat="1">
      <c r="A49" s="177"/>
      <c r="B49" s="177"/>
      <c r="C49" s="178"/>
      <c r="D49" s="178"/>
      <c r="E49" s="177"/>
      <c r="F49" s="177"/>
      <c r="G49" s="177"/>
    </row>
    <row r="50" spans="1:7" s="98" customFormat="1">
      <c r="A50" s="177"/>
      <c r="B50" s="177"/>
      <c r="C50" s="178"/>
      <c r="D50" s="178"/>
      <c r="E50" s="177"/>
      <c r="F50" s="177"/>
      <c r="G50" s="177"/>
    </row>
    <row r="51" spans="1:7" s="98" customFormat="1">
      <c r="A51" s="177"/>
      <c r="B51" s="177"/>
      <c r="C51" s="178"/>
      <c r="D51" s="178"/>
      <c r="E51" s="177"/>
      <c r="F51" s="177"/>
      <c r="G51" s="177"/>
    </row>
    <row r="52" spans="1:7" s="98" customFormat="1">
      <c r="A52" s="177"/>
      <c r="B52" s="177"/>
      <c r="C52" s="178"/>
      <c r="D52" s="178"/>
      <c r="E52" s="177"/>
      <c r="F52" s="177"/>
      <c r="G52" s="177"/>
    </row>
    <row r="53" spans="1:7" s="98" customFormat="1">
      <c r="A53" s="177"/>
      <c r="B53" s="177"/>
      <c r="C53" s="178"/>
      <c r="D53" s="178"/>
      <c r="E53" s="177"/>
      <c r="F53" s="177"/>
      <c r="G53" s="177"/>
    </row>
    <row r="54" spans="1:7" s="98" customFormat="1">
      <c r="A54" s="177"/>
      <c r="B54" s="177"/>
      <c r="C54" s="178"/>
      <c r="D54" s="178"/>
      <c r="E54" s="177"/>
      <c r="F54" s="177"/>
      <c r="G54" s="177"/>
    </row>
    <row r="55" spans="1:7" s="98" customFormat="1">
      <c r="A55" s="177"/>
      <c r="B55" s="177"/>
      <c r="C55" s="178"/>
      <c r="D55" s="178"/>
      <c r="E55" s="177"/>
      <c r="F55" s="177"/>
      <c r="G55" s="177"/>
    </row>
    <row r="56" spans="1:7" s="98" customFormat="1">
      <c r="A56" s="177"/>
      <c r="B56" s="177"/>
      <c r="C56" s="178"/>
      <c r="D56" s="178"/>
      <c r="E56" s="177"/>
      <c r="F56" s="177"/>
      <c r="G56" s="177"/>
    </row>
    <row r="57" spans="1:7" s="98" customFormat="1">
      <c r="A57" s="177"/>
      <c r="B57" s="177"/>
      <c r="C57" s="178"/>
      <c r="D57" s="178"/>
      <c r="E57" s="177"/>
      <c r="F57" s="177"/>
      <c r="G57" s="177"/>
    </row>
    <row r="58" spans="1:7" s="98" customFormat="1">
      <c r="A58" s="177"/>
      <c r="B58" s="177"/>
      <c r="C58" s="178"/>
      <c r="D58" s="178"/>
      <c r="E58" s="177"/>
      <c r="F58" s="177"/>
      <c r="G58" s="177"/>
    </row>
    <row r="59" spans="1:7" s="98" customFormat="1">
      <c r="A59" s="177"/>
      <c r="B59" s="177"/>
      <c r="C59" s="178"/>
      <c r="D59" s="178"/>
      <c r="E59" s="177"/>
      <c r="F59" s="177"/>
      <c r="G59" s="177"/>
    </row>
    <row r="60" spans="1:7" s="98" customFormat="1">
      <c r="A60" s="177"/>
      <c r="B60" s="177"/>
      <c r="C60" s="178"/>
      <c r="D60" s="178"/>
      <c r="E60" s="177"/>
      <c r="F60" s="177"/>
      <c r="G60" s="177"/>
    </row>
    <row r="61" spans="1:7" s="98" customFormat="1">
      <c r="A61" s="177"/>
      <c r="B61" s="177"/>
      <c r="C61" s="178"/>
      <c r="D61" s="178"/>
      <c r="E61" s="177"/>
      <c r="F61" s="177"/>
      <c r="G61" s="177"/>
    </row>
    <row r="62" spans="1:7" s="98" customFormat="1">
      <c r="A62" s="177"/>
      <c r="B62" s="177"/>
      <c r="C62" s="178"/>
      <c r="D62" s="178"/>
      <c r="E62" s="177"/>
      <c r="F62" s="177"/>
      <c r="G62" s="177"/>
    </row>
    <row r="63" spans="1:7" s="98" customFormat="1">
      <c r="A63" s="177"/>
      <c r="B63" s="177"/>
      <c r="C63" s="178"/>
      <c r="D63" s="178"/>
      <c r="E63" s="177"/>
      <c r="F63" s="177"/>
      <c r="G63" s="177"/>
    </row>
    <row r="64" spans="1:7" s="98" customFormat="1">
      <c r="A64" s="177"/>
      <c r="B64" s="177"/>
      <c r="C64" s="178"/>
      <c r="D64" s="178"/>
      <c r="E64" s="177"/>
      <c r="F64" s="177"/>
      <c r="G64" s="177"/>
    </row>
    <row r="65" spans="1:7" s="98" customFormat="1">
      <c r="A65" s="177"/>
      <c r="B65" s="177"/>
      <c r="C65" s="178"/>
      <c r="D65" s="178"/>
      <c r="E65" s="177"/>
      <c r="F65" s="177"/>
      <c r="G65" s="177"/>
    </row>
    <row r="66" spans="1:7" s="98" customFormat="1">
      <c r="A66" s="177"/>
      <c r="B66" s="177"/>
      <c r="C66" s="178"/>
      <c r="D66" s="178"/>
      <c r="E66" s="177"/>
      <c r="F66" s="177"/>
      <c r="G66" s="177"/>
    </row>
    <row r="67" spans="1:7" s="98" customFormat="1">
      <c r="A67" s="177"/>
      <c r="B67" s="177"/>
      <c r="C67" s="178"/>
      <c r="D67" s="178"/>
      <c r="E67" s="177"/>
      <c r="F67" s="177"/>
      <c r="G67" s="177"/>
    </row>
    <row r="68" spans="1:7" s="98" customFormat="1">
      <c r="A68" s="177"/>
      <c r="B68" s="177"/>
      <c r="C68" s="178"/>
      <c r="D68" s="178"/>
      <c r="E68" s="177"/>
      <c r="F68" s="177"/>
      <c r="G68" s="177"/>
    </row>
    <row r="69" spans="1:7" s="98" customFormat="1">
      <c r="A69" s="177"/>
      <c r="B69" s="177"/>
      <c r="C69" s="178"/>
      <c r="D69" s="178"/>
      <c r="E69" s="177"/>
      <c r="F69" s="177"/>
      <c r="G69" s="177"/>
    </row>
    <row r="70" spans="1:7" s="98" customFormat="1">
      <c r="A70" s="177"/>
      <c r="B70" s="177"/>
      <c r="C70" s="178"/>
      <c r="D70" s="178"/>
      <c r="E70" s="177"/>
      <c r="F70" s="177"/>
      <c r="G70" s="177"/>
    </row>
    <row r="71" spans="1:7" s="98" customFormat="1">
      <c r="A71" s="177"/>
      <c r="B71" s="177"/>
      <c r="C71" s="178"/>
      <c r="D71" s="178"/>
      <c r="E71" s="177"/>
      <c r="F71" s="177"/>
      <c r="G71" s="177"/>
    </row>
    <row r="72" spans="1:7" s="98" customFormat="1">
      <c r="A72" s="177"/>
      <c r="B72" s="177"/>
      <c r="C72" s="178"/>
      <c r="D72" s="178"/>
      <c r="E72" s="177"/>
      <c r="F72" s="177"/>
      <c r="G72" s="177"/>
    </row>
    <row r="73" spans="1:7" s="98" customFormat="1">
      <c r="A73" s="177"/>
      <c r="B73" s="177"/>
      <c r="C73" s="178"/>
      <c r="D73" s="178"/>
      <c r="E73" s="177"/>
      <c r="F73" s="177"/>
      <c r="G73" s="177"/>
    </row>
    <row r="74" spans="1:7" s="98" customFormat="1">
      <c r="A74" s="177"/>
      <c r="B74" s="177"/>
      <c r="C74" s="178"/>
      <c r="D74" s="178"/>
      <c r="E74" s="177"/>
      <c r="F74" s="177"/>
      <c r="G74" s="177"/>
    </row>
    <row r="75" spans="1:7" s="98" customFormat="1">
      <c r="A75" s="177"/>
      <c r="B75" s="177"/>
      <c r="C75" s="178"/>
      <c r="D75" s="178"/>
      <c r="E75" s="177"/>
      <c r="F75" s="177"/>
      <c r="G75" s="177"/>
    </row>
    <row r="76" spans="1:7" s="98" customFormat="1">
      <c r="A76" s="177"/>
      <c r="B76" s="177"/>
      <c r="C76" s="178"/>
      <c r="D76" s="178"/>
      <c r="E76" s="177"/>
      <c r="F76" s="177"/>
      <c r="G76" s="177"/>
    </row>
    <row r="77" spans="1:7" s="98" customFormat="1">
      <c r="A77" s="177"/>
      <c r="B77" s="177"/>
      <c r="C77" s="178"/>
      <c r="D77" s="178"/>
      <c r="E77" s="177"/>
      <c r="F77" s="177"/>
      <c r="G77" s="177"/>
    </row>
    <row r="78" spans="1:7" s="98" customFormat="1">
      <c r="A78" s="177"/>
      <c r="B78" s="177"/>
      <c r="C78" s="178"/>
      <c r="D78" s="178"/>
      <c r="E78" s="177"/>
      <c r="F78" s="177"/>
      <c r="G78" s="177"/>
    </row>
    <row r="79" spans="1:7" s="98" customFormat="1">
      <c r="A79" s="177"/>
      <c r="B79" s="177"/>
      <c r="C79" s="178"/>
      <c r="D79" s="178"/>
      <c r="E79" s="177"/>
      <c r="F79" s="177"/>
      <c r="G79" s="177"/>
    </row>
    <row r="80" spans="1:7" s="98" customFormat="1">
      <c r="A80" s="177"/>
      <c r="B80" s="177"/>
      <c r="C80" s="178"/>
      <c r="D80" s="178"/>
      <c r="E80" s="177"/>
      <c r="F80" s="177"/>
      <c r="G80" s="177"/>
    </row>
    <row r="81" spans="1:7" s="98" customFormat="1">
      <c r="A81" s="177"/>
      <c r="B81" s="177"/>
      <c r="C81" s="178"/>
      <c r="D81" s="178"/>
      <c r="E81" s="177"/>
      <c r="F81" s="177"/>
      <c r="G81" s="177"/>
    </row>
    <row r="82" spans="1:7" s="98" customFormat="1">
      <c r="A82" s="177"/>
      <c r="B82" s="177"/>
      <c r="C82" s="178"/>
      <c r="D82" s="178"/>
      <c r="E82" s="177"/>
      <c r="F82" s="177"/>
      <c r="G82" s="177"/>
    </row>
    <row r="83" spans="1:7" s="98" customFormat="1">
      <c r="A83" s="177"/>
      <c r="B83" s="177"/>
      <c r="C83" s="178"/>
      <c r="D83" s="178"/>
      <c r="E83" s="177"/>
      <c r="F83" s="177"/>
      <c r="G83" s="177"/>
    </row>
    <row r="84" spans="1:7" s="98" customFormat="1">
      <c r="A84" s="177"/>
      <c r="B84" s="177"/>
      <c r="C84" s="178"/>
      <c r="D84" s="178"/>
      <c r="E84" s="177"/>
      <c r="F84" s="177"/>
      <c r="G84" s="177"/>
    </row>
    <row r="85" spans="1:7" s="98" customFormat="1">
      <c r="A85" s="177"/>
      <c r="B85" s="177"/>
      <c r="C85" s="178"/>
      <c r="D85" s="178"/>
      <c r="E85" s="177"/>
      <c r="F85" s="177"/>
      <c r="G85" s="177"/>
    </row>
    <row r="86" spans="1:7" s="98" customFormat="1">
      <c r="A86" s="177"/>
      <c r="B86" s="177"/>
      <c r="C86" s="178"/>
      <c r="D86" s="178"/>
      <c r="E86" s="177"/>
      <c r="F86" s="177"/>
      <c r="G86" s="177"/>
    </row>
    <row r="87" spans="1:7" s="98" customFormat="1">
      <c r="A87" s="177"/>
      <c r="B87" s="177"/>
      <c r="C87" s="178"/>
      <c r="D87" s="178"/>
      <c r="E87" s="177"/>
      <c r="F87" s="177"/>
      <c r="G87" s="177"/>
    </row>
    <row r="88" spans="1:7" s="98" customFormat="1">
      <c r="A88" s="177"/>
      <c r="B88" s="177"/>
      <c r="C88" s="178"/>
      <c r="D88" s="178"/>
      <c r="E88" s="177"/>
      <c r="F88" s="177"/>
      <c r="G88" s="177"/>
    </row>
    <row r="89" spans="1:7" s="98" customFormat="1">
      <c r="A89" s="177"/>
      <c r="B89" s="177"/>
      <c r="C89" s="178"/>
      <c r="D89" s="178"/>
      <c r="E89" s="177"/>
      <c r="F89" s="177"/>
      <c r="G89" s="177"/>
    </row>
    <row r="90" spans="1:7" s="98" customFormat="1">
      <c r="A90" s="177"/>
      <c r="B90" s="177"/>
      <c r="C90" s="178"/>
      <c r="D90" s="178"/>
      <c r="E90" s="177"/>
      <c r="F90" s="177"/>
      <c r="G90" s="177"/>
    </row>
    <row r="91" spans="1:7" s="98" customFormat="1">
      <c r="A91" s="177"/>
      <c r="B91" s="177"/>
      <c r="C91" s="178"/>
      <c r="D91" s="178"/>
      <c r="E91" s="177"/>
      <c r="F91" s="177"/>
      <c r="G91" s="177"/>
    </row>
    <row r="92" spans="1:7" s="98" customFormat="1">
      <c r="A92" s="177"/>
      <c r="B92" s="177"/>
      <c r="C92" s="178"/>
      <c r="D92" s="178"/>
      <c r="E92" s="177"/>
      <c r="F92" s="177"/>
      <c r="G92" s="177"/>
    </row>
    <row r="93" spans="1:7" s="98" customFormat="1">
      <c r="A93" s="177"/>
      <c r="B93" s="177"/>
      <c r="C93" s="178"/>
      <c r="D93" s="178"/>
      <c r="E93" s="177"/>
      <c r="F93" s="177"/>
      <c r="G93" s="177"/>
    </row>
    <row r="94" spans="1:7" s="98" customFormat="1">
      <c r="A94" s="177"/>
      <c r="B94" s="177"/>
      <c r="C94" s="178"/>
      <c r="D94" s="178"/>
      <c r="E94" s="177"/>
      <c r="F94" s="177"/>
      <c r="G94" s="177"/>
    </row>
    <row r="95" spans="1:7" s="98" customFormat="1">
      <c r="A95" s="177"/>
      <c r="B95" s="177"/>
      <c r="C95" s="178"/>
      <c r="D95" s="178"/>
      <c r="E95" s="177"/>
      <c r="F95" s="177"/>
      <c r="G95" s="177"/>
    </row>
    <row r="96" spans="1:7" s="98" customFormat="1">
      <c r="A96" s="177"/>
      <c r="B96" s="177"/>
      <c r="C96" s="178"/>
      <c r="D96" s="178"/>
      <c r="E96" s="177"/>
      <c r="F96" s="177"/>
      <c r="G96" s="177"/>
    </row>
    <row r="97" spans="1:7" s="98" customFormat="1">
      <c r="A97" s="177"/>
      <c r="B97" s="177"/>
      <c r="C97" s="178"/>
      <c r="D97" s="178"/>
      <c r="E97" s="177"/>
      <c r="F97" s="177"/>
      <c r="G97" s="177"/>
    </row>
    <row r="98" spans="1:7" s="98" customFormat="1">
      <c r="A98" s="177"/>
      <c r="B98" s="177"/>
      <c r="C98" s="178"/>
      <c r="D98" s="178"/>
      <c r="E98" s="177"/>
      <c r="F98" s="177"/>
      <c r="G98" s="177"/>
    </row>
    <row r="99" spans="1:7" s="98" customFormat="1">
      <c r="A99" s="177"/>
      <c r="B99" s="177"/>
      <c r="C99" s="178"/>
      <c r="D99" s="178"/>
      <c r="E99" s="177"/>
      <c r="F99" s="177"/>
      <c r="G99" s="177"/>
    </row>
    <row r="100" spans="1:7" s="98" customFormat="1">
      <c r="A100" s="177"/>
      <c r="B100" s="177"/>
      <c r="C100" s="178"/>
      <c r="D100" s="178"/>
      <c r="E100" s="177"/>
      <c r="F100" s="177"/>
      <c r="G100" s="177"/>
    </row>
    <row r="101" spans="1:7" s="98" customFormat="1">
      <c r="A101" s="177"/>
      <c r="B101" s="177"/>
      <c r="C101" s="178"/>
      <c r="D101" s="178"/>
      <c r="E101" s="177"/>
      <c r="F101" s="177"/>
      <c r="G101" s="177"/>
    </row>
    <row r="102" spans="1:7" s="98" customFormat="1" hidden="1">
      <c r="G102" s="187"/>
    </row>
    <row r="103" spans="1:7" s="98" customFormat="1" hidden="1">
      <c r="D103" s="35"/>
      <c r="E103" s="35"/>
      <c r="F103" s="35"/>
      <c r="G103" s="187"/>
    </row>
    <row r="104" spans="1:7" s="98" customFormat="1" hidden="1">
      <c r="G104" s="187"/>
    </row>
    <row r="105" spans="1:7" s="98" customFormat="1" hidden="1">
      <c r="G105" s="187"/>
    </row>
    <row r="106" spans="1:7" s="98" customFormat="1" hidden="1">
      <c r="G106" s="187"/>
    </row>
    <row r="107" spans="1:7" s="98" customFormat="1" hidden="1">
      <c r="G107" s="187"/>
    </row>
    <row r="108" spans="1:7" s="98" customFormat="1" hidden="1">
      <c r="G108" s="187"/>
    </row>
    <row r="109" spans="1:7" s="98" customFormat="1" hidden="1">
      <c r="G109" s="187"/>
    </row>
    <row r="110" spans="1:7" s="98" customFormat="1" hidden="1">
      <c r="G110" s="187"/>
    </row>
    <row r="111" spans="1:7" s="98" customFormat="1" hidden="1">
      <c r="G111" s="187"/>
    </row>
    <row r="112" spans="1:7" s="98" customFormat="1" hidden="1">
      <c r="G112" s="187"/>
    </row>
    <row r="113" spans="7:7" s="98" customFormat="1" hidden="1">
      <c r="G113" s="187"/>
    </row>
    <row r="114" spans="7:7" s="98" customFormat="1" hidden="1">
      <c r="G114" s="187"/>
    </row>
    <row r="115" spans="7:7" s="98" customFormat="1" hidden="1">
      <c r="G115" s="187"/>
    </row>
    <row r="116" spans="7:7" s="98" customFormat="1" hidden="1">
      <c r="G116" s="187"/>
    </row>
    <row r="117" spans="7:7" s="98" customFormat="1" hidden="1">
      <c r="G117" s="187"/>
    </row>
    <row r="118" spans="7:7" s="98" customFormat="1" hidden="1">
      <c r="G118" s="187"/>
    </row>
    <row r="119" spans="7:7" s="98" customFormat="1" hidden="1">
      <c r="G119" s="187"/>
    </row>
    <row r="120" spans="7:7" s="98" customFormat="1" hidden="1">
      <c r="G120" s="187"/>
    </row>
    <row r="121" spans="7:7" s="98" customFormat="1" hidden="1">
      <c r="G121" s="187"/>
    </row>
    <row r="122" spans="7:7" s="98" customFormat="1" hidden="1">
      <c r="G122" s="187"/>
    </row>
    <row r="123" spans="7:7" s="98" customFormat="1" hidden="1">
      <c r="G123" s="187"/>
    </row>
    <row r="124" spans="7:7" s="98" customFormat="1" hidden="1">
      <c r="G124" s="187"/>
    </row>
    <row r="125" spans="7:7" s="98" customFormat="1" hidden="1">
      <c r="G125" s="187"/>
    </row>
    <row r="126" spans="7:7" s="98" customFormat="1" hidden="1">
      <c r="G126" s="187"/>
    </row>
    <row r="127" spans="7:7" s="98" customFormat="1" hidden="1">
      <c r="G127" s="187"/>
    </row>
    <row r="128" spans="7:7" s="98" customFormat="1" hidden="1">
      <c r="G128" s="187"/>
    </row>
    <row r="129" spans="7:7" s="98" customFormat="1" hidden="1">
      <c r="G129" s="187"/>
    </row>
    <row r="130" spans="7:7" s="98" customFormat="1" hidden="1">
      <c r="G130" s="187"/>
    </row>
    <row r="131" spans="7:7" s="98" customFormat="1" hidden="1">
      <c r="G131" s="187"/>
    </row>
    <row r="132" spans="7:7" s="98" customFormat="1" hidden="1">
      <c r="G132" s="187"/>
    </row>
    <row r="133" spans="7:7" s="98" customFormat="1" hidden="1">
      <c r="G133" s="187"/>
    </row>
    <row r="134" spans="7:7" s="98" customFormat="1" hidden="1">
      <c r="G134" s="187"/>
    </row>
    <row r="135" spans="7:7" s="98" customFormat="1" hidden="1">
      <c r="G135" s="187"/>
    </row>
    <row r="136" spans="7:7" s="98" customFormat="1" hidden="1">
      <c r="G136" s="187"/>
    </row>
    <row r="137" spans="7:7" s="98" customFormat="1" hidden="1">
      <c r="G137" s="187"/>
    </row>
    <row r="138" spans="7:7" s="98" customFormat="1" hidden="1">
      <c r="G138" s="187"/>
    </row>
    <row r="139" spans="7:7" s="98" customFormat="1" hidden="1">
      <c r="G139" s="187"/>
    </row>
    <row r="140" spans="7:7" s="98" customFormat="1" hidden="1">
      <c r="G140" s="187"/>
    </row>
    <row r="141" spans="7:7" s="98" customFormat="1" hidden="1">
      <c r="G141" s="187"/>
    </row>
    <row r="142" spans="7:7" s="98" customFormat="1" hidden="1">
      <c r="G142" s="187"/>
    </row>
    <row r="143" spans="7:7" s="98" customFormat="1" hidden="1">
      <c r="G143" s="187"/>
    </row>
    <row r="144" spans="7:7" s="98" customFormat="1" hidden="1">
      <c r="G144" s="187"/>
    </row>
    <row r="145" spans="7:7" s="98" customFormat="1" hidden="1">
      <c r="G145" s="187"/>
    </row>
    <row r="146" spans="7:7" s="98" customFormat="1" hidden="1">
      <c r="G146" s="187"/>
    </row>
    <row r="147" spans="7:7" s="98" customFormat="1" hidden="1">
      <c r="G147" s="187"/>
    </row>
    <row r="148" spans="7:7" s="98" customFormat="1" hidden="1">
      <c r="G148" s="187"/>
    </row>
    <row r="149" spans="7:7" s="98" customFormat="1" hidden="1">
      <c r="G149" s="187"/>
    </row>
    <row r="150" spans="7:7" s="98" customFormat="1" hidden="1">
      <c r="G150" s="187"/>
    </row>
    <row r="151" spans="7:7" s="98" customFormat="1" hidden="1">
      <c r="G151" s="187"/>
    </row>
    <row r="152" spans="7:7" s="98" customFormat="1" hidden="1">
      <c r="G152" s="187"/>
    </row>
    <row r="153" spans="7:7" s="98" customFormat="1" hidden="1">
      <c r="G153" s="187"/>
    </row>
    <row r="154" spans="7:7" s="98" customFormat="1" hidden="1">
      <c r="G154" s="187"/>
    </row>
    <row r="155" spans="7:7" s="98" customFormat="1" hidden="1">
      <c r="G155" s="187"/>
    </row>
    <row r="156" spans="7:7" s="98" customFormat="1" hidden="1">
      <c r="G156" s="187"/>
    </row>
    <row r="157" spans="7:7" s="98" customFormat="1" hidden="1">
      <c r="G157" s="187"/>
    </row>
    <row r="158" spans="7:7" s="98" customFormat="1" hidden="1">
      <c r="G158" s="187"/>
    </row>
    <row r="159" spans="7:7" s="98" customFormat="1" hidden="1">
      <c r="G159" s="187"/>
    </row>
    <row r="160" spans="7:7" s="98" customFormat="1" hidden="1">
      <c r="G160" s="187"/>
    </row>
    <row r="161" spans="7:7" s="98" customFormat="1" hidden="1">
      <c r="G161" s="187"/>
    </row>
    <row r="162" spans="7:7" s="98" customFormat="1" hidden="1">
      <c r="G162" s="187"/>
    </row>
    <row r="163" spans="7:7" s="98" customFormat="1" hidden="1">
      <c r="G163" s="187"/>
    </row>
    <row r="164" spans="7:7" s="98" customFormat="1" hidden="1">
      <c r="G164" s="187"/>
    </row>
    <row r="165" spans="7:7" s="98" customFormat="1" hidden="1">
      <c r="G165" s="187"/>
    </row>
    <row r="166" spans="7:7" s="98" customFormat="1" hidden="1">
      <c r="G166" s="187"/>
    </row>
    <row r="167" spans="7:7" s="98" customFormat="1" hidden="1">
      <c r="G167" s="187"/>
    </row>
    <row r="168" spans="7:7" s="98" customFormat="1" hidden="1">
      <c r="G168" s="187"/>
    </row>
    <row r="169" spans="7:7" s="98" customFormat="1" hidden="1">
      <c r="G169" s="187"/>
    </row>
    <row r="170" spans="7:7" s="98" customFormat="1" hidden="1">
      <c r="G170" s="187"/>
    </row>
    <row r="171" spans="7:7" s="98" customFormat="1" hidden="1">
      <c r="G171" s="187"/>
    </row>
    <row r="172" spans="7:7" s="98" customFormat="1" hidden="1">
      <c r="G172" s="187"/>
    </row>
    <row r="173" spans="7:7" s="98" customFormat="1" hidden="1">
      <c r="G173" s="187"/>
    </row>
    <row r="174" spans="7:7" s="98" customFormat="1" hidden="1">
      <c r="G174" s="187"/>
    </row>
    <row r="175" spans="7:7" s="98" customFormat="1" hidden="1">
      <c r="G175" s="187"/>
    </row>
    <row r="176" spans="7:7" s="98" customFormat="1" hidden="1">
      <c r="G176" s="187"/>
    </row>
    <row r="177" spans="7:7" s="98" customFormat="1" hidden="1">
      <c r="G177" s="187"/>
    </row>
    <row r="178" spans="7:7" s="98" customFormat="1" hidden="1">
      <c r="G178" s="187"/>
    </row>
    <row r="179" spans="7:7" s="98" customFormat="1" hidden="1">
      <c r="G179" s="187"/>
    </row>
    <row r="180" spans="7:7" s="98" customFormat="1" hidden="1">
      <c r="G180" s="187"/>
    </row>
    <row r="181" spans="7:7" s="98" customFormat="1" hidden="1">
      <c r="G181" s="187"/>
    </row>
    <row r="182" spans="7:7" s="98" customFormat="1" hidden="1">
      <c r="G182" s="187"/>
    </row>
    <row r="183" spans="7:7" s="98" customFormat="1" hidden="1">
      <c r="G183" s="187"/>
    </row>
    <row r="184" spans="7:7" s="98" customFormat="1" hidden="1">
      <c r="G184" s="187"/>
    </row>
    <row r="185" spans="7:7" s="98" customFormat="1" hidden="1">
      <c r="G185" s="187"/>
    </row>
    <row r="186" spans="7:7" s="98" customFormat="1" hidden="1">
      <c r="G186" s="187"/>
    </row>
    <row r="187" spans="7:7" s="98" customFormat="1" hidden="1">
      <c r="G187" s="187"/>
    </row>
    <row r="188" spans="7:7" s="98" customFormat="1" hidden="1">
      <c r="G188" s="187"/>
    </row>
    <row r="189" spans="7:7" s="98" customFormat="1" hidden="1">
      <c r="G189" s="187"/>
    </row>
    <row r="190" spans="7:7" s="98" customFormat="1" hidden="1">
      <c r="G190" s="187"/>
    </row>
    <row r="191" spans="7:7" s="98" customFormat="1" hidden="1">
      <c r="G191" s="187"/>
    </row>
    <row r="192" spans="7:7" s="98" customFormat="1" hidden="1">
      <c r="G192" s="187"/>
    </row>
    <row r="193" spans="7:7" s="98" customFormat="1" hidden="1">
      <c r="G193" s="187"/>
    </row>
    <row r="194" spans="7:7" s="98" customFormat="1" hidden="1">
      <c r="G194" s="187"/>
    </row>
    <row r="195" spans="7:7" s="98" customFormat="1" hidden="1">
      <c r="G195" s="187"/>
    </row>
    <row r="196" spans="7:7" s="98" customFormat="1" hidden="1">
      <c r="G196" s="187"/>
    </row>
    <row r="197" spans="7:7" s="98" customFormat="1" hidden="1">
      <c r="G197" s="187"/>
    </row>
    <row r="198" spans="7:7" s="98" customFormat="1" hidden="1">
      <c r="G198" s="187"/>
    </row>
    <row r="199" spans="7:7" s="98" customFormat="1" hidden="1">
      <c r="G199" s="187"/>
    </row>
    <row r="200" spans="7:7" s="98" customFormat="1" hidden="1">
      <c r="G200" s="187"/>
    </row>
    <row r="201" spans="7:7" s="98" customFormat="1" hidden="1">
      <c r="G201" s="187"/>
    </row>
    <row r="202" spans="7:7" s="98" customFormat="1" hidden="1">
      <c r="G202" s="187"/>
    </row>
    <row r="203" spans="7:7" s="98" customFormat="1" hidden="1">
      <c r="G203" s="187"/>
    </row>
    <row r="204" spans="7:7" s="98" customFormat="1" hidden="1">
      <c r="G204" s="187"/>
    </row>
    <row r="205" spans="7:7" s="98" customFormat="1" hidden="1">
      <c r="G205" s="187"/>
    </row>
    <row r="206" spans="7:7" s="98" customFormat="1" hidden="1">
      <c r="G206" s="187"/>
    </row>
    <row r="207" spans="7:7" s="98" customFormat="1" hidden="1">
      <c r="G207" s="187"/>
    </row>
    <row r="208" spans="7:7" s="98" customFormat="1" hidden="1">
      <c r="G208" s="187"/>
    </row>
    <row r="209" spans="7:7" s="98" customFormat="1" hidden="1">
      <c r="G209" s="187"/>
    </row>
    <row r="210" spans="7:7" s="98" customFormat="1" hidden="1">
      <c r="G210" s="187"/>
    </row>
    <row r="211" spans="7:7" s="98" customFormat="1" hidden="1">
      <c r="G211" s="187"/>
    </row>
    <row r="212" spans="7:7" s="98" customFormat="1" hidden="1">
      <c r="G212" s="187"/>
    </row>
    <row r="213" spans="7:7" s="98" customFormat="1" hidden="1">
      <c r="G213" s="187"/>
    </row>
    <row r="214" spans="7:7" s="98" customFormat="1" hidden="1">
      <c r="G214" s="187"/>
    </row>
    <row r="215" spans="7:7" s="98" customFormat="1" hidden="1">
      <c r="G215" s="187"/>
    </row>
    <row r="216" spans="7:7" s="98" customFormat="1" hidden="1">
      <c r="G216" s="187"/>
    </row>
    <row r="217" spans="7:7" s="98" customFormat="1" hidden="1">
      <c r="G217" s="187"/>
    </row>
    <row r="218" spans="7:7" s="98" customFormat="1" hidden="1">
      <c r="G218" s="187"/>
    </row>
    <row r="219" spans="7:7" s="98" customFormat="1" hidden="1">
      <c r="G219" s="187"/>
    </row>
    <row r="220" spans="7:7" s="98" customFormat="1" hidden="1">
      <c r="G220" s="187"/>
    </row>
    <row r="221" spans="7:7" s="98" customFormat="1" hidden="1">
      <c r="G221" s="187"/>
    </row>
    <row r="222" spans="7:7" s="98" customFormat="1" hidden="1">
      <c r="G222" s="187"/>
    </row>
    <row r="223" spans="7:7" s="98" customFormat="1" hidden="1">
      <c r="G223" s="187"/>
    </row>
    <row r="224" spans="7:7" s="98" customFormat="1" hidden="1">
      <c r="G224" s="187"/>
    </row>
    <row r="225" spans="7:7" s="98" customFormat="1" hidden="1">
      <c r="G225" s="187"/>
    </row>
    <row r="226" spans="7:7" s="98" customFormat="1" hidden="1">
      <c r="G226" s="187"/>
    </row>
    <row r="227" spans="7:7" s="98" customFormat="1" hidden="1">
      <c r="G227" s="187"/>
    </row>
    <row r="228" spans="7:7" s="98" customFormat="1" hidden="1">
      <c r="G228" s="187"/>
    </row>
    <row r="229" spans="7:7" s="98" customFormat="1" hidden="1">
      <c r="G229" s="187"/>
    </row>
    <row r="230" spans="7:7" s="98" customFormat="1" hidden="1">
      <c r="G230" s="187"/>
    </row>
    <row r="231" spans="7:7" s="98" customFormat="1" hidden="1">
      <c r="G231" s="187"/>
    </row>
    <row r="232" spans="7:7" s="98" customFormat="1" hidden="1">
      <c r="G232" s="187"/>
    </row>
    <row r="233" spans="7:7" s="98" customFormat="1" hidden="1">
      <c r="G233" s="187"/>
    </row>
    <row r="234" spans="7:7" s="98" customFormat="1" hidden="1">
      <c r="G234" s="187"/>
    </row>
    <row r="235" spans="7:7" s="98" customFormat="1" hidden="1">
      <c r="G235" s="187"/>
    </row>
    <row r="236" spans="7:7" s="98" customFormat="1" hidden="1">
      <c r="G236" s="187"/>
    </row>
    <row r="237" spans="7:7" s="98" customFormat="1" hidden="1">
      <c r="G237" s="187"/>
    </row>
    <row r="238" spans="7:7" s="98" customFormat="1" hidden="1">
      <c r="G238" s="187"/>
    </row>
    <row r="239" spans="7:7" s="98" customFormat="1" hidden="1">
      <c r="G239" s="187"/>
    </row>
    <row r="240" spans="7:7" s="98" customFormat="1" hidden="1">
      <c r="G240" s="187"/>
    </row>
    <row r="241" spans="7:7" s="98" customFormat="1" hidden="1">
      <c r="G241" s="187"/>
    </row>
    <row r="242" spans="7:7" s="98" customFormat="1" hidden="1">
      <c r="G242" s="187"/>
    </row>
    <row r="243" spans="7:7" s="98" customFormat="1" hidden="1">
      <c r="G243" s="187"/>
    </row>
    <row r="244" spans="7:7" s="98" customFormat="1" hidden="1">
      <c r="G244" s="187"/>
    </row>
    <row r="245" spans="7:7" s="98" customFormat="1" hidden="1">
      <c r="G245" s="187"/>
    </row>
    <row r="246" spans="7:7" s="98" customFormat="1" hidden="1">
      <c r="G246" s="187"/>
    </row>
    <row r="247" spans="7:7" s="98" customFormat="1" hidden="1">
      <c r="G247" s="187"/>
    </row>
    <row r="248" spans="7:7" s="98" customFormat="1" hidden="1">
      <c r="G248" s="187"/>
    </row>
    <row r="249" spans="7:7" s="98" customFormat="1" hidden="1">
      <c r="G249" s="187"/>
    </row>
    <row r="250" spans="7:7" s="98" customFormat="1" hidden="1">
      <c r="G250" s="187"/>
    </row>
    <row r="251" spans="7:7" s="98" customFormat="1" hidden="1">
      <c r="G251" s="187"/>
    </row>
    <row r="252" spans="7:7" s="98" customFormat="1" hidden="1">
      <c r="G252" s="187"/>
    </row>
    <row r="253" spans="7:7" s="98" customFormat="1" hidden="1">
      <c r="G253" s="187"/>
    </row>
    <row r="254" spans="7:7" s="98" customFormat="1" hidden="1">
      <c r="G254" s="187"/>
    </row>
    <row r="255" spans="7:7" s="98" customFormat="1" hidden="1">
      <c r="G255" s="187"/>
    </row>
    <row r="256" spans="7:7" s="98" customFormat="1" hidden="1">
      <c r="G256" s="187"/>
    </row>
    <row r="257" spans="7:7" s="98" customFormat="1" hidden="1">
      <c r="G257" s="187"/>
    </row>
    <row r="258" spans="7:7" s="98" customFormat="1" hidden="1">
      <c r="G258" s="187"/>
    </row>
    <row r="259" spans="7:7" s="98" customFormat="1" hidden="1">
      <c r="G259" s="187"/>
    </row>
    <row r="260" spans="7:7" s="98" customFormat="1" hidden="1">
      <c r="G260" s="187"/>
    </row>
    <row r="261" spans="7:7" s="98" customFormat="1" hidden="1">
      <c r="G261" s="187"/>
    </row>
    <row r="262" spans="7:7" s="98" customFormat="1" hidden="1">
      <c r="G262" s="187"/>
    </row>
    <row r="263" spans="7:7" s="98" customFormat="1" hidden="1">
      <c r="G263" s="187"/>
    </row>
    <row r="264" spans="7:7" s="98" customFormat="1" hidden="1">
      <c r="G264" s="187"/>
    </row>
    <row r="265" spans="7:7" s="98" customFormat="1" hidden="1">
      <c r="G265" s="187"/>
    </row>
    <row r="266" spans="7:7" s="98" customFormat="1" hidden="1">
      <c r="G266" s="187"/>
    </row>
    <row r="267" spans="7:7" s="98" customFormat="1" hidden="1">
      <c r="G267" s="187"/>
    </row>
    <row r="268" spans="7:7" s="98" customFormat="1" hidden="1">
      <c r="G268" s="187"/>
    </row>
    <row r="269" spans="7:7" s="98" customFormat="1" hidden="1">
      <c r="G269" s="187"/>
    </row>
    <row r="270" spans="7:7" s="98" customFormat="1" hidden="1">
      <c r="G270" s="187"/>
    </row>
    <row r="271" spans="7:7" s="98" customFormat="1" hidden="1">
      <c r="G271" s="187"/>
    </row>
    <row r="272" spans="7:7" s="98" customFormat="1" hidden="1">
      <c r="G272" s="187"/>
    </row>
    <row r="273" spans="7:7" s="98" customFormat="1" hidden="1">
      <c r="G273" s="187"/>
    </row>
    <row r="274" spans="7:7" s="98" customFormat="1" hidden="1">
      <c r="G274" s="187"/>
    </row>
    <row r="275" spans="7:7" s="98" customFormat="1" hidden="1">
      <c r="G275" s="187"/>
    </row>
    <row r="276" spans="7:7" s="98" customFormat="1" hidden="1">
      <c r="G276" s="187"/>
    </row>
    <row r="277" spans="7:7" s="98" customFormat="1" hidden="1">
      <c r="G277" s="187"/>
    </row>
    <row r="278" spans="7:7" s="98" customFormat="1" hidden="1">
      <c r="G278" s="187"/>
    </row>
    <row r="279" spans="7:7" s="98" customFormat="1" hidden="1">
      <c r="G279" s="187"/>
    </row>
    <row r="280" spans="7:7" s="98" customFormat="1" hidden="1">
      <c r="G280" s="187"/>
    </row>
    <row r="281" spans="7:7" s="98" customFormat="1" hidden="1">
      <c r="G281" s="187"/>
    </row>
    <row r="282" spans="7:7" s="98" customFormat="1" hidden="1">
      <c r="G282" s="187"/>
    </row>
    <row r="283" spans="7:7" s="98" customFormat="1" hidden="1">
      <c r="G283" s="187"/>
    </row>
    <row r="284" spans="7:7" s="98" customFormat="1" hidden="1">
      <c r="G284" s="187"/>
    </row>
    <row r="285" spans="7:7" s="98" customFormat="1" hidden="1">
      <c r="G285" s="187"/>
    </row>
    <row r="286" spans="7:7" s="98" customFormat="1" hidden="1">
      <c r="G286" s="187"/>
    </row>
    <row r="287" spans="7:7" s="98" customFormat="1" hidden="1">
      <c r="G287" s="187"/>
    </row>
    <row r="288" spans="7:7" s="98" customFormat="1" hidden="1">
      <c r="G288" s="187"/>
    </row>
    <row r="289" spans="7:7" s="98" customFormat="1" hidden="1">
      <c r="G289" s="187"/>
    </row>
    <row r="290" spans="7:7" s="98" customFormat="1" hidden="1">
      <c r="G290" s="187"/>
    </row>
    <row r="291" spans="7:7" s="98" customFormat="1" hidden="1">
      <c r="G291" s="187"/>
    </row>
    <row r="292" spans="7:7" s="98" customFormat="1" hidden="1">
      <c r="G292" s="187"/>
    </row>
    <row r="293" spans="7:7" s="98" customFormat="1" hidden="1">
      <c r="G293" s="187"/>
    </row>
    <row r="294" spans="7:7" s="98" customFormat="1" hidden="1">
      <c r="G294" s="187"/>
    </row>
    <row r="295" spans="7:7" s="98" customFormat="1" hidden="1">
      <c r="G295" s="187"/>
    </row>
    <row r="296" spans="7:7" s="98" customFormat="1" hidden="1">
      <c r="G296" s="187"/>
    </row>
    <row r="297" spans="7:7" s="98" customFormat="1" hidden="1">
      <c r="G297" s="187"/>
    </row>
    <row r="298" spans="7:7" s="98" customFormat="1" hidden="1">
      <c r="G298" s="187"/>
    </row>
    <row r="299" spans="7:7" s="98" customFormat="1" hidden="1">
      <c r="G299" s="187"/>
    </row>
    <row r="300" spans="7:7" s="98" customFormat="1" hidden="1">
      <c r="G300" s="187"/>
    </row>
    <row r="301" spans="7:7" s="98" customFormat="1" hidden="1">
      <c r="G301" s="187"/>
    </row>
    <row r="302" spans="7:7" s="98" customFormat="1" hidden="1">
      <c r="G302" s="187"/>
    </row>
    <row r="303" spans="7:7" s="98" customFormat="1" hidden="1">
      <c r="G303" s="187"/>
    </row>
    <row r="304" spans="7:7" s="98" customFormat="1" hidden="1">
      <c r="G304" s="187"/>
    </row>
    <row r="305" spans="7:7" s="98" customFormat="1" hidden="1">
      <c r="G305" s="187"/>
    </row>
    <row r="306" spans="7:7" s="98" customFormat="1" hidden="1">
      <c r="G306" s="187"/>
    </row>
    <row r="307" spans="7:7" s="98" customFormat="1" hidden="1">
      <c r="G307" s="187"/>
    </row>
    <row r="308" spans="7:7" s="98" customFormat="1" hidden="1">
      <c r="G308" s="187"/>
    </row>
    <row r="309" spans="7:7" s="98" customFormat="1" hidden="1">
      <c r="G309" s="187"/>
    </row>
    <row r="310" spans="7:7" s="98" customFormat="1" hidden="1">
      <c r="G310" s="187"/>
    </row>
    <row r="311" spans="7:7" s="98" customFormat="1" hidden="1">
      <c r="G311" s="187"/>
    </row>
    <row r="312" spans="7:7" s="98" customFormat="1" hidden="1">
      <c r="G312" s="187"/>
    </row>
    <row r="313" spans="7:7" s="98" customFormat="1" hidden="1">
      <c r="G313" s="187"/>
    </row>
    <row r="314" spans="7:7" s="98" customFormat="1" hidden="1">
      <c r="G314" s="187"/>
    </row>
    <row r="315" spans="7:7" s="98" customFormat="1" hidden="1">
      <c r="G315" s="187"/>
    </row>
    <row r="316" spans="7:7" s="98" customFormat="1" hidden="1">
      <c r="G316" s="187"/>
    </row>
    <row r="317" spans="7:7" s="98" customFormat="1" hidden="1">
      <c r="G317" s="187"/>
    </row>
    <row r="318" spans="7:7" s="98" customFormat="1" hidden="1">
      <c r="G318" s="187"/>
    </row>
    <row r="319" spans="7:7" s="98" customFormat="1" hidden="1">
      <c r="G319" s="187"/>
    </row>
    <row r="320" spans="7:7" s="98" customFormat="1" hidden="1">
      <c r="G320" s="187"/>
    </row>
    <row r="321" spans="7:7" s="98" customFormat="1" hidden="1">
      <c r="G321" s="187"/>
    </row>
    <row r="322" spans="7:7" s="98" customFormat="1" hidden="1">
      <c r="G322" s="187"/>
    </row>
    <row r="323" spans="7:7" s="98" customFormat="1" hidden="1">
      <c r="G323" s="187"/>
    </row>
    <row r="324" spans="7:7" s="98" customFormat="1" hidden="1">
      <c r="G324" s="187"/>
    </row>
    <row r="325" spans="7:7" s="98" customFormat="1" hidden="1">
      <c r="G325" s="187"/>
    </row>
    <row r="326" spans="7:7" s="98" customFormat="1" hidden="1">
      <c r="G326" s="187"/>
    </row>
    <row r="327" spans="7:7" s="98" customFormat="1" hidden="1">
      <c r="G327" s="187"/>
    </row>
    <row r="328" spans="7:7" s="98" customFormat="1" hidden="1">
      <c r="G328" s="187"/>
    </row>
    <row r="329" spans="7:7" s="98" customFormat="1" hidden="1">
      <c r="G329" s="187"/>
    </row>
    <row r="330" spans="7:7" s="98" customFormat="1" hidden="1">
      <c r="G330" s="187"/>
    </row>
    <row r="331" spans="7:7" s="98" customFormat="1" hidden="1">
      <c r="G331" s="187"/>
    </row>
    <row r="332" spans="7:7" s="98" customFormat="1" hidden="1">
      <c r="G332" s="187"/>
    </row>
    <row r="333" spans="7:7" s="98" customFormat="1" hidden="1">
      <c r="G333" s="187"/>
    </row>
    <row r="334" spans="7:7" s="98" customFormat="1" hidden="1">
      <c r="G334" s="187"/>
    </row>
    <row r="335" spans="7:7" s="98" customFormat="1" hidden="1">
      <c r="G335" s="187"/>
    </row>
    <row r="336" spans="7:7" s="98" customFormat="1" hidden="1">
      <c r="G336" s="187"/>
    </row>
    <row r="337" spans="7:7" s="98" customFormat="1" hidden="1">
      <c r="G337" s="187"/>
    </row>
    <row r="338" spans="7:7" s="98" customFormat="1" hidden="1">
      <c r="G338" s="187"/>
    </row>
    <row r="339" spans="7:7" s="98" customFormat="1" hidden="1">
      <c r="G339" s="187"/>
    </row>
    <row r="340" spans="7:7" s="98" customFormat="1" hidden="1">
      <c r="G340" s="187"/>
    </row>
    <row r="341" spans="7:7" s="98" customFormat="1" hidden="1">
      <c r="G341" s="187"/>
    </row>
    <row r="342" spans="7:7" s="98" customFormat="1" hidden="1">
      <c r="G342" s="187"/>
    </row>
    <row r="343" spans="7:7" s="98" customFormat="1" hidden="1">
      <c r="G343" s="187"/>
    </row>
    <row r="344" spans="7:7" s="98" customFormat="1" hidden="1">
      <c r="G344" s="187"/>
    </row>
    <row r="345" spans="7:7" s="98" customFormat="1" hidden="1">
      <c r="G345" s="187"/>
    </row>
    <row r="346" spans="7:7" s="98" customFormat="1" hidden="1">
      <c r="G346" s="187"/>
    </row>
    <row r="347" spans="7:7" s="98" customFormat="1" hidden="1">
      <c r="G347" s="187"/>
    </row>
    <row r="348" spans="7:7" s="98" customFormat="1" hidden="1">
      <c r="G348" s="187"/>
    </row>
    <row r="349" spans="7:7" s="98" customFormat="1" hidden="1">
      <c r="G349" s="187"/>
    </row>
    <row r="350" spans="7:7" s="98" customFormat="1" hidden="1">
      <c r="G350" s="187"/>
    </row>
    <row r="351" spans="7:7" s="98" customFormat="1" hidden="1">
      <c r="G351" s="187"/>
    </row>
    <row r="352" spans="7:7" s="98" customFormat="1" hidden="1">
      <c r="G352" s="187"/>
    </row>
    <row r="353" spans="7:7" s="98" customFormat="1" hidden="1">
      <c r="G353" s="187"/>
    </row>
    <row r="354" spans="7:7" s="98" customFormat="1" hidden="1">
      <c r="G354" s="187"/>
    </row>
    <row r="355" spans="7:7" s="98" customFormat="1" hidden="1">
      <c r="G355" s="187"/>
    </row>
    <row r="356" spans="7:7" s="98" customFormat="1" hidden="1">
      <c r="G356" s="187"/>
    </row>
    <row r="357" spans="7:7" s="98" customFormat="1" hidden="1">
      <c r="G357" s="187"/>
    </row>
    <row r="358" spans="7:7" s="98" customFormat="1" hidden="1">
      <c r="G358" s="187"/>
    </row>
    <row r="359" spans="7:7" s="98" customFormat="1" hidden="1">
      <c r="G359" s="187"/>
    </row>
    <row r="360" spans="7:7" s="98" customFormat="1" hidden="1">
      <c r="G360" s="187"/>
    </row>
    <row r="361" spans="7:7" s="98" customFormat="1" hidden="1">
      <c r="G361" s="187"/>
    </row>
    <row r="362" spans="7:7" s="98" customFormat="1" hidden="1">
      <c r="G362" s="187"/>
    </row>
    <row r="363" spans="7:7" s="98" customFormat="1" hidden="1">
      <c r="G363" s="187"/>
    </row>
    <row r="364" spans="7:7" s="98" customFormat="1" hidden="1">
      <c r="G364" s="187"/>
    </row>
    <row r="365" spans="7:7" s="98" customFormat="1" hidden="1">
      <c r="G365" s="187"/>
    </row>
    <row r="366" spans="7:7" s="98" customFormat="1" hidden="1">
      <c r="G366" s="187"/>
    </row>
    <row r="367" spans="7:7" s="98" customFormat="1" hidden="1">
      <c r="G367" s="187"/>
    </row>
    <row r="368" spans="7:7" s="98" customFormat="1" hidden="1">
      <c r="G368" s="187"/>
    </row>
    <row r="369" spans="7:7" s="98" customFormat="1" hidden="1">
      <c r="G369" s="187"/>
    </row>
    <row r="370" spans="7:7" s="98" customFormat="1" hidden="1">
      <c r="G370" s="187"/>
    </row>
    <row r="371" spans="7:7" s="98" customFormat="1" hidden="1">
      <c r="G371" s="187"/>
    </row>
    <row r="372" spans="7:7" s="98" customFormat="1" hidden="1">
      <c r="G372" s="187"/>
    </row>
    <row r="373" spans="7:7" s="98" customFormat="1" hidden="1">
      <c r="G373" s="187"/>
    </row>
    <row r="374" spans="7:7" s="98" customFormat="1" hidden="1">
      <c r="G374" s="187"/>
    </row>
    <row r="375" spans="7:7" s="98" customFormat="1" hidden="1">
      <c r="G375" s="187"/>
    </row>
    <row r="376" spans="7:7" s="98" customFormat="1" hidden="1">
      <c r="G376" s="187"/>
    </row>
    <row r="377" spans="7:7" s="98" customFormat="1" hidden="1">
      <c r="G377" s="187"/>
    </row>
    <row r="378" spans="7:7" s="98" customFormat="1" hidden="1">
      <c r="G378" s="187"/>
    </row>
    <row r="379" spans="7:7" s="98" customFormat="1" hidden="1">
      <c r="G379" s="187"/>
    </row>
    <row r="380" spans="7:7" s="98" customFormat="1" hidden="1">
      <c r="G380" s="187"/>
    </row>
    <row r="381" spans="7:7" s="98" customFormat="1" hidden="1">
      <c r="G381" s="187"/>
    </row>
    <row r="382" spans="7:7" s="98" customFormat="1" hidden="1">
      <c r="G382" s="187"/>
    </row>
    <row r="383" spans="7:7" s="98" customFormat="1" hidden="1">
      <c r="G383" s="187"/>
    </row>
    <row r="384" spans="7:7" s="98" customFormat="1" hidden="1">
      <c r="G384" s="187"/>
    </row>
    <row r="385" spans="7:7" s="98" customFormat="1" hidden="1">
      <c r="G385" s="187"/>
    </row>
    <row r="386" spans="7:7" s="98" customFormat="1" hidden="1">
      <c r="G386" s="187"/>
    </row>
    <row r="387" spans="7:7" s="98" customFormat="1" hidden="1">
      <c r="G387" s="187"/>
    </row>
    <row r="388" spans="7:7" s="98" customFormat="1" hidden="1">
      <c r="G388" s="187"/>
    </row>
    <row r="389" spans="7:7" s="98" customFormat="1" hidden="1">
      <c r="G389" s="187"/>
    </row>
    <row r="390" spans="7:7" s="98" customFormat="1" hidden="1">
      <c r="G390" s="187"/>
    </row>
    <row r="391" spans="7:7" s="98" customFormat="1" hidden="1">
      <c r="G391" s="187"/>
    </row>
    <row r="392" spans="7:7" s="98" customFormat="1" hidden="1">
      <c r="G392" s="187"/>
    </row>
    <row r="393" spans="7:7" s="98" customFormat="1" hidden="1">
      <c r="G393" s="187"/>
    </row>
    <row r="394" spans="7:7" s="98" customFormat="1" hidden="1">
      <c r="G394" s="187"/>
    </row>
    <row r="395" spans="7:7" s="98" customFormat="1" hidden="1">
      <c r="G395" s="187"/>
    </row>
    <row r="396" spans="7:7" s="98" customFormat="1" hidden="1">
      <c r="G396" s="187"/>
    </row>
    <row r="397" spans="7:7" s="98" customFormat="1" hidden="1">
      <c r="G397" s="187"/>
    </row>
    <row r="398" spans="7:7" s="98" customFormat="1" hidden="1">
      <c r="G398" s="187"/>
    </row>
    <row r="399" spans="7:7" s="98" customFormat="1" hidden="1">
      <c r="G399" s="187"/>
    </row>
    <row r="400" spans="7:7" s="98" customFormat="1" hidden="1">
      <c r="G400" s="187"/>
    </row>
    <row r="401" spans="7:7" s="98" customFormat="1" hidden="1">
      <c r="G401" s="187"/>
    </row>
    <row r="402" spans="7:7" s="98" customFormat="1" hidden="1">
      <c r="G402" s="187"/>
    </row>
    <row r="403" spans="7:7" s="98" customFormat="1" hidden="1">
      <c r="G403" s="187"/>
    </row>
    <row r="404" spans="7:7" s="98" customFormat="1" hidden="1">
      <c r="G404" s="187"/>
    </row>
    <row r="405" spans="7:7" s="98" customFormat="1" hidden="1">
      <c r="G405" s="187"/>
    </row>
    <row r="406" spans="7:7" s="98" customFormat="1" hidden="1">
      <c r="G406" s="187"/>
    </row>
    <row r="407" spans="7:7" s="98" customFormat="1" hidden="1">
      <c r="G407" s="187"/>
    </row>
    <row r="408" spans="7:7" s="98" customFormat="1" hidden="1">
      <c r="G408" s="187"/>
    </row>
    <row r="409" spans="7:7" s="98" customFormat="1" hidden="1">
      <c r="G409" s="187"/>
    </row>
    <row r="410" spans="7:7" s="98" customFormat="1" hidden="1">
      <c r="G410" s="187"/>
    </row>
    <row r="411" spans="7:7" s="98" customFormat="1" hidden="1">
      <c r="G411" s="187"/>
    </row>
    <row r="412" spans="7:7" s="98" customFormat="1" hidden="1">
      <c r="G412" s="187"/>
    </row>
    <row r="413" spans="7:7" s="98" customFormat="1" hidden="1">
      <c r="G413" s="187"/>
    </row>
    <row r="414" spans="7:7" s="98" customFormat="1" hidden="1">
      <c r="G414" s="187"/>
    </row>
    <row r="415" spans="7:7" s="98" customFormat="1" hidden="1">
      <c r="G415" s="187"/>
    </row>
    <row r="416" spans="7:7" s="98" customFormat="1" hidden="1">
      <c r="G416" s="187"/>
    </row>
    <row r="417" spans="7:7" s="98" customFormat="1" hidden="1">
      <c r="G417" s="187"/>
    </row>
    <row r="418" spans="7:7" s="98" customFormat="1" hidden="1">
      <c r="G418" s="187"/>
    </row>
    <row r="419" spans="7:7" s="98" customFormat="1" hidden="1">
      <c r="G419" s="187"/>
    </row>
    <row r="420" spans="7:7" s="98" customFormat="1" hidden="1">
      <c r="G420" s="187"/>
    </row>
    <row r="421" spans="7:7" s="98" customFormat="1" hidden="1">
      <c r="G421" s="187"/>
    </row>
    <row r="422" spans="7:7" s="98" customFormat="1" hidden="1">
      <c r="G422" s="187"/>
    </row>
    <row r="423" spans="7:7" s="98" customFormat="1" hidden="1">
      <c r="G423" s="187"/>
    </row>
    <row r="424" spans="7:7" s="98" customFormat="1" hidden="1">
      <c r="G424" s="187"/>
    </row>
    <row r="425" spans="7:7" s="98" customFormat="1" hidden="1">
      <c r="G425" s="187"/>
    </row>
    <row r="426" spans="7:7" s="98" customFormat="1" hidden="1">
      <c r="G426" s="187"/>
    </row>
    <row r="427" spans="7:7" s="98" customFormat="1" hidden="1">
      <c r="G427" s="187"/>
    </row>
    <row r="428" spans="7:7" s="98" customFormat="1" hidden="1">
      <c r="G428" s="187"/>
    </row>
    <row r="429" spans="7:7" s="98" customFormat="1" hidden="1">
      <c r="G429" s="187"/>
    </row>
    <row r="430" spans="7:7" s="98" customFormat="1" hidden="1">
      <c r="G430" s="187"/>
    </row>
    <row r="431" spans="7:7" s="98" customFormat="1" hidden="1">
      <c r="G431" s="187"/>
    </row>
    <row r="432" spans="7:7" s="98" customFormat="1" hidden="1">
      <c r="G432" s="187"/>
    </row>
    <row r="433" spans="7:7" s="98" customFormat="1" hidden="1">
      <c r="G433" s="187"/>
    </row>
    <row r="434" spans="7:7" s="98" customFormat="1" hidden="1">
      <c r="G434" s="187"/>
    </row>
    <row r="435" spans="7:7" s="98" customFormat="1" hidden="1">
      <c r="G435" s="187"/>
    </row>
    <row r="436" spans="7:7" s="98" customFormat="1" hidden="1">
      <c r="G436" s="187"/>
    </row>
    <row r="437" spans="7:7" s="98" customFormat="1" hidden="1">
      <c r="G437" s="187"/>
    </row>
    <row r="438" spans="7:7" s="98" customFormat="1" hidden="1">
      <c r="G438" s="187"/>
    </row>
    <row r="439" spans="7:7" s="98" customFormat="1" hidden="1">
      <c r="G439" s="187"/>
    </row>
    <row r="440" spans="7:7" s="98" customFormat="1" hidden="1">
      <c r="G440" s="187"/>
    </row>
    <row r="441" spans="7:7" s="98" customFormat="1" hidden="1">
      <c r="G441" s="187"/>
    </row>
    <row r="442" spans="7:7" s="98" customFormat="1" hidden="1">
      <c r="G442" s="187"/>
    </row>
    <row r="443" spans="7:7" s="98" customFormat="1" hidden="1">
      <c r="G443" s="187"/>
    </row>
    <row r="444" spans="7:7" s="98" customFormat="1" hidden="1">
      <c r="G444" s="187"/>
    </row>
    <row r="445" spans="7:7" s="98" customFormat="1" hidden="1">
      <c r="G445" s="187"/>
    </row>
    <row r="446" spans="7:7" s="98" customFormat="1" hidden="1">
      <c r="G446" s="187"/>
    </row>
    <row r="447" spans="7:7" s="98" customFormat="1" hidden="1">
      <c r="G447" s="187"/>
    </row>
    <row r="448" spans="7:7" s="98" customFormat="1" hidden="1">
      <c r="G448" s="187"/>
    </row>
    <row r="449" spans="7:7" s="98" customFormat="1" hidden="1">
      <c r="G449" s="187"/>
    </row>
    <row r="450" spans="7:7" s="98" customFormat="1" hidden="1">
      <c r="G450" s="187"/>
    </row>
    <row r="451" spans="7:7" s="98" customFormat="1" hidden="1">
      <c r="G451" s="187"/>
    </row>
    <row r="452" spans="7:7" s="98" customFormat="1" hidden="1">
      <c r="G452" s="187"/>
    </row>
    <row r="453" spans="7:7" s="98" customFormat="1" hidden="1">
      <c r="G453" s="187"/>
    </row>
    <row r="454" spans="7:7" s="98" customFormat="1" hidden="1">
      <c r="G454" s="187"/>
    </row>
    <row r="455" spans="7:7" s="98" customFormat="1" hidden="1">
      <c r="G455" s="187"/>
    </row>
    <row r="456" spans="7:7" s="98" customFormat="1" hidden="1">
      <c r="G456" s="187"/>
    </row>
    <row r="457" spans="7:7" s="98" customFormat="1" hidden="1">
      <c r="G457" s="187"/>
    </row>
    <row r="458" spans="7:7" s="98" customFormat="1" hidden="1">
      <c r="G458" s="187"/>
    </row>
    <row r="459" spans="7:7" s="98" customFormat="1" hidden="1">
      <c r="G459" s="187"/>
    </row>
    <row r="460" spans="7:7" s="98" customFormat="1" hidden="1">
      <c r="G460" s="187"/>
    </row>
    <row r="461" spans="7:7" s="98" customFormat="1" hidden="1">
      <c r="G461" s="187"/>
    </row>
    <row r="462" spans="7:7" s="98" customFormat="1" hidden="1">
      <c r="G462" s="187"/>
    </row>
    <row r="463" spans="7:7" s="98" customFormat="1" hidden="1">
      <c r="G463" s="187"/>
    </row>
    <row r="464" spans="7:7" s="98" customFormat="1" hidden="1">
      <c r="G464" s="187"/>
    </row>
    <row r="465" spans="7:7" s="98" customFormat="1" hidden="1">
      <c r="G465" s="187"/>
    </row>
    <row r="466" spans="7:7" s="98" customFormat="1" hidden="1">
      <c r="G466" s="187"/>
    </row>
    <row r="467" spans="7:7" s="98" customFormat="1" hidden="1">
      <c r="G467" s="187"/>
    </row>
    <row r="468" spans="7:7" s="98" customFormat="1" hidden="1">
      <c r="G468" s="187"/>
    </row>
    <row r="469" spans="7:7" s="98" customFormat="1" hidden="1">
      <c r="G469" s="187"/>
    </row>
    <row r="470" spans="7:7" s="98" customFormat="1" hidden="1">
      <c r="G470" s="187"/>
    </row>
    <row r="471" spans="7:7" s="98" customFormat="1" hidden="1">
      <c r="G471" s="187"/>
    </row>
    <row r="472" spans="7:7" s="98" customFormat="1" hidden="1">
      <c r="G472" s="187"/>
    </row>
    <row r="473" spans="7:7" s="98" customFormat="1" hidden="1">
      <c r="G473" s="187"/>
    </row>
    <row r="474" spans="7:7" s="98" customFormat="1" hidden="1">
      <c r="G474" s="187"/>
    </row>
    <row r="475" spans="7:7" s="98" customFormat="1" hidden="1">
      <c r="G475" s="187"/>
    </row>
    <row r="476" spans="7:7" s="98" customFormat="1" hidden="1">
      <c r="G476" s="187"/>
    </row>
    <row r="477" spans="7:7" s="98" customFormat="1" hidden="1">
      <c r="G477" s="187"/>
    </row>
    <row r="478" spans="7:7" s="98" customFormat="1" hidden="1">
      <c r="G478" s="187"/>
    </row>
    <row r="479" spans="7:7" s="98" customFormat="1" hidden="1">
      <c r="G479" s="187"/>
    </row>
    <row r="480" spans="7:7" s="98" customFormat="1" hidden="1">
      <c r="G480" s="187"/>
    </row>
    <row r="481" spans="7:7" s="98" customFormat="1" hidden="1">
      <c r="G481" s="187"/>
    </row>
    <row r="482" spans="7:7" s="98" customFormat="1" hidden="1">
      <c r="G482" s="187"/>
    </row>
    <row r="483" spans="7:7" s="98" customFormat="1" hidden="1">
      <c r="G483" s="187"/>
    </row>
    <row r="484" spans="7:7" s="98" customFormat="1" hidden="1">
      <c r="G484" s="187"/>
    </row>
    <row r="485" spans="7:7" s="98" customFormat="1" hidden="1">
      <c r="G485" s="187"/>
    </row>
    <row r="486" spans="7:7" s="98" customFormat="1" hidden="1">
      <c r="G486" s="187"/>
    </row>
    <row r="487" spans="7:7" s="98" customFormat="1" hidden="1">
      <c r="G487" s="187"/>
    </row>
    <row r="488" spans="7:7" s="98" customFormat="1" hidden="1">
      <c r="G488" s="187"/>
    </row>
    <row r="489" spans="7:7" s="98" customFormat="1" hidden="1">
      <c r="G489" s="187"/>
    </row>
    <row r="490" spans="7:7" s="98" customFormat="1" hidden="1">
      <c r="G490" s="187"/>
    </row>
    <row r="491" spans="7:7" s="98" customFormat="1" hidden="1">
      <c r="G491" s="187"/>
    </row>
    <row r="492" spans="7:7" s="98" customFormat="1" hidden="1">
      <c r="G492" s="187"/>
    </row>
    <row r="493" spans="7:7" s="98" customFormat="1" hidden="1">
      <c r="G493" s="187"/>
    </row>
    <row r="494" spans="7:7" s="98" customFormat="1" hidden="1">
      <c r="G494" s="187"/>
    </row>
    <row r="495" spans="7:7" s="98" customFormat="1" hidden="1">
      <c r="G495" s="187"/>
    </row>
    <row r="496" spans="7:7" s="98" customFormat="1" hidden="1">
      <c r="G496" s="187"/>
    </row>
    <row r="497" spans="7:7" s="98" customFormat="1" hidden="1">
      <c r="G497" s="187"/>
    </row>
    <row r="498" spans="7:7" s="98" customFormat="1" hidden="1">
      <c r="G498" s="187"/>
    </row>
    <row r="499" spans="7:7" s="98" customFormat="1" hidden="1">
      <c r="G499" s="187"/>
    </row>
    <row r="500" spans="7:7" s="98" customFormat="1" hidden="1">
      <c r="G500" s="187"/>
    </row>
    <row r="501" spans="7:7" s="98" customFormat="1" hidden="1">
      <c r="G501" s="187"/>
    </row>
    <row r="502" spans="7:7" s="98" customFormat="1" hidden="1">
      <c r="G502" s="187"/>
    </row>
    <row r="503" spans="7:7" s="98" customFormat="1" hidden="1">
      <c r="G503" s="187"/>
    </row>
    <row r="504" spans="7:7" s="98" customFormat="1" hidden="1">
      <c r="G504" s="187"/>
    </row>
    <row r="505" spans="7:7" s="98" customFormat="1" hidden="1">
      <c r="G505" s="187"/>
    </row>
    <row r="506" spans="7:7" s="98" customFormat="1" hidden="1">
      <c r="G506" s="187"/>
    </row>
    <row r="507" spans="7:7" s="98" customFormat="1" hidden="1">
      <c r="G507" s="187"/>
    </row>
    <row r="508" spans="7:7" s="98" customFormat="1" hidden="1">
      <c r="G508" s="187"/>
    </row>
    <row r="509" spans="7:7" s="98" customFormat="1" hidden="1">
      <c r="G509" s="187"/>
    </row>
    <row r="510" spans="7:7" s="98" customFormat="1" hidden="1">
      <c r="G510" s="187"/>
    </row>
    <row r="511" spans="7:7" s="98" customFormat="1" hidden="1">
      <c r="G511" s="187"/>
    </row>
    <row r="512" spans="7:7" s="98" customFormat="1" hidden="1">
      <c r="G512" s="187"/>
    </row>
    <row r="513" spans="7:7" s="98" customFormat="1" hidden="1">
      <c r="G513" s="187"/>
    </row>
    <row r="514" spans="7:7" s="98" customFormat="1" hidden="1">
      <c r="G514" s="187"/>
    </row>
    <row r="515" spans="7:7" s="98" customFormat="1" hidden="1">
      <c r="G515" s="187"/>
    </row>
    <row r="516" spans="7:7" s="98" customFormat="1" hidden="1">
      <c r="G516" s="187"/>
    </row>
    <row r="517" spans="7:7" s="98" customFormat="1" hidden="1">
      <c r="G517" s="187"/>
    </row>
    <row r="518" spans="7:7" s="98" customFormat="1" hidden="1">
      <c r="G518" s="187"/>
    </row>
    <row r="519" spans="7:7" s="98" customFormat="1" hidden="1">
      <c r="G519" s="187"/>
    </row>
    <row r="520" spans="7:7" s="98" customFormat="1" hidden="1">
      <c r="G520" s="187"/>
    </row>
    <row r="521" spans="7:7" s="98" customFormat="1" hidden="1">
      <c r="G521" s="187"/>
    </row>
    <row r="522" spans="7:7" s="98" customFormat="1" hidden="1">
      <c r="G522" s="187"/>
    </row>
    <row r="523" spans="7:7" s="98" customFormat="1" hidden="1">
      <c r="G523" s="187"/>
    </row>
    <row r="524" spans="7:7" s="98" customFormat="1" hidden="1">
      <c r="G524" s="187"/>
    </row>
    <row r="525" spans="7:7" s="98" customFormat="1" hidden="1">
      <c r="G525" s="187"/>
    </row>
    <row r="526" spans="7:7" s="98" customFormat="1" hidden="1">
      <c r="G526" s="187"/>
    </row>
    <row r="527" spans="7:7" s="98" customFormat="1" hidden="1">
      <c r="G527" s="187"/>
    </row>
    <row r="528" spans="7:7" s="98" customFormat="1" hidden="1">
      <c r="G528" s="187"/>
    </row>
    <row r="529" spans="7:7" s="98" customFormat="1" hidden="1">
      <c r="G529" s="187"/>
    </row>
    <row r="530" spans="7:7" s="98" customFormat="1" hidden="1">
      <c r="G530" s="187"/>
    </row>
    <row r="531" spans="7:7" s="98" customFormat="1" hidden="1">
      <c r="G531" s="187"/>
    </row>
    <row r="532" spans="7:7" s="98" customFormat="1" hidden="1">
      <c r="G532" s="187"/>
    </row>
    <row r="533" spans="7:7" s="98" customFormat="1" hidden="1">
      <c r="G533" s="187"/>
    </row>
    <row r="534" spans="7:7" s="98" customFormat="1" hidden="1">
      <c r="G534" s="187"/>
    </row>
    <row r="535" spans="7:7" s="98" customFormat="1" hidden="1">
      <c r="G535" s="187"/>
    </row>
    <row r="536" spans="7:7" s="98" customFormat="1" hidden="1">
      <c r="G536" s="187"/>
    </row>
    <row r="537" spans="7:7" s="98" customFormat="1" hidden="1">
      <c r="G537" s="187"/>
    </row>
    <row r="538" spans="7:7" s="98" customFormat="1" hidden="1">
      <c r="G538" s="187"/>
    </row>
    <row r="539" spans="7:7" s="98" customFormat="1" hidden="1">
      <c r="G539" s="187"/>
    </row>
    <row r="540" spans="7:7" s="98" customFormat="1" hidden="1">
      <c r="G540" s="187"/>
    </row>
    <row r="541" spans="7:7" s="98" customFormat="1" hidden="1">
      <c r="G541" s="187"/>
    </row>
    <row r="542" spans="7:7" s="98" customFormat="1" hidden="1">
      <c r="G542" s="187"/>
    </row>
    <row r="543" spans="7:7" s="98" customFormat="1" hidden="1">
      <c r="G543" s="187"/>
    </row>
    <row r="544" spans="7:7" s="98" customFormat="1" hidden="1">
      <c r="G544" s="187"/>
    </row>
    <row r="545" spans="7:7" s="98" customFormat="1" hidden="1">
      <c r="G545" s="187"/>
    </row>
    <row r="546" spans="7:7" s="98" customFormat="1" hidden="1">
      <c r="G546" s="187"/>
    </row>
    <row r="547" spans="7:7" s="98" customFormat="1" hidden="1">
      <c r="G547" s="187"/>
    </row>
    <row r="548" spans="7:7" s="98" customFormat="1" hidden="1">
      <c r="G548" s="187"/>
    </row>
    <row r="549" spans="7:7" s="98" customFormat="1" hidden="1">
      <c r="G549" s="187"/>
    </row>
    <row r="550" spans="7:7" s="98" customFormat="1" hidden="1">
      <c r="G550" s="187"/>
    </row>
    <row r="551" spans="7:7" s="98" customFormat="1" hidden="1">
      <c r="G551" s="187"/>
    </row>
    <row r="552" spans="7:7" s="98" customFormat="1" hidden="1">
      <c r="G552" s="187"/>
    </row>
    <row r="553" spans="7:7" s="98" customFormat="1" hidden="1">
      <c r="G553" s="187"/>
    </row>
    <row r="554" spans="7:7" s="98" customFormat="1" hidden="1">
      <c r="G554" s="187"/>
    </row>
    <row r="555" spans="7:7" s="98" customFormat="1" hidden="1">
      <c r="G555" s="187"/>
    </row>
    <row r="556" spans="7:7" s="98" customFormat="1" hidden="1">
      <c r="G556" s="187"/>
    </row>
    <row r="557" spans="7:7" s="98" customFormat="1" hidden="1">
      <c r="G557" s="187"/>
    </row>
    <row r="558" spans="7:7" s="98" customFormat="1" hidden="1">
      <c r="G558" s="187"/>
    </row>
    <row r="559" spans="7:7" s="98" customFormat="1" hidden="1">
      <c r="G559" s="187"/>
    </row>
    <row r="560" spans="7:7" s="98" customFormat="1" hidden="1">
      <c r="G560" s="187"/>
    </row>
    <row r="561" spans="7:7" s="98" customFormat="1" hidden="1">
      <c r="G561" s="187"/>
    </row>
    <row r="562" spans="7:7" s="98" customFormat="1" hidden="1">
      <c r="G562" s="187"/>
    </row>
    <row r="563" spans="7:7" s="98" customFormat="1" hidden="1">
      <c r="G563" s="187"/>
    </row>
    <row r="564" spans="7:7" s="98" customFormat="1" hidden="1">
      <c r="G564" s="187"/>
    </row>
    <row r="565" spans="7:7" s="98" customFormat="1" hidden="1">
      <c r="G565" s="187"/>
    </row>
    <row r="566" spans="7:7" s="98" customFormat="1" hidden="1">
      <c r="G566" s="187"/>
    </row>
    <row r="567" spans="7:7" s="98" customFormat="1" hidden="1">
      <c r="G567" s="187"/>
    </row>
    <row r="568" spans="7:7" s="98" customFormat="1" hidden="1">
      <c r="G568" s="187"/>
    </row>
    <row r="569" spans="7:7" s="98" customFormat="1" hidden="1">
      <c r="G569" s="187"/>
    </row>
    <row r="570" spans="7:7" s="98" customFormat="1" hidden="1">
      <c r="G570" s="187"/>
    </row>
    <row r="571" spans="7:7" s="98" customFormat="1" hidden="1">
      <c r="G571" s="187"/>
    </row>
    <row r="572" spans="7:7" s="98" customFormat="1" hidden="1">
      <c r="G572" s="187"/>
    </row>
    <row r="573" spans="7:7" s="98" customFormat="1" hidden="1">
      <c r="G573" s="187"/>
    </row>
    <row r="574" spans="7:7" s="98" customFormat="1" hidden="1">
      <c r="G574" s="187"/>
    </row>
    <row r="575" spans="7:7" s="98" customFormat="1" hidden="1">
      <c r="G575" s="187"/>
    </row>
    <row r="576" spans="7:7" s="98" customFormat="1" hidden="1">
      <c r="G576" s="187"/>
    </row>
    <row r="577" spans="7:7" s="98" customFormat="1" hidden="1">
      <c r="G577" s="187"/>
    </row>
    <row r="578" spans="7:7" s="98" customFormat="1" hidden="1">
      <c r="G578" s="187"/>
    </row>
    <row r="579" spans="7:7" s="98" customFormat="1" hidden="1">
      <c r="G579" s="187"/>
    </row>
    <row r="580" spans="7:7" s="98" customFormat="1" hidden="1">
      <c r="G580" s="187"/>
    </row>
    <row r="581" spans="7:7" s="98" customFormat="1" hidden="1">
      <c r="G581" s="187"/>
    </row>
    <row r="582" spans="7:7" s="98" customFormat="1" hidden="1">
      <c r="G582" s="188"/>
    </row>
    <row r="583" spans="7:7" s="98" customFormat="1" hidden="1">
      <c r="G583" s="188"/>
    </row>
    <row r="584" spans="7:7" s="98" customFormat="1" hidden="1">
      <c r="G584" s="188"/>
    </row>
    <row r="585" spans="7:7" s="98" customFormat="1" hidden="1">
      <c r="G585" s="188"/>
    </row>
    <row r="586" spans="7:7" s="98" customFormat="1" hidden="1">
      <c r="G586" s="188"/>
    </row>
    <row r="587" spans="7:7" s="98" customFormat="1" hidden="1">
      <c r="G587" s="188"/>
    </row>
    <row r="588" spans="7:7" s="98" customFormat="1" hidden="1">
      <c r="G588" s="188"/>
    </row>
    <row r="589" spans="7:7" s="98" customFormat="1" hidden="1">
      <c r="G589" s="188"/>
    </row>
    <row r="590" spans="7:7" s="98" customFormat="1" hidden="1">
      <c r="G590" s="188"/>
    </row>
    <row r="591" spans="7:7" s="98" customFormat="1" hidden="1">
      <c r="G591" s="188"/>
    </row>
    <row r="592" spans="7:7" s="98" customFormat="1" hidden="1">
      <c r="G592" s="188"/>
    </row>
    <row r="593" spans="7:7" s="98" customFormat="1" hidden="1">
      <c r="G593" s="188"/>
    </row>
    <row r="594" spans="7:7" s="98" customFormat="1" hidden="1">
      <c r="G594" s="188"/>
    </row>
    <row r="595" spans="7:7" s="98" customFormat="1" hidden="1">
      <c r="G595" s="188"/>
    </row>
    <row r="596" spans="7:7" s="98" customFormat="1" hidden="1">
      <c r="G596" s="188"/>
    </row>
    <row r="597" spans="7:7" s="98" customFormat="1" hidden="1">
      <c r="G597" s="188"/>
    </row>
    <row r="598" spans="7:7" s="98" customFormat="1" hidden="1">
      <c r="G598" s="188"/>
    </row>
    <row r="599" spans="7:7" s="98" customFormat="1" hidden="1">
      <c r="G599" s="188"/>
    </row>
    <row r="600" spans="7:7" s="98" customFormat="1" hidden="1">
      <c r="G600" s="188"/>
    </row>
    <row r="601" spans="7:7" s="98" customFormat="1" hidden="1">
      <c r="G601" s="188"/>
    </row>
    <row r="602" spans="7:7" s="98" customFormat="1" hidden="1">
      <c r="G602" s="188"/>
    </row>
    <row r="603" spans="7:7" s="98" customFormat="1" hidden="1">
      <c r="G603" s="188"/>
    </row>
    <row r="604" spans="7:7" s="98" customFormat="1" hidden="1">
      <c r="G604" s="188"/>
    </row>
    <row r="605" spans="7:7" s="98" customFormat="1" hidden="1">
      <c r="G605" s="188"/>
    </row>
    <row r="606" spans="7:7" s="98" customFormat="1" hidden="1">
      <c r="G606" s="188"/>
    </row>
    <row r="607" spans="7:7" s="98" customFormat="1" hidden="1">
      <c r="G607" s="188"/>
    </row>
    <row r="608" spans="7:7" s="98" customFormat="1" hidden="1">
      <c r="G608" s="188"/>
    </row>
    <row r="609" spans="7:7" s="98" customFormat="1" hidden="1">
      <c r="G609" s="188"/>
    </row>
    <row r="610" spans="7:7" s="98" customFormat="1" hidden="1">
      <c r="G610" s="188"/>
    </row>
    <row r="611" spans="7:7" s="98" customFormat="1" hidden="1">
      <c r="G611" s="188"/>
    </row>
    <row r="612" spans="7:7" s="98" customFormat="1" hidden="1">
      <c r="G612" s="188"/>
    </row>
    <row r="613" spans="7:7" s="98" customFormat="1" hidden="1">
      <c r="G613" s="188"/>
    </row>
    <row r="614" spans="7:7" s="98" customFormat="1" hidden="1">
      <c r="G614" s="188"/>
    </row>
    <row r="615" spans="7:7" s="98" customFormat="1" hidden="1">
      <c r="G615" s="188"/>
    </row>
    <row r="616" spans="7:7" s="98" customFormat="1" hidden="1">
      <c r="G616" s="188"/>
    </row>
    <row r="617" spans="7:7" s="98" customFormat="1" hidden="1">
      <c r="G617" s="188"/>
    </row>
    <row r="618" spans="7:7" s="98" customFormat="1" hidden="1">
      <c r="G618" s="188"/>
    </row>
    <row r="619" spans="7:7" s="98" customFormat="1" hidden="1">
      <c r="G619" s="188"/>
    </row>
    <row r="620" spans="7:7" s="98" customFormat="1" hidden="1">
      <c r="G620" s="188"/>
    </row>
    <row r="621" spans="7:7" s="98" customFormat="1" hidden="1">
      <c r="G621" s="188"/>
    </row>
    <row r="622" spans="7:7" s="98" customFormat="1" hidden="1">
      <c r="G622" s="188"/>
    </row>
    <row r="623" spans="7:7" s="98" customFormat="1" hidden="1">
      <c r="G623" s="188"/>
    </row>
    <row r="624" spans="7:7" s="98" customFormat="1" hidden="1">
      <c r="G624" s="188"/>
    </row>
    <row r="625" spans="7:7" s="98" customFormat="1" hidden="1">
      <c r="G625" s="188"/>
    </row>
    <row r="626" spans="7:7" s="98" customFormat="1" hidden="1">
      <c r="G626" s="188"/>
    </row>
    <row r="627" spans="7:7" s="98" customFormat="1" hidden="1">
      <c r="G627" s="188"/>
    </row>
    <row r="628" spans="7:7" s="98" customFormat="1" hidden="1">
      <c r="G628" s="188"/>
    </row>
    <row r="629" spans="7:7" s="98" customFormat="1" hidden="1">
      <c r="G629" s="188"/>
    </row>
    <row r="630" spans="7:7" s="98" customFormat="1" hidden="1">
      <c r="G630" s="188"/>
    </row>
    <row r="631" spans="7:7" s="98" customFormat="1" hidden="1">
      <c r="G631" s="188"/>
    </row>
    <row r="632" spans="7:7" s="98" customFormat="1" hidden="1">
      <c r="G632" s="188"/>
    </row>
    <row r="633" spans="7:7" s="98" customFormat="1" hidden="1">
      <c r="G633" s="188"/>
    </row>
    <row r="634" spans="7:7" s="98" customFormat="1" hidden="1">
      <c r="G634" s="188"/>
    </row>
    <row r="635" spans="7:7" s="98" customFormat="1" hidden="1">
      <c r="G635" s="188"/>
    </row>
    <row r="636" spans="7:7" s="98" customFormat="1" hidden="1">
      <c r="G636" s="188"/>
    </row>
    <row r="637" spans="7:7" s="98" customFormat="1" hidden="1">
      <c r="G637" s="188"/>
    </row>
    <row r="638" spans="7:7" s="98" customFormat="1" hidden="1">
      <c r="G638" s="188"/>
    </row>
    <row r="639" spans="7:7" s="98" customFormat="1" hidden="1">
      <c r="G639" s="188"/>
    </row>
    <row r="640" spans="7:7" s="98" customFormat="1" hidden="1">
      <c r="G640" s="188"/>
    </row>
    <row r="641" spans="7:7" s="98" customFormat="1" hidden="1">
      <c r="G641" s="188"/>
    </row>
    <row r="642" spans="7:7" s="98" customFormat="1" hidden="1">
      <c r="G642" s="188"/>
    </row>
    <row r="643" spans="7:7" s="98" customFormat="1" hidden="1">
      <c r="G643" s="188"/>
    </row>
    <row r="644" spans="7:7" s="98" customFormat="1" hidden="1">
      <c r="G644" s="188"/>
    </row>
    <row r="645" spans="7:7" s="98" customFormat="1" hidden="1">
      <c r="G645" s="188"/>
    </row>
    <row r="646" spans="7:7" s="98" customFormat="1" hidden="1">
      <c r="G646" s="188"/>
    </row>
    <row r="647" spans="7:7" s="98" customFormat="1" hidden="1">
      <c r="G647" s="188"/>
    </row>
    <row r="648" spans="7:7" s="98" customFormat="1" hidden="1">
      <c r="G648" s="188"/>
    </row>
    <row r="649" spans="7:7" s="98" customFormat="1" hidden="1">
      <c r="G649" s="188"/>
    </row>
    <row r="650" spans="7:7" s="98" customFormat="1" hidden="1">
      <c r="G650" s="188"/>
    </row>
    <row r="651" spans="7:7" s="98" customFormat="1" hidden="1">
      <c r="G651" s="188"/>
    </row>
    <row r="652" spans="7:7" s="98" customFormat="1" hidden="1">
      <c r="G652" s="188"/>
    </row>
    <row r="653" spans="7:7" s="98" customFormat="1" hidden="1">
      <c r="G653" s="188"/>
    </row>
    <row r="654" spans="7:7" s="98" customFormat="1" hidden="1">
      <c r="G654" s="188"/>
    </row>
    <row r="655" spans="7:7" s="98" customFormat="1" hidden="1">
      <c r="G655" s="188"/>
    </row>
    <row r="656" spans="7:7" s="98" customFormat="1" hidden="1">
      <c r="G656" s="188"/>
    </row>
    <row r="657" spans="7:7" s="98" customFormat="1" hidden="1">
      <c r="G657" s="188"/>
    </row>
    <row r="658" spans="7:7" s="98" customFormat="1" hidden="1">
      <c r="G658" s="188"/>
    </row>
    <row r="659" spans="7:7" s="98" customFormat="1" hidden="1">
      <c r="G659" s="188"/>
    </row>
    <row r="660" spans="7:7" s="98" customFormat="1" hidden="1">
      <c r="G660" s="188"/>
    </row>
    <row r="661" spans="7:7" s="98" customFormat="1" hidden="1">
      <c r="G661" s="188"/>
    </row>
    <row r="662" spans="7:7" s="98" customFormat="1" hidden="1">
      <c r="G662" s="188"/>
    </row>
    <row r="663" spans="7:7" s="98" customFormat="1" hidden="1">
      <c r="G663" s="188"/>
    </row>
    <row r="664" spans="7:7" s="98" customFormat="1" hidden="1">
      <c r="G664" s="188"/>
    </row>
    <row r="665" spans="7:7" s="98" customFormat="1" hidden="1">
      <c r="G665" s="188"/>
    </row>
    <row r="666" spans="7:7" s="98" customFormat="1" hidden="1">
      <c r="G666" s="188"/>
    </row>
    <row r="667" spans="7:7" s="98" customFormat="1" hidden="1">
      <c r="G667" s="188"/>
    </row>
    <row r="668" spans="7:7" s="98" customFormat="1" hidden="1">
      <c r="G668" s="188"/>
    </row>
    <row r="669" spans="7:7" s="98" customFormat="1" hidden="1">
      <c r="G669" s="188"/>
    </row>
    <row r="670" spans="7:7" s="98" customFormat="1" hidden="1">
      <c r="G670" s="188"/>
    </row>
    <row r="671" spans="7:7" s="98" customFormat="1" hidden="1">
      <c r="G671" s="188"/>
    </row>
    <row r="672" spans="7:7" s="98" customFormat="1" hidden="1">
      <c r="G672" s="188"/>
    </row>
    <row r="673" spans="7:7" s="98" customFormat="1" hidden="1">
      <c r="G673" s="188"/>
    </row>
    <row r="674" spans="7:7" s="98" customFormat="1" hidden="1">
      <c r="G674" s="188"/>
    </row>
    <row r="675" spans="7:7" s="98" customFormat="1" hidden="1">
      <c r="G675" s="188"/>
    </row>
    <row r="676" spans="7:7" s="98" customFormat="1" hidden="1">
      <c r="G676" s="188"/>
    </row>
    <row r="677" spans="7:7" s="98" customFormat="1" hidden="1">
      <c r="G677" s="188"/>
    </row>
    <row r="678" spans="7:7" s="98" customFormat="1" hidden="1">
      <c r="G678" s="188"/>
    </row>
    <row r="679" spans="7:7" s="98" customFormat="1" hidden="1">
      <c r="G679" s="188"/>
    </row>
    <row r="680" spans="7:7" s="98" customFormat="1" hidden="1">
      <c r="G680" s="188"/>
    </row>
    <row r="681" spans="7:7" s="98" customFormat="1" hidden="1">
      <c r="G681" s="188"/>
    </row>
    <row r="682" spans="7:7" s="98" customFormat="1" hidden="1">
      <c r="G682" s="188"/>
    </row>
    <row r="683" spans="7:7" s="98" customFormat="1" hidden="1">
      <c r="G683" s="188"/>
    </row>
    <row r="684" spans="7:7" s="98" customFormat="1" hidden="1">
      <c r="G684" s="188"/>
    </row>
    <row r="685" spans="7:7" s="98" customFormat="1" hidden="1">
      <c r="G685" s="188"/>
    </row>
    <row r="686" spans="7:7" s="98" customFormat="1" hidden="1">
      <c r="G686" s="188"/>
    </row>
    <row r="687" spans="7:7" s="98" customFormat="1" hidden="1">
      <c r="G687" s="188"/>
    </row>
    <row r="688" spans="7:7" s="98" customFormat="1" hidden="1">
      <c r="G688" s="188"/>
    </row>
    <row r="689" spans="7:7" s="98" customFormat="1" hidden="1">
      <c r="G689" s="188"/>
    </row>
    <row r="690" spans="7:7" s="98" customFormat="1" hidden="1">
      <c r="G690" s="188"/>
    </row>
    <row r="691" spans="7:7" s="98" customFormat="1" hidden="1">
      <c r="G691" s="188"/>
    </row>
    <row r="692" spans="7:7" s="98" customFormat="1" hidden="1">
      <c r="G692" s="188"/>
    </row>
    <row r="693" spans="7:7" s="98" customFormat="1" hidden="1">
      <c r="G693" s="188"/>
    </row>
    <row r="694" spans="7:7" s="98" customFormat="1" hidden="1">
      <c r="G694" s="188"/>
    </row>
    <row r="695" spans="7:7" s="98" customFormat="1" hidden="1">
      <c r="G695" s="188"/>
    </row>
    <row r="696" spans="7:7" s="98" customFormat="1" hidden="1">
      <c r="G696" s="188"/>
    </row>
    <row r="697" spans="7:7" s="98" customFormat="1" hidden="1">
      <c r="G697" s="188"/>
    </row>
    <row r="698" spans="7:7" s="98" customFormat="1" hidden="1">
      <c r="G698" s="188"/>
    </row>
    <row r="699" spans="7:7" s="98" customFormat="1" hidden="1">
      <c r="G699" s="188"/>
    </row>
    <row r="700" spans="7:7" s="98" customFormat="1" hidden="1">
      <c r="G700" s="188"/>
    </row>
    <row r="701" spans="7:7" s="98" customFormat="1" hidden="1">
      <c r="G701" s="188"/>
    </row>
    <row r="702" spans="7:7" s="98" customFormat="1" hidden="1">
      <c r="G702" s="188"/>
    </row>
    <row r="703" spans="7:7" s="98" customFormat="1" hidden="1">
      <c r="G703" s="188"/>
    </row>
    <row r="704" spans="7:7" s="98" customFormat="1" hidden="1">
      <c r="G704" s="188"/>
    </row>
    <row r="705" spans="7:7" s="98" customFormat="1" hidden="1">
      <c r="G705" s="188"/>
    </row>
    <row r="706" spans="7:7" s="98" customFormat="1" hidden="1">
      <c r="G706" s="188"/>
    </row>
    <row r="707" spans="7:7" s="98" customFormat="1" hidden="1">
      <c r="G707" s="188"/>
    </row>
    <row r="708" spans="7:7" s="98" customFormat="1" hidden="1">
      <c r="G708" s="188"/>
    </row>
    <row r="709" spans="7:7" s="98" customFormat="1" hidden="1">
      <c r="G709" s="188"/>
    </row>
    <row r="710" spans="7:7" s="98" customFormat="1" hidden="1">
      <c r="G710" s="188"/>
    </row>
    <row r="711" spans="7:7" s="98" customFormat="1" hidden="1">
      <c r="G711" s="188"/>
    </row>
    <row r="712" spans="7:7" s="98" customFormat="1" hidden="1">
      <c r="G712" s="188"/>
    </row>
    <row r="713" spans="7:7" s="98" customFormat="1" hidden="1">
      <c r="G713" s="188"/>
    </row>
    <row r="714" spans="7:7" s="98" customFormat="1" hidden="1">
      <c r="G714" s="188"/>
    </row>
    <row r="715" spans="7:7" s="98" customFormat="1" hidden="1">
      <c r="G715" s="188"/>
    </row>
    <row r="716" spans="7:7" s="98" customFormat="1" hidden="1">
      <c r="G716" s="188"/>
    </row>
    <row r="717" spans="7:7" s="98" customFormat="1" hidden="1">
      <c r="G717" s="188"/>
    </row>
    <row r="718" spans="7:7" s="98" customFormat="1" hidden="1">
      <c r="G718" s="188"/>
    </row>
    <row r="719" spans="7:7" s="98" customFormat="1" hidden="1">
      <c r="G719" s="188"/>
    </row>
    <row r="720" spans="7:7" s="98" customFormat="1" hidden="1">
      <c r="G720" s="188"/>
    </row>
    <row r="721" spans="7:7" s="98" customFormat="1" hidden="1">
      <c r="G721" s="188"/>
    </row>
    <row r="722" spans="7:7" s="98" customFormat="1" hidden="1">
      <c r="G722" s="188"/>
    </row>
    <row r="723" spans="7:7" s="98" customFormat="1" hidden="1">
      <c r="G723" s="188"/>
    </row>
    <row r="724" spans="7:7" s="98" customFormat="1" hidden="1">
      <c r="G724" s="188"/>
    </row>
    <row r="725" spans="7:7" s="98" customFormat="1" hidden="1">
      <c r="G725" s="188"/>
    </row>
    <row r="726" spans="7:7" s="98" customFormat="1" hidden="1">
      <c r="G726" s="188"/>
    </row>
    <row r="727" spans="7:7" s="98" customFormat="1" hidden="1">
      <c r="G727" s="188"/>
    </row>
    <row r="728" spans="7:7" s="98" customFormat="1" hidden="1">
      <c r="G728" s="188"/>
    </row>
    <row r="729" spans="7:7" s="98" customFormat="1" hidden="1">
      <c r="G729" s="188"/>
    </row>
    <row r="730" spans="7:7" s="98" customFormat="1" hidden="1">
      <c r="G730" s="188"/>
    </row>
    <row r="731" spans="7:7" s="98" customFormat="1" hidden="1">
      <c r="G731" s="188"/>
    </row>
    <row r="732" spans="7:7" s="98" customFormat="1" hidden="1">
      <c r="G732" s="188"/>
    </row>
    <row r="733" spans="7:7" s="98" customFormat="1" hidden="1">
      <c r="G733" s="188"/>
    </row>
    <row r="734" spans="7:7" s="98" customFormat="1" hidden="1">
      <c r="G734" s="188"/>
    </row>
    <row r="735" spans="7:7" s="98" customFormat="1" hidden="1">
      <c r="G735" s="188"/>
    </row>
    <row r="736" spans="7:7" s="98" customFormat="1" hidden="1">
      <c r="G736" s="188"/>
    </row>
    <row r="737" spans="7:7" s="98" customFormat="1" hidden="1">
      <c r="G737" s="188"/>
    </row>
    <row r="738" spans="7:7" s="98" customFormat="1" hidden="1">
      <c r="G738" s="188"/>
    </row>
    <row r="739" spans="7:7" s="98" customFormat="1" hidden="1">
      <c r="G739" s="188"/>
    </row>
    <row r="740" spans="7:7" s="98" customFormat="1" hidden="1">
      <c r="G740" s="188"/>
    </row>
    <row r="741" spans="7:7" s="98" customFormat="1" hidden="1">
      <c r="G741" s="188"/>
    </row>
    <row r="742" spans="7:7" s="98" customFormat="1" hidden="1">
      <c r="G742" s="188"/>
    </row>
    <row r="743" spans="7:7" s="98" customFormat="1" hidden="1">
      <c r="G743" s="188"/>
    </row>
    <row r="744" spans="7:7" s="98" customFormat="1" hidden="1">
      <c r="G744" s="188"/>
    </row>
    <row r="745" spans="7:7" s="98" customFormat="1" hidden="1">
      <c r="G745" s="188"/>
    </row>
    <row r="746" spans="7:7" s="98" customFormat="1" hidden="1">
      <c r="G746" s="188"/>
    </row>
    <row r="747" spans="7:7" s="98" customFormat="1" hidden="1">
      <c r="G747" s="188"/>
    </row>
    <row r="748" spans="7:7" s="98" customFormat="1" hidden="1">
      <c r="G748" s="188"/>
    </row>
    <row r="749" spans="7:7" s="98" customFormat="1" hidden="1">
      <c r="G749" s="188"/>
    </row>
    <row r="750" spans="7:7" s="98" customFormat="1" hidden="1">
      <c r="G750" s="188"/>
    </row>
    <row r="751" spans="7:7" s="98" customFormat="1" hidden="1">
      <c r="G751" s="188"/>
    </row>
    <row r="752" spans="7:7" s="98" customFormat="1" hidden="1">
      <c r="G752" s="188"/>
    </row>
    <row r="753" spans="7:7" s="98" customFormat="1" hidden="1">
      <c r="G753" s="188"/>
    </row>
    <row r="754" spans="7:7" s="98" customFormat="1" hidden="1">
      <c r="G754" s="188"/>
    </row>
    <row r="755" spans="7:7" s="98" customFormat="1" hidden="1">
      <c r="G755" s="188"/>
    </row>
    <row r="756" spans="7:7" s="98" customFormat="1" hidden="1">
      <c r="G756" s="188"/>
    </row>
    <row r="757" spans="7:7" s="98" customFormat="1" hidden="1">
      <c r="G757" s="188"/>
    </row>
    <row r="758" spans="7:7" s="98" customFormat="1" hidden="1">
      <c r="G758" s="188"/>
    </row>
    <row r="759" spans="7:7" s="98" customFormat="1" hidden="1">
      <c r="G759" s="188"/>
    </row>
    <row r="760" spans="7:7" s="98" customFormat="1" hidden="1">
      <c r="G760" s="188"/>
    </row>
    <row r="761" spans="7:7" s="98" customFormat="1" hidden="1">
      <c r="G761" s="188"/>
    </row>
    <row r="762" spans="7:7" s="98" customFormat="1" hidden="1">
      <c r="G762" s="188"/>
    </row>
    <row r="763" spans="7:7" s="98" customFormat="1" hidden="1">
      <c r="G763" s="188"/>
    </row>
    <row r="764" spans="7:7" s="98" customFormat="1" hidden="1">
      <c r="G764" s="188"/>
    </row>
    <row r="765" spans="7:7" s="98" customFormat="1" hidden="1">
      <c r="G765" s="188"/>
    </row>
    <row r="766" spans="7:7" s="98" customFormat="1" hidden="1">
      <c r="G766" s="188"/>
    </row>
    <row r="767" spans="7:7" s="98" customFormat="1" hidden="1">
      <c r="G767" s="188"/>
    </row>
    <row r="768" spans="7:7" s="98" customFormat="1" hidden="1">
      <c r="G768" s="188"/>
    </row>
    <row r="769" spans="7:7" s="98" customFormat="1" hidden="1">
      <c r="G769" s="188"/>
    </row>
    <row r="770" spans="7:7" s="98" customFormat="1" hidden="1">
      <c r="G770" s="188"/>
    </row>
    <row r="771" spans="7:7" s="98" customFormat="1" hidden="1">
      <c r="G771" s="188"/>
    </row>
    <row r="772" spans="7:7" s="98" customFormat="1" hidden="1">
      <c r="G772" s="188"/>
    </row>
    <row r="773" spans="7:7" s="98" customFormat="1" hidden="1">
      <c r="G773" s="188"/>
    </row>
    <row r="774" spans="7:7" s="98" customFormat="1" hidden="1">
      <c r="G774" s="188"/>
    </row>
    <row r="775" spans="7:7" s="98" customFormat="1" hidden="1">
      <c r="G775" s="188"/>
    </row>
    <row r="776" spans="7:7" s="98" customFormat="1" hidden="1">
      <c r="G776" s="188"/>
    </row>
    <row r="777" spans="7:7" s="98" customFormat="1" hidden="1">
      <c r="G777" s="188"/>
    </row>
    <row r="778" spans="7:7" s="98" customFormat="1" hidden="1">
      <c r="G778" s="188"/>
    </row>
    <row r="779" spans="7:7" s="98" customFormat="1" hidden="1">
      <c r="G779" s="188"/>
    </row>
    <row r="780" spans="7:7" s="98" customFormat="1" hidden="1">
      <c r="G780" s="188"/>
    </row>
    <row r="781" spans="7:7" s="98" customFormat="1" hidden="1">
      <c r="G781" s="188"/>
    </row>
    <row r="782" spans="7:7" s="98" customFormat="1" hidden="1">
      <c r="G782" s="188"/>
    </row>
    <row r="783" spans="7:7" s="98" customFormat="1" hidden="1">
      <c r="G783" s="188"/>
    </row>
    <row r="784" spans="7:7" s="98" customFormat="1" hidden="1">
      <c r="G784" s="188"/>
    </row>
    <row r="785" spans="7:7" s="98" customFormat="1" hidden="1">
      <c r="G785" s="188"/>
    </row>
    <row r="786" spans="7:7" s="98" customFormat="1" hidden="1">
      <c r="G786" s="188"/>
    </row>
    <row r="787" spans="7:7" s="98" customFormat="1" hidden="1">
      <c r="G787" s="188"/>
    </row>
    <row r="788" spans="7:7" s="98" customFormat="1" hidden="1">
      <c r="G788" s="188"/>
    </row>
    <row r="789" spans="7:7" s="98" customFormat="1" hidden="1">
      <c r="G789" s="188"/>
    </row>
    <row r="790" spans="7:7" s="98" customFormat="1" hidden="1">
      <c r="G790" s="188"/>
    </row>
    <row r="791" spans="7:7" s="98" customFormat="1" hidden="1">
      <c r="G791" s="188"/>
    </row>
    <row r="792" spans="7:7" s="98" customFormat="1" hidden="1">
      <c r="G792" s="188"/>
    </row>
    <row r="793" spans="7:7" s="98" customFormat="1" hidden="1">
      <c r="G793" s="188"/>
    </row>
    <row r="794" spans="7:7" s="98" customFormat="1" hidden="1">
      <c r="G794" s="188"/>
    </row>
    <row r="795" spans="7:7" s="98" customFormat="1" hidden="1">
      <c r="G795" s="188"/>
    </row>
    <row r="796" spans="7:7" s="98" customFormat="1" hidden="1">
      <c r="G796" s="188"/>
    </row>
    <row r="797" spans="7:7" s="98" customFormat="1" hidden="1">
      <c r="G797" s="188"/>
    </row>
    <row r="798" spans="7:7" s="98" customFormat="1" hidden="1">
      <c r="G798" s="188"/>
    </row>
    <row r="799" spans="7:7" s="98" customFormat="1" hidden="1">
      <c r="G799" s="188"/>
    </row>
    <row r="800" spans="7:7" s="98" customFormat="1" hidden="1">
      <c r="G800" s="188"/>
    </row>
    <row r="801" spans="7:7" s="98" customFormat="1" hidden="1">
      <c r="G801" s="188"/>
    </row>
    <row r="802" spans="7:7" s="98" customFormat="1" hidden="1">
      <c r="G802" s="188"/>
    </row>
    <row r="803" spans="7:7" s="98" customFormat="1" hidden="1">
      <c r="G803" s="188"/>
    </row>
    <row r="804" spans="7:7" s="98" customFormat="1" hidden="1">
      <c r="G804" s="188"/>
    </row>
    <row r="805" spans="7:7" s="98" customFormat="1" hidden="1">
      <c r="G805" s="188"/>
    </row>
    <row r="806" spans="7:7" s="98" customFormat="1" hidden="1">
      <c r="G806" s="188"/>
    </row>
    <row r="807" spans="7:7" s="98" customFormat="1" hidden="1">
      <c r="G807" s="188"/>
    </row>
    <row r="808" spans="7:7" s="98" customFormat="1" hidden="1">
      <c r="G808" s="188"/>
    </row>
    <row r="809" spans="7:7" s="98" customFormat="1" hidden="1">
      <c r="G809" s="188"/>
    </row>
    <row r="810" spans="7:7" s="98" customFormat="1" hidden="1">
      <c r="G810" s="188"/>
    </row>
    <row r="811" spans="7:7" s="98" customFormat="1" hidden="1">
      <c r="G811" s="188"/>
    </row>
    <row r="812" spans="7:7" s="98" customFormat="1" hidden="1">
      <c r="G812" s="188"/>
    </row>
    <row r="813" spans="7:7" s="98" customFormat="1" hidden="1">
      <c r="G813" s="188"/>
    </row>
    <row r="814" spans="7:7" s="98" customFormat="1" hidden="1">
      <c r="G814" s="188"/>
    </row>
    <row r="815" spans="7:7" s="98" customFormat="1" hidden="1">
      <c r="G815" s="188"/>
    </row>
    <row r="816" spans="7:7" s="98" customFormat="1" hidden="1">
      <c r="G816" s="188"/>
    </row>
    <row r="817" spans="7:7" s="98" customFormat="1" hidden="1">
      <c r="G817" s="188"/>
    </row>
    <row r="818" spans="7:7" s="98" customFormat="1" hidden="1">
      <c r="G818" s="188"/>
    </row>
    <row r="819" spans="7:7" s="98" customFormat="1" hidden="1">
      <c r="G819" s="188"/>
    </row>
    <row r="820" spans="7:7" s="98" customFormat="1" hidden="1">
      <c r="G820" s="188"/>
    </row>
    <row r="821" spans="7:7" s="98" customFormat="1" hidden="1">
      <c r="G821" s="188"/>
    </row>
    <row r="822" spans="7:7" s="98" customFormat="1" hidden="1">
      <c r="G822" s="188"/>
    </row>
    <row r="823" spans="7:7" s="98" customFormat="1" hidden="1">
      <c r="G823" s="188"/>
    </row>
    <row r="824" spans="7:7" s="98" customFormat="1" hidden="1">
      <c r="G824" s="188"/>
    </row>
    <row r="825" spans="7:7" s="98" customFormat="1" hidden="1">
      <c r="G825" s="188"/>
    </row>
    <row r="826" spans="7:7" s="98" customFormat="1" hidden="1">
      <c r="G826" s="188"/>
    </row>
    <row r="827" spans="7:7" s="98" customFormat="1" hidden="1">
      <c r="G827" s="188"/>
    </row>
    <row r="828" spans="7:7" s="98" customFormat="1" hidden="1">
      <c r="G828" s="188"/>
    </row>
    <row r="829" spans="7:7" s="98" customFormat="1" hidden="1">
      <c r="G829" s="188"/>
    </row>
    <row r="830" spans="7:7" s="98" customFormat="1" hidden="1">
      <c r="G830" s="188"/>
    </row>
    <row r="831" spans="7:7" s="98" customFormat="1" hidden="1">
      <c r="G831" s="188"/>
    </row>
    <row r="832" spans="7:7" s="98" customFormat="1" hidden="1">
      <c r="G832" s="188"/>
    </row>
    <row r="833" spans="7:7" s="98" customFormat="1" hidden="1">
      <c r="G833" s="188"/>
    </row>
    <row r="834" spans="7:7" s="98" customFormat="1" hidden="1">
      <c r="G834" s="188"/>
    </row>
    <row r="835" spans="7:7" s="98" customFormat="1" hidden="1">
      <c r="G835" s="188"/>
    </row>
    <row r="836" spans="7:7" s="98" customFormat="1" hidden="1">
      <c r="G836" s="188"/>
    </row>
    <row r="837" spans="7:7" s="98" customFormat="1" hidden="1">
      <c r="G837" s="188"/>
    </row>
    <row r="838" spans="7:7" s="98" customFormat="1" hidden="1">
      <c r="G838" s="188"/>
    </row>
    <row r="839" spans="7:7" s="98" customFormat="1" hidden="1">
      <c r="G839" s="188"/>
    </row>
    <row r="840" spans="7:7" s="98" customFormat="1" hidden="1">
      <c r="G840" s="188"/>
    </row>
    <row r="841" spans="7:7" s="98" customFormat="1" hidden="1">
      <c r="G841" s="188"/>
    </row>
    <row r="842" spans="7:7" s="98" customFormat="1" hidden="1">
      <c r="G842" s="188"/>
    </row>
    <row r="843" spans="7:7" s="98" customFormat="1" hidden="1">
      <c r="G843" s="188"/>
    </row>
    <row r="844" spans="7:7" s="98" customFormat="1" hidden="1">
      <c r="G844" s="188"/>
    </row>
    <row r="845" spans="7:7" s="98" customFormat="1" hidden="1">
      <c r="G845" s="188"/>
    </row>
    <row r="846" spans="7:7" s="98" customFormat="1" hidden="1">
      <c r="G846" s="188"/>
    </row>
    <row r="847" spans="7:7" s="98" customFormat="1" hidden="1">
      <c r="G847" s="188"/>
    </row>
    <row r="848" spans="7:7" s="98" customFormat="1" hidden="1">
      <c r="G848" s="188"/>
    </row>
    <row r="849" spans="7:7" s="98" customFormat="1" hidden="1">
      <c r="G849" s="188"/>
    </row>
    <row r="850" spans="7:7" s="98" customFormat="1" hidden="1">
      <c r="G850" s="188"/>
    </row>
    <row r="851" spans="7:7" s="98" customFormat="1" hidden="1">
      <c r="G851" s="188"/>
    </row>
    <row r="852" spans="7:7" s="98" customFormat="1" hidden="1">
      <c r="G852" s="188"/>
    </row>
    <row r="853" spans="7:7" s="98" customFormat="1" hidden="1">
      <c r="G853" s="188"/>
    </row>
    <row r="854" spans="7:7" s="98" customFormat="1" hidden="1">
      <c r="G854" s="188"/>
    </row>
    <row r="855" spans="7:7" s="98" customFormat="1" hidden="1">
      <c r="G855" s="188"/>
    </row>
    <row r="856" spans="7:7" s="98" customFormat="1" hidden="1">
      <c r="G856" s="188"/>
    </row>
    <row r="857" spans="7:7" s="98" customFormat="1" hidden="1">
      <c r="G857" s="188"/>
    </row>
    <row r="858" spans="7:7" s="98" customFormat="1" hidden="1">
      <c r="G858" s="188"/>
    </row>
    <row r="859" spans="7:7" s="98" customFormat="1" hidden="1">
      <c r="G859" s="188"/>
    </row>
    <row r="860" spans="7:7" s="98" customFormat="1" hidden="1">
      <c r="G860" s="188"/>
    </row>
    <row r="861" spans="7:7" s="98" customFormat="1" hidden="1">
      <c r="G861" s="188"/>
    </row>
    <row r="862" spans="7:7" s="98" customFormat="1" hidden="1">
      <c r="G862" s="188"/>
    </row>
    <row r="863" spans="7:7" s="98" customFormat="1" hidden="1">
      <c r="G863" s="188"/>
    </row>
    <row r="864" spans="7:7" s="98" customFormat="1" hidden="1">
      <c r="G864" s="188"/>
    </row>
    <row r="865" spans="7:7" s="98" customFormat="1" hidden="1">
      <c r="G865" s="188"/>
    </row>
    <row r="866" spans="7:7" s="98" customFormat="1" hidden="1">
      <c r="G866" s="188"/>
    </row>
    <row r="867" spans="7:7" s="98" customFormat="1" hidden="1">
      <c r="G867" s="188"/>
    </row>
    <row r="868" spans="7:7" s="98" customFormat="1" hidden="1">
      <c r="G868" s="188"/>
    </row>
    <row r="869" spans="7:7" s="98" customFormat="1" hidden="1">
      <c r="G869" s="188"/>
    </row>
    <row r="870" spans="7:7" s="98" customFormat="1" hidden="1">
      <c r="G870" s="188"/>
    </row>
    <row r="871" spans="7:7" s="98" customFormat="1" hidden="1">
      <c r="G871" s="188"/>
    </row>
    <row r="872" spans="7:7" s="98" customFormat="1" hidden="1">
      <c r="G872" s="188"/>
    </row>
    <row r="873" spans="7:7" s="98" customFormat="1" hidden="1">
      <c r="G873" s="188"/>
    </row>
    <row r="874" spans="7:7" s="98" customFormat="1" hidden="1">
      <c r="G874" s="188"/>
    </row>
    <row r="875" spans="7:7" s="98" customFormat="1" hidden="1">
      <c r="G875" s="188"/>
    </row>
    <row r="876" spans="7:7" s="98" customFormat="1" hidden="1">
      <c r="G876" s="188"/>
    </row>
    <row r="877" spans="7:7" s="98" customFormat="1" hidden="1">
      <c r="G877" s="188"/>
    </row>
    <row r="878" spans="7:7" s="98" customFormat="1" hidden="1">
      <c r="G878" s="188"/>
    </row>
    <row r="879" spans="7:7" s="98" customFormat="1" hidden="1">
      <c r="G879" s="188"/>
    </row>
    <row r="880" spans="7:7" s="98" customFormat="1" hidden="1">
      <c r="G880" s="188"/>
    </row>
    <row r="881" spans="7:7" s="98" customFormat="1" hidden="1">
      <c r="G881" s="188"/>
    </row>
    <row r="882" spans="7:7" s="98" customFormat="1" hidden="1">
      <c r="G882" s="188"/>
    </row>
    <row r="883" spans="7:7" s="98" customFormat="1" hidden="1">
      <c r="G883" s="188"/>
    </row>
    <row r="884" spans="7:7" s="98" customFormat="1" hidden="1">
      <c r="G884" s="188"/>
    </row>
    <row r="885" spans="7:7" s="98" customFormat="1" hidden="1">
      <c r="G885" s="188"/>
    </row>
    <row r="886" spans="7:7" s="98" customFormat="1" hidden="1">
      <c r="G886" s="188"/>
    </row>
    <row r="887" spans="7:7" s="98" customFormat="1" hidden="1">
      <c r="G887" s="188"/>
    </row>
    <row r="888" spans="7:7" s="98" customFormat="1" hidden="1">
      <c r="G888" s="188"/>
    </row>
    <row r="889" spans="7:7" s="98" customFormat="1" hidden="1">
      <c r="G889" s="188"/>
    </row>
    <row r="890" spans="7:7" s="98" customFormat="1" hidden="1">
      <c r="G890" s="188"/>
    </row>
    <row r="891" spans="7:7" s="98" customFormat="1" hidden="1">
      <c r="G891" s="188"/>
    </row>
    <row r="892" spans="7:7" s="98" customFormat="1" hidden="1">
      <c r="G892" s="188"/>
    </row>
    <row r="893" spans="7:7" s="98" customFormat="1" hidden="1">
      <c r="G893" s="188"/>
    </row>
    <row r="894" spans="7:7" s="98" customFormat="1" hidden="1">
      <c r="G894" s="188"/>
    </row>
    <row r="895" spans="7:7" s="98" customFormat="1" hidden="1">
      <c r="G895" s="188"/>
    </row>
    <row r="896" spans="7:7" s="98" customFormat="1" hidden="1">
      <c r="G896" s="188"/>
    </row>
    <row r="897" spans="7:7" s="98" customFormat="1" hidden="1">
      <c r="G897" s="188"/>
    </row>
    <row r="898" spans="7:7" s="98" customFormat="1" hidden="1">
      <c r="G898" s="188"/>
    </row>
    <row r="899" spans="7:7" s="98" customFormat="1" hidden="1">
      <c r="G899" s="188"/>
    </row>
    <row r="900" spans="7:7" s="98" customFormat="1" hidden="1">
      <c r="G900" s="188"/>
    </row>
    <row r="901" spans="7:7" s="98" customFormat="1" hidden="1">
      <c r="G901" s="188"/>
    </row>
    <row r="902" spans="7:7" s="98" customFormat="1" hidden="1">
      <c r="G902" s="188"/>
    </row>
    <row r="903" spans="7:7" s="98" customFormat="1" hidden="1">
      <c r="G903" s="188"/>
    </row>
    <row r="904" spans="7:7" s="98" customFormat="1" hidden="1">
      <c r="G904" s="188"/>
    </row>
    <row r="905" spans="7:7" s="98" customFormat="1" hidden="1">
      <c r="G905" s="188"/>
    </row>
    <row r="906" spans="7:7" s="98" customFormat="1" hidden="1">
      <c r="G906" s="188"/>
    </row>
    <row r="907" spans="7:7" s="98" customFormat="1" hidden="1">
      <c r="G907" s="188"/>
    </row>
    <row r="908" spans="7:7" s="98" customFormat="1" hidden="1">
      <c r="G908" s="188"/>
    </row>
    <row r="909" spans="7:7" s="98" customFormat="1" hidden="1">
      <c r="G909" s="188"/>
    </row>
    <row r="910" spans="7:7" s="98" customFormat="1" hidden="1">
      <c r="G910" s="188"/>
    </row>
    <row r="911" spans="7:7" s="98" customFormat="1" hidden="1">
      <c r="G911" s="188"/>
    </row>
    <row r="912" spans="7:7" s="98" customFormat="1" hidden="1">
      <c r="G912" s="188"/>
    </row>
    <row r="913" spans="7:7" s="98" customFormat="1" hidden="1">
      <c r="G913" s="188"/>
    </row>
    <row r="914" spans="7:7" s="98" customFormat="1" hidden="1">
      <c r="G914" s="188"/>
    </row>
    <row r="915" spans="7:7" s="98" customFormat="1" hidden="1">
      <c r="G915" s="188"/>
    </row>
    <row r="916" spans="7:7" s="98" customFormat="1" hidden="1">
      <c r="G916" s="188"/>
    </row>
    <row r="917" spans="7:7" s="98" customFormat="1" hidden="1">
      <c r="G917" s="188"/>
    </row>
    <row r="918" spans="7:7" s="98" customFormat="1" hidden="1">
      <c r="G918" s="188"/>
    </row>
    <row r="919" spans="7:7" s="98" customFormat="1" hidden="1">
      <c r="G919" s="188"/>
    </row>
    <row r="920" spans="7:7" s="98" customFormat="1" hidden="1">
      <c r="G920" s="188"/>
    </row>
    <row r="921" spans="7:7" s="98" customFormat="1" hidden="1">
      <c r="G921" s="188"/>
    </row>
    <row r="922" spans="7:7" s="98" customFormat="1" hidden="1">
      <c r="G922" s="188"/>
    </row>
    <row r="923" spans="7:7" s="98" customFormat="1" hidden="1">
      <c r="G923" s="188"/>
    </row>
    <row r="924" spans="7:7" s="98" customFormat="1" hidden="1">
      <c r="G924" s="188"/>
    </row>
    <row r="925" spans="7:7" s="98" customFormat="1" hidden="1">
      <c r="G925" s="188"/>
    </row>
    <row r="926" spans="7:7" s="98" customFormat="1" hidden="1">
      <c r="G926" s="188"/>
    </row>
    <row r="927" spans="7:7" s="98" customFormat="1" hidden="1">
      <c r="G927" s="188"/>
    </row>
    <row r="928" spans="7:7" s="98" customFormat="1" hidden="1">
      <c r="G928" s="188"/>
    </row>
    <row r="929" spans="7:7" s="98" customFormat="1" hidden="1">
      <c r="G929" s="188"/>
    </row>
    <row r="930" spans="7:7" s="98" customFormat="1" hidden="1">
      <c r="G930" s="188"/>
    </row>
    <row r="931" spans="7:7" s="98" customFormat="1" hidden="1">
      <c r="G931" s="188"/>
    </row>
    <row r="932" spans="7:7" s="98" customFormat="1" hidden="1">
      <c r="G932" s="188"/>
    </row>
    <row r="933" spans="7:7" s="98" customFormat="1" hidden="1">
      <c r="G933" s="188"/>
    </row>
    <row r="934" spans="7:7" s="98" customFormat="1" hidden="1">
      <c r="G934" s="188"/>
    </row>
    <row r="935" spans="7:7" s="98" customFormat="1" hidden="1">
      <c r="G935" s="188"/>
    </row>
    <row r="936" spans="7:7" s="98" customFormat="1" hidden="1">
      <c r="G936" s="188"/>
    </row>
    <row r="937" spans="7:7" s="98" customFormat="1" hidden="1">
      <c r="G937" s="188"/>
    </row>
    <row r="938" spans="7:7" s="98" customFormat="1" hidden="1">
      <c r="G938" s="188"/>
    </row>
    <row r="939" spans="7:7" s="98" customFormat="1" hidden="1">
      <c r="G939" s="188"/>
    </row>
    <row r="940" spans="7:7" s="98" customFormat="1" hidden="1">
      <c r="G940" s="188"/>
    </row>
    <row r="941" spans="7:7" s="98" customFormat="1" hidden="1">
      <c r="G941" s="188"/>
    </row>
    <row r="942" spans="7:7" s="98" customFormat="1" hidden="1">
      <c r="G942" s="188"/>
    </row>
    <row r="943" spans="7:7" s="98" customFormat="1" hidden="1">
      <c r="G943" s="188"/>
    </row>
    <row r="944" spans="7:7" s="98" customFormat="1" hidden="1">
      <c r="G944" s="188"/>
    </row>
    <row r="945" spans="7:7" s="98" customFormat="1" hidden="1">
      <c r="G945" s="188"/>
    </row>
    <row r="946" spans="7:7" s="98" customFormat="1" hidden="1">
      <c r="G946" s="188"/>
    </row>
    <row r="947" spans="7:7" s="98" customFormat="1" hidden="1">
      <c r="G947" s="188"/>
    </row>
    <row r="948" spans="7:7" s="98" customFormat="1" hidden="1">
      <c r="G948" s="188"/>
    </row>
    <row r="949" spans="7:7" s="98" customFormat="1" hidden="1">
      <c r="G949" s="188"/>
    </row>
    <row r="950" spans="7:7" s="98" customFormat="1" hidden="1">
      <c r="G950" s="188"/>
    </row>
    <row r="951" spans="7:7" s="98" customFormat="1" hidden="1">
      <c r="G951" s="188"/>
    </row>
    <row r="952" spans="7:7" s="98" customFormat="1" hidden="1">
      <c r="G952" s="188"/>
    </row>
    <row r="953" spans="7:7" s="98" customFormat="1" hidden="1">
      <c r="G953" s="188"/>
    </row>
    <row r="954" spans="7:7" s="98" customFormat="1" hidden="1">
      <c r="G954" s="188"/>
    </row>
    <row r="955" spans="7:7" s="98" customFormat="1" hidden="1">
      <c r="G955" s="188"/>
    </row>
    <row r="956" spans="7:7" s="98" customFormat="1" hidden="1">
      <c r="G956" s="188"/>
    </row>
    <row r="957" spans="7:7" s="98" customFormat="1" hidden="1">
      <c r="G957" s="188"/>
    </row>
    <row r="958" spans="7:7" s="98" customFormat="1" hidden="1">
      <c r="G958" s="188"/>
    </row>
    <row r="959" spans="7:7" s="98" customFormat="1" hidden="1">
      <c r="G959" s="188"/>
    </row>
    <row r="960" spans="7:7" s="98" customFormat="1" hidden="1">
      <c r="G960" s="188"/>
    </row>
    <row r="961" spans="7:7" s="98" customFormat="1" hidden="1">
      <c r="G961" s="188"/>
    </row>
    <row r="962" spans="7:7" s="98" customFormat="1" hidden="1">
      <c r="G962" s="188"/>
    </row>
    <row r="963" spans="7:7" s="98" customFormat="1" hidden="1">
      <c r="G963" s="188"/>
    </row>
    <row r="964" spans="7:7" s="98" customFormat="1" hidden="1">
      <c r="G964" s="188"/>
    </row>
    <row r="965" spans="7:7" s="98" customFormat="1" hidden="1">
      <c r="G965" s="188"/>
    </row>
    <row r="966" spans="7:7" s="98" customFormat="1" hidden="1">
      <c r="G966" s="188"/>
    </row>
    <row r="967" spans="7:7" s="98" customFormat="1" hidden="1">
      <c r="G967" s="188"/>
    </row>
    <row r="968" spans="7:7" s="98" customFormat="1" hidden="1">
      <c r="G968" s="188"/>
    </row>
    <row r="969" spans="7:7" s="98" customFormat="1" hidden="1">
      <c r="G969" s="188"/>
    </row>
    <row r="970" spans="7:7" s="98" customFormat="1" hidden="1">
      <c r="G970" s="188"/>
    </row>
    <row r="971" spans="7:7" s="98" customFormat="1" hidden="1">
      <c r="G971" s="188"/>
    </row>
    <row r="972" spans="7:7" s="98" customFormat="1" hidden="1">
      <c r="G972" s="188"/>
    </row>
    <row r="973" spans="7:7" s="98" customFormat="1" hidden="1">
      <c r="G973" s="188"/>
    </row>
    <row r="974" spans="7:7" s="98" customFormat="1" hidden="1">
      <c r="G974" s="188"/>
    </row>
    <row r="975" spans="7:7" s="98" customFormat="1" hidden="1">
      <c r="G975" s="188"/>
    </row>
    <row r="976" spans="7:7" s="98" customFormat="1" hidden="1">
      <c r="G976" s="188"/>
    </row>
    <row r="977" spans="7:7" s="98" customFormat="1" hidden="1">
      <c r="G977" s="188"/>
    </row>
    <row r="978" spans="7:7" s="98" customFormat="1" hidden="1">
      <c r="G978" s="188"/>
    </row>
    <row r="979" spans="7:7" s="98" customFormat="1" hidden="1">
      <c r="G979" s="188"/>
    </row>
    <row r="980" spans="7:7" s="98" customFormat="1" hidden="1">
      <c r="G980" s="188"/>
    </row>
    <row r="981" spans="7:7" s="98" customFormat="1" hidden="1">
      <c r="G981" s="188"/>
    </row>
    <row r="982" spans="7:7" s="98" customFormat="1" hidden="1">
      <c r="G982" s="188"/>
    </row>
    <row r="983" spans="7:7" s="98" customFormat="1" hidden="1">
      <c r="G983" s="188"/>
    </row>
    <row r="984" spans="7:7" s="98" customFormat="1" hidden="1">
      <c r="G984" s="188"/>
    </row>
    <row r="985" spans="7:7" s="98" customFormat="1" hidden="1">
      <c r="G985" s="188"/>
    </row>
    <row r="986" spans="7:7" s="98" customFormat="1" hidden="1">
      <c r="G986" s="188"/>
    </row>
    <row r="987" spans="7:7" s="98" customFormat="1" hidden="1">
      <c r="G987" s="188"/>
    </row>
    <row r="988" spans="7:7" s="98" customFormat="1" hidden="1">
      <c r="G988" s="188"/>
    </row>
    <row r="989" spans="7:7" s="98" customFormat="1" hidden="1">
      <c r="G989" s="188"/>
    </row>
    <row r="990" spans="7:7" s="98" customFormat="1" hidden="1">
      <c r="G990" s="188"/>
    </row>
    <row r="991" spans="7:7" s="98" customFormat="1" hidden="1">
      <c r="G991" s="188"/>
    </row>
    <row r="992" spans="7:7" s="98" customFormat="1" hidden="1">
      <c r="G992" s="188"/>
    </row>
    <row r="993" spans="7:7" s="98" customFormat="1" hidden="1">
      <c r="G993" s="188"/>
    </row>
    <row r="994" spans="7:7" s="98" customFormat="1" hidden="1">
      <c r="G994" s="188"/>
    </row>
    <row r="995" spans="7:7" s="98" customFormat="1" hidden="1">
      <c r="G995" s="188"/>
    </row>
    <row r="996" spans="7:7" s="98" customFormat="1" hidden="1">
      <c r="G996" s="188"/>
    </row>
    <row r="997" spans="7:7" s="98" customFormat="1" hidden="1">
      <c r="G997" s="188"/>
    </row>
    <row r="998" spans="7:7" s="98" customFormat="1" hidden="1">
      <c r="G998" s="188"/>
    </row>
    <row r="999" spans="7:7" s="98" customFormat="1" hidden="1">
      <c r="G999" s="188"/>
    </row>
    <row r="1000" spans="7:7" s="98" customFormat="1" hidden="1">
      <c r="G1000" s="188"/>
    </row>
    <row r="1001" spans="7:7" s="98" customFormat="1" hidden="1">
      <c r="G1001" s="188"/>
    </row>
    <row r="1002" spans="7:7" s="98" customFormat="1" hidden="1">
      <c r="G1002" s="188"/>
    </row>
    <row r="1003" spans="7:7" s="98" customFormat="1" hidden="1">
      <c r="G1003" s="188"/>
    </row>
    <row r="1004" spans="7:7" s="98" customFormat="1" hidden="1">
      <c r="G1004" s="188"/>
    </row>
    <row r="1005" spans="7:7" s="98" customFormat="1" hidden="1">
      <c r="G1005" s="188"/>
    </row>
    <row r="1006" spans="7:7" s="98" customFormat="1" hidden="1">
      <c r="G1006" s="188"/>
    </row>
    <row r="1007" spans="7:7" s="98" customFormat="1" hidden="1">
      <c r="G1007" s="188"/>
    </row>
    <row r="1008" spans="7:7" s="98" customFormat="1" hidden="1">
      <c r="G1008" s="188"/>
    </row>
    <row r="1009" spans="7:7" s="98" customFormat="1" hidden="1">
      <c r="G1009" s="188"/>
    </row>
    <row r="1010" spans="7:7" s="98" customFormat="1" hidden="1">
      <c r="G1010" s="188"/>
    </row>
    <row r="1011" spans="7:7" s="98" customFormat="1" hidden="1">
      <c r="G1011" s="188"/>
    </row>
    <row r="1012" spans="7:7" s="98" customFormat="1" hidden="1">
      <c r="G1012" s="188"/>
    </row>
    <row r="1013" spans="7:7" s="98" customFormat="1" hidden="1">
      <c r="G1013" s="188"/>
    </row>
    <row r="1014" spans="7:7" s="98" customFormat="1" hidden="1">
      <c r="G1014" s="188"/>
    </row>
    <row r="1015" spans="7:7" s="98" customFormat="1" hidden="1">
      <c r="G1015" s="188"/>
    </row>
    <row r="1016" spans="7:7" s="98" customFormat="1" hidden="1">
      <c r="G1016" s="188"/>
    </row>
    <row r="1017" spans="7:7" s="98" customFormat="1" hidden="1">
      <c r="G1017" s="188"/>
    </row>
    <row r="1018" spans="7:7" s="98" customFormat="1" hidden="1">
      <c r="G1018" s="188"/>
    </row>
    <row r="1019" spans="7:7" s="98" customFormat="1" hidden="1">
      <c r="G1019" s="188"/>
    </row>
    <row r="1020" spans="7:7" s="98" customFormat="1" hidden="1">
      <c r="G1020" s="188"/>
    </row>
    <row r="1021" spans="7:7" s="98" customFormat="1" hidden="1">
      <c r="G1021" s="188"/>
    </row>
    <row r="1022" spans="7:7" s="98" customFormat="1" hidden="1">
      <c r="G1022" s="188"/>
    </row>
    <row r="1023" spans="7:7" s="98" customFormat="1" hidden="1">
      <c r="G1023" s="188"/>
    </row>
    <row r="1024" spans="7:7" s="98" customFormat="1" hidden="1">
      <c r="G1024" s="188"/>
    </row>
    <row r="1025" spans="7:7" s="98" customFormat="1" hidden="1">
      <c r="G1025" s="188"/>
    </row>
    <row r="1026" spans="7:7" s="98" customFormat="1" hidden="1">
      <c r="G1026" s="188"/>
    </row>
    <row r="1027" spans="7:7" s="98" customFormat="1" hidden="1">
      <c r="G1027" s="188"/>
    </row>
    <row r="1028" spans="7:7" s="98" customFormat="1" hidden="1">
      <c r="G1028" s="188"/>
    </row>
    <row r="1029" spans="7:7" s="98" customFormat="1" hidden="1">
      <c r="G1029" s="188"/>
    </row>
    <row r="1030" spans="7:7" s="98" customFormat="1" hidden="1">
      <c r="G1030" s="188"/>
    </row>
    <row r="1031" spans="7:7" s="98" customFormat="1" hidden="1">
      <c r="G1031" s="188"/>
    </row>
    <row r="1032" spans="7:7" s="98" customFormat="1" hidden="1">
      <c r="G1032" s="188"/>
    </row>
    <row r="1033" spans="7:7" s="98" customFormat="1" hidden="1">
      <c r="G1033" s="188"/>
    </row>
    <row r="1034" spans="7:7" s="98" customFormat="1" hidden="1">
      <c r="G1034" s="188"/>
    </row>
    <row r="1035" spans="7:7" s="98" customFormat="1" hidden="1">
      <c r="G1035" s="188"/>
    </row>
    <row r="1036" spans="7:7" s="98" customFormat="1" hidden="1">
      <c r="G1036" s="188"/>
    </row>
    <row r="1037" spans="7:7" s="98" customFormat="1" hidden="1">
      <c r="G1037" s="188"/>
    </row>
    <row r="1038" spans="7:7" s="98" customFormat="1" hidden="1">
      <c r="G1038" s="188"/>
    </row>
    <row r="1039" spans="7:7" s="98" customFormat="1" hidden="1">
      <c r="G1039" s="188"/>
    </row>
    <row r="1040" spans="7:7" s="98" customFormat="1" hidden="1">
      <c r="G1040" s="188"/>
    </row>
    <row r="1041" spans="7:7" s="98" customFormat="1" hidden="1">
      <c r="G1041" s="188"/>
    </row>
    <row r="1042" spans="7:7" s="98" customFormat="1" hidden="1">
      <c r="G1042" s="188"/>
    </row>
    <row r="1043" spans="7:7" s="98" customFormat="1" hidden="1">
      <c r="G1043" s="188"/>
    </row>
    <row r="1044" spans="7:7" s="98" customFormat="1" hidden="1">
      <c r="G1044" s="188"/>
    </row>
    <row r="1045" spans="7:7" s="98" customFormat="1" hidden="1">
      <c r="G1045" s="188"/>
    </row>
    <row r="1046" spans="7:7" s="98" customFormat="1" hidden="1">
      <c r="G1046" s="188"/>
    </row>
    <row r="1047" spans="7:7" s="98" customFormat="1" hidden="1">
      <c r="G1047" s="188"/>
    </row>
    <row r="1048" spans="7:7" s="98" customFormat="1" hidden="1">
      <c r="G1048" s="188"/>
    </row>
    <row r="1049" spans="7:7" s="98" customFormat="1" hidden="1">
      <c r="G1049" s="188"/>
    </row>
    <row r="1050" spans="7:7" s="98" customFormat="1" hidden="1">
      <c r="G1050" s="188"/>
    </row>
    <row r="1051" spans="7:7" s="98" customFormat="1" hidden="1">
      <c r="G1051" s="188"/>
    </row>
    <row r="1052" spans="7:7" s="98" customFormat="1" hidden="1">
      <c r="G1052" s="188"/>
    </row>
    <row r="1053" spans="7:7" s="98" customFormat="1" hidden="1">
      <c r="G1053" s="188"/>
    </row>
    <row r="1054" spans="7:7" s="98" customFormat="1" hidden="1">
      <c r="G1054" s="188"/>
    </row>
    <row r="1055" spans="7:7" s="98" customFormat="1" hidden="1">
      <c r="G1055" s="188"/>
    </row>
    <row r="1056" spans="7:7" s="98" customFormat="1" hidden="1">
      <c r="G1056" s="188"/>
    </row>
    <row r="1057" spans="7:7" s="98" customFormat="1" hidden="1">
      <c r="G1057" s="188"/>
    </row>
    <row r="1058" spans="7:7" s="98" customFormat="1" hidden="1">
      <c r="G1058" s="188"/>
    </row>
    <row r="1059" spans="7:7" s="98" customFormat="1" hidden="1">
      <c r="G1059" s="188"/>
    </row>
    <row r="1060" spans="7:7" s="98" customFormat="1" hidden="1">
      <c r="G1060" s="188"/>
    </row>
    <row r="1061" spans="7:7" s="98" customFormat="1" hidden="1">
      <c r="G1061" s="188"/>
    </row>
    <row r="1062" spans="7:7" s="98" customFormat="1" hidden="1">
      <c r="G1062" s="188"/>
    </row>
    <row r="1063" spans="7:7" s="98" customFormat="1" hidden="1">
      <c r="G1063" s="188"/>
    </row>
    <row r="1064" spans="7:7" s="98" customFormat="1" hidden="1">
      <c r="G1064" s="188"/>
    </row>
    <row r="1065" spans="7:7" s="98" customFormat="1" hidden="1">
      <c r="G1065" s="188"/>
    </row>
    <row r="1066" spans="7:7" s="98" customFormat="1" hidden="1">
      <c r="G1066" s="188"/>
    </row>
    <row r="1067" spans="7:7" s="98" customFormat="1" hidden="1">
      <c r="G1067" s="188"/>
    </row>
    <row r="1068" spans="7:7" s="98" customFormat="1" hidden="1">
      <c r="G1068" s="188"/>
    </row>
    <row r="1069" spans="7:7" s="98" customFormat="1" hidden="1">
      <c r="G1069" s="188"/>
    </row>
    <row r="1070" spans="7:7" s="98" customFormat="1" hidden="1">
      <c r="G1070" s="188"/>
    </row>
    <row r="1071" spans="7:7" s="98" customFormat="1" hidden="1">
      <c r="G1071" s="188"/>
    </row>
    <row r="1072" spans="7:7" s="98" customFormat="1" hidden="1">
      <c r="G1072" s="188"/>
    </row>
    <row r="1073" spans="7:7" s="98" customFormat="1" hidden="1">
      <c r="G1073" s="188"/>
    </row>
    <row r="1074" spans="7:7" s="98" customFormat="1" hidden="1">
      <c r="G1074" s="188"/>
    </row>
    <row r="1075" spans="7:7" s="98" customFormat="1" hidden="1">
      <c r="G1075" s="188"/>
    </row>
    <row r="1076" spans="7:7" s="98" customFormat="1" hidden="1">
      <c r="G1076" s="188"/>
    </row>
    <row r="1077" spans="7:7" s="98" customFormat="1" hidden="1">
      <c r="G1077" s="188"/>
    </row>
    <row r="1078" spans="7:7" s="98" customFormat="1" hidden="1">
      <c r="G1078" s="188"/>
    </row>
    <row r="1079" spans="7:7" s="98" customFormat="1" hidden="1">
      <c r="G1079" s="188"/>
    </row>
    <row r="1080" spans="7:7" s="98" customFormat="1" hidden="1">
      <c r="G1080" s="188"/>
    </row>
    <row r="1081" spans="7:7" s="98" customFormat="1" hidden="1">
      <c r="G1081" s="188"/>
    </row>
    <row r="1082" spans="7:7" s="98" customFormat="1" hidden="1">
      <c r="G1082" s="188"/>
    </row>
    <row r="1083" spans="7:7" s="98" customFormat="1" hidden="1">
      <c r="G1083" s="188"/>
    </row>
    <row r="1084" spans="7:7" s="98" customFormat="1" hidden="1">
      <c r="G1084" s="188"/>
    </row>
    <row r="1085" spans="7:7" s="98" customFormat="1" hidden="1">
      <c r="G1085" s="188"/>
    </row>
    <row r="1086" spans="7:7" s="98" customFormat="1" hidden="1">
      <c r="G1086" s="188"/>
    </row>
    <row r="1087" spans="7:7" s="98" customFormat="1" hidden="1">
      <c r="G1087" s="188"/>
    </row>
    <row r="1088" spans="7:7" s="98" customFormat="1" hidden="1">
      <c r="G1088" s="188"/>
    </row>
    <row r="1089" spans="7:7" s="98" customFormat="1" hidden="1">
      <c r="G1089" s="188"/>
    </row>
    <row r="1090" spans="7:7" s="98" customFormat="1" hidden="1">
      <c r="G1090" s="188"/>
    </row>
    <row r="1091" spans="7:7" s="98" customFormat="1" hidden="1">
      <c r="G1091" s="188"/>
    </row>
    <row r="1092" spans="7:7" s="98" customFormat="1" hidden="1">
      <c r="G1092" s="188"/>
    </row>
    <row r="1093" spans="7:7" s="98" customFormat="1" hidden="1">
      <c r="G1093" s="188"/>
    </row>
    <row r="1094" spans="7:7" s="98" customFormat="1" hidden="1">
      <c r="G1094" s="188"/>
    </row>
    <row r="1095" spans="7:7" s="98" customFormat="1" hidden="1">
      <c r="G1095" s="188"/>
    </row>
    <row r="1096" spans="7:7" s="98" customFormat="1" hidden="1">
      <c r="G1096" s="188"/>
    </row>
    <row r="1097" spans="7:7" s="98" customFormat="1" hidden="1">
      <c r="G1097" s="188"/>
    </row>
    <row r="1098" spans="7:7" s="98" customFormat="1" hidden="1">
      <c r="G1098" s="188"/>
    </row>
    <row r="1099" spans="7:7" s="98" customFormat="1" hidden="1">
      <c r="G1099" s="188"/>
    </row>
    <row r="1100" spans="7:7" s="98" customFormat="1" hidden="1">
      <c r="G1100" s="188"/>
    </row>
    <row r="1101" spans="7:7" s="98" customFormat="1" hidden="1">
      <c r="G1101" s="188"/>
    </row>
    <row r="1102" spans="7:7" s="98" customFormat="1" hidden="1">
      <c r="G1102" s="188"/>
    </row>
    <row r="1103" spans="7:7" s="98" customFormat="1" hidden="1">
      <c r="G1103" s="188"/>
    </row>
    <row r="1104" spans="7:7" s="98" customFormat="1" hidden="1">
      <c r="G1104" s="188"/>
    </row>
    <row r="1105" spans="7:7" s="98" customFormat="1" hidden="1">
      <c r="G1105" s="188"/>
    </row>
    <row r="1106" spans="7:7" s="98" customFormat="1" hidden="1">
      <c r="G1106" s="188"/>
    </row>
    <row r="1107" spans="7:7" s="98" customFormat="1" hidden="1">
      <c r="G1107" s="188"/>
    </row>
    <row r="1108" spans="7:7" s="98" customFormat="1" hidden="1">
      <c r="G1108" s="188"/>
    </row>
    <row r="1109" spans="7:7" s="98" customFormat="1" hidden="1">
      <c r="G1109" s="188"/>
    </row>
    <row r="1110" spans="7:7" s="98" customFormat="1" hidden="1">
      <c r="G1110" s="188"/>
    </row>
    <row r="1111" spans="7:7" s="98" customFormat="1" hidden="1">
      <c r="G1111" s="188"/>
    </row>
    <row r="1112" spans="7:7" s="98" customFormat="1" hidden="1">
      <c r="G1112" s="188"/>
    </row>
    <row r="1113" spans="7:7" s="98" customFormat="1" hidden="1">
      <c r="G1113" s="188"/>
    </row>
    <row r="1114" spans="7:7" s="98" customFormat="1" hidden="1">
      <c r="G1114" s="188"/>
    </row>
    <row r="1115" spans="7:7" s="98" customFormat="1" hidden="1">
      <c r="G1115" s="188"/>
    </row>
    <row r="1116" spans="7:7" s="98" customFormat="1" hidden="1">
      <c r="G1116" s="188"/>
    </row>
    <row r="1117" spans="7:7" s="98" customFormat="1" hidden="1">
      <c r="G1117" s="188"/>
    </row>
    <row r="1118" spans="7:7" s="98" customFormat="1" hidden="1">
      <c r="G1118" s="188"/>
    </row>
    <row r="1119" spans="7:7" s="98" customFormat="1" hidden="1">
      <c r="G1119" s="188"/>
    </row>
    <row r="1120" spans="7:7" s="98" customFormat="1" hidden="1">
      <c r="G1120" s="188"/>
    </row>
    <row r="1121" spans="7:7" s="98" customFormat="1" hidden="1">
      <c r="G1121" s="188"/>
    </row>
    <row r="1122" spans="7:7" s="98" customFormat="1" hidden="1">
      <c r="G1122" s="188"/>
    </row>
    <row r="1123" spans="7:7" s="98" customFormat="1" hidden="1">
      <c r="G1123" s="188"/>
    </row>
    <row r="1124" spans="7:7" s="98" customFormat="1" hidden="1">
      <c r="G1124" s="188"/>
    </row>
    <row r="1125" spans="7:7" s="98" customFormat="1" hidden="1">
      <c r="G1125" s="188"/>
    </row>
    <row r="1126" spans="7:7" s="98" customFormat="1" hidden="1">
      <c r="G1126" s="188"/>
    </row>
    <row r="1127" spans="7:7" s="98" customFormat="1" hidden="1">
      <c r="G1127" s="188"/>
    </row>
    <row r="1128" spans="7:7" s="98" customFormat="1" hidden="1">
      <c r="G1128" s="188"/>
    </row>
    <row r="1129" spans="7:7" s="98" customFormat="1" hidden="1">
      <c r="G1129" s="188"/>
    </row>
    <row r="1130" spans="7:7" s="98" customFormat="1" hidden="1">
      <c r="G1130" s="188"/>
    </row>
    <row r="1131" spans="7:7" s="98" customFormat="1" hidden="1">
      <c r="G1131" s="188"/>
    </row>
    <row r="1132" spans="7:7" s="98" customFormat="1" hidden="1">
      <c r="G1132" s="188"/>
    </row>
    <row r="1133" spans="7:7" s="98" customFormat="1" hidden="1">
      <c r="G1133" s="188"/>
    </row>
    <row r="1134" spans="7:7" s="98" customFormat="1" hidden="1">
      <c r="G1134" s="188"/>
    </row>
    <row r="1135" spans="7:7" s="98" customFormat="1" hidden="1">
      <c r="G1135" s="188"/>
    </row>
    <row r="1136" spans="7:7" s="98" customFormat="1" hidden="1">
      <c r="G1136" s="188"/>
    </row>
    <row r="1137" spans="7:7" s="98" customFormat="1" hidden="1">
      <c r="G1137" s="188"/>
    </row>
    <row r="1138" spans="7:7" s="98" customFormat="1" hidden="1">
      <c r="G1138" s="188"/>
    </row>
    <row r="1139" spans="7:7" s="98" customFormat="1" hidden="1">
      <c r="G1139" s="188"/>
    </row>
    <row r="1140" spans="7:7" s="98" customFormat="1" hidden="1">
      <c r="G1140" s="188"/>
    </row>
    <row r="1141" spans="7:7" s="98" customFormat="1" hidden="1">
      <c r="G1141" s="188"/>
    </row>
    <row r="1142" spans="7:7" s="98" customFormat="1" hidden="1">
      <c r="G1142" s="188"/>
    </row>
    <row r="1143" spans="7:7" s="98" customFormat="1" hidden="1">
      <c r="G1143" s="188"/>
    </row>
    <row r="1144" spans="7:7" s="98" customFormat="1" hidden="1">
      <c r="G1144" s="188"/>
    </row>
    <row r="1145" spans="7:7" s="98" customFormat="1" hidden="1">
      <c r="G1145" s="188"/>
    </row>
    <row r="1146" spans="7:7" s="98" customFormat="1" hidden="1">
      <c r="G1146" s="188"/>
    </row>
    <row r="1147" spans="7:7" s="98" customFormat="1" hidden="1">
      <c r="G1147" s="188"/>
    </row>
    <row r="1148" spans="7:7" s="98" customFormat="1" hidden="1">
      <c r="G1148" s="188"/>
    </row>
    <row r="1149" spans="7:7" s="98" customFormat="1" hidden="1">
      <c r="G1149" s="188"/>
    </row>
    <row r="1150" spans="7:7" s="98" customFormat="1" hidden="1">
      <c r="G1150" s="188"/>
    </row>
    <row r="1151" spans="7:7" s="98" customFormat="1" hidden="1">
      <c r="G1151" s="188"/>
    </row>
    <row r="1152" spans="7:7" s="98" customFormat="1" hidden="1">
      <c r="G1152" s="188"/>
    </row>
    <row r="1153" spans="7:7" s="98" customFormat="1" hidden="1">
      <c r="G1153" s="188"/>
    </row>
    <row r="1154" spans="7:7" s="98" customFormat="1" hidden="1">
      <c r="G1154" s="188"/>
    </row>
    <row r="1155" spans="7:7" s="98" customFormat="1" hidden="1">
      <c r="G1155" s="188"/>
    </row>
    <row r="1156" spans="7:7" s="98" customFormat="1" hidden="1">
      <c r="G1156" s="188"/>
    </row>
    <row r="1157" spans="7:7" s="98" customFormat="1" hidden="1">
      <c r="G1157" s="188"/>
    </row>
    <row r="1158" spans="7:7" s="98" customFormat="1" hidden="1">
      <c r="G1158" s="188"/>
    </row>
    <row r="1159" spans="7:7" s="98" customFormat="1" hidden="1">
      <c r="G1159" s="188"/>
    </row>
    <row r="1160" spans="7:7" s="98" customFormat="1" hidden="1">
      <c r="G1160" s="188"/>
    </row>
    <row r="1161" spans="7:7" s="98" customFormat="1" hidden="1">
      <c r="G1161" s="188"/>
    </row>
    <row r="1162" spans="7:7" s="98" customFormat="1" hidden="1">
      <c r="G1162" s="188"/>
    </row>
    <row r="1163" spans="7:7" s="98" customFormat="1" hidden="1">
      <c r="G1163" s="188"/>
    </row>
    <row r="1164" spans="7:7" s="98" customFormat="1" hidden="1">
      <c r="G1164" s="188"/>
    </row>
    <row r="1165" spans="7:7" s="98" customFormat="1" hidden="1">
      <c r="G1165" s="188"/>
    </row>
    <row r="1166" spans="7:7" s="98" customFormat="1" hidden="1">
      <c r="G1166" s="188"/>
    </row>
    <row r="1167" spans="7:7" s="98" customFormat="1" hidden="1">
      <c r="G1167" s="188"/>
    </row>
    <row r="1168" spans="7:7" s="98" customFormat="1" hidden="1">
      <c r="G1168" s="188"/>
    </row>
    <row r="1169" spans="7:7" s="98" customFormat="1" hidden="1">
      <c r="G1169" s="188"/>
    </row>
    <row r="1170" spans="7:7" s="98" customFormat="1" hidden="1">
      <c r="G1170" s="188"/>
    </row>
    <row r="1171" spans="7:7" s="98" customFormat="1" hidden="1">
      <c r="G1171" s="188"/>
    </row>
    <row r="1172" spans="7:7" s="98" customFormat="1" hidden="1">
      <c r="G1172" s="188"/>
    </row>
    <row r="1173" spans="7:7" s="98" customFormat="1" hidden="1">
      <c r="G1173" s="188"/>
    </row>
    <row r="1174" spans="7:7" s="98" customFormat="1" hidden="1">
      <c r="G1174" s="188"/>
    </row>
    <row r="1175" spans="7:7" s="98" customFormat="1" hidden="1">
      <c r="G1175" s="188"/>
    </row>
    <row r="1176" spans="7:7" s="98" customFormat="1" hidden="1">
      <c r="G1176" s="188"/>
    </row>
    <row r="1177" spans="7:7" s="98" customFormat="1" hidden="1">
      <c r="G1177" s="188"/>
    </row>
    <row r="1178" spans="7:7" s="98" customFormat="1" hidden="1">
      <c r="G1178" s="188"/>
    </row>
    <row r="1179" spans="7:7" s="98" customFormat="1" hidden="1">
      <c r="G1179" s="188"/>
    </row>
    <row r="1180" spans="7:7" s="98" customFormat="1" hidden="1">
      <c r="G1180" s="188"/>
    </row>
    <row r="1181" spans="7:7" s="98" customFormat="1" hidden="1">
      <c r="G1181" s="188"/>
    </row>
    <row r="1182" spans="7:7" s="98" customFormat="1" hidden="1">
      <c r="G1182" s="188"/>
    </row>
    <row r="1183" spans="7:7" s="98" customFormat="1" hidden="1">
      <c r="G1183" s="188"/>
    </row>
    <row r="1184" spans="7:7" s="98" customFormat="1" hidden="1">
      <c r="G1184" s="188"/>
    </row>
    <row r="1185" spans="7:7" s="98" customFormat="1" hidden="1">
      <c r="G1185" s="188"/>
    </row>
    <row r="1186" spans="7:7" s="98" customFormat="1" hidden="1">
      <c r="G1186" s="188"/>
    </row>
    <row r="1187" spans="7:7" s="98" customFormat="1" hidden="1">
      <c r="G1187" s="188"/>
    </row>
    <row r="1188" spans="7:7" s="98" customFormat="1" hidden="1">
      <c r="G1188" s="188"/>
    </row>
    <row r="1189" spans="7:7" s="98" customFormat="1" hidden="1">
      <c r="G1189" s="188"/>
    </row>
    <row r="1190" spans="7:7" s="98" customFormat="1" hidden="1">
      <c r="G1190" s="188"/>
    </row>
    <row r="1191" spans="7:7" s="98" customFormat="1" hidden="1">
      <c r="G1191" s="188"/>
    </row>
    <row r="1192" spans="7:7" s="98" customFormat="1" hidden="1">
      <c r="G1192" s="188"/>
    </row>
    <row r="1193" spans="7:7" s="98" customFormat="1" hidden="1">
      <c r="G1193" s="188"/>
    </row>
    <row r="1194" spans="7:7" s="98" customFormat="1" hidden="1">
      <c r="G1194" s="188"/>
    </row>
    <row r="1195" spans="7:7" s="98" customFormat="1" hidden="1">
      <c r="G1195" s="188"/>
    </row>
    <row r="1196" spans="7:7" s="98" customFormat="1" hidden="1">
      <c r="G1196" s="188"/>
    </row>
    <row r="1197" spans="7:7" s="98" customFormat="1" hidden="1">
      <c r="G1197" s="188"/>
    </row>
    <row r="1198" spans="7:7" s="98" customFormat="1" hidden="1">
      <c r="G1198" s="188"/>
    </row>
    <row r="1199" spans="7:7" s="98" customFormat="1" hidden="1">
      <c r="G1199" s="188"/>
    </row>
    <row r="1200" spans="7:7" s="98" customFormat="1" hidden="1">
      <c r="G1200" s="188"/>
    </row>
    <row r="1201" spans="7:7" s="98" customFormat="1" hidden="1">
      <c r="G1201" s="188"/>
    </row>
    <row r="1202" spans="7:7" s="98" customFormat="1" hidden="1">
      <c r="G1202" s="188"/>
    </row>
    <row r="1203" spans="7:7" s="98" customFormat="1" hidden="1">
      <c r="G1203" s="188"/>
    </row>
    <row r="1204" spans="7:7" s="98" customFormat="1" hidden="1">
      <c r="G1204" s="188"/>
    </row>
    <row r="1205" spans="7:7" s="98" customFormat="1" hidden="1">
      <c r="G1205" s="188"/>
    </row>
    <row r="1206" spans="7:7" s="98" customFormat="1" hidden="1">
      <c r="G1206" s="188"/>
    </row>
    <row r="1207" spans="7:7" s="98" customFormat="1" hidden="1">
      <c r="G1207" s="188"/>
    </row>
    <row r="1208" spans="7:7" s="98" customFormat="1" hidden="1">
      <c r="G1208" s="188"/>
    </row>
    <row r="1209" spans="7:7" s="98" customFormat="1" hidden="1">
      <c r="G1209" s="188"/>
    </row>
    <row r="1210" spans="7:7" s="98" customFormat="1" hidden="1">
      <c r="G1210" s="188"/>
    </row>
    <row r="1211" spans="7:7" s="98" customFormat="1" hidden="1">
      <c r="G1211" s="188"/>
    </row>
    <row r="1212" spans="7:7" s="98" customFormat="1" hidden="1">
      <c r="G1212" s="188"/>
    </row>
    <row r="1213" spans="7:7" s="98" customFormat="1" hidden="1">
      <c r="G1213" s="188"/>
    </row>
    <row r="1214" spans="7:7" s="98" customFormat="1" hidden="1">
      <c r="G1214" s="188"/>
    </row>
    <row r="1215" spans="7:7" s="98" customFormat="1" hidden="1">
      <c r="G1215" s="188"/>
    </row>
    <row r="1216" spans="7:7" s="98" customFormat="1" hidden="1">
      <c r="G1216" s="188"/>
    </row>
    <row r="1217" spans="7:7" s="98" customFormat="1" hidden="1">
      <c r="G1217" s="188"/>
    </row>
    <row r="1218" spans="7:7" s="98" customFormat="1" hidden="1">
      <c r="G1218" s="188"/>
    </row>
    <row r="1219" spans="7:7" s="98" customFormat="1" hidden="1">
      <c r="G1219" s="188"/>
    </row>
    <row r="1220" spans="7:7" s="98" customFormat="1" hidden="1">
      <c r="G1220" s="188"/>
    </row>
    <row r="1221" spans="7:7" s="98" customFormat="1" hidden="1">
      <c r="G1221" s="188"/>
    </row>
    <row r="1222" spans="7:7" s="98" customFormat="1" hidden="1">
      <c r="G1222" s="188"/>
    </row>
    <row r="1223" spans="7:7" s="98" customFormat="1" hidden="1">
      <c r="G1223" s="188"/>
    </row>
    <row r="1224" spans="7:7" s="98" customFormat="1" hidden="1">
      <c r="G1224" s="188"/>
    </row>
    <row r="1225" spans="7:7" s="98" customFormat="1" hidden="1">
      <c r="G1225" s="188"/>
    </row>
    <row r="1226" spans="7:7" s="98" customFormat="1" hidden="1">
      <c r="G1226" s="188"/>
    </row>
    <row r="1227" spans="7:7" s="98" customFormat="1" hidden="1">
      <c r="G1227" s="188"/>
    </row>
    <row r="1228" spans="7:7" s="98" customFormat="1" hidden="1">
      <c r="G1228" s="188"/>
    </row>
    <row r="1229" spans="7:7" s="98" customFormat="1" hidden="1">
      <c r="G1229" s="188"/>
    </row>
    <row r="1230" spans="7:7" s="98" customFormat="1" hidden="1">
      <c r="G1230" s="188"/>
    </row>
    <row r="1231" spans="7:7" s="98" customFormat="1" hidden="1">
      <c r="G1231" s="188"/>
    </row>
    <row r="1232" spans="7:7" s="98" customFormat="1" hidden="1">
      <c r="G1232" s="188"/>
    </row>
    <row r="1233" spans="7:7" s="98" customFormat="1" hidden="1">
      <c r="G1233" s="188"/>
    </row>
    <row r="1234" spans="7:7" s="98" customFormat="1" hidden="1">
      <c r="G1234" s="188"/>
    </row>
    <row r="1235" spans="7:7" s="98" customFormat="1" hidden="1">
      <c r="G1235" s="188"/>
    </row>
    <row r="1236" spans="7:7" s="98" customFormat="1" hidden="1">
      <c r="G1236" s="188"/>
    </row>
    <row r="1237" spans="7:7" s="98" customFormat="1" hidden="1">
      <c r="G1237" s="188"/>
    </row>
    <row r="1238" spans="7:7" s="98" customFormat="1" hidden="1">
      <c r="G1238" s="188"/>
    </row>
    <row r="1239" spans="7:7" s="98" customFormat="1" hidden="1">
      <c r="G1239" s="188"/>
    </row>
    <row r="1240" spans="7:7" s="98" customFormat="1" hidden="1">
      <c r="G1240" s="188"/>
    </row>
    <row r="1241" spans="7:7" s="98" customFormat="1" hidden="1">
      <c r="G1241" s="188"/>
    </row>
    <row r="1242" spans="7:7" s="98" customFormat="1" hidden="1">
      <c r="G1242" s="188"/>
    </row>
    <row r="1243" spans="7:7" s="98" customFormat="1" hidden="1">
      <c r="G1243" s="188"/>
    </row>
    <row r="1244" spans="7:7" s="98" customFormat="1" hidden="1">
      <c r="G1244" s="188"/>
    </row>
    <row r="1245" spans="7:7" s="98" customFormat="1" hidden="1">
      <c r="G1245" s="188"/>
    </row>
    <row r="1246" spans="7:7" s="98" customFormat="1" hidden="1">
      <c r="G1246" s="188"/>
    </row>
    <row r="1247" spans="7:7" s="98" customFormat="1" hidden="1">
      <c r="G1247" s="188"/>
    </row>
    <row r="1248" spans="7:7" s="98" customFormat="1" hidden="1">
      <c r="G1248" s="188"/>
    </row>
    <row r="1249" spans="7:7" s="98" customFormat="1" hidden="1">
      <c r="G1249" s="188"/>
    </row>
    <row r="1250" spans="7:7" s="98" customFormat="1" hidden="1">
      <c r="G1250" s="188"/>
    </row>
    <row r="1251" spans="7:7" s="98" customFormat="1" hidden="1">
      <c r="G1251" s="188"/>
    </row>
    <row r="1252" spans="7:7" s="98" customFormat="1" hidden="1">
      <c r="G1252" s="188"/>
    </row>
    <row r="1253" spans="7:7" s="98" customFormat="1" hidden="1">
      <c r="G1253" s="188"/>
    </row>
    <row r="1254" spans="7:7" s="98" customFormat="1" hidden="1">
      <c r="G1254" s="188"/>
    </row>
    <row r="1255" spans="7:7" s="98" customFormat="1" hidden="1">
      <c r="G1255" s="188"/>
    </row>
    <row r="1256" spans="7:7" s="98" customFormat="1" hidden="1">
      <c r="G1256" s="188"/>
    </row>
    <row r="1257" spans="7:7" s="98" customFormat="1" hidden="1">
      <c r="G1257" s="188"/>
    </row>
    <row r="1258" spans="7:7" s="98" customFormat="1" hidden="1">
      <c r="G1258" s="188"/>
    </row>
    <row r="1259" spans="7:7" s="98" customFormat="1" hidden="1">
      <c r="G1259" s="188"/>
    </row>
    <row r="1260" spans="7:7" s="98" customFormat="1" hidden="1">
      <c r="G1260" s="188"/>
    </row>
    <row r="1261" spans="7:7" s="98" customFormat="1" hidden="1">
      <c r="G1261" s="188"/>
    </row>
    <row r="1262" spans="7:7" s="98" customFormat="1" hidden="1">
      <c r="G1262" s="188"/>
    </row>
    <row r="1263" spans="7:7" s="98" customFormat="1" hidden="1">
      <c r="G1263" s="188"/>
    </row>
    <row r="1264" spans="7:7" s="98" customFormat="1" hidden="1">
      <c r="G1264" s="188"/>
    </row>
    <row r="1265" spans="7:7" s="98" customFormat="1" hidden="1">
      <c r="G1265" s="188"/>
    </row>
    <row r="1266" spans="7:7" s="98" customFormat="1" hidden="1">
      <c r="G1266" s="188"/>
    </row>
    <row r="1267" spans="7:7" s="98" customFormat="1" hidden="1">
      <c r="G1267" s="188"/>
    </row>
    <row r="1268" spans="7:7" s="98" customFormat="1" hidden="1">
      <c r="G1268" s="188"/>
    </row>
    <row r="1269" spans="7:7" s="98" customFormat="1" hidden="1">
      <c r="G1269" s="188"/>
    </row>
    <row r="1270" spans="7:7" s="98" customFormat="1" hidden="1">
      <c r="G1270" s="188"/>
    </row>
    <row r="1271" spans="7:7" s="98" customFormat="1" hidden="1">
      <c r="G1271" s="188"/>
    </row>
    <row r="1272" spans="7:7" s="98" customFormat="1" hidden="1">
      <c r="G1272" s="188"/>
    </row>
    <row r="1273" spans="7:7" s="98" customFormat="1" hidden="1">
      <c r="G1273" s="188"/>
    </row>
    <row r="1274" spans="7:7" s="98" customFormat="1" hidden="1">
      <c r="G1274" s="188"/>
    </row>
    <row r="1275" spans="7:7" s="98" customFormat="1" hidden="1">
      <c r="G1275" s="188"/>
    </row>
    <row r="1276" spans="7:7" s="98" customFormat="1" hidden="1">
      <c r="G1276" s="188"/>
    </row>
    <row r="1277" spans="7:7" s="98" customFormat="1" hidden="1">
      <c r="G1277" s="188"/>
    </row>
    <row r="1278" spans="7:7" s="98" customFormat="1" hidden="1">
      <c r="G1278" s="188"/>
    </row>
    <row r="1279" spans="7:7" s="98" customFormat="1" hidden="1">
      <c r="G1279" s="188"/>
    </row>
    <row r="1280" spans="7:7" s="98" customFormat="1" hidden="1">
      <c r="G1280" s="188"/>
    </row>
    <row r="1281" spans="7:7" s="98" customFormat="1" hidden="1">
      <c r="G1281" s="188"/>
    </row>
    <row r="1282" spans="7:7" s="98" customFormat="1" hidden="1">
      <c r="G1282" s="188"/>
    </row>
    <row r="1283" spans="7:7" s="98" customFormat="1" hidden="1">
      <c r="G1283" s="188"/>
    </row>
    <row r="1284" spans="7:7" s="98" customFormat="1" hidden="1">
      <c r="G1284" s="188"/>
    </row>
    <row r="1285" spans="7:7" s="98" customFormat="1" hidden="1">
      <c r="G1285" s="188"/>
    </row>
    <row r="1286" spans="7:7" s="98" customFormat="1" hidden="1">
      <c r="G1286" s="188"/>
    </row>
    <row r="1287" spans="7:7" s="98" customFormat="1" hidden="1">
      <c r="G1287" s="188"/>
    </row>
    <row r="1288" spans="7:7" s="98" customFormat="1" hidden="1">
      <c r="G1288" s="188"/>
    </row>
    <row r="1289" spans="7:7" s="98" customFormat="1" hidden="1">
      <c r="G1289" s="188"/>
    </row>
    <row r="1290" spans="7:7" s="98" customFormat="1" hidden="1">
      <c r="G1290" s="188"/>
    </row>
    <row r="1291" spans="7:7" s="98" customFormat="1" hidden="1">
      <c r="G1291" s="188"/>
    </row>
    <row r="1292" spans="7:7" s="98" customFormat="1" hidden="1">
      <c r="G1292" s="188"/>
    </row>
    <row r="1293" spans="7:7" s="98" customFormat="1" hidden="1">
      <c r="G1293" s="188"/>
    </row>
    <row r="1294" spans="7:7" s="98" customFormat="1" hidden="1">
      <c r="G1294" s="188"/>
    </row>
    <row r="1295" spans="7:7" s="98" customFormat="1" hidden="1">
      <c r="G1295" s="188"/>
    </row>
    <row r="1296" spans="7:7" s="98" customFormat="1" hidden="1">
      <c r="G1296" s="188"/>
    </row>
    <row r="1297" spans="7:7" s="98" customFormat="1" hidden="1">
      <c r="G1297" s="188"/>
    </row>
    <row r="1298" spans="7:7" s="98" customFormat="1" hidden="1">
      <c r="G1298" s="188"/>
    </row>
    <row r="1299" spans="7:7" s="98" customFormat="1" hidden="1">
      <c r="G1299" s="188"/>
    </row>
    <row r="1300" spans="7:7" s="98" customFormat="1" hidden="1">
      <c r="G1300" s="188"/>
    </row>
    <row r="1301" spans="7:7" s="98" customFormat="1" hidden="1">
      <c r="G1301" s="188"/>
    </row>
    <row r="1302" spans="7:7" s="98" customFormat="1" hidden="1">
      <c r="G1302" s="188"/>
    </row>
    <row r="1303" spans="7:7" s="98" customFormat="1" hidden="1">
      <c r="G1303" s="188"/>
    </row>
    <row r="1304" spans="7:7" s="98" customFormat="1" hidden="1">
      <c r="G1304" s="188"/>
    </row>
    <row r="1305" spans="7:7" s="98" customFormat="1" hidden="1">
      <c r="G1305" s="188"/>
    </row>
    <row r="1306" spans="7:7" s="98" customFormat="1" hidden="1">
      <c r="G1306" s="188"/>
    </row>
    <row r="1307" spans="7:7" s="98" customFormat="1" hidden="1">
      <c r="G1307" s="188"/>
    </row>
    <row r="1308" spans="7:7" s="98" customFormat="1" hidden="1">
      <c r="G1308" s="188"/>
    </row>
    <row r="1309" spans="7:7" s="98" customFormat="1" hidden="1">
      <c r="G1309" s="188"/>
    </row>
    <row r="1310" spans="7:7" s="98" customFormat="1" hidden="1">
      <c r="G1310" s="188"/>
    </row>
    <row r="1311" spans="7:7" s="98" customFormat="1" hidden="1">
      <c r="G1311" s="188"/>
    </row>
    <row r="1312" spans="7:7" s="98" customFormat="1" hidden="1">
      <c r="G1312" s="188"/>
    </row>
    <row r="1313" spans="7:7" s="98" customFormat="1" hidden="1">
      <c r="G1313" s="188"/>
    </row>
    <row r="1314" spans="7:7" s="98" customFormat="1" hidden="1">
      <c r="G1314" s="188"/>
    </row>
    <row r="1315" spans="7:7" s="98" customFormat="1" hidden="1">
      <c r="G1315" s="188"/>
    </row>
    <row r="1316" spans="7:7" s="98" customFormat="1" hidden="1">
      <c r="G1316" s="188"/>
    </row>
    <row r="1317" spans="7:7" s="98" customFormat="1" hidden="1">
      <c r="G1317" s="188"/>
    </row>
    <row r="1318" spans="7:7" s="98" customFormat="1" hidden="1">
      <c r="G1318" s="188"/>
    </row>
    <row r="1319" spans="7:7" s="98" customFormat="1" hidden="1">
      <c r="G1319" s="188"/>
    </row>
    <row r="1320" spans="7:7" s="98" customFormat="1" hidden="1">
      <c r="G1320" s="188"/>
    </row>
    <row r="1321" spans="7:7" s="98" customFormat="1" hidden="1">
      <c r="G1321" s="188"/>
    </row>
    <row r="1322" spans="7:7" s="98" customFormat="1" hidden="1">
      <c r="G1322" s="188"/>
    </row>
    <row r="1323" spans="7:7" s="98" customFormat="1" hidden="1">
      <c r="G1323" s="188"/>
    </row>
    <row r="1324" spans="7:7" s="98" customFormat="1" hidden="1">
      <c r="G1324" s="188"/>
    </row>
    <row r="1325" spans="7:7" s="98" customFormat="1" hidden="1">
      <c r="G1325" s="188"/>
    </row>
    <row r="1326" spans="7:7" s="98" customFormat="1" hidden="1">
      <c r="G1326" s="188"/>
    </row>
    <row r="1327" spans="7:7" s="98" customFormat="1" hidden="1">
      <c r="G1327" s="188"/>
    </row>
    <row r="1328" spans="7:7" s="98" customFormat="1" hidden="1">
      <c r="G1328" s="188"/>
    </row>
    <row r="1329" spans="7:7" s="98" customFormat="1" hidden="1">
      <c r="G1329" s="188"/>
    </row>
    <row r="1330" spans="7:7" s="98" customFormat="1" hidden="1">
      <c r="G1330" s="188"/>
    </row>
    <row r="1331" spans="7:7" s="98" customFormat="1" hidden="1">
      <c r="G1331" s="188"/>
    </row>
    <row r="1332" spans="7:7" s="98" customFormat="1" hidden="1">
      <c r="G1332" s="188"/>
    </row>
    <row r="1333" spans="7:7" s="98" customFormat="1" hidden="1">
      <c r="G1333" s="188"/>
    </row>
    <row r="1334" spans="7:7" s="98" customFormat="1" hidden="1">
      <c r="G1334" s="188"/>
    </row>
    <row r="1335" spans="7:7" s="98" customFormat="1" hidden="1">
      <c r="G1335" s="188"/>
    </row>
    <row r="1336" spans="7:7" s="98" customFormat="1" hidden="1">
      <c r="G1336" s="188"/>
    </row>
    <row r="1337" spans="7:7" s="98" customFormat="1" hidden="1">
      <c r="G1337" s="188"/>
    </row>
    <row r="1338" spans="7:7" s="98" customFormat="1" hidden="1">
      <c r="G1338" s="188"/>
    </row>
    <row r="1339" spans="7:7" s="98" customFormat="1" hidden="1">
      <c r="G1339" s="188"/>
    </row>
    <row r="1340" spans="7:7" s="98" customFormat="1" hidden="1">
      <c r="G1340" s="188"/>
    </row>
    <row r="1341" spans="7:7" s="98" customFormat="1" hidden="1">
      <c r="G1341" s="188"/>
    </row>
    <row r="1342" spans="7:7" s="98" customFormat="1" hidden="1">
      <c r="G1342" s="188"/>
    </row>
    <row r="1343" spans="7:7" s="98" customFormat="1" hidden="1">
      <c r="G1343" s="188"/>
    </row>
    <row r="1344" spans="7:7" s="98" customFormat="1" hidden="1">
      <c r="G1344" s="188"/>
    </row>
    <row r="1345" spans="7:7" s="98" customFormat="1" hidden="1">
      <c r="G1345" s="188"/>
    </row>
    <row r="1346" spans="7:7" s="98" customFormat="1" hidden="1">
      <c r="G1346" s="188"/>
    </row>
    <row r="1347" spans="7:7" s="98" customFormat="1" hidden="1">
      <c r="G1347" s="188"/>
    </row>
    <row r="1348" spans="7:7" s="98" customFormat="1" hidden="1">
      <c r="G1348" s="188"/>
    </row>
    <row r="1349" spans="7:7" s="98" customFormat="1" hidden="1">
      <c r="G1349" s="188"/>
    </row>
    <row r="1350" spans="7:7" s="98" customFormat="1" hidden="1">
      <c r="G1350" s="188"/>
    </row>
    <row r="1351" spans="7:7" s="98" customFormat="1" hidden="1">
      <c r="G1351" s="188"/>
    </row>
    <row r="1352" spans="7:7" s="98" customFormat="1" hidden="1">
      <c r="G1352" s="188"/>
    </row>
    <row r="1353" spans="7:7" s="98" customFormat="1" hidden="1">
      <c r="G1353" s="188"/>
    </row>
    <row r="1354" spans="7:7" s="98" customFormat="1" hidden="1">
      <c r="G1354" s="188"/>
    </row>
    <row r="1355" spans="7:7" s="98" customFormat="1" hidden="1">
      <c r="G1355" s="188"/>
    </row>
    <row r="1356" spans="7:7" s="98" customFormat="1" hidden="1">
      <c r="G1356" s="188"/>
    </row>
    <row r="1357" spans="7:7" s="98" customFormat="1" hidden="1">
      <c r="G1357" s="188"/>
    </row>
    <row r="1358" spans="7:7" s="98" customFormat="1" hidden="1">
      <c r="G1358" s="188"/>
    </row>
    <row r="1359" spans="7:7" s="98" customFormat="1" hidden="1">
      <c r="G1359" s="188"/>
    </row>
    <row r="1360" spans="7:7" s="98" customFormat="1" hidden="1">
      <c r="G1360" s="188"/>
    </row>
    <row r="1361" spans="7:7" s="98" customFormat="1" hidden="1">
      <c r="G1361" s="188"/>
    </row>
    <row r="1362" spans="7:7" s="98" customFormat="1" hidden="1">
      <c r="G1362" s="188"/>
    </row>
    <row r="1363" spans="7:7" s="98" customFormat="1" hidden="1">
      <c r="G1363" s="188"/>
    </row>
    <row r="1364" spans="7:7" s="98" customFormat="1" hidden="1">
      <c r="G1364" s="188"/>
    </row>
    <row r="1365" spans="7:7" s="98" customFormat="1" hidden="1">
      <c r="G1365" s="188"/>
    </row>
    <row r="1366" spans="7:7" s="98" customFormat="1" hidden="1">
      <c r="G1366" s="188"/>
    </row>
    <row r="1367" spans="7:7" s="98" customFormat="1" hidden="1">
      <c r="G1367" s="188"/>
    </row>
    <row r="1368" spans="7:7" s="98" customFormat="1" hidden="1">
      <c r="G1368" s="188"/>
    </row>
    <row r="1369" spans="7:7" s="98" customFormat="1" hidden="1">
      <c r="G1369" s="188"/>
    </row>
    <row r="1370" spans="7:7" s="98" customFormat="1" hidden="1">
      <c r="G1370" s="188"/>
    </row>
    <row r="1371" spans="7:7" s="98" customFormat="1" hidden="1">
      <c r="G1371" s="188"/>
    </row>
    <row r="1372" spans="7:7" s="98" customFormat="1" hidden="1">
      <c r="G1372" s="188"/>
    </row>
    <row r="1373" spans="7:7" s="98" customFormat="1" hidden="1">
      <c r="G1373" s="188"/>
    </row>
    <row r="1374" spans="7:7" s="98" customFormat="1" hidden="1">
      <c r="G1374" s="188"/>
    </row>
    <row r="1375" spans="7:7" s="98" customFormat="1" hidden="1">
      <c r="G1375" s="188"/>
    </row>
    <row r="1376" spans="7:7" s="98" customFormat="1" hidden="1">
      <c r="G1376" s="188"/>
    </row>
    <row r="1377" spans="7:7" s="98" customFormat="1" hidden="1">
      <c r="G1377" s="188"/>
    </row>
    <row r="1378" spans="7:7" s="98" customFormat="1" hidden="1">
      <c r="G1378" s="188"/>
    </row>
    <row r="1379" spans="7:7" s="98" customFormat="1" hidden="1">
      <c r="G1379" s="188"/>
    </row>
    <row r="1380" spans="7:7" s="98" customFormat="1" hidden="1">
      <c r="G1380" s="188"/>
    </row>
    <row r="1381" spans="7:7" s="98" customFormat="1" hidden="1">
      <c r="G1381" s="188"/>
    </row>
    <row r="1382" spans="7:7" s="98" customFormat="1" hidden="1">
      <c r="G1382" s="188"/>
    </row>
    <row r="1383" spans="7:7" s="98" customFormat="1" hidden="1">
      <c r="G1383" s="188"/>
    </row>
    <row r="1384" spans="7:7" s="98" customFormat="1" hidden="1">
      <c r="G1384" s="188"/>
    </row>
  </sheetData>
  <sheetProtection algorithmName="SHA-512" hashValue="JGBxzxhYlweJ619FHuaAfA5wAmWI7WDss25SWM9RxjNB/1o4UUY9lV+88hN01/M8QQikxplnwkp/1sPjxDnwpg==" saltValue="uAU+Fqj1K13mxEW1R1rprA==" spinCount="100000" sheet="1" objects="1" scenarios="1" formatCells="0" formatColumns="0" formatRows="0" sort="0"/>
  <mergeCells count="9">
    <mergeCell ref="A12:D12"/>
    <mergeCell ref="A14:C14"/>
    <mergeCell ref="G1:I1"/>
    <mergeCell ref="G2:H2"/>
    <mergeCell ref="A5:Q5"/>
    <mergeCell ref="A9:G9"/>
    <mergeCell ref="A10:G10"/>
    <mergeCell ref="A11:D11"/>
    <mergeCell ref="D1:F2"/>
  </mergeCells>
  <conditionalFormatting sqref="A15:A101">
    <cfRule type="expression" dxfId="16" priority="4">
      <formula>AND(ISBLANK(A15),SUM(COUNTIF($A15:$G15,"&lt;&gt;"&amp;"")&gt;0))</formula>
    </cfRule>
  </conditionalFormatting>
  <conditionalFormatting sqref="B15:B101">
    <cfRule type="expression" dxfId="15" priority="3">
      <formula>AND(ISBLANK(B15),SUM(COUNTIF($A15:$G15,"&lt;&gt;"&amp;"")&gt;0))</formula>
    </cfRule>
  </conditionalFormatting>
  <conditionalFormatting sqref="E15:G101">
    <cfRule type="expression" dxfId="14" priority="2">
      <formula>AND(ISBLANK(E15),SUM(COUNTIF($A15:$G15,"&lt;&gt;"&amp;"")&gt;0))</formula>
    </cfRule>
  </conditionalFormatting>
  <dataValidations count="9">
    <dataValidation type="list" allowBlank="1" showInputMessage="1" showErrorMessage="1" error="Please enter &quot;No&quot;,&quot;Yes-But no action taken&quot;, &quot;Yes-Approved&quot; , &quot;Yes-Denied&quot;  " sqref="P1:P5" xr:uid="{00000000-0002-0000-1C00-000000000000}">
      <formula1>"No,Yes-But no action taken,Yes-Approved,Yes-Denied"</formula1>
    </dataValidation>
    <dataValidation allowBlank="1" showInputMessage="1" sqref="G1 H6" xr:uid="{00000000-0002-0000-1C00-000001000000}"/>
    <dataValidation allowBlank="1" showInputMessage="1" showErrorMessage="1" prompt="Enter APN" sqref="A15:A101" xr:uid="{47589269-73A6-4E77-A775-359EAA8BEAB9}"/>
    <dataValidation allowBlank="1" showInputMessage="1" showErrorMessage="1" prompt="Enter street address" sqref="B15:B101" xr:uid="{9159471E-3EC4-4C12-A878-7D9A320B0BF6}"/>
    <dataValidation allowBlank="1" showInputMessage="1" showErrorMessage="1" prompt="Enter project name" sqref="C15:C101" xr:uid="{D264699D-F22D-4B89-B34E-E93B6DC2E682}"/>
    <dataValidation allowBlank="1" showInputMessage="1" showErrorMessage="1" prompt="Enter local jurisdiction tracking ID" sqref="D15:D101" xr:uid="{575F8F07-342D-4B6E-B7F3-E665F5786C61}"/>
    <dataValidation type="whole" allowBlank="1" showInputMessage="1" showErrorMessage="1" prompt="Enter realistic capacity identified in the housing element" sqref="E15:E101" xr:uid="{57A55ABD-B786-4ADC-9FEE-0593041446F2}">
      <formula1>1</formula1>
      <formula2>10000</formula2>
    </dataValidation>
    <dataValidation allowBlank="1" showInputMessage="1" showErrorMessage="1" prompt="Enter entity to whom the site was transferred" sqref="F15:F101" xr:uid="{EAE22526-F13E-4530-8D11-E698D087C952}"/>
    <dataValidation allowBlank="1" showInputMessage="1" showErrorMessage="1" prompt="Enter the intended use for the site" sqref="G15:G101" xr:uid="{5E62E5A8-0BB8-466C-93DC-459D91AA00BF}"/>
  </dataValidations>
  <pageMargins left="0.7" right="0.7" top="0.75" bottom="0.75" header="0.3" footer="0.3"/>
  <pageSetup scale="33" orientation="landscape" r:id="rId1"/>
  <legacyDrawing r:id="rId2"/>
  <extLst>
    <ext xmlns:x14="http://schemas.microsoft.com/office/spreadsheetml/2009/9/main" uri="{78C0D931-6437-407d-A8EE-F0AAD7539E65}">
      <x14:conditionalFormattings>
        <x14:conditionalFormatting xmlns:xm="http://schemas.microsoft.com/office/excel/2006/main">
          <x14:cfRule type="expression" priority="1" stopIfTrue="1" id="{73B1A60A-709E-44DA-9CC1-7C8EB453B167}">
            <xm:f>Admin!$D$22="FORMATTING OFF"</xm:f>
            <x14:dxf/>
          </x14:cfRule>
          <xm:sqref>A15:G101</xm:sqref>
        </x14:conditionalFormatting>
      </x14:conditionalFormattings>
    </ext>
  </extLs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126E57-F7A9-4DDB-8CAD-210140876675}">
  <sheetPr codeName="Sheet31"/>
  <dimension ref="A1:XFC1384"/>
  <sheetViews>
    <sheetView zoomScale="70" zoomScaleNormal="70" workbookViewId="0">
      <selection activeCell="G2" sqref="G2"/>
    </sheetView>
  </sheetViews>
  <sheetFormatPr defaultColWidth="0" defaultRowHeight="14.25" zeroHeight="1"/>
  <cols>
    <col min="1" max="1" width="16.5703125" style="10" customWidth="1"/>
    <col min="2" max="2" width="39.28515625" style="10" customWidth="1"/>
    <col min="3" max="4" width="14.28515625" style="10" customWidth="1"/>
    <col min="5" max="6" width="16.5703125" style="10" customWidth="1"/>
    <col min="7" max="7" width="41.7109375" style="10" customWidth="1"/>
    <col min="8" max="8" width="0.28515625" style="10" customWidth="1"/>
    <col min="9" max="9" width="19.42578125" style="10" hidden="1" customWidth="1"/>
    <col min="10" max="11" width="8.7109375" style="10" hidden="1" customWidth="1"/>
    <col min="12" max="12" width="14.28515625" style="10" hidden="1" customWidth="1"/>
    <col min="13" max="17" width="8.7109375" style="10" hidden="1" customWidth="1"/>
    <col min="18" max="16383" width="6.28515625" style="10" hidden="1"/>
    <col min="16384" max="16384" width="0.28515625" style="10" customWidth="1"/>
  </cols>
  <sheetData>
    <row r="1" spans="1:19" s="96" customFormat="1" ht="31.5" customHeight="1">
      <c r="A1" s="368" t="s">
        <v>390</v>
      </c>
      <c r="B1" s="379" t="str">
        <f>'Start Here'!B4:E4</f>
        <v>Newport Beach</v>
      </c>
      <c r="C1" s="380"/>
      <c r="D1" s="698" t="s">
        <v>1678</v>
      </c>
      <c r="E1" s="699"/>
      <c r="F1" s="700"/>
      <c r="G1" s="413" t="s">
        <v>486</v>
      </c>
      <c r="H1" s="215"/>
      <c r="I1" s="160"/>
      <c r="J1" s="155"/>
      <c r="K1" s="155"/>
      <c r="L1" s="155"/>
      <c r="M1" s="155"/>
      <c r="N1" s="155"/>
      <c r="O1" s="155"/>
      <c r="P1" s="155"/>
      <c r="Q1" s="155"/>
      <c r="R1" s="2"/>
      <c r="S1" s="2"/>
    </row>
    <row r="2" spans="1:19" s="96" customFormat="1" ht="33">
      <c r="A2" s="368" t="s">
        <v>1586</v>
      </c>
      <c r="B2" s="310">
        <f>'Start Here'!B5</f>
        <v>2025</v>
      </c>
      <c r="C2" s="369" t="str">
        <f>'Table A2'!C2</f>
        <v>(Jan. 1 - Dec. 31)</v>
      </c>
      <c r="D2" s="698"/>
      <c r="E2" s="699"/>
      <c r="F2" s="700"/>
      <c r="G2" s="414" t="s">
        <v>484</v>
      </c>
      <c r="H2" s="216"/>
      <c r="I2" s="211"/>
      <c r="J2" s="155"/>
      <c r="K2" s="155"/>
      <c r="L2" s="155"/>
      <c r="M2" s="155"/>
      <c r="N2" s="155"/>
      <c r="O2" s="155"/>
      <c r="P2" s="155"/>
      <c r="Q2" s="155"/>
      <c r="R2" s="3"/>
      <c r="S2" s="3"/>
    </row>
    <row r="3" spans="1:19" s="96" customFormat="1" ht="19.5" customHeight="1">
      <c r="A3" s="703" t="s">
        <v>485</v>
      </c>
      <c r="B3" s="703"/>
      <c r="C3" s="703"/>
      <c r="D3" s="703"/>
      <c r="E3" s="703"/>
      <c r="F3" s="703"/>
      <c r="G3" s="703"/>
      <c r="H3" s="212"/>
      <c r="I3" s="10"/>
      <c r="J3" s="155"/>
      <c r="K3" s="155"/>
      <c r="L3" s="155"/>
      <c r="M3" s="155"/>
      <c r="N3" s="155"/>
      <c r="O3" s="155"/>
      <c r="P3" s="155"/>
      <c r="Q3" s="155"/>
      <c r="R3" s="3"/>
      <c r="S3" s="3"/>
    </row>
    <row r="4" spans="1:19" s="96" customFormat="1" ht="17.25" customHeight="1">
      <c r="A4" s="703" t="s">
        <v>487</v>
      </c>
      <c r="B4" s="703"/>
      <c r="C4" s="703"/>
      <c r="D4" s="703"/>
      <c r="E4" s="703"/>
      <c r="F4" s="703"/>
      <c r="G4" s="703"/>
      <c r="H4" s="212"/>
      <c r="I4" s="10"/>
      <c r="J4" s="155"/>
      <c r="K4" s="155"/>
      <c r="L4" s="155"/>
      <c r="M4" s="155"/>
      <c r="N4" s="155"/>
      <c r="O4" s="155"/>
      <c r="P4" s="155"/>
      <c r="Q4" s="155"/>
      <c r="R4" s="3"/>
      <c r="S4" s="3"/>
    </row>
    <row r="5" spans="1:19" s="96" customFormat="1" ht="15" customHeight="1">
      <c r="A5" s="610"/>
      <c r="B5" s="610"/>
      <c r="C5" s="610"/>
      <c r="D5" s="610"/>
      <c r="E5" s="610"/>
      <c r="F5" s="610"/>
      <c r="G5" s="610"/>
      <c r="H5" s="12"/>
      <c r="I5" s="12"/>
      <c r="J5" s="12"/>
      <c r="K5" s="12"/>
      <c r="L5" s="12"/>
      <c r="M5" s="12"/>
      <c r="N5" s="12"/>
      <c r="O5" s="12"/>
      <c r="P5" s="12"/>
      <c r="Q5" s="12"/>
      <c r="R5" s="12"/>
      <c r="S5" s="12"/>
    </row>
    <row r="6" spans="1:19" s="1" customFormat="1" ht="25.15" hidden="1" customHeight="1">
      <c r="A6" s="127" t="s">
        <v>1679</v>
      </c>
      <c r="B6" s="127" t="s">
        <v>1680</v>
      </c>
      <c r="C6" s="127" t="s">
        <v>1681</v>
      </c>
      <c r="D6" s="127" t="s">
        <v>1682</v>
      </c>
      <c r="E6" s="127" t="s">
        <v>1683</v>
      </c>
      <c r="F6" s="127" t="s">
        <v>1684</v>
      </c>
      <c r="G6" s="127" t="s">
        <v>1685</v>
      </c>
      <c r="H6" s="121"/>
    </row>
    <row r="7" spans="1:19" s="1" customFormat="1" ht="16.149999999999999" customHeight="1">
      <c r="A7" s="704" t="str">
        <f>IFERROR("For "&amp;CountyInfo!I2&amp;" jurisdictions, please format the APN's as follows:"&amp;CountyInfo!J2,"")</f>
        <v/>
      </c>
      <c r="B7" s="704"/>
      <c r="C7" s="704"/>
      <c r="D7" s="704"/>
      <c r="E7" s="704"/>
      <c r="F7" s="704"/>
      <c r="G7" s="704"/>
    </row>
    <row r="8" spans="1:19" s="127" customFormat="1" ht="11.25"/>
    <row r="9" spans="1:19" ht="16.5">
      <c r="A9" s="602" t="s">
        <v>294</v>
      </c>
      <c r="B9" s="605"/>
      <c r="C9" s="605"/>
      <c r="D9" s="605"/>
      <c r="E9" s="605"/>
      <c r="F9" s="605"/>
      <c r="G9" s="611"/>
    </row>
    <row r="10" spans="1:19" ht="13.9" customHeight="1">
      <c r="A10" s="602" t="s">
        <v>1686</v>
      </c>
      <c r="B10" s="605"/>
      <c r="C10" s="605"/>
      <c r="D10" s="605"/>
      <c r="E10" s="605"/>
      <c r="F10" s="605"/>
      <c r="G10" s="605"/>
    </row>
    <row r="11" spans="1:19" ht="45" customHeight="1">
      <c r="A11" s="602" t="s">
        <v>1687</v>
      </c>
      <c r="B11" s="605"/>
      <c r="C11" s="605"/>
      <c r="D11" s="482"/>
      <c r="E11" s="481" t="s">
        <v>1688</v>
      </c>
      <c r="F11" s="494" t="s">
        <v>1689</v>
      </c>
      <c r="G11" s="485" t="s">
        <v>531</v>
      </c>
    </row>
    <row r="12" spans="1:19" ht="14.25" customHeight="1">
      <c r="A12" s="503">
        <v>1</v>
      </c>
      <c r="B12" s="503">
        <v>2</v>
      </c>
      <c r="C12" s="503">
        <v>3</v>
      </c>
      <c r="D12" s="503">
        <v>4</v>
      </c>
      <c r="E12" s="503">
        <v>5</v>
      </c>
      <c r="F12" s="503">
        <v>6</v>
      </c>
      <c r="G12" s="503">
        <v>7</v>
      </c>
    </row>
    <row r="13" spans="1:19" ht="66.75" customHeight="1">
      <c r="A13" s="476" t="s">
        <v>1549</v>
      </c>
      <c r="B13" s="476" t="s">
        <v>1690</v>
      </c>
      <c r="C13" s="476" t="s">
        <v>1691</v>
      </c>
      <c r="D13" s="476" t="s">
        <v>1692</v>
      </c>
      <c r="E13" s="476" t="s">
        <v>1693</v>
      </c>
      <c r="F13" s="476" t="s">
        <v>1694</v>
      </c>
      <c r="G13" s="476" t="s">
        <v>531</v>
      </c>
    </row>
    <row r="14" spans="1:19" s="115" customFormat="1" ht="13.9" customHeight="1">
      <c r="A14" s="701" t="s">
        <v>560</v>
      </c>
      <c r="B14" s="702"/>
      <c r="C14" s="702"/>
      <c r="D14" s="702"/>
      <c r="E14" s="702"/>
      <c r="F14" s="702"/>
      <c r="G14" s="702"/>
    </row>
    <row r="15" spans="1:19" s="98" customFormat="1" ht="204">
      <c r="A15" s="177" t="s">
        <v>2386</v>
      </c>
      <c r="B15" s="177" t="s">
        <v>2387</v>
      </c>
      <c r="C15" s="177" t="s">
        <v>1698</v>
      </c>
      <c r="D15" s="177"/>
      <c r="E15" s="177" t="s">
        <v>1697</v>
      </c>
      <c r="F15" s="177">
        <v>0.13</v>
      </c>
      <c r="G15" s="177" t="s">
        <v>2388</v>
      </c>
      <c r="I15" s="98" t="s">
        <v>1695</v>
      </c>
      <c r="L15" s="98" t="s">
        <v>1696</v>
      </c>
    </row>
    <row r="16" spans="1:19" s="98" customFormat="1">
      <c r="A16" s="177"/>
      <c r="B16" s="177"/>
      <c r="C16" s="177"/>
      <c r="D16" s="177"/>
      <c r="E16" s="177"/>
      <c r="F16" s="177"/>
      <c r="G16" s="177"/>
      <c r="I16" s="98" t="s">
        <v>1697</v>
      </c>
      <c r="L16" s="98" t="s">
        <v>1698</v>
      </c>
    </row>
    <row r="17" spans="1:12" s="98" customFormat="1">
      <c r="A17" s="177"/>
      <c r="B17" s="177"/>
      <c r="C17" s="177"/>
      <c r="D17" s="177"/>
      <c r="E17" s="177"/>
      <c r="F17" s="177"/>
      <c r="G17" s="177"/>
      <c r="I17" s="98" t="s">
        <v>1699</v>
      </c>
      <c r="L17" s="98" t="s">
        <v>1700</v>
      </c>
    </row>
    <row r="18" spans="1:12" s="98" customFormat="1">
      <c r="A18" s="177"/>
      <c r="B18" s="177"/>
      <c r="C18" s="177"/>
      <c r="D18" s="177"/>
      <c r="E18" s="177"/>
      <c r="F18" s="177"/>
      <c r="G18" s="177"/>
      <c r="L18" s="98" t="s">
        <v>1701</v>
      </c>
    </row>
    <row r="19" spans="1:12" s="98" customFormat="1">
      <c r="A19" s="177"/>
      <c r="B19" s="177"/>
      <c r="C19" s="177"/>
      <c r="D19" s="177"/>
      <c r="E19" s="177"/>
      <c r="F19" s="177"/>
      <c r="G19" s="177"/>
      <c r="L19" s="98" t="s">
        <v>695</v>
      </c>
    </row>
    <row r="20" spans="1:12" s="98" customFormat="1">
      <c r="A20" s="177"/>
      <c r="B20" s="177"/>
      <c r="C20" s="177"/>
      <c r="D20" s="177"/>
      <c r="E20" s="177"/>
      <c r="F20" s="177"/>
      <c r="G20" s="177"/>
      <c r="L20" s="98" t="s">
        <v>1702</v>
      </c>
    </row>
    <row r="21" spans="1:12" s="98" customFormat="1">
      <c r="A21" s="177"/>
      <c r="B21" s="177"/>
      <c r="C21" s="177"/>
      <c r="D21" s="177"/>
      <c r="E21" s="177"/>
      <c r="F21" s="177"/>
      <c r="G21" s="177"/>
      <c r="L21" s="98" t="s">
        <v>721</v>
      </c>
    </row>
    <row r="22" spans="1:12" s="98" customFormat="1">
      <c r="A22" s="177"/>
      <c r="B22" s="177"/>
      <c r="C22" s="177"/>
      <c r="D22" s="177"/>
      <c r="E22" s="177"/>
      <c r="F22" s="177"/>
      <c r="G22" s="177"/>
    </row>
    <row r="23" spans="1:12" s="98" customFormat="1">
      <c r="A23" s="177"/>
      <c r="B23" s="177"/>
      <c r="C23" s="177"/>
      <c r="D23" s="177"/>
      <c r="E23" s="177"/>
      <c r="F23" s="177"/>
      <c r="G23" s="177"/>
    </row>
    <row r="24" spans="1:12" s="98" customFormat="1">
      <c r="A24" s="177"/>
      <c r="B24" s="177"/>
      <c r="C24" s="177"/>
      <c r="D24" s="177"/>
      <c r="E24" s="177"/>
      <c r="F24" s="177"/>
      <c r="G24" s="177"/>
    </row>
    <row r="25" spans="1:12" s="98" customFormat="1">
      <c r="A25" s="177"/>
      <c r="B25" s="177"/>
      <c r="C25" s="177"/>
      <c r="D25" s="177"/>
      <c r="E25" s="177"/>
      <c r="F25" s="177"/>
      <c r="G25" s="177"/>
    </row>
    <row r="26" spans="1:12" s="98" customFormat="1">
      <c r="A26" s="177"/>
      <c r="B26" s="177"/>
      <c r="C26" s="177"/>
      <c r="D26" s="177"/>
      <c r="E26" s="177"/>
      <c r="F26" s="177"/>
      <c r="G26" s="177"/>
    </row>
    <row r="27" spans="1:12" s="98" customFormat="1">
      <c r="A27" s="177"/>
      <c r="B27" s="177"/>
      <c r="C27" s="177"/>
      <c r="D27" s="177"/>
      <c r="E27" s="177"/>
      <c r="F27" s="177"/>
      <c r="G27" s="177"/>
    </row>
    <row r="28" spans="1:12" s="98" customFormat="1">
      <c r="A28" s="177"/>
      <c r="B28" s="177"/>
      <c r="C28" s="177"/>
      <c r="D28" s="177"/>
      <c r="E28" s="177"/>
      <c r="F28" s="177"/>
      <c r="G28" s="177"/>
    </row>
    <row r="29" spans="1:12" s="98" customFormat="1">
      <c r="A29" s="177"/>
      <c r="B29" s="177"/>
      <c r="C29" s="177"/>
      <c r="D29" s="177"/>
      <c r="E29" s="177"/>
      <c r="F29" s="177"/>
      <c r="G29" s="177"/>
    </row>
    <row r="30" spans="1:12" s="98" customFormat="1">
      <c r="A30" s="177"/>
      <c r="B30" s="177"/>
      <c r="C30" s="177"/>
      <c r="D30" s="177"/>
      <c r="E30" s="177"/>
      <c r="F30" s="177"/>
      <c r="G30" s="177"/>
    </row>
    <row r="31" spans="1:12" s="98" customFormat="1">
      <c r="A31" s="177"/>
      <c r="B31" s="177"/>
      <c r="C31" s="177"/>
      <c r="D31" s="177"/>
      <c r="E31" s="177"/>
      <c r="F31" s="177"/>
      <c r="G31" s="177"/>
    </row>
    <row r="32" spans="1:12" s="98" customFormat="1">
      <c r="A32" s="177"/>
      <c r="B32" s="177"/>
      <c r="C32" s="177"/>
      <c r="D32" s="177"/>
      <c r="E32" s="177"/>
      <c r="F32" s="177"/>
      <c r="G32" s="177"/>
    </row>
    <row r="33" spans="1:7" s="98" customFormat="1">
      <c r="A33" s="177"/>
      <c r="B33" s="177"/>
      <c r="C33" s="177"/>
      <c r="D33" s="177"/>
      <c r="E33" s="177"/>
      <c r="F33" s="177"/>
      <c r="G33" s="177"/>
    </row>
    <row r="34" spans="1:7" s="98" customFormat="1">
      <c r="A34" s="177"/>
      <c r="B34" s="177"/>
      <c r="C34" s="177"/>
      <c r="D34" s="177"/>
      <c r="E34" s="177"/>
      <c r="F34" s="177"/>
      <c r="G34" s="177"/>
    </row>
    <row r="35" spans="1:7" s="98" customFormat="1">
      <c r="A35" s="177"/>
      <c r="B35" s="177"/>
      <c r="C35" s="177"/>
      <c r="D35" s="177"/>
      <c r="E35" s="177"/>
      <c r="F35" s="177"/>
      <c r="G35" s="177"/>
    </row>
    <row r="36" spans="1:7" s="98" customFormat="1">
      <c r="A36" s="177"/>
      <c r="B36" s="177"/>
      <c r="C36" s="177"/>
      <c r="D36" s="177"/>
      <c r="E36" s="177"/>
      <c r="F36" s="177"/>
      <c r="G36" s="177"/>
    </row>
    <row r="37" spans="1:7" s="98" customFormat="1">
      <c r="A37" s="177"/>
      <c r="B37" s="177"/>
      <c r="C37" s="177"/>
      <c r="D37" s="177"/>
      <c r="E37" s="177"/>
      <c r="F37" s="177"/>
      <c r="G37" s="177"/>
    </row>
    <row r="38" spans="1:7" s="98" customFormat="1">
      <c r="A38" s="177"/>
      <c r="B38" s="177"/>
      <c r="C38" s="177"/>
      <c r="D38" s="177"/>
      <c r="E38" s="177"/>
      <c r="F38" s="177"/>
      <c r="G38" s="177"/>
    </row>
    <row r="39" spans="1:7" s="98" customFormat="1">
      <c r="A39" s="177"/>
      <c r="B39" s="177"/>
      <c r="C39" s="177"/>
      <c r="D39" s="177"/>
      <c r="E39" s="177"/>
      <c r="F39" s="177"/>
      <c r="G39" s="177"/>
    </row>
    <row r="40" spans="1:7" s="98" customFormat="1">
      <c r="A40" s="177"/>
      <c r="B40" s="177"/>
      <c r="C40" s="177"/>
      <c r="D40" s="177"/>
      <c r="E40" s="177"/>
      <c r="F40" s="177"/>
      <c r="G40" s="177"/>
    </row>
    <row r="41" spans="1:7" s="98" customFormat="1">
      <c r="A41" s="177"/>
      <c r="B41" s="177"/>
      <c r="C41" s="177"/>
      <c r="D41" s="177"/>
      <c r="E41" s="177"/>
      <c r="F41" s="177"/>
      <c r="G41" s="177"/>
    </row>
    <row r="42" spans="1:7" s="98" customFormat="1">
      <c r="A42" s="177"/>
      <c r="B42" s="177"/>
      <c r="C42" s="177"/>
      <c r="D42" s="177"/>
      <c r="E42" s="177"/>
      <c r="F42" s="177"/>
      <c r="G42" s="177"/>
    </row>
    <row r="43" spans="1:7" s="98" customFormat="1">
      <c r="A43" s="177"/>
      <c r="B43" s="177"/>
      <c r="C43" s="177"/>
      <c r="D43" s="177"/>
      <c r="E43" s="177"/>
      <c r="F43" s="177"/>
      <c r="G43" s="177"/>
    </row>
    <row r="44" spans="1:7" s="98" customFormat="1">
      <c r="A44" s="177"/>
      <c r="B44" s="177"/>
      <c r="C44" s="177"/>
      <c r="D44" s="177"/>
      <c r="E44" s="177"/>
      <c r="F44" s="177"/>
      <c r="G44" s="177"/>
    </row>
    <row r="45" spans="1:7" s="98" customFormat="1">
      <c r="A45" s="177"/>
      <c r="B45" s="177"/>
      <c r="C45" s="177"/>
      <c r="D45" s="177"/>
      <c r="E45" s="177"/>
      <c r="F45" s="177"/>
      <c r="G45" s="177"/>
    </row>
    <row r="46" spans="1:7" s="98" customFormat="1">
      <c r="A46" s="177"/>
      <c r="B46" s="177"/>
      <c r="C46" s="177"/>
      <c r="D46" s="177"/>
      <c r="E46" s="177"/>
      <c r="F46" s="177"/>
      <c r="G46" s="177"/>
    </row>
    <row r="47" spans="1:7" s="98" customFormat="1">
      <c r="A47" s="177"/>
      <c r="B47" s="177"/>
      <c r="C47" s="177"/>
      <c r="D47" s="177"/>
      <c r="E47" s="177"/>
      <c r="F47" s="177"/>
      <c r="G47" s="177"/>
    </row>
    <row r="48" spans="1:7" s="98" customFormat="1">
      <c r="A48" s="177"/>
      <c r="B48" s="177"/>
      <c r="C48" s="177"/>
      <c r="D48" s="177"/>
      <c r="E48" s="177"/>
      <c r="F48" s="177"/>
      <c r="G48" s="177"/>
    </row>
    <row r="49" spans="1:7" s="98" customFormat="1">
      <c r="A49" s="177"/>
      <c r="B49" s="177"/>
      <c r="C49" s="177"/>
      <c r="D49" s="177"/>
      <c r="E49" s="177"/>
      <c r="F49" s="177"/>
      <c r="G49" s="177"/>
    </row>
    <row r="50" spans="1:7" s="98" customFormat="1">
      <c r="A50" s="177"/>
      <c r="B50" s="177"/>
      <c r="C50" s="177"/>
      <c r="D50" s="177"/>
      <c r="E50" s="177"/>
      <c r="F50" s="177"/>
      <c r="G50" s="177"/>
    </row>
    <row r="51" spans="1:7" s="98" customFormat="1">
      <c r="A51" s="177"/>
      <c r="B51" s="177"/>
      <c r="C51" s="177"/>
      <c r="D51" s="177"/>
      <c r="E51" s="177"/>
      <c r="F51" s="177"/>
      <c r="G51" s="177"/>
    </row>
    <row r="52" spans="1:7" s="98" customFormat="1">
      <c r="A52" s="177"/>
      <c r="B52" s="177"/>
      <c r="C52" s="177"/>
      <c r="D52" s="177"/>
      <c r="E52" s="177"/>
      <c r="F52" s="177"/>
      <c r="G52" s="177"/>
    </row>
    <row r="53" spans="1:7" s="98" customFormat="1">
      <c r="A53" s="177"/>
      <c r="B53" s="177"/>
      <c r="C53" s="177"/>
      <c r="D53" s="177"/>
      <c r="E53" s="177"/>
      <c r="F53" s="177"/>
      <c r="G53" s="177"/>
    </row>
    <row r="54" spans="1:7" s="98" customFormat="1">
      <c r="A54" s="177"/>
      <c r="B54" s="177"/>
      <c r="C54" s="177"/>
      <c r="D54" s="177"/>
      <c r="E54" s="177"/>
      <c r="F54" s="177"/>
      <c r="G54" s="177"/>
    </row>
    <row r="55" spans="1:7" s="98" customFormat="1">
      <c r="A55" s="177"/>
      <c r="B55" s="177"/>
      <c r="C55" s="177"/>
      <c r="D55" s="177"/>
      <c r="E55" s="177"/>
      <c r="F55" s="177"/>
      <c r="G55" s="177"/>
    </row>
    <row r="56" spans="1:7" s="98" customFormat="1">
      <c r="A56" s="177"/>
      <c r="B56" s="177"/>
      <c r="C56" s="177"/>
      <c r="D56" s="177"/>
      <c r="E56" s="177"/>
      <c r="F56" s="177"/>
      <c r="G56" s="177"/>
    </row>
    <row r="57" spans="1:7" s="98" customFormat="1">
      <c r="A57" s="177"/>
      <c r="B57" s="177"/>
      <c r="C57" s="177"/>
      <c r="D57" s="177"/>
      <c r="E57" s="177"/>
      <c r="F57" s="177"/>
      <c r="G57" s="177"/>
    </row>
    <row r="58" spans="1:7" s="98" customFormat="1">
      <c r="A58" s="177"/>
      <c r="B58" s="177"/>
      <c r="C58" s="177"/>
      <c r="D58" s="177"/>
      <c r="E58" s="177"/>
      <c r="F58" s="177"/>
      <c r="G58" s="177"/>
    </row>
    <row r="59" spans="1:7" s="98" customFormat="1">
      <c r="A59" s="177"/>
      <c r="B59" s="177"/>
      <c r="C59" s="177"/>
      <c r="D59" s="177"/>
      <c r="E59" s="177"/>
      <c r="F59" s="177"/>
      <c r="G59" s="177"/>
    </row>
    <row r="60" spans="1:7" s="98" customFormat="1">
      <c r="A60" s="177"/>
      <c r="B60" s="177"/>
      <c r="C60" s="177"/>
      <c r="D60" s="177"/>
      <c r="E60" s="177"/>
      <c r="F60" s="177"/>
      <c r="G60" s="177"/>
    </row>
    <row r="61" spans="1:7" s="98" customFormat="1">
      <c r="A61" s="177"/>
      <c r="B61" s="177"/>
      <c r="C61" s="177"/>
      <c r="D61" s="177"/>
      <c r="E61" s="177"/>
      <c r="F61" s="177"/>
      <c r="G61" s="177"/>
    </row>
    <row r="62" spans="1:7" s="98" customFormat="1">
      <c r="A62" s="177"/>
      <c r="B62" s="177"/>
      <c r="C62" s="177"/>
      <c r="D62" s="177"/>
      <c r="E62" s="177"/>
      <c r="F62" s="177"/>
      <c r="G62" s="177"/>
    </row>
    <row r="63" spans="1:7" s="98" customFormat="1">
      <c r="A63" s="177"/>
      <c r="B63" s="177"/>
      <c r="C63" s="177"/>
      <c r="D63" s="177"/>
      <c r="E63" s="177"/>
      <c r="F63" s="177"/>
      <c r="G63" s="177"/>
    </row>
    <row r="64" spans="1:7" s="98" customFormat="1">
      <c r="A64" s="177"/>
      <c r="B64" s="177"/>
      <c r="C64" s="177"/>
      <c r="D64" s="177"/>
      <c r="E64" s="177"/>
      <c r="F64" s="177"/>
      <c r="G64" s="177"/>
    </row>
    <row r="65" spans="1:7" s="98" customFormat="1">
      <c r="A65" s="177"/>
      <c r="B65" s="177"/>
      <c r="C65" s="177"/>
      <c r="D65" s="177"/>
      <c r="E65" s="177"/>
      <c r="F65" s="177"/>
      <c r="G65" s="177"/>
    </row>
    <row r="66" spans="1:7" s="98" customFormat="1">
      <c r="A66" s="177"/>
      <c r="B66" s="177"/>
      <c r="C66" s="177"/>
      <c r="D66" s="177"/>
      <c r="E66" s="177"/>
      <c r="F66" s="177"/>
      <c r="G66" s="177"/>
    </row>
    <row r="67" spans="1:7" s="98" customFormat="1">
      <c r="A67" s="177"/>
      <c r="B67" s="177"/>
      <c r="C67" s="177"/>
      <c r="D67" s="177"/>
      <c r="E67" s="177"/>
      <c r="F67" s="177"/>
      <c r="G67" s="177"/>
    </row>
    <row r="68" spans="1:7" s="98" customFormat="1">
      <c r="A68" s="177"/>
      <c r="B68" s="177"/>
      <c r="C68" s="177"/>
      <c r="D68" s="177"/>
      <c r="E68" s="177"/>
      <c r="F68" s="177"/>
      <c r="G68" s="177"/>
    </row>
    <row r="69" spans="1:7" s="98" customFormat="1">
      <c r="A69" s="177"/>
      <c r="B69" s="177"/>
      <c r="C69" s="177"/>
      <c r="D69" s="177"/>
      <c r="E69" s="177"/>
      <c r="F69" s="177"/>
      <c r="G69" s="177"/>
    </row>
    <row r="70" spans="1:7" s="98" customFormat="1">
      <c r="A70" s="177"/>
      <c r="B70" s="177"/>
      <c r="C70" s="177"/>
      <c r="D70" s="177"/>
      <c r="E70" s="177"/>
      <c r="F70" s="177"/>
      <c r="G70" s="177"/>
    </row>
    <row r="71" spans="1:7" s="98" customFormat="1">
      <c r="A71" s="177"/>
      <c r="B71" s="177"/>
      <c r="C71" s="177"/>
      <c r="D71" s="177"/>
      <c r="E71" s="177"/>
      <c r="F71" s="177"/>
      <c r="G71" s="177"/>
    </row>
    <row r="72" spans="1:7" s="98" customFormat="1">
      <c r="A72" s="177"/>
      <c r="B72" s="177"/>
      <c r="C72" s="177"/>
      <c r="D72" s="177"/>
      <c r="E72" s="177"/>
      <c r="F72" s="177"/>
      <c r="G72" s="177"/>
    </row>
    <row r="73" spans="1:7" s="98" customFormat="1">
      <c r="A73" s="177"/>
      <c r="B73" s="177"/>
      <c r="C73" s="177"/>
      <c r="D73" s="177"/>
      <c r="E73" s="177"/>
      <c r="F73" s="177"/>
      <c r="G73" s="177"/>
    </row>
    <row r="74" spans="1:7" s="98" customFormat="1">
      <c r="A74" s="177"/>
      <c r="B74" s="177"/>
      <c r="C74" s="177"/>
      <c r="D74" s="177"/>
      <c r="E74" s="177"/>
      <c r="F74" s="177"/>
      <c r="G74" s="177"/>
    </row>
    <row r="75" spans="1:7" s="98" customFormat="1">
      <c r="A75" s="177"/>
      <c r="B75" s="177"/>
      <c r="C75" s="177"/>
      <c r="D75" s="177"/>
      <c r="E75" s="177"/>
      <c r="F75" s="177"/>
      <c r="G75" s="177"/>
    </row>
    <row r="76" spans="1:7" s="98" customFormat="1">
      <c r="A76" s="177"/>
      <c r="B76" s="177"/>
      <c r="C76" s="177"/>
      <c r="D76" s="177"/>
      <c r="E76" s="177"/>
      <c r="F76" s="177"/>
      <c r="G76" s="177"/>
    </row>
    <row r="77" spans="1:7" s="98" customFormat="1">
      <c r="A77" s="177"/>
      <c r="B77" s="177"/>
      <c r="C77" s="177"/>
      <c r="D77" s="177"/>
      <c r="E77" s="177"/>
      <c r="F77" s="177"/>
      <c r="G77" s="177"/>
    </row>
    <row r="78" spans="1:7" s="98" customFormat="1">
      <c r="A78" s="177"/>
      <c r="B78" s="177"/>
      <c r="C78" s="177"/>
      <c r="D78" s="177"/>
      <c r="E78" s="177"/>
      <c r="F78" s="177"/>
      <c r="G78" s="177"/>
    </row>
    <row r="79" spans="1:7" s="98" customFormat="1">
      <c r="A79" s="177"/>
      <c r="B79" s="177"/>
      <c r="C79" s="177"/>
      <c r="D79" s="177"/>
      <c r="E79" s="177"/>
      <c r="F79" s="177"/>
      <c r="G79" s="177"/>
    </row>
    <row r="80" spans="1:7" s="98" customFormat="1">
      <c r="A80" s="177"/>
      <c r="B80" s="177"/>
      <c r="C80" s="177"/>
      <c r="D80" s="177"/>
      <c r="E80" s="177"/>
      <c r="F80" s="177"/>
      <c r="G80" s="177"/>
    </row>
    <row r="81" spans="1:7" s="98" customFormat="1">
      <c r="A81" s="177"/>
      <c r="B81" s="177"/>
      <c r="C81" s="177"/>
      <c r="D81" s="177"/>
      <c r="E81" s="177"/>
      <c r="F81" s="177"/>
      <c r="G81" s="177"/>
    </row>
    <row r="82" spans="1:7" s="98" customFormat="1">
      <c r="A82" s="177"/>
      <c r="B82" s="177"/>
      <c r="C82" s="177"/>
      <c r="D82" s="177"/>
      <c r="E82" s="177"/>
      <c r="F82" s="177"/>
      <c r="G82" s="177"/>
    </row>
    <row r="83" spans="1:7" s="98" customFormat="1">
      <c r="A83" s="177"/>
      <c r="B83" s="177"/>
      <c r="C83" s="177"/>
      <c r="D83" s="177"/>
      <c r="E83" s="177"/>
      <c r="F83" s="177"/>
      <c r="G83" s="177"/>
    </row>
    <row r="84" spans="1:7" s="98" customFormat="1">
      <c r="A84" s="177"/>
      <c r="B84" s="177"/>
      <c r="C84" s="177"/>
      <c r="D84" s="177"/>
      <c r="E84" s="177"/>
      <c r="F84" s="177"/>
      <c r="G84" s="177"/>
    </row>
    <row r="85" spans="1:7" s="98" customFormat="1">
      <c r="A85" s="177"/>
      <c r="B85" s="177"/>
      <c r="C85" s="177"/>
      <c r="D85" s="177"/>
      <c r="E85" s="177"/>
      <c r="F85" s="177"/>
      <c r="G85" s="177"/>
    </row>
    <row r="86" spans="1:7" s="98" customFormat="1">
      <c r="A86" s="177"/>
      <c r="B86" s="177"/>
      <c r="C86" s="177"/>
      <c r="D86" s="177"/>
      <c r="E86" s="177"/>
      <c r="F86" s="177"/>
      <c r="G86" s="177"/>
    </row>
    <row r="87" spans="1:7" s="98" customFormat="1">
      <c r="A87" s="177"/>
      <c r="B87" s="177"/>
      <c r="C87" s="177"/>
      <c r="D87" s="177"/>
      <c r="E87" s="177"/>
      <c r="F87" s="177"/>
      <c r="G87" s="177"/>
    </row>
    <row r="88" spans="1:7" s="98" customFormat="1">
      <c r="A88" s="177"/>
      <c r="B88" s="177"/>
      <c r="C88" s="177"/>
      <c r="D88" s="177"/>
      <c r="E88" s="177"/>
      <c r="F88" s="177"/>
      <c r="G88" s="177"/>
    </row>
    <row r="89" spans="1:7" s="98" customFormat="1">
      <c r="A89" s="177"/>
      <c r="B89" s="177"/>
      <c r="C89" s="177"/>
      <c r="D89" s="177"/>
      <c r="E89" s="177"/>
      <c r="F89" s="177"/>
      <c r="G89" s="177"/>
    </row>
    <row r="90" spans="1:7" s="98" customFormat="1">
      <c r="A90" s="177"/>
      <c r="B90" s="177"/>
      <c r="C90" s="177"/>
      <c r="D90" s="177"/>
      <c r="E90" s="177"/>
      <c r="F90" s="177"/>
      <c r="G90" s="177"/>
    </row>
    <row r="91" spans="1:7" s="98" customFormat="1">
      <c r="A91" s="177"/>
      <c r="B91" s="177"/>
      <c r="C91" s="177"/>
      <c r="D91" s="177"/>
      <c r="E91" s="177"/>
      <c r="F91" s="177"/>
      <c r="G91" s="177"/>
    </row>
    <row r="92" spans="1:7" s="98" customFormat="1">
      <c r="A92" s="177"/>
      <c r="B92" s="177"/>
      <c r="C92" s="177"/>
      <c r="D92" s="177"/>
      <c r="E92" s="177"/>
      <c r="F92" s="177"/>
      <c r="G92" s="177"/>
    </row>
    <row r="93" spans="1:7" s="98" customFormat="1">
      <c r="A93" s="177"/>
      <c r="B93" s="177"/>
      <c r="C93" s="177"/>
      <c r="D93" s="177"/>
      <c r="E93" s="177"/>
      <c r="F93" s="177"/>
      <c r="G93" s="177"/>
    </row>
    <row r="94" spans="1:7" s="98" customFormat="1">
      <c r="A94" s="177"/>
      <c r="B94" s="177"/>
      <c r="C94" s="177"/>
      <c r="D94" s="177"/>
      <c r="E94" s="177"/>
      <c r="F94" s="177"/>
      <c r="G94" s="177"/>
    </row>
    <row r="95" spans="1:7" s="98" customFormat="1">
      <c r="A95" s="177"/>
      <c r="B95" s="177"/>
      <c r="C95" s="177"/>
      <c r="D95" s="177"/>
      <c r="E95" s="177"/>
      <c r="F95" s="177"/>
      <c r="G95" s="177"/>
    </row>
    <row r="96" spans="1:7" s="98" customFormat="1">
      <c r="A96" s="177"/>
      <c r="B96" s="177"/>
      <c r="C96" s="177"/>
      <c r="D96" s="177"/>
      <c r="E96" s="177"/>
      <c r="F96" s="177"/>
      <c r="G96" s="177"/>
    </row>
    <row r="97" spans="1:7" s="98" customFormat="1">
      <c r="A97" s="177"/>
      <c r="B97" s="177"/>
      <c r="C97" s="177"/>
      <c r="D97" s="177"/>
      <c r="E97" s="177"/>
      <c r="F97" s="177"/>
      <c r="G97" s="177"/>
    </row>
    <row r="98" spans="1:7" s="98" customFormat="1">
      <c r="A98" s="177"/>
      <c r="B98" s="177"/>
      <c r="C98" s="177"/>
      <c r="D98" s="177"/>
      <c r="E98" s="177"/>
      <c r="F98" s="177"/>
      <c r="G98" s="177"/>
    </row>
    <row r="99" spans="1:7" s="98" customFormat="1">
      <c r="A99" s="177"/>
      <c r="B99" s="177"/>
      <c r="C99" s="177"/>
      <c r="D99" s="177"/>
      <c r="E99" s="177"/>
      <c r="F99" s="177"/>
      <c r="G99" s="177"/>
    </row>
    <row r="100" spans="1:7" s="98" customFormat="1">
      <c r="A100" s="177"/>
      <c r="B100" s="177"/>
      <c r="C100" s="177"/>
      <c r="D100" s="177"/>
      <c r="E100" s="177"/>
      <c r="F100" s="177"/>
      <c r="G100" s="177"/>
    </row>
    <row r="101" spans="1:7" s="98" customFormat="1">
      <c r="A101" s="177"/>
      <c r="B101" s="177"/>
      <c r="C101" s="177"/>
      <c r="D101" s="177"/>
      <c r="E101" s="177"/>
      <c r="F101" s="177"/>
      <c r="G101" s="177"/>
    </row>
    <row r="102" spans="1:7" s="98" customFormat="1">
      <c r="A102" s="177"/>
      <c r="B102" s="177"/>
      <c r="C102" s="177"/>
      <c r="D102" s="177"/>
      <c r="E102" s="177"/>
      <c r="F102" s="177"/>
      <c r="G102" s="177"/>
    </row>
    <row r="103" spans="1:7" s="98" customFormat="1">
      <c r="A103" s="177"/>
      <c r="B103" s="177"/>
      <c r="C103" s="177"/>
      <c r="D103" s="177"/>
      <c r="E103" s="177"/>
      <c r="F103" s="177"/>
      <c r="G103" s="177"/>
    </row>
    <row r="104" spans="1:7" s="98" customFormat="1">
      <c r="A104" s="177"/>
      <c r="B104" s="177"/>
      <c r="C104" s="177"/>
      <c r="D104" s="177"/>
      <c r="E104" s="177"/>
      <c r="F104" s="177"/>
      <c r="G104" s="177"/>
    </row>
    <row r="105" spans="1:7" s="98" customFormat="1">
      <c r="A105" s="177"/>
      <c r="B105" s="177"/>
      <c r="C105" s="177"/>
      <c r="D105" s="177"/>
      <c r="E105" s="177"/>
      <c r="F105" s="177"/>
      <c r="G105" s="177"/>
    </row>
    <row r="106" spans="1:7" s="98" customFormat="1">
      <c r="A106" s="177"/>
      <c r="B106" s="177"/>
      <c r="C106" s="177"/>
      <c r="D106" s="177"/>
      <c r="E106" s="177"/>
      <c r="F106" s="177"/>
      <c r="G106" s="177"/>
    </row>
    <row r="107" spans="1:7" s="98" customFormat="1">
      <c r="A107" s="177"/>
      <c r="B107" s="177"/>
      <c r="C107" s="177"/>
      <c r="D107" s="177"/>
      <c r="E107" s="177"/>
      <c r="F107" s="177"/>
      <c r="G107" s="177"/>
    </row>
    <row r="108" spans="1:7" s="98" customFormat="1">
      <c r="A108" s="177"/>
      <c r="B108" s="177"/>
      <c r="C108" s="177"/>
      <c r="D108" s="177"/>
      <c r="E108" s="177"/>
      <c r="F108" s="177"/>
      <c r="G108" s="177"/>
    </row>
    <row r="109" spans="1:7" s="98" customFormat="1">
      <c r="A109" s="177"/>
      <c r="B109" s="177"/>
      <c r="C109" s="177"/>
      <c r="D109" s="177"/>
      <c r="E109" s="177"/>
      <c r="F109" s="177"/>
      <c r="G109" s="177"/>
    </row>
    <row r="110" spans="1:7" s="98" customFormat="1">
      <c r="A110" s="177"/>
      <c r="B110" s="177"/>
      <c r="C110" s="177"/>
      <c r="D110" s="177"/>
      <c r="E110" s="177"/>
      <c r="F110" s="177"/>
      <c r="G110" s="177"/>
    </row>
    <row r="111" spans="1:7" s="98" customFormat="1">
      <c r="A111" s="177"/>
      <c r="B111" s="177"/>
      <c r="C111" s="177"/>
      <c r="D111" s="177"/>
      <c r="E111" s="177"/>
      <c r="F111" s="177"/>
      <c r="G111" s="177"/>
    </row>
    <row r="112" spans="1:7" s="98" customFormat="1">
      <c r="A112" s="177"/>
      <c r="B112" s="177"/>
      <c r="C112" s="177"/>
      <c r="D112" s="177"/>
      <c r="E112" s="177"/>
      <c r="F112" s="177"/>
      <c r="G112" s="177"/>
    </row>
    <row r="113" spans="1:7" s="98" customFormat="1">
      <c r="A113" s="177"/>
      <c r="B113" s="177"/>
      <c r="C113" s="177"/>
      <c r="D113" s="177"/>
      <c r="E113" s="177"/>
      <c r="F113" s="177"/>
      <c r="G113" s="177"/>
    </row>
    <row r="114" spans="1:7" s="98" customFormat="1">
      <c r="A114" s="177"/>
      <c r="B114" s="177"/>
      <c r="C114" s="177"/>
      <c r="D114" s="177"/>
      <c r="E114" s="177"/>
      <c r="F114" s="177"/>
      <c r="G114" s="177"/>
    </row>
    <row r="115" spans="1:7" s="98" customFormat="1">
      <c r="A115" s="177"/>
      <c r="B115" s="177"/>
      <c r="C115" s="177"/>
      <c r="D115" s="177"/>
      <c r="E115" s="177"/>
      <c r="F115" s="177"/>
      <c r="G115" s="177"/>
    </row>
    <row r="116" spans="1:7" s="98" customFormat="1">
      <c r="A116" s="177"/>
      <c r="B116" s="177"/>
      <c r="C116" s="177"/>
      <c r="D116" s="177"/>
      <c r="E116" s="177"/>
      <c r="F116" s="177"/>
      <c r="G116" s="177"/>
    </row>
    <row r="117" spans="1:7" s="98" customFormat="1">
      <c r="A117" s="177"/>
      <c r="B117" s="177"/>
      <c r="C117" s="177"/>
      <c r="D117" s="177"/>
      <c r="E117" s="177"/>
      <c r="F117" s="177"/>
      <c r="G117" s="177"/>
    </row>
    <row r="118" spans="1:7" s="98" customFormat="1">
      <c r="A118" s="177"/>
      <c r="B118" s="177"/>
      <c r="C118" s="177"/>
      <c r="D118" s="177"/>
      <c r="E118" s="177"/>
      <c r="F118" s="177"/>
      <c r="G118" s="177"/>
    </row>
    <row r="119" spans="1:7" s="98" customFormat="1">
      <c r="A119" s="177"/>
      <c r="B119" s="177"/>
      <c r="C119" s="177"/>
      <c r="D119" s="177"/>
      <c r="E119" s="177"/>
      <c r="F119" s="177"/>
      <c r="G119" s="177"/>
    </row>
    <row r="120" spans="1:7" s="98" customFormat="1">
      <c r="A120" s="177"/>
      <c r="B120" s="177"/>
      <c r="C120" s="177"/>
      <c r="D120" s="177"/>
      <c r="E120" s="177"/>
      <c r="F120" s="177"/>
      <c r="G120" s="177"/>
    </row>
    <row r="121" spans="1:7" s="98" customFormat="1">
      <c r="A121" s="177"/>
      <c r="B121" s="177"/>
      <c r="C121" s="177"/>
      <c r="D121" s="177"/>
      <c r="E121" s="177"/>
      <c r="F121" s="177"/>
      <c r="G121" s="177"/>
    </row>
    <row r="122" spans="1:7" s="98" customFormat="1">
      <c r="A122" s="177"/>
      <c r="B122" s="177"/>
      <c r="C122" s="177"/>
      <c r="D122" s="177"/>
      <c r="E122" s="177"/>
      <c r="F122" s="177"/>
      <c r="G122" s="177"/>
    </row>
    <row r="123" spans="1:7" s="98" customFormat="1">
      <c r="A123" s="177"/>
      <c r="B123" s="177"/>
      <c r="C123" s="177"/>
      <c r="D123" s="177"/>
      <c r="E123" s="177"/>
      <c r="F123" s="177"/>
      <c r="G123" s="177"/>
    </row>
    <row r="124" spans="1:7" s="98" customFormat="1">
      <c r="A124" s="177"/>
      <c r="B124" s="177"/>
      <c r="C124" s="177"/>
      <c r="D124" s="177"/>
      <c r="E124" s="177"/>
      <c r="F124" s="177"/>
      <c r="G124" s="177"/>
    </row>
    <row r="125" spans="1:7" s="98" customFormat="1">
      <c r="A125" s="177"/>
      <c r="B125" s="177"/>
      <c r="C125" s="177"/>
      <c r="D125" s="177"/>
      <c r="E125" s="177"/>
      <c r="F125" s="177"/>
      <c r="G125" s="177"/>
    </row>
    <row r="126" spans="1:7" s="98" customFormat="1">
      <c r="A126" s="177"/>
      <c r="B126" s="177"/>
      <c r="C126" s="177"/>
      <c r="D126" s="177"/>
      <c r="E126" s="177"/>
      <c r="F126" s="177"/>
      <c r="G126" s="177"/>
    </row>
    <row r="127" spans="1:7" s="98" customFormat="1">
      <c r="A127" s="177"/>
      <c r="B127" s="177"/>
      <c r="C127" s="177"/>
      <c r="D127" s="177"/>
      <c r="E127" s="177"/>
      <c r="F127" s="177"/>
      <c r="G127" s="177"/>
    </row>
    <row r="128" spans="1:7" s="98" customFormat="1">
      <c r="A128" s="177"/>
      <c r="B128" s="177"/>
      <c r="C128" s="177"/>
      <c r="D128" s="177"/>
      <c r="E128" s="177"/>
      <c r="F128" s="177"/>
      <c r="G128" s="177"/>
    </row>
    <row r="129" spans="1:7" s="98" customFormat="1">
      <c r="A129" s="177"/>
      <c r="B129" s="177"/>
      <c r="C129" s="177"/>
      <c r="D129" s="177"/>
      <c r="E129" s="177"/>
      <c r="F129" s="177"/>
      <c r="G129" s="177"/>
    </row>
    <row r="130" spans="1:7" s="98" customFormat="1">
      <c r="A130" s="177"/>
      <c r="B130" s="177"/>
      <c r="C130" s="177"/>
      <c r="D130" s="177"/>
      <c r="E130" s="177"/>
      <c r="F130" s="177"/>
      <c r="G130" s="177"/>
    </row>
    <row r="131" spans="1:7" s="98" customFormat="1">
      <c r="A131" s="177"/>
      <c r="B131" s="177"/>
      <c r="C131" s="177"/>
      <c r="D131" s="177"/>
      <c r="E131" s="177"/>
      <c r="F131" s="177"/>
      <c r="G131" s="177"/>
    </row>
    <row r="132" spans="1:7" s="98" customFormat="1">
      <c r="A132" s="177"/>
      <c r="B132" s="177"/>
      <c r="C132" s="177"/>
      <c r="D132" s="177"/>
      <c r="E132" s="177"/>
      <c r="F132" s="177"/>
      <c r="G132" s="177"/>
    </row>
    <row r="133" spans="1:7" s="98" customFormat="1">
      <c r="A133" s="177"/>
      <c r="B133" s="177"/>
      <c r="C133" s="177"/>
      <c r="D133" s="177"/>
      <c r="E133" s="177"/>
      <c r="F133" s="177"/>
      <c r="G133" s="177"/>
    </row>
    <row r="134" spans="1:7" s="98" customFormat="1">
      <c r="A134" s="177"/>
      <c r="B134" s="177"/>
      <c r="C134" s="177"/>
      <c r="D134" s="177"/>
      <c r="E134" s="177"/>
      <c r="F134" s="177"/>
      <c r="G134" s="177"/>
    </row>
    <row r="135" spans="1:7" s="98" customFormat="1">
      <c r="A135" s="177"/>
      <c r="B135" s="177"/>
      <c r="C135" s="177"/>
      <c r="D135" s="177"/>
      <c r="E135" s="177"/>
      <c r="F135" s="177"/>
      <c r="G135" s="177"/>
    </row>
    <row r="136" spans="1:7" s="98" customFormat="1">
      <c r="A136" s="177"/>
      <c r="B136" s="177"/>
      <c r="C136" s="177"/>
      <c r="D136" s="177"/>
      <c r="E136" s="177"/>
      <c r="F136" s="177"/>
      <c r="G136" s="177"/>
    </row>
    <row r="137" spans="1:7" s="98" customFormat="1">
      <c r="A137" s="177"/>
      <c r="B137" s="177"/>
      <c r="C137" s="177"/>
      <c r="D137" s="177"/>
      <c r="E137" s="177"/>
      <c r="F137" s="177"/>
      <c r="G137" s="177"/>
    </row>
    <row r="138" spans="1:7" s="98" customFormat="1">
      <c r="A138" s="177"/>
      <c r="B138" s="177"/>
      <c r="C138" s="177"/>
      <c r="D138" s="177"/>
      <c r="E138" s="177"/>
      <c r="F138" s="177"/>
      <c r="G138" s="177"/>
    </row>
    <row r="139" spans="1:7" s="98" customFormat="1">
      <c r="A139" s="177"/>
      <c r="B139" s="177"/>
      <c r="C139" s="177"/>
      <c r="D139" s="177"/>
      <c r="E139" s="177"/>
      <c r="F139" s="177"/>
      <c r="G139" s="177"/>
    </row>
    <row r="140" spans="1:7" s="98" customFormat="1">
      <c r="A140" s="177"/>
      <c r="B140" s="177"/>
      <c r="C140" s="177"/>
      <c r="D140" s="177"/>
      <c r="E140" s="177"/>
      <c r="F140" s="177"/>
      <c r="G140" s="177"/>
    </row>
    <row r="141" spans="1:7" s="98" customFormat="1">
      <c r="A141" s="177"/>
      <c r="B141" s="177"/>
      <c r="C141" s="177"/>
      <c r="D141" s="177"/>
      <c r="E141" s="177"/>
      <c r="F141" s="177"/>
      <c r="G141" s="177"/>
    </row>
    <row r="142" spans="1:7" s="98" customFormat="1">
      <c r="A142" s="177"/>
      <c r="B142" s="177"/>
      <c r="C142" s="177"/>
      <c r="D142" s="177"/>
      <c r="E142" s="177"/>
      <c r="F142" s="177"/>
      <c r="G142" s="177"/>
    </row>
    <row r="143" spans="1:7" s="98" customFormat="1">
      <c r="A143" s="177"/>
      <c r="B143" s="177"/>
      <c r="C143" s="177"/>
      <c r="D143" s="177"/>
      <c r="E143" s="177"/>
      <c r="F143" s="177"/>
      <c r="G143" s="177"/>
    </row>
    <row r="144" spans="1:7" s="98" customFormat="1">
      <c r="A144" s="177"/>
      <c r="B144" s="177"/>
      <c r="C144" s="177"/>
      <c r="D144" s="177"/>
      <c r="E144" s="177"/>
      <c r="F144" s="177"/>
      <c r="G144" s="177"/>
    </row>
    <row r="145" spans="1:7" s="98" customFormat="1">
      <c r="A145" s="177"/>
      <c r="B145" s="177"/>
      <c r="C145" s="177"/>
      <c r="D145" s="177"/>
      <c r="E145" s="177"/>
      <c r="F145" s="177"/>
      <c r="G145" s="177"/>
    </row>
    <row r="146" spans="1:7" s="98" customFormat="1">
      <c r="A146" s="177"/>
      <c r="B146" s="177"/>
      <c r="C146" s="177"/>
      <c r="D146" s="177"/>
      <c r="E146" s="177"/>
      <c r="F146" s="177"/>
      <c r="G146" s="177"/>
    </row>
    <row r="147" spans="1:7" s="98" customFormat="1">
      <c r="A147" s="177"/>
      <c r="B147" s="177"/>
      <c r="C147" s="177"/>
      <c r="D147" s="177"/>
      <c r="E147" s="177"/>
      <c r="F147" s="177"/>
      <c r="G147" s="177"/>
    </row>
    <row r="148" spans="1:7" s="98" customFormat="1">
      <c r="A148" s="177"/>
      <c r="B148" s="177"/>
      <c r="C148" s="177"/>
      <c r="D148" s="177"/>
      <c r="E148" s="177"/>
      <c r="F148" s="177"/>
      <c r="G148" s="177"/>
    </row>
    <row r="149" spans="1:7" s="98" customFormat="1">
      <c r="A149" s="177"/>
      <c r="B149" s="177"/>
      <c r="C149" s="177"/>
      <c r="D149" s="177"/>
      <c r="E149" s="177"/>
      <c r="F149" s="177"/>
      <c r="G149" s="177"/>
    </row>
    <row r="150" spans="1:7" s="98" customFormat="1">
      <c r="A150" s="177"/>
      <c r="B150" s="177"/>
      <c r="C150" s="177"/>
      <c r="D150" s="177"/>
      <c r="E150" s="177"/>
      <c r="F150" s="177"/>
      <c r="G150" s="177"/>
    </row>
    <row r="151" spans="1:7" s="98" customFormat="1">
      <c r="A151" s="177"/>
      <c r="B151" s="177"/>
      <c r="C151" s="177"/>
      <c r="D151" s="177"/>
      <c r="E151" s="177"/>
      <c r="F151" s="177"/>
      <c r="G151" s="177"/>
    </row>
    <row r="152" spans="1:7" s="98" customFormat="1">
      <c r="A152" s="177"/>
      <c r="B152" s="177"/>
      <c r="C152" s="177"/>
      <c r="D152" s="177"/>
      <c r="E152" s="177"/>
      <c r="F152" s="177"/>
      <c r="G152" s="177"/>
    </row>
    <row r="153" spans="1:7" s="98" customFormat="1">
      <c r="A153" s="177"/>
      <c r="B153" s="177"/>
      <c r="C153" s="177"/>
      <c r="D153" s="177"/>
      <c r="E153" s="177"/>
      <c r="F153" s="177"/>
      <c r="G153" s="177"/>
    </row>
    <row r="154" spans="1:7" s="98" customFormat="1">
      <c r="A154" s="177"/>
      <c r="B154" s="177"/>
      <c r="C154" s="177"/>
      <c r="D154" s="177"/>
      <c r="E154" s="177"/>
      <c r="F154" s="177"/>
      <c r="G154" s="177"/>
    </row>
    <row r="155" spans="1:7" s="98" customFormat="1">
      <c r="A155" s="177"/>
      <c r="B155" s="177"/>
      <c r="C155" s="177"/>
      <c r="D155" s="177"/>
      <c r="E155" s="177"/>
      <c r="F155" s="177"/>
      <c r="G155" s="177"/>
    </row>
    <row r="156" spans="1:7" s="98" customFormat="1">
      <c r="A156" s="177"/>
      <c r="B156" s="177"/>
      <c r="C156" s="177"/>
      <c r="D156" s="177"/>
      <c r="E156" s="177"/>
      <c r="F156" s="177"/>
      <c r="G156" s="177"/>
    </row>
    <row r="157" spans="1:7" s="98" customFormat="1">
      <c r="A157" s="177"/>
      <c r="B157" s="177"/>
      <c r="C157" s="177"/>
      <c r="D157" s="177"/>
      <c r="E157" s="177"/>
      <c r="F157" s="177"/>
      <c r="G157" s="177"/>
    </row>
    <row r="158" spans="1:7" s="98" customFormat="1">
      <c r="A158" s="177"/>
      <c r="B158" s="177"/>
      <c r="C158" s="177"/>
      <c r="D158" s="177"/>
      <c r="E158" s="177"/>
      <c r="F158" s="177"/>
      <c r="G158" s="177"/>
    </row>
    <row r="159" spans="1:7" s="98" customFormat="1">
      <c r="A159" s="177"/>
      <c r="B159" s="177"/>
      <c r="C159" s="177"/>
      <c r="D159" s="177"/>
      <c r="E159" s="177"/>
      <c r="F159" s="177"/>
      <c r="G159" s="177"/>
    </row>
    <row r="160" spans="1:7" s="98" customFormat="1">
      <c r="A160" s="177"/>
      <c r="B160" s="177"/>
      <c r="C160" s="177"/>
      <c r="D160" s="177"/>
      <c r="E160" s="177"/>
      <c r="F160" s="177"/>
      <c r="G160" s="177"/>
    </row>
    <row r="161" spans="1:7" s="98" customFormat="1">
      <c r="A161" s="177"/>
      <c r="B161" s="177"/>
      <c r="C161" s="177"/>
      <c r="D161" s="177"/>
      <c r="E161" s="177"/>
      <c r="F161" s="177"/>
      <c r="G161" s="177"/>
    </row>
    <row r="162" spans="1:7" s="98" customFormat="1">
      <c r="A162" s="177"/>
      <c r="B162" s="177"/>
      <c r="C162" s="177"/>
      <c r="D162" s="177"/>
      <c r="E162" s="177"/>
      <c r="F162" s="177"/>
      <c r="G162" s="177"/>
    </row>
    <row r="163" spans="1:7" s="98" customFormat="1">
      <c r="A163" s="177"/>
      <c r="B163" s="177"/>
      <c r="C163" s="177"/>
      <c r="D163" s="177"/>
      <c r="E163" s="177"/>
      <c r="F163" s="177"/>
      <c r="G163" s="177"/>
    </row>
    <row r="164" spans="1:7" s="98" customFormat="1">
      <c r="A164" s="177"/>
      <c r="B164" s="177"/>
      <c r="C164" s="177"/>
      <c r="D164" s="177"/>
      <c r="E164" s="177"/>
      <c r="F164" s="177"/>
      <c r="G164" s="177"/>
    </row>
    <row r="165" spans="1:7" s="98" customFormat="1">
      <c r="A165" s="177"/>
      <c r="B165" s="177"/>
      <c r="C165" s="177"/>
      <c r="D165" s="177"/>
      <c r="E165" s="177"/>
      <c r="F165" s="177"/>
      <c r="G165" s="177"/>
    </row>
    <row r="166" spans="1:7" s="98" customFormat="1">
      <c r="A166" s="177"/>
      <c r="B166" s="177"/>
      <c r="C166" s="177"/>
      <c r="D166" s="177"/>
      <c r="E166" s="177"/>
      <c r="F166" s="177"/>
      <c r="G166" s="177"/>
    </row>
    <row r="167" spans="1:7" s="98" customFormat="1">
      <c r="A167" s="177"/>
      <c r="B167" s="177"/>
      <c r="C167" s="177"/>
      <c r="D167" s="177"/>
      <c r="E167" s="177"/>
      <c r="F167" s="177"/>
      <c r="G167" s="177"/>
    </row>
    <row r="168" spans="1:7" s="98" customFormat="1">
      <c r="A168" s="177"/>
      <c r="B168" s="177"/>
      <c r="C168" s="177"/>
      <c r="D168" s="177"/>
      <c r="E168" s="177"/>
      <c r="F168" s="177"/>
      <c r="G168" s="177"/>
    </row>
    <row r="169" spans="1:7" s="98" customFormat="1">
      <c r="A169" s="177"/>
      <c r="B169" s="177"/>
      <c r="C169" s="177"/>
      <c r="D169" s="177"/>
      <c r="E169" s="177"/>
      <c r="F169" s="177"/>
      <c r="G169" s="177"/>
    </row>
    <row r="170" spans="1:7" s="98" customFormat="1">
      <c r="A170" s="177"/>
      <c r="B170" s="177"/>
      <c r="C170" s="177"/>
      <c r="D170" s="177"/>
      <c r="E170" s="177"/>
      <c r="F170" s="177"/>
      <c r="G170" s="177"/>
    </row>
    <row r="171" spans="1:7" s="98" customFormat="1">
      <c r="A171" s="177"/>
      <c r="B171" s="177"/>
      <c r="C171" s="177"/>
      <c r="D171" s="177"/>
      <c r="E171" s="177"/>
      <c r="F171" s="177"/>
      <c r="G171" s="177"/>
    </row>
    <row r="172" spans="1:7" s="98" customFormat="1">
      <c r="A172" s="177"/>
      <c r="B172" s="177"/>
      <c r="C172" s="177"/>
      <c r="D172" s="177"/>
      <c r="E172" s="177"/>
      <c r="F172" s="177"/>
      <c r="G172" s="177"/>
    </row>
    <row r="173" spans="1:7" s="98" customFormat="1">
      <c r="A173" s="177"/>
      <c r="B173" s="177"/>
      <c r="C173" s="177"/>
      <c r="D173" s="177"/>
      <c r="E173" s="177"/>
      <c r="F173" s="177"/>
      <c r="G173" s="177"/>
    </row>
    <row r="174" spans="1:7" s="98" customFormat="1">
      <c r="A174" s="177"/>
      <c r="B174" s="177"/>
      <c r="C174" s="177"/>
      <c r="D174" s="177"/>
      <c r="E174" s="177"/>
      <c r="F174" s="177"/>
      <c r="G174" s="177"/>
    </row>
    <row r="175" spans="1:7" s="98" customFormat="1">
      <c r="A175" s="177"/>
      <c r="B175" s="177"/>
      <c r="C175" s="177"/>
      <c r="D175" s="177"/>
      <c r="E175" s="177"/>
      <c r="F175" s="177"/>
      <c r="G175" s="177"/>
    </row>
    <row r="176" spans="1:7" s="98" customFormat="1">
      <c r="A176" s="177"/>
      <c r="B176" s="177"/>
      <c r="C176" s="177"/>
      <c r="D176" s="177"/>
      <c r="E176" s="177"/>
      <c r="F176" s="177"/>
      <c r="G176" s="177"/>
    </row>
    <row r="177" spans="1:7" s="98" customFormat="1">
      <c r="A177" s="177"/>
      <c r="B177" s="177"/>
      <c r="C177" s="177"/>
      <c r="D177" s="177"/>
      <c r="E177" s="177"/>
      <c r="F177" s="177"/>
      <c r="G177" s="177"/>
    </row>
    <row r="178" spans="1:7" s="98" customFormat="1">
      <c r="A178" s="177"/>
      <c r="B178" s="177"/>
      <c r="C178" s="177"/>
      <c r="D178" s="177"/>
      <c r="E178" s="177"/>
      <c r="F178" s="177"/>
      <c r="G178" s="177"/>
    </row>
    <row r="179" spans="1:7" s="98" customFormat="1">
      <c r="A179" s="177"/>
      <c r="B179" s="177"/>
      <c r="C179" s="177"/>
      <c r="D179" s="177"/>
      <c r="E179" s="177"/>
      <c r="F179" s="177"/>
      <c r="G179" s="177"/>
    </row>
    <row r="180" spans="1:7" s="98" customFormat="1">
      <c r="A180" s="177"/>
      <c r="B180" s="177"/>
      <c r="C180" s="177"/>
      <c r="D180" s="177"/>
      <c r="E180" s="177"/>
      <c r="F180" s="177"/>
      <c r="G180" s="177"/>
    </row>
    <row r="181" spans="1:7" s="98" customFormat="1">
      <c r="A181" s="177"/>
      <c r="B181" s="177"/>
      <c r="C181" s="177"/>
      <c r="D181" s="177"/>
      <c r="E181" s="177"/>
      <c r="F181" s="177"/>
      <c r="G181" s="177"/>
    </row>
    <row r="182" spans="1:7" s="98" customFormat="1">
      <c r="A182" s="177"/>
      <c r="B182" s="177"/>
      <c r="C182" s="177"/>
      <c r="D182" s="177"/>
      <c r="E182" s="177"/>
      <c r="F182" s="177"/>
      <c r="G182" s="177"/>
    </row>
    <row r="183" spans="1:7" s="98" customFormat="1">
      <c r="A183" s="177"/>
      <c r="B183" s="177"/>
      <c r="C183" s="177"/>
      <c r="D183" s="177"/>
      <c r="E183" s="177"/>
      <c r="F183" s="177"/>
      <c r="G183" s="177"/>
    </row>
    <row r="184" spans="1:7" s="98" customFormat="1">
      <c r="A184" s="177"/>
      <c r="B184" s="177"/>
      <c r="C184" s="177"/>
      <c r="D184" s="177"/>
      <c r="E184" s="177"/>
      <c r="F184" s="177"/>
      <c r="G184" s="177"/>
    </row>
    <row r="185" spans="1:7" s="98" customFormat="1">
      <c r="A185" s="177"/>
      <c r="B185" s="177"/>
      <c r="C185" s="177"/>
      <c r="D185" s="177"/>
      <c r="E185" s="177"/>
      <c r="F185" s="177"/>
      <c r="G185" s="177"/>
    </row>
    <row r="186" spans="1:7" s="98" customFormat="1">
      <c r="A186" s="177"/>
      <c r="B186" s="177"/>
      <c r="C186" s="177"/>
      <c r="D186" s="177"/>
      <c r="E186" s="177"/>
      <c r="F186" s="177"/>
      <c r="G186" s="177"/>
    </row>
    <row r="187" spans="1:7" s="98" customFormat="1">
      <c r="A187" s="177"/>
      <c r="B187" s="177"/>
      <c r="C187" s="177"/>
      <c r="D187" s="177"/>
      <c r="E187" s="177"/>
      <c r="F187" s="177"/>
      <c r="G187" s="177"/>
    </row>
    <row r="188" spans="1:7" s="98" customFormat="1">
      <c r="A188" s="177"/>
      <c r="B188" s="177"/>
      <c r="C188" s="177"/>
      <c r="D188" s="177"/>
      <c r="E188" s="177"/>
      <c r="F188" s="177"/>
      <c r="G188" s="177"/>
    </row>
    <row r="189" spans="1:7" s="98" customFormat="1">
      <c r="A189" s="177"/>
      <c r="B189" s="177"/>
      <c r="C189" s="177"/>
      <c r="D189" s="177"/>
      <c r="E189" s="177"/>
      <c r="F189" s="177"/>
      <c r="G189" s="177"/>
    </row>
    <row r="190" spans="1:7" s="98" customFormat="1">
      <c r="A190" s="177"/>
      <c r="B190" s="177"/>
      <c r="C190" s="177"/>
      <c r="D190" s="177"/>
      <c r="E190" s="177"/>
      <c r="F190" s="177"/>
      <c r="G190" s="177"/>
    </row>
    <row r="191" spans="1:7" s="98" customFormat="1">
      <c r="A191" s="177"/>
      <c r="B191" s="177"/>
      <c r="C191" s="177"/>
      <c r="D191" s="177"/>
      <c r="E191" s="177"/>
      <c r="F191" s="177"/>
      <c r="G191" s="177"/>
    </row>
    <row r="192" spans="1:7" s="98" customFormat="1">
      <c r="A192" s="177"/>
      <c r="B192" s="177"/>
      <c r="C192" s="177"/>
      <c r="D192" s="177"/>
      <c r="E192" s="177"/>
      <c r="F192" s="177"/>
      <c r="G192" s="177"/>
    </row>
    <row r="193" spans="1:7" s="98" customFormat="1">
      <c r="A193" s="177"/>
      <c r="B193" s="177"/>
      <c r="C193" s="177"/>
      <c r="D193" s="177"/>
      <c r="E193" s="177"/>
      <c r="F193" s="177"/>
      <c r="G193" s="177"/>
    </row>
    <row r="194" spans="1:7" s="98" customFormat="1">
      <c r="A194" s="177"/>
      <c r="B194" s="177"/>
      <c r="C194" s="177"/>
      <c r="D194" s="177"/>
      <c r="E194" s="177"/>
      <c r="F194" s="177"/>
      <c r="G194" s="177"/>
    </row>
    <row r="195" spans="1:7" s="98" customFormat="1">
      <c r="A195" s="177"/>
      <c r="B195" s="177"/>
      <c r="C195" s="177"/>
      <c r="D195" s="177"/>
      <c r="E195" s="177"/>
      <c r="F195" s="177"/>
      <c r="G195" s="177"/>
    </row>
    <row r="196" spans="1:7" s="98" customFormat="1">
      <c r="A196" s="177"/>
      <c r="B196" s="177"/>
      <c r="C196" s="177"/>
      <c r="D196" s="177"/>
      <c r="E196" s="177"/>
      <c r="F196" s="177"/>
      <c r="G196" s="177"/>
    </row>
    <row r="197" spans="1:7" s="98" customFormat="1">
      <c r="A197" s="177"/>
      <c r="B197" s="177"/>
      <c r="C197" s="177"/>
      <c r="D197" s="177"/>
      <c r="E197" s="177"/>
      <c r="F197" s="177"/>
      <c r="G197" s="177"/>
    </row>
    <row r="198" spans="1:7" s="98" customFormat="1">
      <c r="A198" s="177"/>
      <c r="B198" s="177"/>
      <c r="C198" s="177"/>
      <c r="D198" s="177"/>
      <c r="E198" s="177"/>
      <c r="F198" s="177"/>
      <c r="G198" s="177"/>
    </row>
    <row r="199" spans="1:7" s="98" customFormat="1">
      <c r="A199" s="177"/>
      <c r="B199" s="177"/>
      <c r="C199" s="177"/>
      <c r="D199" s="177"/>
      <c r="E199" s="177"/>
      <c r="F199" s="177"/>
      <c r="G199" s="177"/>
    </row>
    <row r="200" spans="1:7" s="98" customFormat="1">
      <c r="A200" s="177"/>
      <c r="B200" s="177"/>
      <c r="C200" s="177"/>
      <c r="D200" s="177"/>
      <c r="E200" s="177"/>
      <c r="F200" s="177"/>
      <c r="G200" s="177"/>
    </row>
    <row r="201" spans="1:7" s="98" customFormat="1" hidden="1"/>
    <row r="202" spans="1:7" s="98" customFormat="1" hidden="1"/>
    <row r="203" spans="1:7" s="98" customFormat="1" hidden="1"/>
    <row r="204" spans="1:7" s="98" customFormat="1" hidden="1"/>
    <row r="205" spans="1:7" s="98" customFormat="1" hidden="1"/>
    <row r="206" spans="1:7" s="98" customFormat="1" hidden="1"/>
    <row r="207" spans="1:7" s="98" customFormat="1" hidden="1"/>
    <row r="208" spans="1:7" s="98" customFormat="1" hidden="1"/>
    <row r="209" s="98" customFormat="1" hidden="1"/>
    <row r="210" s="98" customFormat="1" hidden="1"/>
    <row r="211" s="98" customFormat="1" hidden="1"/>
    <row r="212" s="98" customFormat="1" hidden="1"/>
    <row r="213" s="98" customFormat="1" hidden="1"/>
    <row r="214" s="98" customFormat="1" hidden="1"/>
    <row r="215" s="98" customFormat="1" hidden="1"/>
    <row r="216" s="98" customFormat="1" hidden="1"/>
    <row r="217" s="98" customFormat="1" hidden="1"/>
    <row r="218" s="98" customFormat="1" hidden="1"/>
    <row r="219" s="98" customFormat="1" hidden="1"/>
    <row r="220" s="98" customFormat="1" hidden="1"/>
    <row r="221" s="98" customFormat="1" hidden="1"/>
    <row r="222" s="98" customFormat="1" hidden="1"/>
    <row r="223" s="98" customFormat="1" hidden="1"/>
    <row r="224" s="98" customFormat="1" hidden="1"/>
    <row r="225" s="98" customFormat="1" hidden="1"/>
    <row r="226" s="98" customFormat="1" hidden="1"/>
    <row r="227" s="98" customFormat="1" hidden="1"/>
    <row r="228" s="98" customFormat="1" hidden="1"/>
    <row r="229" s="98" customFormat="1" hidden="1"/>
    <row r="230" s="98" customFormat="1" hidden="1"/>
    <row r="231" s="98" customFormat="1" hidden="1"/>
    <row r="232" s="98" customFormat="1" hidden="1"/>
    <row r="233" s="98" customFormat="1" hidden="1"/>
    <row r="234" s="98" customFormat="1" hidden="1"/>
    <row r="235" s="98" customFormat="1" hidden="1"/>
    <row r="236" s="98" customFormat="1" hidden="1"/>
    <row r="237" s="98" customFormat="1" hidden="1"/>
    <row r="238" s="98" customFormat="1" hidden="1"/>
    <row r="239" s="98" customFormat="1" hidden="1"/>
    <row r="240" s="98" customFormat="1" hidden="1"/>
    <row r="241" s="98" customFormat="1" hidden="1"/>
    <row r="242" s="98" customFormat="1" hidden="1"/>
    <row r="243" s="98" customFormat="1" hidden="1"/>
    <row r="244" s="98" customFormat="1" hidden="1"/>
    <row r="245" s="98" customFormat="1" hidden="1"/>
    <row r="246" s="98" customFormat="1" hidden="1"/>
    <row r="247" s="98" customFormat="1" hidden="1"/>
    <row r="248" s="98" customFormat="1" hidden="1"/>
    <row r="249" s="98" customFormat="1" hidden="1"/>
    <row r="250" s="98" customFormat="1" hidden="1"/>
    <row r="251" s="98" customFormat="1" hidden="1"/>
    <row r="252" s="98" customFormat="1" hidden="1"/>
    <row r="253" s="98" customFormat="1" hidden="1"/>
    <row r="254" s="98" customFormat="1" hidden="1"/>
    <row r="255" s="98" customFormat="1" hidden="1"/>
    <row r="256" s="98" customFormat="1" hidden="1"/>
    <row r="257" s="98" customFormat="1" hidden="1"/>
    <row r="258" s="98" customFormat="1" hidden="1"/>
    <row r="259" s="98" customFormat="1" hidden="1"/>
    <row r="260" s="98" customFormat="1" hidden="1"/>
    <row r="261" s="98" customFormat="1" hidden="1"/>
    <row r="262" s="98" customFormat="1" hidden="1"/>
    <row r="263" s="98" customFormat="1" hidden="1"/>
    <row r="264" s="98" customFormat="1" hidden="1"/>
    <row r="265" s="98" customFormat="1" hidden="1"/>
    <row r="266" s="98" customFormat="1" hidden="1"/>
    <row r="267" s="98" customFormat="1" hidden="1"/>
    <row r="268" s="98" customFormat="1" hidden="1"/>
    <row r="269" s="98" customFormat="1" hidden="1"/>
    <row r="270" s="98" customFormat="1" hidden="1"/>
    <row r="271" s="98" customFormat="1" hidden="1"/>
    <row r="272" s="98" customFormat="1" hidden="1"/>
    <row r="273" s="98" customFormat="1" hidden="1"/>
    <row r="274" s="98" customFormat="1" hidden="1"/>
    <row r="275" s="98" customFormat="1" hidden="1"/>
    <row r="276" s="98" customFormat="1" hidden="1"/>
    <row r="277" s="98" customFormat="1" hidden="1"/>
    <row r="278" s="98" customFormat="1" hidden="1"/>
    <row r="279" s="98" customFormat="1" hidden="1"/>
    <row r="280" s="98" customFormat="1" hidden="1"/>
    <row r="281" s="98" customFormat="1" hidden="1"/>
    <row r="282" s="98" customFormat="1" hidden="1"/>
    <row r="283" s="98" customFormat="1" hidden="1"/>
    <row r="284" s="98" customFormat="1" hidden="1"/>
    <row r="285" s="98" customFormat="1" hidden="1"/>
    <row r="286" s="98" customFormat="1" hidden="1"/>
    <row r="287" s="98" customFormat="1" hidden="1"/>
    <row r="288" s="98" customFormat="1" hidden="1"/>
    <row r="289" s="98" customFormat="1" hidden="1"/>
    <row r="290" s="98" customFormat="1" hidden="1"/>
    <row r="291" s="98" customFormat="1" hidden="1"/>
    <row r="292" s="98" customFormat="1" hidden="1"/>
    <row r="293" s="98" customFormat="1" hidden="1"/>
    <row r="294" s="98" customFormat="1" hidden="1"/>
    <row r="295" s="98" customFormat="1" hidden="1"/>
    <row r="296" s="98" customFormat="1" hidden="1"/>
    <row r="297" s="98" customFormat="1" hidden="1"/>
    <row r="298" s="98" customFormat="1" hidden="1"/>
    <row r="299" s="98" customFormat="1" hidden="1"/>
    <row r="300" s="98" customFormat="1" hidden="1"/>
    <row r="301" s="98" customFormat="1" hidden="1"/>
    <row r="302" s="98" customFormat="1" hidden="1"/>
    <row r="303" s="98" customFormat="1" hidden="1"/>
    <row r="304" s="98" customFormat="1" hidden="1"/>
    <row r="305" s="98" customFormat="1" hidden="1"/>
    <row r="306" s="98" customFormat="1" hidden="1"/>
    <row r="307" s="98" customFormat="1" hidden="1"/>
    <row r="308" s="98" customFormat="1" hidden="1"/>
    <row r="309" s="98" customFormat="1" hidden="1"/>
    <row r="310" s="98" customFormat="1" hidden="1"/>
    <row r="311" s="98" customFormat="1" hidden="1"/>
    <row r="312" s="98" customFormat="1" hidden="1"/>
    <row r="313" s="98" customFormat="1" hidden="1"/>
    <row r="314" s="98" customFormat="1" hidden="1"/>
    <row r="315" s="98" customFormat="1" hidden="1"/>
    <row r="316" s="98" customFormat="1" hidden="1"/>
    <row r="317" s="98" customFormat="1" hidden="1"/>
    <row r="318" s="98" customFormat="1" hidden="1"/>
    <row r="319" s="98" customFormat="1" hidden="1"/>
    <row r="320" s="98" customFormat="1" hidden="1"/>
    <row r="321" s="98" customFormat="1" hidden="1"/>
    <row r="322" s="98" customFormat="1" hidden="1"/>
    <row r="323" s="98" customFormat="1" hidden="1"/>
    <row r="324" s="98" customFormat="1" hidden="1"/>
    <row r="325" s="98" customFormat="1" hidden="1"/>
    <row r="326" s="98" customFormat="1" hidden="1"/>
    <row r="327" s="98" customFormat="1" hidden="1"/>
    <row r="328" s="98" customFormat="1" hidden="1"/>
    <row r="329" s="98" customFormat="1" hidden="1"/>
    <row r="330" s="98" customFormat="1" hidden="1"/>
    <row r="331" s="98" customFormat="1" hidden="1"/>
    <row r="332" s="98" customFormat="1" hidden="1"/>
    <row r="333" s="98" customFormat="1" hidden="1"/>
    <row r="334" s="98" customFormat="1" hidden="1"/>
    <row r="335" s="98" customFormat="1" hidden="1"/>
    <row r="336" s="98" customFormat="1" hidden="1"/>
    <row r="337" s="98" customFormat="1" hidden="1"/>
    <row r="338" s="98" customFormat="1" hidden="1"/>
    <row r="339" s="98" customFormat="1" hidden="1"/>
    <row r="340" s="98" customFormat="1" hidden="1"/>
    <row r="341" s="98" customFormat="1" hidden="1"/>
    <row r="342" s="98" customFormat="1" hidden="1"/>
    <row r="343" s="98" customFormat="1" hidden="1"/>
    <row r="344" s="98" customFormat="1" hidden="1"/>
    <row r="345" s="98" customFormat="1" hidden="1"/>
    <row r="346" s="98" customFormat="1" hidden="1"/>
    <row r="347" s="98" customFormat="1" hidden="1"/>
    <row r="348" s="98" customFormat="1" hidden="1"/>
    <row r="349" s="98" customFormat="1" hidden="1"/>
    <row r="350" s="98" customFormat="1" hidden="1"/>
    <row r="351" s="98" customFormat="1" hidden="1"/>
    <row r="352" s="98" customFormat="1" hidden="1"/>
    <row r="353" s="98" customFormat="1" hidden="1"/>
    <row r="354" s="98" customFormat="1" hidden="1"/>
    <row r="355" s="98" customFormat="1" hidden="1"/>
    <row r="356" s="98" customFormat="1" hidden="1"/>
    <row r="357" s="98" customFormat="1" hidden="1"/>
    <row r="358" s="98" customFormat="1" hidden="1"/>
    <row r="359" s="98" customFormat="1" hidden="1"/>
    <row r="360" s="98" customFormat="1" hidden="1"/>
    <row r="361" s="98" customFormat="1" hidden="1"/>
    <row r="362" s="98" customFormat="1" hidden="1"/>
    <row r="363" s="98" customFormat="1" hidden="1"/>
    <row r="364" s="98" customFormat="1" hidden="1"/>
    <row r="365" s="98" customFormat="1" hidden="1"/>
    <row r="366" s="98" customFormat="1" hidden="1"/>
    <row r="367" s="98" customFormat="1" hidden="1"/>
    <row r="368" s="98" customFormat="1" hidden="1"/>
    <row r="369" s="98" customFormat="1" hidden="1"/>
    <row r="370" s="98" customFormat="1" hidden="1"/>
    <row r="371" s="98" customFormat="1" hidden="1"/>
    <row r="372" s="98" customFormat="1" hidden="1"/>
    <row r="373" s="98" customFormat="1" hidden="1"/>
    <row r="374" s="98" customFormat="1" hidden="1"/>
    <row r="375" s="98" customFormat="1" hidden="1"/>
    <row r="376" s="98" customFormat="1" hidden="1"/>
    <row r="377" s="98" customFormat="1" hidden="1"/>
    <row r="378" s="98" customFormat="1" hidden="1"/>
    <row r="379" s="98" customFormat="1" hidden="1"/>
    <row r="380" s="98" customFormat="1" hidden="1"/>
    <row r="381" s="98" customFormat="1" hidden="1"/>
    <row r="382" s="98" customFormat="1" hidden="1"/>
    <row r="383" s="98" customFormat="1" hidden="1"/>
    <row r="384" s="98" customFormat="1" hidden="1"/>
    <row r="385" s="98" customFormat="1" hidden="1"/>
    <row r="386" s="98" customFormat="1" hidden="1"/>
    <row r="387" s="98" customFormat="1" hidden="1"/>
    <row r="388" s="98" customFormat="1" hidden="1"/>
    <row r="389" s="98" customFormat="1" hidden="1"/>
    <row r="390" s="98" customFormat="1" hidden="1"/>
    <row r="391" s="98" customFormat="1" hidden="1"/>
    <row r="392" s="98" customFormat="1" hidden="1"/>
    <row r="393" s="98" customFormat="1" hidden="1"/>
    <row r="394" s="98" customFormat="1" hidden="1"/>
    <row r="395" s="98" customFormat="1" hidden="1"/>
    <row r="396" s="98" customFormat="1" hidden="1"/>
    <row r="397" s="98" customFormat="1" hidden="1"/>
    <row r="398" s="98" customFormat="1" hidden="1"/>
    <row r="399" s="98" customFormat="1" hidden="1"/>
    <row r="400" s="98" customFormat="1" hidden="1"/>
    <row r="401" s="98" customFormat="1" hidden="1"/>
    <row r="402" s="98" customFormat="1" hidden="1"/>
    <row r="403" s="98" customFormat="1" hidden="1"/>
    <row r="404" s="98" customFormat="1" hidden="1"/>
    <row r="405" s="98" customFormat="1" hidden="1"/>
    <row r="406" s="98" customFormat="1" hidden="1"/>
    <row r="407" s="98" customFormat="1" hidden="1"/>
    <row r="408" s="98" customFormat="1" hidden="1"/>
    <row r="409" s="98" customFormat="1" hidden="1"/>
    <row r="410" s="98" customFormat="1" hidden="1"/>
    <row r="411" s="98" customFormat="1" hidden="1"/>
    <row r="412" s="98" customFormat="1" hidden="1"/>
    <row r="413" s="98" customFormat="1" hidden="1"/>
    <row r="414" s="98" customFormat="1" hidden="1"/>
    <row r="415" s="98" customFormat="1" hidden="1"/>
    <row r="416" s="98" customFormat="1" hidden="1"/>
    <row r="417" s="98" customFormat="1" hidden="1"/>
    <row r="418" s="98" customFormat="1" hidden="1"/>
    <row r="419" s="98" customFormat="1" hidden="1"/>
    <row r="420" s="98" customFormat="1" hidden="1"/>
    <row r="421" s="98" customFormat="1" hidden="1"/>
    <row r="422" s="98" customFormat="1" hidden="1"/>
    <row r="423" s="98" customFormat="1" hidden="1"/>
    <row r="424" s="98" customFormat="1" hidden="1"/>
    <row r="425" s="98" customFormat="1" hidden="1"/>
    <row r="426" s="98" customFormat="1" hidden="1"/>
    <row r="427" s="98" customFormat="1" hidden="1"/>
    <row r="428" s="98" customFormat="1" hidden="1"/>
    <row r="429" s="98" customFormat="1" hidden="1"/>
    <row r="430" s="98" customFormat="1" hidden="1"/>
    <row r="431" s="98" customFormat="1" hidden="1"/>
    <row r="432" s="98" customFormat="1" hidden="1"/>
    <row r="433" s="98" customFormat="1" hidden="1"/>
    <row r="434" s="98" customFormat="1" hidden="1"/>
    <row r="435" s="98" customFormat="1" hidden="1"/>
    <row r="436" s="98" customFormat="1" hidden="1"/>
    <row r="437" s="98" customFormat="1" hidden="1"/>
    <row r="438" s="98" customFormat="1" hidden="1"/>
    <row r="439" s="98" customFormat="1" hidden="1"/>
    <row r="440" s="98" customFormat="1" hidden="1"/>
    <row r="441" s="98" customFormat="1" hidden="1"/>
    <row r="442" s="98" customFormat="1" hidden="1"/>
    <row r="443" s="98" customFormat="1" hidden="1"/>
    <row r="444" s="98" customFormat="1" hidden="1"/>
    <row r="445" s="98" customFormat="1" hidden="1"/>
    <row r="446" s="98" customFormat="1" hidden="1"/>
    <row r="447" s="98" customFormat="1" hidden="1"/>
    <row r="448" s="98" customFormat="1" hidden="1"/>
    <row r="449" s="98" customFormat="1" hidden="1"/>
    <row r="450" s="98" customFormat="1" hidden="1"/>
    <row r="451" s="98" customFormat="1" hidden="1"/>
    <row r="452" s="98" customFormat="1" hidden="1"/>
    <row r="453" s="98" customFormat="1" hidden="1"/>
    <row r="454" s="98" customFormat="1" hidden="1"/>
    <row r="455" s="98" customFormat="1" hidden="1"/>
    <row r="456" s="98" customFormat="1" hidden="1"/>
    <row r="457" s="98" customFormat="1" hidden="1"/>
    <row r="458" s="98" customFormat="1" hidden="1"/>
    <row r="459" s="98" customFormat="1" hidden="1"/>
    <row r="460" s="98" customFormat="1" hidden="1"/>
    <row r="461" s="98" customFormat="1" hidden="1"/>
    <row r="462" s="98" customFormat="1" hidden="1"/>
    <row r="463" s="98" customFormat="1" hidden="1"/>
    <row r="464" s="98" customFormat="1" hidden="1"/>
    <row r="465" s="98" customFormat="1" hidden="1"/>
    <row r="466" s="98" customFormat="1" hidden="1"/>
    <row r="467" s="98" customFormat="1" hidden="1"/>
    <row r="468" s="98" customFormat="1" hidden="1"/>
    <row r="469" s="98" customFormat="1" hidden="1"/>
    <row r="470" s="98" customFormat="1" hidden="1"/>
    <row r="471" s="98" customFormat="1" hidden="1"/>
    <row r="472" s="98" customFormat="1" hidden="1"/>
    <row r="473" s="98" customFormat="1" hidden="1"/>
    <row r="474" s="98" customFormat="1" hidden="1"/>
    <row r="475" s="98" customFormat="1" hidden="1"/>
    <row r="476" s="98" customFormat="1" hidden="1"/>
    <row r="477" s="98" customFormat="1" hidden="1"/>
    <row r="478" s="98" customFormat="1" hidden="1"/>
    <row r="479" s="98" customFormat="1" hidden="1"/>
    <row r="480" s="98" customFormat="1" hidden="1"/>
    <row r="481" s="98" customFormat="1" hidden="1"/>
    <row r="482" s="98" customFormat="1" hidden="1"/>
    <row r="483" s="98" customFormat="1" hidden="1"/>
    <row r="484" s="98" customFormat="1" hidden="1"/>
    <row r="485" s="98" customFormat="1" hidden="1"/>
    <row r="486" s="98" customFormat="1" hidden="1"/>
    <row r="487" s="98" customFormat="1" hidden="1"/>
    <row r="488" s="98" customFormat="1" hidden="1"/>
    <row r="489" s="98" customFormat="1" hidden="1"/>
    <row r="490" s="98" customFormat="1" hidden="1"/>
    <row r="491" s="98" customFormat="1" hidden="1"/>
    <row r="492" s="98" customFormat="1" hidden="1"/>
    <row r="493" s="98" customFormat="1" hidden="1"/>
    <row r="494" s="98" customFormat="1" hidden="1"/>
    <row r="495" s="98" customFormat="1" hidden="1"/>
    <row r="496" s="98" customFormat="1" hidden="1"/>
    <row r="497" s="98" customFormat="1" hidden="1"/>
    <row r="498" s="98" customFormat="1" hidden="1"/>
    <row r="499" s="98" customFormat="1" hidden="1"/>
    <row r="500" s="98" customFormat="1" hidden="1"/>
    <row r="501" s="98" customFormat="1" hidden="1"/>
    <row r="502" s="98" customFormat="1" hidden="1"/>
    <row r="503" s="98" customFormat="1" hidden="1"/>
    <row r="504" s="98" customFormat="1" hidden="1"/>
    <row r="505" s="98" customFormat="1" hidden="1"/>
    <row r="506" s="98" customFormat="1" hidden="1"/>
    <row r="507" s="98" customFormat="1" hidden="1"/>
    <row r="508" s="98" customFormat="1" hidden="1"/>
    <row r="509" s="98" customFormat="1" hidden="1"/>
    <row r="510" s="98" customFormat="1" hidden="1"/>
    <row r="511" s="98" customFormat="1" hidden="1"/>
    <row r="512" s="98" customFormat="1" hidden="1"/>
    <row r="513" s="98" customFormat="1" hidden="1"/>
    <row r="514" s="98" customFormat="1" hidden="1"/>
    <row r="515" s="98" customFormat="1" hidden="1"/>
    <row r="516" s="98" customFormat="1" hidden="1"/>
    <row r="517" s="98" customFormat="1" hidden="1"/>
    <row r="518" s="98" customFormat="1" hidden="1"/>
    <row r="519" s="98" customFormat="1" hidden="1"/>
    <row r="520" s="98" customFormat="1" hidden="1"/>
    <row r="521" s="98" customFormat="1" hidden="1"/>
    <row r="522" s="98" customFormat="1" hidden="1"/>
    <row r="523" s="98" customFormat="1" hidden="1"/>
    <row r="524" s="98" customFormat="1" hidden="1"/>
    <row r="525" s="98" customFormat="1" hidden="1"/>
    <row r="526" s="98" customFormat="1" hidden="1"/>
    <row r="527" s="98" customFormat="1" hidden="1"/>
    <row r="528" s="98" customFormat="1" hidden="1"/>
    <row r="529" s="98" customFormat="1" hidden="1"/>
    <row r="530" s="98" customFormat="1" hidden="1"/>
    <row r="531" s="98" customFormat="1" hidden="1"/>
    <row r="532" s="98" customFormat="1" hidden="1"/>
    <row r="533" s="98" customFormat="1" hidden="1"/>
    <row r="534" s="98" customFormat="1" hidden="1"/>
    <row r="535" s="98" customFormat="1" hidden="1"/>
    <row r="536" s="98" customFormat="1" hidden="1"/>
    <row r="537" s="98" customFormat="1" hidden="1"/>
    <row r="538" s="98" customFormat="1" hidden="1"/>
    <row r="539" s="98" customFormat="1" hidden="1"/>
    <row r="540" s="98" customFormat="1" hidden="1"/>
    <row r="541" s="98" customFormat="1" hidden="1"/>
    <row r="542" s="98" customFormat="1" hidden="1"/>
    <row r="543" s="98" customFormat="1" hidden="1"/>
    <row r="544" s="98" customFormat="1" hidden="1"/>
    <row r="545" s="98" customFormat="1" hidden="1"/>
    <row r="546" s="98" customFormat="1" hidden="1"/>
    <row r="547" s="98" customFormat="1" hidden="1"/>
    <row r="548" s="98" customFormat="1" hidden="1"/>
    <row r="549" s="98" customFormat="1" hidden="1"/>
    <row r="550" s="98" customFormat="1" hidden="1"/>
    <row r="551" s="98" customFormat="1" hidden="1"/>
    <row r="552" s="98" customFormat="1" hidden="1"/>
    <row r="553" s="98" customFormat="1" hidden="1"/>
    <row r="554" s="98" customFormat="1" hidden="1"/>
    <row r="555" s="98" customFormat="1" hidden="1"/>
    <row r="556" s="98" customFormat="1" hidden="1"/>
    <row r="557" s="98" customFormat="1" hidden="1"/>
    <row r="558" s="98" customFormat="1" hidden="1"/>
    <row r="559" s="98" customFormat="1" hidden="1"/>
    <row r="560" s="98" customFormat="1" hidden="1"/>
    <row r="561" s="98" customFormat="1" hidden="1"/>
    <row r="562" s="98" customFormat="1" hidden="1"/>
    <row r="563" s="98" customFormat="1" hidden="1"/>
    <row r="564" s="98" customFormat="1" hidden="1"/>
    <row r="565" s="98" customFormat="1" hidden="1"/>
    <row r="566" s="98" customFormat="1" hidden="1"/>
    <row r="567" s="98" customFormat="1" hidden="1"/>
    <row r="568" s="98" customFormat="1" hidden="1"/>
    <row r="569" s="98" customFormat="1" hidden="1"/>
    <row r="570" s="98" customFormat="1" hidden="1"/>
    <row r="571" s="98" customFormat="1" hidden="1"/>
    <row r="572" s="98" customFormat="1" hidden="1"/>
    <row r="573" s="98" customFormat="1" hidden="1"/>
    <row r="574" s="98" customFormat="1" hidden="1"/>
    <row r="575" s="98" customFormat="1" hidden="1"/>
    <row r="576" s="98" customFormat="1" hidden="1"/>
    <row r="577" s="98" customFormat="1" hidden="1"/>
    <row r="578" s="98" customFormat="1" hidden="1"/>
    <row r="579" s="98" customFormat="1" hidden="1"/>
    <row r="580" s="98" customFormat="1" hidden="1"/>
    <row r="581" s="98" customFormat="1" hidden="1"/>
    <row r="582" s="98" customFormat="1" hidden="1"/>
    <row r="583" s="98" customFormat="1" hidden="1"/>
    <row r="584" s="98" customFormat="1" hidden="1"/>
    <row r="585" s="98" customFormat="1" hidden="1"/>
    <row r="586" s="98" customFormat="1" hidden="1"/>
    <row r="587" s="98" customFormat="1" hidden="1"/>
    <row r="588" s="98" customFormat="1" hidden="1"/>
    <row r="589" s="98" customFormat="1" hidden="1"/>
    <row r="590" s="98" customFormat="1" hidden="1"/>
    <row r="591" s="98" customFormat="1" hidden="1"/>
    <row r="592" s="98" customFormat="1" hidden="1"/>
    <row r="593" s="98" customFormat="1" hidden="1"/>
    <row r="594" s="98" customFormat="1" hidden="1"/>
    <row r="595" s="98" customFormat="1" hidden="1"/>
    <row r="596" s="98" customFormat="1" hidden="1"/>
    <row r="597" s="98" customFormat="1" hidden="1"/>
    <row r="598" s="98" customFormat="1" hidden="1"/>
    <row r="599" s="98" customFormat="1" hidden="1"/>
    <row r="600" s="98" customFormat="1" hidden="1"/>
    <row r="601" s="98" customFormat="1" hidden="1"/>
    <row r="602" s="98" customFormat="1" hidden="1"/>
    <row r="603" s="98" customFormat="1" hidden="1"/>
    <row r="604" s="98" customFormat="1" hidden="1"/>
    <row r="605" s="98" customFormat="1" hidden="1"/>
    <row r="606" s="98" customFormat="1" hidden="1"/>
    <row r="607" s="98" customFormat="1" hidden="1"/>
    <row r="608" s="98" customFormat="1" hidden="1"/>
    <row r="609" s="98" customFormat="1" hidden="1"/>
    <row r="610" s="98" customFormat="1" hidden="1"/>
    <row r="611" s="98" customFormat="1" hidden="1"/>
    <row r="612" s="98" customFormat="1" hidden="1"/>
    <row r="613" s="98" customFormat="1" hidden="1"/>
    <row r="614" s="98" customFormat="1" hidden="1"/>
    <row r="615" s="98" customFormat="1" hidden="1"/>
    <row r="616" s="98" customFormat="1" hidden="1"/>
    <row r="617" s="98" customFormat="1" hidden="1"/>
    <row r="618" s="98" customFormat="1" hidden="1"/>
    <row r="619" s="98" customFormat="1" hidden="1"/>
    <row r="620" s="98" customFormat="1" hidden="1"/>
    <row r="621" s="98" customFormat="1" hidden="1"/>
    <row r="622" s="98" customFormat="1" hidden="1"/>
    <row r="623" s="98" customFormat="1" hidden="1"/>
    <row r="624" s="98" customFormat="1" hidden="1"/>
    <row r="625" s="98" customFormat="1" hidden="1"/>
    <row r="626" s="98" customFormat="1" hidden="1"/>
    <row r="627" s="98" customFormat="1" hidden="1"/>
    <row r="628" s="98" customFormat="1" hidden="1"/>
    <row r="629" s="98" customFormat="1" hidden="1"/>
    <row r="630" s="98" customFormat="1" hidden="1"/>
    <row r="631" s="98" customFormat="1" hidden="1"/>
    <row r="632" s="98" customFormat="1" hidden="1"/>
    <row r="633" s="98" customFormat="1" hidden="1"/>
    <row r="634" s="98" customFormat="1" hidden="1"/>
    <row r="635" s="98" customFormat="1" hidden="1"/>
    <row r="636" s="98" customFormat="1" hidden="1"/>
    <row r="637" s="98" customFormat="1" hidden="1"/>
    <row r="638" s="98" customFormat="1" hidden="1"/>
    <row r="639" s="98" customFormat="1" hidden="1"/>
    <row r="640" s="98" customFormat="1" hidden="1"/>
    <row r="641" s="98" customFormat="1" hidden="1"/>
    <row r="642" s="98" customFormat="1" hidden="1"/>
    <row r="643" s="98" customFormat="1" hidden="1"/>
    <row r="644" s="98" customFormat="1" hidden="1"/>
    <row r="645" s="98" customFormat="1" hidden="1"/>
    <row r="646" s="98" customFormat="1" hidden="1"/>
    <row r="647" s="98" customFormat="1" hidden="1"/>
    <row r="648" s="98" customFormat="1" hidden="1"/>
    <row r="649" s="98" customFormat="1" hidden="1"/>
    <row r="650" s="98" customFormat="1" hidden="1"/>
    <row r="651" s="98" customFormat="1" hidden="1"/>
    <row r="652" s="98" customFormat="1" hidden="1"/>
    <row r="653" s="98" customFormat="1" hidden="1"/>
    <row r="654" s="98" customFormat="1" hidden="1"/>
    <row r="655" s="98" customFormat="1" hidden="1"/>
    <row r="656" s="98" customFormat="1" hidden="1"/>
    <row r="657" s="98" customFormat="1" hidden="1"/>
    <row r="658" s="98" customFormat="1" hidden="1"/>
    <row r="659" s="98" customFormat="1" hidden="1"/>
    <row r="660" s="98" customFormat="1" hidden="1"/>
    <row r="661" s="98" customFormat="1" hidden="1"/>
    <row r="662" s="98" customFormat="1" hidden="1"/>
    <row r="663" s="98" customFormat="1" hidden="1"/>
    <row r="664" s="98" customFormat="1" hidden="1"/>
    <row r="665" s="98" customFormat="1" hidden="1"/>
    <row r="666" s="98" customFormat="1" hidden="1"/>
    <row r="667" s="98" customFormat="1" hidden="1"/>
    <row r="668" s="98" customFormat="1" hidden="1"/>
    <row r="669" s="98" customFormat="1" hidden="1"/>
    <row r="670" s="98" customFormat="1" hidden="1"/>
    <row r="671" s="98" customFormat="1" hidden="1"/>
    <row r="672" s="98" customFormat="1" hidden="1"/>
    <row r="673" s="98" customFormat="1" hidden="1"/>
    <row r="674" s="98" customFormat="1" hidden="1"/>
    <row r="675" s="98" customFormat="1" hidden="1"/>
    <row r="676" s="98" customFormat="1" hidden="1"/>
    <row r="677" s="98" customFormat="1" hidden="1"/>
    <row r="678" s="98" customFormat="1" hidden="1"/>
    <row r="679" s="98" customFormat="1" hidden="1"/>
    <row r="680" s="98" customFormat="1" hidden="1"/>
    <row r="681" s="98" customFormat="1" hidden="1"/>
    <row r="682" s="98" customFormat="1" hidden="1"/>
    <row r="683" s="98" customFormat="1" hidden="1"/>
    <row r="684" s="98" customFormat="1" hidden="1"/>
    <row r="685" s="98" customFormat="1" hidden="1"/>
    <row r="686" s="98" customFormat="1" hidden="1"/>
    <row r="687" s="98" customFormat="1" hidden="1"/>
    <row r="688" s="98" customFormat="1" hidden="1"/>
    <row r="689" s="98" customFormat="1" hidden="1"/>
    <row r="690" s="98" customFormat="1" hidden="1"/>
    <row r="691" s="98" customFormat="1" hidden="1"/>
    <row r="692" s="98" customFormat="1" hidden="1"/>
    <row r="693" s="98" customFormat="1" hidden="1"/>
    <row r="694" s="98" customFormat="1" hidden="1"/>
    <row r="695" s="98" customFormat="1" hidden="1"/>
    <row r="696" s="98" customFormat="1" hidden="1"/>
    <row r="697" s="98" customFormat="1" hidden="1"/>
    <row r="698" s="98" customFormat="1" hidden="1"/>
    <row r="699" s="98" customFormat="1" hidden="1"/>
    <row r="700" s="98" customFormat="1" hidden="1"/>
    <row r="701" s="98" customFormat="1" hidden="1"/>
    <row r="702" s="98" customFormat="1" hidden="1"/>
    <row r="703" s="98" customFormat="1" hidden="1"/>
    <row r="704" s="98" customFormat="1" hidden="1"/>
    <row r="705" s="98" customFormat="1" hidden="1"/>
    <row r="706" s="98" customFormat="1" hidden="1"/>
    <row r="707" s="98" customFormat="1" hidden="1"/>
    <row r="708" s="98" customFormat="1" hidden="1"/>
    <row r="709" s="98" customFormat="1" hidden="1"/>
    <row r="710" s="98" customFormat="1" hidden="1"/>
    <row r="711" s="98" customFormat="1" hidden="1"/>
    <row r="712" s="98" customFormat="1" hidden="1"/>
    <row r="713" s="98" customFormat="1" hidden="1"/>
    <row r="714" s="98" customFormat="1" hidden="1"/>
    <row r="715" s="98" customFormat="1" hidden="1"/>
    <row r="716" s="98" customFormat="1" hidden="1"/>
    <row r="717" s="98" customFormat="1" hidden="1"/>
    <row r="718" s="98" customFormat="1" hidden="1"/>
    <row r="719" s="98" customFormat="1" hidden="1"/>
    <row r="720" s="98" customFormat="1" hidden="1"/>
    <row r="721" s="98" customFormat="1" hidden="1"/>
    <row r="722" s="98" customFormat="1" hidden="1"/>
    <row r="723" s="98" customFormat="1" hidden="1"/>
    <row r="724" s="98" customFormat="1" hidden="1"/>
    <row r="725" s="98" customFormat="1" hidden="1"/>
    <row r="726" s="98" customFormat="1" hidden="1"/>
    <row r="727" s="98" customFormat="1" hidden="1"/>
    <row r="728" s="98" customFormat="1" hidden="1"/>
    <row r="729" s="98" customFormat="1" hidden="1"/>
    <row r="730" s="98" customFormat="1" hidden="1"/>
    <row r="731" s="98" customFormat="1" hidden="1"/>
    <row r="732" s="98" customFormat="1" hidden="1"/>
    <row r="733" s="98" customFormat="1" hidden="1"/>
    <row r="734" s="98" customFormat="1" hidden="1"/>
    <row r="735" s="98" customFormat="1" hidden="1"/>
    <row r="736" s="98" customFormat="1" hidden="1"/>
    <row r="737" s="98" customFormat="1" hidden="1"/>
    <row r="738" s="98" customFormat="1" hidden="1"/>
    <row r="739" s="98" customFormat="1" hidden="1"/>
    <row r="740" s="98" customFormat="1" hidden="1"/>
    <row r="741" s="98" customFormat="1" hidden="1"/>
    <row r="742" s="98" customFormat="1" hidden="1"/>
    <row r="743" s="98" customFormat="1" hidden="1"/>
    <row r="744" s="98" customFormat="1" hidden="1"/>
    <row r="745" s="98" customFormat="1" hidden="1"/>
    <row r="746" s="98" customFormat="1" hidden="1"/>
    <row r="747" s="98" customFormat="1" hidden="1"/>
    <row r="748" s="98" customFormat="1" hidden="1"/>
    <row r="749" s="98" customFormat="1" hidden="1"/>
    <row r="750" s="98" customFormat="1" hidden="1"/>
    <row r="751" s="98" customFormat="1" hidden="1"/>
    <row r="752" s="98" customFormat="1" hidden="1"/>
    <row r="753" s="98" customFormat="1" hidden="1"/>
    <row r="754" s="98" customFormat="1" hidden="1"/>
    <row r="755" s="98" customFormat="1" hidden="1"/>
    <row r="756" s="98" customFormat="1" hidden="1"/>
    <row r="757" s="98" customFormat="1" hidden="1"/>
    <row r="758" s="98" customFormat="1" hidden="1"/>
    <row r="759" s="98" customFormat="1" hidden="1"/>
    <row r="760" s="98" customFormat="1" hidden="1"/>
    <row r="761" s="98" customFormat="1" hidden="1"/>
    <row r="762" s="98" customFormat="1" hidden="1"/>
    <row r="763" s="98" customFormat="1" hidden="1"/>
    <row r="764" s="98" customFormat="1" hidden="1"/>
    <row r="765" s="98" customFormat="1" hidden="1"/>
    <row r="766" s="98" customFormat="1" hidden="1"/>
    <row r="767" s="98" customFormat="1" hidden="1"/>
    <row r="768" s="98" customFormat="1" hidden="1"/>
    <row r="769" s="98" customFormat="1" hidden="1"/>
    <row r="770" s="98" customFormat="1" hidden="1"/>
    <row r="771" s="98" customFormat="1" hidden="1"/>
    <row r="772" s="98" customFormat="1" hidden="1"/>
    <row r="773" s="98" customFormat="1" hidden="1"/>
    <row r="774" s="98" customFormat="1" hidden="1"/>
    <row r="775" s="98" customFormat="1" hidden="1"/>
    <row r="776" s="98" customFormat="1" hidden="1"/>
    <row r="777" s="98" customFormat="1" hidden="1"/>
    <row r="778" s="98" customFormat="1" hidden="1"/>
    <row r="779" s="98" customFormat="1" hidden="1"/>
    <row r="780" s="98" customFormat="1" hidden="1"/>
    <row r="781" s="98" customFormat="1" hidden="1"/>
    <row r="782" s="98" customFormat="1" hidden="1"/>
    <row r="783" s="98" customFormat="1" hidden="1"/>
    <row r="784" s="98" customFormat="1" hidden="1"/>
    <row r="785" s="98" customFormat="1" hidden="1"/>
    <row r="786" s="98" customFormat="1" hidden="1"/>
    <row r="787" s="98" customFormat="1" hidden="1"/>
    <row r="788" s="98" customFormat="1" hidden="1"/>
    <row r="789" s="98" customFormat="1" hidden="1"/>
    <row r="790" s="98" customFormat="1" hidden="1"/>
    <row r="791" s="98" customFormat="1" hidden="1"/>
    <row r="792" s="98" customFormat="1" hidden="1"/>
    <row r="793" s="98" customFormat="1" hidden="1"/>
    <row r="794" s="98" customFormat="1" hidden="1"/>
    <row r="795" s="98" customFormat="1" hidden="1"/>
    <row r="796" s="98" customFormat="1" hidden="1"/>
    <row r="797" s="98" customFormat="1" hidden="1"/>
    <row r="798" s="98" customFormat="1" hidden="1"/>
    <row r="799" s="98" customFormat="1" hidden="1"/>
    <row r="800" s="98" customFormat="1" hidden="1"/>
    <row r="801" s="98" customFormat="1" hidden="1"/>
    <row r="802" s="98" customFormat="1" hidden="1"/>
    <row r="803" s="98" customFormat="1" hidden="1"/>
    <row r="804" s="98" customFormat="1" hidden="1"/>
    <row r="805" s="98" customFormat="1" hidden="1"/>
    <row r="806" s="98" customFormat="1" hidden="1"/>
    <row r="807" s="98" customFormat="1" hidden="1"/>
    <row r="808" s="98" customFormat="1" hidden="1"/>
    <row r="809" s="98" customFormat="1" hidden="1"/>
    <row r="810" s="98" customFormat="1" hidden="1"/>
    <row r="811" s="98" customFormat="1" hidden="1"/>
    <row r="812" s="98" customFormat="1" hidden="1"/>
    <row r="813" s="98" customFormat="1" hidden="1"/>
    <row r="814" s="98" customFormat="1" hidden="1"/>
    <row r="815" s="98" customFormat="1" hidden="1"/>
    <row r="816" s="98" customFormat="1" hidden="1"/>
    <row r="817" s="98" customFormat="1" hidden="1"/>
    <row r="818" s="98" customFormat="1" hidden="1"/>
    <row r="819" s="98" customFormat="1" hidden="1"/>
    <row r="820" s="98" customFormat="1" hidden="1"/>
    <row r="821" s="98" customFormat="1" hidden="1"/>
    <row r="822" s="98" customFormat="1" hidden="1"/>
    <row r="823" s="98" customFormat="1" hidden="1"/>
    <row r="824" s="98" customFormat="1" hidden="1"/>
    <row r="825" s="98" customFormat="1" hidden="1"/>
    <row r="826" s="98" customFormat="1" hidden="1"/>
    <row r="827" s="98" customFormat="1" hidden="1"/>
    <row r="828" s="98" customFormat="1" hidden="1"/>
    <row r="829" s="98" customFormat="1" hidden="1"/>
    <row r="830" s="98" customFormat="1" hidden="1"/>
    <row r="831" s="98" customFormat="1" hidden="1"/>
    <row r="832" s="98" customFormat="1" hidden="1"/>
    <row r="833" s="98" customFormat="1" hidden="1"/>
    <row r="834" s="98" customFormat="1" hidden="1"/>
    <row r="835" s="98" customFormat="1" hidden="1"/>
    <row r="836" s="98" customFormat="1" hidden="1"/>
    <row r="837" s="98" customFormat="1" hidden="1"/>
    <row r="838" s="98" customFormat="1" hidden="1"/>
    <row r="839" s="98" customFormat="1" hidden="1"/>
    <row r="840" s="98" customFormat="1" hidden="1"/>
    <row r="841" s="98" customFormat="1" hidden="1"/>
    <row r="842" s="98" customFormat="1" hidden="1"/>
    <row r="843" s="98" customFormat="1" hidden="1"/>
    <row r="844" s="98" customFormat="1" hidden="1"/>
    <row r="845" s="98" customFormat="1" hidden="1"/>
    <row r="846" s="98" customFormat="1" hidden="1"/>
    <row r="847" s="98" customFormat="1" hidden="1"/>
    <row r="848" s="98" customFormat="1" hidden="1"/>
    <row r="849" s="98" customFormat="1" hidden="1"/>
    <row r="850" s="98" customFormat="1" hidden="1"/>
    <row r="851" s="98" customFormat="1" hidden="1"/>
    <row r="852" s="98" customFormat="1" hidden="1"/>
    <row r="853" s="98" customFormat="1" hidden="1"/>
    <row r="854" s="98" customFormat="1" hidden="1"/>
    <row r="855" s="98" customFormat="1" hidden="1"/>
    <row r="856" s="98" customFormat="1" hidden="1"/>
    <row r="857" s="98" customFormat="1" hidden="1"/>
    <row r="858" s="98" customFormat="1" hidden="1"/>
    <row r="859" s="98" customFormat="1" hidden="1"/>
    <row r="860" s="98" customFormat="1" hidden="1"/>
    <row r="861" s="98" customFormat="1" hidden="1"/>
    <row r="862" s="98" customFormat="1" hidden="1"/>
    <row r="863" s="98" customFormat="1" hidden="1"/>
    <row r="864" s="98" customFormat="1" hidden="1"/>
    <row r="865" s="98" customFormat="1" hidden="1"/>
    <row r="866" s="98" customFormat="1" hidden="1"/>
    <row r="867" s="98" customFormat="1" hidden="1"/>
    <row r="868" s="98" customFormat="1" hidden="1"/>
    <row r="869" s="98" customFormat="1" hidden="1"/>
    <row r="870" s="98" customFormat="1" hidden="1"/>
    <row r="871" s="98" customFormat="1" hidden="1"/>
    <row r="872" s="98" customFormat="1" hidden="1"/>
    <row r="873" s="98" customFormat="1" hidden="1"/>
    <row r="874" s="98" customFormat="1" hidden="1"/>
    <row r="875" s="98" customFormat="1" hidden="1"/>
    <row r="876" s="98" customFormat="1" hidden="1"/>
    <row r="877" s="98" customFormat="1" hidden="1"/>
    <row r="878" s="98" customFormat="1" hidden="1"/>
    <row r="879" s="98" customFormat="1" hidden="1"/>
    <row r="880" s="98" customFormat="1" hidden="1"/>
    <row r="881" s="98" customFormat="1" hidden="1"/>
    <row r="882" s="98" customFormat="1" hidden="1"/>
    <row r="883" s="98" customFormat="1" hidden="1"/>
    <row r="884" s="98" customFormat="1" hidden="1"/>
    <row r="885" s="98" customFormat="1" hidden="1"/>
    <row r="886" s="98" customFormat="1" hidden="1"/>
    <row r="887" s="98" customFormat="1" hidden="1"/>
    <row r="888" s="98" customFormat="1" hidden="1"/>
    <row r="889" s="98" customFormat="1" hidden="1"/>
    <row r="890" s="98" customFormat="1" hidden="1"/>
    <row r="891" s="98" customFormat="1" hidden="1"/>
    <row r="892" s="98" customFormat="1" hidden="1"/>
    <row r="893" s="98" customFormat="1" hidden="1"/>
    <row r="894" s="98" customFormat="1" hidden="1"/>
    <row r="895" s="98" customFormat="1" hidden="1"/>
    <row r="896" s="98" customFormat="1" hidden="1"/>
    <row r="897" s="98" customFormat="1" hidden="1"/>
    <row r="898" s="98" customFormat="1" hidden="1"/>
    <row r="899" s="98" customFormat="1" hidden="1"/>
    <row r="900" s="98" customFormat="1" hidden="1"/>
    <row r="901" s="98" customFormat="1" hidden="1"/>
    <row r="902" s="98" customFormat="1" hidden="1"/>
    <row r="903" s="98" customFormat="1" hidden="1"/>
    <row r="904" s="98" customFormat="1" hidden="1"/>
    <row r="905" s="98" customFormat="1" hidden="1"/>
    <row r="906" s="98" customFormat="1" hidden="1"/>
    <row r="907" s="98" customFormat="1" hidden="1"/>
    <row r="908" s="98" customFormat="1" hidden="1"/>
    <row r="909" s="98" customFormat="1" hidden="1"/>
    <row r="910" s="98" customFormat="1" hidden="1"/>
    <row r="911" s="98" customFormat="1" hidden="1"/>
    <row r="912" s="98" customFormat="1" hidden="1"/>
    <row r="913" s="98" customFormat="1" hidden="1"/>
    <row r="914" s="98" customFormat="1" hidden="1"/>
    <row r="915" s="98" customFormat="1" hidden="1"/>
    <row r="916" s="98" customFormat="1" hidden="1"/>
    <row r="917" s="98" customFormat="1" hidden="1"/>
    <row r="918" s="98" customFormat="1" hidden="1"/>
    <row r="919" s="98" customFormat="1" hidden="1"/>
    <row r="920" s="98" customFormat="1" hidden="1"/>
    <row r="921" s="98" customFormat="1" hidden="1"/>
    <row r="922" s="98" customFormat="1" hidden="1"/>
    <row r="923" s="98" customFormat="1" hidden="1"/>
    <row r="924" s="98" customFormat="1" hidden="1"/>
    <row r="925" s="98" customFormat="1" hidden="1"/>
    <row r="926" s="98" customFormat="1" hidden="1"/>
    <row r="927" s="98" customFormat="1" hidden="1"/>
    <row r="928" s="98" customFormat="1" hidden="1"/>
    <row r="929" s="98" customFormat="1" hidden="1"/>
    <row r="930" s="98" customFormat="1" hidden="1"/>
    <row r="931" s="98" customFormat="1" hidden="1"/>
    <row r="932" s="98" customFormat="1" hidden="1"/>
    <row r="933" s="98" customFormat="1" hidden="1"/>
    <row r="934" s="98" customFormat="1" hidden="1"/>
    <row r="935" s="98" customFormat="1" hidden="1"/>
    <row r="936" s="98" customFormat="1" hidden="1"/>
    <row r="937" s="98" customFormat="1" hidden="1"/>
    <row r="938" s="98" customFormat="1" hidden="1"/>
    <row r="939" s="98" customFormat="1" hidden="1"/>
    <row r="940" s="98" customFormat="1" hidden="1"/>
    <row r="941" s="98" customFormat="1" hidden="1"/>
    <row r="942" s="98" customFormat="1" hidden="1"/>
    <row r="943" s="98" customFormat="1" hidden="1"/>
    <row r="944" s="98" customFormat="1" hidden="1"/>
    <row r="945" s="98" customFormat="1" hidden="1"/>
    <row r="946" s="98" customFormat="1" hidden="1"/>
    <row r="947" s="98" customFormat="1" hidden="1"/>
    <row r="948" s="98" customFormat="1" hidden="1"/>
    <row r="949" s="98" customFormat="1" hidden="1"/>
    <row r="950" s="98" customFormat="1" hidden="1"/>
    <row r="951" s="98" customFormat="1" hidden="1"/>
    <row r="952" s="98" customFormat="1" hidden="1"/>
    <row r="953" s="98" customFormat="1" hidden="1"/>
    <row r="954" s="98" customFormat="1" hidden="1"/>
    <row r="955" s="98" customFormat="1" hidden="1"/>
    <row r="956" s="98" customFormat="1" hidden="1"/>
    <row r="957" s="98" customFormat="1" hidden="1"/>
    <row r="958" s="98" customFormat="1" hidden="1"/>
    <row r="959" s="98" customFormat="1" hidden="1"/>
    <row r="960" s="98" customFormat="1" hidden="1"/>
    <row r="961" s="98" customFormat="1" hidden="1"/>
    <row r="962" s="98" customFormat="1" hidden="1"/>
    <row r="963" s="98" customFormat="1" hidden="1"/>
    <row r="964" s="98" customFormat="1" hidden="1"/>
    <row r="965" s="98" customFormat="1" hidden="1"/>
    <row r="966" s="98" customFormat="1" hidden="1"/>
    <row r="967" s="98" customFormat="1" hidden="1"/>
    <row r="968" s="98" customFormat="1" hidden="1"/>
    <row r="969" s="98" customFormat="1" hidden="1"/>
    <row r="970" s="98" customFormat="1" hidden="1"/>
    <row r="971" s="98" customFormat="1" hidden="1"/>
    <row r="972" s="98" customFormat="1" hidden="1"/>
    <row r="973" s="98" customFormat="1" hidden="1"/>
    <row r="974" s="98" customFormat="1" hidden="1"/>
    <row r="975" s="98" customFormat="1" hidden="1"/>
    <row r="976" s="98" customFormat="1" hidden="1"/>
    <row r="977" s="98" customFormat="1" hidden="1"/>
    <row r="978" s="98" customFormat="1" hidden="1"/>
    <row r="979" s="98" customFormat="1" hidden="1"/>
    <row r="980" s="98" customFormat="1" hidden="1"/>
    <row r="981" s="98" customFormat="1" hidden="1"/>
    <row r="982" s="98" customFormat="1" hidden="1"/>
    <row r="983" s="98" customFormat="1" hidden="1"/>
    <row r="984" s="98" customFormat="1" hidden="1"/>
    <row r="985" s="98" customFormat="1" hidden="1"/>
    <row r="986" s="98" customFormat="1" hidden="1"/>
    <row r="987" s="98" customFormat="1" hidden="1"/>
    <row r="988" s="98" customFormat="1" hidden="1"/>
    <row r="989" s="98" customFormat="1" hidden="1"/>
    <row r="990" s="98" customFormat="1" hidden="1"/>
    <row r="991" s="98" customFormat="1" hidden="1"/>
    <row r="992" s="98" customFormat="1" hidden="1"/>
    <row r="993" s="98" customFormat="1" hidden="1"/>
    <row r="994" s="98" customFormat="1" hidden="1"/>
    <row r="995" s="98" customFormat="1" hidden="1"/>
    <row r="996" s="98" customFormat="1" hidden="1"/>
    <row r="997" s="98" customFormat="1" hidden="1"/>
    <row r="998" s="98" customFormat="1" hidden="1"/>
    <row r="999" s="98" customFormat="1" hidden="1"/>
    <row r="1000" s="98" customFormat="1" hidden="1"/>
    <row r="1001" s="98" customFormat="1" hidden="1"/>
    <row r="1002" s="98" customFormat="1" hidden="1"/>
    <row r="1003" s="98" customFormat="1" hidden="1"/>
    <row r="1004" s="98" customFormat="1" hidden="1"/>
    <row r="1005" s="98" customFormat="1" hidden="1"/>
    <row r="1006" s="98" customFormat="1" hidden="1"/>
    <row r="1007" s="98" customFormat="1" hidden="1"/>
    <row r="1008" s="98" customFormat="1" hidden="1"/>
    <row r="1009" s="98" customFormat="1" hidden="1"/>
    <row r="1010" s="98" customFormat="1" hidden="1"/>
    <row r="1011" s="98" customFormat="1" hidden="1"/>
    <row r="1012" s="98" customFormat="1" hidden="1"/>
    <row r="1013" s="98" customFormat="1" hidden="1"/>
    <row r="1014" s="98" customFormat="1" hidden="1"/>
    <row r="1015" s="98" customFormat="1" hidden="1"/>
    <row r="1016" s="98" customFormat="1" hidden="1"/>
    <row r="1017" s="98" customFormat="1" hidden="1"/>
    <row r="1018" s="98" customFormat="1" hidden="1"/>
    <row r="1019" s="98" customFormat="1" hidden="1"/>
    <row r="1020" s="98" customFormat="1" hidden="1"/>
    <row r="1021" s="98" customFormat="1" hidden="1"/>
    <row r="1022" s="98" customFormat="1" hidden="1"/>
    <row r="1023" s="98" customFormat="1" hidden="1"/>
    <row r="1024" s="98" customFormat="1" hidden="1"/>
    <row r="1025" s="98" customFormat="1" hidden="1"/>
    <row r="1026" s="98" customFormat="1" hidden="1"/>
    <row r="1027" s="98" customFormat="1" hidden="1"/>
    <row r="1028" s="98" customFormat="1" hidden="1"/>
    <row r="1029" s="98" customFormat="1" hidden="1"/>
    <row r="1030" s="98" customFormat="1" hidden="1"/>
    <row r="1031" s="98" customFormat="1" hidden="1"/>
    <row r="1032" s="98" customFormat="1" hidden="1"/>
    <row r="1033" s="98" customFormat="1" hidden="1"/>
    <row r="1034" s="98" customFormat="1" hidden="1"/>
    <row r="1035" s="98" customFormat="1" hidden="1"/>
    <row r="1036" s="98" customFormat="1" hidden="1"/>
    <row r="1037" s="98" customFormat="1" hidden="1"/>
    <row r="1038" s="98" customFormat="1" hidden="1"/>
    <row r="1039" s="98" customFormat="1" hidden="1"/>
    <row r="1040" s="98" customFormat="1" hidden="1"/>
    <row r="1041" s="98" customFormat="1" hidden="1"/>
    <row r="1042" s="98" customFormat="1" hidden="1"/>
    <row r="1043" s="98" customFormat="1" hidden="1"/>
    <row r="1044" s="98" customFormat="1" hidden="1"/>
    <row r="1045" s="98" customFormat="1" hidden="1"/>
    <row r="1046" s="98" customFormat="1" hidden="1"/>
    <row r="1047" s="98" customFormat="1" hidden="1"/>
    <row r="1048" s="98" customFormat="1" hidden="1"/>
    <row r="1049" s="98" customFormat="1" hidden="1"/>
    <row r="1050" s="98" customFormat="1" hidden="1"/>
    <row r="1051" s="98" customFormat="1" hidden="1"/>
    <row r="1052" s="98" customFormat="1" hidden="1"/>
    <row r="1053" s="98" customFormat="1" hidden="1"/>
    <row r="1054" s="98" customFormat="1" hidden="1"/>
    <row r="1055" s="98" customFormat="1" hidden="1"/>
    <row r="1056" s="98" customFormat="1" hidden="1"/>
    <row r="1057" s="98" customFormat="1" hidden="1"/>
    <row r="1058" s="98" customFormat="1" hidden="1"/>
    <row r="1059" s="98" customFormat="1" hidden="1"/>
    <row r="1060" s="98" customFormat="1" hidden="1"/>
    <row r="1061" s="98" customFormat="1" hidden="1"/>
    <row r="1062" s="98" customFormat="1" hidden="1"/>
    <row r="1063" s="98" customFormat="1" hidden="1"/>
    <row r="1064" s="98" customFormat="1" hidden="1"/>
    <row r="1065" s="98" customFormat="1" hidden="1"/>
    <row r="1066" s="98" customFormat="1" hidden="1"/>
    <row r="1067" s="98" customFormat="1" hidden="1"/>
    <row r="1068" s="98" customFormat="1" hidden="1"/>
    <row r="1069" s="98" customFormat="1" hidden="1"/>
    <row r="1070" s="98" customFormat="1" hidden="1"/>
    <row r="1071" s="98" customFormat="1" hidden="1"/>
    <row r="1072" s="98" customFormat="1" hidden="1"/>
    <row r="1073" s="98" customFormat="1" hidden="1"/>
    <row r="1074" s="98" customFormat="1" hidden="1"/>
    <row r="1075" s="98" customFormat="1" hidden="1"/>
    <row r="1076" s="98" customFormat="1" hidden="1"/>
    <row r="1077" s="98" customFormat="1" hidden="1"/>
    <row r="1078" s="98" customFormat="1" hidden="1"/>
    <row r="1079" s="98" customFormat="1" hidden="1"/>
    <row r="1080" s="98" customFormat="1" hidden="1"/>
    <row r="1081" s="98" customFormat="1" hidden="1"/>
    <row r="1082" s="98" customFormat="1" hidden="1"/>
    <row r="1083" s="98" customFormat="1" hidden="1"/>
    <row r="1084" s="98" customFormat="1" hidden="1"/>
    <row r="1085" s="98" customFormat="1" hidden="1"/>
    <row r="1086" s="98" customFormat="1" hidden="1"/>
    <row r="1087" s="98" customFormat="1" hidden="1"/>
    <row r="1088" s="98" customFormat="1" hidden="1"/>
    <row r="1089" s="98" customFormat="1" hidden="1"/>
    <row r="1090" s="98" customFormat="1" hidden="1"/>
    <row r="1091" s="98" customFormat="1" hidden="1"/>
    <row r="1092" s="98" customFormat="1" hidden="1"/>
    <row r="1093" s="98" customFormat="1" hidden="1"/>
    <row r="1094" s="98" customFormat="1" hidden="1"/>
    <row r="1095" s="98" customFormat="1" hidden="1"/>
    <row r="1096" s="98" customFormat="1" hidden="1"/>
    <row r="1097" s="98" customFormat="1" hidden="1"/>
    <row r="1098" s="98" customFormat="1" hidden="1"/>
    <row r="1099" s="98" customFormat="1" hidden="1"/>
    <row r="1100" s="98" customFormat="1" hidden="1"/>
    <row r="1101" s="98" customFormat="1" hidden="1"/>
    <row r="1102" s="98" customFormat="1" hidden="1"/>
    <row r="1103" s="98" customFormat="1" hidden="1"/>
    <row r="1104" s="98" customFormat="1" hidden="1"/>
    <row r="1105" s="98" customFormat="1" hidden="1"/>
    <row r="1106" s="98" customFormat="1" hidden="1"/>
    <row r="1107" s="98" customFormat="1" hidden="1"/>
    <row r="1108" s="98" customFormat="1" hidden="1"/>
    <row r="1109" s="98" customFormat="1" hidden="1"/>
    <row r="1110" s="98" customFormat="1" hidden="1"/>
    <row r="1111" s="98" customFormat="1" hidden="1"/>
    <row r="1112" s="98" customFormat="1" hidden="1"/>
    <row r="1113" s="98" customFormat="1" hidden="1"/>
    <row r="1114" s="98" customFormat="1" hidden="1"/>
    <row r="1115" s="98" customFormat="1" hidden="1"/>
    <row r="1116" s="98" customFormat="1" hidden="1"/>
    <row r="1117" s="98" customFormat="1" hidden="1"/>
    <row r="1118" s="98" customFormat="1" hidden="1"/>
    <row r="1119" s="98" customFormat="1" hidden="1"/>
    <row r="1120" s="98" customFormat="1" hidden="1"/>
    <row r="1121" s="98" customFormat="1" hidden="1"/>
    <row r="1122" s="98" customFormat="1" hidden="1"/>
    <row r="1123" s="98" customFormat="1" hidden="1"/>
    <row r="1124" s="98" customFormat="1" hidden="1"/>
    <row r="1125" s="98" customFormat="1" hidden="1"/>
    <row r="1126" s="98" customFormat="1" hidden="1"/>
    <row r="1127" s="98" customFormat="1" hidden="1"/>
    <row r="1128" s="98" customFormat="1" hidden="1"/>
    <row r="1129" s="98" customFormat="1" hidden="1"/>
    <row r="1130" s="98" customFormat="1" hidden="1"/>
    <row r="1131" s="98" customFormat="1" hidden="1"/>
    <row r="1132" s="98" customFormat="1" hidden="1"/>
    <row r="1133" s="98" customFormat="1" hidden="1"/>
    <row r="1134" s="98" customFormat="1" hidden="1"/>
    <row r="1135" s="98" customFormat="1" hidden="1"/>
    <row r="1136" s="98" customFormat="1" hidden="1"/>
    <row r="1137" s="98" customFormat="1" hidden="1"/>
    <row r="1138" s="98" customFormat="1" hidden="1"/>
    <row r="1139" s="98" customFormat="1" hidden="1"/>
    <row r="1140" s="98" customFormat="1" hidden="1"/>
    <row r="1141" s="98" customFormat="1" hidden="1"/>
    <row r="1142" s="98" customFormat="1" hidden="1"/>
    <row r="1143" s="98" customFormat="1" hidden="1"/>
    <row r="1144" s="98" customFormat="1" hidden="1"/>
    <row r="1145" s="98" customFormat="1" hidden="1"/>
    <row r="1146" s="98" customFormat="1" hidden="1"/>
    <row r="1147" s="98" customFormat="1" hidden="1"/>
    <row r="1148" s="98" customFormat="1" hidden="1"/>
    <row r="1149" s="98" customFormat="1" hidden="1"/>
    <row r="1150" s="98" customFormat="1" hidden="1"/>
    <row r="1151" s="98" customFormat="1" hidden="1"/>
    <row r="1152" s="98" customFormat="1" hidden="1"/>
    <row r="1153" s="98" customFormat="1" hidden="1"/>
    <row r="1154" s="98" customFormat="1" hidden="1"/>
    <row r="1155" s="98" customFormat="1" hidden="1"/>
    <row r="1156" s="98" customFormat="1" hidden="1"/>
    <row r="1157" s="98" customFormat="1" hidden="1"/>
    <row r="1158" s="98" customFormat="1" hidden="1"/>
    <row r="1159" s="98" customFormat="1" hidden="1"/>
    <row r="1160" s="98" customFormat="1" hidden="1"/>
    <row r="1161" s="98" customFormat="1" hidden="1"/>
    <row r="1162" s="98" customFormat="1" hidden="1"/>
    <row r="1163" s="98" customFormat="1" hidden="1"/>
    <row r="1164" s="98" customFormat="1" hidden="1"/>
    <row r="1165" s="98" customFormat="1" hidden="1"/>
    <row r="1166" s="98" customFormat="1" hidden="1"/>
    <row r="1167" s="98" customFormat="1" hidden="1"/>
    <row r="1168" s="98" customFormat="1" hidden="1"/>
    <row r="1169" s="98" customFormat="1" hidden="1"/>
    <row r="1170" s="98" customFormat="1" hidden="1"/>
    <row r="1171" s="98" customFormat="1" hidden="1"/>
    <row r="1172" s="98" customFormat="1" hidden="1"/>
    <row r="1173" s="98" customFormat="1" hidden="1"/>
    <row r="1174" s="98" customFormat="1" hidden="1"/>
    <row r="1175" s="98" customFormat="1" hidden="1"/>
    <row r="1176" s="98" customFormat="1" hidden="1"/>
    <row r="1177" s="98" customFormat="1" hidden="1"/>
    <row r="1178" s="98" customFormat="1" hidden="1"/>
    <row r="1179" s="98" customFormat="1" hidden="1"/>
    <row r="1180" s="98" customFormat="1" hidden="1"/>
    <row r="1181" s="98" customFormat="1" hidden="1"/>
    <row r="1182" s="98" customFormat="1" hidden="1"/>
    <row r="1183" s="98" customFormat="1" hidden="1"/>
    <row r="1184" s="98" customFormat="1" hidden="1"/>
    <row r="1185" s="98" customFormat="1" hidden="1"/>
    <row r="1186" s="98" customFormat="1" hidden="1"/>
    <row r="1187" s="98" customFormat="1" hidden="1"/>
    <row r="1188" s="98" customFormat="1" hidden="1"/>
    <row r="1189" s="98" customFormat="1" hidden="1"/>
    <row r="1190" s="98" customFormat="1" hidden="1"/>
    <row r="1191" s="98" customFormat="1" hidden="1"/>
    <row r="1192" s="98" customFormat="1" hidden="1"/>
    <row r="1193" s="98" customFormat="1" hidden="1"/>
    <row r="1194" s="98" customFormat="1" hidden="1"/>
    <row r="1195" s="98" customFormat="1" hidden="1"/>
    <row r="1196" s="98" customFormat="1" hidden="1"/>
    <row r="1197" s="98" customFormat="1" hidden="1"/>
    <row r="1198" s="98" customFormat="1" hidden="1"/>
    <row r="1199" s="98" customFormat="1" hidden="1"/>
    <row r="1200" s="98" customFormat="1" hidden="1"/>
    <row r="1201" s="98" customFormat="1" hidden="1"/>
    <row r="1202" s="98" customFormat="1" hidden="1"/>
    <row r="1203" s="98" customFormat="1" hidden="1"/>
    <row r="1204" s="98" customFormat="1" hidden="1"/>
    <row r="1205" s="98" customFormat="1" hidden="1"/>
    <row r="1206" s="98" customFormat="1" hidden="1"/>
    <row r="1207" s="98" customFormat="1" hidden="1"/>
    <row r="1208" s="98" customFormat="1" hidden="1"/>
    <row r="1209" s="98" customFormat="1" hidden="1"/>
    <row r="1210" s="98" customFormat="1" hidden="1"/>
    <row r="1211" s="98" customFormat="1" hidden="1"/>
    <row r="1212" s="98" customFormat="1" hidden="1"/>
    <row r="1213" s="98" customFormat="1" hidden="1"/>
    <row r="1214" s="98" customFormat="1" hidden="1"/>
    <row r="1215" s="98" customFormat="1" hidden="1"/>
    <row r="1216" s="98" customFormat="1" hidden="1"/>
    <row r="1217" s="98" customFormat="1" hidden="1"/>
    <row r="1218" s="98" customFormat="1" hidden="1"/>
    <row r="1219" s="98" customFormat="1" hidden="1"/>
    <row r="1220" s="98" customFormat="1" hidden="1"/>
    <row r="1221" s="98" customFormat="1" hidden="1"/>
    <row r="1222" s="98" customFormat="1" hidden="1"/>
    <row r="1223" s="98" customFormat="1" hidden="1"/>
    <row r="1224" s="98" customFormat="1" hidden="1"/>
    <row r="1225" s="98" customFormat="1" hidden="1"/>
    <row r="1226" s="98" customFormat="1" hidden="1"/>
    <row r="1227" s="98" customFormat="1" hidden="1"/>
    <row r="1228" s="98" customFormat="1" hidden="1"/>
    <row r="1229" s="98" customFormat="1" hidden="1"/>
    <row r="1230" s="98" customFormat="1" hidden="1"/>
    <row r="1231" s="98" customFormat="1" hidden="1"/>
    <row r="1232" s="98" customFormat="1" hidden="1"/>
    <row r="1233" s="98" customFormat="1" hidden="1"/>
    <row r="1234" s="98" customFormat="1" hidden="1"/>
    <row r="1235" s="98" customFormat="1" hidden="1"/>
    <row r="1236" s="98" customFormat="1" hidden="1"/>
    <row r="1237" s="98" customFormat="1" hidden="1"/>
    <row r="1238" s="98" customFormat="1" hidden="1"/>
    <row r="1239" s="98" customFormat="1" hidden="1"/>
    <row r="1240" s="98" customFormat="1" hidden="1"/>
    <row r="1241" s="98" customFormat="1" hidden="1"/>
    <row r="1242" s="98" customFormat="1" hidden="1"/>
    <row r="1243" s="98" customFormat="1" hidden="1"/>
    <row r="1244" s="98" customFormat="1" hidden="1"/>
    <row r="1245" s="98" customFormat="1" hidden="1"/>
    <row r="1246" s="98" customFormat="1" hidden="1"/>
    <row r="1247" s="98" customFormat="1" hidden="1"/>
    <row r="1248" s="98" customFormat="1" hidden="1"/>
    <row r="1249" s="98" customFormat="1" hidden="1"/>
    <row r="1250" s="98" customFormat="1" hidden="1"/>
    <row r="1251" s="98" customFormat="1" hidden="1"/>
    <row r="1252" s="98" customFormat="1" hidden="1"/>
    <row r="1253" s="98" customFormat="1" hidden="1"/>
    <row r="1254" s="98" customFormat="1" hidden="1"/>
    <row r="1255" s="98" customFormat="1" hidden="1"/>
    <row r="1256" s="98" customFormat="1" hidden="1"/>
    <row r="1257" s="98" customFormat="1" hidden="1"/>
    <row r="1258" s="98" customFormat="1" hidden="1"/>
    <row r="1259" s="98" customFormat="1" hidden="1"/>
    <row r="1260" s="98" customFormat="1" hidden="1"/>
    <row r="1261" s="98" customFormat="1" hidden="1"/>
    <row r="1262" s="98" customFormat="1" hidden="1"/>
    <row r="1263" s="98" customFormat="1" hidden="1"/>
    <row r="1264" s="98" customFormat="1" hidden="1"/>
    <row r="1265" s="98" customFormat="1" hidden="1"/>
    <row r="1266" s="98" customFormat="1" hidden="1"/>
    <row r="1267" s="98" customFormat="1" hidden="1"/>
    <row r="1268" s="98" customFormat="1" hidden="1"/>
    <row r="1269" s="98" customFormat="1" hidden="1"/>
    <row r="1270" s="98" customFormat="1" hidden="1"/>
    <row r="1271" s="98" customFormat="1" hidden="1"/>
    <row r="1272" s="98" customFormat="1" hidden="1"/>
    <row r="1273" s="98" customFormat="1" hidden="1"/>
    <row r="1274" s="98" customFormat="1" hidden="1"/>
    <row r="1275" s="98" customFormat="1" hidden="1"/>
    <row r="1276" s="98" customFormat="1" hidden="1"/>
    <row r="1277" s="98" customFormat="1" hidden="1"/>
    <row r="1278" s="98" customFormat="1" hidden="1"/>
    <row r="1279" s="98" customFormat="1" hidden="1"/>
    <row r="1280" s="98" customFormat="1" hidden="1"/>
    <row r="1281" s="98" customFormat="1" hidden="1"/>
    <row r="1282" s="98" customFormat="1" hidden="1"/>
    <row r="1283" s="98" customFormat="1" hidden="1"/>
    <row r="1284" s="98" customFormat="1" hidden="1"/>
    <row r="1285" s="98" customFormat="1" hidden="1"/>
    <row r="1286" s="98" customFormat="1" hidden="1"/>
    <row r="1287" s="98" customFormat="1" hidden="1"/>
    <row r="1288" s="98" customFormat="1" hidden="1"/>
    <row r="1289" s="98" customFormat="1" hidden="1"/>
    <row r="1290" s="98" customFormat="1" hidden="1"/>
    <row r="1291" s="98" customFormat="1" hidden="1"/>
    <row r="1292" s="98" customFormat="1" hidden="1"/>
    <row r="1293" s="98" customFormat="1" hidden="1"/>
    <row r="1294" s="98" customFormat="1" hidden="1"/>
    <row r="1295" s="98" customFormat="1" hidden="1"/>
    <row r="1296" s="98" customFormat="1" hidden="1"/>
    <row r="1297" s="98" customFormat="1" hidden="1"/>
    <row r="1298" s="98" customFormat="1" hidden="1"/>
    <row r="1299" s="98" customFormat="1" hidden="1"/>
    <row r="1300" s="98" customFormat="1" hidden="1"/>
    <row r="1301" s="98" customFormat="1" hidden="1"/>
    <row r="1302" s="98" customFormat="1" hidden="1"/>
    <row r="1303" s="98" customFormat="1" hidden="1"/>
    <row r="1304" s="98" customFormat="1" hidden="1"/>
    <row r="1305" s="98" customFormat="1" hidden="1"/>
    <row r="1306" s="98" customFormat="1" hidden="1"/>
    <row r="1307" s="98" customFormat="1" hidden="1"/>
    <row r="1308" s="98" customFormat="1" hidden="1"/>
    <row r="1309" s="98" customFormat="1" hidden="1"/>
    <row r="1310" s="98" customFormat="1" hidden="1"/>
    <row r="1311" s="98" customFormat="1" hidden="1"/>
    <row r="1312" s="98" customFormat="1" hidden="1"/>
    <row r="1313" s="98" customFormat="1" hidden="1"/>
    <row r="1314" s="98" customFormat="1" hidden="1"/>
    <row r="1315" s="98" customFormat="1" hidden="1"/>
    <row r="1316" s="98" customFormat="1" hidden="1"/>
    <row r="1317" s="98" customFormat="1" hidden="1"/>
    <row r="1318" s="98" customFormat="1" hidden="1"/>
    <row r="1319" s="98" customFormat="1" hidden="1"/>
    <row r="1320" s="98" customFormat="1" hidden="1"/>
    <row r="1321" s="98" customFormat="1" hidden="1"/>
    <row r="1322" s="98" customFormat="1" hidden="1"/>
    <row r="1323" s="98" customFormat="1" hidden="1"/>
    <row r="1324" s="98" customFormat="1" hidden="1"/>
    <row r="1325" s="98" customFormat="1" hidden="1"/>
    <row r="1326" s="98" customFormat="1" hidden="1"/>
    <row r="1327" s="98" customFormat="1" hidden="1"/>
    <row r="1328" s="98" customFormat="1" hidden="1"/>
    <row r="1329" s="98" customFormat="1" hidden="1"/>
    <row r="1330" s="98" customFormat="1" hidden="1"/>
    <row r="1331" s="98" customFormat="1" hidden="1"/>
    <row r="1332" s="98" customFormat="1" hidden="1"/>
    <row r="1333" s="98" customFormat="1" hidden="1"/>
    <row r="1334" s="98" customFormat="1" hidden="1"/>
    <row r="1335" s="98" customFormat="1" hidden="1"/>
    <row r="1336" s="98" customFormat="1" hidden="1"/>
    <row r="1337" s="98" customFormat="1" hidden="1"/>
    <row r="1338" s="98" customFormat="1" hidden="1"/>
    <row r="1339" s="98" customFormat="1" hidden="1"/>
    <row r="1340" s="98" customFormat="1" hidden="1"/>
    <row r="1341" s="98" customFormat="1" hidden="1"/>
    <row r="1342" s="98" customFormat="1" hidden="1"/>
    <row r="1343" s="98" customFormat="1" hidden="1"/>
    <row r="1344" s="98" customFormat="1" hidden="1"/>
    <row r="1345" s="98" customFormat="1" hidden="1"/>
    <row r="1346" s="98" customFormat="1" hidden="1"/>
    <row r="1347" s="98" customFormat="1" hidden="1"/>
    <row r="1348" s="98" customFormat="1" hidden="1"/>
    <row r="1349" s="98" customFormat="1" hidden="1"/>
    <row r="1350" s="98" customFormat="1" hidden="1"/>
    <row r="1351" s="98" customFormat="1" hidden="1"/>
    <row r="1352" s="98" customFormat="1" hidden="1"/>
    <row r="1353" s="98" customFormat="1" hidden="1"/>
    <row r="1354" s="98" customFormat="1" hidden="1"/>
    <row r="1355" s="98" customFormat="1" hidden="1"/>
    <row r="1356" s="98" customFormat="1" hidden="1"/>
    <row r="1357" s="98" customFormat="1" hidden="1"/>
    <row r="1358" s="98" customFormat="1" hidden="1"/>
    <row r="1359" s="98" customFormat="1" hidden="1"/>
    <row r="1360" s="98" customFormat="1" hidden="1"/>
    <row r="1361" s="98" customFormat="1" hidden="1"/>
    <row r="1362" s="98" customFormat="1" hidden="1"/>
    <row r="1363" s="98" customFormat="1" hidden="1"/>
    <row r="1364" s="98" customFormat="1" hidden="1"/>
    <row r="1365" s="98" customFormat="1" hidden="1"/>
    <row r="1366" s="98" customFormat="1" hidden="1"/>
    <row r="1367" s="98" customFormat="1" hidden="1"/>
    <row r="1368" s="98" customFormat="1" hidden="1"/>
    <row r="1369" s="98" customFormat="1" hidden="1"/>
    <row r="1370" s="98" customFormat="1" hidden="1"/>
    <row r="1371" s="98" customFormat="1" hidden="1"/>
    <row r="1372" s="98" customFormat="1" hidden="1"/>
    <row r="1373" s="98" customFormat="1" hidden="1"/>
    <row r="1374" s="98" customFormat="1" hidden="1"/>
    <row r="1375" s="98" customFormat="1" hidden="1"/>
    <row r="1376" s="98" customFormat="1" hidden="1"/>
    <row r="1377" s="98" customFormat="1" hidden="1"/>
    <row r="1378" s="98" customFormat="1" hidden="1"/>
    <row r="1379" s="98" customFormat="1" hidden="1"/>
    <row r="1380" s="98" customFormat="1" hidden="1"/>
    <row r="1381" s="98" customFormat="1" hidden="1"/>
    <row r="1382" s="98" customFormat="1" hidden="1"/>
    <row r="1383" s="98" customFormat="1" hidden="1"/>
    <row r="1384" s="98" customFormat="1" hidden="1"/>
  </sheetData>
  <sheetProtection algorithmName="SHA-512" hashValue="kZgHDZm3DLXdG+QeTQT5saxUt4ZJBGrwM3zGlaguwmEyFgWznA7TckQ3BSKhMaILd4Dsbe9VJuYtj1VPO0eT3w==" saltValue="MFqxyAKRh4GZ4wkD11c7Pw==" spinCount="100000" sheet="1" objects="1" scenarios="1" formatCells="0" formatColumns="0" formatRows="0" sort="0"/>
  <mergeCells count="9">
    <mergeCell ref="D1:F2"/>
    <mergeCell ref="A14:G14"/>
    <mergeCell ref="A11:C11"/>
    <mergeCell ref="A3:G3"/>
    <mergeCell ref="A4:G4"/>
    <mergeCell ref="A5:G5"/>
    <mergeCell ref="A9:G9"/>
    <mergeCell ref="A10:G10"/>
    <mergeCell ref="A7:G7"/>
  </mergeCells>
  <conditionalFormatting sqref="E15:F200 A15:C200">
    <cfRule type="expression" dxfId="13" priority="8">
      <formula>AND(ISBLANK(A15),SUM(COUNTIF($A15:$G15,"&lt;&gt;"&amp;"")&gt;0))</formula>
    </cfRule>
  </conditionalFormatting>
  <conditionalFormatting sqref="D15:D200">
    <cfRule type="expression" dxfId="12" priority="6">
      <formula>AND(ISBLANK(D15),(C15="Residential"))</formula>
    </cfRule>
  </conditionalFormatting>
  <conditionalFormatting sqref="A7:G7">
    <cfRule type="notContainsBlanks" dxfId="11" priority="2">
      <formula>LEN(TRIM(A7))&gt;0</formula>
    </cfRule>
  </conditionalFormatting>
  <dataValidations count="8">
    <dataValidation type="list" allowBlank="1" showInputMessage="1" showErrorMessage="1" error="Please enter &quot;No&quot;,&quot;Yes-But no action taken&quot;, &quot;Yes-Approved&quot; , &quot;Yes-Denied&quot;  " sqref="P1:P5" xr:uid="{D89AAEE6-6193-4D95-99FF-F08C7526CF6C}">
      <formula1>"No,Yes-But no action taken,Yes-Approved,Yes-Denied"</formula1>
    </dataValidation>
    <dataValidation allowBlank="1" showInputMessage="1" sqref="G1 H6" xr:uid="{080EF6E1-9B5B-497F-A5FB-FD523FB2B0FA}"/>
    <dataValidation type="textLength" allowBlank="1" showInputMessage="1" showErrorMessage="1" error="Character limit exceeded. Limit is 100 characters." prompt="Enter street address or intersection_x000a_" sqref="B15:B200" xr:uid="{0BB8CA3B-82F0-4D7B-9742-2F0A36A36923}">
      <formula1>1</formula1>
      <formula2>100</formula2>
    </dataValidation>
    <dataValidation type="list" allowBlank="1" showInputMessage="1" showErrorMessage="1" prompt="Enter existing use" sqref="C15:C200" xr:uid="{CCBC0A55-7A9F-49E8-BD8E-8C4F1F74CB74}">
      <formula1>$L$15:$L$21</formula1>
    </dataValidation>
    <dataValidation type="whole" allowBlank="1" showInputMessage="1" showErrorMessage="1" prompt="If existing use is residential, enter number of units" sqref="D15:D200" xr:uid="{C321D9BC-8CA9-4378-8DF3-DCBBC5F239E8}">
      <formula1>0</formula1>
      <formula2>10000</formula2>
    </dataValidation>
    <dataValidation type="list" allowBlank="1" showInputMessage="1" showErrorMessage="1" prompt="Enter surplus designation" sqref="E15:E200" xr:uid="{B4B98C01-2E01-4F02-9DC5-B4B3003F9ED9}">
      <formula1>$I$15:$I$17</formula1>
    </dataValidation>
    <dataValidation type="decimal" allowBlank="1" showInputMessage="1" showErrorMessage="1" prompt="Enter parcel size, in acres" sqref="F15:F200" xr:uid="{C401CC52-A70B-4A06-AABE-8C57DD9C6AB7}">
      <formula1>0</formula1>
      <formula2>100000</formula2>
    </dataValidation>
    <dataValidation type="textLength" allowBlank="1" showInputMessage="1" showErrorMessage="1" error="Character limit exceeded. Character limit is 2000 characters." prompt="Enter notes" sqref="G15:G200" xr:uid="{262F9F82-1964-4671-B85B-7AD0AB8D85C9}">
      <formula1>0</formula1>
      <formula2>2000</formula2>
    </dataValidation>
  </dataValidations>
  <pageMargins left="0.7" right="0.7" top="0.75" bottom="0.75" header="0.3" footer="0.3"/>
  <pageSetup orientation="portrait" r:id="rId1"/>
  <legacyDrawing r:id="rId2"/>
  <extLst>
    <ext xmlns:x14="http://schemas.microsoft.com/office/spreadsheetml/2009/9/main" uri="{78C0D931-6437-407d-A8EE-F0AAD7539E65}">
      <x14:conditionalFormattings>
        <x14:conditionalFormatting xmlns:xm="http://schemas.microsoft.com/office/excel/2006/main">
          <x14:cfRule type="expression" priority="1" stopIfTrue="1" id="{B1E776DB-7AC8-45FD-8E1A-FB397ED0C187}">
            <xm:f>Admin!$D$22="FORMATTING OFF"</xm:f>
            <x14:dxf/>
          </x14:cfRule>
          <xm:sqref>A15:G200</xm:sqref>
        </x14:conditionalFormatting>
      </x14:conditionalFormattings>
    </ext>
    <ext xmlns:x14="http://schemas.microsoft.com/office/spreadsheetml/2009/9/main" uri="{CCE6A557-97BC-4b89-ADB6-D9C93CAAB3DF}">
      <x14:dataValidations xmlns:xm="http://schemas.microsoft.com/office/excel/2006/main" count="1">
        <x14:dataValidation type="textLength" operator="equal" allowBlank="1" showInputMessage="1" showErrorMessage="1" error="The parcel numbers must match the format described in row 6, including dashes." prompt="Enter APN" xr:uid="{6029C9FF-B2DB-4CD3-AEC1-80F46827B0A6}">
          <x14:formula1>
            <xm:f>CountyInfo!$K$2</xm:f>
          </x14:formula1>
          <xm:sqref>A15:A200</xm:sqref>
        </x14:dataValidation>
      </x14:dataValidations>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0A5D80-3508-4052-B4E9-51E4846910A5}">
  <sheetPr codeName="Sheet17">
    <pageSetUpPr fitToPage="1"/>
  </sheetPr>
  <dimension ref="A1:XFC1382"/>
  <sheetViews>
    <sheetView showZeros="0" zoomScale="78" zoomScaleNormal="78" zoomScaleSheetLayoutView="70" workbookViewId="0">
      <selection activeCell="E13" sqref="E13"/>
    </sheetView>
  </sheetViews>
  <sheetFormatPr defaultColWidth="0" defaultRowHeight="14.25" zeroHeight="1"/>
  <cols>
    <col min="1" max="4" width="16.5703125" style="10" customWidth="1"/>
    <col min="5" max="5" width="20.7109375" style="10" customWidth="1"/>
    <col min="6" max="9" width="16.5703125" style="10" customWidth="1"/>
    <col min="10" max="10" width="19.28515625" style="10" customWidth="1"/>
    <col min="11" max="11" width="24" style="10" customWidth="1"/>
    <col min="12" max="16383" width="8.7109375" style="10" hidden="1"/>
    <col min="16384" max="16384" width="5.42578125" style="10" hidden="1"/>
  </cols>
  <sheetData>
    <row r="1" spans="1:22" s="96" customFormat="1" ht="23.1" customHeight="1">
      <c r="A1" s="122" t="s">
        <v>390</v>
      </c>
      <c r="B1" s="95" t="str">
        <f>'Start Here'!B4:E4</f>
        <v>Newport Beach</v>
      </c>
      <c r="C1" s="123"/>
      <c r="D1" s="706" t="s">
        <v>1703</v>
      </c>
      <c r="E1" s="707"/>
      <c r="F1" s="155" t="s">
        <v>485</v>
      </c>
      <c r="G1" s="155"/>
      <c r="J1" s="238" t="s">
        <v>486</v>
      </c>
      <c r="K1" s="497"/>
      <c r="M1" s="155"/>
      <c r="N1" s="155"/>
      <c r="O1" s="155"/>
      <c r="P1" s="155"/>
      <c r="Q1" s="155"/>
      <c r="R1" s="155"/>
      <c r="S1" s="155"/>
      <c r="T1" s="155"/>
      <c r="U1" s="2"/>
      <c r="V1" s="2"/>
    </row>
    <row r="2" spans="1:22" s="96" customFormat="1" ht="49.15" customHeight="1">
      <c r="A2" s="122" t="s">
        <v>1586</v>
      </c>
      <c r="B2" s="94">
        <f>'Start Here'!B5</f>
        <v>2025</v>
      </c>
      <c r="C2" s="124" t="str">
        <f>'Table A2'!C2</f>
        <v>(Jan. 1 - Dec. 31)</v>
      </c>
      <c r="D2" s="706"/>
      <c r="E2" s="707"/>
      <c r="F2" s="155" t="s">
        <v>487</v>
      </c>
      <c r="G2" s="155"/>
      <c r="J2" s="129" t="s">
        <v>484</v>
      </c>
      <c r="K2" s="10"/>
      <c r="M2" s="155"/>
      <c r="N2" s="155"/>
      <c r="O2" s="155"/>
      <c r="P2" s="155"/>
      <c r="Q2" s="155"/>
      <c r="R2" s="155"/>
      <c r="S2" s="155"/>
      <c r="T2" s="155"/>
      <c r="U2" s="3"/>
      <c r="V2" s="3"/>
    </row>
    <row r="3" spans="1:22" s="96" customFormat="1" ht="35.450000000000003" customHeight="1">
      <c r="A3" s="125" t="s">
        <v>488</v>
      </c>
      <c r="B3" s="94" t="str">
        <f>IFERROR(IF(ISBLANK(VLOOKUP(B1,'Planning Periods'!$E$2:$P$540,12)),"5th Cycle",VLOOKUP(B1,'Planning Periods'!$E$2:$P$540,12)),"")</f>
        <v>6th Cycle</v>
      </c>
      <c r="C3" s="232" t="str">
        <f>IF(ISBLANK(B1),"",IFERROR(VLOOKUP(B1,'Planning Periods'!#REF!,4),""))</f>
        <v/>
      </c>
      <c r="D3" s="706"/>
      <c r="E3" s="707"/>
      <c r="F3" s="12"/>
      <c r="G3" s="12"/>
      <c r="K3" s="12"/>
      <c r="L3" s="12"/>
      <c r="M3" s="12"/>
      <c r="N3" s="12"/>
      <c r="O3" s="12"/>
      <c r="P3" s="12"/>
      <c r="Q3" s="12"/>
      <c r="R3" s="12"/>
      <c r="S3" s="12"/>
      <c r="T3" s="12"/>
      <c r="U3" s="12"/>
      <c r="V3" s="12"/>
    </row>
    <row r="4" spans="1:22" s="1" customFormat="1" ht="7.35" customHeight="1">
      <c r="K4" s="121"/>
    </row>
    <row r="5" spans="1:22" s="1" customFormat="1" ht="5.0999999999999996" customHeight="1">
      <c r="D5" s="7"/>
      <c r="E5" s="7"/>
      <c r="F5" s="7"/>
    </row>
    <row r="6" spans="1:22" s="127" customFormat="1" ht="11.25" hidden="1">
      <c r="A6" s="127" t="s">
        <v>1588</v>
      </c>
      <c r="B6" s="127" t="s">
        <v>1589</v>
      </c>
      <c r="C6" s="127" t="s">
        <v>1590</v>
      </c>
      <c r="D6" s="127" t="s">
        <v>1591</v>
      </c>
      <c r="G6" s="127" t="s">
        <v>1592</v>
      </c>
      <c r="H6" s="127" t="s">
        <v>1593</v>
      </c>
      <c r="I6" s="127" t="s">
        <v>1594</v>
      </c>
      <c r="J6" s="127" t="s">
        <v>1595</v>
      </c>
    </row>
    <row r="7" spans="1:22" ht="15.75">
      <c r="A7" s="606" t="s">
        <v>1704</v>
      </c>
      <c r="B7" s="705"/>
      <c r="C7" s="705"/>
      <c r="D7" s="705"/>
      <c r="E7" s="705"/>
      <c r="F7" s="705"/>
      <c r="G7" s="705"/>
      <c r="H7" s="705"/>
      <c r="I7" s="705"/>
      <c r="J7" s="705"/>
      <c r="K7" s="607"/>
    </row>
    <row r="8" spans="1:22" ht="15.4" customHeight="1">
      <c r="A8" s="606" t="s">
        <v>1705</v>
      </c>
      <c r="B8" s="705"/>
      <c r="C8" s="705"/>
      <c r="D8" s="705"/>
      <c r="E8" s="705"/>
      <c r="F8" s="705"/>
      <c r="G8" s="705"/>
      <c r="H8" s="705"/>
      <c r="I8" s="705"/>
      <c r="J8" s="705"/>
      <c r="K8" s="607"/>
    </row>
    <row r="9" spans="1:22" ht="45" customHeight="1">
      <c r="A9" s="598" t="s">
        <v>520</v>
      </c>
      <c r="B9" s="600"/>
      <c r="C9" s="600"/>
      <c r="D9" s="601"/>
      <c r="E9" s="240" t="s">
        <v>530</v>
      </c>
      <c r="F9" s="240" t="s">
        <v>350</v>
      </c>
      <c r="G9" s="711" t="s">
        <v>691</v>
      </c>
      <c r="H9" s="711"/>
      <c r="I9" s="711"/>
      <c r="J9" s="711"/>
      <c r="K9" s="239" t="s">
        <v>531</v>
      </c>
    </row>
    <row r="10" spans="1:22" ht="14.25" customHeight="1">
      <c r="A10" s="598">
        <v>1</v>
      </c>
      <c r="B10" s="599"/>
      <c r="C10" s="599"/>
      <c r="D10" s="601"/>
      <c r="E10" s="241">
        <v>2</v>
      </c>
      <c r="F10" s="241">
        <v>3</v>
      </c>
      <c r="G10" s="598">
        <v>4</v>
      </c>
      <c r="H10" s="600"/>
      <c r="I10" s="600"/>
      <c r="J10" s="601"/>
      <c r="K10" s="230"/>
    </row>
    <row r="11" spans="1:22" ht="66.75" customHeight="1">
      <c r="A11" s="299" t="s">
        <v>1549</v>
      </c>
      <c r="B11" s="299" t="s">
        <v>374</v>
      </c>
      <c r="C11" s="299" t="s">
        <v>1706</v>
      </c>
      <c r="D11" s="299" t="s">
        <v>1707</v>
      </c>
      <c r="E11" s="299" t="s">
        <v>1708</v>
      </c>
      <c r="F11" s="299" t="s">
        <v>350</v>
      </c>
      <c r="G11" s="243" t="s">
        <v>1603</v>
      </c>
      <c r="H11" s="243" t="s">
        <v>1604</v>
      </c>
      <c r="I11" s="243" t="s">
        <v>1605</v>
      </c>
      <c r="J11" s="243" t="s">
        <v>1606</v>
      </c>
      <c r="K11" s="299" t="s">
        <v>531</v>
      </c>
    </row>
    <row r="12" spans="1:22" s="115" customFormat="1">
      <c r="A12" s="708" t="s">
        <v>560</v>
      </c>
      <c r="B12" s="709"/>
      <c r="C12" s="710"/>
      <c r="D12" s="82"/>
      <c r="E12" s="82"/>
      <c r="F12" s="82"/>
      <c r="G12" s="113" cm="1">
        <f t="array" ref="G12">SUMPRODUCT((YEAR($H13:$H1000)='Start Here'!$B$5)*G13:G1000)</f>
        <v>0</v>
      </c>
      <c r="H12" s="113" cm="1">
        <f t="array" ref="H12">SUMPRODUCT((YEAR($H13:$H1000)='Start Here'!$B$5)*H13:H1000)</f>
        <v>0</v>
      </c>
      <c r="I12" s="113" cm="1">
        <f t="array" ref="I12">SUMPRODUCT((YEAR($H13:$H1000)='Start Here'!$B$5)*I13:I1000)</f>
        <v>0</v>
      </c>
      <c r="J12" s="113" cm="1">
        <f t="array" ref="J12">SUMPRODUCT((YEAR($H13:$H1000)='Start Here'!$B$5)*J13:J1000)</f>
        <v>0</v>
      </c>
      <c r="K12" s="113"/>
    </row>
    <row r="13" spans="1:22" s="98" customFormat="1">
      <c r="A13" s="178"/>
      <c r="B13" s="178"/>
      <c r="C13" s="178"/>
      <c r="D13" s="178"/>
      <c r="E13" s="178"/>
      <c r="F13" s="178"/>
      <c r="G13" s="178"/>
      <c r="H13" s="178"/>
      <c r="I13" s="178"/>
      <c r="J13" s="178"/>
      <c r="K13" s="178"/>
    </row>
    <row r="14" spans="1:22" s="98" customFormat="1">
      <c r="A14" s="178"/>
      <c r="B14" s="178"/>
      <c r="C14" s="178"/>
      <c r="D14" s="178"/>
      <c r="E14" s="178"/>
      <c r="F14" s="178"/>
      <c r="G14" s="178"/>
      <c r="H14" s="178"/>
      <c r="I14" s="178"/>
      <c r="J14" s="178"/>
      <c r="K14" s="178"/>
    </row>
    <row r="15" spans="1:22" s="98" customFormat="1">
      <c r="A15" s="178"/>
      <c r="B15" s="178"/>
      <c r="C15" s="178"/>
      <c r="D15" s="178"/>
      <c r="E15" s="178"/>
      <c r="F15" s="178"/>
      <c r="G15" s="178"/>
      <c r="H15" s="178"/>
      <c r="I15" s="178"/>
      <c r="J15" s="178"/>
      <c r="K15" s="178"/>
    </row>
    <row r="16" spans="1:22" s="98" customFormat="1">
      <c r="A16" s="178"/>
      <c r="B16" s="178"/>
      <c r="C16" s="178"/>
      <c r="D16" s="178"/>
      <c r="E16" s="178"/>
      <c r="F16" s="178"/>
      <c r="G16" s="178"/>
      <c r="H16" s="178"/>
      <c r="I16" s="178"/>
      <c r="J16" s="178"/>
      <c r="K16" s="178"/>
    </row>
    <row r="17" spans="1:11" s="98" customFormat="1">
      <c r="A17" s="178"/>
      <c r="B17" s="178"/>
      <c r="C17" s="178"/>
      <c r="D17" s="178"/>
      <c r="E17" s="178"/>
      <c r="F17" s="178"/>
      <c r="G17" s="178"/>
      <c r="H17" s="178"/>
      <c r="I17" s="178"/>
      <c r="J17" s="178"/>
      <c r="K17" s="178"/>
    </row>
    <row r="18" spans="1:11" s="98" customFormat="1">
      <c r="A18" s="178"/>
      <c r="B18" s="178"/>
      <c r="C18" s="178"/>
      <c r="D18" s="178"/>
      <c r="E18" s="178"/>
      <c r="F18" s="178"/>
      <c r="G18" s="178"/>
      <c r="H18" s="178"/>
      <c r="I18" s="178"/>
      <c r="J18" s="178"/>
      <c r="K18" s="178"/>
    </row>
    <row r="19" spans="1:11" s="98" customFormat="1">
      <c r="A19" s="178"/>
      <c r="B19" s="178"/>
      <c r="C19" s="178"/>
      <c r="D19" s="178"/>
      <c r="E19" s="178"/>
      <c r="F19" s="178"/>
      <c r="G19" s="178"/>
      <c r="H19" s="178"/>
      <c r="I19" s="178"/>
      <c r="J19" s="178"/>
      <c r="K19" s="178"/>
    </row>
    <row r="20" spans="1:11" s="98" customFormat="1">
      <c r="A20" s="178"/>
      <c r="B20" s="178"/>
      <c r="C20" s="178"/>
      <c r="D20" s="178"/>
      <c r="E20" s="178"/>
      <c r="F20" s="178"/>
      <c r="G20" s="178"/>
      <c r="H20" s="178"/>
      <c r="I20" s="178"/>
      <c r="J20" s="178"/>
      <c r="K20" s="178"/>
    </row>
    <row r="21" spans="1:11" s="98" customFormat="1">
      <c r="A21" s="178"/>
      <c r="B21" s="178"/>
      <c r="C21" s="178"/>
      <c r="D21" s="178"/>
      <c r="E21" s="178"/>
      <c r="F21" s="178"/>
      <c r="G21" s="178"/>
      <c r="H21" s="178"/>
      <c r="I21" s="178"/>
      <c r="J21" s="178"/>
      <c r="K21" s="178"/>
    </row>
    <row r="22" spans="1:11" s="98" customFormat="1">
      <c r="A22" s="178"/>
      <c r="B22" s="178"/>
      <c r="C22" s="178"/>
      <c r="D22" s="178"/>
      <c r="E22" s="178"/>
      <c r="F22" s="178"/>
      <c r="G22" s="178"/>
      <c r="H22" s="178"/>
      <c r="I22" s="178"/>
      <c r="J22" s="178"/>
      <c r="K22" s="178"/>
    </row>
    <row r="23" spans="1:11" s="98" customFormat="1">
      <c r="A23" s="178"/>
      <c r="B23" s="178"/>
      <c r="C23" s="178"/>
      <c r="D23" s="178"/>
      <c r="E23" s="178"/>
      <c r="F23" s="178"/>
      <c r="G23" s="178"/>
      <c r="H23" s="178"/>
      <c r="I23" s="178"/>
      <c r="J23" s="178"/>
      <c r="K23" s="178"/>
    </row>
    <row r="24" spans="1:11" s="98" customFormat="1">
      <c r="A24" s="178"/>
      <c r="B24" s="178"/>
      <c r="C24" s="178"/>
      <c r="D24" s="178"/>
      <c r="E24" s="178"/>
      <c r="F24" s="178"/>
      <c r="G24" s="178"/>
      <c r="H24" s="178"/>
      <c r="I24" s="178"/>
      <c r="J24" s="178"/>
      <c r="K24" s="178"/>
    </row>
    <row r="25" spans="1:11" s="98" customFormat="1">
      <c r="A25" s="178"/>
      <c r="B25" s="178"/>
      <c r="C25" s="178"/>
      <c r="D25" s="178"/>
      <c r="E25" s="178"/>
      <c r="F25" s="178"/>
      <c r="G25" s="178"/>
      <c r="H25" s="178"/>
      <c r="I25" s="178"/>
      <c r="J25" s="178"/>
      <c r="K25" s="178"/>
    </row>
    <row r="26" spans="1:11" s="98" customFormat="1">
      <c r="A26" s="178"/>
      <c r="B26" s="178"/>
      <c r="C26" s="178"/>
      <c r="D26" s="178"/>
      <c r="E26" s="178"/>
      <c r="F26" s="178"/>
      <c r="G26" s="178"/>
      <c r="H26" s="178"/>
      <c r="I26" s="178"/>
      <c r="J26" s="178"/>
      <c r="K26" s="178"/>
    </row>
    <row r="27" spans="1:11" s="98" customFormat="1">
      <c r="A27" s="178"/>
      <c r="B27" s="178"/>
      <c r="C27" s="178"/>
      <c r="D27" s="178"/>
      <c r="E27" s="178"/>
      <c r="F27" s="178"/>
      <c r="G27" s="178"/>
      <c r="H27" s="178"/>
      <c r="I27" s="178"/>
      <c r="J27" s="178"/>
      <c r="K27" s="178"/>
    </row>
    <row r="28" spans="1:11" s="98" customFormat="1">
      <c r="A28" s="178"/>
      <c r="B28" s="178"/>
      <c r="C28" s="178"/>
      <c r="D28" s="178"/>
      <c r="E28" s="178"/>
      <c r="F28" s="178"/>
      <c r="G28" s="178"/>
      <c r="H28" s="178"/>
      <c r="I28" s="178"/>
      <c r="J28" s="178"/>
      <c r="K28" s="178"/>
    </row>
    <row r="29" spans="1:11" s="98" customFormat="1">
      <c r="A29" s="178"/>
      <c r="B29" s="178"/>
      <c r="C29" s="178"/>
      <c r="D29" s="178"/>
      <c r="E29" s="178"/>
      <c r="F29" s="178"/>
      <c r="G29" s="178"/>
      <c r="H29" s="178"/>
      <c r="I29" s="178"/>
      <c r="J29" s="178"/>
      <c r="K29" s="178"/>
    </row>
    <row r="30" spans="1:11" s="98" customFormat="1">
      <c r="A30" s="178"/>
      <c r="B30" s="178"/>
      <c r="C30" s="178"/>
      <c r="D30" s="178"/>
      <c r="E30" s="178"/>
      <c r="F30" s="178"/>
      <c r="G30" s="178"/>
      <c r="H30" s="178"/>
      <c r="I30" s="178"/>
      <c r="J30" s="178"/>
      <c r="K30" s="178"/>
    </row>
    <row r="31" spans="1:11" s="98" customFormat="1">
      <c r="A31" s="178"/>
      <c r="B31" s="178"/>
      <c r="C31" s="178"/>
      <c r="D31" s="178"/>
      <c r="E31" s="178"/>
      <c r="F31" s="178"/>
      <c r="G31" s="178"/>
      <c r="H31" s="178"/>
      <c r="I31" s="178"/>
      <c r="J31" s="178"/>
      <c r="K31" s="178"/>
    </row>
    <row r="32" spans="1:11" s="98" customFormat="1">
      <c r="A32" s="178"/>
      <c r="B32" s="178"/>
      <c r="C32" s="178"/>
      <c r="D32" s="178"/>
      <c r="E32" s="178"/>
      <c r="F32" s="178"/>
      <c r="G32" s="178"/>
      <c r="H32" s="178"/>
      <c r="I32" s="178"/>
      <c r="J32" s="178"/>
      <c r="K32" s="178"/>
    </row>
    <row r="33" spans="1:11" s="98" customFormat="1">
      <c r="A33" s="178"/>
      <c r="B33" s="178"/>
      <c r="C33" s="178"/>
      <c r="D33" s="178"/>
      <c r="E33" s="178"/>
      <c r="F33" s="178"/>
      <c r="G33" s="178"/>
      <c r="H33" s="178"/>
      <c r="I33" s="178"/>
      <c r="J33" s="178"/>
      <c r="K33" s="178"/>
    </row>
    <row r="34" spans="1:11" s="98" customFormat="1">
      <c r="A34" s="178"/>
      <c r="B34" s="178"/>
      <c r="C34" s="178"/>
      <c r="D34" s="178"/>
      <c r="E34" s="178"/>
      <c r="F34" s="178"/>
      <c r="G34" s="178"/>
      <c r="H34" s="178"/>
      <c r="I34" s="178"/>
      <c r="J34" s="178"/>
      <c r="K34" s="178"/>
    </row>
    <row r="35" spans="1:11" s="98" customFormat="1">
      <c r="A35" s="178"/>
      <c r="B35" s="178"/>
      <c r="C35" s="178"/>
      <c r="D35" s="178"/>
      <c r="E35" s="178"/>
      <c r="F35" s="178"/>
      <c r="G35" s="178"/>
      <c r="H35" s="178"/>
      <c r="I35" s="178"/>
      <c r="J35" s="178"/>
      <c r="K35" s="178"/>
    </row>
    <row r="36" spans="1:11" s="98" customFormat="1">
      <c r="A36" s="178"/>
      <c r="B36" s="178"/>
      <c r="C36" s="178"/>
      <c r="D36" s="178"/>
      <c r="E36" s="178"/>
      <c r="F36" s="178"/>
      <c r="G36" s="178"/>
      <c r="H36" s="178"/>
      <c r="I36" s="178"/>
      <c r="J36" s="178"/>
      <c r="K36" s="178"/>
    </row>
    <row r="37" spans="1:11" s="98" customFormat="1">
      <c r="A37" s="178"/>
      <c r="B37" s="178"/>
      <c r="C37" s="178"/>
      <c r="D37" s="178"/>
      <c r="E37" s="178"/>
      <c r="F37" s="178"/>
      <c r="G37" s="178"/>
      <c r="H37" s="178"/>
      <c r="I37" s="178"/>
      <c r="J37" s="178"/>
      <c r="K37" s="178"/>
    </row>
    <row r="38" spans="1:11" s="98" customFormat="1">
      <c r="A38" s="178"/>
      <c r="B38" s="178"/>
      <c r="C38" s="178"/>
      <c r="D38" s="178"/>
      <c r="E38" s="178"/>
      <c r="F38" s="178"/>
      <c r="G38" s="178"/>
      <c r="H38" s="178"/>
      <c r="I38" s="178"/>
      <c r="J38" s="178"/>
      <c r="K38" s="178"/>
    </row>
    <row r="39" spans="1:11" s="98" customFormat="1">
      <c r="A39" s="178"/>
      <c r="B39" s="178"/>
      <c r="C39" s="178"/>
      <c r="D39" s="178"/>
      <c r="E39" s="178"/>
      <c r="F39" s="178"/>
      <c r="G39" s="178"/>
      <c r="H39" s="178"/>
      <c r="I39" s="178"/>
      <c r="J39" s="178"/>
      <c r="K39" s="178"/>
    </row>
    <row r="40" spans="1:11" s="98" customFormat="1">
      <c r="A40" s="178"/>
      <c r="B40" s="178"/>
      <c r="C40" s="178"/>
      <c r="D40" s="178"/>
      <c r="E40" s="178"/>
      <c r="F40" s="178"/>
      <c r="G40" s="178"/>
      <c r="H40" s="178"/>
      <c r="I40" s="178"/>
      <c r="J40" s="178"/>
      <c r="K40" s="178"/>
    </row>
    <row r="41" spans="1:11" s="98" customFormat="1">
      <c r="A41" s="178"/>
      <c r="B41" s="178"/>
      <c r="C41" s="178"/>
      <c r="D41" s="178"/>
      <c r="E41" s="178"/>
      <c r="F41" s="178"/>
      <c r="G41" s="178"/>
      <c r="H41" s="178"/>
      <c r="I41" s="178"/>
      <c r="J41" s="178"/>
      <c r="K41" s="178"/>
    </row>
    <row r="42" spans="1:11" s="98" customFormat="1">
      <c r="A42" s="178"/>
      <c r="B42" s="178"/>
      <c r="C42" s="178"/>
      <c r="D42" s="178"/>
      <c r="E42" s="178"/>
      <c r="F42" s="178"/>
      <c r="G42" s="178"/>
      <c r="H42" s="178"/>
      <c r="I42" s="178"/>
      <c r="J42" s="178"/>
      <c r="K42" s="178"/>
    </row>
    <row r="43" spans="1:11" s="98" customFormat="1">
      <c r="A43" s="178"/>
      <c r="B43" s="178"/>
      <c r="C43" s="178"/>
      <c r="D43" s="178"/>
      <c r="E43" s="178"/>
      <c r="F43" s="178"/>
      <c r="G43" s="178"/>
      <c r="H43" s="178"/>
      <c r="I43" s="178"/>
      <c r="J43" s="178"/>
      <c r="K43" s="178"/>
    </row>
    <row r="44" spans="1:11" s="98" customFormat="1">
      <c r="A44" s="178"/>
      <c r="B44" s="178"/>
      <c r="C44" s="178"/>
      <c r="D44" s="178"/>
      <c r="E44" s="178"/>
      <c r="F44" s="178"/>
      <c r="G44" s="178"/>
      <c r="H44" s="178"/>
      <c r="I44" s="178"/>
      <c r="J44" s="178"/>
      <c r="K44" s="178"/>
    </row>
    <row r="45" spans="1:11" s="98" customFormat="1">
      <c r="A45" s="178"/>
      <c r="B45" s="178"/>
      <c r="C45" s="178"/>
      <c r="D45" s="178"/>
      <c r="E45" s="178"/>
      <c r="F45" s="178"/>
      <c r="G45" s="178"/>
      <c r="H45" s="178"/>
      <c r="I45" s="178"/>
      <c r="J45" s="178"/>
      <c r="K45" s="178"/>
    </row>
    <row r="46" spans="1:11" s="98" customFormat="1">
      <c r="A46" s="178"/>
      <c r="B46" s="178"/>
      <c r="C46" s="178"/>
      <c r="D46" s="178"/>
      <c r="E46" s="178"/>
      <c r="F46" s="178"/>
      <c r="G46" s="178"/>
      <c r="H46" s="178"/>
      <c r="I46" s="178"/>
      <c r="J46" s="178"/>
      <c r="K46" s="178"/>
    </row>
    <row r="47" spans="1:11" s="98" customFormat="1">
      <c r="A47" s="178"/>
      <c r="B47" s="178"/>
      <c r="C47" s="178"/>
      <c r="D47" s="178"/>
      <c r="E47" s="178"/>
      <c r="F47" s="178"/>
      <c r="G47" s="178"/>
      <c r="H47" s="178"/>
      <c r="I47" s="178"/>
      <c r="J47" s="178"/>
      <c r="K47" s="178"/>
    </row>
    <row r="48" spans="1:11" s="98" customFormat="1">
      <c r="A48" s="178"/>
      <c r="B48" s="178"/>
      <c r="C48" s="178"/>
      <c r="D48" s="178"/>
      <c r="E48" s="178"/>
      <c r="F48" s="178"/>
      <c r="G48" s="178"/>
      <c r="H48" s="178"/>
      <c r="I48" s="178"/>
      <c r="J48" s="178"/>
      <c r="K48" s="178"/>
    </row>
    <row r="49" spans="1:11" s="98" customFormat="1">
      <c r="A49" s="178"/>
      <c r="B49" s="178"/>
      <c r="C49" s="178"/>
      <c r="D49" s="178"/>
      <c r="E49" s="178"/>
      <c r="F49" s="178"/>
      <c r="G49" s="178"/>
      <c r="H49" s="178"/>
      <c r="I49" s="178"/>
      <c r="J49" s="178"/>
      <c r="K49" s="178"/>
    </row>
    <row r="50" spans="1:11" s="98" customFormat="1">
      <c r="A50" s="178"/>
      <c r="B50" s="178"/>
      <c r="C50" s="178"/>
      <c r="D50" s="178"/>
      <c r="E50" s="178"/>
      <c r="F50" s="178"/>
      <c r="G50" s="178"/>
      <c r="H50" s="178"/>
      <c r="I50" s="178"/>
      <c r="J50" s="178"/>
      <c r="K50" s="178"/>
    </row>
    <row r="51" spans="1:11" s="98" customFormat="1">
      <c r="A51" s="178"/>
      <c r="B51" s="178"/>
      <c r="C51" s="178"/>
      <c r="D51" s="178"/>
      <c r="E51" s="178"/>
      <c r="F51" s="178"/>
      <c r="G51" s="178"/>
      <c r="H51" s="178"/>
      <c r="I51" s="178"/>
      <c r="J51" s="178"/>
      <c r="K51" s="178"/>
    </row>
    <row r="52" spans="1:11" s="98" customFormat="1">
      <c r="A52" s="178"/>
      <c r="B52" s="178"/>
      <c r="C52" s="178"/>
      <c r="D52" s="178"/>
      <c r="E52" s="178"/>
      <c r="F52" s="178"/>
      <c r="G52" s="178"/>
      <c r="H52" s="178"/>
      <c r="I52" s="178"/>
      <c r="J52" s="178"/>
      <c r="K52" s="178"/>
    </row>
    <row r="53" spans="1:11" s="98" customFormat="1">
      <c r="A53" s="178"/>
      <c r="B53" s="178"/>
      <c r="C53" s="178"/>
      <c r="D53" s="178"/>
      <c r="E53" s="178"/>
      <c r="F53" s="178"/>
      <c r="G53" s="178"/>
      <c r="H53" s="178"/>
      <c r="I53" s="178"/>
      <c r="J53" s="178"/>
      <c r="K53" s="178"/>
    </row>
    <row r="54" spans="1:11" s="98" customFormat="1">
      <c r="A54" s="178"/>
      <c r="B54" s="178"/>
      <c r="C54" s="178"/>
      <c r="D54" s="178"/>
      <c r="E54" s="178"/>
      <c r="F54" s="178"/>
      <c r="G54" s="178"/>
      <c r="H54" s="178"/>
      <c r="I54" s="178"/>
      <c r="J54" s="178"/>
      <c r="K54" s="178"/>
    </row>
    <row r="55" spans="1:11" s="98" customFormat="1">
      <c r="A55" s="178"/>
      <c r="B55" s="178"/>
      <c r="C55" s="178"/>
      <c r="D55" s="178"/>
      <c r="E55" s="178"/>
      <c r="F55" s="178"/>
      <c r="G55" s="178"/>
      <c r="H55" s="178"/>
      <c r="I55" s="178"/>
      <c r="J55" s="178"/>
      <c r="K55" s="178"/>
    </row>
    <row r="56" spans="1:11" s="98" customFormat="1">
      <c r="A56" s="178"/>
      <c r="B56" s="178"/>
      <c r="C56" s="178"/>
      <c r="D56" s="178"/>
      <c r="E56" s="178"/>
      <c r="F56" s="178"/>
      <c r="G56" s="178"/>
      <c r="H56" s="178"/>
      <c r="I56" s="178"/>
      <c r="J56" s="178"/>
      <c r="K56" s="178"/>
    </row>
    <row r="57" spans="1:11" s="98" customFormat="1">
      <c r="A57" s="178"/>
      <c r="B57" s="178"/>
      <c r="C57" s="178"/>
      <c r="D57" s="178"/>
      <c r="E57" s="178"/>
      <c r="F57" s="178"/>
      <c r="G57" s="178"/>
      <c r="H57" s="178"/>
      <c r="I57" s="178"/>
      <c r="J57" s="178"/>
      <c r="K57" s="178"/>
    </row>
    <row r="58" spans="1:11" s="98" customFormat="1">
      <c r="A58" s="178"/>
      <c r="B58" s="178"/>
      <c r="C58" s="178"/>
      <c r="D58" s="178"/>
      <c r="E58" s="178"/>
      <c r="F58" s="178"/>
      <c r="G58" s="178"/>
      <c r="H58" s="178"/>
      <c r="I58" s="178"/>
      <c r="J58" s="178"/>
      <c r="K58" s="178"/>
    </row>
    <row r="59" spans="1:11" s="98" customFormat="1">
      <c r="A59" s="178"/>
      <c r="B59" s="178"/>
      <c r="C59" s="178"/>
      <c r="D59" s="178"/>
      <c r="E59" s="178"/>
      <c r="F59" s="178"/>
      <c r="G59" s="178"/>
      <c r="H59" s="178"/>
      <c r="I59" s="178"/>
      <c r="J59" s="178"/>
      <c r="K59" s="178"/>
    </row>
    <row r="60" spans="1:11" s="98" customFormat="1">
      <c r="A60" s="178"/>
      <c r="B60" s="178"/>
      <c r="C60" s="178"/>
      <c r="D60" s="178"/>
      <c r="E60" s="178"/>
      <c r="F60" s="178"/>
      <c r="G60" s="178"/>
      <c r="H60" s="178"/>
      <c r="I60" s="178"/>
      <c r="J60" s="178"/>
      <c r="K60" s="178"/>
    </row>
    <row r="61" spans="1:11" s="98" customFormat="1">
      <c r="A61" s="178"/>
      <c r="B61" s="178"/>
      <c r="C61" s="178"/>
      <c r="D61" s="178"/>
      <c r="E61" s="178"/>
      <c r="F61" s="178"/>
      <c r="G61" s="178"/>
      <c r="H61" s="178"/>
      <c r="I61" s="178"/>
      <c r="J61" s="178"/>
      <c r="K61" s="178"/>
    </row>
    <row r="62" spans="1:11" s="98" customFormat="1">
      <c r="A62" s="178"/>
      <c r="B62" s="178"/>
      <c r="C62" s="178"/>
      <c r="D62" s="178"/>
      <c r="E62" s="178"/>
      <c r="F62" s="178"/>
      <c r="G62" s="178"/>
      <c r="H62" s="178"/>
      <c r="I62" s="178"/>
      <c r="J62" s="178"/>
      <c r="K62" s="178"/>
    </row>
    <row r="63" spans="1:11" s="98" customFormat="1">
      <c r="A63" s="178"/>
      <c r="B63" s="178"/>
      <c r="C63" s="178"/>
      <c r="D63" s="178"/>
      <c r="E63" s="178"/>
      <c r="F63" s="178"/>
      <c r="G63" s="178"/>
      <c r="H63" s="178"/>
      <c r="I63" s="178"/>
      <c r="J63" s="178"/>
      <c r="K63" s="178"/>
    </row>
    <row r="64" spans="1:11" s="98" customFormat="1">
      <c r="A64" s="178"/>
      <c r="B64" s="178"/>
      <c r="C64" s="178"/>
      <c r="D64" s="178"/>
      <c r="E64" s="178"/>
      <c r="F64" s="178"/>
      <c r="G64" s="178"/>
      <c r="H64" s="178"/>
      <c r="I64" s="178"/>
      <c r="J64" s="178"/>
      <c r="K64" s="178"/>
    </row>
    <row r="65" spans="1:11" s="98" customFormat="1">
      <c r="A65" s="178"/>
      <c r="B65" s="178"/>
      <c r="C65" s="178"/>
      <c r="D65" s="178"/>
      <c r="E65" s="178"/>
      <c r="F65" s="178"/>
      <c r="G65" s="178"/>
      <c r="H65" s="178"/>
      <c r="I65" s="178"/>
      <c r="J65" s="178"/>
      <c r="K65" s="178"/>
    </row>
    <row r="66" spans="1:11" s="98" customFormat="1">
      <c r="A66" s="178"/>
      <c r="B66" s="178"/>
      <c r="C66" s="178"/>
      <c r="D66" s="178"/>
      <c r="E66" s="178"/>
      <c r="F66" s="178"/>
      <c r="G66" s="178"/>
      <c r="H66" s="178"/>
      <c r="I66" s="178"/>
      <c r="J66" s="178"/>
      <c r="K66" s="178"/>
    </row>
    <row r="67" spans="1:11" s="98" customFormat="1">
      <c r="A67" s="178"/>
      <c r="B67" s="178"/>
      <c r="C67" s="178"/>
      <c r="D67" s="178"/>
      <c r="E67" s="178"/>
      <c r="F67" s="178"/>
      <c r="G67" s="178"/>
      <c r="H67" s="178"/>
      <c r="I67" s="178"/>
      <c r="J67" s="178"/>
      <c r="K67" s="178"/>
    </row>
    <row r="68" spans="1:11" s="98" customFormat="1">
      <c r="A68" s="178"/>
      <c r="B68" s="178"/>
      <c r="C68" s="178"/>
      <c r="D68" s="178"/>
      <c r="E68" s="178"/>
      <c r="F68" s="178"/>
      <c r="G68" s="178"/>
      <c r="H68" s="178"/>
      <c r="I68" s="178"/>
      <c r="J68" s="178"/>
      <c r="K68" s="178"/>
    </row>
    <row r="69" spans="1:11" s="98" customFormat="1">
      <c r="A69" s="178"/>
      <c r="B69" s="178"/>
      <c r="C69" s="178"/>
      <c r="D69" s="178"/>
      <c r="E69" s="178"/>
      <c r="F69" s="178"/>
      <c r="G69" s="178"/>
      <c r="H69" s="178"/>
      <c r="I69" s="178"/>
      <c r="J69" s="178"/>
      <c r="K69" s="178"/>
    </row>
    <row r="70" spans="1:11" s="98" customFormat="1">
      <c r="A70" s="178"/>
      <c r="B70" s="178"/>
      <c r="C70" s="178"/>
      <c r="D70" s="178"/>
      <c r="E70" s="178"/>
      <c r="F70" s="178"/>
      <c r="G70" s="178"/>
      <c r="H70" s="178"/>
      <c r="I70" s="178"/>
      <c r="J70" s="178"/>
      <c r="K70" s="178"/>
    </row>
    <row r="71" spans="1:11" s="98" customFormat="1">
      <c r="A71" s="178"/>
      <c r="B71" s="178"/>
      <c r="C71" s="178"/>
      <c r="D71" s="178"/>
      <c r="E71" s="178"/>
      <c r="F71" s="178"/>
      <c r="G71" s="178"/>
      <c r="H71" s="178"/>
      <c r="I71" s="178"/>
      <c r="J71" s="178"/>
      <c r="K71" s="178"/>
    </row>
    <row r="72" spans="1:11" s="98" customFormat="1">
      <c r="A72" s="178"/>
      <c r="B72" s="178"/>
      <c r="C72" s="178"/>
      <c r="D72" s="178"/>
      <c r="E72" s="178"/>
      <c r="F72" s="178"/>
      <c r="G72" s="178"/>
      <c r="H72" s="178"/>
      <c r="I72" s="178"/>
      <c r="J72" s="178"/>
      <c r="K72" s="178"/>
    </row>
    <row r="73" spans="1:11" s="98" customFormat="1">
      <c r="A73" s="178"/>
      <c r="B73" s="178"/>
      <c r="C73" s="178"/>
      <c r="D73" s="178"/>
      <c r="E73" s="178"/>
      <c r="F73" s="178"/>
      <c r="G73" s="178"/>
      <c r="H73" s="178"/>
      <c r="I73" s="178"/>
      <c r="J73" s="178"/>
      <c r="K73" s="178"/>
    </row>
    <row r="74" spans="1:11" s="98" customFormat="1">
      <c r="A74" s="178"/>
      <c r="B74" s="178"/>
      <c r="C74" s="178"/>
      <c r="D74" s="178"/>
      <c r="E74" s="178"/>
      <c r="F74" s="178"/>
      <c r="G74" s="178"/>
      <c r="H74" s="178"/>
      <c r="I74" s="178"/>
      <c r="J74" s="178"/>
      <c r="K74" s="178"/>
    </row>
    <row r="75" spans="1:11" s="98" customFormat="1">
      <c r="A75" s="178"/>
      <c r="B75" s="178"/>
      <c r="C75" s="178"/>
      <c r="D75" s="178"/>
      <c r="E75" s="178"/>
      <c r="F75" s="178"/>
      <c r="G75" s="178"/>
      <c r="H75" s="178"/>
      <c r="I75" s="178"/>
      <c r="J75" s="178"/>
      <c r="K75" s="178"/>
    </row>
    <row r="76" spans="1:11" s="98" customFormat="1">
      <c r="A76" s="178"/>
      <c r="B76" s="178"/>
      <c r="C76" s="178"/>
      <c r="D76" s="178"/>
      <c r="E76" s="178"/>
      <c r="F76" s="178"/>
      <c r="G76" s="178"/>
      <c r="H76" s="178"/>
      <c r="I76" s="178"/>
      <c r="J76" s="178"/>
      <c r="K76" s="178"/>
    </row>
    <row r="77" spans="1:11" s="98" customFormat="1">
      <c r="A77" s="178"/>
      <c r="B77" s="178"/>
      <c r="C77" s="178"/>
      <c r="D77" s="178"/>
      <c r="E77" s="178"/>
      <c r="F77" s="178"/>
      <c r="G77" s="178"/>
      <c r="H77" s="178"/>
      <c r="I77" s="178"/>
      <c r="J77" s="178"/>
      <c r="K77" s="178"/>
    </row>
    <row r="78" spans="1:11" s="98" customFormat="1">
      <c r="A78" s="178"/>
      <c r="B78" s="178"/>
      <c r="C78" s="178"/>
      <c r="D78" s="178"/>
      <c r="E78" s="178"/>
      <c r="F78" s="178"/>
      <c r="G78" s="178"/>
      <c r="H78" s="178"/>
      <c r="I78" s="178"/>
      <c r="J78" s="178"/>
      <c r="K78" s="178"/>
    </row>
    <row r="79" spans="1:11" s="98" customFormat="1">
      <c r="A79" s="178"/>
      <c r="B79" s="178"/>
      <c r="C79" s="178"/>
      <c r="D79" s="178"/>
      <c r="E79" s="178"/>
      <c r="F79" s="178"/>
      <c r="G79" s="178"/>
      <c r="H79" s="178"/>
      <c r="I79" s="178"/>
      <c r="J79" s="178"/>
      <c r="K79" s="178"/>
    </row>
    <row r="80" spans="1:11" s="98" customFormat="1">
      <c r="A80" s="178"/>
      <c r="B80" s="178"/>
      <c r="C80" s="178"/>
      <c r="D80" s="178"/>
      <c r="E80" s="178"/>
      <c r="F80" s="178"/>
      <c r="G80" s="178"/>
      <c r="H80" s="178"/>
      <c r="I80" s="178"/>
      <c r="J80" s="178"/>
      <c r="K80" s="178"/>
    </row>
    <row r="81" spans="1:11" s="98" customFormat="1">
      <c r="A81" s="178"/>
      <c r="B81" s="178"/>
      <c r="C81" s="178"/>
      <c r="D81" s="178"/>
      <c r="E81" s="178"/>
      <c r="F81" s="178"/>
      <c r="G81" s="178"/>
      <c r="H81" s="178"/>
      <c r="I81" s="178"/>
      <c r="J81" s="178"/>
      <c r="K81" s="178"/>
    </row>
    <row r="82" spans="1:11" s="98" customFormat="1">
      <c r="A82" s="178"/>
      <c r="B82" s="178"/>
      <c r="C82" s="178"/>
      <c r="D82" s="178"/>
      <c r="E82" s="178"/>
      <c r="F82" s="178"/>
      <c r="G82" s="178"/>
      <c r="H82" s="178"/>
      <c r="I82" s="178"/>
      <c r="J82" s="178"/>
      <c r="K82" s="178"/>
    </row>
    <row r="83" spans="1:11" s="98" customFormat="1">
      <c r="A83" s="178"/>
      <c r="B83" s="178"/>
      <c r="C83" s="178"/>
      <c r="D83" s="178"/>
      <c r="E83" s="178"/>
      <c r="F83" s="178"/>
      <c r="G83" s="178"/>
      <c r="H83" s="178"/>
      <c r="I83" s="178"/>
      <c r="J83" s="178"/>
      <c r="K83" s="178"/>
    </row>
    <row r="84" spans="1:11" s="98" customFormat="1">
      <c r="A84" s="178"/>
      <c r="B84" s="178"/>
      <c r="C84" s="178"/>
      <c r="D84" s="178"/>
      <c r="E84" s="178"/>
      <c r="F84" s="178"/>
      <c r="G84" s="178"/>
      <c r="H84" s="178"/>
      <c r="I84" s="178"/>
      <c r="J84" s="178"/>
      <c r="K84" s="178"/>
    </row>
    <row r="85" spans="1:11" s="98" customFormat="1">
      <c r="A85" s="178"/>
      <c r="B85" s="178"/>
      <c r="C85" s="178"/>
      <c r="D85" s="178"/>
      <c r="E85" s="178"/>
      <c r="F85" s="178"/>
      <c r="G85" s="178"/>
      <c r="H85" s="178"/>
      <c r="I85" s="178"/>
      <c r="J85" s="178"/>
      <c r="K85" s="178"/>
    </row>
    <row r="86" spans="1:11" s="98" customFormat="1">
      <c r="A86" s="178"/>
      <c r="B86" s="178"/>
      <c r="C86" s="178"/>
      <c r="D86" s="178"/>
      <c r="E86" s="178"/>
      <c r="F86" s="178"/>
      <c r="G86" s="178"/>
      <c r="H86" s="178"/>
      <c r="I86" s="178"/>
      <c r="J86" s="178"/>
      <c r="K86" s="178"/>
    </row>
    <row r="87" spans="1:11" s="98" customFormat="1">
      <c r="A87" s="178"/>
      <c r="B87" s="178"/>
      <c r="C87" s="178"/>
      <c r="D87" s="178"/>
      <c r="E87" s="178"/>
      <c r="F87" s="178"/>
      <c r="G87" s="178"/>
      <c r="H87" s="178"/>
      <c r="I87" s="178"/>
      <c r="J87" s="178"/>
      <c r="K87" s="178"/>
    </row>
    <row r="88" spans="1:11" s="98" customFormat="1">
      <c r="A88" s="178"/>
      <c r="B88" s="178"/>
      <c r="C88" s="178"/>
      <c r="D88" s="178"/>
      <c r="E88" s="178"/>
      <c r="F88" s="178"/>
      <c r="G88" s="178"/>
      <c r="H88" s="178"/>
      <c r="I88" s="178"/>
      <c r="J88" s="178"/>
      <c r="K88" s="178"/>
    </row>
    <row r="89" spans="1:11" s="98" customFormat="1">
      <c r="A89" s="178"/>
      <c r="B89" s="178"/>
      <c r="C89" s="178"/>
      <c r="D89" s="178"/>
      <c r="E89" s="178"/>
      <c r="F89" s="178"/>
      <c r="G89" s="178"/>
      <c r="H89" s="178"/>
      <c r="I89" s="178"/>
      <c r="J89" s="178"/>
      <c r="K89" s="178"/>
    </row>
    <row r="90" spans="1:11" s="98" customFormat="1">
      <c r="A90" s="178"/>
      <c r="B90" s="178"/>
      <c r="C90" s="178"/>
      <c r="D90" s="178"/>
      <c r="E90" s="178"/>
      <c r="F90" s="178"/>
      <c r="G90" s="178"/>
      <c r="H90" s="178"/>
      <c r="I90" s="178"/>
      <c r="J90" s="178"/>
      <c r="K90" s="178"/>
    </row>
    <row r="91" spans="1:11" s="98" customFormat="1">
      <c r="A91" s="178"/>
      <c r="B91" s="178"/>
      <c r="C91" s="178"/>
      <c r="D91" s="178"/>
      <c r="E91" s="178"/>
      <c r="F91" s="178"/>
      <c r="G91" s="178"/>
      <c r="H91" s="178"/>
      <c r="I91" s="178"/>
      <c r="J91" s="178"/>
      <c r="K91" s="178"/>
    </row>
    <row r="92" spans="1:11" s="98" customFormat="1">
      <c r="A92" s="178"/>
      <c r="B92" s="178"/>
      <c r="C92" s="178"/>
      <c r="D92" s="178"/>
      <c r="E92" s="178"/>
      <c r="F92" s="178"/>
      <c r="G92" s="178"/>
      <c r="H92" s="178"/>
      <c r="I92" s="178"/>
      <c r="J92" s="178"/>
      <c r="K92" s="178"/>
    </row>
    <row r="93" spans="1:11" s="98" customFormat="1">
      <c r="A93" s="178"/>
      <c r="B93" s="178"/>
      <c r="C93" s="178"/>
      <c r="D93" s="178"/>
      <c r="E93" s="178"/>
      <c r="F93" s="178"/>
      <c r="G93" s="178"/>
      <c r="H93" s="178"/>
      <c r="I93" s="178"/>
      <c r="J93" s="178"/>
      <c r="K93" s="178"/>
    </row>
    <row r="94" spans="1:11" s="98" customFormat="1">
      <c r="A94" s="178"/>
      <c r="B94" s="178"/>
      <c r="C94" s="178"/>
      <c r="D94" s="178"/>
      <c r="E94" s="178"/>
      <c r="F94" s="178"/>
      <c r="G94" s="178"/>
      <c r="H94" s="178"/>
      <c r="I94" s="178"/>
      <c r="J94" s="178"/>
      <c r="K94" s="178"/>
    </row>
    <row r="95" spans="1:11" s="98" customFormat="1">
      <c r="A95" s="178"/>
      <c r="B95" s="178"/>
      <c r="C95" s="178"/>
      <c r="D95" s="178"/>
      <c r="E95" s="178"/>
      <c r="F95" s="178"/>
      <c r="G95" s="178"/>
      <c r="H95" s="178"/>
      <c r="I95" s="178"/>
      <c r="J95" s="178"/>
      <c r="K95" s="178"/>
    </row>
    <row r="96" spans="1:11" s="98" customFormat="1">
      <c r="A96" s="178"/>
      <c r="B96" s="178"/>
      <c r="C96" s="178"/>
      <c r="D96" s="178"/>
      <c r="E96" s="178"/>
      <c r="F96" s="178"/>
      <c r="G96" s="178"/>
      <c r="H96" s="178"/>
      <c r="I96" s="178"/>
      <c r="J96" s="178"/>
      <c r="K96" s="178"/>
    </row>
    <row r="97" spans="1:11" s="98" customFormat="1">
      <c r="A97" s="178"/>
      <c r="B97" s="178"/>
      <c r="C97" s="178"/>
      <c r="D97" s="178"/>
      <c r="E97" s="178"/>
      <c r="F97" s="178"/>
      <c r="G97" s="178"/>
      <c r="H97" s="178"/>
      <c r="I97" s="178"/>
      <c r="J97" s="178"/>
      <c r="K97" s="178"/>
    </row>
    <row r="98" spans="1:11" s="98" customFormat="1">
      <c r="A98" s="178"/>
      <c r="B98" s="178"/>
      <c r="C98" s="178"/>
      <c r="D98" s="178"/>
      <c r="E98" s="178"/>
      <c r="F98" s="178"/>
      <c r="G98" s="178"/>
      <c r="H98" s="178"/>
      <c r="I98" s="178"/>
      <c r="J98" s="178"/>
      <c r="K98" s="178"/>
    </row>
    <row r="99" spans="1:11" s="98" customFormat="1">
      <c r="A99" s="178"/>
      <c r="B99" s="178"/>
      <c r="C99" s="178"/>
      <c r="D99" s="178"/>
      <c r="E99" s="178"/>
      <c r="F99" s="178"/>
      <c r="G99" s="178"/>
      <c r="H99" s="178"/>
      <c r="I99" s="178"/>
      <c r="J99" s="178"/>
      <c r="K99" s="178"/>
    </row>
    <row r="100" spans="1:11" s="98" customFormat="1" hidden="1"/>
    <row r="101" spans="1:11" s="98" customFormat="1" hidden="1">
      <c r="D101" s="35"/>
      <c r="E101" s="35"/>
      <c r="F101" s="35"/>
      <c r="G101" s="35"/>
      <c r="H101" s="35"/>
      <c r="I101" s="35"/>
      <c r="J101" s="35"/>
    </row>
    <row r="102" spans="1:11" s="98" customFormat="1" hidden="1"/>
    <row r="103" spans="1:11" s="98" customFormat="1" hidden="1"/>
    <row r="104" spans="1:11" s="98" customFormat="1" hidden="1"/>
    <row r="105" spans="1:11" s="98" customFormat="1" hidden="1"/>
    <row r="106" spans="1:11" s="98" customFormat="1" hidden="1"/>
    <row r="107" spans="1:11" s="98" customFormat="1" hidden="1"/>
    <row r="108" spans="1:11" s="98" customFormat="1" hidden="1"/>
    <row r="109" spans="1:11" s="98" customFormat="1" hidden="1"/>
    <row r="110" spans="1:11" s="98" customFormat="1" hidden="1"/>
    <row r="111" spans="1:11" s="98" customFormat="1" hidden="1"/>
    <row r="112" spans="1:11" s="98" customFormat="1" hidden="1"/>
    <row r="113" s="98" customFormat="1" hidden="1"/>
    <row r="114" s="98" customFormat="1" hidden="1"/>
    <row r="115" s="98" customFormat="1" hidden="1"/>
    <row r="116" s="98" customFormat="1" hidden="1"/>
    <row r="117" s="98" customFormat="1" hidden="1"/>
    <row r="118" s="98" customFormat="1" hidden="1"/>
    <row r="119" s="98" customFormat="1" hidden="1"/>
    <row r="120" s="98" customFormat="1" hidden="1"/>
    <row r="121" s="98" customFormat="1" hidden="1"/>
    <row r="122" s="98" customFormat="1" hidden="1"/>
    <row r="123" s="98" customFormat="1" hidden="1"/>
    <row r="124" s="98" customFormat="1" hidden="1"/>
    <row r="125" s="98" customFormat="1" hidden="1"/>
    <row r="126" s="98" customFormat="1" hidden="1"/>
    <row r="127" s="98" customFormat="1" hidden="1"/>
    <row r="128" s="98" customFormat="1" hidden="1"/>
    <row r="129" s="98" customFormat="1" hidden="1"/>
    <row r="130" s="98" customFormat="1" hidden="1"/>
    <row r="131" s="98" customFormat="1" hidden="1"/>
    <row r="132" s="98" customFormat="1" hidden="1"/>
    <row r="133" s="98" customFormat="1" hidden="1"/>
    <row r="134" s="98" customFormat="1" hidden="1"/>
    <row r="135" s="98" customFormat="1" hidden="1"/>
    <row r="136" s="98" customFormat="1" hidden="1"/>
    <row r="137" s="98" customFormat="1" hidden="1"/>
    <row r="138" s="98" customFormat="1" hidden="1"/>
    <row r="139" s="98" customFormat="1" hidden="1"/>
    <row r="140" s="98" customFormat="1" hidden="1"/>
    <row r="141" s="98" customFormat="1" hidden="1"/>
    <row r="142" s="98" customFormat="1" hidden="1"/>
    <row r="143" s="98" customFormat="1" hidden="1"/>
    <row r="144" s="98" customFormat="1" hidden="1"/>
    <row r="145" s="98" customFormat="1" hidden="1"/>
    <row r="146" s="98" customFormat="1" hidden="1"/>
    <row r="147" s="98" customFormat="1" hidden="1"/>
    <row r="148" s="98" customFormat="1" hidden="1"/>
    <row r="149" s="98" customFormat="1" hidden="1"/>
    <row r="150" s="98" customFormat="1" hidden="1"/>
    <row r="151" s="98" customFormat="1" hidden="1"/>
    <row r="152" s="98" customFormat="1" hidden="1"/>
    <row r="153" s="98" customFormat="1" hidden="1"/>
    <row r="154" s="98" customFormat="1" hidden="1"/>
    <row r="155" s="98" customFormat="1" hidden="1"/>
    <row r="156" s="98" customFormat="1" hidden="1"/>
    <row r="157" s="98" customFormat="1" hidden="1"/>
    <row r="158" s="98" customFormat="1" hidden="1"/>
    <row r="159" s="98" customFormat="1" hidden="1"/>
    <row r="160" s="98" customFormat="1" hidden="1"/>
    <row r="161" s="98" customFormat="1" hidden="1"/>
    <row r="162" s="98" customFormat="1" hidden="1"/>
    <row r="163" s="98" customFormat="1" hidden="1"/>
    <row r="164" s="98" customFormat="1" hidden="1"/>
    <row r="165" s="98" customFormat="1" hidden="1"/>
    <row r="166" s="98" customFormat="1" hidden="1"/>
    <row r="167" s="98" customFormat="1" hidden="1"/>
    <row r="168" s="98" customFormat="1" hidden="1"/>
    <row r="169" s="98" customFormat="1" hidden="1"/>
    <row r="170" s="98" customFormat="1" hidden="1"/>
    <row r="171" s="98" customFormat="1" hidden="1"/>
    <row r="172" s="98" customFormat="1" hidden="1"/>
    <row r="173" s="98" customFormat="1" hidden="1"/>
    <row r="174" s="98" customFormat="1" hidden="1"/>
    <row r="175" s="98" customFormat="1" hidden="1"/>
    <row r="176" s="98" customFormat="1" hidden="1"/>
    <row r="177" s="98" customFormat="1" hidden="1"/>
    <row r="178" s="98" customFormat="1" hidden="1"/>
    <row r="179" s="98" customFormat="1" hidden="1"/>
    <row r="180" s="98" customFormat="1" hidden="1"/>
    <row r="181" s="98" customFormat="1" hidden="1"/>
    <row r="182" s="98" customFormat="1" hidden="1"/>
    <row r="183" s="98" customFormat="1" hidden="1"/>
    <row r="184" s="98" customFormat="1" hidden="1"/>
    <row r="185" s="98" customFormat="1" hidden="1"/>
    <row r="186" s="98" customFormat="1" hidden="1"/>
    <row r="187" s="98" customFormat="1" hidden="1"/>
    <row r="188" s="98" customFormat="1" hidden="1"/>
    <row r="189" s="98" customFormat="1" hidden="1"/>
    <row r="190" s="98" customFormat="1" hidden="1"/>
    <row r="191" s="98" customFormat="1" hidden="1"/>
    <row r="192" s="98" customFormat="1" hidden="1"/>
    <row r="193" s="98" customFormat="1" hidden="1"/>
    <row r="194" s="98" customFormat="1" hidden="1"/>
    <row r="195" s="98" customFormat="1" hidden="1"/>
    <row r="196" s="98" customFormat="1" hidden="1"/>
    <row r="197" s="98" customFormat="1" hidden="1"/>
    <row r="198" s="98" customFormat="1" hidden="1"/>
    <row r="199" s="98" customFormat="1" hidden="1"/>
    <row r="200" s="98" customFormat="1" hidden="1"/>
    <row r="201" s="98" customFormat="1" hidden="1"/>
    <row r="202" s="98" customFormat="1" hidden="1"/>
    <row r="203" s="98" customFormat="1" hidden="1"/>
    <row r="204" s="98" customFormat="1" hidden="1"/>
    <row r="205" s="98" customFormat="1" hidden="1"/>
    <row r="206" s="98" customFormat="1" hidden="1"/>
    <row r="207" s="98" customFormat="1" hidden="1"/>
    <row r="208" s="98" customFormat="1" hidden="1"/>
    <row r="209" s="98" customFormat="1" hidden="1"/>
    <row r="210" s="98" customFormat="1" hidden="1"/>
    <row r="211" s="98" customFormat="1" hidden="1"/>
    <row r="212" s="98" customFormat="1" hidden="1"/>
    <row r="213" s="98" customFormat="1" hidden="1"/>
    <row r="214" s="98" customFormat="1" hidden="1"/>
    <row r="215" s="98" customFormat="1" hidden="1"/>
    <row r="216" s="98" customFormat="1" hidden="1"/>
    <row r="217" s="98" customFormat="1" hidden="1"/>
    <row r="218" s="98" customFormat="1" hidden="1"/>
    <row r="219" s="98" customFormat="1" hidden="1"/>
    <row r="220" s="98" customFormat="1" hidden="1"/>
    <row r="221" s="98" customFormat="1" hidden="1"/>
    <row r="222" s="98" customFormat="1" hidden="1"/>
    <row r="223" s="98" customFormat="1" hidden="1"/>
    <row r="224" s="98" customFormat="1" hidden="1"/>
    <row r="225" s="98" customFormat="1" hidden="1"/>
    <row r="226" s="98" customFormat="1" hidden="1"/>
    <row r="227" s="98" customFormat="1" hidden="1"/>
    <row r="228" s="98" customFormat="1" hidden="1"/>
    <row r="229" s="98" customFormat="1" hidden="1"/>
    <row r="230" s="98" customFormat="1" hidden="1"/>
    <row r="231" s="98" customFormat="1" hidden="1"/>
    <row r="232" s="98" customFormat="1" hidden="1"/>
    <row r="233" s="98" customFormat="1" hidden="1"/>
    <row r="234" s="98" customFormat="1" hidden="1"/>
    <row r="235" s="98" customFormat="1" hidden="1"/>
    <row r="236" s="98" customFormat="1" hidden="1"/>
    <row r="237" s="98" customFormat="1" hidden="1"/>
    <row r="238" s="98" customFormat="1" hidden="1"/>
    <row r="239" s="98" customFormat="1" hidden="1"/>
    <row r="240" s="98" customFormat="1" hidden="1"/>
    <row r="241" s="98" customFormat="1" hidden="1"/>
    <row r="242" s="98" customFormat="1" hidden="1"/>
    <row r="243" s="98" customFormat="1" hidden="1"/>
    <row r="244" s="98" customFormat="1" hidden="1"/>
    <row r="245" s="98" customFormat="1" hidden="1"/>
    <row r="246" s="98" customFormat="1" hidden="1"/>
    <row r="247" s="98" customFormat="1" hidden="1"/>
    <row r="248" s="98" customFormat="1" hidden="1"/>
    <row r="249" s="98" customFormat="1" hidden="1"/>
    <row r="250" s="98" customFormat="1" hidden="1"/>
    <row r="251" s="98" customFormat="1" hidden="1"/>
    <row r="252" s="98" customFormat="1" hidden="1"/>
    <row r="253" s="98" customFormat="1" hidden="1"/>
    <row r="254" s="98" customFormat="1" hidden="1"/>
    <row r="255" s="98" customFormat="1" hidden="1"/>
    <row r="256" s="98" customFormat="1" hidden="1"/>
    <row r="257" s="98" customFormat="1" hidden="1"/>
    <row r="258" s="98" customFormat="1" hidden="1"/>
    <row r="259" s="98" customFormat="1" hidden="1"/>
    <row r="260" s="98" customFormat="1" hidden="1"/>
    <row r="261" s="98" customFormat="1" hidden="1"/>
    <row r="262" s="98" customFormat="1" hidden="1"/>
    <row r="263" s="98" customFormat="1" hidden="1"/>
    <row r="264" s="98" customFormat="1" hidden="1"/>
    <row r="265" s="98" customFormat="1" hidden="1"/>
    <row r="266" s="98" customFormat="1" hidden="1"/>
    <row r="267" s="98" customFormat="1" hidden="1"/>
    <row r="268" s="98" customFormat="1" hidden="1"/>
    <row r="269" s="98" customFormat="1" hidden="1"/>
    <row r="270" s="98" customFormat="1" hidden="1"/>
    <row r="271" s="98" customFormat="1" hidden="1"/>
    <row r="272" s="98" customFormat="1" hidden="1"/>
    <row r="273" s="98" customFormat="1" hidden="1"/>
    <row r="274" s="98" customFormat="1" hidden="1"/>
    <row r="275" s="98" customFormat="1" hidden="1"/>
    <row r="276" s="98" customFormat="1" hidden="1"/>
    <row r="277" s="98" customFormat="1" hidden="1"/>
    <row r="278" s="98" customFormat="1" hidden="1"/>
    <row r="279" s="98" customFormat="1" hidden="1"/>
    <row r="280" s="98" customFormat="1" hidden="1"/>
    <row r="281" s="98" customFormat="1" hidden="1"/>
    <row r="282" s="98" customFormat="1" hidden="1"/>
    <row r="283" s="98" customFormat="1" hidden="1"/>
    <row r="284" s="98" customFormat="1" hidden="1"/>
    <row r="285" s="98" customFormat="1" hidden="1"/>
    <row r="286" s="98" customFormat="1" hidden="1"/>
    <row r="287" s="98" customFormat="1" hidden="1"/>
    <row r="288" s="98" customFormat="1" hidden="1"/>
    <row r="289" s="98" customFormat="1" hidden="1"/>
    <row r="290" s="98" customFormat="1" hidden="1"/>
    <row r="291" s="98" customFormat="1" hidden="1"/>
    <row r="292" s="98" customFormat="1" hidden="1"/>
    <row r="293" s="98" customFormat="1" hidden="1"/>
    <row r="294" s="98" customFormat="1" hidden="1"/>
    <row r="295" s="98" customFormat="1" hidden="1"/>
    <row r="296" s="98" customFormat="1" hidden="1"/>
    <row r="297" s="98" customFormat="1" hidden="1"/>
    <row r="298" s="98" customFormat="1" hidden="1"/>
    <row r="299" s="98" customFormat="1" hidden="1"/>
    <row r="300" s="98" customFormat="1" hidden="1"/>
    <row r="301" s="98" customFormat="1" hidden="1"/>
    <row r="302" s="98" customFormat="1" hidden="1"/>
    <row r="303" s="98" customFormat="1" hidden="1"/>
    <row r="304" s="98" customFormat="1" hidden="1"/>
    <row r="305" s="98" customFormat="1" hidden="1"/>
    <row r="306" s="98" customFormat="1" hidden="1"/>
    <row r="307" s="98" customFormat="1" hidden="1"/>
    <row r="308" s="98" customFormat="1" hidden="1"/>
    <row r="309" s="98" customFormat="1" hidden="1"/>
    <row r="310" s="98" customFormat="1" hidden="1"/>
    <row r="311" s="98" customFormat="1" hidden="1"/>
    <row r="312" s="98" customFormat="1" hidden="1"/>
    <row r="313" s="98" customFormat="1" hidden="1"/>
    <row r="314" s="98" customFormat="1" hidden="1"/>
    <row r="315" s="98" customFormat="1" hidden="1"/>
    <row r="316" s="98" customFormat="1" hidden="1"/>
    <row r="317" s="98" customFormat="1" hidden="1"/>
    <row r="318" s="98" customFormat="1" hidden="1"/>
    <row r="319" s="98" customFormat="1" hidden="1"/>
    <row r="320" s="98" customFormat="1" hidden="1"/>
    <row r="321" s="98" customFormat="1" hidden="1"/>
    <row r="322" s="98" customFormat="1" hidden="1"/>
    <row r="323" s="98" customFormat="1" hidden="1"/>
    <row r="324" s="98" customFormat="1" hidden="1"/>
    <row r="325" s="98" customFormat="1" hidden="1"/>
    <row r="326" s="98" customFormat="1" hidden="1"/>
    <row r="327" s="98" customFormat="1" hidden="1"/>
    <row r="328" s="98" customFormat="1" hidden="1"/>
    <row r="329" s="98" customFormat="1" hidden="1"/>
    <row r="330" s="98" customFormat="1" hidden="1"/>
    <row r="331" s="98" customFormat="1" hidden="1"/>
    <row r="332" s="98" customFormat="1" hidden="1"/>
    <row r="333" s="98" customFormat="1" hidden="1"/>
    <row r="334" s="98" customFormat="1" hidden="1"/>
    <row r="335" s="98" customFormat="1" hidden="1"/>
    <row r="336" s="98" customFormat="1" hidden="1"/>
    <row r="337" s="98" customFormat="1" hidden="1"/>
    <row r="338" s="98" customFormat="1" hidden="1"/>
    <row r="339" s="98" customFormat="1" hidden="1"/>
    <row r="340" s="98" customFormat="1" hidden="1"/>
    <row r="341" s="98" customFormat="1" hidden="1"/>
    <row r="342" s="98" customFormat="1" hidden="1"/>
    <row r="343" s="98" customFormat="1" hidden="1"/>
    <row r="344" s="98" customFormat="1" hidden="1"/>
    <row r="345" s="98" customFormat="1" hidden="1"/>
    <row r="346" s="98" customFormat="1" hidden="1"/>
    <row r="347" s="98" customFormat="1" hidden="1"/>
    <row r="348" s="98" customFormat="1" hidden="1"/>
    <row r="349" s="98" customFormat="1" hidden="1"/>
    <row r="350" s="98" customFormat="1" hidden="1"/>
    <row r="351" s="98" customFormat="1" hidden="1"/>
    <row r="352" s="98" customFormat="1" hidden="1"/>
    <row r="353" s="98" customFormat="1" hidden="1"/>
    <row r="354" s="98" customFormat="1" hidden="1"/>
    <row r="355" s="98" customFormat="1" hidden="1"/>
    <row r="356" s="98" customFormat="1" hidden="1"/>
    <row r="357" s="98" customFormat="1" hidden="1"/>
    <row r="358" s="98" customFormat="1" hidden="1"/>
    <row r="359" s="98" customFormat="1" hidden="1"/>
    <row r="360" s="98" customFormat="1" hidden="1"/>
    <row r="361" s="98" customFormat="1" hidden="1"/>
    <row r="362" s="98" customFormat="1" hidden="1"/>
    <row r="363" s="98" customFormat="1" hidden="1"/>
    <row r="364" s="98" customFormat="1" hidden="1"/>
    <row r="365" s="98" customFormat="1" hidden="1"/>
    <row r="366" s="98" customFormat="1" hidden="1"/>
    <row r="367" s="98" customFormat="1" hidden="1"/>
    <row r="368" s="98" customFormat="1" hidden="1"/>
    <row r="369" s="98" customFormat="1" hidden="1"/>
    <row r="370" s="98" customFormat="1" hidden="1"/>
    <row r="371" s="98" customFormat="1" hidden="1"/>
    <row r="372" s="98" customFormat="1" hidden="1"/>
    <row r="373" s="98" customFormat="1" hidden="1"/>
    <row r="374" s="98" customFormat="1" hidden="1"/>
    <row r="375" s="98" customFormat="1" hidden="1"/>
    <row r="376" s="98" customFormat="1" hidden="1"/>
    <row r="377" s="98" customFormat="1" hidden="1"/>
    <row r="378" s="98" customFormat="1" hidden="1"/>
    <row r="379" s="98" customFormat="1" hidden="1"/>
    <row r="380" s="98" customFormat="1" hidden="1"/>
    <row r="381" s="98" customFormat="1" hidden="1"/>
    <row r="382" s="98" customFormat="1" hidden="1"/>
    <row r="383" s="98" customFormat="1" hidden="1"/>
    <row r="384" s="98" customFormat="1" hidden="1"/>
    <row r="385" s="98" customFormat="1" hidden="1"/>
    <row r="386" s="98" customFormat="1" hidden="1"/>
    <row r="387" s="98" customFormat="1" hidden="1"/>
    <row r="388" s="98" customFormat="1" hidden="1"/>
    <row r="389" s="98" customFormat="1" hidden="1"/>
    <row r="390" s="98" customFormat="1" hidden="1"/>
    <row r="391" s="98" customFormat="1" hidden="1"/>
    <row r="392" s="98" customFormat="1" hidden="1"/>
    <row r="393" s="98" customFormat="1" hidden="1"/>
    <row r="394" s="98" customFormat="1" hidden="1"/>
    <row r="395" s="98" customFormat="1" hidden="1"/>
    <row r="396" s="98" customFormat="1" hidden="1"/>
    <row r="397" s="98" customFormat="1" hidden="1"/>
    <row r="398" s="98" customFormat="1" hidden="1"/>
    <row r="399" s="98" customFormat="1" hidden="1"/>
    <row r="400" s="98" customFormat="1" hidden="1"/>
    <row r="401" s="98" customFormat="1" hidden="1"/>
    <row r="402" s="98" customFormat="1" hidden="1"/>
    <row r="403" s="98" customFormat="1" hidden="1"/>
    <row r="404" s="98" customFormat="1" hidden="1"/>
    <row r="405" s="98" customFormat="1" hidden="1"/>
    <row r="406" s="98" customFormat="1" hidden="1"/>
    <row r="407" s="98" customFormat="1" hidden="1"/>
    <row r="408" s="98" customFormat="1" hidden="1"/>
    <row r="409" s="98" customFormat="1" hidden="1"/>
    <row r="410" s="98" customFormat="1" hidden="1"/>
    <row r="411" s="98" customFormat="1" hidden="1"/>
    <row r="412" s="98" customFormat="1" hidden="1"/>
    <row r="413" s="98" customFormat="1" hidden="1"/>
    <row r="414" s="98" customFormat="1" hidden="1"/>
    <row r="415" s="98" customFormat="1" hidden="1"/>
    <row r="416" s="98" customFormat="1" hidden="1"/>
    <row r="417" s="98" customFormat="1" hidden="1"/>
    <row r="418" s="98" customFormat="1" hidden="1"/>
    <row r="419" s="98" customFormat="1" hidden="1"/>
    <row r="420" s="98" customFormat="1" hidden="1"/>
    <row r="421" s="98" customFormat="1" hidden="1"/>
    <row r="422" s="98" customFormat="1" hidden="1"/>
    <row r="423" s="98" customFormat="1" hidden="1"/>
    <row r="424" s="98" customFormat="1" hidden="1"/>
    <row r="425" s="98" customFormat="1" hidden="1"/>
    <row r="426" s="98" customFormat="1" hidden="1"/>
    <row r="427" s="98" customFormat="1" hidden="1"/>
    <row r="428" s="98" customFormat="1" hidden="1"/>
    <row r="429" s="98" customFormat="1" hidden="1"/>
    <row r="430" s="98" customFormat="1" hidden="1"/>
    <row r="431" s="98" customFormat="1" hidden="1"/>
    <row r="432" s="98" customFormat="1" hidden="1"/>
    <row r="433" s="98" customFormat="1" hidden="1"/>
    <row r="434" s="98" customFormat="1" hidden="1"/>
    <row r="435" s="98" customFormat="1" hidden="1"/>
    <row r="436" s="98" customFormat="1" hidden="1"/>
    <row r="437" s="98" customFormat="1" hidden="1"/>
    <row r="438" s="98" customFormat="1" hidden="1"/>
    <row r="439" s="98" customFormat="1" hidden="1"/>
    <row r="440" s="98" customFormat="1" hidden="1"/>
    <row r="441" s="98" customFormat="1" hidden="1"/>
    <row r="442" s="98" customFormat="1" hidden="1"/>
    <row r="443" s="98" customFormat="1" hidden="1"/>
    <row r="444" s="98" customFormat="1" hidden="1"/>
    <row r="445" s="98" customFormat="1" hidden="1"/>
    <row r="446" s="98" customFormat="1" hidden="1"/>
    <row r="447" s="98" customFormat="1" hidden="1"/>
    <row r="448" s="98" customFormat="1" hidden="1"/>
    <row r="449" s="98" customFormat="1" hidden="1"/>
    <row r="450" s="98" customFormat="1" hidden="1"/>
    <row r="451" s="98" customFormat="1" hidden="1"/>
    <row r="452" s="98" customFormat="1" hidden="1"/>
    <row r="453" s="98" customFormat="1" hidden="1"/>
    <row r="454" s="98" customFormat="1" hidden="1"/>
    <row r="455" s="98" customFormat="1" hidden="1"/>
    <row r="456" s="98" customFormat="1" hidden="1"/>
    <row r="457" s="98" customFormat="1" hidden="1"/>
    <row r="458" s="98" customFormat="1" hidden="1"/>
    <row r="459" s="98" customFormat="1" hidden="1"/>
    <row r="460" s="98" customFormat="1" hidden="1"/>
    <row r="461" s="98" customFormat="1" hidden="1"/>
    <row r="462" s="98" customFormat="1" hidden="1"/>
    <row r="463" s="98" customFormat="1" hidden="1"/>
    <row r="464" s="98" customFormat="1" hidden="1"/>
    <row r="465" s="98" customFormat="1" hidden="1"/>
    <row r="466" s="98" customFormat="1" hidden="1"/>
    <row r="467" s="98" customFormat="1" hidden="1"/>
    <row r="468" s="98" customFormat="1" hidden="1"/>
    <row r="469" s="98" customFormat="1" hidden="1"/>
    <row r="470" s="98" customFormat="1" hidden="1"/>
    <row r="471" s="98" customFormat="1" hidden="1"/>
    <row r="472" s="98" customFormat="1" hidden="1"/>
    <row r="473" s="98" customFormat="1" hidden="1"/>
    <row r="474" s="98" customFormat="1" hidden="1"/>
    <row r="475" s="98" customFormat="1" hidden="1"/>
    <row r="476" s="98" customFormat="1" hidden="1"/>
    <row r="477" s="98" customFormat="1" hidden="1"/>
    <row r="478" s="98" customFormat="1" hidden="1"/>
    <row r="479" s="98" customFormat="1" hidden="1"/>
    <row r="480" s="98" customFormat="1" hidden="1"/>
    <row r="481" s="98" customFormat="1" hidden="1"/>
    <row r="482" s="98" customFormat="1" hidden="1"/>
    <row r="483" s="98" customFormat="1" hidden="1"/>
    <row r="484" s="98" customFormat="1" hidden="1"/>
    <row r="485" s="98" customFormat="1" hidden="1"/>
    <row r="486" s="98" customFormat="1" hidden="1"/>
    <row r="487" s="98" customFormat="1" hidden="1"/>
    <row r="488" s="98" customFormat="1" hidden="1"/>
    <row r="489" s="98" customFormat="1" hidden="1"/>
    <row r="490" s="98" customFormat="1" hidden="1"/>
    <row r="491" s="98" customFormat="1" hidden="1"/>
    <row r="492" s="98" customFormat="1" hidden="1"/>
    <row r="493" s="98" customFormat="1" hidden="1"/>
    <row r="494" s="98" customFormat="1" hidden="1"/>
    <row r="495" s="98" customFormat="1" hidden="1"/>
    <row r="496" s="98" customFormat="1" hidden="1"/>
    <row r="497" s="98" customFormat="1" hidden="1"/>
    <row r="498" s="98" customFormat="1" hidden="1"/>
    <row r="499" s="98" customFormat="1" hidden="1"/>
    <row r="500" s="98" customFormat="1" hidden="1"/>
    <row r="501" s="98" customFormat="1" hidden="1"/>
    <row r="502" s="98" customFormat="1" hidden="1"/>
    <row r="503" s="98" customFormat="1" hidden="1"/>
    <row r="504" s="98" customFormat="1" hidden="1"/>
    <row r="505" s="98" customFormat="1" hidden="1"/>
    <row r="506" s="98" customFormat="1" hidden="1"/>
    <row r="507" s="98" customFormat="1" hidden="1"/>
    <row r="508" s="98" customFormat="1" hidden="1"/>
    <row r="509" s="98" customFormat="1" hidden="1"/>
    <row r="510" s="98" customFormat="1" hidden="1"/>
    <row r="511" s="98" customFormat="1" hidden="1"/>
    <row r="512" s="98" customFormat="1" hidden="1"/>
    <row r="513" s="98" customFormat="1" hidden="1"/>
    <row r="514" s="98" customFormat="1" hidden="1"/>
    <row r="515" s="98" customFormat="1" hidden="1"/>
    <row r="516" s="98" customFormat="1" hidden="1"/>
    <row r="517" s="98" customFormat="1" hidden="1"/>
    <row r="518" s="98" customFormat="1" hidden="1"/>
    <row r="519" s="98" customFormat="1" hidden="1"/>
    <row r="520" s="98" customFormat="1" hidden="1"/>
    <row r="521" s="98" customFormat="1" hidden="1"/>
    <row r="522" s="98" customFormat="1" hidden="1"/>
    <row r="523" s="98" customFormat="1" hidden="1"/>
    <row r="524" s="98" customFormat="1" hidden="1"/>
    <row r="525" s="98" customFormat="1" hidden="1"/>
    <row r="526" s="98" customFormat="1" hidden="1"/>
    <row r="527" s="98" customFormat="1" hidden="1"/>
    <row r="528" s="98" customFormat="1" hidden="1"/>
    <row r="529" s="98" customFormat="1" hidden="1"/>
    <row r="530" s="98" customFormat="1" hidden="1"/>
    <row r="531" s="98" customFormat="1" hidden="1"/>
    <row r="532" s="98" customFormat="1" hidden="1"/>
    <row r="533" s="98" customFormat="1" hidden="1"/>
    <row r="534" s="98" customFormat="1" hidden="1"/>
    <row r="535" s="98" customFormat="1" hidden="1"/>
    <row r="536" s="98" customFormat="1" hidden="1"/>
    <row r="537" s="98" customFormat="1" hidden="1"/>
    <row r="538" s="98" customFormat="1" hidden="1"/>
    <row r="539" s="98" customFormat="1" hidden="1"/>
    <row r="540" s="98" customFormat="1" hidden="1"/>
    <row r="541" s="98" customFormat="1" hidden="1"/>
    <row r="542" s="98" customFormat="1" hidden="1"/>
    <row r="543" s="98" customFormat="1" hidden="1"/>
    <row r="544" s="98" customFormat="1" hidden="1"/>
    <row r="545" s="98" customFormat="1" hidden="1"/>
    <row r="546" s="98" customFormat="1" hidden="1"/>
    <row r="547" s="98" customFormat="1" hidden="1"/>
    <row r="548" s="98" customFormat="1" hidden="1"/>
    <row r="549" s="98" customFormat="1" hidden="1"/>
    <row r="550" s="98" customFormat="1" hidden="1"/>
    <row r="551" s="98" customFormat="1" hidden="1"/>
    <row r="552" s="98" customFormat="1" hidden="1"/>
    <row r="553" s="98" customFormat="1" hidden="1"/>
    <row r="554" s="98" customFormat="1" hidden="1"/>
    <row r="555" s="98" customFormat="1" hidden="1"/>
    <row r="556" s="98" customFormat="1" hidden="1"/>
    <row r="557" s="98" customFormat="1" hidden="1"/>
    <row r="558" s="98" customFormat="1" hidden="1"/>
    <row r="559" s="98" customFormat="1" hidden="1"/>
    <row r="560" s="98" customFormat="1" hidden="1"/>
    <row r="561" s="98" customFormat="1" hidden="1"/>
    <row r="562" s="98" customFormat="1" hidden="1"/>
    <row r="563" s="98" customFormat="1" hidden="1"/>
    <row r="564" s="98" customFormat="1" hidden="1"/>
    <row r="565" s="98" customFormat="1" hidden="1"/>
    <row r="566" s="98" customFormat="1" hidden="1"/>
    <row r="567" s="98" customFormat="1" hidden="1"/>
    <row r="568" s="98" customFormat="1" hidden="1"/>
    <row r="569" s="98" customFormat="1" hidden="1"/>
    <row r="570" s="98" customFormat="1" hidden="1"/>
    <row r="571" s="98" customFormat="1" hidden="1"/>
    <row r="572" s="98" customFormat="1" hidden="1"/>
    <row r="573" s="98" customFormat="1" hidden="1"/>
    <row r="574" s="98" customFormat="1" hidden="1"/>
    <row r="575" s="98" customFormat="1" hidden="1"/>
    <row r="576" s="98" customFormat="1" hidden="1"/>
    <row r="577" s="98" customFormat="1" hidden="1"/>
    <row r="578" s="98" customFormat="1" hidden="1"/>
    <row r="579" s="98" customFormat="1" hidden="1"/>
    <row r="580" s="98" customFormat="1" hidden="1"/>
    <row r="581" s="98" customFormat="1" hidden="1"/>
    <row r="582" s="98" customFormat="1" hidden="1"/>
    <row r="583" s="98" customFormat="1" hidden="1"/>
    <row r="584" s="98" customFormat="1" hidden="1"/>
    <row r="585" s="98" customFormat="1" hidden="1"/>
    <row r="586" s="98" customFormat="1" hidden="1"/>
    <row r="587" s="98" customFormat="1" hidden="1"/>
    <row r="588" s="98" customFormat="1" hidden="1"/>
    <row r="589" s="98" customFormat="1" hidden="1"/>
    <row r="590" s="98" customFormat="1" hidden="1"/>
    <row r="591" s="98" customFormat="1" hidden="1"/>
    <row r="592" s="98" customFormat="1" hidden="1"/>
    <row r="593" s="98" customFormat="1" hidden="1"/>
    <row r="594" s="98" customFormat="1" hidden="1"/>
    <row r="595" s="98" customFormat="1" hidden="1"/>
    <row r="596" s="98" customFormat="1" hidden="1"/>
    <row r="597" s="98" customFormat="1" hidden="1"/>
    <row r="598" s="98" customFormat="1" hidden="1"/>
    <row r="599" s="98" customFormat="1" hidden="1"/>
    <row r="600" s="98" customFormat="1" hidden="1"/>
    <row r="601" s="98" customFormat="1" hidden="1"/>
    <row r="602" s="98" customFormat="1" hidden="1"/>
    <row r="603" s="98" customFormat="1" hidden="1"/>
    <row r="604" s="98" customFormat="1" hidden="1"/>
    <row r="605" s="98" customFormat="1" hidden="1"/>
    <row r="606" s="98" customFormat="1" hidden="1"/>
    <row r="607" s="98" customFormat="1" hidden="1"/>
    <row r="608" s="98" customFormat="1" hidden="1"/>
    <row r="609" s="98" customFormat="1" hidden="1"/>
    <row r="610" s="98" customFormat="1" hidden="1"/>
    <row r="611" s="98" customFormat="1" hidden="1"/>
    <row r="612" s="98" customFormat="1" hidden="1"/>
    <row r="613" s="98" customFormat="1" hidden="1"/>
    <row r="614" s="98" customFormat="1" hidden="1"/>
    <row r="615" s="98" customFormat="1" hidden="1"/>
    <row r="616" s="98" customFormat="1" hidden="1"/>
    <row r="617" s="98" customFormat="1" hidden="1"/>
    <row r="618" s="98" customFormat="1" hidden="1"/>
    <row r="619" s="98" customFormat="1" hidden="1"/>
    <row r="620" s="98" customFormat="1" hidden="1"/>
    <row r="621" s="98" customFormat="1" hidden="1"/>
    <row r="622" s="98" customFormat="1" hidden="1"/>
    <row r="623" s="98" customFormat="1" hidden="1"/>
    <row r="624" s="98" customFormat="1" hidden="1"/>
    <row r="625" s="98" customFormat="1" hidden="1"/>
    <row r="626" s="98" customFormat="1" hidden="1"/>
    <row r="627" s="98" customFormat="1" hidden="1"/>
    <row r="628" s="98" customFormat="1" hidden="1"/>
    <row r="629" s="98" customFormat="1" hidden="1"/>
    <row r="630" s="98" customFormat="1" hidden="1"/>
    <row r="631" s="98" customFormat="1" hidden="1"/>
    <row r="632" s="98" customFormat="1" hidden="1"/>
    <row r="633" s="98" customFormat="1" hidden="1"/>
    <row r="634" s="98" customFormat="1" hidden="1"/>
    <row r="635" s="98" customFormat="1" hidden="1"/>
    <row r="636" s="98" customFormat="1" hidden="1"/>
    <row r="637" s="98" customFormat="1" hidden="1"/>
    <row r="638" s="98" customFormat="1" hidden="1"/>
    <row r="639" s="98" customFormat="1" hidden="1"/>
    <row r="640" s="98" customFormat="1" hidden="1"/>
    <row r="641" s="98" customFormat="1" hidden="1"/>
    <row r="642" s="98" customFormat="1" hidden="1"/>
    <row r="643" s="98" customFormat="1" hidden="1"/>
    <row r="644" s="98" customFormat="1" hidden="1"/>
    <row r="645" s="98" customFormat="1" hidden="1"/>
    <row r="646" s="98" customFormat="1" hidden="1"/>
    <row r="647" s="98" customFormat="1" hidden="1"/>
    <row r="648" s="98" customFormat="1" hidden="1"/>
    <row r="649" s="98" customFormat="1" hidden="1"/>
    <row r="650" s="98" customFormat="1" hidden="1"/>
    <row r="651" s="98" customFormat="1" hidden="1"/>
    <row r="652" s="98" customFormat="1" hidden="1"/>
    <row r="653" s="98" customFormat="1" hidden="1"/>
    <row r="654" s="98" customFormat="1" hidden="1"/>
    <row r="655" s="98" customFormat="1" hidden="1"/>
    <row r="656" s="98" customFormat="1" hidden="1"/>
    <row r="657" s="98" customFormat="1" hidden="1"/>
    <row r="658" s="98" customFormat="1" hidden="1"/>
    <row r="659" s="98" customFormat="1" hidden="1"/>
    <row r="660" s="98" customFormat="1" hidden="1"/>
    <row r="661" s="98" customFormat="1" hidden="1"/>
    <row r="662" s="98" customFormat="1" hidden="1"/>
    <row r="663" s="98" customFormat="1" hidden="1"/>
    <row r="664" s="98" customFormat="1" hidden="1"/>
    <row r="665" s="98" customFormat="1" hidden="1"/>
    <row r="666" s="98" customFormat="1" hidden="1"/>
    <row r="667" s="98" customFormat="1" hidden="1"/>
    <row r="668" s="98" customFormat="1" hidden="1"/>
    <row r="669" s="98" customFormat="1" hidden="1"/>
    <row r="670" s="98" customFormat="1" hidden="1"/>
    <row r="671" s="98" customFormat="1" hidden="1"/>
    <row r="672" s="98" customFormat="1" hidden="1"/>
    <row r="673" s="98" customFormat="1" hidden="1"/>
    <row r="674" s="98" customFormat="1" hidden="1"/>
    <row r="675" s="98" customFormat="1" hidden="1"/>
    <row r="676" s="98" customFormat="1" hidden="1"/>
    <row r="677" s="98" customFormat="1" hidden="1"/>
    <row r="678" s="98" customFormat="1" hidden="1"/>
    <row r="679" s="98" customFormat="1" hidden="1"/>
    <row r="680" s="98" customFormat="1" hidden="1"/>
    <row r="681" s="98" customFormat="1" hidden="1"/>
    <row r="682" s="98" customFormat="1" hidden="1"/>
    <row r="683" s="98" customFormat="1" hidden="1"/>
    <row r="684" s="98" customFormat="1" hidden="1"/>
    <row r="685" s="98" customFormat="1" hidden="1"/>
    <row r="686" s="98" customFormat="1" hidden="1"/>
    <row r="687" s="98" customFormat="1" hidden="1"/>
    <row r="688" s="98" customFormat="1" hidden="1"/>
    <row r="689" s="98" customFormat="1" hidden="1"/>
    <row r="690" s="98" customFormat="1" hidden="1"/>
    <row r="691" s="98" customFormat="1" hidden="1"/>
    <row r="692" s="98" customFormat="1" hidden="1"/>
    <row r="693" s="98" customFormat="1" hidden="1"/>
    <row r="694" s="98" customFormat="1" hidden="1"/>
    <row r="695" s="98" customFormat="1" hidden="1"/>
    <row r="696" s="98" customFormat="1" hidden="1"/>
    <row r="697" s="98" customFormat="1" hidden="1"/>
    <row r="698" s="98" customFormat="1" hidden="1"/>
    <row r="699" s="98" customFormat="1" hidden="1"/>
    <row r="700" s="98" customFormat="1" hidden="1"/>
    <row r="701" s="98" customFormat="1" hidden="1"/>
    <row r="702" s="98" customFormat="1" hidden="1"/>
    <row r="703" s="98" customFormat="1" hidden="1"/>
    <row r="704" s="98" customFormat="1" hidden="1"/>
    <row r="705" s="98" customFormat="1" hidden="1"/>
    <row r="706" s="98" customFormat="1" hidden="1"/>
    <row r="707" s="98" customFormat="1" hidden="1"/>
    <row r="708" s="98" customFormat="1" hidden="1"/>
    <row r="709" s="98" customFormat="1" hidden="1"/>
    <row r="710" s="98" customFormat="1" hidden="1"/>
    <row r="711" s="98" customFormat="1" hidden="1"/>
    <row r="712" s="98" customFormat="1" hidden="1"/>
    <row r="713" s="98" customFormat="1" hidden="1"/>
    <row r="714" s="98" customFormat="1" hidden="1"/>
    <row r="715" s="98" customFormat="1" hidden="1"/>
    <row r="716" s="98" customFormat="1" hidden="1"/>
    <row r="717" s="98" customFormat="1" hidden="1"/>
    <row r="718" s="98" customFormat="1" hidden="1"/>
    <row r="719" s="98" customFormat="1" hidden="1"/>
    <row r="720" s="98" customFormat="1" hidden="1"/>
    <row r="721" s="98" customFormat="1" hidden="1"/>
    <row r="722" s="98" customFormat="1" hidden="1"/>
    <row r="723" s="98" customFormat="1" hidden="1"/>
    <row r="724" s="98" customFormat="1" hidden="1"/>
    <row r="725" s="98" customFormat="1" hidden="1"/>
    <row r="726" s="98" customFormat="1" hidden="1"/>
    <row r="727" s="98" customFormat="1" hidden="1"/>
    <row r="728" s="98" customFormat="1" hidden="1"/>
    <row r="729" s="98" customFormat="1" hidden="1"/>
    <row r="730" s="98" customFormat="1" hidden="1"/>
    <row r="731" s="98" customFormat="1" hidden="1"/>
    <row r="732" s="98" customFormat="1" hidden="1"/>
    <row r="733" s="98" customFormat="1" hidden="1"/>
    <row r="734" s="98" customFormat="1" hidden="1"/>
    <row r="735" s="98" customFormat="1" hidden="1"/>
    <row r="736" s="98" customFormat="1" hidden="1"/>
    <row r="737" s="98" customFormat="1" hidden="1"/>
    <row r="738" s="98" customFormat="1" hidden="1"/>
    <row r="739" s="98" customFormat="1" hidden="1"/>
    <row r="740" s="98" customFormat="1" hidden="1"/>
    <row r="741" s="98" customFormat="1" hidden="1"/>
    <row r="742" s="98" customFormat="1" hidden="1"/>
    <row r="743" s="98" customFormat="1" hidden="1"/>
    <row r="744" s="98" customFormat="1" hidden="1"/>
    <row r="745" s="98" customFormat="1" hidden="1"/>
    <row r="746" s="98" customFormat="1" hidden="1"/>
    <row r="747" s="98" customFormat="1" hidden="1"/>
    <row r="748" s="98" customFormat="1" hidden="1"/>
    <row r="749" s="98" customFormat="1" hidden="1"/>
    <row r="750" s="98" customFormat="1" hidden="1"/>
    <row r="751" s="98" customFormat="1" hidden="1"/>
    <row r="752" s="98" customFormat="1" hidden="1"/>
    <row r="753" s="98" customFormat="1" hidden="1"/>
    <row r="754" s="98" customFormat="1" hidden="1"/>
    <row r="755" s="98" customFormat="1" hidden="1"/>
    <row r="756" s="98" customFormat="1" hidden="1"/>
    <row r="757" s="98" customFormat="1" hidden="1"/>
    <row r="758" s="98" customFormat="1" hidden="1"/>
    <row r="759" s="98" customFormat="1" hidden="1"/>
    <row r="760" s="98" customFormat="1" hidden="1"/>
    <row r="761" s="98" customFormat="1" hidden="1"/>
    <row r="762" s="98" customFormat="1" hidden="1"/>
    <row r="763" s="98" customFormat="1" hidden="1"/>
    <row r="764" s="98" customFormat="1" hidden="1"/>
    <row r="765" s="98" customFormat="1" hidden="1"/>
    <row r="766" s="98" customFormat="1" hidden="1"/>
    <row r="767" s="98" customFormat="1" hidden="1"/>
    <row r="768" s="98" customFormat="1" hidden="1"/>
    <row r="769" s="98" customFormat="1" hidden="1"/>
    <row r="770" s="98" customFormat="1" hidden="1"/>
    <row r="771" s="98" customFormat="1" hidden="1"/>
    <row r="772" s="98" customFormat="1" hidden="1"/>
    <row r="773" s="98" customFormat="1" hidden="1"/>
    <row r="774" s="98" customFormat="1" hidden="1"/>
    <row r="775" s="98" customFormat="1" hidden="1"/>
    <row r="776" s="98" customFormat="1" hidden="1"/>
    <row r="777" s="98" customFormat="1" hidden="1"/>
    <row r="778" s="98" customFormat="1" hidden="1"/>
    <row r="779" s="98" customFormat="1" hidden="1"/>
    <row r="780" s="98" customFormat="1" hidden="1"/>
    <row r="781" s="98" customFormat="1" hidden="1"/>
    <row r="782" s="98" customFormat="1" hidden="1"/>
    <row r="783" s="98" customFormat="1" hidden="1"/>
    <row r="784" s="98" customFormat="1" hidden="1"/>
    <row r="785" s="98" customFormat="1" hidden="1"/>
    <row r="786" s="98" customFormat="1" hidden="1"/>
    <row r="787" s="98" customFormat="1" hidden="1"/>
    <row r="788" s="98" customFormat="1" hidden="1"/>
    <row r="789" s="98" customFormat="1" hidden="1"/>
    <row r="790" s="98" customFormat="1" hidden="1"/>
    <row r="791" s="98" customFormat="1" hidden="1"/>
    <row r="792" s="98" customFormat="1" hidden="1"/>
    <row r="793" s="98" customFormat="1" hidden="1"/>
    <row r="794" s="98" customFormat="1" hidden="1"/>
    <row r="795" s="98" customFormat="1" hidden="1"/>
    <row r="796" s="98" customFormat="1" hidden="1"/>
    <row r="797" s="98" customFormat="1" hidden="1"/>
    <row r="798" s="98" customFormat="1" hidden="1"/>
    <row r="799" s="98" customFormat="1" hidden="1"/>
    <row r="800" s="98" customFormat="1" hidden="1"/>
    <row r="801" s="98" customFormat="1" hidden="1"/>
    <row r="802" s="98" customFormat="1" hidden="1"/>
    <row r="803" s="98" customFormat="1" hidden="1"/>
    <row r="804" s="98" customFormat="1" hidden="1"/>
    <row r="805" s="98" customFormat="1" hidden="1"/>
    <row r="806" s="98" customFormat="1" hidden="1"/>
    <row r="807" s="98" customFormat="1" hidden="1"/>
    <row r="808" s="98" customFormat="1" hidden="1"/>
    <row r="809" s="98" customFormat="1" hidden="1"/>
    <row r="810" s="98" customFormat="1" hidden="1"/>
    <row r="811" s="98" customFormat="1" hidden="1"/>
    <row r="812" s="98" customFormat="1" hidden="1"/>
    <row r="813" s="98" customFormat="1" hidden="1"/>
    <row r="814" s="98" customFormat="1" hidden="1"/>
    <row r="815" s="98" customFormat="1" hidden="1"/>
    <row r="816" s="98" customFormat="1" hidden="1"/>
    <row r="817" s="98" customFormat="1" hidden="1"/>
    <row r="818" s="98" customFormat="1" hidden="1"/>
    <row r="819" s="98" customFormat="1" hidden="1"/>
    <row r="820" s="98" customFormat="1" hidden="1"/>
    <row r="821" s="98" customFormat="1" hidden="1"/>
    <row r="822" s="98" customFormat="1" hidden="1"/>
    <row r="823" s="98" customFormat="1" hidden="1"/>
    <row r="824" s="98" customFormat="1" hidden="1"/>
    <row r="825" s="98" customFormat="1" hidden="1"/>
    <row r="826" s="98" customFormat="1" hidden="1"/>
    <row r="827" s="98" customFormat="1" hidden="1"/>
    <row r="828" s="98" customFormat="1" hidden="1"/>
    <row r="829" s="98" customFormat="1" hidden="1"/>
    <row r="830" s="98" customFormat="1" hidden="1"/>
    <row r="831" s="98" customFormat="1" hidden="1"/>
    <row r="832" s="98" customFormat="1" hidden="1"/>
    <row r="833" s="98" customFormat="1" hidden="1"/>
    <row r="834" s="98" customFormat="1" hidden="1"/>
    <row r="835" s="98" customFormat="1" hidden="1"/>
    <row r="836" s="98" customFormat="1" hidden="1"/>
    <row r="837" s="98" customFormat="1" hidden="1"/>
    <row r="838" s="98" customFormat="1" hidden="1"/>
    <row r="839" s="98" customFormat="1" hidden="1"/>
    <row r="840" s="98" customFormat="1" hidden="1"/>
    <row r="841" s="98" customFormat="1" hidden="1"/>
    <row r="842" s="98" customFormat="1" hidden="1"/>
    <row r="843" s="98" customFormat="1" hidden="1"/>
    <row r="844" s="98" customFormat="1" hidden="1"/>
    <row r="845" s="98" customFormat="1" hidden="1"/>
    <row r="846" s="98" customFormat="1" hidden="1"/>
    <row r="847" s="98" customFormat="1" hidden="1"/>
    <row r="848" s="98" customFormat="1" hidden="1"/>
    <row r="849" s="98" customFormat="1" hidden="1"/>
    <row r="850" s="98" customFormat="1" hidden="1"/>
    <row r="851" s="98" customFormat="1" hidden="1"/>
    <row r="852" s="98" customFormat="1" hidden="1"/>
    <row r="853" s="98" customFormat="1" hidden="1"/>
    <row r="854" s="98" customFormat="1" hidden="1"/>
    <row r="855" s="98" customFormat="1" hidden="1"/>
    <row r="856" s="98" customFormat="1" hidden="1"/>
    <row r="857" s="98" customFormat="1" hidden="1"/>
    <row r="858" s="98" customFormat="1" hidden="1"/>
    <row r="859" s="98" customFormat="1" hidden="1"/>
    <row r="860" s="98" customFormat="1" hidden="1"/>
    <row r="861" s="98" customFormat="1" hidden="1"/>
    <row r="862" s="98" customFormat="1" hidden="1"/>
    <row r="863" s="98" customFormat="1" hidden="1"/>
    <row r="864" s="98" customFormat="1" hidden="1"/>
    <row r="865" s="98" customFormat="1" hidden="1"/>
    <row r="866" s="98" customFormat="1" hidden="1"/>
    <row r="867" s="98" customFormat="1" hidden="1"/>
    <row r="868" s="98" customFormat="1" hidden="1"/>
    <row r="869" s="98" customFormat="1" hidden="1"/>
    <row r="870" s="98" customFormat="1" hidden="1"/>
    <row r="871" s="98" customFormat="1" hidden="1"/>
    <row r="872" s="98" customFormat="1" hidden="1"/>
    <row r="873" s="98" customFormat="1" hidden="1"/>
    <row r="874" s="98" customFormat="1" hidden="1"/>
    <row r="875" s="98" customFormat="1" hidden="1"/>
    <row r="876" s="98" customFormat="1" hidden="1"/>
    <row r="877" s="98" customFormat="1" hidden="1"/>
    <row r="878" s="98" customFormat="1" hidden="1"/>
    <row r="879" s="98" customFormat="1" hidden="1"/>
    <row r="880" s="98" customFormat="1" hidden="1"/>
    <row r="881" s="98" customFormat="1" hidden="1"/>
    <row r="882" s="98" customFormat="1" hidden="1"/>
    <row r="883" s="98" customFormat="1" hidden="1"/>
    <row r="884" s="98" customFormat="1" hidden="1"/>
    <row r="885" s="98" customFormat="1" hidden="1"/>
    <row r="886" s="98" customFormat="1" hidden="1"/>
    <row r="887" s="98" customFormat="1" hidden="1"/>
    <row r="888" s="98" customFormat="1" hidden="1"/>
    <row r="889" s="98" customFormat="1" hidden="1"/>
    <row r="890" s="98" customFormat="1" hidden="1"/>
    <row r="891" s="98" customFormat="1" hidden="1"/>
    <row r="892" s="98" customFormat="1" hidden="1"/>
    <row r="893" s="98" customFormat="1" hidden="1"/>
    <row r="894" s="98" customFormat="1" hidden="1"/>
    <row r="895" s="98" customFormat="1" hidden="1"/>
    <row r="896" s="98" customFormat="1" hidden="1"/>
    <row r="897" s="98" customFormat="1" hidden="1"/>
    <row r="898" s="98" customFormat="1" hidden="1"/>
    <row r="899" s="98" customFormat="1" hidden="1"/>
    <row r="900" s="98" customFormat="1" hidden="1"/>
    <row r="901" s="98" customFormat="1" hidden="1"/>
    <row r="902" s="98" customFormat="1" hidden="1"/>
    <row r="903" s="98" customFormat="1" hidden="1"/>
    <row r="904" s="98" customFormat="1" hidden="1"/>
    <row r="905" s="98" customFormat="1" hidden="1"/>
    <row r="906" s="98" customFormat="1" hidden="1"/>
    <row r="907" s="98" customFormat="1" hidden="1"/>
    <row r="908" s="98" customFormat="1" hidden="1"/>
    <row r="909" s="98" customFormat="1" hidden="1"/>
    <row r="910" s="98" customFormat="1" hidden="1"/>
    <row r="911" s="98" customFormat="1" hidden="1"/>
    <row r="912" s="98" customFormat="1" hidden="1"/>
    <row r="913" s="98" customFormat="1" hidden="1"/>
    <row r="914" s="98" customFormat="1" hidden="1"/>
    <row r="915" s="98" customFormat="1" hidden="1"/>
    <row r="916" s="98" customFormat="1" hidden="1"/>
    <row r="917" s="98" customFormat="1" hidden="1"/>
    <row r="918" s="98" customFormat="1" hidden="1"/>
    <row r="919" s="98" customFormat="1" hidden="1"/>
    <row r="920" s="98" customFormat="1" hidden="1"/>
    <row r="921" s="98" customFormat="1" hidden="1"/>
    <row r="922" s="98" customFormat="1" hidden="1"/>
    <row r="923" s="98" customFormat="1" hidden="1"/>
    <row r="924" s="98" customFormat="1" hidden="1"/>
    <row r="925" s="98" customFormat="1" hidden="1"/>
    <row r="926" s="98" customFormat="1" hidden="1"/>
    <row r="927" s="98" customFormat="1" hidden="1"/>
    <row r="928" s="98" customFormat="1" hidden="1"/>
    <row r="929" s="98" customFormat="1" hidden="1"/>
    <row r="930" s="98" customFormat="1" hidden="1"/>
    <row r="931" s="98" customFormat="1" hidden="1"/>
    <row r="932" s="98" customFormat="1" hidden="1"/>
    <row r="933" s="98" customFormat="1" hidden="1"/>
    <row r="934" s="98" customFormat="1" hidden="1"/>
    <row r="935" s="98" customFormat="1" hidden="1"/>
    <row r="936" s="98" customFormat="1" hidden="1"/>
    <row r="937" s="98" customFormat="1" hidden="1"/>
    <row r="938" s="98" customFormat="1" hidden="1"/>
    <row r="939" s="98" customFormat="1" hidden="1"/>
    <row r="940" s="98" customFormat="1" hidden="1"/>
    <row r="941" s="98" customFormat="1" hidden="1"/>
    <row r="942" s="98" customFormat="1" hidden="1"/>
    <row r="943" s="98" customFormat="1" hidden="1"/>
    <row r="944" s="98" customFormat="1" hidden="1"/>
    <row r="945" s="98" customFormat="1" hidden="1"/>
    <row r="946" s="98" customFormat="1" hidden="1"/>
    <row r="947" s="98" customFormat="1" hidden="1"/>
    <row r="948" s="98" customFormat="1" hidden="1"/>
    <row r="949" s="98" customFormat="1" hidden="1"/>
    <row r="950" s="98" customFormat="1" hidden="1"/>
    <row r="951" s="98" customFormat="1" hidden="1"/>
    <row r="952" s="98" customFormat="1" hidden="1"/>
    <row r="953" s="98" customFormat="1" hidden="1"/>
    <row r="954" s="98" customFormat="1" hidden="1"/>
    <row r="955" s="98" customFormat="1" hidden="1"/>
    <row r="956" s="98" customFormat="1" hidden="1"/>
    <row r="957" s="98" customFormat="1" hidden="1"/>
    <row r="958" s="98" customFormat="1" hidden="1"/>
    <row r="959" s="98" customFormat="1" hidden="1"/>
    <row r="960" s="98" customFormat="1" hidden="1"/>
    <row r="961" s="98" customFormat="1" hidden="1"/>
    <row r="962" s="98" customFormat="1" hidden="1"/>
    <row r="963" s="98" customFormat="1" hidden="1"/>
    <row r="964" s="98" customFormat="1" hidden="1"/>
    <row r="965" s="98" customFormat="1" hidden="1"/>
    <row r="966" s="98" customFormat="1" hidden="1"/>
    <row r="967" s="98" customFormat="1" hidden="1"/>
    <row r="968" s="98" customFormat="1" hidden="1"/>
    <row r="969" s="98" customFormat="1" hidden="1"/>
    <row r="970" s="98" customFormat="1" hidden="1"/>
    <row r="971" s="98" customFormat="1" hidden="1"/>
    <row r="972" s="98" customFormat="1" hidden="1"/>
    <row r="973" s="98" customFormat="1" hidden="1"/>
    <row r="974" s="98" customFormat="1" hidden="1"/>
    <row r="975" s="98" customFormat="1" hidden="1"/>
    <row r="976" s="98" customFormat="1" hidden="1"/>
    <row r="977" s="98" customFormat="1" hidden="1"/>
    <row r="978" s="98" customFormat="1" hidden="1"/>
    <row r="979" s="98" customFormat="1" hidden="1"/>
    <row r="980" s="98" customFormat="1" hidden="1"/>
    <row r="981" s="98" customFormat="1" hidden="1"/>
    <row r="982" s="98" customFormat="1" hidden="1"/>
    <row r="983" s="98" customFormat="1" hidden="1"/>
    <row r="984" s="98" customFormat="1" hidden="1"/>
    <row r="985" s="98" customFormat="1" hidden="1"/>
    <row r="986" s="98" customFormat="1" hidden="1"/>
    <row r="987" s="98" customFormat="1" hidden="1"/>
    <row r="988" s="98" customFormat="1" hidden="1"/>
    <row r="989" s="98" customFormat="1" hidden="1"/>
    <row r="990" s="98" customFormat="1" hidden="1"/>
    <row r="991" s="98" customFormat="1" hidden="1"/>
    <row r="992" s="98" customFormat="1" hidden="1"/>
    <row r="993" s="98" customFormat="1" hidden="1"/>
    <row r="994" s="98" customFormat="1" hidden="1"/>
    <row r="995" s="98" customFormat="1" hidden="1"/>
    <row r="996" s="98" customFormat="1" hidden="1"/>
    <row r="997" s="98" customFormat="1" hidden="1"/>
    <row r="998" s="98" customFormat="1" hidden="1"/>
    <row r="999" s="98" customFormat="1" hidden="1"/>
    <row r="1000" s="98" customFormat="1" hidden="1"/>
    <row r="1001" s="98" customFormat="1" hidden="1"/>
    <row r="1002" s="98" customFormat="1" hidden="1"/>
    <row r="1003" s="98" customFormat="1" hidden="1"/>
    <row r="1004" s="98" customFormat="1" hidden="1"/>
    <row r="1005" s="98" customFormat="1" hidden="1"/>
    <row r="1006" s="98" customFormat="1" hidden="1"/>
    <row r="1007" s="98" customFormat="1" hidden="1"/>
    <row r="1008" s="98" customFormat="1" hidden="1"/>
    <row r="1009" s="98" customFormat="1" hidden="1"/>
    <row r="1010" s="98" customFormat="1" hidden="1"/>
    <row r="1011" s="98" customFormat="1" hidden="1"/>
    <row r="1012" s="98" customFormat="1" hidden="1"/>
    <row r="1013" s="98" customFormat="1" hidden="1"/>
    <row r="1014" s="98" customFormat="1" hidden="1"/>
    <row r="1015" s="98" customFormat="1" hidden="1"/>
    <row r="1016" s="98" customFormat="1" hidden="1"/>
    <row r="1017" s="98" customFormat="1" hidden="1"/>
    <row r="1018" s="98" customFormat="1" hidden="1"/>
    <row r="1019" s="98" customFormat="1" hidden="1"/>
    <row r="1020" s="98" customFormat="1" hidden="1"/>
    <row r="1021" s="98" customFormat="1" hidden="1"/>
    <row r="1022" s="98" customFormat="1" hidden="1"/>
    <row r="1023" s="98" customFormat="1" hidden="1"/>
    <row r="1024" s="98" customFormat="1" hidden="1"/>
    <row r="1025" s="98" customFormat="1" hidden="1"/>
    <row r="1026" s="98" customFormat="1" hidden="1"/>
    <row r="1027" s="98" customFormat="1" hidden="1"/>
    <row r="1028" s="98" customFormat="1" hidden="1"/>
    <row r="1029" s="98" customFormat="1" hidden="1"/>
    <row r="1030" s="98" customFormat="1" hidden="1"/>
    <row r="1031" s="98" customFormat="1" hidden="1"/>
    <row r="1032" s="98" customFormat="1" hidden="1"/>
    <row r="1033" s="98" customFormat="1" hidden="1"/>
    <row r="1034" s="98" customFormat="1" hidden="1"/>
    <row r="1035" s="98" customFormat="1" hidden="1"/>
    <row r="1036" s="98" customFormat="1" hidden="1"/>
    <row r="1037" s="98" customFormat="1" hidden="1"/>
    <row r="1038" s="98" customFormat="1" hidden="1"/>
    <row r="1039" s="98" customFormat="1" hidden="1"/>
    <row r="1040" s="98" customFormat="1" hidden="1"/>
    <row r="1041" s="98" customFormat="1" hidden="1"/>
    <row r="1042" s="98" customFormat="1" hidden="1"/>
    <row r="1043" s="98" customFormat="1" hidden="1"/>
    <row r="1044" s="98" customFormat="1" hidden="1"/>
    <row r="1045" s="98" customFormat="1" hidden="1"/>
    <row r="1046" s="98" customFormat="1" hidden="1"/>
    <row r="1047" s="98" customFormat="1" hidden="1"/>
    <row r="1048" s="98" customFormat="1" hidden="1"/>
    <row r="1049" s="98" customFormat="1" hidden="1"/>
    <row r="1050" s="98" customFormat="1" hidden="1"/>
    <row r="1051" s="98" customFormat="1" hidden="1"/>
    <row r="1052" s="98" customFormat="1" hidden="1"/>
    <row r="1053" s="98" customFormat="1" hidden="1"/>
    <row r="1054" s="98" customFormat="1" hidden="1"/>
    <row r="1055" s="98" customFormat="1" hidden="1"/>
    <row r="1056" s="98" customFormat="1" hidden="1"/>
    <row r="1057" s="98" customFormat="1" hidden="1"/>
    <row r="1058" s="98" customFormat="1" hidden="1"/>
    <row r="1059" s="98" customFormat="1" hidden="1"/>
    <row r="1060" s="98" customFormat="1" hidden="1"/>
    <row r="1061" s="98" customFormat="1" hidden="1"/>
    <row r="1062" s="98" customFormat="1" hidden="1"/>
    <row r="1063" s="98" customFormat="1" hidden="1"/>
    <row r="1064" s="98" customFormat="1" hidden="1"/>
    <row r="1065" s="98" customFormat="1" hidden="1"/>
    <row r="1066" s="98" customFormat="1" hidden="1"/>
    <row r="1067" s="98" customFormat="1" hidden="1"/>
    <row r="1068" s="98" customFormat="1" hidden="1"/>
    <row r="1069" s="98" customFormat="1" hidden="1"/>
    <row r="1070" s="98" customFormat="1" hidden="1"/>
    <row r="1071" s="98" customFormat="1" hidden="1"/>
    <row r="1072" s="98" customFormat="1" hidden="1"/>
    <row r="1073" s="98" customFormat="1" hidden="1"/>
    <row r="1074" s="98" customFormat="1" hidden="1"/>
    <row r="1075" s="98" customFormat="1" hidden="1"/>
    <row r="1076" s="98" customFormat="1" hidden="1"/>
    <row r="1077" s="98" customFormat="1" hidden="1"/>
    <row r="1078" s="98" customFormat="1" hidden="1"/>
    <row r="1079" s="98" customFormat="1" hidden="1"/>
    <row r="1080" s="98" customFormat="1" hidden="1"/>
    <row r="1081" s="98" customFormat="1" hidden="1"/>
    <row r="1082" s="98" customFormat="1" hidden="1"/>
    <row r="1083" s="98" customFormat="1" hidden="1"/>
    <row r="1084" s="98" customFormat="1" hidden="1"/>
    <row r="1085" s="98" customFormat="1" hidden="1"/>
    <row r="1086" s="98" customFormat="1" hidden="1"/>
    <row r="1087" s="98" customFormat="1" hidden="1"/>
    <row r="1088" s="98" customFormat="1" hidden="1"/>
    <row r="1089" s="98" customFormat="1" hidden="1"/>
    <row r="1090" s="98" customFormat="1" hidden="1"/>
    <row r="1091" s="98" customFormat="1" hidden="1"/>
    <row r="1092" s="98" customFormat="1" hidden="1"/>
    <row r="1093" s="98" customFormat="1" hidden="1"/>
    <row r="1094" s="98" customFormat="1" hidden="1"/>
    <row r="1095" s="98" customFormat="1" hidden="1"/>
    <row r="1096" s="98" customFormat="1" hidden="1"/>
    <row r="1097" s="98" customFormat="1" hidden="1"/>
    <row r="1098" s="98" customFormat="1" hidden="1"/>
    <row r="1099" s="98" customFormat="1" hidden="1"/>
    <row r="1100" s="98" customFormat="1" hidden="1"/>
    <row r="1101" s="98" customFormat="1" hidden="1"/>
    <row r="1102" s="98" customFormat="1" hidden="1"/>
    <row r="1103" s="98" customFormat="1" hidden="1"/>
    <row r="1104" s="98" customFormat="1" hidden="1"/>
    <row r="1105" s="98" customFormat="1" hidden="1"/>
    <row r="1106" s="98" customFormat="1" hidden="1"/>
    <row r="1107" s="98" customFormat="1" hidden="1"/>
    <row r="1108" s="98" customFormat="1" hidden="1"/>
    <row r="1109" s="98" customFormat="1" hidden="1"/>
    <row r="1110" s="98" customFormat="1" hidden="1"/>
    <row r="1111" s="98" customFormat="1" hidden="1"/>
    <row r="1112" s="98" customFormat="1" hidden="1"/>
    <row r="1113" s="98" customFormat="1" hidden="1"/>
    <row r="1114" s="98" customFormat="1" hidden="1"/>
    <row r="1115" s="98" customFormat="1" hidden="1"/>
    <row r="1116" s="98" customFormat="1" hidden="1"/>
    <row r="1117" s="98" customFormat="1" hidden="1"/>
    <row r="1118" s="98" customFormat="1" hidden="1"/>
    <row r="1119" s="98" customFormat="1" hidden="1"/>
    <row r="1120" s="98" customFormat="1" hidden="1"/>
    <row r="1121" s="98" customFormat="1" hidden="1"/>
    <row r="1122" s="98" customFormat="1" hidden="1"/>
    <row r="1123" s="98" customFormat="1" hidden="1"/>
    <row r="1124" s="98" customFormat="1" hidden="1"/>
    <row r="1125" s="98" customFormat="1" hidden="1"/>
    <row r="1126" s="98" customFormat="1" hidden="1"/>
    <row r="1127" s="98" customFormat="1" hidden="1"/>
    <row r="1128" s="98" customFormat="1" hidden="1"/>
    <row r="1129" s="98" customFormat="1" hidden="1"/>
    <row r="1130" s="98" customFormat="1" hidden="1"/>
    <row r="1131" s="98" customFormat="1" hidden="1"/>
    <row r="1132" s="98" customFormat="1" hidden="1"/>
    <row r="1133" s="98" customFormat="1" hidden="1"/>
    <row r="1134" s="98" customFormat="1" hidden="1"/>
    <row r="1135" s="98" customFormat="1" hidden="1"/>
    <row r="1136" s="98" customFormat="1" hidden="1"/>
    <row r="1137" s="98" customFormat="1" hidden="1"/>
    <row r="1138" s="98" customFormat="1" hidden="1"/>
    <row r="1139" s="98" customFormat="1" hidden="1"/>
    <row r="1140" s="98" customFormat="1" hidden="1"/>
    <row r="1141" s="98" customFormat="1" hidden="1"/>
    <row r="1142" s="98" customFormat="1" hidden="1"/>
    <row r="1143" s="98" customFormat="1" hidden="1"/>
    <row r="1144" s="98" customFormat="1" hidden="1"/>
    <row r="1145" s="98" customFormat="1" hidden="1"/>
    <row r="1146" s="98" customFormat="1" hidden="1"/>
    <row r="1147" s="98" customFormat="1" hidden="1"/>
    <row r="1148" s="98" customFormat="1" hidden="1"/>
    <row r="1149" s="98" customFormat="1" hidden="1"/>
    <row r="1150" s="98" customFormat="1" hidden="1"/>
    <row r="1151" s="98" customFormat="1" hidden="1"/>
    <row r="1152" s="98" customFormat="1" hidden="1"/>
    <row r="1153" s="98" customFormat="1" hidden="1"/>
    <row r="1154" s="98" customFormat="1" hidden="1"/>
    <row r="1155" s="98" customFormat="1" hidden="1"/>
    <row r="1156" s="98" customFormat="1" hidden="1"/>
    <row r="1157" s="98" customFormat="1" hidden="1"/>
    <row r="1158" s="98" customFormat="1" hidden="1"/>
    <row r="1159" s="98" customFormat="1" hidden="1"/>
    <row r="1160" s="98" customFormat="1" hidden="1"/>
    <row r="1161" s="98" customFormat="1" hidden="1"/>
    <row r="1162" s="98" customFormat="1" hidden="1"/>
    <row r="1163" s="98" customFormat="1" hidden="1"/>
    <row r="1164" s="98" customFormat="1" hidden="1"/>
    <row r="1165" s="98" customFormat="1" hidden="1"/>
    <row r="1166" s="98" customFormat="1" hidden="1"/>
    <row r="1167" s="98" customFormat="1" hidden="1"/>
    <row r="1168" s="98" customFormat="1" hidden="1"/>
    <row r="1169" s="98" customFormat="1" hidden="1"/>
    <row r="1170" s="98" customFormat="1" hidden="1"/>
    <row r="1171" s="98" customFormat="1" hidden="1"/>
    <row r="1172" s="98" customFormat="1" hidden="1"/>
    <row r="1173" s="98" customFormat="1" hidden="1"/>
    <row r="1174" s="98" customFormat="1" hidden="1"/>
    <row r="1175" s="98" customFormat="1" hidden="1"/>
    <row r="1176" s="98" customFormat="1" hidden="1"/>
    <row r="1177" s="98" customFormat="1" hidden="1"/>
    <row r="1178" s="98" customFormat="1" hidden="1"/>
    <row r="1179" s="98" customFormat="1" hidden="1"/>
    <row r="1180" s="98" customFormat="1" hidden="1"/>
    <row r="1181" s="98" customFormat="1" hidden="1"/>
    <row r="1182" s="98" customFormat="1" hidden="1"/>
    <row r="1183" s="98" customFormat="1" hidden="1"/>
    <row r="1184" s="98" customFormat="1" hidden="1"/>
    <row r="1185" s="98" customFormat="1" hidden="1"/>
    <row r="1186" s="98" customFormat="1" hidden="1"/>
    <row r="1187" s="98" customFormat="1" hidden="1"/>
    <row r="1188" s="98" customFormat="1" hidden="1"/>
    <row r="1189" s="98" customFormat="1" hidden="1"/>
    <row r="1190" s="98" customFormat="1" hidden="1"/>
    <row r="1191" s="98" customFormat="1" hidden="1"/>
    <row r="1192" s="98" customFormat="1" hidden="1"/>
    <row r="1193" s="98" customFormat="1" hidden="1"/>
    <row r="1194" s="98" customFormat="1" hidden="1"/>
    <row r="1195" s="98" customFormat="1" hidden="1"/>
    <row r="1196" s="98" customFormat="1" hidden="1"/>
    <row r="1197" s="98" customFormat="1" hidden="1"/>
    <row r="1198" s="98" customFormat="1" hidden="1"/>
    <row r="1199" s="98" customFormat="1" hidden="1"/>
    <row r="1200" s="98" customFormat="1" hidden="1"/>
    <row r="1201" s="98" customFormat="1" hidden="1"/>
    <row r="1202" s="98" customFormat="1" hidden="1"/>
    <row r="1203" s="98" customFormat="1" hidden="1"/>
    <row r="1204" s="98" customFormat="1" hidden="1"/>
    <row r="1205" s="98" customFormat="1" hidden="1"/>
    <row r="1206" s="98" customFormat="1" hidden="1"/>
    <row r="1207" s="98" customFormat="1" hidden="1"/>
    <row r="1208" s="98" customFormat="1" hidden="1"/>
    <row r="1209" s="98" customFormat="1" hidden="1"/>
    <row r="1210" s="98" customFormat="1" hidden="1"/>
    <row r="1211" s="98" customFormat="1" hidden="1"/>
    <row r="1212" s="98" customFormat="1" hidden="1"/>
    <row r="1213" s="98" customFormat="1" hidden="1"/>
    <row r="1214" s="98" customFormat="1" hidden="1"/>
    <row r="1215" s="98" customFormat="1" hidden="1"/>
    <row r="1216" s="98" customFormat="1" hidden="1"/>
    <row r="1217" s="98" customFormat="1" hidden="1"/>
    <row r="1218" s="98" customFormat="1" hidden="1"/>
    <row r="1219" s="98" customFormat="1" hidden="1"/>
    <row r="1220" s="98" customFormat="1" hidden="1"/>
    <row r="1221" s="98" customFormat="1" hidden="1"/>
    <row r="1222" s="98" customFormat="1" hidden="1"/>
    <row r="1223" s="98" customFormat="1" hidden="1"/>
    <row r="1224" s="98" customFormat="1" hidden="1"/>
    <row r="1225" s="98" customFormat="1" hidden="1"/>
    <row r="1226" s="98" customFormat="1" hidden="1"/>
    <row r="1227" s="98" customFormat="1" hidden="1"/>
    <row r="1228" s="98" customFormat="1" hidden="1"/>
    <row r="1229" s="98" customFormat="1" hidden="1"/>
    <row r="1230" s="98" customFormat="1" hidden="1"/>
    <row r="1231" s="98" customFormat="1" hidden="1"/>
    <row r="1232" s="98" customFormat="1" hidden="1"/>
    <row r="1233" s="98" customFormat="1" hidden="1"/>
    <row r="1234" s="98" customFormat="1" hidden="1"/>
    <row r="1235" s="98" customFormat="1" hidden="1"/>
    <row r="1236" s="98" customFormat="1" hidden="1"/>
    <row r="1237" s="98" customFormat="1" hidden="1"/>
    <row r="1238" s="98" customFormat="1" hidden="1"/>
    <row r="1239" s="98" customFormat="1" hidden="1"/>
    <row r="1240" s="98" customFormat="1" hidden="1"/>
    <row r="1241" s="98" customFormat="1" hidden="1"/>
    <row r="1242" s="98" customFormat="1" hidden="1"/>
    <row r="1243" s="98" customFormat="1" hidden="1"/>
    <row r="1244" s="98" customFormat="1" hidden="1"/>
    <row r="1245" s="98" customFormat="1" hidden="1"/>
    <row r="1246" s="98" customFormat="1" hidden="1"/>
    <row r="1247" s="98" customFormat="1" hidden="1"/>
    <row r="1248" s="98" customFormat="1" hidden="1"/>
    <row r="1249" s="98" customFormat="1" hidden="1"/>
    <row r="1250" s="98" customFormat="1" hidden="1"/>
    <row r="1251" s="98" customFormat="1" hidden="1"/>
    <row r="1252" s="98" customFormat="1" hidden="1"/>
    <row r="1253" s="98" customFormat="1" hidden="1"/>
    <row r="1254" s="98" customFormat="1" hidden="1"/>
    <row r="1255" s="98" customFormat="1" hidden="1"/>
    <row r="1256" s="98" customFormat="1" hidden="1"/>
    <row r="1257" s="98" customFormat="1" hidden="1"/>
    <row r="1258" s="98" customFormat="1" hidden="1"/>
    <row r="1259" s="98" customFormat="1" hidden="1"/>
    <row r="1260" s="98" customFormat="1" hidden="1"/>
    <row r="1261" s="98" customFormat="1" hidden="1"/>
    <row r="1262" s="98" customFormat="1" hidden="1"/>
    <row r="1263" s="98" customFormat="1" hidden="1"/>
    <row r="1264" s="98" customFormat="1" hidden="1"/>
    <row r="1265" s="98" customFormat="1" hidden="1"/>
    <row r="1266" s="98" customFormat="1" hidden="1"/>
    <row r="1267" s="98" customFormat="1" hidden="1"/>
    <row r="1268" s="98" customFormat="1" hidden="1"/>
    <row r="1269" s="98" customFormat="1" hidden="1"/>
    <row r="1270" s="98" customFormat="1" hidden="1"/>
    <row r="1271" s="98" customFormat="1" hidden="1"/>
    <row r="1272" s="98" customFormat="1" hidden="1"/>
    <row r="1273" s="98" customFormat="1" hidden="1"/>
    <row r="1274" s="98" customFormat="1" hidden="1"/>
    <row r="1275" s="98" customFormat="1" hidden="1"/>
    <row r="1276" s="98" customFormat="1" hidden="1"/>
    <row r="1277" s="98" customFormat="1" hidden="1"/>
    <row r="1278" s="98" customFormat="1" hidden="1"/>
    <row r="1279" s="98" customFormat="1" hidden="1"/>
    <row r="1280" s="98" customFormat="1" hidden="1"/>
    <row r="1281" s="98" customFormat="1" hidden="1"/>
    <row r="1282" s="98" customFormat="1" hidden="1"/>
    <row r="1283" s="98" customFormat="1" hidden="1"/>
    <row r="1284" s="98" customFormat="1" hidden="1"/>
    <row r="1285" s="98" customFormat="1" hidden="1"/>
    <row r="1286" s="98" customFormat="1" hidden="1"/>
    <row r="1287" s="98" customFormat="1" hidden="1"/>
    <row r="1288" s="98" customFormat="1" hidden="1"/>
    <row r="1289" s="98" customFormat="1" hidden="1"/>
    <row r="1290" s="98" customFormat="1" hidden="1"/>
    <row r="1291" s="98" customFormat="1" hidden="1"/>
    <row r="1292" s="98" customFormat="1" hidden="1"/>
    <row r="1293" s="98" customFormat="1" hidden="1"/>
    <row r="1294" s="98" customFormat="1" hidden="1"/>
    <row r="1295" s="98" customFormat="1" hidden="1"/>
    <row r="1296" s="98" customFormat="1" hidden="1"/>
    <row r="1297" s="98" customFormat="1" hidden="1"/>
    <row r="1298" s="98" customFormat="1" hidden="1"/>
    <row r="1299" s="98" customFormat="1" hidden="1"/>
    <row r="1300" s="98" customFormat="1" hidden="1"/>
    <row r="1301" s="98" customFormat="1" hidden="1"/>
    <row r="1302" s="98" customFormat="1" hidden="1"/>
    <row r="1303" s="98" customFormat="1" hidden="1"/>
    <row r="1304" s="98" customFormat="1" hidden="1"/>
    <row r="1305" s="98" customFormat="1" hidden="1"/>
    <row r="1306" s="98" customFormat="1" hidden="1"/>
    <row r="1307" s="98" customFormat="1" hidden="1"/>
    <row r="1308" s="98" customFormat="1" hidden="1"/>
    <row r="1309" s="98" customFormat="1" hidden="1"/>
    <row r="1310" s="98" customFormat="1" hidden="1"/>
    <row r="1311" s="98" customFormat="1" hidden="1"/>
    <row r="1312" s="98" customFormat="1" hidden="1"/>
    <row r="1313" s="98" customFormat="1" hidden="1"/>
    <row r="1314" s="98" customFormat="1" hidden="1"/>
    <row r="1315" s="98" customFormat="1" hidden="1"/>
    <row r="1316" s="98" customFormat="1" hidden="1"/>
    <row r="1317" s="98" customFormat="1" hidden="1"/>
    <row r="1318" s="98" customFormat="1" hidden="1"/>
    <row r="1319" s="98" customFormat="1" hidden="1"/>
    <row r="1320" s="98" customFormat="1" hidden="1"/>
    <row r="1321" s="98" customFormat="1" hidden="1"/>
    <row r="1322" s="98" customFormat="1" hidden="1"/>
    <row r="1323" s="98" customFormat="1" hidden="1"/>
    <row r="1324" s="98" customFormat="1" hidden="1"/>
    <row r="1325" s="98" customFormat="1" hidden="1"/>
    <row r="1326" s="98" customFormat="1" hidden="1"/>
    <row r="1327" s="98" customFormat="1" hidden="1"/>
    <row r="1328" s="98" customFormat="1" hidden="1"/>
    <row r="1329" s="98" customFormat="1" hidden="1"/>
    <row r="1330" s="98" customFormat="1" hidden="1"/>
    <row r="1331" s="98" customFormat="1" hidden="1"/>
    <row r="1332" s="98" customFormat="1" hidden="1"/>
    <row r="1333" s="98" customFormat="1" hidden="1"/>
    <row r="1334" s="98" customFormat="1" hidden="1"/>
    <row r="1335" s="98" customFormat="1" hidden="1"/>
    <row r="1336" s="98" customFormat="1" hidden="1"/>
    <row r="1337" s="98" customFormat="1" hidden="1"/>
    <row r="1338" s="98" customFormat="1" hidden="1"/>
    <row r="1339" s="98" customFormat="1" hidden="1"/>
    <row r="1340" s="98" customFormat="1" hidden="1"/>
    <row r="1341" s="98" customFormat="1" hidden="1"/>
    <row r="1342" s="98" customFormat="1" hidden="1"/>
    <row r="1343" s="98" customFormat="1" hidden="1"/>
    <row r="1344" s="98" customFormat="1" hidden="1"/>
    <row r="1345" s="98" customFormat="1" hidden="1"/>
    <row r="1346" s="98" customFormat="1" hidden="1"/>
    <row r="1347" s="98" customFormat="1" hidden="1"/>
    <row r="1348" s="98" customFormat="1" hidden="1"/>
    <row r="1349" s="98" customFormat="1" hidden="1"/>
    <row r="1350" s="98" customFormat="1" hidden="1"/>
    <row r="1351" s="98" customFormat="1" hidden="1"/>
    <row r="1352" s="98" customFormat="1" hidden="1"/>
    <row r="1353" s="98" customFormat="1" hidden="1"/>
    <row r="1354" s="98" customFormat="1" hidden="1"/>
    <row r="1355" s="98" customFormat="1" hidden="1"/>
    <row r="1356" s="98" customFormat="1" hidden="1"/>
    <row r="1357" s="98" customFormat="1" hidden="1"/>
    <row r="1358" s="98" customFormat="1" hidden="1"/>
    <row r="1359" s="98" customFormat="1" hidden="1"/>
    <row r="1360" s="98" customFormat="1" hidden="1"/>
    <row r="1361" s="98" customFormat="1" hidden="1"/>
    <row r="1362" s="98" customFormat="1" hidden="1"/>
    <row r="1363" s="98" customFormat="1" hidden="1"/>
    <row r="1364" s="98" customFormat="1" hidden="1"/>
    <row r="1365" s="98" customFormat="1" hidden="1"/>
    <row r="1366" s="98" customFormat="1" hidden="1"/>
    <row r="1367" s="98" customFormat="1" hidden="1"/>
    <row r="1368" s="98" customFormat="1" hidden="1"/>
    <row r="1369" s="98" customFormat="1" hidden="1"/>
    <row r="1370" s="98" customFormat="1" hidden="1"/>
    <row r="1371" s="98" customFormat="1" hidden="1"/>
    <row r="1372" s="98" customFormat="1" hidden="1"/>
    <row r="1373" s="98" customFormat="1" hidden="1"/>
    <row r="1374" s="98" customFormat="1" hidden="1"/>
    <row r="1375" s="98" customFormat="1" hidden="1"/>
    <row r="1376" s="98" customFormat="1" hidden="1"/>
    <row r="1377" s="98" customFormat="1" hidden="1"/>
    <row r="1378" s="98" customFormat="1" hidden="1"/>
    <row r="1379" s="98" customFormat="1" hidden="1"/>
    <row r="1380" s="98" customFormat="1" hidden="1"/>
    <row r="1381" s="98" customFormat="1" hidden="1"/>
    <row r="1382" s="98" customFormat="1" hidden="1"/>
  </sheetData>
  <sheetProtection formatCells="0" formatColumns="0" formatRows="0" insertRows="0" deleteRows="0" sort="0"/>
  <mergeCells count="8">
    <mergeCell ref="A7:K7"/>
    <mergeCell ref="A8:K8"/>
    <mergeCell ref="D1:E3"/>
    <mergeCell ref="A12:C12"/>
    <mergeCell ref="A9:D9"/>
    <mergeCell ref="G9:J9"/>
    <mergeCell ref="A10:D10"/>
    <mergeCell ref="G10:J10"/>
  </mergeCells>
  <dataValidations count="5">
    <dataValidation type="list" allowBlank="1" showInputMessage="1" showErrorMessage="1" error="Please enter &quot;No&quot;,&quot;Yes-But no action taken&quot;, &quot;Yes-Approved&quot; , &quot;Yes-Denied&quot;  " sqref="S1:S3" xr:uid="{47C011A3-DE89-4BAE-969D-C6CAC092B1EB}">
      <formula1>"No,Yes-But no action taken,Yes-Approved,Yes-Denied"</formula1>
    </dataValidation>
    <dataValidation allowBlank="1" showInputMessage="1" sqref="J1 K4" xr:uid="{D34BAEAC-09B7-4665-8A28-AA9A46CA2A76}"/>
    <dataValidation type="whole" operator="greaterThanOrEqual" allowBlank="1" showInputMessage="1" showErrorMessage="1" error="Please enter a number" sqref="G103:J1227" xr:uid="{8BB50D38-39FF-48F6-9694-79753A904039}">
      <formula1>-100</formula1>
    </dataValidation>
    <dataValidation type="whole" operator="greaterThanOrEqual" allowBlank="1" showInputMessage="1" showErrorMessage="1" error="Please enter a number greater than or equal to 0." sqref="G13:J99" xr:uid="{F6044E13-230C-416C-BF1D-3808CAB04E7E}">
      <formula1>0</formula1>
    </dataValidation>
    <dataValidation type="date" allowBlank="1" showInputMessage="1" showErrorMessage="1" sqref="F13:F99" xr:uid="{A04C359D-4B5C-4914-AA49-5D1D0CE41CD6}">
      <formula1>36526</formula1>
      <formula2>54789</formula2>
    </dataValidation>
  </dataValidations>
  <printOptions horizontalCentered="1"/>
  <pageMargins left="0.7" right="0.7" top="0.75" bottom="0.75" header="0.3" footer="0.3"/>
  <pageSetup paperSize="5" scale="34" orientation="landscape" r:id="rId1"/>
  <headerFooter>
    <oddFooter>&amp;L&amp;"Arial,Bold"&amp;18&amp;K0070C0Annual Progress Report  &amp;R&amp;12January 2020</oddFooter>
  </headerFooter>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DF6341E0-EE37-4E2E-8449-A18B42A6A0C8}">
          <x14:formula1>
            <xm:f>'Deed Rest And Asst Pgm Data'!$I$2:$I$3</xm:f>
          </x14:formula1>
          <xm:sqref>E13:E99</xm:sqref>
        </x14:dataValidation>
      </x14:dataValidations>
    </ext>
  </extLs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E4235F-217F-4B28-A94B-E46BF552B30B}">
  <sheetPr codeName="Sheet18">
    <pageSetUpPr fitToPage="1"/>
  </sheetPr>
  <dimension ref="A1:Z1382"/>
  <sheetViews>
    <sheetView showZeros="0" zoomScale="90" zoomScaleNormal="90" zoomScaleSheetLayoutView="70" workbookViewId="0">
      <selection activeCell="A12" sqref="A12:C12"/>
    </sheetView>
  </sheetViews>
  <sheetFormatPr defaultColWidth="0" defaultRowHeight="14.25" zeroHeight="1"/>
  <cols>
    <col min="1" max="4" width="16.5703125" style="10" customWidth="1"/>
    <col min="5" max="5" width="22.85546875" style="178" customWidth="1"/>
    <col min="6" max="6" width="16.5703125" style="178" customWidth="1"/>
    <col min="7" max="13" width="16.5703125" style="10" customWidth="1"/>
    <col min="14" max="14" width="21" style="10" customWidth="1"/>
    <col min="15" max="15" width="17.85546875" style="10" customWidth="1"/>
    <col min="16" max="16384" width="8.7109375" style="10" hidden="1"/>
  </cols>
  <sheetData>
    <row r="1" spans="1:26" s="96" customFormat="1" ht="27" customHeight="1">
      <c r="A1" s="368" t="s">
        <v>390</v>
      </c>
      <c r="B1" s="379" t="str">
        <f>'Start Here'!B4:E4</f>
        <v>Newport Beach</v>
      </c>
      <c r="C1" s="380"/>
      <c r="D1" s="714" t="s">
        <v>1709</v>
      </c>
      <c r="E1" s="715"/>
      <c r="F1" s="715"/>
      <c r="G1" s="155" t="s">
        <v>485</v>
      </c>
      <c r="H1" s="155"/>
      <c r="I1" s="155"/>
      <c r="J1" s="155"/>
      <c r="K1" s="155"/>
      <c r="M1" s="712" t="s">
        <v>486</v>
      </c>
      <c r="N1" s="712"/>
      <c r="O1" s="712"/>
      <c r="Q1" s="155"/>
      <c r="R1" s="155"/>
      <c r="S1" s="155"/>
      <c r="T1" s="155"/>
      <c r="U1" s="155"/>
      <c r="V1" s="155"/>
      <c r="W1" s="155"/>
      <c r="X1" s="155"/>
      <c r="Y1" s="2"/>
      <c r="Z1" s="2"/>
    </row>
    <row r="2" spans="1:26" s="96" customFormat="1" ht="36.75" customHeight="1">
      <c r="A2" s="368" t="s">
        <v>1586</v>
      </c>
      <c r="B2" s="310">
        <f>'Start Here'!B5</f>
        <v>2025</v>
      </c>
      <c r="C2" s="369" t="str">
        <f>'Table A2'!C2</f>
        <v>(Jan. 1 - Dec. 31)</v>
      </c>
      <c r="D2" s="714"/>
      <c r="E2" s="715"/>
      <c r="F2" s="715"/>
      <c r="G2" s="155" t="s">
        <v>487</v>
      </c>
      <c r="H2" s="155"/>
      <c r="I2" s="155"/>
      <c r="J2" s="155"/>
      <c r="K2" s="155"/>
      <c r="M2" s="713" t="s">
        <v>484</v>
      </c>
      <c r="N2" s="713"/>
      <c r="O2" s="713"/>
      <c r="Q2" s="155"/>
      <c r="R2" s="155"/>
      <c r="S2" s="155"/>
      <c r="T2" s="155"/>
      <c r="U2" s="155"/>
      <c r="V2" s="155"/>
      <c r="W2" s="155"/>
      <c r="X2" s="155"/>
      <c r="Y2" s="3"/>
      <c r="Z2" s="3"/>
    </row>
    <row r="3" spans="1:26" s="96" customFormat="1" ht="33.75" customHeight="1">
      <c r="A3" s="309" t="s">
        <v>488</v>
      </c>
      <c r="B3" s="310" t="str">
        <f>IFERROR(IF(ISBLANK(VLOOKUP(B1,'Planning Periods'!$E$2:$P$540,12)),"5th Cycle",VLOOKUP(B1,'Planning Periods'!$E$2:$P$540,12)),"")</f>
        <v>6th Cycle</v>
      </c>
      <c r="C3" s="232" t="str">
        <f>IF(ISBLANK(B1),"",IFERROR(VLOOKUP(B1,'Planning Periods'!$E$2:$Q$540,10),""))</f>
        <v>10/15/2021 - 10/15/2029</v>
      </c>
      <c r="D3" s="714"/>
      <c r="E3" s="715"/>
      <c r="F3" s="715"/>
      <c r="G3" s="12"/>
      <c r="H3" s="12"/>
      <c r="I3" s="12"/>
      <c r="J3" s="12"/>
      <c r="K3" s="12"/>
      <c r="O3" s="12"/>
      <c r="P3" s="12"/>
      <c r="Q3" s="12"/>
      <c r="R3" s="12"/>
      <c r="S3" s="12"/>
      <c r="T3" s="12"/>
      <c r="U3" s="12"/>
      <c r="V3" s="12"/>
      <c r="W3" s="12"/>
      <c r="X3" s="12"/>
      <c r="Y3" s="12"/>
      <c r="Z3" s="12"/>
    </row>
    <row r="4" spans="1:26" s="1" customFormat="1" ht="16.5" customHeight="1">
      <c r="O4" s="121"/>
    </row>
    <row r="5" spans="1:26" s="1" customFormat="1" ht="13.5" customHeight="1">
      <c r="D5" s="7"/>
      <c r="E5" s="7"/>
      <c r="F5" s="7"/>
    </row>
    <row r="6" spans="1:26" s="127" customFormat="1" ht="13.5" customHeight="1"/>
    <row r="7" spans="1:26" ht="18">
      <c r="A7" s="684" t="s">
        <v>1710</v>
      </c>
      <c r="B7" s="685"/>
      <c r="C7" s="685"/>
      <c r="D7" s="685"/>
      <c r="E7" s="685"/>
      <c r="F7" s="685"/>
      <c r="G7" s="685"/>
      <c r="H7" s="685"/>
      <c r="I7" s="685"/>
      <c r="J7" s="685"/>
      <c r="K7" s="685"/>
      <c r="L7" s="685"/>
      <c r="M7" s="685"/>
      <c r="N7" s="685"/>
      <c r="O7" s="686"/>
    </row>
    <row r="8" spans="1:26" ht="19.899999999999999" customHeight="1">
      <c r="A8" s="684" t="s">
        <v>1711</v>
      </c>
      <c r="B8" s="685"/>
      <c r="C8" s="685"/>
      <c r="D8" s="685"/>
      <c r="E8" s="685"/>
      <c r="F8" s="685"/>
      <c r="G8" s="685"/>
      <c r="H8" s="685"/>
      <c r="I8" s="685"/>
      <c r="J8" s="685"/>
      <c r="K8" s="685"/>
      <c r="L8" s="685"/>
      <c r="M8" s="685"/>
      <c r="N8" s="685"/>
      <c r="O8" s="686"/>
    </row>
    <row r="9" spans="1:26" ht="45" customHeight="1">
      <c r="A9" s="602" t="s">
        <v>520</v>
      </c>
      <c r="B9" s="603"/>
      <c r="C9" s="603"/>
      <c r="D9" s="604"/>
      <c r="E9" s="494" t="s">
        <v>530</v>
      </c>
      <c r="F9" s="494" t="s">
        <v>350</v>
      </c>
      <c r="G9" s="662" t="s">
        <v>1712</v>
      </c>
      <c r="H9" s="662"/>
      <c r="I9" s="662"/>
      <c r="J9" s="662"/>
      <c r="K9" s="662"/>
      <c r="L9" s="662"/>
      <c r="M9" s="662"/>
      <c r="N9" s="494" t="s">
        <v>1713</v>
      </c>
      <c r="O9" s="415" t="s">
        <v>531</v>
      </c>
    </row>
    <row r="10" spans="1:26" ht="14.25" customHeight="1">
      <c r="A10" s="598">
        <v>1</v>
      </c>
      <c r="B10" s="599"/>
      <c r="C10" s="599"/>
      <c r="D10" s="601"/>
      <c r="E10" s="240">
        <v>2</v>
      </c>
      <c r="F10" s="240">
        <v>3</v>
      </c>
      <c r="G10" s="598">
        <v>4</v>
      </c>
      <c r="H10" s="599"/>
      <c r="I10" s="599"/>
      <c r="J10" s="599"/>
      <c r="K10" s="599"/>
      <c r="L10" s="600"/>
      <c r="M10" s="600"/>
      <c r="N10" s="240">
        <v>5</v>
      </c>
      <c r="O10" s="457">
        <v>6</v>
      </c>
    </row>
    <row r="11" spans="1:26" ht="66.75" customHeight="1" thickBot="1">
      <c r="A11" s="476" t="s">
        <v>1549</v>
      </c>
      <c r="B11" s="476" t="s">
        <v>374</v>
      </c>
      <c r="C11" s="476" t="s">
        <v>534</v>
      </c>
      <c r="D11" s="476" t="s">
        <v>1550</v>
      </c>
      <c r="E11" s="476" t="s">
        <v>1714</v>
      </c>
      <c r="F11" s="476" t="s">
        <v>350</v>
      </c>
      <c r="G11" s="372" t="s">
        <v>638</v>
      </c>
      <c r="H11" s="372" t="s">
        <v>639</v>
      </c>
      <c r="I11" s="372" t="s">
        <v>640</v>
      </c>
      <c r="J11" s="372" t="s">
        <v>641</v>
      </c>
      <c r="K11" s="372" t="s">
        <v>642</v>
      </c>
      <c r="L11" s="372" t="s">
        <v>643</v>
      </c>
      <c r="M11" s="372" t="s">
        <v>549</v>
      </c>
      <c r="N11" s="416" t="s">
        <v>1715</v>
      </c>
      <c r="O11" s="476" t="s">
        <v>531</v>
      </c>
    </row>
    <row r="12" spans="1:26" s="115" customFormat="1" ht="15.75" thickTop="1">
      <c r="A12" s="675" t="s">
        <v>560</v>
      </c>
      <c r="B12" s="676"/>
      <c r="C12" s="677"/>
      <c r="D12" s="82"/>
      <c r="E12" s="82"/>
      <c r="F12" s="82"/>
      <c r="G12" s="113" cm="1">
        <f t="array" ref="G12">SUMPRODUCT((YEAR($L13:$L1000)='Start Here'!$B$5)*G13:G1000)</f>
        <v>0</v>
      </c>
      <c r="H12" s="113"/>
      <c r="I12" s="113"/>
      <c r="J12" s="113"/>
      <c r="K12" s="113"/>
      <c r="L12" s="113" cm="1">
        <f t="array" ref="L12">SUMPRODUCT((YEAR($L13:$L1000)='Start Here'!$B$5)*L13:L1000)</f>
        <v>0</v>
      </c>
      <c r="M12" s="113" cm="1">
        <f t="array" ref="M12">SUMPRODUCT((YEAR($L13:$L1000)='Start Here'!$B$5)*M13:M1000)</f>
        <v>0</v>
      </c>
      <c r="N12" s="242" cm="1">
        <f t="array" ref="N12">SUMPRODUCT((YEAR($L13:$L1000)='Start Here'!$B$5)*N13:N1000)</f>
        <v>0</v>
      </c>
      <c r="O12" s="113"/>
    </row>
    <row r="13" spans="1:26" s="98" customFormat="1">
      <c r="A13" s="178"/>
      <c r="B13" s="178"/>
      <c r="C13" s="178"/>
      <c r="D13" s="178"/>
      <c r="E13" s="178"/>
      <c r="F13" s="178"/>
      <c r="G13" s="178"/>
      <c r="H13" s="178"/>
      <c r="I13" s="178"/>
      <c r="J13" s="178"/>
      <c r="K13" s="178"/>
      <c r="L13" s="178"/>
      <c r="M13" s="178"/>
      <c r="N13" s="178"/>
      <c r="O13" s="178"/>
    </row>
    <row r="14" spans="1:26" s="98" customFormat="1">
      <c r="A14" s="178"/>
      <c r="B14" s="178"/>
      <c r="C14" s="178"/>
      <c r="D14" s="178"/>
      <c r="E14" s="178"/>
      <c r="F14" s="178"/>
      <c r="G14" s="178"/>
      <c r="H14" s="178"/>
      <c r="I14" s="178"/>
      <c r="J14" s="178"/>
      <c r="K14" s="178"/>
      <c r="L14" s="178"/>
      <c r="M14" s="178"/>
      <c r="N14" s="178"/>
      <c r="O14" s="178"/>
    </row>
    <row r="15" spans="1:26" s="98" customFormat="1">
      <c r="A15" s="178"/>
      <c r="B15" s="178"/>
      <c r="C15" s="178"/>
      <c r="D15" s="178"/>
      <c r="E15" s="178"/>
      <c r="F15" s="178"/>
      <c r="G15" s="178"/>
      <c r="H15" s="178"/>
      <c r="I15" s="178"/>
      <c r="J15" s="178"/>
      <c r="K15" s="178"/>
      <c r="L15" s="178"/>
      <c r="M15" s="178"/>
      <c r="N15" s="178"/>
      <c r="O15" s="178"/>
    </row>
    <row r="16" spans="1:26" s="98" customFormat="1">
      <c r="A16" s="178"/>
      <c r="B16" s="178"/>
      <c r="C16" s="178"/>
      <c r="D16" s="178"/>
      <c r="E16" s="178"/>
      <c r="F16" s="178"/>
      <c r="G16" s="178"/>
      <c r="H16" s="178"/>
      <c r="I16" s="178"/>
      <c r="J16" s="178"/>
      <c r="K16" s="178"/>
      <c r="L16" s="178"/>
      <c r="M16" s="178"/>
      <c r="N16" s="178"/>
      <c r="O16" s="178"/>
    </row>
    <row r="17" spans="1:15" s="98" customFormat="1">
      <c r="A17" s="178"/>
      <c r="B17" s="178"/>
      <c r="C17" s="178"/>
      <c r="D17" s="178"/>
      <c r="E17" s="178"/>
      <c r="F17" s="178"/>
      <c r="G17" s="178"/>
      <c r="H17" s="178"/>
      <c r="I17" s="178"/>
      <c r="J17" s="178"/>
      <c r="K17" s="178"/>
      <c r="L17" s="178"/>
      <c r="M17" s="178"/>
      <c r="N17" s="178"/>
      <c r="O17" s="178"/>
    </row>
    <row r="18" spans="1:15" s="98" customFormat="1">
      <c r="A18" s="178"/>
      <c r="B18" s="178"/>
      <c r="C18" s="178"/>
      <c r="D18" s="178"/>
      <c r="E18" s="178"/>
      <c r="F18" s="178"/>
      <c r="G18" s="178"/>
      <c r="H18" s="178"/>
      <c r="I18" s="178"/>
      <c r="J18" s="178"/>
      <c r="K18" s="178"/>
      <c r="L18" s="178"/>
      <c r="M18" s="178"/>
      <c r="N18" s="178"/>
      <c r="O18" s="178"/>
    </row>
    <row r="19" spans="1:15" s="98" customFormat="1">
      <c r="A19" s="178"/>
      <c r="B19" s="178"/>
      <c r="C19" s="178"/>
      <c r="D19" s="178"/>
      <c r="E19" s="178"/>
      <c r="F19" s="178"/>
      <c r="G19" s="178"/>
      <c r="H19" s="178"/>
      <c r="I19" s="178"/>
      <c r="J19" s="178"/>
      <c r="K19" s="178"/>
      <c r="L19" s="178"/>
      <c r="M19" s="178"/>
      <c r="N19" s="178"/>
      <c r="O19" s="178"/>
    </row>
    <row r="20" spans="1:15" s="98" customFormat="1">
      <c r="A20" s="178"/>
      <c r="B20" s="178"/>
      <c r="C20" s="178"/>
      <c r="D20" s="178"/>
      <c r="E20" s="178"/>
      <c r="F20" s="178"/>
      <c r="G20" s="178"/>
      <c r="H20" s="178"/>
      <c r="I20" s="178"/>
      <c r="J20" s="178"/>
      <c r="K20" s="178"/>
      <c r="L20" s="178"/>
      <c r="M20" s="178"/>
      <c r="N20" s="178"/>
      <c r="O20" s="178"/>
    </row>
    <row r="21" spans="1:15" s="98" customFormat="1">
      <c r="A21" s="178"/>
      <c r="B21" s="178"/>
      <c r="C21" s="178"/>
      <c r="D21" s="178"/>
      <c r="E21" s="178"/>
      <c r="F21" s="178"/>
      <c r="G21" s="178"/>
      <c r="H21" s="178"/>
      <c r="I21" s="178"/>
      <c r="J21" s="178"/>
      <c r="K21" s="178"/>
      <c r="L21" s="178"/>
      <c r="M21" s="178"/>
      <c r="N21" s="178"/>
      <c r="O21" s="178"/>
    </row>
    <row r="22" spans="1:15" s="98" customFormat="1">
      <c r="A22" s="178"/>
      <c r="B22" s="178"/>
      <c r="C22" s="178"/>
      <c r="D22" s="178"/>
      <c r="E22" s="178"/>
      <c r="F22" s="178"/>
      <c r="G22" s="178"/>
      <c r="H22" s="178"/>
      <c r="I22" s="178"/>
      <c r="J22" s="178"/>
      <c r="K22" s="178"/>
      <c r="L22" s="178"/>
      <c r="M22" s="178"/>
      <c r="N22" s="178"/>
      <c r="O22" s="178"/>
    </row>
    <row r="23" spans="1:15" s="98" customFormat="1">
      <c r="A23" s="178"/>
      <c r="B23" s="178"/>
      <c r="C23" s="178"/>
      <c r="D23" s="178"/>
      <c r="E23" s="178"/>
      <c r="F23" s="178"/>
      <c r="G23" s="178"/>
      <c r="H23" s="178"/>
      <c r="I23" s="178"/>
      <c r="J23" s="178"/>
      <c r="K23" s="178"/>
      <c r="L23" s="178"/>
      <c r="M23" s="178"/>
      <c r="N23" s="178"/>
      <c r="O23" s="178"/>
    </row>
    <row r="24" spans="1:15" s="98" customFormat="1" hidden="1">
      <c r="A24" s="178"/>
      <c r="B24" s="178"/>
      <c r="C24" s="178"/>
      <c r="D24" s="178"/>
      <c r="E24" s="178"/>
      <c r="F24" s="178"/>
      <c r="G24" s="178"/>
      <c r="H24" s="178"/>
      <c r="I24" s="178"/>
      <c r="J24" s="178"/>
      <c r="K24" s="178"/>
      <c r="L24" s="178"/>
      <c r="M24" s="178"/>
      <c r="N24" s="178"/>
      <c r="O24" s="178"/>
    </row>
    <row r="25" spans="1:15" s="98" customFormat="1" hidden="1">
      <c r="A25" s="178"/>
      <c r="B25" s="178"/>
      <c r="C25" s="178"/>
      <c r="D25" s="178"/>
      <c r="E25" s="178"/>
      <c r="F25" s="178"/>
      <c r="G25" s="178"/>
      <c r="H25" s="178"/>
      <c r="I25" s="178"/>
      <c r="J25" s="178"/>
      <c r="K25" s="178"/>
      <c r="L25" s="178"/>
      <c r="M25" s="178"/>
      <c r="N25" s="178"/>
      <c r="O25" s="178"/>
    </row>
    <row r="26" spans="1:15" s="98" customFormat="1" hidden="1">
      <c r="A26" s="178"/>
      <c r="B26" s="178"/>
      <c r="C26" s="178"/>
      <c r="D26" s="178"/>
      <c r="E26" s="178"/>
      <c r="F26" s="178"/>
      <c r="G26" s="178"/>
      <c r="H26" s="178"/>
      <c r="I26" s="178"/>
      <c r="J26" s="178"/>
      <c r="K26" s="178"/>
      <c r="L26" s="178"/>
      <c r="M26" s="178"/>
      <c r="N26" s="178"/>
      <c r="O26" s="178"/>
    </row>
    <row r="27" spans="1:15" s="98" customFormat="1" hidden="1">
      <c r="A27" s="178"/>
      <c r="B27" s="178"/>
      <c r="C27" s="178"/>
      <c r="D27" s="178"/>
      <c r="E27" s="178"/>
      <c r="F27" s="178"/>
      <c r="G27" s="178"/>
      <c r="H27" s="178"/>
      <c r="I27" s="178"/>
      <c r="J27" s="178"/>
      <c r="K27" s="178"/>
      <c r="L27" s="178"/>
      <c r="M27" s="178"/>
      <c r="N27" s="178"/>
      <c r="O27" s="178"/>
    </row>
    <row r="28" spans="1:15" s="98" customFormat="1" hidden="1">
      <c r="A28" s="178"/>
      <c r="B28" s="178"/>
      <c r="C28" s="178"/>
      <c r="D28" s="178"/>
      <c r="E28" s="178"/>
      <c r="F28" s="178"/>
      <c r="G28" s="178"/>
      <c r="H28" s="178"/>
      <c r="I28" s="178"/>
      <c r="J28" s="178"/>
      <c r="K28" s="178"/>
      <c r="L28" s="178"/>
      <c r="M28" s="178"/>
      <c r="N28" s="178"/>
      <c r="O28" s="178"/>
    </row>
    <row r="29" spans="1:15" s="98" customFormat="1" hidden="1">
      <c r="A29" s="178"/>
      <c r="B29" s="178"/>
      <c r="C29" s="178"/>
      <c r="D29" s="178"/>
      <c r="E29" s="178"/>
      <c r="F29" s="178"/>
      <c r="G29" s="178"/>
      <c r="H29" s="178"/>
      <c r="I29" s="178"/>
      <c r="J29" s="178"/>
      <c r="K29" s="178"/>
      <c r="L29" s="178"/>
      <c r="M29" s="178"/>
      <c r="N29" s="178"/>
      <c r="O29" s="178"/>
    </row>
    <row r="30" spans="1:15" s="98" customFormat="1" hidden="1">
      <c r="A30" s="178"/>
      <c r="B30" s="178"/>
      <c r="C30" s="178"/>
      <c r="D30" s="178"/>
      <c r="E30" s="178"/>
      <c r="F30" s="178"/>
      <c r="G30" s="178"/>
      <c r="H30" s="178"/>
      <c r="I30" s="178"/>
      <c r="J30" s="178"/>
      <c r="K30" s="178"/>
      <c r="L30" s="178"/>
      <c r="M30" s="178"/>
      <c r="N30" s="178"/>
      <c r="O30" s="178"/>
    </row>
    <row r="31" spans="1:15" s="98" customFormat="1" hidden="1">
      <c r="A31" s="178"/>
      <c r="B31" s="178"/>
      <c r="C31" s="178"/>
      <c r="D31" s="178"/>
      <c r="E31" s="178"/>
      <c r="F31" s="178"/>
      <c r="G31" s="178"/>
      <c r="H31" s="178"/>
      <c r="I31" s="178"/>
      <c r="J31" s="178"/>
      <c r="K31" s="178"/>
      <c r="L31" s="178"/>
      <c r="M31" s="178"/>
      <c r="N31" s="178"/>
      <c r="O31" s="178"/>
    </row>
    <row r="32" spans="1:15" s="98" customFormat="1" hidden="1">
      <c r="A32" s="178"/>
      <c r="B32" s="178"/>
      <c r="C32" s="178"/>
      <c r="D32" s="178"/>
      <c r="E32" s="178"/>
      <c r="F32" s="178"/>
      <c r="G32" s="178"/>
      <c r="H32" s="178"/>
      <c r="I32" s="178"/>
      <c r="J32" s="178"/>
      <c r="K32" s="178"/>
      <c r="L32" s="178"/>
      <c r="M32" s="178"/>
      <c r="N32" s="178"/>
      <c r="O32" s="178"/>
    </row>
    <row r="33" spans="1:15" s="98" customFormat="1" hidden="1">
      <c r="A33" s="178"/>
      <c r="B33" s="178"/>
      <c r="C33" s="178"/>
      <c r="D33" s="178"/>
      <c r="E33" s="178"/>
      <c r="F33" s="178"/>
      <c r="G33" s="178"/>
      <c r="H33" s="178"/>
      <c r="I33" s="178"/>
      <c r="J33" s="178"/>
      <c r="K33" s="178"/>
      <c r="L33" s="178"/>
      <c r="M33" s="178"/>
      <c r="N33" s="178"/>
      <c r="O33" s="178"/>
    </row>
    <row r="34" spans="1:15" s="98" customFormat="1" hidden="1">
      <c r="A34" s="178"/>
      <c r="B34" s="178"/>
      <c r="C34" s="178"/>
      <c r="D34" s="178"/>
      <c r="E34" s="178"/>
      <c r="F34" s="178"/>
      <c r="G34" s="178"/>
      <c r="H34" s="178"/>
      <c r="I34" s="178"/>
      <c r="J34" s="178"/>
      <c r="K34" s="178"/>
      <c r="L34" s="178"/>
      <c r="M34" s="178"/>
      <c r="N34" s="178"/>
      <c r="O34" s="178"/>
    </row>
    <row r="35" spans="1:15" s="98" customFormat="1" hidden="1">
      <c r="A35" s="178"/>
      <c r="B35" s="178"/>
      <c r="C35" s="178"/>
      <c r="D35" s="178"/>
      <c r="E35" s="178"/>
      <c r="F35" s="178"/>
      <c r="G35" s="178"/>
      <c r="H35" s="178"/>
      <c r="I35" s="178"/>
      <c r="J35" s="178"/>
      <c r="K35" s="178"/>
      <c r="L35" s="178"/>
      <c r="M35" s="178"/>
      <c r="N35" s="178"/>
      <c r="O35" s="178"/>
    </row>
    <row r="36" spans="1:15" s="98" customFormat="1" hidden="1">
      <c r="A36" s="178"/>
      <c r="B36" s="178"/>
      <c r="C36" s="178"/>
      <c r="D36" s="178"/>
      <c r="E36" s="178"/>
      <c r="F36" s="178"/>
      <c r="G36" s="178"/>
      <c r="H36" s="178"/>
      <c r="I36" s="178"/>
      <c r="J36" s="178"/>
      <c r="K36" s="178"/>
      <c r="L36" s="178"/>
      <c r="M36" s="178"/>
      <c r="N36" s="178"/>
      <c r="O36" s="178"/>
    </row>
    <row r="37" spans="1:15" s="98" customFormat="1" hidden="1">
      <c r="A37" s="178"/>
      <c r="B37" s="178"/>
      <c r="C37" s="178"/>
      <c r="D37" s="178"/>
      <c r="E37" s="178"/>
      <c r="F37" s="178"/>
      <c r="G37" s="178"/>
      <c r="H37" s="178"/>
      <c r="I37" s="178"/>
      <c r="J37" s="178"/>
      <c r="K37" s="178"/>
      <c r="L37" s="178"/>
      <c r="M37" s="178"/>
      <c r="N37" s="178"/>
      <c r="O37" s="178"/>
    </row>
    <row r="38" spans="1:15" s="98" customFormat="1" hidden="1">
      <c r="A38" s="178"/>
      <c r="B38" s="178"/>
      <c r="C38" s="178"/>
      <c r="D38" s="178"/>
      <c r="E38" s="178"/>
      <c r="F38" s="178"/>
      <c r="G38" s="178"/>
      <c r="H38" s="178"/>
      <c r="I38" s="178"/>
      <c r="J38" s="178"/>
      <c r="K38" s="178"/>
      <c r="L38" s="178"/>
      <c r="M38" s="178"/>
      <c r="N38" s="178"/>
      <c r="O38" s="178"/>
    </row>
    <row r="39" spans="1:15" s="98" customFormat="1" hidden="1">
      <c r="A39" s="178"/>
      <c r="B39" s="178"/>
      <c r="C39" s="178"/>
      <c r="D39" s="178"/>
      <c r="E39" s="178"/>
      <c r="F39" s="178"/>
      <c r="G39" s="178"/>
      <c r="H39" s="178"/>
      <c r="I39" s="178"/>
      <c r="J39" s="178"/>
      <c r="K39" s="178"/>
      <c r="L39" s="178"/>
      <c r="M39" s="178"/>
      <c r="N39" s="178"/>
      <c r="O39" s="178"/>
    </row>
    <row r="40" spans="1:15" s="98" customFormat="1" hidden="1">
      <c r="A40" s="178"/>
      <c r="B40" s="178"/>
      <c r="C40" s="178"/>
      <c r="D40" s="178"/>
      <c r="E40" s="178"/>
      <c r="F40" s="178"/>
      <c r="G40" s="178"/>
      <c r="H40" s="178"/>
      <c r="I40" s="178"/>
      <c r="J40" s="178"/>
      <c r="K40" s="178"/>
      <c r="L40" s="178"/>
      <c r="M40" s="178"/>
      <c r="N40" s="178"/>
      <c r="O40" s="178"/>
    </row>
    <row r="41" spans="1:15" s="98" customFormat="1" hidden="1">
      <c r="A41" s="178"/>
      <c r="B41" s="178"/>
      <c r="C41" s="178"/>
      <c r="D41" s="178"/>
      <c r="E41" s="178"/>
      <c r="F41" s="178"/>
      <c r="G41" s="178"/>
      <c r="H41" s="178"/>
      <c r="I41" s="178"/>
      <c r="J41" s="178"/>
      <c r="K41" s="178"/>
      <c r="L41" s="178"/>
      <c r="M41" s="178"/>
      <c r="N41" s="178"/>
      <c r="O41" s="178"/>
    </row>
    <row r="42" spans="1:15" s="98" customFormat="1" hidden="1">
      <c r="A42" s="178"/>
      <c r="B42" s="178"/>
      <c r="C42" s="178"/>
      <c r="D42" s="178"/>
      <c r="E42" s="178"/>
      <c r="F42" s="178"/>
      <c r="G42" s="178"/>
      <c r="H42" s="178"/>
      <c r="I42" s="178"/>
      <c r="J42" s="178"/>
      <c r="K42" s="178"/>
      <c r="L42" s="178"/>
      <c r="M42" s="178"/>
      <c r="N42" s="178"/>
      <c r="O42" s="178"/>
    </row>
    <row r="43" spans="1:15" s="98" customFormat="1" hidden="1">
      <c r="A43" s="178"/>
      <c r="B43" s="178"/>
      <c r="C43" s="178"/>
      <c r="D43" s="178"/>
      <c r="E43" s="178"/>
      <c r="F43" s="178"/>
      <c r="G43" s="178"/>
      <c r="H43" s="178"/>
      <c r="I43" s="178"/>
      <c r="J43" s="178"/>
      <c r="K43" s="178"/>
      <c r="L43" s="178"/>
      <c r="M43" s="178"/>
      <c r="N43" s="178"/>
      <c r="O43" s="178"/>
    </row>
    <row r="44" spans="1:15" s="98" customFormat="1" hidden="1">
      <c r="A44" s="178"/>
      <c r="B44" s="178"/>
      <c r="C44" s="178"/>
      <c r="D44" s="178"/>
      <c r="E44" s="178"/>
      <c r="F44" s="178"/>
      <c r="G44" s="178"/>
      <c r="H44" s="178"/>
      <c r="I44" s="178"/>
      <c r="J44" s="178"/>
      <c r="K44" s="178"/>
      <c r="L44" s="178"/>
      <c r="M44" s="178"/>
      <c r="N44" s="178"/>
      <c r="O44" s="178"/>
    </row>
    <row r="45" spans="1:15" s="98" customFormat="1" hidden="1">
      <c r="A45" s="178"/>
      <c r="B45" s="178"/>
      <c r="C45" s="178"/>
      <c r="D45" s="178"/>
      <c r="E45" s="178"/>
      <c r="F45" s="178"/>
      <c r="G45" s="178"/>
      <c r="H45" s="178"/>
      <c r="I45" s="178"/>
      <c r="J45" s="178"/>
      <c r="K45" s="178"/>
      <c r="L45" s="178"/>
      <c r="M45" s="178"/>
      <c r="N45" s="178"/>
      <c r="O45" s="178"/>
    </row>
    <row r="46" spans="1:15" s="98" customFormat="1" hidden="1">
      <c r="A46" s="178"/>
      <c r="B46" s="178"/>
      <c r="C46" s="178"/>
      <c r="D46" s="178"/>
      <c r="E46" s="178"/>
      <c r="F46" s="178"/>
      <c r="G46" s="178"/>
      <c r="H46" s="178"/>
      <c r="I46" s="178"/>
      <c r="J46" s="178"/>
      <c r="K46" s="178"/>
      <c r="L46" s="178"/>
      <c r="M46" s="178"/>
      <c r="N46" s="178"/>
      <c r="O46" s="178"/>
    </row>
    <row r="47" spans="1:15" s="98" customFormat="1" hidden="1">
      <c r="A47" s="178"/>
      <c r="B47" s="178"/>
      <c r="C47" s="178"/>
      <c r="D47" s="178"/>
      <c r="E47" s="178"/>
      <c r="F47" s="178"/>
      <c r="G47" s="178"/>
      <c r="H47" s="178"/>
      <c r="I47" s="178"/>
      <c r="J47" s="178"/>
      <c r="K47" s="178"/>
      <c r="L47" s="178"/>
      <c r="M47" s="178"/>
      <c r="N47" s="178"/>
      <c r="O47" s="178"/>
    </row>
    <row r="48" spans="1:15" s="98" customFormat="1" hidden="1">
      <c r="A48" s="178"/>
      <c r="B48" s="178"/>
      <c r="C48" s="178"/>
      <c r="D48" s="178"/>
      <c r="E48" s="178"/>
      <c r="F48" s="178"/>
      <c r="G48" s="178"/>
      <c r="H48" s="178"/>
      <c r="I48" s="178"/>
      <c r="J48" s="178"/>
      <c r="K48" s="178"/>
      <c r="L48" s="178"/>
      <c r="M48" s="178"/>
      <c r="N48" s="178"/>
      <c r="O48" s="178"/>
    </row>
    <row r="49" spans="1:15" s="98" customFormat="1" hidden="1">
      <c r="A49" s="178"/>
      <c r="B49" s="178"/>
      <c r="C49" s="178"/>
      <c r="D49" s="178"/>
      <c r="E49" s="178"/>
      <c r="F49" s="178"/>
      <c r="G49" s="178"/>
      <c r="H49" s="178"/>
      <c r="I49" s="178"/>
      <c r="J49" s="178"/>
      <c r="K49" s="178"/>
      <c r="L49" s="178"/>
      <c r="M49" s="178"/>
      <c r="N49" s="178"/>
      <c r="O49" s="178"/>
    </row>
    <row r="50" spans="1:15" s="98" customFormat="1" hidden="1">
      <c r="A50" s="178"/>
      <c r="B50" s="178"/>
      <c r="C50" s="178"/>
      <c r="D50" s="178"/>
      <c r="E50" s="178"/>
      <c r="F50" s="178"/>
      <c r="G50" s="178"/>
      <c r="H50" s="178"/>
      <c r="I50" s="178"/>
      <c r="J50" s="178"/>
      <c r="K50" s="178"/>
      <c r="L50" s="178"/>
      <c r="M50" s="178"/>
      <c r="N50" s="178"/>
      <c r="O50" s="178"/>
    </row>
    <row r="51" spans="1:15" s="98" customFormat="1" hidden="1">
      <c r="A51" s="178"/>
      <c r="B51" s="178"/>
      <c r="C51" s="178"/>
      <c r="D51" s="178"/>
      <c r="E51" s="178"/>
      <c r="F51" s="178"/>
      <c r="G51" s="178"/>
      <c r="H51" s="178"/>
      <c r="I51" s="178"/>
      <c r="J51" s="178"/>
      <c r="K51" s="178"/>
      <c r="L51" s="178"/>
      <c r="M51" s="178"/>
      <c r="N51" s="178"/>
      <c r="O51" s="178"/>
    </row>
    <row r="52" spans="1:15" s="98" customFormat="1" hidden="1">
      <c r="A52" s="178"/>
      <c r="B52" s="178"/>
      <c r="C52" s="178"/>
      <c r="D52" s="178"/>
      <c r="E52" s="178"/>
      <c r="F52" s="178"/>
      <c r="G52" s="178"/>
      <c r="H52" s="178"/>
      <c r="I52" s="178"/>
      <c r="J52" s="178"/>
      <c r="K52" s="178"/>
      <c r="L52" s="178"/>
      <c r="M52" s="178"/>
      <c r="N52" s="178"/>
      <c r="O52" s="178"/>
    </row>
    <row r="53" spans="1:15" s="98" customFormat="1" hidden="1">
      <c r="A53" s="178"/>
      <c r="B53" s="178"/>
      <c r="C53" s="178"/>
      <c r="D53" s="178"/>
      <c r="E53" s="178"/>
      <c r="F53" s="178"/>
      <c r="G53" s="178"/>
      <c r="H53" s="178"/>
      <c r="I53" s="178"/>
      <c r="J53" s="178"/>
      <c r="K53" s="178"/>
      <c r="L53" s="178"/>
      <c r="M53" s="178"/>
      <c r="N53" s="178"/>
      <c r="O53" s="178"/>
    </row>
    <row r="54" spans="1:15" s="98" customFormat="1" hidden="1">
      <c r="A54" s="178"/>
      <c r="B54" s="178"/>
      <c r="C54" s="178"/>
      <c r="D54" s="178"/>
      <c r="E54" s="178"/>
      <c r="F54" s="178"/>
      <c r="G54" s="178"/>
      <c r="H54" s="178"/>
      <c r="I54" s="178"/>
      <c r="J54" s="178"/>
      <c r="K54" s="178"/>
      <c r="L54" s="178"/>
      <c r="M54" s="178"/>
      <c r="N54" s="178"/>
      <c r="O54" s="178"/>
    </row>
    <row r="55" spans="1:15" s="98" customFormat="1" hidden="1">
      <c r="A55" s="178"/>
      <c r="B55" s="178"/>
      <c r="C55" s="178"/>
      <c r="D55" s="178"/>
      <c r="E55" s="178"/>
      <c r="F55" s="178"/>
      <c r="G55" s="178"/>
      <c r="H55" s="178"/>
      <c r="I55" s="178"/>
      <c r="J55" s="178"/>
      <c r="K55" s="178"/>
      <c r="L55" s="178"/>
      <c r="M55" s="178"/>
      <c r="N55" s="178"/>
      <c r="O55" s="178"/>
    </row>
    <row r="56" spans="1:15" s="98" customFormat="1" hidden="1">
      <c r="A56" s="178"/>
      <c r="B56" s="178"/>
      <c r="C56" s="178"/>
      <c r="D56" s="178"/>
      <c r="E56" s="178"/>
      <c r="F56" s="178"/>
      <c r="G56" s="178"/>
      <c r="H56" s="178"/>
      <c r="I56" s="178"/>
      <c r="J56" s="178"/>
      <c r="K56" s="178"/>
      <c r="L56" s="178"/>
      <c r="M56" s="178"/>
      <c r="N56" s="178"/>
      <c r="O56" s="178"/>
    </row>
    <row r="57" spans="1:15" s="98" customFormat="1" hidden="1">
      <c r="A57" s="178"/>
      <c r="B57" s="178"/>
      <c r="C57" s="178"/>
      <c r="D57" s="178"/>
      <c r="E57" s="178"/>
      <c r="F57" s="178"/>
      <c r="G57" s="178"/>
      <c r="H57" s="178"/>
      <c r="I57" s="178"/>
      <c r="J57" s="178"/>
      <c r="K57" s="178"/>
      <c r="L57" s="178"/>
      <c r="M57" s="178"/>
      <c r="N57" s="178"/>
      <c r="O57" s="178"/>
    </row>
    <row r="58" spans="1:15" s="98" customFormat="1" hidden="1">
      <c r="A58" s="178"/>
      <c r="B58" s="178"/>
      <c r="C58" s="178"/>
      <c r="D58" s="178"/>
      <c r="E58" s="178"/>
      <c r="F58" s="178"/>
      <c r="G58" s="178"/>
      <c r="H58" s="178"/>
      <c r="I58" s="178"/>
      <c r="J58" s="178"/>
      <c r="K58" s="178"/>
      <c r="L58" s="178"/>
      <c r="M58" s="178"/>
      <c r="N58" s="178"/>
      <c r="O58" s="178"/>
    </row>
    <row r="59" spans="1:15" s="98" customFormat="1" hidden="1">
      <c r="A59" s="178"/>
      <c r="B59" s="178"/>
      <c r="C59" s="178"/>
      <c r="D59" s="178"/>
      <c r="E59" s="178"/>
      <c r="F59" s="178"/>
      <c r="G59" s="178"/>
      <c r="H59" s="178"/>
      <c r="I59" s="178"/>
      <c r="J59" s="178"/>
      <c r="K59" s="178"/>
      <c r="L59" s="178"/>
      <c r="M59" s="178"/>
      <c r="N59" s="178"/>
      <c r="O59" s="178"/>
    </row>
    <row r="60" spans="1:15" s="98" customFormat="1" hidden="1">
      <c r="A60" s="178"/>
      <c r="B60" s="178"/>
      <c r="C60" s="178"/>
      <c r="D60" s="178"/>
      <c r="E60" s="178"/>
      <c r="F60" s="178"/>
      <c r="G60" s="178"/>
      <c r="H60" s="178"/>
      <c r="I60" s="178"/>
      <c r="J60" s="178"/>
      <c r="K60" s="178"/>
      <c r="L60" s="178"/>
      <c r="M60" s="178"/>
      <c r="N60" s="178"/>
      <c r="O60" s="178"/>
    </row>
    <row r="61" spans="1:15" s="98" customFormat="1" hidden="1">
      <c r="A61" s="178"/>
      <c r="B61" s="178"/>
      <c r="C61" s="178"/>
      <c r="D61" s="178"/>
      <c r="E61" s="178"/>
      <c r="F61" s="178"/>
      <c r="G61" s="178"/>
      <c r="H61" s="178"/>
      <c r="I61" s="178"/>
      <c r="J61" s="178"/>
      <c r="K61" s="178"/>
      <c r="L61" s="178"/>
      <c r="M61" s="178"/>
      <c r="N61" s="178"/>
      <c r="O61" s="178"/>
    </row>
    <row r="62" spans="1:15" s="98" customFormat="1" hidden="1">
      <c r="A62" s="178"/>
      <c r="B62" s="178"/>
      <c r="C62" s="178"/>
      <c r="D62" s="178"/>
      <c r="E62" s="178"/>
      <c r="F62" s="178"/>
      <c r="G62" s="178"/>
      <c r="H62" s="178"/>
      <c r="I62" s="178"/>
      <c r="J62" s="178"/>
      <c r="K62" s="178"/>
      <c r="L62" s="178"/>
      <c r="M62" s="178"/>
      <c r="N62" s="178"/>
      <c r="O62" s="178"/>
    </row>
    <row r="63" spans="1:15" s="98" customFormat="1" hidden="1">
      <c r="A63" s="178"/>
      <c r="B63" s="178"/>
      <c r="C63" s="178"/>
      <c r="D63" s="178"/>
      <c r="E63" s="178"/>
      <c r="F63" s="178"/>
      <c r="G63" s="178"/>
      <c r="H63" s="178"/>
      <c r="I63" s="178"/>
      <c r="J63" s="178"/>
      <c r="K63" s="178"/>
      <c r="L63" s="178"/>
      <c r="M63" s="178"/>
      <c r="N63" s="178"/>
      <c r="O63" s="178"/>
    </row>
    <row r="64" spans="1:15" s="98" customFormat="1" hidden="1">
      <c r="A64" s="178"/>
      <c r="B64" s="178"/>
      <c r="C64" s="178"/>
      <c r="D64" s="178"/>
      <c r="E64" s="178"/>
      <c r="F64" s="178"/>
      <c r="G64" s="178"/>
      <c r="H64" s="178"/>
      <c r="I64" s="178"/>
      <c r="J64" s="178"/>
      <c r="K64" s="178"/>
      <c r="L64" s="178"/>
      <c r="M64" s="178"/>
      <c r="N64" s="178"/>
      <c r="O64" s="178"/>
    </row>
    <row r="65" spans="1:15" s="98" customFormat="1" hidden="1">
      <c r="A65" s="178"/>
      <c r="B65" s="178"/>
      <c r="C65" s="178"/>
      <c r="D65" s="178"/>
      <c r="E65" s="178"/>
      <c r="F65" s="178"/>
      <c r="G65" s="178"/>
      <c r="H65" s="178"/>
      <c r="I65" s="178"/>
      <c r="J65" s="178"/>
      <c r="K65" s="178"/>
      <c r="L65" s="178"/>
      <c r="M65" s="178"/>
      <c r="N65" s="178"/>
      <c r="O65" s="178"/>
    </row>
    <row r="66" spans="1:15" s="98" customFormat="1" hidden="1">
      <c r="A66" s="178"/>
      <c r="B66" s="178"/>
      <c r="C66" s="178"/>
      <c r="D66" s="178"/>
      <c r="E66" s="178"/>
      <c r="F66" s="178"/>
      <c r="G66" s="178"/>
      <c r="H66" s="178"/>
      <c r="I66" s="178"/>
      <c r="J66" s="178"/>
      <c r="K66" s="178"/>
      <c r="L66" s="178"/>
      <c r="M66" s="178"/>
      <c r="N66" s="178"/>
      <c r="O66" s="178"/>
    </row>
    <row r="67" spans="1:15" s="98" customFormat="1" hidden="1">
      <c r="A67" s="178"/>
      <c r="B67" s="178"/>
      <c r="C67" s="178"/>
      <c r="D67" s="178"/>
      <c r="E67" s="178"/>
      <c r="F67" s="178"/>
      <c r="G67" s="178"/>
      <c r="H67" s="178"/>
      <c r="I67" s="178"/>
      <c r="J67" s="178"/>
      <c r="K67" s="178"/>
      <c r="L67" s="178"/>
      <c r="M67" s="178"/>
      <c r="N67" s="178"/>
      <c r="O67" s="178"/>
    </row>
    <row r="68" spans="1:15" s="98" customFormat="1" hidden="1">
      <c r="A68" s="178"/>
      <c r="B68" s="178"/>
      <c r="C68" s="178"/>
      <c r="D68" s="178"/>
      <c r="E68" s="178"/>
      <c r="F68" s="178"/>
      <c r="G68" s="178"/>
      <c r="H68" s="178"/>
      <c r="I68" s="178"/>
      <c r="J68" s="178"/>
      <c r="K68" s="178"/>
      <c r="L68" s="178"/>
      <c r="M68" s="178"/>
      <c r="N68" s="178"/>
      <c r="O68" s="178"/>
    </row>
    <row r="69" spans="1:15" s="98" customFormat="1" hidden="1">
      <c r="A69" s="178"/>
      <c r="B69" s="178"/>
      <c r="C69" s="178"/>
      <c r="D69" s="178"/>
      <c r="E69" s="178"/>
      <c r="F69" s="178"/>
      <c r="G69" s="178"/>
      <c r="H69" s="178"/>
      <c r="I69" s="178"/>
      <c r="J69" s="178"/>
      <c r="K69" s="178"/>
      <c r="L69" s="178"/>
      <c r="M69" s="178"/>
      <c r="N69" s="178"/>
      <c r="O69" s="178"/>
    </row>
    <row r="70" spans="1:15" s="98" customFormat="1" hidden="1">
      <c r="A70" s="178"/>
      <c r="B70" s="178"/>
      <c r="C70" s="178"/>
      <c r="D70" s="178"/>
      <c r="E70" s="178"/>
      <c r="F70" s="178"/>
      <c r="G70" s="178"/>
      <c r="H70" s="178"/>
      <c r="I70" s="178"/>
      <c r="J70" s="178"/>
      <c r="K70" s="178"/>
      <c r="L70" s="178"/>
      <c r="M70" s="178"/>
      <c r="N70" s="178"/>
      <c r="O70" s="178"/>
    </row>
    <row r="71" spans="1:15" s="98" customFormat="1" hidden="1">
      <c r="A71" s="178"/>
      <c r="B71" s="178"/>
      <c r="C71" s="178"/>
      <c r="D71" s="178"/>
      <c r="E71" s="178"/>
      <c r="F71" s="178"/>
      <c r="G71" s="178"/>
      <c r="H71" s="178"/>
      <c r="I71" s="178"/>
      <c r="J71" s="178"/>
      <c r="K71" s="178"/>
      <c r="L71" s="178"/>
      <c r="M71" s="178"/>
      <c r="N71" s="178"/>
      <c r="O71" s="178"/>
    </row>
    <row r="72" spans="1:15" s="98" customFormat="1" hidden="1">
      <c r="A72" s="178"/>
      <c r="B72" s="178"/>
      <c r="C72" s="178"/>
      <c r="D72" s="178"/>
      <c r="E72" s="178"/>
      <c r="F72" s="178"/>
      <c r="G72" s="178"/>
      <c r="H72" s="178"/>
      <c r="I72" s="178"/>
      <c r="J72" s="178"/>
      <c r="K72" s="178"/>
      <c r="L72" s="178"/>
      <c r="M72" s="178"/>
      <c r="N72" s="178"/>
      <c r="O72" s="178"/>
    </row>
    <row r="73" spans="1:15" s="98" customFormat="1" hidden="1">
      <c r="A73" s="178"/>
      <c r="B73" s="178"/>
      <c r="C73" s="178"/>
      <c r="D73" s="178"/>
      <c r="E73" s="178"/>
      <c r="F73" s="178"/>
      <c r="G73" s="178"/>
      <c r="H73" s="178"/>
      <c r="I73" s="178"/>
      <c r="J73" s="178"/>
      <c r="K73" s="178"/>
      <c r="L73" s="178"/>
      <c r="M73" s="178"/>
      <c r="N73" s="178"/>
      <c r="O73" s="178"/>
    </row>
    <row r="74" spans="1:15" s="98" customFormat="1" hidden="1">
      <c r="A74" s="178"/>
      <c r="B74" s="178"/>
      <c r="C74" s="178"/>
      <c r="D74" s="178"/>
      <c r="E74" s="178"/>
      <c r="F74" s="178"/>
      <c r="G74" s="178"/>
      <c r="H74" s="178"/>
      <c r="I74" s="178"/>
      <c r="J74" s="178"/>
      <c r="K74" s="178"/>
      <c r="L74" s="178"/>
      <c r="M74" s="178"/>
      <c r="N74" s="178"/>
      <c r="O74" s="178"/>
    </row>
    <row r="75" spans="1:15" s="98" customFormat="1" hidden="1">
      <c r="A75" s="178"/>
      <c r="B75" s="178"/>
      <c r="C75" s="178"/>
      <c r="D75" s="178"/>
      <c r="E75" s="178"/>
      <c r="F75" s="178"/>
      <c r="G75" s="178"/>
      <c r="H75" s="178"/>
      <c r="I75" s="178"/>
      <c r="J75" s="178"/>
      <c r="K75" s="178"/>
      <c r="L75" s="178"/>
      <c r="M75" s="178"/>
      <c r="N75" s="178"/>
      <c r="O75" s="178"/>
    </row>
    <row r="76" spans="1:15" s="98" customFormat="1" hidden="1">
      <c r="A76" s="178"/>
      <c r="B76" s="178"/>
      <c r="C76" s="178"/>
      <c r="D76" s="178"/>
      <c r="E76" s="178"/>
      <c r="F76" s="178"/>
      <c r="G76" s="178"/>
      <c r="H76" s="178"/>
      <c r="I76" s="178"/>
      <c r="J76" s="178"/>
      <c r="K76" s="178"/>
      <c r="L76" s="178"/>
      <c r="M76" s="178"/>
      <c r="N76" s="178"/>
      <c r="O76" s="178"/>
    </row>
    <row r="77" spans="1:15" s="98" customFormat="1" hidden="1">
      <c r="A77" s="178"/>
      <c r="B77" s="178"/>
      <c r="C77" s="178"/>
      <c r="D77" s="178"/>
      <c r="E77" s="178"/>
      <c r="F77" s="178"/>
      <c r="G77" s="178"/>
      <c r="H77" s="178"/>
      <c r="I77" s="178"/>
      <c r="J77" s="178"/>
      <c r="K77" s="178"/>
      <c r="L77" s="178"/>
      <c r="M77" s="178"/>
      <c r="N77" s="178"/>
      <c r="O77" s="178"/>
    </row>
    <row r="78" spans="1:15" s="98" customFormat="1" hidden="1">
      <c r="A78" s="178"/>
      <c r="B78" s="178"/>
      <c r="C78" s="178"/>
      <c r="D78" s="178"/>
      <c r="E78" s="178"/>
      <c r="F78" s="178"/>
      <c r="G78" s="178"/>
      <c r="H78" s="178"/>
      <c r="I78" s="178"/>
      <c r="J78" s="178"/>
      <c r="K78" s="178"/>
      <c r="L78" s="178"/>
      <c r="M78" s="178"/>
      <c r="N78" s="178"/>
      <c r="O78" s="178"/>
    </row>
    <row r="79" spans="1:15" s="98" customFormat="1" hidden="1">
      <c r="A79" s="178"/>
      <c r="B79" s="178"/>
      <c r="C79" s="178"/>
      <c r="D79" s="178"/>
      <c r="E79" s="178"/>
      <c r="F79" s="178"/>
      <c r="G79" s="178"/>
      <c r="H79" s="178"/>
      <c r="I79" s="178"/>
      <c r="J79" s="178"/>
      <c r="K79" s="178"/>
      <c r="L79" s="178"/>
      <c r="M79" s="178"/>
      <c r="N79" s="178"/>
      <c r="O79" s="178"/>
    </row>
    <row r="80" spans="1:15" s="98" customFormat="1" hidden="1">
      <c r="A80" s="178"/>
      <c r="B80" s="178"/>
      <c r="C80" s="178"/>
      <c r="D80" s="178"/>
      <c r="E80" s="178"/>
      <c r="F80" s="178"/>
      <c r="G80" s="178"/>
      <c r="H80" s="178"/>
      <c r="I80" s="178"/>
      <c r="J80" s="178"/>
      <c r="K80" s="178"/>
      <c r="L80" s="178"/>
      <c r="M80" s="178"/>
      <c r="N80" s="178"/>
      <c r="O80" s="178"/>
    </row>
    <row r="81" spans="1:15" s="98" customFormat="1" hidden="1">
      <c r="A81" s="178"/>
      <c r="B81" s="178"/>
      <c r="C81" s="178"/>
      <c r="D81" s="178"/>
      <c r="E81" s="178"/>
      <c r="F81" s="178"/>
      <c r="G81" s="178"/>
      <c r="H81" s="178"/>
      <c r="I81" s="178"/>
      <c r="J81" s="178"/>
      <c r="K81" s="178"/>
      <c r="L81" s="178"/>
      <c r="M81" s="178"/>
      <c r="N81" s="178"/>
      <c r="O81" s="178"/>
    </row>
    <row r="82" spans="1:15" s="98" customFormat="1" hidden="1">
      <c r="A82" s="178"/>
      <c r="B82" s="178"/>
      <c r="C82" s="178"/>
      <c r="D82" s="178"/>
      <c r="E82" s="178"/>
      <c r="F82" s="178"/>
      <c r="G82" s="178"/>
      <c r="H82" s="178"/>
      <c r="I82" s="178"/>
      <c r="J82" s="178"/>
      <c r="K82" s="178"/>
      <c r="L82" s="178"/>
      <c r="M82" s="178"/>
      <c r="N82" s="178"/>
      <c r="O82" s="178"/>
    </row>
    <row r="83" spans="1:15" s="98" customFormat="1" hidden="1">
      <c r="A83" s="178"/>
      <c r="B83" s="178"/>
      <c r="C83" s="178"/>
      <c r="D83" s="178"/>
      <c r="E83" s="178"/>
      <c r="F83" s="178"/>
      <c r="G83" s="178"/>
      <c r="H83" s="178"/>
      <c r="I83" s="178"/>
      <c r="J83" s="178"/>
      <c r="K83" s="178"/>
      <c r="L83" s="178"/>
      <c r="M83" s="178"/>
      <c r="N83" s="178"/>
      <c r="O83" s="178"/>
    </row>
    <row r="84" spans="1:15" s="98" customFormat="1" hidden="1">
      <c r="A84" s="178"/>
      <c r="B84" s="178"/>
      <c r="C84" s="178"/>
      <c r="D84" s="178"/>
      <c r="E84" s="178"/>
      <c r="F84" s="178"/>
      <c r="G84" s="178"/>
      <c r="H84" s="178"/>
      <c r="I84" s="178"/>
      <c r="J84" s="178"/>
      <c r="K84" s="178"/>
      <c r="L84" s="178"/>
      <c r="M84" s="178"/>
      <c r="N84" s="178"/>
      <c r="O84" s="178"/>
    </row>
    <row r="85" spans="1:15" s="98" customFormat="1" hidden="1">
      <c r="A85" s="178"/>
      <c r="B85" s="178"/>
      <c r="C85" s="178"/>
      <c r="D85" s="178"/>
      <c r="E85" s="178"/>
      <c r="F85" s="178"/>
      <c r="G85" s="178"/>
      <c r="H85" s="178"/>
      <c r="I85" s="178"/>
      <c r="J85" s="178"/>
      <c r="K85" s="178"/>
      <c r="L85" s="178"/>
      <c r="M85" s="178"/>
      <c r="N85" s="178"/>
      <c r="O85" s="178"/>
    </row>
    <row r="86" spans="1:15" s="98" customFormat="1" hidden="1">
      <c r="A86" s="178"/>
      <c r="B86" s="178"/>
      <c r="C86" s="178"/>
      <c r="D86" s="178"/>
      <c r="E86" s="178"/>
      <c r="F86" s="178"/>
      <c r="G86" s="178"/>
      <c r="H86" s="178"/>
      <c r="I86" s="178"/>
      <c r="J86" s="178"/>
      <c r="K86" s="178"/>
      <c r="L86" s="178"/>
      <c r="M86" s="178"/>
      <c r="N86" s="178"/>
      <c r="O86" s="178"/>
    </row>
    <row r="87" spans="1:15" s="98" customFormat="1" hidden="1">
      <c r="A87" s="178"/>
      <c r="B87" s="178"/>
      <c r="C87" s="178"/>
      <c r="D87" s="178"/>
      <c r="E87" s="178"/>
      <c r="F87" s="178"/>
      <c r="G87" s="178"/>
      <c r="H87" s="178"/>
      <c r="I87" s="178"/>
      <c r="J87" s="178"/>
      <c r="K87" s="178"/>
      <c r="L87" s="178"/>
      <c r="M87" s="178"/>
      <c r="N87" s="178"/>
      <c r="O87" s="178"/>
    </row>
    <row r="88" spans="1:15" s="98" customFormat="1" hidden="1">
      <c r="A88" s="178"/>
      <c r="B88" s="178"/>
      <c r="C88" s="178"/>
      <c r="D88" s="178"/>
      <c r="E88" s="178"/>
      <c r="F88" s="178"/>
      <c r="G88" s="178"/>
      <c r="H88" s="178"/>
      <c r="I88" s="178"/>
      <c r="J88" s="178"/>
      <c r="K88" s="178"/>
      <c r="L88" s="178"/>
      <c r="M88" s="178"/>
      <c r="N88" s="178"/>
      <c r="O88" s="178"/>
    </row>
    <row r="89" spans="1:15" s="98" customFormat="1" hidden="1">
      <c r="A89" s="178"/>
      <c r="B89" s="178"/>
      <c r="C89" s="178"/>
      <c r="D89" s="178"/>
      <c r="E89" s="178"/>
      <c r="F89" s="178"/>
      <c r="G89" s="178"/>
      <c r="H89" s="178"/>
      <c r="I89" s="178"/>
      <c r="J89" s="178"/>
      <c r="K89" s="178"/>
      <c r="L89" s="178"/>
      <c r="M89" s="178"/>
      <c r="N89" s="178"/>
      <c r="O89" s="178"/>
    </row>
    <row r="90" spans="1:15" s="98" customFormat="1" hidden="1">
      <c r="A90" s="178"/>
      <c r="B90" s="178"/>
      <c r="C90" s="178"/>
      <c r="D90" s="178"/>
      <c r="E90" s="178"/>
      <c r="F90" s="178"/>
      <c r="G90" s="178"/>
      <c r="H90" s="178"/>
      <c r="I90" s="178"/>
      <c r="J90" s="178"/>
      <c r="K90" s="178"/>
      <c r="L90" s="178"/>
      <c r="M90" s="178"/>
      <c r="N90" s="178"/>
      <c r="O90" s="178"/>
    </row>
    <row r="91" spans="1:15" s="98" customFormat="1" hidden="1">
      <c r="A91" s="178"/>
      <c r="B91" s="178"/>
      <c r="C91" s="178"/>
      <c r="D91" s="178"/>
      <c r="E91" s="178"/>
      <c r="F91" s="178"/>
      <c r="G91" s="178"/>
      <c r="H91" s="178"/>
      <c r="I91" s="178"/>
      <c r="J91" s="178"/>
      <c r="K91" s="178"/>
      <c r="L91" s="178"/>
      <c r="M91" s="178"/>
      <c r="N91" s="178"/>
      <c r="O91" s="178"/>
    </row>
    <row r="92" spans="1:15" s="98" customFormat="1" hidden="1">
      <c r="A92" s="178"/>
      <c r="B92" s="178"/>
      <c r="C92" s="178"/>
      <c r="D92" s="178"/>
      <c r="E92" s="178"/>
      <c r="F92" s="178"/>
      <c r="G92" s="178"/>
      <c r="H92" s="178"/>
      <c r="I92" s="178"/>
      <c r="J92" s="178"/>
      <c r="K92" s="178"/>
      <c r="L92" s="178"/>
      <c r="M92" s="178"/>
      <c r="N92" s="178"/>
      <c r="O92" s="178"/>
    </row>
    <row r="93" spans="1:15" s="98" customFormat="1" hidden="1">
      <c r="A93" s="178"/>
      <c r="B93" s="178"/>
      <c r="C93" s="178"/>
      <c r="D93" s="178"/>
      <c r="E93" s="178"/>
      <c r="F93" s="178"/>
      <c r="G93" s="178"/>
      <c r="H93" s="178"/>
      <c r="I93" s="178"/>
      <c r="J93" s="178"/>
      <c r="K93" s="178"/>
      <c r="L93" s="178"/>
      <c r="M93" s="178"/>
      <c r="N93" s="178"/>
      <c r="O93" s="178"/>
    </row>
    <row r="94" spans="1:15" s="98" customFormat="1" hidden="1">
      <c r="A94" s="178"/>
      <c r="B94" s="178"/>
      <c r="C94" s="178"/>
      <c r="D94" s="178"/>
      <c r="E94" s="178"/>
      <c r="F94" s="178"/>
      <c r="G94" s="178"/>
      <c r="H94" s="178"/>
      <c r="I94" s="178"/>
      <c r="J94" s="178"/>
      <c r="K94" s="178"/>
      <c r="L94" s="178"/>
      <c r="M94" s="178"/>
      <c r="N94" s="178"/>
      <c r="O94" s="178"/>
    </row>
    <row r="95" spans="1:15" s="98" customFormat="1" hidden="1">
      <c r="A95" s="178"/>
      <c r="B95" s="178"/>
      <c r="C95" s="178"/>
      <c r="D95" s="178"/>
      <c r="E95" s="178"/>
      <c r="F95" s="178"/>
      <c r="G95" s="178"/>
      <c r="H95" s="178"/>
      <c r="I95" s="178"/>
      <c r="J95" s="178"/>
      <c r="K95" s="178"/>
      <c r="L95" s="178"/>
      <c r="M95" s="178"/>
      <c r="N95" s="178"/>
      <c r="O95" s="178"/>
    </row>
    <row r="96" spans="1:15" s="98" customFormat="1" hidden="1">
      <c r="A96" s="178"/>
      <c r="B96" s="178"/>
      <c r="C96" s="178"/>
      <c r="D96" s="178"/>
      <c r="E96" s="178"/>
      <c r="F96" s="178"/>
      <c r="G96" s="178"/>
      <c r="H96" s="178"/>
      <c r="I96" s="178"/>
      <c r="J96" s="178"/>
      <c r="K96" s="178"/>
      <c r="L96" s="178"/>
      <c r="M96" s="178"/>
      <c r="N96" s="178"/>
      <c r="O96" s="178"/>
    </row>
    <row r="97" spans="1:15" s="98" customFormat="1" hidden="1">
      <c r="A97" s="178"/>
      <c r="B97" s="178"/>
      <c r="C97" s="178"/>
      <c r="D97" s="178"/>
      <c r="E97" s="178"/>
      <c r="F97" s="178"/>
      <c r="G97" s="178"/>
      <c r="H97" s="178"/>
      <c r="I97" s="178"/>
      <c r="J97" s="178"/>
      <c r="K97" s="178"/>
      <c r="L97" s="178"/>
      <c r="M97" s="178"/>
      <c r="N97" s="178"/>
      <c r="O97" s="178"/>
    </row>
    <row r="98" spans="1:15" s="98" customFormat="1" hidden="1">
      <c r="A98" s="178"/>
      <c r="B98" s="178"/>
      <c r="C98" s="178"/>
      <c r="D98" s="178"/>
      <c r="E98" s="178"/>
      <c r="F98" s="178"/>
      <c r="G98" s="178"/>
      <c r="H98" s="178"/>
      <c r="I98" s="178"/>
      <c r="J98" s="178"/>
      <c r="K98" s="178"/>
      <c r="L98" s="178"/>
      <c r="M98" s="178"/>
      <c r="N98" s="178"/>
      <c r="O98" s="178"/>
    </row>
    <row r="99" spans="1:15" s="98" customFormat="1" hidden="1">
      <c r="A99" s="178"/>
      <c r="B99" s="178"/>
      <c r="C99" s="178"/>
      <c r="D99" s="178"/>
      <c r="E99" s="178"/>
      <c r="F99" s="178"/>
      <c r="G99" s="178"/>
      <c r="H99" s="178"/>
      <c r="I99" s="178"/>
      <c r="J99" s="178"/>
      <c r="K99" s="178"/>
      <c r="L99" s="178"/>
      <c r="M99" s="178"/>
      <c r="N99" s="178"/>
      <c r="O99" s="178"/>
    </row>
    <row r="100" spans="1:15" s="98" customFormat="1" hidden="1">
      <c r="E100" s="178"/>
      <c r="F100" s="178"/>
    </row>
    <row r="101" spans="1:15" s="98" customFormat="1" hidden="1">
      <c r="D101" s="35"/>
      <c r="E101" s="178"/>
      <c r="F101" s="178"/>
      <c r="G101" s="35"/>
      <c r="H101" s="35"/>
      <c r="I101" s="35"/>
      <c r="J101" s="35"/>
      <c r="K101" s="35"/>
      <c r="L101" s="35"/>
      <c r="M101" s="35"/>
      <c r="N101" s="35"/>
    </row>
    <row r="102" spans="1:15" s="98" customFormat="1" hidden="1">
      <c r="E102" s="178"/>
      <c r="F102" s="178"/>
    </row>
    <row r="103" spans="1:15" s="98" customFormat="1" hidden="1">
      <c r="E103" s="178"/>
      <c r="F103" s="178"/>
    </row>
    <row r="104" spans="1:15" s="98" customFormat="1" hidden="1">
      <c r="E104" s="178"/>
      <c r="F104" s="178"/>
    </row>
    <row r="105" spans="1:15" s="98" customFormat="1" hidden="1">
      <c r="E105" s="178"/>
      <c r="F105" s="178"/>
    </row>
    <row r="106" spans="1:15" s="98" customFormat="1" hidden="1">
      <c r="E106" s="178"/>
      <c r="F106" s="178"/>
    </row>
    <row r="107" spans="1:15" s="98" customFormat="1" hidden="1">
      <c r="E107" s="178"/>
      <c r="F107" s="178"/>
    </row>
    <row r="108" spans="1:15" s="98" customFormat="1" hidden="1">
      <c r="E108" s="178"/>
      <c r="F108" s="178"/>
    </row>
    <row r="109" spans="1:15" s="98" customFormat="1" hidden="1">
      <c r="E109" s="178"/>
      <c r="F109" s="178"/>
    </row>
    <row r="110" spans="1:15" s="98" customFormat="1" hidden="1">
      <c r="E110" s="178"/>
      <c r="F110" s="178"/>
    </row>
    <row r="111" spans="1:15" s="98" customFormat="1" hidden="1">
      <c r="E111" s="178"/>
      <c r="F111" s="178"/>
    </row>
    <row r="112" spans="1:15" s="98" customFormat="1" hidden="1">
      <c r="E112" s="178"/>
      <c r="F112" s="178"/>
    </row>
    <row r="113" spans="5:6" s="98" customFormat="1" hidden="1">
      <c r="E113" s="178"/>
      <c r="F113" s="178"/>
    </row>
    <row r="114" spans="5:6" s="98" customFormat="1" hidden="1">
      <c r="E114" s="178"/>
      <c r="F114" s="178"/>
    </row>
    <row r="115" spans="5:6" s="98" customFormat="1" hidden="1">
      <c r="E115" s="178"/>
      <c r="F115" s="178"/>
    </row>
    <row r="116" spans="5:6" s="98" customFormat="1" hidden="1">
      <c r="E116" s="178"/>
      <c r="F116" s="178"/>
    </row>
    <row r="117" spans="5:6" s="98" customFormat="1" hidden="1">
      <c r="E117" s="178"/>
      <c r="F117" s="178"/>
    </row>
    <row r="118" spans="5:6" s="98" customFormat="1" hidden="1">
      <c r="E118" s="178"/>
      <c r="F118" s="178"/>
    </row>
    <row r="119" spans="5:6" s="98" customFormat="1" hidden="1">
      <c r="E119" s="178"/>
      <c r="F119" s="178"/>
    </row>
    <row r="120" spans="5:6" s="98" customFormat="1" hidden="1">
      <c r="E120" s="178"/>
      <c r="F120" s="178"/>
    </row>
    <row r="121" spans="5:6" s="98" customFormat="1" hidden="1">
      <c r="E121" s="178"/>
      <c r="F121" s="178"/>
    </row>
    <row r="122" spans="5:6" s="98" customFormat="1" hidden="1">
      <c r="E122" s="178"/>
      <c r="F122" s="178"/>
    </row>
    <row r="123" spans="5:6" s="98" customFormat="1" hidden="1">
      <c r="E123" s="178"/>
      <c r="F123" s="178"/>
    </row>
    <row r="124" spans="5:6" s="98" customFormat="1" hidden="1">
      <c r="E124" s="178"/>
      <c r="F124" s="178"/>
    </row>
    <row r="125" spans="5:6" s="98" customFormat="1" hidden="1">
      <c r="E125" s="178"/>
      <c r="F125" s="178"/>
    </row>
    <row r="126" spans="5:6" s="98" customFormat="1" hidden="1">
      <c r="E126" s="178"/>
      <c r="F126" s="178"/>
    </row>
    <row r="127" spans="5:6" s="98" customFormat="1" hidden="1">
      <c r="E127" s="178"/>
      <c r="F127" s="178"/>
    </row>
    <row r="128" spans="5:6" s="98" customFormat="1" hidden="1">
      <c r="E128" s="178"/>
      <c r="F128" s="178"/>
    </row>
    <row r="129" spans="5:6" s="98" customFormat="1" hidden="1">
      <c r="E129" s="178"/>
      <c r="F129" s="178"/>
    </row>
    <row r="130" spans="5:6" s="98" customFormat="1" hidden="1">
      <c r="E130" s="178"/>
      <c r="F130" s="178"/>
    </row>
    <row r="131" spans="5:6" s="98" customFormat="1" hidden="1">
      <c r="E131" s="178"/>
      <c r="F131" s="178"/>
    </row>
    <row r="132" spans="5:6" s="98" customFormat="1" hidden="1">
      <c r="E132" s="178"/>
      <c r="F132" s="178"/>
    </row>
    <row r="133" spans="5:6" s="98" customFormat="1" hidden="1">
      <c r="E133" s="178"/>
      <c r="F133" s="178"/>
    </row>
    <row r="134" spans="5:6" s="98" customFormat="1" hidden="1">
      <c r="E134" s="178"/>
      <c r="F134" s="178"/>
    </row>
    <row r="135" spans="5:6" s="98" customFormat="1" hidden="1">
      <c r="E135" s="178"/>
      <c r="F135" s="178"/>
    </row>
    <row r="136" spans="5:6" s="98" customFormat="1" hidden="1">
      <c r="E136" s="178"/>
      <c r="F136" s="178"/>
    </row>
    <row r="137" spans="5:6" s="98" customFormat="1" hidden="1">
      <c r="E137" s="178"/>
      <c r="F137" s="178"/>
    </row>
    <row r="138" spans="5:6" s="98" customFormat="1" hidden="1">
      <c r="E138" s="178"/>
      <c r="F138" s="178"/>
    </row>
    <row r="139" spans="5:6" s="98" customFormat="1" hidden="1">
      <c r="E139" s="178"/>
      <c r="F139" s="178"/>
    </row>
    <row r="140" spans="5:6" s="98" customFormat="1" hidden="1">
      <c r="E140" s="178"/>
      <c r="F140" s="178"/>
    </row>
    <row r="141" spans="5:6" s="98" customFormat="1" hidden="1">
      <c r="E141" s="178"/>
      <c r="F141" s="178"/>
    </row>
    <row r="142" spans="5:6" s="98" customFormat="1" hidden="1">
      <c r="E142" s="178"/>
      <c r="F142" s="178"/>
    </row>
    <row r="143" spans="5:6" s="98" customFormat="1" hidden="1">
      <c r="E143" s="178"/>
      <c r="F143" s="178"/>
    </row>
    <row r="144" spans="5:6" s="98" customFormat="1" hidden="1">
      <c r="E144" s="178"/>
      <c r="F144" s="178"/>
    </row>
    <row r="145" spans="5:6" s="98" customFormat="1" hidden="1">
      <c r="E145" s="178"/>
      <c r="F145" s="178"/>
    </row>
    <row r="146" spans="5:6" s="98" customFormat="1" hidden="1">
      <c r="E146" s="178"/>
      <c r="F146" s="178"/>
    </row>
    <row r="147" spans="5:6" s="98" customFormat="1" hidden="1">
      <c r="E147" s="178"/>
      <c r="F147" s="178"/>
    </row>
    <row r="148" spans="5:6" s="98" customFormat="1" hidden="1">
      <c r="E148" s="178"/>
      <c r="F148" s="178"/>
    </row>
    <row r="149" spans="5:6" s="98" customFormat="1" hidden="1">
      <c r="E149" s="178"/>
      <c r="F149" s="178"/>
    </row>
    <row r="150" spans="5:6" s="98" customFormat="1" hidden="1">
      <c r="E150" s="178"/>
      <c r="F150" s="178"/>
    </row>
    <row r="151" spans="5:6" s="98" customFormat="1" hidden="1">
      <c r="E151" s="178"/>
      <c r="F151" s="178"/>
    </row>
    <row r="152" spans="5:6" s="98" customFormat="1" hidden="1">
      <c r="E152" s="178"/>
      <c r="F152" s="178"/>
    </row>
    <row r="153" spans="5:6" s="98" customFormat="1" hidden="1">
      <c r="E153" s="178"/>
      <c r="F153" s="178"/>
    </row>
    <row r="154" spans="5:6" s="98" customFormat="1" hidden="1">
      <c r="E154" s="178"/>
      <c r="F154" s="178"/>
    </row>
    <row r="155" spans="5:6" s="98" customFormat="1" hidden="1">
      <c r="E155" s="178"/>
      <c r="F155" s="178"/>
    </row>
    <row r="156" spans="5:6" s="98" customFormat="1" hidden="1">
      <c r="E156" s="178"/>
      <c r="F156" s="178"/>
    </row>
    <row r="157" spans="5:6" s="98" customFormat="1" hidden="1">
      <c r="E157" s="178"/>
      <c r="F157" s="178"/>
    </row>
    <row r="158" spans="5:6" s="98" customFormat="1" hidden="1">
      <c r="E158" s="178"/>
      <c r="F158" s="178"/>
    </row>
    <row r="159" spans="5:6" s="98" customFormat="1" hidden="1">
      <c r="E159" s="178"/>
      <c r="F159" s="178"/>
    </row>
    <row r="160" spans="5:6" s="98" customFormat="1" hidden="1">
      <c r="E160" s="178"/>
      <c r="F160" s="178"/>
    </row>
    <row r="161" spans="5:6" s="98" customFormat="1" hidden="1">
      <c r="E161" s="178"/>
      <c r="F161" s="178"/>
    </row>
    <row r="162" spans="5:6" s="98" customFormat="1" hidden="1">
      <c r="E162" s="178"/>
      <c r="F162" s="178"/>
    </row>
    <row r="163" spans="5:6" s="98" customFormat="1" hidden="1">
      <c r="E163" s="178"/>
      <c r="F163" s="178"/>
    </row>
    <row r="164" spans="5:6" s="98" customFormat="1" hidden="1">
      <c r="E164" s="178"/>
      <c r="F164" s="178"/>
    </row>
    <row r="165" spans="5:6" s="98" customFormat="1" hidden="1">
      <c r="E165" s="178"/>
      <c r="F165" s="178"/>
    </row>
    <row r="166" spans="5:6" s="98" customFormat="1" hidden="1">
      <c r="E166" s="178"/>
      <c r="F166" s="178"/>
    </row>
    <row r="167" spans="5:6" s="98" customFormat="1" hidden="1">
      <c r="E167" s="178"/>
      <c r="F167" s="178"/>
    </row>
    <row r="168" spans="5:6" s="98" customFormat="1" hidden="1">
      <c r="E168" s="178"/>
      <c r="F168" s="178"/>
    </row>
    <row r="169" spans="5:6" s="98" customFormat="1" hidden="1">
      <c r="E169" s="178"/>
      <c r="F169" s="178"/>
    </row>
    <row r="170" spans="5:6" s="98" customFormat="1" hidden="1">
      <c r="E170" s="178"/>
      <c r="F170" s="178"/>
    </row>
    <row r="171" spans="5:6" s="98" customFormat="1" hidden="1">
      <c r="E171" s="178"/>
      <c r="F171" s="178"/>
    </row>
    <row r="172" spans="5:6" s="98" customFormat="1" hidden="1">
      <c r="E172" s="178"/>
      <c r="F172" s="178"/>
    </row>
    <row r="173" spans="5:6" s="98" customFormat="1" hidden="1">
      <c r="E173" s="178"/>
      <c r="F173" s="178"/>
    </row>
    <row r="174" spans="5:6" s="98" customFormat="1" hidden="1">
      <c r="E174" s="178"/>
      <c r="F174" s="178"/>
    </row>
    <row r="175" spans="5:6" s="98" customFormat="1" hidden="1">
      <c r="E175" s="178"/>
      <c r="F175" s="178"/>
    </row>
    <row r="176" spans="5:6" s="98" customFormat="1" hidden="1">
      <c r="E176" s="178"/>
      <c r="F176" s="178"/>
    </row>
    <row r="177" spans="5:6" s="98" customFormat="1" hidden="1">
      <c r="E177" s="178"/>
      <c r="F177" s="178"/>
    </row>
    <row r="178" spans="5:6" s="98" customFormat="1" hidden="1">
      <c r="E178" s="178"/>
      <c r="F178" s="178"/>
    </row>
    <row r="179" spans="5:6" s="98" customFormat="1" hidden="1">
      <c r="E179" s="178"/>
      <c r="F179" s="178"/>
    </row>
    <row r="180" spans="5:6" s="98" customFormat="1" hidden="1">
      <c r="E180" s="178"/>
      <c r="F180" s="178"/>
    </row>
    <row r="181" spans="5:6" s="98" customFormat="1" hidden="1">
      <c r="E181" s="178"/>
      <c r="F181" s="178"/>
    </row>
    <row r="182" spans="5:6" s="98" customFormat="1" hidden="1">
      <c r="E182" s="178"/>
      <c r="F182" s="178"/>
    </row>
    <row r="183" spans="5:6" s="98" customFormat="1" hidden="1">
      <c r="E183" s="178"/>
      <c r="F183" s="178"/>
    </row>
    <row r="184" spans="5:6" s="98" customFormat="1" hidden="1">
      <c r="E184" s="178"/>
      <c r="F184" s="178"/>
    </row>
    <row r="185" spans="5:6" s="98" customFormat="1" hidden="1">
      <c r="E185" s="178"/>
      <c r="F185" s="178"/>
    </row>
    <row r="186" spans="5:6" s="98" customFormat="1" hidden="1">
      <c r="E186" s="178"/>
      <c r="F186" s="178"/>
    </row>
    <row r="187" spans="5:6" s="98" customFormat="1" hidden="1">
      <c r="E187" s="178"/>
      <c r="F187" s="178"/>
    </row>
    <row r="188" spans="5:6" s="98" customFormat="1" hidden="1">
      <c r="E188" s="178"/>
      <c r="F188" s="178"/>
    </row>
    <row r="189" spans="5:6" s="98" customFormat="1" hidden="1">
      <c r="E189" s="178"/>
      <c r="F189" s="178"/>
    </row>
    <row r="190" spans="5:6" s="98" customFormat="1" hidden="1">
      <c r="E190" s="178"/>
      <c r="F190" s="178"/>
    </row>
    <row r="191" spans="5:6" s="98" customFormat="1" hidden="1">
      <c r="E191" s="178"/>
      <c r="F191" s="178"/>
    </row>
    <row r="192" spans="5:6" s="98" customFormat="1" hidden="1">
      <c r="E192" s="178"/>
      <c r="F192" s="178"/>
    </row>
    <row r="193" spans="5:6" s="98" customFormat="1" hidden="1">
      <c r="E193" s="178"/>
      <c r="F193" s="178"/>
    </row>
    <row r="194" spans="5:6" s="98" customFormat="1" hidden="1">
      <c r="E194" s="178"/>
      <c r="F194" s="178"/>
    </row>
    <row r="195" spans="5:6" s="98" customFormat="1" hidden="1">
      <c r="E195" s="178"/>
      <c r="F195" s="178"/>
    </row>
    <row r="196" spans="5:6" s="98" customFormat="1" hidden="1">
      <c r="E196" s="178"/>
      <c r="F196" s="178"/>
    </row>
    <row r="197" spans="5:6" s="98" customFormat="1" hidden="1">
      <c r="E197" s="178"/>
      <c r="F197" s="178"/>
    </row>
    <row r="198" spans="5:6" s="98" customFormat="1" hidden="1">
      <c r="E198" s="178"/>
      <c r="F198" s="178"/>
    </row>
    <row r="199" spans="5:6" s="98" customFormat="1" hidden="1">
      <c r="E199" s="178"/>
      <c r="F199" s="178"/>
    </row>
    <row r="200" spans="5:6" s="98" customFormat="1" hidden="1">
      <c r="E200" s="178"/>
      <c r="F200" s="178"/>
    </row>
    <row r="201" spans="5:6" s="98" customFormat="1" hidden="1">
      <c r="E201" s="178"/>
      <c r="F201" s="178"/>
    </row>
    <row r="202" spans="5:6" s="98" customFormat="1" hidden="1">
      <c r="E202" s="178"/>
      <c r="F202" s="178"/>
    </row>
    <row r="203" spans="5:6" s="98" customFormat="1" hidden="1">
      <c r="E203" s="178"/>
      <c r="F203" s="178"/>
    </row>
    <row r="204" spans="5:6" s="98" customFormat="1" hidden="1">
      <c r="E204" s="178"/>
      <c r="F204" s="178"/>
    </row>
    <row r="205" spans="5:6" s="98" customFormat="1" hidden="1">
      <c r="E205" s="178"/>
      <c r="F205" s="178"/>
    </row>
    <row r="206" spans="5:6" s="98" customFormat="1" hidden="1">
      <c r="E206" s="178"/>
      <c r="F206" s="178"/>
    </row>
    <row r="207" spans="5:6" s="98" customFormat="1" hidden="1">
      <c r="E207" s="178"/>
      <c r="F207" s="178"/>
    </row>
    <row r="208" spans="5:6" s="98" customFormat="1" hidden="1">
      <c r="E208" s="178"/>
      <c r="F208" s="178"/>
    </row>
    <row r="209" spans="5:6" s="98" customFormat="1" hidden="1">
      <c r="E209" s="178"/>
      <c r="F209" s="178"/>
    </row>
    <row r="210" spans="5:6" s="98" customFormat="1" hidden="1">
      <c r="E210" s="178"/>
      <c r="F210" s="178"/>
    </row>
    <row r="211" spans="5:6" s="98" customFormat="1" hidden="1">
      <c r="E211" s="178"/>
      <c r="F211" s="178"/>
    </row>
    <row r="212" spans="5:6" s="98" customFormat="1" hidden="1">
      <c r="E212" s="178"/>
      <c r="F212" s="178"/>
    </row>
    <row r="213" spans="5:6" s="98" customFormat="1" hidden="1">
      <c r="E213" s="178"/>
      <c r="F213" s="178"/>
    </row>
    <row r="214" spans="5:6" s="98" customFormat="1" hidden="1">
      <c r="E214" s="178"/>
      <c r="F214" s="178"/>
    </row>
    <row r="215" spans="5:6" s="98" customFormat="1" hidden="1">
      <c r="E215" s="178"/>
      <c r="F215" s="178"/>
    </row>
    <row r="216" spans="5:6" s="98" customFormat="1" hidden="1">
      <c r="E216" s="178"/>
      <c r="F216" s="178"/>
    </row>
    <row r="217" spans="5:6" s="98" customFormat="1" hidden="1">
      <c r="E217" s="178"/>
      <c r="F217" s="178"/>
    </row>
    <row r="218" spans="5:6" s="98" customFormat="1" hidden="1">
      <c r="E218" s="178"/>
      <c r="F218" s="178"/>
    </row>
    <row r="219" spans="5:6" s="98" customFormat="1" hidden="1">
      <c r="E219" s="178"/>
      <c r="F219" s="178"/>
    </row>
    <row r="220" spans="5:6" s="98" customFormat="1" hidden="1">
      <c r="E220" s="178"/>
      <c r="F220" s="178"/>
    </row>
    <row r="221" spans="5:6" s="98" customFormat="1" hidden="1">
      <c r="E221" s="178"/>
      <c r="F221" s="178"/>
    </row>
    <row r="222" spans="5:6" s="98" customFormat="1" hidden="1">
      <c r="E222" s="178"/>
      <c r="F222" s="178"/>
    </row>
    <row r="223" spans="5:6" s="98" customFormat="1" hidden="1">
      <c r="E223" s="178"/>
      <c r="F223" s="178"/>
    </row>
    <row r="224" spans="5:6" s="98" customFormat="1" hidden="1">
      <c r="E224" s="178"/>
      <c r="F224" s="178"/>
    </row>
    <row r="225" spans="5:6" s="98" customFormat="1" hidden="1">
      <c r="E225" s="178"/>
      <c r="F225" s="178"/>
    </row>
    <row r="226" spans="5:6" s="98" customFormat="1" hidden="1">
      <c r="E226" s="178"/>
      <c r="F226" s="178"/>
    </row>
    <row r="227" spans="5:6" s="98" customFormat="1" hidden="1">
      <c r="E227" s="178"/>
      <c r="F227" s="178"/>
    </row>
    <row r="228" spans="5:6" s="98" customFormat="1" hidden="1">
      <c r="E228" s="178"/>
      <c r="F228" s="178"/>
    </row>
    <row r="229" spans="5:6" s="98" customFormat="1" hidden="1">
      <c r="E229" s="178"/>
      <c r="F229" s="178"/>
    </row>
    <row r="230" spans="5:6" s="98" customFormat="1" hidden="1">
      <c r="E230" s="178"/>
      <c r="F230" s="178"/>
    </row>
    <row r="231" spans="5:6" s="98" customFormat="1" hidden="1">
      <c r="E231" s="178"/>
      <c r="F231" s="178"/>
    </row>
    <row r="232" spans="5:6" s="98" customFormat="1" hidden="1">
      <c r="E232" s="178"/>
      <c r="F232" s="178"/>
    </row>
    <row r="233" spans="5:6" s="98" customFormat="1" hidden="1">
      <c r="E233" s="178"/>
      <c r="F233" s="178"/>
    </row>
    <row r="234" spans="5:6" s="98" customFormat="1" hidden="1">
      <c r="E234" s="178"/>
      <c r="F234" s="178"/>
    </row>
    <row r="235" spans="5:6" s="98" customFormat="1" hidden="1">
      <c r="E235" s="178"/>
      <c r="F235" s="178"/>
    </row>
    <row r="236" spans="5:6" s="98" customFormat="1" hidden="1">
      <c r="E236" s="178"/>
      <c r="F236" s="178"/>
    </row>
    <row r="237" spans="5:6" s="98" customFormat="1" hidden="1">
      <c r="E237" s="178"/>
      <c r="F237" s="178"/>
    </row>
    <row r="238" spans="5:6" s="98" customFormat="1" hidden="1">
      <c r="E238" s="178"/>
      <c r="F238" s="178"/>
    </row>
    <row r="239" spans="5:6" s="98" customFormat="1" hidden="1">
      <c r="E239" s="178"/>
      <c r="F239" s="178"/>
    </row>
    <row r="240" spans="5:6" s="98" customFormat="1" hidden="1">
      <c r="E240" s="178"/>
      <c r="F240" s="178"/>
    </row>
    <row r="241" spans="5:6" s="98" customFormat="1" hidden="1">
      <c r="E241" s="178"/>
      <c r="F241" s="178"/>
    </row>
    <row r="242" spans="5:6" s="98" customFormat="1" hidden="1">
      <c r="E242" s="178"/>
      <c r="F242" s="178"/>
    </row>
    <row r="243" spans="5:6" s="98" customFormat="1" hidden="1">
      <c r="E243" s="178"/>
      <c r="F243" s="178"/>
    </row>
    <row r="244" spans="5:6" s="98" customFormat="1" hidden="1">
      <c r="E244" s="178"/>
      <c r="F244" s="178"/>
    </row>
    <row r="245" spans="5:6" s="98" customFormat="1" hidden="1">
      <c r="E245" s="178"/>
      <c r="F245" s="178"/>
    </row>
    <row r="246" spans="5:6" s="98" customFormat="1" hidden="1">
      <c r="E246" s="178"/>
      <c r="F246" s="178"/>
    </row>
    <row r="247" spans="5:6" s="98" customFormat="1" hidden="1">
      <c r="E247" s="178"/>
      <c r="F247" s="178"/>
    </row>
    <row r="248" spans="5:6" s="98" customFormat="1" hidden="1">
      <c r="E248" s="178"/>
      <c r="F248" s="178"/>
    </row>
    <row r="249" spans="5:6" s="98" customFormat="1" hidden="1">
      <c r="E249" s="178"/>
      <c r="F249" s="178"/>
    </row>
    <row r="250" spans="5:6" s="98" customFormat="1" hidden="1">
      <c r="E250" s="178"/>
      <c r="F250" s="178"/>
    </row>
    <row r="251" spans="5:6" s="98" customFormat="1" hidden="1">
      <c r="E251" s="178"/>
      <c r="F251" s="178"/>
    </row>
    <row r="252" spans="5:6" s="98" customFormat="1" hidden="1">
      <c r="E252" s="178"/>
      <c r="F252" s="178"/>
    </row>
    <row r="253" spans="5:6" s="98" customFormat="1" hidden="1">
      <c r="E253" s="178"/>
      <c r="F253" s="178"/>
    </row>
    <row r="254" spans="5:6" s="98" customFormat="1" hidden="1">
      <c r="E254" s="178"/>
      <c r="F254" s="178"/>
    </row>
    <row r="255" spans="5:6" s="98" customFormat="1" hidden="1">
      <c r="E255" s="178"/>
      <c r="F255" s="178"/>
    </row>
    <row r="256" spans="5:6" s="98" customFormat="1" hidden="1">
      <c r="E256" s="178"/>
      <c r="F256" s="178"/>
    </row>
    <row r="257" spans="5:6" s="98" customFormat="1" hidden="1">
      <c r="E257" s="178"/>
      <c r="F257" s="178"/>
    </row>
    <row r="258" spans="5:6" s="98" customFormat="1" hidden="1">
      <c r="E258" s="178"/>
      <c r="F258" s="178"/>
    </row>
    <row r="259" spans="5:6" s="98" customFormat="1" hidden="1">
      <c r="E259" s="178"/>
      <c r="F259" s="178"/>
    </row>
    <row r="260" spans="5:6" s="98" customFormat="1" hidden="1">
      <c r="E260" s="178"/>
      <c r="F260" s="178"/>
    </row>
    <row r="261" spans="5:6" s="98" customFormat="1" hidden="1">
      <c r="E261" s="178"/>
      <c r="F261" s="178"/>
    </row>
    <row r="262" spans="5:6" s="98" customFormat="1" hidden="1">
      <c r="E262" s="178"/>
      <c r="F262" s="178"/>
    </row>
    <row r="263" spans="5:6" s="98" customFormat="1" hidden="1">
      <c r="E263" s="178"/>
      <c r="F263" s="178"/>
    </row>
    <row r="264" spans="5:6" s="98" customFormat="1" hidden="1">
      <c r="E264" s="178"/>
      <c r="F264" s="178"/>
    </row>
    <row r="265" spans="5:6" s="98" customFormat="1" hidden="1">
      <c r="E265" s="178"/>
      <c r="F265" s="178"/>
    </row>
    <row r="266" spans="5:6" s="98" customFormat="1" hidden="1">
      <c r="E266" s="178"/>
      <c r="F266" s="178"/>
    </row>
    <row r="267" spans="5:6" s="98" customFormat="1" hidden="1">
      <c r="E267" s="178"/>
      <c r="F267" s="178"/>
    </row>
    <row r="268" spans="5:6" s="98" customFormat="1" hidden="1">
      <c r="E268" s="178"/>
      <c r="F268" s="178"/>
    </row>
    <row r="269" spans="5:6" s="98" customFormat="1" hidden="1">
      <c r="E269" s="178"/>
      <c r="F269" s="178"/>
    </row>
    <row r="270" spans="5:6" s="98" customFormat="1" hidden="1">
      <c r="E270" s="178"/>
      <c r="F270" s="178"/>
    </row>
    <row r="271" spans="5:6" s="98" customFormat="1" hidden="1">
      <c r="E271" s="178"/>
      <c r="F271" s="178"/>
    </row>
    <row r="272" spans="5:6" s="98" customFormat="1" hidden="1">
      <c r="E272" s="178"/>
      <c r="F272" s="178"/>
    </row>
    <row r="273" spans="5:6" s="98" customFormat="1" hidden="1">
      <c r="E273" s="178"/>
      <c r="F273" s="178"/>
    </row>
    <row r="274" spans="5:6" s="98" customFormat="1" hidden="1">
      <c r="E274" s="178"/>
      <c r="F274" s="178"/>
    </row>
    <row r="275" spans="5:6" s="98" customFormat="1" hidden="1">
      <c r="E275" s="178"/>
      <c r="F275" s="178"/>
    </row>
    <row r="276" spans="5:6" s="98" customFormat="1" hidden="1">
      <c r="E276" s="178"/>
      <c r="F276" s="178"/>
    </row>
    <row r="277" spans="5:6" s="98" customFormat="1" hidden="1">
      <c r="E277" s="178"/>
      <c r="F277" s="178"/>
    </row>
    <row r="278" spans="5:6" s="98" customFormat="1" hidden="1">
      <c r="E278" s="178"/>
      <c r="F278" s="178"/>
    </row>
    <row r="279" spans="5:6" s="98" customFormat="1" hidden="1">
      <c r="E279" s="178"/>
      <c r="F279" s="178"/>
    </row>
    <row r="280" spans="5:6" s="98" customFormat="1" hidden="1">
      <c r="E280" s="178"/>
      <c r="F280" s="178"/>
    </row>
    <row r="281" spans="5:6" s="98" customFormat="1" hidden="1">
      <c r="E281" s="178"/>
      <c r="F281" s="178"/>
    </row>
    <row r="282" spans="5:6" s="98" customFormat="1" hidden="1">
      <c r="E282" s="178"/>
      <c r="F282" s="178"/>
    </row>
    <row r="283" spans="5:6" s="98" customFormat="1" hidden="1">
      <c r="E283" s="178"/>
      <c r="F283" s="178"/>
    </row>
    <row r="284" spans="5:6" s="98" customFormat="1" hidden="1">
      <c r="E284" s="178"/>
      <c r="F284" s="178"/>
    </row>
    <row r="285" spans="5:6" s="98" customFormat="1" hidden="1">
      <c r="E285" s="178"/>
      <c r="F285" s="178"/>
    </row>
    <row r="286" spans="5:6" s="98" customFormat="1" hidden="1">
      <c r="E286" s="178"/>
      <c r="F286" s="178"/>
    </row>
    <row r="287" spans="5:6" s="98" customFormat="1" hidden="1">
      <c r="E287" s="178"/>
      <c r="F287" s="178"/>
    </row>
    <row r="288" spans="5:6" s="98" customFormat="1" hidden="1">
      <c r="E288" s="178"/>
      <c r="F288" s="178"/>
    </row>
    <row r="289" spans="5:6" s="98" customFormat="1" hidden="1">
      <c r="E289" s="178"/>
      <c r="F289" s="178"/>
    </row>
    <row r="290" spans="5:6" s="98" customFormat="1" hidden="1">
      <c r="E290" s="178"/>
      <c r="F290" s="178"/>
    </row>
    <row r="291" spans="5:6" s="98" customFormat="1" hidden="1">
      <c r="E291" s="178"/>
      <c r="F291" s="178"/>
    </row>
    <row r="292" spans="5:6" s="98" customFormat="1" hidden="1">
      <c r="E292" s="178"/>
      <c r="F292" s="178"/>
    </row>
    <row r="293" spans="5:6" s="98" customFormat="1" hidden="1">
      <c r="E293" s="178"/>
      <c r="F293" s="178"/>
    </row>
    <row r="294" spans="5:6" s="98" customFormat="1" hidden="1">
      <c r="E294" s="178"/>
      <c r="F294" s="178"/>
    </row>
    <row r="295" spans="5:6" s="98" customFormat="1" hidden="1">
      <c r="E295" s="178"/>
      <c r="F295" s="178"/>
    </row>
    <row r="296" spans="5:6" s="98" customFormat="1" hidden="1">
      <c r="E296" s="178"/>
      <c r="F296" s="178"/>
    </row>
    <row r="297" spans="5:6" s="98" customFormat="1" hidden="1">
      <c r="E297" s="178"/>
      <c r="F297" s="178"/>
    </row>
    <row r="298" spans="5:6" s="98" customFormat="1" hidden="1">
      <c r="E298" s="178"/>
      <c r="F298" s="178"/>
    </row>
    <row r="299" spans="5:6" s="98" customFormat="1" hidden="1">
      <c r="E299" s="178"/>
      <c r="F299" s="178"/>
    </row>
    <row r="300" spans="5:6" s="98" customFormat="1" hidden="1">
      <c r="E300" s="178"/>
      <c r="F300" s="178"/>
    </row>
    <row r="301" spans="5:6" s="98" customFormat="1" hidden="1">
      <c r="E301" s="178"/>
      <c r="F301" s="178"/>
    </row>
    <row r="302" spans="5:6" s="98" customFormat="1" hidden="1">
      <c r="E302" s="178"/>
      <c r="F302" s="178"/>
    </row>
    <row r="303" spans="5:6" s="98" customFormat="1" hidden="1">
      <c r="E303" s="178"/>
      <c r="F303" s="178"/>
    </row>
    <row r="304" spans="5:6" s="98" customFormat="1" hidden="1">
      <c r="E304" s="178"/>
      <c r="F304" s="178"/>
    </row>
    <row r="305" spans="5:6" s="98" customFormat="1" hidden="1">
      <c r="E305" s="178"/>
      <c r="F305" s="178"/>
    </row>
    <row r="306" spans="5:6" s="98" customFormat="1" hidden="1">
      <c r="E306" s="178"/>
      <c r="F306" s="178"/>
    </row>
    <row r="307" spans="5:6" s="98" customFormat="1" hidden="1">
      <c r="E307" s="178"/>
      <c r="F307" s="178"/>
    </row>
    <row r="308" spans="5:6" s="98" customFormat="1" hidden="1">
      <c r="E308" s="178"/>
      <c r="F308" s="178"/>
    </row>
    <row r="309" spans="5:6" s="98" customFormat="1" hidden="1">
      <c r="E309" s="178"/>
      <c r="F309" s="178"/>
    </row>
    <row r="310" spans="5:6" s="98" customFormat="1" hidden="1">
      <c r="E310" s="178"/>
      <c r="F310" s="178"/>
    </row>
    <row r="311" spans="5:6" s="98" customFormat="1" hidden="1">
      <c r="E311" s="178"/>
      <c r="F311" s="178"/>
    </row>
    <row r="312" spans="5:6" s="98" customFormat="1" hidden="1">
      <c r="E312" s="178"/>
      <c r="F312" s="178"/>
    </row>
    <row r="313" spans="5:6" s="98" customFormat="1" hidden="1">
      <c r="E313" s="178"/>
      <c r="F313" s="178"/>
    </row>
    <row r="314" spans="5:6" s="98" customFormat="1" hidden="1">
      <c r="E314" s="178"/>
      <c r="F314" s="178"/>
    </row>
    <row r="315" spans="5:6" s="98" customFormat="1" hidden="1">
      <c r="E315" s="178"/>
      <c r="F315" s="178"/>
    </row>
    <row r="316" spans="5:6" s="98" customFormat="1" hidden="1">
      <c r="E316" s="178"/>
      <c r="F316" s="178"/>
    </row>
    <row r="317" spans="5:6" s="98" customFormat="1" hidden="1">
      <c r="E317" s="178"/>
      <c r="F317" s="178"/>
    </row>
    <row r="318" spans="5:6" s="98" customFormat="1" hidden="1">
      <c r="E318" s="178"/>
      <c r="F318" s="178"/>
    </row>
    <row r="319" spans="5:6" s="98" customFormat="1" hidden="1">
      <c r="E319" s="178"/>
      <c r="F319" s="178"/>
    </row>
    <row r="320" spans="5:6" s="98" customFormat="1" hidden="1">
      <c r="E320" s="178"/>
      <c r="F320" s="178"/>
    </row>
    <row r="321" spans="5:6" s="98" customFormat="1" hidden="1">
      <c r="E321" s="178"/>
      <c r="F321" s="178"/>
    </row>
    <row r="322" spans="5:6" s="98" customFormat="1" hidden="1">
      <c r="E322" s="178"/>
      <c r="F322" s="178"/>
    </row>
    <row r="323" spans="5:6" s="98" customFormat="1" hidden="1">
      <c r="E323" s="178"/>
      <c r="F323" s="178"/>
    </row>
    <row r="324" spans="5:6" s="98" customFormat="1" hidden="1">
      <c r="E324" s="178"/>
      <c r="F324" s="178"/>
    </row>
    <row r="325" spans="5:6" s="98" customFormat="1" hidden="1">
      <c r="E325" s="178"/>
      <c r="F325" s="178"/>
    </row>
    <row r="326" spans="5:6" s="98" customFormat="1" hidden="1">
      <c r="E326" s="178"/>
      <c r="F326" s="178"/>
    </row>
    <row r="327" spans="5:6" s="98" customFormat="1" hidden="1">
      <c r="E327" s="178"/>
      <c r="F327" s="178"/>
    </row>
    <row r="328" spans="5:6" s="98" customFormat="1" hidden="1">
      <c r="E328" s="178"/>
      <c r="F328" s="178"/>
    </row>
    <row r="329" spans="5:6" s="98" customFormat="1" hidden="1">
      <c r="E329" s="178"/>
      <c r="F329" s="178"/>
    </row>
    <row r="330" spans="5:6" s="98" customFormat="1" hidden="1">
      <c r="E330" s="178"/>
      <c r="F330" s="178"/>
    </row>
    <row r="331" spans="5:6" s="98" customFormat="1" hidden="1">
      <c r="E331" s="178"/>
      <c r="F331" s="178"/>
    </row>
    <row r="332" spans="5:6" s="98" customFormat="1" hidden="1">
      <c r="E332" s="178"/>
      <c r="F332" s="178"/>
    </row>
    <row r="333" spans="5:6" s="98" customFormat="1" hidden="1">
      <c r="E333" s="178"/>
      <c r="F333" s="178"/>
    </row>
    <row r="334" spans="5:6" s="98" customFormat="1" hidden="1">
      <c r="E334" s="178"/>
      <c r="F334" s="178"/>
    </row>
    <row r="335" spans="5:6" s="98" customFormat="1" hidden="1">
      <c r="E335" s="178"/>
      <c r="F335" s="178"/>
    </row>
    <row r="336" spans="5:6" s="98" customFormat="1" hidden="1">
      <c r="E336" s="178"/>
      <c r="F336" s="178"/>
    </row>
    <row r="337" spans="5:6" s="98" customFormat="1" hidden="1">
      <c r="E337" s="178"/>
      <c r="F337" s="178"/>
    </row>
    <row r="338" spans="5:6" s="98" customFormat="1" hidden="1">
      <c r="E338" s="178"/>
      <c r="F338" s="178"/>
    </row>
    <row r="339" spans="5:6" s="98" customFormat="1" hidden="1">
      <c r="E339" s="178"/>
      <c r="F339" s="178"/>
    </row>
    <row r="340" spans="5:6" s="98" customFormat="1" hidden="1">
      <c r="E340" s="178"/>
      <c r="F340" s="178"/>
    </row>
    <row r="341" spans="5:6" s="98" customFormat="1" hidden="1">
      <c r="E341" s="178"/>
      <c r="F341" s="178"/>
    </row>
    <row r="342" spans="5:6" s="98" customFormat="1" hidden="1">
      <c r="E342" s="178"/>
      <c r="F342" s="178"/>
    </row>
    <row r="343" spans="5:6" s="98" customFormat="1" hidden="1">
      <c r="E343" s="178"/>
      <c r="F343" s="178"/>
    </row>
    <row r="344" spans="5:6" s="98" customFormat="1" hidden="1">
      <c r="E344" s="178"/>
      <c r="F344" s="178"/>
    </row>
    <row r="345" spans="5:6" s="98" customFormat="1" hidden="1">
      <c r="E345" s="178"/>
      <c r="F345" s="178"/>
    </row>
    <row r="346" spans="5:6" s="98" customFormat="1" hidden="1">
      <c r="E346" s="178"/>
      <c r="F346" s="178"/>
    </row>
    <row r="347" spans="5:6" s="98" customFormat="1" hidden="1">
      <c r="E347" s="178"/>
      <c r="F347" s="178"/>
    </row>
    <row r="348" spans="5:6" s="98" customFormat="1" hidden="1">
      <c r="E348" s="178"/>
      <c r="F348" s="178"/>
    </row>
    <row r="349" spans="5:6" s="98" customFormat="1" hidden="1">
      <c r="E349" s="178"/>
      <c r="F349" s="178"/>
    </row>
    <row r="350" spans="5:6" s="98" customFormat="1" hidden="1">
      <c r="E350" s="178"/>
      <c r="F350" s="178"/>
    </row>
    <row r="351" spans="5:6" s="98" customFormat="1" hidden="1">
      <c r="E351" s="178"/>
      <c r="F351" s="178"/>
    </row>
    <row r="352" spans="5:6" s="98" customFormat="1" hidden="1">
      <c r="E352" s="178"/>
      <c r="F352" s="178"/>
    </row>
    <row r="353" spans="5:6" s="98" customFormat="1" hidden="1">
      <c r="E353" s="178"/>
      <c r="F353" s="178"/>
    </row>
    <row r="354" spans="5:6" s="98" customFormat="1" hidden="1">
      <c r="E354" s="178"/>
      <c r="F354" s="178"/>
    </row>
    <row r="355" spans="5:6" s="98" customFormat="1" hidden="1">
      <c r="E355" s="178"/>
      <c r="F355" s="178"/>
    </row>
    <row r="356" spans="5:6" s="98" customFormat="1" hidden="1">
      <c r="E356" s="178"/>
      <c r="F356" s="178"/>
    </row>
    <row r="357" spans="5:6" s="98" customFormat="1" hidden="1">
      <c r="E357" s="178"/>
      <c r="F357" s="178"/>
    </row>
    <row r="358" spans="5:6" s="98" customFormat="1" hidden="1">
      <c r="E358" s="178"/>
      <c r="F358" s="178"/>
    </row>
    <row r="359" spans="5:6" s="98" customFormat="1" hidden="1">
      <c r="E359" s="178"/>
      <c r="F359" s="178"/>
    </row>
    <row r="360" spans="5:6" s="98" customFormat="1" hidden="1">
      <c r="E360" s="178"/>
      <c r="F360" s="178"/>
    </row>
    <row r="361" spans="5:6" s="98" customFormat="1" hidden="1">
      <c r="E361" s="178"/>
      <c r="F361" s="178"/>
    </row>
    <row r="362" spans="5:6" s="98" customFormat="1" hidden="1">
      <c r="E362" s="178"/>
      <c r="F362" s="178"/>
    </row>
    <row r="363" spans="5:6" s="98" customFormat="1" hidden="1">
      <c r="E363" s="178"/>
      <c r="F363" s="178"/>
    </row>
    <row r="364" spans="5:6" s="98" customFormat="1" hidden="1">
      <c r="E364" s="178"/>
      <c r="F364" s="178"/>
    </row>
    <row r="365" spans="5:6" s="98" customFormat="1" hidden="1">
      <c r="E365" s="178"/>
      <c r="F365" s="178"/>
    </row>
    <row r="366" spans="5:6" s="98" customFormat="1" hidden="1">
      <c r="E366" s="178"/>
      <c r="F366" s="178"/>
    </row>
    <row r="367" spans="5:6" s="98" customFormat="1" hidden="1">
      <c r="E367" s="178"/>
      <c r="F367" s="178"/>
    </row>
    <row r="368" spans="5:6" s="98" customFormat="1" hidden="1">
      <c r="E368" s="178"/>
      <c r="F368" s="178"/>
    </row>
    <row r="369" spans="5:6" s="98" customFormat="1" hidden="1">
      <c r="E369" s="178"/>
      <c r="F369" s="178"/>
    </row>
    <row r="370" spans="5:6" s="98" customFormat="1" hidden="1">
      <c r="E370" s="178"/>
      <c r="F370" s="178"/>
    </row>
    <row r="371" spans="5:6" s="98" customFormat="1" hidden="1">
      <c r="E371" s="178"/>
      <c r="F371" s="178"/>
    </row>
    <row r="372" spans="5:6" s="98" customFormat="1" hidden="1">
      <c r="E372" s="178"/>
      <c r="F372" s="178"/>
    </row>
    <row r="373" spans="5:6" s="98" customFormat="1" hidden="1">
      <c r="E373" s="178"/>
      <c r="F373" s="178"/>
    </row>
    <row r="374" spans="5:6" s="98" customFormat="1" hidden="1">
      <c r="E374" s="178"/>
      <c r="F374" s="178"/>
    </row>
    <row r="375" spans="5:6" s="98" customFormat="1" hidden="1">
      <c r="E375" s="178"/>
      <c r="F375" s="178"/>
    </row>
    <row r="376" spans="5:6" s="98" customFormat="1" hidden="1">
      <c r="E376" s="178"/>
      <c r="F376" s="178"/>
    </row>
    <row r="377" spans="5:6" s="98" customFormat="1" hidden="1">
      <c r="E377" s="178"/>
      <c r="F377" s="178"/>
    </row>
    <row r="378" spans="5:6" s="98" customFormat="1" hidden="1">
      <c r="E378" s="178"/>
      <c r="F378" s="178"/>
    </row>
    <row r="379" spans="5:6" s="98" customFormat="1" hidden="1">
      <c r="E379" s="178"/>
      <c r="F379" s="178"/>
    </row>
    <row r="380" spans="5:6" s="98" customFormat="1" hidden="1">
      <c r="E380" s="178"/>
      <c r="F380" s="178"/>
    </row>
    <row r="381" spans="5:6" s="98" customFormat="1" hidden="1">
      <c r="E381" s="178"/>
      <c r="F381" s="178"/>
    </row>
    <row r="382" spans="5:6" s="98" customFormat="1" hidden="1">
      <c r="E382" s="178"/>
      <c r="F382" s="178"/>
    </row>
    <row r="383" spans="5:6" s="98" customFormat="1" hidden="1">
      <c r="E383" s="178"/>
      <c r="F383" s="178"/>
    </row>
    <row r="384" spans="5:6" s="98" customFormat="1" hidden="1">
      <c r="E384" s="178"/>
      <c r="F384" s="178"/>
    </row>
    <row r="385" spans="5:6" s="98" customFormat="1" hidden="1">
      <c r="E385" s="178"/>
      <c r="F385" s="178"/>
    </row>
    <row r="386" spans="5:6" s="98" customFormat="1" hidden="1">
      <c r="E386" s="178"/>
      <c r="F386" s="178"/>
    </row>
    <row r="387" spans="5:6" s="98" customFormat="1" hidden="1">
      <c r="E387" s="178"/>
      <c r="F387" s="178"/>
    </row>
    <row r="388" spans="5:6" s="98" customFormat="1" hidden="1">
      <c r="E388" s="178"/>
      <c r="F388" s="178"/>
    </row>
    <row r="389" spans="5:6" s="98" customFormat="1" hidden="1">
      <c r="E389" s="178"/>
      <c r="F389" s="178"/>
    </row>
    <row r="390" spans="5:6" s="98" customFormat="1" hidden="1">
      <c r="E390" s="178"/>
      <c r="F390" s="178"/>
    </row>
    <row r="391" spans="5:6" s="98" customFormat="1" hidden="1">
      <c r="E391" s="178"/>
      <c r="F391" s="178"/>
    </row>
    <row r="392" spans="5:6" s="98" customFormat="1" hidden="1">
      <c r="E392" s="178"/>
      <c r="F392" s="178"/>
    </row>
    <row r="393" spans="5:6" s="98" customFormat="1" hidden="1">
      <c r="E393" s="178"/>
      <c r="F393" s="178"/>
    </row>
    <row r="394" spans="5:6" s="98" customFormat="1" hidden="1">
      <c r="E394" s="178"/>
      <c r="F394" s="178"/>
    </row>
    <row r="395" spans="5:6" s="98" customFormat="1" hidden="1">
      <c r="E395" s="178"/>
      <c r="F395" s="178"/>
    </row>
    <row r="396" spans="5:6" s="98" customFormat="1" hidden="1">
      <c r="E396" s="178"/>
      <c r="F396" s="178"/>
    </row>
    <row r="397" spans="5:6" s="98" customFormat="1" hidden="1">
      <c r="E397" s="178"/>
      <c r="F397" s="178"/>
    </row>
    <row r="398" spans="5:6" s="98" customFormat="1" hidden="1">
      <c r="E398" s="178"/>
      <c r="F398" s="178"/>
    </row>
    <row r="399" spans="5:6" s="98" customFormat="1" hidden="1">
      <c r="E399" s="178"/>
      <c r="F399" s="178"/>
    </row>
    <row r="400" spans="5:6" s="98" customFormat="1" hidden="1">
      <c r="E400" s="178"/>
      <c r="F400" s="178"/>
    </row>
    <row r="401" spans="5:6" s="98" customFormat="1" hidden="1">
      <c r="E401" s="178"/>
      <c r="F401" s="178"/>
    </row>
    <row r="402" spans="5:6" s="98" customFormat="1" hidden="1">
      <c r="E402" s="178"/>
      <c r="F402" s="178"/>
    </row>
    <row r="403" spans="5:6" s="98" customFormat="1" hidden="1">
      <c r="E403" s="178"/>
      <c r="F403" s="178"/>
    </row>
    <row r="404" spans="5:6" s="98" customFormat="1" hidden="1">
      <c r="E404" s="178"/>
      <c r="F404" s="178"/>
    </row>
    <row r="405" spans="5:6" s="98" customFormat="1" hidden="1">
      <c r="E405" s="178"/>
      <c r="F405" s="178"/>
    </row>
    <row r="406" spans="5:6" s="98" customFormat="1" hidden="1">
      <c r="E406" s="178"/>
      <c r="F406" s="178"/>
    </row>
    <row r="407" spans="5:6" s="98" customFormat="1" hidden="1">
      <c r="E407" s="178"/>
      <c r="F407" s="178"/>
    </row>
    <row r="408" spans="5:6" s="98" customFormat="1" hidden="1">
      <c r="E408" s="178"/>
      <c r="F408" s="178"/>
    </row>
    <row r="409" spans="5:6" s="98" customFormat="1" hidden="1">
      <c r="E409" s="178"/>
      <c r="F409" s="178"/>
    </row>
    <row r="410" spans="5:6" s="98" customFormat="1" hidden="1">
      <c r="E410" s="178"/>
      <c r="F410" s="178"/>
    </row>
    <row r="411" spans="5:6" s="98" customFormat="1" hidden="1">
      <c r="E411" s="178"/>
      <c r="F411" s="178"/>
    </row>
    <row r="412" spans="5:6" s="98" customFormat="1" hidden="1">
      <c r="E412" s="178"/>
      <c r="F412" s="178"/>
    </row>
    <row r="413" spans="5:6" s="98" customFormat="1" hidden="1">
      <c r="E413" s="178"/>
      <c r="F413" s="178"/>
    </row>
    <row r="414" spans="5:6" s="98" customFormat="1" hidden="1">
      <c r="E414" s="178"/>
      <c r="F414" s="178"/>
    </row>
    <row r="415" spans="5:6" s="98" customFormat="1" hidden="1">
      <c r="E415" s="178"/>
      <c r="F415" s="178"/>
    </row>
    <row r="416" spans="5:6" s="98" customFormat="1" hidden="1">
      <c r="E416" s="178"/>
      <c r="F416" s="178"/>
    </row>
    <row r="417" spans="5:6" s="98" customFormat="1" hidden="1">
      <c r="E417" s="178"/>
      <c r="F417" s="178"/>
    </row>
    <row r="418" spans="5:6" s="98" customFormat="1" hidden="1">
      <c r="E418" s="178"/>
      <c r="F418" s="178"/>
    </row>
    <row r="419" spans="5:6" s="98" customFormat="1" hidden="1">
      <c r="E419" s="178"/>
      <c r="F419" s="178"/>
    </row>
    <row r="420" spans="5:6" s="98" customFormat="1" hidden="1">
      <c r="E420" s="178"/>
      <c r="F420" s="178"/>
    </row>
    <row r="421" spans="5:6" s="98" customFormat="1" hidden="1">
      <c r="E421" s="178"/>
      <c r="F421" s="178"/>
    </row>
    <row r="422" spans="5:6" s="98" customFormat="1" hidden="1">
      <c r="E422" s="178"/>
      <c r="F422" s="178"/>
    </row>
    <row r="423" spans="5:6" s="98" customFormat="1" hidden="1">
      <c r="E423" s="178"/>
      <c r="F423" s="178"/>
    </row>
    <row r="424" spans="5:6" s="98" customFormat="1" hidden="1">
      <c r="E424" s="178"/>
      <c r="F424" s="178"/>
    </row>
    <row r="425" spans="5:6" s="98" customFormat="1" hidden="1">
      <c r="E425" s="178"/>
      <c r="F425" s="178"/>
    </row>
    <row r="426" spans="5:6" s="98" customFormat="1" hidden="1">
      <c r="E426" s="178"/>
      <c r="F426" s="178"/>
    </row>
    <row r="427" spans="5:6" s="98" customFormat="1" hidden="1">
      <c r="E427" s="178"/>
      <c r="F427" s="178"/>
    </row>
    <row r="428" spans="5:6" s="98" customFormat="1" hidden="1">
      <c r="E428" s="178"/>
      <c r="F428" s="178"/>
    </row>
    <row r="429" spans="5:6" s="98" customFormat="1" hidden="1">
      <c r="E429" s="178"/>
      <c r="F429" s="178"/>
    </row>
    <row r="430" spans="5:6" s="98" customFormat="1" hidden="1">
      <c r="E430" s="178"/>
      <c r="F430" s="178"/>
    </row>
    <row r="431" spans="5:6" s="98" customFormat="1" hidden="1">
      <c r="E431" s="178"/>
      <c r="F431" s="178"/>
    </row>
    <row r="432" spans="5:6" s="98" customFormat="1" hidden="1">
      <c r="E432" s="178"/>
      <c r="F432" s="178"/>
    </row>
    <row r="433" spans="5:6" s="98" customFormat="1" hidden="1">
      <c r="E433" s="178"/>
      <c r="F433" s="178"/>
    </row>
    <row r="434" spans="5:6" s="98" customFormat="1" hidden="1">
      <c r="E434" s="178"/>
      <c r="F434" s="178"/>
    </row>
    <row r="435" spans="5:6" s="98" customFormat="1" hidden="1">
      <c r="E435" s="178"/>
      <c r="F435" s="178"/>
    </row>
    <row r="436" spans="5:6" s="98" customFormat="1" hidden="1">
      <c r="E436" s="178"/>
      <c r="F436" s="178"/>
    </row>
    <row r="437" spans="5:6" s="98" customFormat="1" hidden="1">
      <c r="E437" s="178"/>
      <c r="F437" s="178"/>
    </row>
    <row r="438" spans="5:6" s="98" customFormat="1" hidden="1">
      <c r="E438" s="178"/>
      <c r="F438" s="178"/>
    </row>
    <row r="439" spans="5:6" s="98" customFormat="1" hidden="1">
      <c r="E439" s="178"/>
      <c r="F439" s="178"/>
    </row>
    <row r="440" spans="5:6" s="98" customFormat="1" hidden="1">
      <c r="E440" s="178"/>
      <c r="F440" s="178"/>
    </row>
    <row r="441" spans="5:6" s="98" customFormat="1" hidden="1">
      <c r="E441" s="178"/>
      <c r="F441" s="178"/>
    </row>
    <row r="442" spans="5:6" s="98" customFormat="1" hidden="1">
      <c r="E442" s="178"/>
      <c r="F442" s="178"/>
    </row>
    <row r="443" spans="5:6" s="98" customFormat="1" hidden="1">
      <c r="E443" s="178"/>
      <c r="F443" s="178"/>
    </row>
    <row r="444" spans="5:6" s="98" customFormat="1" hidden="1">
      <c r="E444" s="178"/>
      <c r="F444" s="178"/>
    </row>
    <row r="445" spans="5:6" s="98" customFormat="1" hidden="1">
      <c r="E445" s="178"/>
      <c r="F445" s="178"/>
    </row>
    <row r="446" spans="5:6" s="98" customFormat="1" hidden="1">
      <c r="E446" s="178"/>
      <c r="F446" s="178"/>
    </row>
    <row r="447" spans="5:6" s="98" customFormat="1" hidden="1">
      <c r="E447" s="178"/>
      <c r="F447" s="178"/>
    </row>
    <row r="448" spans="5:6" s="98" customFormat="1" hidden="1">
      <c r="E448" s="178"/>
      <c r="F448" s="178"/>
    </row>
    <row r="449" spans="5:6" s="98" customFormat="1" hidden="1">
      <c r="E449" s="178"/>
      <c r="F449" s="178"/>
    </row>
    <row r="450" spans="5:6" s="98" customFormat="1" hidden="1">
      <c r="E450" s="178"/>
      <c r="F450" s="178"/>
    </row>
    <row r="451" spans="5:6" s="98" customFormat="1" hidden="1">
      <c r="E451" s="178"/>
      <c r="F451" s="178"/>
    </row>
    <row r="452" spans="5:6" s="98" customFormat="1" hidden="1">
      <c r="E452" s="178"/>
      <c r="F452" s="178"/>
    </row>
    <row r="453" spans="5:6" s="98" customFormat="1" hidden="1">
      <c r="E453" s="178"/>
      <c r="F453" s="178"/>
    </row>
    <row r="454" spans="5:6" s="98" customFormat="1" hidden="1">
      <c r="E454" s="178"/>
      <c r="F454" s="178"/>
    </row>
    <row r="455" spans="5:6" s="98" customFormat="1" hidden="1">
      <c r="E455" s="178"/>
      <c r="F455" s="178"/>
    </row>
    <row r="456" spans="5:6" s="98" customFormat="1" hidden="1">
      <c r="E456" s="178"/>
      <c r="F456" s="178"/>
    </row>
    <row r="457" spans="5:6" s="98" customFormat="1" hidden="1">
      <c r="E457" s="178"/>
      <c r="F457" s="178"/>
    </row>
    <row r="458" spans="5:6" s="98" customFormat="1" hidden="1">
      <c r="E458" s="178"/>
      <c r="F458" s="178"/>
    </row>
    <row r="459" spans="5:6" s="98" customFormat="1" hidden="1">
      <c r="E459" s="178"/>
      <c r="F459" s="178"/>
    </row>
    <row r="460" spans="5:6" s="98" customFormat="1" hidden="1">
      <c r="E460" s="178"/>
      <c r="F460" s="178"/>
    </row>
    <row r="461" spans="5:6" s="98" customFormat="1" hidden="1">
      <c r="E461" s="178"/>
      <c r="F461" s="178"/>
    </row>
    <row r="462" spans="5:6" s="98" customFormat="1" hidden="1">
      <c r="E462" s="178"/>
      <c r="F462" s="178"/>
    </row>
    <row r="463" spans="5:6" s="98" customFormat="1" hidden="1">
      <c r="E463" s="178"/>
      <c r="F463" s="178"/>
    </row>
    <row r="464" spans="5:6" s="98" customFormat="1" hidden="1">
      <c r="E464" s="178"/>
      <c r="F464" s="178"/>
    </row>
    <row r="465" spans="5:6" s="98" customFormat="1" hidden="1">
      <c r="E465" s="178"/>
      <c r="F465" s="178"/>
    </row>
    <row r="466" spans="5:6" s="98" customFormat="1" hidden="1">
      <c r="E466" s="178"/>
      <c r="F466" s="178"/>
    </row>
    <row r="467" spans="5:6" s="98" customFormat="1" hidden="1">
      <c r="E467" s="178"/>
      <c r="F467" s="178"/>
    </row>
    <row r="468" spans="5:6" s="98" customFormat="1" hidden="1">
      <c r="E468" s="178"/>
      <c r="F468" s="178"/>
    </row>
    <row r="469" spans="5:6" s="98" customFormat="1" hidden="1">
      <c r="E469" s="178"/>
      <c r="F469" s="178"/>
    </row>
    <row r="470" spans="5:6" s="98" customFormat="1" hidden="1">
      <c r="E470" s="178"/>
      <c r="F470" s="178"/>
    </row>
    <row r="471" spans="5:6" s="98" customFormat="1" hidden="1">
      <c r="E471" s="178"/>
      <c r="F471" s="178"/>
    </row>
    <row r="472" spans="5:6" s="98" customFormat="1" hidden="1">
      <c r="E472" s="178"/>
      <c r="F472" s="178"/>
    </row>
    <row r="473" spans="5:6" s="98" customFormat="1" hidden="1">
      <c r="E473" s="178"/>
      <c r="F473" s="178"/>
    </row>
    <row r="474" spans="5:6" s="98" customFormat="1" hidden="1">
      <c r="E474" s="178"/>
      <c r="F474" s="178"/>
    </row>
    <row r="475" spans="5:6" s="98" customFormat="1" hidden="1">
      <c r="E475" s="178"/>
      <c r="F475" s="178"/>
    </row>
    <row r="476" spans="5:6" s="98" customFormat="1" hidden="1">
      <c r="E476" s="178"/>
      <c r="F476" s="178"/>
    </row>
    <row r="477" spans="5:6" s="98" customFormat="1" hidden="1">
      <c r="E477" s="178"/>
      <c r="F477" s="178"/>
    </row>
    <row r="478" spans="5:6" s="98" customFormat="1" hidden="1">
      <c r="E478" s="178"/>
      <c r="F478" s="178"/>
    </row>
    <row r="479" spans="5:6" s="98" customFormat="1" hidden="1">
      <c r="E479" s="178"/>
      <c r="F479" s="178"/>
    </row>
    <row r="480" spans="5:6" s="98" customFormat="1" hidden="1">
      <c r="E480" s="178"/>
      <c r="F480" s="178"/>
    </row>
    <row r="481" spans="5:6" s="98" customFormat="1" hidden="1">
      <c r="E481" s="178"/>
      <c r="F481" s="178"/>
    </row>
    <row r="482" spans="5:6" s="98" customFormat="1" hidden="1">
      <c r="E482" s="178"/>
      <c r="F482" s="178"/>
    </row>
    <row r="483" spans="5:6" s="98" customFormat="1" hidden="1">
      <c r="E483" s="178"/>
      <c r="F483" s="178"/>
    </row>
    <row r="484" spans="5:6" s="98" customFormat="1" hidden="1">
      <c r="E484" s="178"/>
      <c r="F484" s="178"/>
    </row>
    <row r="485" spans="5:6" s="98" customFormat="1" hidden="1">
      <c r="E485" s="178"/>
      <c r="F485" s="178"/>
    </row>
    <row r="486" spans="5:6" s="98" customFormat="1" hidden="1">
      <c r="E486" s="178"/>
      <c r="F486" s="178"/>
    </row>
    <row r="487" spans="5:6" s="98" customFormat="1" hidden="1">
      <c r="E487" s="178"/>
      <c r="F487" s="178"/>
    </row>
    <row r="488" spans="5:6" s="98" customFormat="1" hidden="1">
      <c r="E488" s="178"/>
      <c r="F488" s="178"/>
    </row>
    <row r="489" spans="5:6" s="98" customFormat="1" hidden="1">
      <c r="E489" s="178"/>
      <c r="F489" s="178"/>
    </row>
    <row r="490" spans="5:6" s="98" customFormat="1" hidden="1">
      <c r="E490" s="178"/>
      <c r="F490" s="178"/>
    </row>
    <row r="491" spans="5:6" s="98" customFormat="1" hidden="1">
      <c r="E491" s="178"/>
      <c r="F491" s="178"/>
    </row>
    <row r="492" spans="5:6" s="98" customFormat="1" hidden="1">
      <c r="E492" s="178"/>
      <c r="F492" s="178"/>
    </row>
    <row r="493" spans="5:6" s="98" customFormat="1" hidden="1">
      <c r="E493" s="178"/>
      <c r="F493" s="178"/>
    </row>
    <row r="494" spans="5:6" s="98" customFormat="1" hidden="1">
      <c r="E494" s="178"/>
      <c r="F494" s="178"/>
    </row>
    <row r="495" spans="5:6" s="98" customFormat="1" hidden="1">
      <c r="E495" s="178"/>
      <c r="F495" s="178"/>
    </row>
    <row r="496" spans="5:6" s="98" customFormat="1" hidden="1">
      <c r="E496" s="178"/>
      <c r="F496" s="178"/>
    </row>
    <row r="497" spans="5:6" s="98" customFormat="1" hidden="1">
      <c r="E497" s="178"/>
      <c r="F497" s="178"/>
    </row>
    <row r="498" spans="5:6" s="98" customFormat="1" hidden="1">
      <c r="E498" s="178"/>
      <c r="F498" s="178"/>
    </row>
    <row r="499" spans="5:6" s="98" customFormat="1" hidden="1">
      <c r="E499" s="178"/>
      <c r="F499" s="178"/>
    </row>
    <row r="500" spans="5:6" s="98" customFormat="1" hidden="1">
      <c r="E500" s="178"/>
      <c r="F500" s="178"/>
    </row>
    <row r="501" spans="5:6" s="98" customFormat="1" hidden="1">
      <c r="E501" s="178"/>
      <c r="F501" s="178"/>
    </row>
    <row r="502" spans="5:6" s="98" customFormat="1" hidden="1">
      <c r="E502" s="178"/>
      <c r="F502" s="178"/>
    </row>
    <row r="503" spans="5:6" s="98" customFormat="1" hidden="1">
      <c r="E503" s="178"/>
      <c r="F503" s="178"/>
    </row>
    <row r="504" spans="5:6" s="98" customFormat="1" hidden="1">
      <c r="E504" s="178"/>
      <c r="F504" s="178"/>
    </row>
    <row r="505" spans="5:6" s="98" customFormat="1" hidden="1">
      <c r="E505" s="178"/>
      <c r="F505" s="178"/>
    </row>
    <row r="506" spans="5:6" s="98" customFormat="1" hidden="1">
      <c r="E506" s="178"/>
      <c r="F506" s="178"/>
    </row>
    <row r="507" spans="5:6" s="98" customFormat="1" hidden="1">
      <c r="E507" s="178"/>
      <c r="F507" s="178"/>
    </row>
    <row r="508" spans="5:6" s="98" customFormat="1" hidden="1">
      <c r="E508" s="178"/>
      <c r="F508" s="178"/>
    </row>
    <row r="509" spans="5:6" s="98" customFormat="1" hidden="1">
      <c r="E509" s="178"/>
      <c r="F509" s="178"/>
    </row>
    <row r="510" spans="5:6" s="98" customFormat="1" hidden="1">
      <c r="E510" s="178"/>
      <c r="F510" s="178"/>
    </row>
    <row r="511" spans="5:6" s="98" customFormat="1" hidden="1">
      <c r="E511" s="178"/>
      <c r="F511" s="178"/>
    </row>
    <row r="512" spans="5:6" s="98" customFormat="1" hidden="1">
      <c r="E512" s="178"/>
      <c r="F512" s="178"/>
    </row>
    <row r="513" spans="5:6" s="98" customFormat="1" hidden="1">
      <c r="E513" s="178"/>
      <c r="F513" s="178"/>
    </row>
    <row r="514" spans="5:6" s="98" customFormat="1" hidden="1">
      <c r="E514" s="178"/>
      <c r="F514" s="178"/>
    </row>
    <row r="515" spans="5:6" s="98" customFormat="1" hidden="1">
      <c r="E515" s="178"/>
      <c r="F515" s="178"/>
    </row>
    <row r="516" spans="5:6" s="98" customFormat="1" hidden="1">
      <c r="E516" s="178"/>
      <c r="F516" s="178"/>
    </row>
    <row r="517" spans="5:6" s="98" customFormat="1" hidden="1">
      <c r="E517" s="178"/>
      <c r="F517" s="178"/>
    </row>
    <row r="518" spans="5:6" s="98" customFormat="1" hidden="1">
      <c r="E518" s="178"/>
      <c r="F518" s="178"/>
    </row>
    <row r="519" spans="5:6" s="98" customFormat="1" hidden="1">
      <c r="E519" s="178"/>
      <c r="F519" s="178"/>
    </row>
    <row r="520" spans="5:6" s="98" customFormat="1" hidden="1">
      <c r="E520" s="178"/>
      <c r="F520" s="178"/>
    </row>
    <row r="521" spans="5:6" s="98" customFormat="1" hidden="1">
      <c r="E521" s="178"/>
      <c r="F521" s="178"/>
    </row>
    <row r="522" spans="5:6" s="98" customFormat="1" hidden="1">
      <c r="E522" s="178"/>
      <c r="F522" s="178"/>
    </row>
    <row r="523" spans="5:6" s="98" customFormat="1" hidden="1">
      <c r="E523" s="178"/>
      <c r="F523" s="178"/>
    </row>
    <row r="524" spans="5:6" s="98" customFormat="1" hidden="1">
      <c r="E524" s="178"/>
      <c r="F524" s="178"/>
    </row>
    <row r="525" spans="5:6" s="98" customFormat="1" hidden="1">
      <c r="E525" s="178"/>
      <c r="F525" s="178"/>
    </row>
    <row r="526" spans="5:6" s="98" customFormat="1" hidden="1">
      <c r="E526" s="178"/>
      <c r="F526" s="178"/>
    </row>
    <row r="527" spans="5:6" s="98" customFormat="1" hidden="1">
      <c r="E527" s="178"/>
      <c r="F527" s="178"/>
    </row>
    <row r="528" spans="5:6" s="98" customFormat="1" hidden="1">
      <c r="E528" s="178"/>
      <c r="F528" s="178"/>
    </row>
    <row r="529" spans="5:6" s="98" customFormat="1" hidden="1">
      <c r="E529" s="178"/>
      <c r="F529" s="178"/>
    </row>
    <row r="530" spans="5:6" s="98" customFormat="1" hidden="1">
      <c r="E530" s="178"/>
      <c r="F530" s="178"/>
    </row>
    <row r="531" spans="5:6" s="98" customFormat="1" hidden="1">
      <c r="E531" s="178"/>
      <c r="F531" s="178"/>
    </row>
    <row r="532" spans="5:6" s="98" customFormat="1" hidden="1">
      <c r="E532" s="178"/>
      <c r="F532" s="178"/>
    </row>
    <row r="533" spans="5:6" s="98" customFormat="1" hidden="1">
      <c r="E533" s="178"/>
      <c r="F533" s="178"/>
    </row>
    <row r="534" spans="5:6" s="98" customFormat="1" hidden="1">
      <c r="E534" s="178"/>
      <c r="F534" s="178"/>
    </row>
    <row r="535" spans="5:6" s="98" customFormat="1" hidden="1">
      <c r="E535" s="178"/>
      <c r="F535" s="178"/>
    </row>
    <row r="536" spans="5:6" s="98" customFormat="1" hidden="1">
      <c r="E536" s="178"/>
      <c r="F536" s="178"/>
    </row>
    <row r="537" spans="5:6" s="98" customFormat="1" hidden="1">
      <c r="E537" s="178"/>
      <c r="F537" s="178"/>
    </row>
    <row r="538" spans="5:6" s="98" customFormat="1" hidden="1">
      <c r="E538" s="178"/>
      <c r="F538" s="178"/>
    </row>
    <row r="539" spans="5:6" s="98" customFormat="1" hidden="1">
      <c r="E539" s="178"/>
      <c r="F539" s="178"/>
    </row>
    <row r="540" spans="5:6" s="98" customFormat="1" hidden="1">
      <c r="E540" s="178"/>
      <c r="F540" s="178"/>
    </row>
    <row r="541" spans="5:6" s="98" customFormat="1" hidden="1">
      <c r="E541" s="178"/>
      <c r="F541" s="178"/>
    </row>
    <row r="542" spans="5:6" s="98" customFormat="1" hidden="1">
      <c r="E542" s="178"/>
      <c r="F542" s="178"/>
    </row>
    <row r="543" spans="5:6" s="98" customFormat="1" hidden="1">
      <c r="E543" s="178"/>
      <c r="F543" s="178"/>
    </row>
    <row r="544" spans="5:6" s="98" customFormat="1" hidden="1">
      <c r="E544" s="178"/>
      <c r="F544" s="178"/>
    </row>
    <row r="545" spans="5:6" s="98" customFormat="1" hidden="1">
      <c r="E545" s="178"/>
      <c r="F545" s="178"/>
    </row>
    <row r="546" spans="5:6" s="98" customFormat="1" hidden="1">
      <c r="E546" s="178"/>
      <c r="F546" s="178"/>
    </row>
    <row r="547" spans="5:6" s="98" customFormat="1" hidden="1">
      <c r="E547" s="178"/>
      <c r="F547" s="178"/>
    </row>
    <row r="548" spans="5:6" s="98" customFormat="1" hidden="1">
      <c r="E548" s="178"/>
      <c r="F548" s="178"/>
    </row>
    <row r="549" spans="5:6" s="98" customFormat="1" hidden="1">
      <c r="E549" s="178"/>
      <c r="F549" s="178"/>
    </row>
    <row r="550" spans="5:6" s="98" customFormat="1" hidden="1">
      <c r="E550" s="178"/>
      <c r="F550" s="178"/>
    </row>
    <row r="551" spans="5:6" s="98" customFormat="1" hidden="1">
      <c r="E551" s="178"/>
      <c r="F551" s="178"/>
    </row>
    <row r="552" spans="5:6" s="98" customFormat="1" hidden="1">
      <c r="E552" s="178"/>
      <c r="F552" s="178"/>
    </row>
    <row r="553" spans="5:6" s="98" customFormat="1" hidden="1">
      <c r="E553" s="178"/>
      <c r="F553" s="178"/>
    </row>
    <row r="554" spans="5:6" s="98" customFormat="1" hidden="1">
      <c r="E554" s="178"/>
      <c r="F554" s="178"/>
    </row>
    <row r="555" spans="5:6" s="98" customFormat="1" hidden="1">
      <c r="E555" s="178"/>
      <c r="F555" s="178"/>
    </row>
    <row r="556" spans="5:6" s="98" customFormat="1" hidden="1">
      <c r="E556" s="178"/>
      <c r="F556" s="178"/>
    </row>
    <row r="557" spans="5:6" s="98" customFormat="1" hidden="1">
      <c r="E557" s="178"/>
      <c r="F557" s="178"/>
    </row>
    <row r="558" spans="5:6" s="98" customFormat="1" hidden="1">
      <c r="E558" s="178"/>
      <c r="F558" s="178"/>
    </row>
    <row r="559" spans="5:6" s="98" customFormat="1" hidden="1">
      <c r="E559" s="178"/>
      <c r="F559" s="178"/>
    </row>
    <row r="560" spans="5:6" s="98" customFormat="1" hidden="1">
      <c r="E560" s="178"/>
      <c r="F560" s="178"/>
    </row>
    <row r="561" spans="5:6" s="98" customFormat="1" hidden="1">
      <c r="E561" s="178"/>
      <c r="F561" s="178"/>
    </row>
    <row r="562" spans="5:6" s="98" customFormat="1" hidden="1">
      <c r="E562" s="178"/>
      <c r="F562" s="178"/>
    </row>
    <row r="563" spans="5:6" s="98" customFormat="1" hidden="1">
      <c r="E563" s="178"/>
      <c r="F563" s="178"/>
    </row>
    <row r="564" spans="5:6" s="98" customFormat="1" hidden="1">
      <c r="E564" s="178"/>
      <c r="F564" s="178"/>
    </row>
    <row r="565" spans="5:6" s="98" customFormat="1" hidden="1">
      <c r="E565" s="178"/>
      <c r="F565" s="178"/>
    </row>
    <row r="566" spans="5:6" s="98" customFormat="1" hidden="1">
      <c r="E566" s="178"/>
      <c r="F566" s="178"/>
    </row>
    <row r="567" spans="5:6" s="98" customFormat="1" hidden="1">
      <c r="E567" s="178"/>
      <c r="F567" s="178"/>
    </row>
    <row r="568" spans="5:6" s="98" customFormat="1" hidden="1">
      <c r="E568" s="178"/>
      <c r="F568" s="178"/>
    </row>
    <row r="569" spans="5:6" s="98" customFormat="1" hidden="1">
      <c r="E569" s="178"/>
      <c r="F569" s="178"/>
    </row>
    <row r="570" spans="5:6" s="98" customFormat="1" hidden="1">
      <c r="E570" s="178"/>
      <c r="F570" s="178"/>
    </row>
    <row r="571" spans="5:6" s="98" customFormat="1" hidden="1">
      <c r="E571" s="178"/>
      <c r="F571" s="178"/>
    </row>
    <row r="572" spans="5:6" s="98" customFormat="1" hidden="1">
      <c r="E572" s="178"/>
      <c r="F572" s="178"/>
    </row>
    <row r="573" spans="5:6" s="98" customFormat="1" hidden="1">
      <c r="E573" s="178"/>
      <c r="F573" s="178"/>
    </row>
    <row r="574" spans="5:6" s="98" customFormat="1" hidden="1">
      <c r="E574" s="178"/>
      <c r="F574" s="178"/>
    </row>
    <row r="575" spans="5:6" s="98" customFormat="1" hidden="1">
      <c r="E575" s="178"/>
      <c r="F575" s="178"/>
    </row>
    <row r="576" spans="5:6" s="98" customFormat="1" hidden="1">
      <c r="E576" s="178"/>
      <c r="F576" s="178"/>
    </row>
    <row r="577" spans="5:6" s="98" customFormat="1" hidden="1">
      <c r="E577" s="178"/>
      <c r="F577" s="178"/>
    </row>
    <row r="578" spans="5:6" s="98" customFormat="1" hidden="1">
      <c r="E578" s="178"/>
      <c r="F578" s="178"/>
    </row>
    <row r="579" spans="5:6" s="98" customFormat="1" hidden="1">
      <c r="E579" s="178"/>
      <c r="F579" s="178"/>
    </row>
    <row r="580" spans="5:6" s="98" customFormat="1" hidden="1">
      <c r="E580" s="178"/>
      <c r="F580" s="178"/>
    </row>
    <row r="581" spans="5:6" s="98" customFormat="1" hidden="1">
      <c r="E581" s="178"/>
      <c r="F581" s="178"/>
    </row>
    <row r="582" spans="5:6" s="98" customFormat="1" hidden="1">
      <c r="E582" s="178"/>
      <c r="F582" s="178"/>
    </row>
    <row r="583" spans="5:6" s="98" customFormat="1" hidden="1">
      <c r="E583" s="178"/>
      <c r="F583" s="178"/>
    </row>
    <row r="584" spans="5:6" s="98" customFormat="1" hidden="1">
      <c r="E584" s="178"/>
      <c r="F584" s="178"/>
    </row>
    <row r="585" spans="5:6" s="98" customFormat="1" hidden="1">
      <c r="E585" s="178"/>
      <c r="F585" s="178"/>
    </row>
    <row r="586" spans="5:6" s="98" customFormat="1" hidden="1">
      <c r="E586" s="178"/>
      <c r="F586" s="178"/>
    </row>
    <row r="587" spans="5:6" s="98" customFormat="1" hidden="1">
      <c r="E587" s="178"/>
      <c r="F587" s="178"/>
    </row>
    <row r="588" spans="5:6" s="98" customFormat="1" hidden="1">
      <c r="E588" s="178"/>
      <c r="F588" s="178"/>
    </row>
    <row r="589" spans="5:6" s="98" customFormat="1" hidden="1">
      <c r="E589" s="178"/>
      <c r="F589" s="178"/>
    </row>
    <row r="590" spans="5:6" s="98" customFormat="1" hidden="1">
      <c r="E590" s="178"/>
      <c r="F590" s="178"/>
    </row>
    <row r="591" spans="5:6" s="98" customFormat="1" hidden="1">
      <c r="E591" s="178"/>
      <c r="F591" s="178"/>
    </row>
    <row r="592" spans="5:6" s="98" customFormat="1" hidden="1">
      <c r="E592" s="178"/>
      <c r="F592" s="178"/>
    </row>
    <row r="593" spans="5:6" s="98" customFormat="1" hidden="1">
      <c r="E593" s="178"/>
      <c r="F593" s="178"/>
    </row>
    <row r="594" spans="5:6" s="98" customFormat="1" hidden="1">
      <c r="E594" s="178"/>
      <c r="F594" s="178"/>
    </row>
    <row r="595" spans="5:6" s="98" customFormat="1" hidden="1">
      <c r="E595" s="178"/>
      <c r="F595" s="178"/>
    </row>
    <row r="596" spans="5:6" s="98" customFormat="1" hidden="1">
      <c r="E596" s="178"/>
      <c r="F596" s="178"/>
    </row>
    <row r="597" spans="5:6" s="98" customFormat="1" hidden="1">
      <c r="E597" s="178"/>
      <c r="F597" s="178"/>
    </row>
    <row r="598" spans="5:6" s="98" customFormat="1" hidden="1">
      <c r="E598" s="178"/>
      <c r="F598" s="178"/>
    </row>
    <row r="599" spans="5:6" s="98" customFormat="1" hidden="1">
      <c r="E599" s="178"/>
      <c r="F599" s="178"/>
    </row>
    <row r="600" spans="5:6" s="98" customFormat="1" hidden="1">
      <c r="E600" s="178"/>
      <c r="F600" s="178"/>
    </row>
    <row r="601" spans="5:6" s="98" customFormat="1" hidden="1">
      <c r="E601" s="178"/>
      <c r="F601" s="178"/>
    </row>
    <row r="602" spans="5:6" s="98" customFormat="1" hidden="1">
      <c r="E602" s="178"/>
      <c r="F602" s="178"/>
    </row>
    <row r="603" spans="5:6" s="98" customFormat="1" hidden="1">
      <c r="E603" s="178"/>
      <c r="F603" s="178"/>
    </row>
    <row r="604" spans="5:6" s="98" customFormat="1" hidden="1">
      <c r="E604" s="178"/>
      <c r="F604" s="178"/>
    </row>
    <row r="605" spans="5:6" s="98" customFormat="1" hidden="1">
      <c r="E605" s="178"/>
      <c r="F605" s="178"/>
    </row>
    <row r="606" spans="5:6" s="98" customFormat="1" hidden="1">
      <c r="E606" s="178"/>
      <c r="F606" s="178"/>
    </row>
    <row r="607" spans="5:6" s="98" customFormat="1" hidden="1">
      <c r="E607" s="178"/>
      <c r="F607" s="178"/>
    </row>
    <row r="608" spans="5:6" s="98" customFormat="1" hidden="1">
      <c r="E608" s="178"/>
      <c r="F608" s="178"/>
    </row>
    <row r="609" spans="5:6" s="98" customFormat="1" hidden="1">
      <c r="E609" s="178"/>
      <c r="F609" s="178"/>
    </row>
    <row r="610" spans="5:6" s="98" customFormat="1" hidden="1">
      <c r="E610" s="178"/>
      <c r="F610" s="178"/>
    </row>
    <row r="611" spans="5:6" s="98" customFormat="1" hidden="1">
      <c r="E611" s="178"/>
      <c r="F611" s="178"/>
    </row>
    <row r="612" spans="5:6" s="98" customFormat="1" hidden="1">
      <c r="E612" s="178"/>
      <c r="F612" s="178"/>
    </row>
    <row r="613" spans="5:6" s="98" customFormat="1" hidden="1">
      <c r="E613" s="178"/>
      <c r="F613" s="178"/>
    </row>
    <row r="614" spans="5:6" s="98" customFormat="1" hidden="1">
      <c r="E614" s="178"/>
      <c r="F614" s="178"/>
    </row>
    <row r="615" spans="5:6" s="98" customFormat="1" hidden="1">
      <c r="E615" s="178"/>
      <c r="F615" s="178"/>
    </row>
    <row r="616" spans="5:6" s="98" customFormat="1" hidden="1">
      <c r="E616" s="178"/>
      <c r="F616" s="178"/>
    </row>
    <row r="617" spans="5:6" s="98" customFormat="1" hidden="1">
      <c r="E617" s="178"/>
      <c r="F617" s="178"/>
    </row>
    <row r="618" spans="5:6" s="98" customFormat="1" hidden="1">
      <c r="E618" s="178"/>
      <c r="F618" s="178"/>
    </row>
    <row r="619" spans="5:6" s="98" customFormat="1" hidden="1">
      <c r="E619" s="178"/>
      <c r="F619" s="178"/>
    </row>
    <row r="620" spans="5:6" s="98" customFormat="1" hidden="1">
      <c r="E620" s="178"/>
      <c r="F620" s="178"/>
    </row>
    <row r="621" spans="5:6" s="98" customFormat="1" hidden="1">
      <c r="E621" s="178"/>
      <c r="F621" s="178"/>
    </row>
    <row r="622" spans="5:6" s="98" customFormat="1" hidden="1">
      <c r="E622" s="178"/>
      <c r="F622" s="178"/>
    </row>
    <row r="623" spans="5:6" s="98" customFormat="1" hidden="1">
      <c r="E623" s="178"/>
      <c r="F623" s="178"/>
    </row>
    <row r="624" spans="5:6" s="98" customFormat="1" hidden="1">
      <c r="E624" s="178"/>
      <c r="F624" s="178"/>
    </row>
    <row r="625" spans="5:6" s="98" customFormat="1" hidden="1">
      <c r="E625" s="178"/>
      <c r="F625" s="178"/>
    </row>
    <row r="626" spans="5:6" s="98" customFormat="1" hidden="1">
      <c r="E626" s="178"/>
      <c r="F626" s="178"/>
    </row>
    <row r="627" spans="5:6" s="98" customFormat="1" hidden="1">
      <c r="E627" s="178"/>
      <c r="F627" s="178"/>
    </row>
    <row r="628" spans="5:6" s="98" customFormat="1" hidden="1">
      <c r="E628" s="178"/>
      <c r="F628" s="178"/>
    </row>
    <row r="629" spans="5:6" s="98" customFormat="1" hidden="1">
      <c r="E629" s="178"/>
      <c r="F629" s="178"/>
    </row>
    <row r="630" spans="5:6" s="98" customFormat="1" hidden="1">
      <c r="E630" s="178"/>
      <c r="F630" s="178"/>
    </row>
    <row r="631" spans="5:6" s="98" customFormat="1" hidden="1">
      <c r="E631" s="178"/>
      <c r="F631" s="178"/>
    </row>
    <row r="632" spans="5:6" s="98" customFormat="1" hidden="1">
      <c r="E632" s="178"/>
      <c r="F632" s="178"/>
    </row>
    <row r="633" spans="5:6" s="98" customFormat="1" hidden="1">
      <c r="E633" s="178"/>
      <c r="F633" s="178"/>
    </row>
    <row r="634" spans="5:6" s="98" customFormat="1" hidden="1">
      <c r="E634" s="178"/>
      <c r="F634" s="178"/>
    </row>
    <row r="635" spans="5:6" s="98" customFormat="1" hidden="1">
      <c r="E635" s="178"/>
      <c r="F635" s="178"/>
    </row>
    <row r="636" spans="5:6" s="98" customFormat="1" hidden="1">
      <c r="E636" s="178"/>
      <c r="F636" s="178"/>
    </row>
    <row r="637" spans="5:6" s="98" customFormat="1" hidden="1">
      <c r="E637" s="178"/>
      <c r="F637" s="178"/>
    </row>
    <row r="638" spans="5:6" s="98" customFormat="1" hidden="1">
      <c r="E638" s="178"/>
      <c r="F638" s="178"/>
    </row>
    <row r="639" spans="5:6" s="98" customFormat="1" hidden="1">
      <c r="E639" s="178"/>
      <c r="F639" s="178"/>
    </row>
    <row r="640" spans="5:6" s="98" customFormat="1" hidden="1">
      <c r="E640" s="178"/>
      <c r="F640" s="178"/>
    </row>
    <row r="641" spans="5:6" s="98" customFormat="1" hidden="1">
      <c r="E641" s="178"/>
      <c r="F641" s="178"/>
    </row>
    <row r="642" spans="5:6" s="98" customFormat="1" hidden="1">
      <c r="E642" s="178"/>
      <c r="F642" s="178"/>
    </row>
    <row r="643" spans="5:6" s="98" customFormat="1" hidden="1">
      <c r="E643" s="178"/>
      <c r="F643" s="178"/>
    </row>
    <row r="644" spans="5:6" s="98" customFormat="1" hidden="1">
      <c r="E644" s="178"/>
      <c r="F644" s="178"/>
    </row>
    <row r="645" spans="5:6" s="98" customFormat="1" hidden="1">
      <c r="E645" s="178"/>
      <c r="F645" s="178"/>
    </row>
    <row r="646" spans="5:6" s="98" customFormat="1" hidden="1">
      <c r="E646" s="178"/>
      <c r="F646" s="178"/>
    </row>
    <row r="647" spans="5:6" s="98" customFormat="1" hidden="1">
      <c r="E647" s="178"/>
      <c r="F647" s="178"/>
    </row>
    <row r="648" spans="5:6" s="98" customFormat="1" hidden="1">
      <c r="E648" s="178"/>
      <c r="F648" s="178"/>
    </row>
    <row r="649" spans="5:6" s="98" customFormat="1" hidden="1">
      <c r="E649" s="178"/>
      <c r="F649" s="178"/>
    </row>
    <row r="650" spans="5:6" s="98" customFormat="1" hidden="1">
      <c r="E650" s="178"/>
      <c r="F650" s="178"/>
    </row>
    <row r="651" spans="5:6" s="98" customFormat="1" hidden="1">
      <c r="E651" s="178"/>
      <c r="F651" s="178"/>
    </row>
    <row r="652" spans="5:6" s="98" customFormat="1" hidden="1">
      <c r="E652" s="178"/>
      <c r="F652" s="178"/>
    </row>
    <row r="653" spans="5:6" s="98" customFormat="1" hidden="1">
      <c r="E653" s="178"/>
      <c r="F653" s="178"/>
    </row>
    <row r="654" spans="5:6" s="98" customFormat="1" hidden="1">
      <c r="E654" s="178"/>
      <c r="F654" s="178"/>
    </row>
    <row r="655" spans="5:6" s="98" customFormat="1" hidden="1">
      <c r="E655" s="178"/>
      <c r="F655" s="178"/>
    </row>
    <row r="656" spans="5:6" s="98" customFormat="1" hidden="1">
      <c r="E656" s="178"/>
      <c r="F656" s="178"/>
    </row>
    <row r="657" spans="5:6" s="98" customFormat="1" hidden="1">
      <c r="E657" s="178"/>
      <c r="F657" s="178"/>
    </row>
    <row r="658" spans="5:6" s="98" customFormat="1" hidden="1">
      <c r="E658" s="178"/>
      <c r="F658" s="178"/>
    </row>
    <row r="659" spans="5:6" s="98" customFormat="1" hidden="1">
      <c r="E659" s="178"/>
      <c r="F659" s="178"/>
    </row>
    <row r="660" spans="5:6" s="98" customFormat="1" hidden="1">
      <c r="E660" s="178"/>
      <c r="F660" s="178"/>
    </row>
    <row r="661" spans="5:6" s="98" customFormat="1" hidden="1">
      <c r="E661" s="178"/>
      <c r="F661" s="178"/>
    </row>
    <row r="662" spans="5:6" s="98" customFormat="1" hidden="1">
      <c r="E662" s="178"/>
      <c r="F662" s="178"/>
    </row>
    <row r="663" spans="5:6" s="98" customFormat="1" hidden="1">
      <c r="E663" s="178"/>
      <c r="F663" s="178"/>
    </row>
    <row r="664" spans="5:6" s="98" customFormat="1" hidden="1">
      <c r="E664" s="178"/>
      <c r="F664" s="178"/>
    </row>
    <row r="665" spans="5:6" s="98" customFormat="1" hidden="1">
      <c r="E665" s="178"/>
      <c r="F665" s="178"/>
    </row>
    <row r="666" spans="5:6" s="98" customFormat="1" hidden="1">
      <c r="E666" s="178"/>
      <c r="F666" s="178"/>
    </row>
    <row r="667" spans="5:6" s="98" customFormat="1" hidden="1">
      <c r="E667" s="178"/>
      <c r="F667" s="178"/>
    </row>
    <row r="668" spans="5:6" s="98" customFormat="1" hidden="1">
      <c r="E668" s="178"/>
      <c r="F668" s="178"/>
    </row>
    <row r="669" spans="5:6" s="98" customFormat="1" hidden="1">
      <c r="E669" s="178"/>
      <c r="F669" s="178"/>
    </row>
    <row r="670" spans="5:6" s="98" customFormat="1" hidden="1">
      <c r="E670" s="178"/>
      <c r="F670" s="178"/>
    </row>
    <row r="671" spans="5:6" s="98" customFormat="1" hidden="1">
      <c r="E671" s="178"/>
      <c r="F671" s="178"/>
    </row>
    <row r="672" spans="5:6" s="98" customFormat="1" hidden="1">
      <c r="E672" s="178"/>
      <c r="F672" s="178"/>
    </row>
    <row r="673" spans="5:6" s="98" customFormat="1" hidden="1">
      <c r="E673" s="178"/>
      <c r="F673" s="178"/>
    </row>
    <row r="674" spans="5:6" s="98" customFormat="1" hidden="1">
      <c r="E674" s="178"/>
      <c r="F674" s="178"/>
    </row>
    <row r="675" spans="5:6" s="98" customFormat="1" hidden="1">
      <c r="E675" s="178"/>
      <c r="F675" s="178"/>
    </row>
    <row r="676" spans="5:6" s="98" customFormat="1" hidden="1">
      <c r="E676" s="178"/>
      <c r="F676" s="178"/>
    </row>
    <row r="677" spans="5:6" s="98" customFormat="1" hidden="1">
      <c r="E677" s="178"/>
      <c r="F677" s="178"/>
    </row>
    <row r="678" spans="5:6" s="98" customFormat="1" hidden="1">
      <c r="E678" s="178"/>
      <c r="F678" s="178"/>
    </row>
    <row r="679" spans="5:6" s="98" customFormat="1" hidden="1">
      <c r="E679" s="178"/>
      <c r="F679" s="178"/>
    </row>
    <row r="680" spans="5:6" s="98" customFormat="1" hidden="1">
      <c r="E680" s="178"/>
      <c r="F680" s="178"/>
    </row>
    <row r="681" spans="5:6" s="98" customFormat="1" hidden="1">
      <c r="E681" s="178"/>
      <c r="F681" s="178"/>
    </row>
    <row r="682" spans="5:6" s="98" customFormat="1" hidden="1">
      <c r="E682" s="178"/>
      <c r="F682" s="178"/>
    </row>
    <row r="683" spans="5:6" s="98" customFormat="1" hidden="1">
      <c r="E683" s="178"/>
      <c r="F683" s="178"/>
    </row>
    <row r="684" spans="5:6" s="98" customFormat="1" hidden="1">
      <c r="E684" s="178"/>
      <c r="F684" s="178"/>
    </row>
    <row r="685" spans="5:6" s="98" customFormat="1" hidden="1">
      <c r="E685" s="178"/>
      <c r="F685" s="178"/>
    </row>
    <row r="686" spans="5:6" s="98" customFormat="1" hidden="1">
      <c r="E686" s="178"/>
      <c r="F686" s="178"/>
    </row>
    <row r="687" spans="5:6" s="98" customFormat="1" hidden="1">
      <c r="E687" s="178"/>
      <c r="F687" s="178"/>
    </row>
    <row r="688" spans="5:6" s="98" customFormat="1" hidden="1">
      <c r="E688" s="178"/>
      <c r="F688" s="178"/>
    </row>
    <row r="689" spans="5:6" s="98" customFormat="1" hidden="1">
      <c r="E689" s="178"/>
      <c r="F689" s="178"/>
    </row>
    <row r="690" spans="5:6" s="98" customFormat="1" hidden="1">
      <c r="E690" s="178"/>
      <c r="F690" s="178"/>
    </row>
    <row r="691" spans="5:6" s="98" customFormat="1" hidden="1">
      <c r="E691" s="178"/>
      <c r="F691" s="178"/>
    </row>
    <row r="692" spans="5:6" s="98" customFormat="1" hidden="1">
      <c r="E692" s="178"/>
      <c r="F692" s="178"/>
    </row>
    <row r="693" spans="5:6" s="98" customFormat="1" hidden="1">
      <c r="E693" s="178"/>
      <c r="F693" s="178"/>
    </row>
    <row r="694" spans="5:6" s="98" customFormat="1" hidden="1">
      <c r="E694" s="178"/>
      <c r="F694" s="178"/>
    </row>
    <row r="695" spans="5:6" s="98" customFormat="1" hidden="1">
      <c r="E695" s="178"/>
      <c r="F695" s="178"/>
    </row>
    <row r="696" spans="5:6" s="98" customFormat="1" hidden="1">
      <c r="E696" s="178"/>
      <c r="F696" s="178"/>
    </row>
    <row r="697" spans="5:6" s="98" customFormat="1" hidden="1">
      <c r="E697" s="178"/>
      <c r="F697" s="178"/>
    </row>
    <row r="698" spans="5:6" s="98" customFormat="1" hidden="1">
      <c r="E698" s="178"/>
      <c r="F698" s="178"/>
    </row>
    <row r="699" spans="5:6" s="98" customFormat="1" hidden="1">
      <c r="E699" s="178"/>
      <c r="F699" s="178"/>
    </row>
    <row r="700" spans="5:6" s="98" customFormat="1" hidden="1">
      <c r="E700" s="178"/>
      <c r="F700" s="178"/>
    </row>
    <row r="701" spans="5:6" s="98" customFormat="1" hidden="1">
      <c r="E701" s="178"/>
      <c r="F701" s="178"/>
    </row>
    <row r="702" spans="5:6" s="98" customFormat="1" hidden="1">
      <c r="E702" s="178"/>
      <c r="F702" s="178"/>
    </row>
    <row r="703" spans="5:6" s="98" customFormat="1" hidden="1">
      <c r="E703" s="178"/>
      <c r="F703" s="178"/>
    </row>
    <row r="704" spans="5:6" s="98" customFormat="1" hidden="1">
      <c r="E704" s="178"/>
      <c r="F704" s="178"/>
    </row>
    <row r="705" spans="5:6" s="98" customFormat="1" hidden="1">
      <c r="E705" s="178"/>
      <c r="F705" s="178"/>
    </row>
    <row r="706" spans="5:6" s="98" customFormat="1" hidden="1">
      <c r="E706" s="178"/>
      <c r="F706" s="178"/>
    </row>
    <row r="707" spans="5:6" s="98" customFormat="1" hidden="1">
      <c r="E707" s="178"/>
      <c r="F707" s="178"/>
    </row>
    <row r="708" spans="5:6" s="98" customFormat="1" hidden="1">
      <c r="E708" s="178"/>
      <c r="F708" s="178"/>
    </row>
    <row r="709" spans="5:6" s="98" customFormat="1" hidden="1">
      <c r="E709" s="178"/>
      <c r="F709" s="178"/>
    </row>
    <row r="710" spans="5:6" s="98" customFormat="1" hidden="1">
      <c r="E710" s="178"/>
      <c r="F710" s="178"/>
    </row>
    <row r="711" spans="5:6" s="98" customFormat="1" hidden="1">
      <c r="E711" s="178"/>
      <c r="F711" s="178"/>
    </row>
    <row r="712" spans="5:6" s="98" customFormat="1" hidden="1">
      <c r="E712" s="178"/>
      <c r="F712" s="178"/>
    </row>
    <row r="713" spans="5:6" s="98" customFormat="1" hidden="1">
      <c r="E713" s="178"/>
      <c r="F713" s="178"/>
    </row>
    <row r="714" spans="5:6" s="98" customFormat="1" hidden="1">
      <c r="E714" s="178"/>
      <c r="F714" s="178"/>
    </row>
    <row r="715" spans="5:6" s="98" customFormat="1" hidden="1">
      <c r="E715" s="178"/>
      <c r="F715" s="178"/>
    </row>
    <row r="716" spans="5:6" s="98" customFormat="1" hidden="1">
      <c r="E716" s="178"/>
      <c r="F716" s="178"/>
    </row>
    <row r="717" spans="5:6" s="98" customFormat="1" hidden="1">
      <c r="E717" s="178"/>
      <c r="F717" s="178"/>
    </row>
    <row r="718" spans="5:6" s="98" customFormat="1" hidden="1">
      <c r="E718" s="178"/>
      <c r="F718" s="178"/>
    </row>
    <row r="719" spans="5:6" s="98" customFormat="1" hidden="1">
      <c r="E719" s="178"/>
      <c r="F719" s="178"/>
    </row>
    <row r="720" spans="5:6" s="98" customFormat="1" hidden="1">
      <c r="E720" s="178"/>
      <c r="F720" s="178"/>
    </row>
    <row r="721" spans="5:6" s="98" customFormat="1" hidden="1">
      <c r="E721" s="178"/>
      <c r="F721" s="178"/>
    </row>
    <row r="722" spans="5:6" s="98" customFormat="1" hidden="1">
      <c r="E722" s="178"/>
      <c r="F722" s="178"/>
    </row>
    <row r="723" spans="5:6" s="98" customFormat="1" hidden="1">
      <c r="E723" s="178"/>
      <c r="F723" s="178"/>
    </row>
    <row r="724" spans="5:6" s="98" customFormat="1" hidden="1">
      <c r="E724" s="178"/>
      <c r="F724" s="178"/>
    </row>
    <row r="725" spans="5:6" s="98" customFormat="1" hidden="1">
      <c r="E725" s="178"/>
      <c r="F725" s="178"/>
    </row>
    <row r="726" spans="5:6" s="98" customFormat="1" hidden="1">
      <c r="E726" s="178"/>
      <c r="F726" s="178"/>
    </row>
    <row r="727" spans="5:6" s="98" customFormat="1" hidden="1">
      <c r="E727" s="178"/>
      <c r="F727" s="178"/>
    </row>
    <row r="728" spans="5:6" s="98" customFormat="1" hidden="1">
      <c r="E728" s="178"/>
      <c r="F728" s="178"/>
    </row>
    <row r="729" spans="5:6" s="98" customFormat="1" hidden="1">
      <c r="E729" s="178"/>
      <c r="F729" s="178"/>
    </row>
    <row r="730" spans="5:6" s="98" customFormat="1" hidden="1">
      <c r="E730" s="178"/>
      <c r="F730" s="178"/>
    </row>
    <row r="731" spans="5:6" s="98" customFormat="1" hidden="1">
      <c r="E731" s="178"/>
      <c r="F731" s="178"/>
    </row>
    <row r="732" spans="5:6" s="98" customFormat="1" hidden="1">
      <c r="E732" s="178"/>
      <c r="F732" s="178"/>
    </row>
    <row r="733" spans="5:6" s="98" customFormat="1" hidden="1">
      <c r="E733" s="178"/>
      <c r="F733" s="178"/>
    </row>
    <row r="734" spans="5:6" s="98" customFormat="1" hidden="1">
      <c r="E734" s="178"/>
      <c r="F734" s="178"/>
    </row>
    <row r="735" spans="5:6" s="98" customFormat="1" hidden="1">
      <c r="E735" s="178"/>
      <c r="F735" s="178"/>
    </row>
    <row r="736" spans="5:6" s="98" customFormat="1" hidden="1">
      <c r="E736" s="178"/>
      <c r="F736" s="178"/>
    </row>
    <row r="737" spans="5:6" s="98" customFormat="1" hidden="1">
      <c r="E737" s="178"/>
      <c r="F737" s="178"/>
    </row>
    <row r="738" spans="5:6" s="98" customFormat="1" hidden="1">
      <c r="E738" s="178"/>
      <c r="F738" s="178"/>
    </row>
    <row r="739" spans="5:6" s="98" customFormat="1" hidden="1">
      <c r="E739" s="178"/>
      <c r="F739" s="178"/>
    </row>
    <row r="740" spans="5:6" s="98" customFormat="1" hidden="1">
      <c r="E740" s="178"/>
      <c r="F740" s="178"/>
    </row>
    <row r="741" spans="5:6" s="98" customFormat="1" hidden="1">
      <c r="E741" s="178"/>
      <c r="F741" s="178"/>
    </row>
    <row r="742" spans="5:6" s="98" customFormat="1" hidden="1">
      <c r="E742" s="178"/>
      <c r="F742" s="178"/>
    </row>
    <row r="743" spans="5:6" s="98" customFormat="1" hidden="1">
      <c r="E743" s="178"/>
      <c r="F743" s="178"/>
    </row>
    <row r="744" spans="5:6" s="98" customFormat="1" hidden="1">
      <c r="E744" s="178"/>
      <c r="F744" s="178"/>
    </row>
    <row r="745" spans="5:6" s="98" customFormat="1" hidden="1">
      <c r="E745" s="178"/>
      <c r="F745" s="178"/>
    </row>
    <row r="746" spans="5:6" s="98" customFormat="1" hidden="1">
      <c r="E746" s="178"/>
      <c r="F746" s="178"/>
    </row>
    <row r="747" spans="5:6" s="98" customFormat="1" hidden="1">
      <c r="E747" s="178"/>
      <c r="F747" s="178"/>
    </row>
    <row r="748" spans="5:6" s="98" customFormat="1" hidden="1">
      <c r="E748" s="178"/>
      <c r="F748" s="178"/>
    </row>
    <row r="749" spans="5:6" s="98" customFormat="1" hidden="1">
      <c r="E749" s="178"/>
      <c r="F749" s="178"/>
    </row>
    <row r="750" spans="5:6" s="98" customFormat="1" hidden="1">
      <c r="E750" s="178"/>
      <c r="F750" s="178"/>
    </row>
    <row r="751" spans="5:6" s="98" customFormat="1" hidden="1">
      <c r="E751" s="178"/>
      <c r="F751" s="178"/>
    </row>
    <row r="752" spans="5:6" s="98" customFormat="1" hidden="1">
      <c r="E752" s="178"/>
      <c r="F752" s="178"/>
    </row>
    <row r="753" spans="5:6" s="98" customFormat="1" hidden="1">
      <c r="E753" s="178"/>
      <c r="F753" s="178"/>
    </row>
    <row r="754" spans="5:6" s="98" customFormat="1" hidden="1">
      <c r="E754" s="178"/>
      <c r="F754" s="178"/>
    </row>
    <row r="755" spans="5:6" s="98" customFormat="1" hidden="1">
      <c r="E755" s="178"/>
      <c r="F755" s="178"/>
    </row>
    <row r="756" spans="5:6" s="98" customFormat="1" hidden="1">
      <c r="E756" s="178"/>
      <c r="F756" s="178"/>
    </row>
    <row r="757" spans="5:6" s="98" customFormat="1" hidden="1">
      <c r="E757" s="178"/>
      <c r="F757" s="178"/>
    </row>
    <row r="758" spans="5:6" s="98" customFormat="1" hidden="1">
      <c r="E758" s="178"/>
      <c r="F758" s="178"/>
    </row>
    <row r="759" spans="5:6" s="98" customFormat="1" hidden="1">
      <c r="E759" s="178"/>
      <c r="F759" s="178"/>
    </row>
    <row r="760" spans="5:6" s="98" customFormat="1" hidden="1">
      <c r="E760" s="178"/>
      <c r="F760" s="178"/>
    </row>
    <row r="761" spans="5:6" s="98" customFormat="1" hidden="1">
      <c r="E761" s="178"/>
      <c r="F761" s="178"/>
    </row>
    <row r="762" spans="5:6" s="98" customFormat="1" hidden="1">
      <c r="E762" s="178"/>
      <c r="F762" s="178"/>
    </row>
    <row r="763" spans="5:6" s="98" customFormat="1" hidden="1">
      <c r="E763" s="178"/>
      <c r="F763" s="178"/>
    </row>
    <row r="764" spans="5:6" s="98" customFormat="1" hidden="1">
      <c r="E764" s="178"/>
      <c r="F764" s="178"/>
    </row>
    <row r="765" spans="5:6" s="98" customFormat="1" hidden="1">
      <c r="E765" s="178"/>
      <c r="F765" s="178"/>
    </row>
    <row r="766" spans="5:6" s="98" customFormat="1" hidden="1">
      <c r="E766" s="178"/>
      <c r="F766" s="178"/>
    </row>
    <row r="767" spans="5:6" s="98" customFormat="1" hidden="1">
      <c r="E767" s="178"/>
      <c r="F767" s="178"/>
    </row>
    <row r="768" spans="5:6" s="98" customFormat="1" hidden="1">
      <c r="E768" s="178"/>
      <c r="F768" s="178"/>
    </row>
    <row r="769" spans="5:6" s="98" customFormat="1" hidden="1">
      <c r="E769" s="178"/>
      <c r="F769" s="178"/>
    </row>
    <row r="770" spans="5:6" s="98" customFormat="1" hidden="1">
      <c r="E770" s="178"/>
      <c r="F770" s="178"/>
    </row>
    <row r="771" spans="5:6" s="98" customFormat="1" hidden="1">
      <c r="E771" s="178"/>
      <c r="F771" s="178"/>
    </row>
    <row r="772" spans="5:6" s="98" customFormat="1" hidden="1">
      <c r="E772" s="178"/>
      <c r="F772" s="178"/>
    </row>
    <row r="773" spans="5:6" s="98" customFormat="1" hidden="1">
      <c r="E773" s="178"/>
      <c r="F773" s="178"/>
    </row>
    <row r="774" spans="5:6" s="98" customFormat="1" hidden="1">
      <c r="E774" s="178"/>
      <c r="F774" s="178"/>
    </row>
    <row r="775" spans="5:6" s="98" customFormat="1" hidden="1">
      <c r="E775" s="178"/>
      <c r="F775" s="178"/>
    </row>
    <row r="776" spans="5:6" s="98" customFormat="1" hidden="1">
      <c r="E776" s="178"/>
      <c r="F776" s="178"/>
    </row>
    <row r="777" spans="5:6" s="98" customFormat="1" hidden="1">
      <c r="E777" s="178"/>
      <c r="F777" s="178"/>
    </row>
    <row r="778" spans="5:6" s="98" customFormat="1" hidden="1">
      <c r="E778" s="178"/>
      <c r="F778" s="178"/>
    </row>
    <row r="779" spans="5:6" s="98" customFormat="1" hidden="1">
      <c r="E779" s="178"/>
      <c r="F779" s="178"/>
    </row>
    <row r="780" spans="5:6" s="98" customFormat="1" hidden="1">
      <c r="E780" s="178"/>
      <c r="F780" s="178"/>
    </row>
    <row r="781" spans="5:6" s="98" customFormat="1" hidden="1">
      <c r="E781" s="178"/>
      <c r="F781" s="178"/>
    </row>
    <row r="782" spans="5:6" s="98" customFormat="1" hidden="1">
      <c r="E782" s="178"/>
      <c r="F782" s="178"/>
    </row>
    <row r="783" spans="5:6" s="98" customFormat="1" hidden="1">
      <c r="E783" s="178"/>
      <c r="F783" s="178"/>
    </row>
    <row r="784" spans="5:6" s="98" customFormat="1" hidden="1">
      <c r="E784" s="178"/>
      <c r="F784" s="178"/>
    </row>
    <row r="785" spans="5:6" s="98" customFormat="1" hidden="1">
      <c r="E785" s="178"/>
      <c r="F785" s="178"/>
    </row>
    <row r="786" spans="5:6" s="98" customFormat="1" hidden="1">
      <c r="E786" s="178"/>
      <c r="F786" s="178"/>
    </row>
    <row r="787" spans="5:6" s="98" customFormat="1" hidden="1">
      <c r="E787" s="178"/>
      <c r="F787" s="178"/>
    </row>
    <row r="788" spans="5:6" s="98" customFormat="1" hidden="1">
      <c r="E788" s="178"/>
      <c r="F788" s="178"/>
    </row>
    <row r="789" spans="5:6" s="98" customFormat="1" hidden="1">
      <c r="E789" s="178"/>
      <c r="F789" s="178"/>
    </row>
    <row r="790" spans="5:6" s="98" customFormat="1" hidden="1">
      <c r="E790" s="178"/>
      <c r="F790" s="178"/>
    </row>
    <row r="791" spans="5:6" s="98" customFormat="1" hidden="1">
      <c r="E791" s="178"/>
      <c r="F791" s="178"/>
    </row>
    <row r="792" spans="5:6" s="98" customFormat="1" hidden="1">
      <c r="E792" s="178"/>
      <c r="F792" s="178"/>
    </row>
    <row r="793" spans="5:6" s="98" customFormat="1" hidden="1">
      <c r="E793" s="178"/>
      <c r="F793" s="178"/>
    </row>
    <row r="794" spans="5:6" s="98" customFormat="1" hidden="1">
      <c r="E794" s="178"/>
      <c r="F794" s="178"/>
    </row>
    <row r="795" spans="5:6" s="98" customFormat="1" hidden="1">
      <c r="E795" s="178"/>
      <c r="F795" s="178"/>
    </row>
    <row r="796" spans="5:6" s="98" customFormat="1" hidden="1">
      <c r="E796" s="178"/>
      <c r="F796" s="178"/>
    </row>
    <row r="797" spans="5:6" s="98" customFormat="1" hidden="1">
      <c r="E797" s="178"/>
      <c r="F797" s="178"/>
    </row>
    <row r="798" spans="5:6" s="98" customFormat="1" hidden="1">
      <c r="E798" s="178"/>
      <c r="F798" s="178"/>
    </row>
    <row r="799" spans="5:6" s="98" customFormat="1" hidden="1">
      <c r="E799" s="178"/>
      <c r="F799" s="178"/>
    </row>
    <row r="800" spans="5:6" s="98" customFormat="1" hidden="1">
      <c r="E800" s="178"/>
      <c r="F800" s="178"/>
    </row>
    <row r="801" spans="5:6" s="98" customFormat="1" hidden="1">
      <c r="E801" s="178"/>
      <c r="F801" s="178"/>
    </row>
    <row r="802" spans="5:6" s="98" customFormat="1" hidden="1">
      <c r="E802" s="178"/>
      <c r="F802" s="178"/>
    </row>
    <row r="803" spans="5:6" s="98" customFormat="1" hidden="1">
      <c r="E803" s="178"/>
      <c r="F803" s="178"/>
    </row>
    <row r="804" spans="5:6" s="98" customFormat="1" hidden="1">
      <c r="E804" s="178"/>
      <c r="F804" s="178"/>
    </row>
    <row r="805" spans="5:6" s="98" customFormat="1" hidden="1">
      <c r="E805" s="178"/>
      <c r="F805" s="178"/>
    </row>
    <row r="806" spans="5:6" s="98" customFormat="1" hidden="1">
      <c r="E806" s="178"/>
      <c r="F806" s="178"/>
    </row>
    <row r="807" spans="5:6" s="98" customFormat="1" hidden="1">
      <c r="E807" s="178"/>
      <c r="F807" s="178"/>
    </row>
    <row r="808" spans="5:6" s="98" customFormat="1" hidden="1">
      <c r="E808" s="178"/>
      <c r="F808" s="178"/>
    </row>
    <row r="809" spans="5:6" s="98" customFormat="1" hidden="1">
      <c r="E809" s="178"/>
      <c r="F809" s="178"/>
    </row>
    <row r="810" spans="5:6" s="98" customFormat="1" hidden="1">
      <c r="E810" s="178"/>
      <c r="F810" s="178"/>
    </row>
    <row r="811" spans="5:6" s="98" customFormat="1" hidden="1">
      <c r="E811" s="178"/>
      <c r="F811" s="178"/>
    </row>
    <row r="812" spans="5:6" s="98" customFormat="1" hidden="1">
      <c r="E812" s="178"/>
      <c r="F812" s="178"/>
    </row>
    <row r="813" spans="5:6" s="98" customFormat="1" hidden="1">
      <c r="E813" s="178"/>
      <c r="F813" s="178"/>
    </row>
    <row r="814" spans="5:6" s="98" customFormat="1" hidden="1">
      <c r="E814" s="178"/>
      <c r="F814" s="178"/>
    </row>
    <row r="815" spans="5:6" s="98" customFormat="1" hidden="1">
      <c r="E815" s="178"/>
      <c r="F815" s="178"/>
    </row>
    <row r="816" spans="5:6" s="98" customFormat="1" hidden="1">
      <c r="E816" s="178"/>
      <c r="F816" s="178"/>
    </row>
    <row r="817" spans="5:6" s="98" customFormat="1" hidden="1">
      <c r="E817" s="178"/>
      <c r="F817" s="178"/>
    </row>
    <row r="818" spans="5:6" s="98" customFormat="1" hidden="1">
      <c r="E818" s="178"/>
      <c r="F818" s="178"/>
    </row>
    <row r="819" spans="5:6" s="98" customFormat="1" hidden="1">
      <c r="E819" s="178"/>
      <c r="F819" s="178"/>
    </row>
    <row r="820" spans="5:6" s="98" customFormat="1" hidden="1">
      <c r="E820" s="178"/>
      <c r="F820" s="178"/>
    </row>
    <row r="821" spans="5:6" s="98" customFormat="1" hidden="1">
      <c r="E821" s="178"/>
      <c r="F821" s="178"/>
    </row>
    <row r="822" spans="5:6" s="98" customFormat="1" hidden="1">
      <c r="E822" s="178"/>
      <c r="F822" s="178"/>
    </row>
    <row r="823" spans="5:6" s="98" customFormat="1" hidden="1">
      <c r="E823" s="178"/>
      <c r="F823" s="178"/>
    </row>
    <row r="824" spans="5:6" s="98" customFormat="1" hidden="1">
      <c r="E824" s="178"/>
      <c r="F824" s="178"/>
    </row>
    <row r="825" spans="5:6" s="98" customFormat="1" hidden="1">
      <c r="E825" s="178"/>
      <c r="F825" s="178"/>
    </row>
    <row r="826" spans="5:6" s="98" customFormat="1" hidden="1">
      <c r="E826" s="178"/>
      <c r="F826" s="178"/>
    </row>
    <row r="827" spans="5:6" s="98" customFormat="1" hidden="1">
      <c r="E827" s="178"/>
      <c r="F827" s="178"/>
    </row>
    <row r="828" spans="5:6" s="98" customFormat="1" hidden="1">
      <c r="E828" s="178"/>
      <c r="F828" s="178"/>
    </row>
    <row r="829" spans="5:6" s="98" customFormat="1" hidden="1">
      <c r="E829" s="178"/>
      <c r="F829" s="178"/>
    </row>
    <row r="830" spans="5:6" s="98" customFormat="1" hidden="1">
      <c r="E830" s="178"/>
      <c r="F830" s="178"/>
    </row>
    <row r="831" spans="5:6" s="98" customFormat="1" hidden="1">
      <c r="E831" s="178"/>
      <c r="F831" s="178"/>
    </row>
    <row r="832" spans="5:6" s="98" customFormat="1" hidden="1">
      <c r="E832" s="178"/>
      <c r="F832" s="178"/>
    </row>
    <row r="833" spans="5:6" s="98" customFormat="1" hidden="1">
      <c r="E833" s="178"/>
      <c r="F833" s="178"/>
    </row>
    <row r="834" spans="5:6" s="98" customFormat="1" hidden="1">
      <c r="E834" s="178"/>
      <c r="F834" s="178"/>
    </row>
    <row r="835" spans="5:6" s="98" customFormat="1" hidden="1">
      <c r="E835" s="178"/>
      <c r="F835" s="178"/>
    </row>
    <row r="836" spans="5:6" s="98" customFormat="1" hidden="1">
      <c r="E836" s="178"/>
      <c r="F836" s="178"/>
    </row>
    <row r="837" spans="5:6" s="98" customFormat="1" hidden="1">
      <c r="E837" s="178"/>
      <c r="F837" s="178"/>
    </row>
    <row r="838" spans="5:6" s="98" customFormat="1" hidden="1">
      <c r="E838" s="178"/>
      <c r="F838" s="178"/>
    </row>
    <row r="839" spans="5:6" s="98" customFormat="1" hidden="1">
      <c r="E839" s="178"/>
      <c r="F839" s="178"/>
    </row>
    <row r="840" spans="5:6" s="98" customFormat="1" hidden="1">
      <c r="E840" s="178"/>
      <c r="F840" s="178"/>
    </row>
    <row r="841" spans="5:6" s="98" customFormat="1" hidden="1">
      <c r="E841" s="178"/>
      <c r="F841" s="178"/>
    </row>
    <row r="842" spans="5:6" s="98" customFormat="1" hidden="1">
      <c r="E842" s="178"/>
      <c r="F842" s="178"/>
    </row>
    <row r="843" spans="5:6" s="98" customFormat="1" hidden="1">
      <c r="E843" s="178"/>
      <c r="F843" s="178"/>
    </row>
    <row r="844" spans="5:6" s="98" customFormat="1" hidden="1">
      <c r="E844" s="178"/>
      <c r="F844" s="178"/>
    </row>
    <row r="845" spans="5:6" s="98" customFormat="1" hidden="1">
      <c r="E845" s="178"/>
      <c r="F845" s="178"/>
    </row>
    <row r="846" spans="5:6" s="98" customFormat="1" hidden="1">
      <c r="E846" s="178"/>
      <c r="F846" s="178"/>
    </row>
    <row r="847" spans="5:6" s="98" customFormat="1" hidden="1">
      <c r="E847" s="178"/>
      <c r="F847" s="178"/>
    </row>
    <row r="848" spans="5:6" s="98" customFormat="1" hidden="1">
      <c r="E848" s="178"/>
      <c r="F848" s="178"/>
    </row>
    <row r="849" spans="5:6" s="98" customFormat="1" hidden="1">
      <c r="E849" s="178"/>
      <c r="F849" s="178"/>
    </row>
    <row r="850" spans="5:6" s="98" customFormat="1" hidden="1">
      <c r="E850" s="178"/>
      <c r="F850" s="178"/>
    </row>
    <row r="851" spans="5:6" s="98" customFormat="1" hidden="1">
      <c r="E851" s="178"/>
      <c r="F851" s="178"/>
    </row>
    <row r="852" spans="5:6" s="98" customFormat="1" hidden="1">
      <c r="E852" s="178"/>
      <c r="F852" s="178"/>
    </row>
    <row r="853" spans="5:6" s="98" customFormat="1" hidden="1">
      <c r="E853" s="178"/>
      <c r="F853" s="178"/>
    </row>
    <row r="854" spans="5:6" s="98" customFormat="1" hidden="1">
      <c r="E854" s="178"/>
      <c r="F854" s="178"/>
    </row>
    <row r="855" spans="5:6" s="98" customFormat="1" hidden="1">
      <c r="E855" s="178"/>
      <c r="F855" s="178"/>
    </row>
    <row r="856" spans="5:6" s="98" customFormat="1" hidden="1">
      <c r="E856" s="178"/>
      <c r="F856" s="178"/>
    </row>
    <row r="857" spans="5:6" s="98" customFormat="1" hidden="1">
      <c r="E857" s="178"/>
      <c r="F857" s="178"/>
    </row>
    <row r="858" spans="5:6" s="98" customFormat="1" hidden="1">
      <c r="E858" s="178"/>
      <c r="F858" s="178"/>
    </row>
    <row r="859" spans="5:6" s="98" customFormat="1" hidden="1">
      <c r="E859" s="178"/>
      <c r="F859" s="178"/>
    </row>
    <row r="860" spans="5:6" s="98" customFormat="1" hidden="1">
      <c r="E860" s="178"/>
      <c r="F860" s="178"/>
    </row>
    <row r="861" spans="5:6" s="98" customFormat="1" hidden="1">
      <c r="E861" s="178"/>
      <c r="F861" s="178"/>
    </row>
    <row r="862" spans="5:6" s="98" customFormat="1" hidden="1">
      <c r="E862" s="178"/>
      <c r="F862" s="178"/>
    </row>
    <row r="863" spans="5:6" s="98" customFormat="1" hidden="1">
      <c r="E863" s="178"/>
      <c r="F863" s="178"/>
    </row>
    <row r="864" spans="5:6" s="98" customFormat="1" hidden="1">
      <c r="E864" s="178"/>
      <c r="F864" s="178"/>
    </row>
    <row r="865" spans="5:6" s="98" customFormat="1" hidden="1">
      <c r="E865" s="178"/>
      <c r="F865" s="178"/>
    </row>
    <row r="866" spans="5:6" s="98" customFormat="1" hidden="1">
      <c r="E866" s="178"/>
      <c r="F866" s="178"/>
    </row>
    <row r="867" spans="5:6" s="98" customFormat="1" hidden="1">
      <c r="E867" s="178"/>
      <c r="F867" s="178"/>
    </row>
    <row r="868" spans="5:6" s="98" customFormat="1" hidden="1">
      <c r="E868" s="178"/>
      <c r="F868" s="178"/>
    </row>
    <row r="869" spans="5:6" s="98" customFormat="1" hidden="1">
      <c r="E869" s="178"/>
      <c r="F869" s="178"/>
    </row>
    <row r="870" spans="5:6" s="98" customFormat="1" hidden="1">
      <c r="E870" s="178"/>
      <c r="F870" s="178"/>
    </row>
    <row r="871" spans="5:6" s="98" customFormat="1" hidden="1">
      <c r="E871" s="178"/>
      <c r="F871" s="178"/>
    </row>
    <row r="872" spans="5:6" s="98" customFormat="1" hidden="1">
      <c r="E872" s="178"/>
      <c r="F872" s="178"/>
    </row>
    <row r="873" spans="5:6" s="98" customFormat="1" hidden="1">
      <c r="E873" s="178"/>
      <c r="F873" s="178"/>
    </row>
    <row r="874" spans="5:6" s="98" customFormat="1" hidden="1">
      <c r="E874" s="178"/>
      <c r="F874" s="178"/>
    </row>
    <row r="875" spans="5:6" s="98" customFormat="1" hidden="1">
      <c r="E875" s="178"/>
      <c r="F875" s="178"/>
    </row>
    <row r="876" spans="5:6" s="98" customFormat="1" hidden="1">
      <c r="E876" s="178"/>
      <c r="F876" s="178"/>
    </row>
    <row r="877" spans="5:6" s="98" customFormat="1" hidden="1">
      <c r="E877" s="178"/>
      <c r="F877" s="178"/>
    </row>
    <row r="878" spans="5:6" s="98" customFormat="1" hidden="1">
      <c r="E878" s="178"/>
      <c r="F878" s="178"/>
    </row>
    <row r="879" spans="5:6" s="98" customFormat="1" hidden="1">
      <c r="E879" s="178"/>
      <c r="F879" s="178"/>
    </row>
    <row r="880" spans="5:6" s="98" customFormat="1" hidden="1">
      <c r="E880" s="178"/>
      <c r="F880" s="178"/>
    </row>
    <row r="881" spans="5:6" s="98" customFormat="1" hidden="1">
      <c r="E881" s="178"/>
      <c r="F881" s="178"/>
    </row>
    <row r="882" spans="5:6" s="98" customFormat="1" hidden="1">
      <c r="E882" s="178"/>
      <c r="F882" s="178"/>
    </row>
    <row r="883" spans="5:6" s="98" customFormat="1" hidden="1">
      <c r="E883" s="178"/>
      <c r="F883" s="178"/>
    </row>
    <row r="884" spans="5:6" s="98" customFormat="1" hidden="1">
      <c r="E884" s="178"/>
      <c r="F884" s="178"/>
    </row>
    <row r="885" spans="5:6" s="98" customFormat="1" hidden="1">
      <c r="E885" s="178"/>
      <c r="F885" s="178"/>
    </row>
    <row r="886" spans="5:6" s="98" customFormat="1" hidden="1">
      <c r="E886" s="178"/>
      <c r="F886" s="178"/>
    </row>
    <row r="887" spans="5:6" s="98" customFormat="1" hidden="1">
      <c r="E887" s="178"/>
      <c r="F887" s="178"/>
    </row>
    <row r="888" spans="5:6" s="98" customFormat="1" hidden="1">
      <c r="E888" s="178"/>
      <c r="F888" s="178"/>
    </row>
    <row r="889" spans="5:6" s="98" customFormat="1" hidden="1">
      <c r="E889" s="178"/>
      <c r="F889" s="178"/>
    </row>
    <row r="890" spans="5:6" s="98" customFormat="1" hidden="1">
      <c r="E890" s="178"/>
      <c r="F890" s="178"/>
    </row>
    <row r="891" spans="5:6" s="98" customFormat="1" hidden="1">
      <c r="E891" s="178"/>
      <c r="F891" s="178"/>
    </row>
    <row r="892" spans="5:6" s="98" customFormat="1" hidden="1">
      <c r="E892" s="178"/>
      <c r="F892" s="178"/>
    </row>
    <row r="893" spans="5:6" s="98" customFormat="1" hidden="1">
      <c r="E893" s="178"/>
      <c r="F893" s="178"/>
    </row>
    <row r="894" spans="5:6" s="98" customFormat="1" hidden="1">
      <c r="E894" s="178"/>
      <c r="F894" s="178"/>
    </row>
    <row r="895" spans="5:6" s="98" customFormat="1" hidden="1">
      <c r="E895" s="178"/>
      <c r="F895" s="178"/>
    </row>
    <row r="896" spans="5:6" s="98" customFormat="1" hidden="1">
      <c r="E896" s="178"/>
      <c r="F896" s="178"/>
    </row>
    <row r="897" spans="5:6" s="98" customFormat="1" hidden="1">
      <c r="E897" s="178"/>
      <c r="F897" s="178"/>
    </row>
    <row r="898" spans="5:6" s="98" customFormat="1" hidden="1">
      <c r="E898" s="178"/>
      <c r="F898" s="178"/>
    </row>
    <row r="899" spans="5:6" s="98" customFormat="1" hidden="1">
      <c r="E899" s="178"/>
      <c r="F899" s="178"/>
    </row>
    <row r="900" spans="5:6" s="98" customFormat="1" hidden="1">
      <c r="E900" s="178"/>
      <c r="F900" s="178"/>
    </row>
    <row r="901" spans="5:6" s="98" customFormat="1" hidden="1">
      <c r="E901" s="178"/>
      <c r="F901" s="178"/>
    </row>
    <row r="902" spans="5:6" s="98" customFormat="1" hidden="1">
      <c r="E902" s="178"/>
      <c r="F902" s="178"/>
    </row>
    <row r="903" spans="5:6" s="98" customFormat="1" hidden="1">
      <c r="E903" s="178"/>
      <c r="F903" s="178"/>
    </row>
    <row r="904" spans="5:6" s="98" customFormat="1" hidden="1">
      <c r="E904" s="178"/>
      <c r="F904" s="178"/>
    </row>
    <row r="905" spans="5:6" s="98" customFormat="1" hidden="1">
      <c r="E905" s="178"/>
      <c r="F905" s="178"/>
    </row>
    <row r="906" spans="5:6" s="98" customFormat="1" hidden="1">
      <c r="E906" s="178"/>
      <c r="F906" s="178"/>
    </row>
    <row r="907" spans="5:6" s="98" customFormat="1" hidden="1">
      <c r="E907" s="178"/>
      <c r="F907" s="178"/>
    </row>
    <row r="908" spans="5:6" s="98" customFormat="1" hidden="1">
      <c r="E908" s="178"/>
      <c r="F908" s="178"/>
    </row>
    <row r="909" spans="5:6" s="98" customFormat="1" hidden="1">
      <c r="E909" s="178"/>
      <c r="F909" s="178"/>
    </row>
    <row r="910" spans="5:6" s="98" customFormat="1" hidden="1">
      <c r="E910" s="178"/>
      <c r="F910" s="178"/>
    </row>
    <row r="911" spans="5:6" s="98" customFormat="1" hidden="1">
      <c r="E911" s="178"/>
      <c r="F911" s="178"/>
    </row>
    <row r="912" spans="5:6" s="98" customFormat="1" hidden="1">
      <c r="E912" s="178"/>
      <c r="F912" s="178"/>
    </row>
    <row r="913" spans="5:6" s="98" customFormat="1" hidden="1">
      <c r="E913" s="178"/>
      <c r="F913" s="178"/>
    </row>
    <row r="914" spans="5:6" s="98" customFormat="1" hidden="1">
      <c r="E914" s="178"/>
      <c r="F914" s="178"/>
    </row>
    <row r="915" spans="5:6" s="98" customFormat="1" hidden="1">
      <c r="E915" s="178"/>
      <c r="F915" s="178"/>
    </row>
    <row r="916" spans="5:6" s="98" customFormat="1" hidden="1">
      <c r="E916" s="178"/>
      <c r="F916" s="178"/>
    </row>
    <row r="917" spans="5:6" s="98" customFormat="1" hidden="1">
      <c r="E917" s="178"/>
      <c r="F917" s="178"/>
    </row>
    <row r="918" spans="5:6" s="98" customFormat="1" hidden="1">
      <c r="E918" s="178"/>
      <c r="F918" s="178"/>
    </row>
    <row r="919" spans="5:6" s="98" customFormat="1" hidden="1">
      <c r="E919" s="178"/>
      <c r="F919" s="178"/>
    </row>
    <row r="920" spans="5:6" s="98" customFormat="1" hidden="1">
      <c r="E920" s="178"/>
      <c r="F920" s="178"/>
    </row>
    <row r="921" spans="5:6" s="98" customFormat="1" hidden="1">
      <c r="E921" s="178"/>
      <c r="F921" s="178"/>
    </row>
    <row r="922" spans="5:6" s="98" customFormat="1" hidden="1">
      <c r="E922" s="178"/>
      <c r="F922" s="178"/>
    </row>
    <row r="923" spans="5:6" s="98" customFormat="1" hidden="1">
      <c r="E923" s="178"/>
      <c r="F923" s="178"/>
    </row>
    <row r="924" spans="5:6" s="98" customFormat="1" hidden="1">
      <c r="E924" s="178"/>
      <c r="F924" s="178"/>
    </row>
    <row r="925" spans="5:6" s="98" customFormat="1" hidden="1">
      <c r="E925" s="178"/>
      <c r="F925" s="178"/>
    </row>
    <row r="926" spans="5:6" s="98" customFormat="1" hidden="1">
      <c r="E926" s="178"/>
      <c r="F926" s="178"/>
    </row>
    <row r="927" spans="5:6" s="98" customFormat="1" hidden="1">
      <c r="E927" s="178"/>
      <c r="F927" s="178"/>
    </row>
    <row r="928" spans="5:6" s="98" customFormat="1" hidden="1">
      <c r="E928" s="178"/>
      <c r="F928" s="178"/>
    </row>
    <row r="929" spans="5:6" s="98" customFormat="1" hidden="1">
      <c r="E929" s="178"/>
      <c r="F929" s="178"/>
    </row>
    <row r="930" spans="5:6" s="98" customFormat="1" hidden="1">
      <c r="E930" s="178"/>
      <c r="F930" s="178"/>
    </row>
    <row r="931" spans="5:6" s="98" customFormat="1" hidden="1">
      <c r="E931" s="178"/>
      <c r="F931" s="178"/>
    </row>
    <row r="932" spans="5:6" s="98" customFormat="1" hidden="1">
      <c r="E932" s="178"/>
      <c r="F932" s="178"/>
    </row>
    <row r="933" spans="5:6" s="98" customFormat="1" hidden="1">
      <c r="E933" s="178"/>
      <c r="F933" s="178"/>
    </row>
    <row r="934" spans="5:6" s="98" customFormat="1" hidden="1">
      <c r="E934" s="178"/>
      <c r="F934" s="178"/>
    </row>
    <row r="935" spans="5:6" s="98" customFormat="1" hidden="1">
      <c r="E935" s="178"/>
      <c r="F935" s="178"/>
    </row>
    <row r="936" spans="5:6" s="98" customFormat="1" hidden="1">
      <c r="E936" s="178"/>
      <c r="F936" s="178"/>
    </row>
    <row r="937" spans="5:6" s="98" customFormat="1" hidden="1">
      <c r="E937" s="178"/>
      <c r="F937" s="178"/>
    </row>
    <row r="938" spans="5:6" s="98" customFormat="1" hidden="1">
      <c r="E938" s="178"/>
      <c r="F938" s="178"/>
    </row>
    <row r="939" spans="5:6" s="98" customFormat="1" hidden="1">
      <c r="E939" s="178"/>
      <c r="F939" s="178"/>
    </row>
    <row r="940" spans="5:6" s="98" customFormat="1" hidden="1">
      <c r="E940" s="178"/>
      <c r="F940" s="178"/>
    </row>
    <row r="941" spans="5:6" s="98" customFormat="1" hidden="1">
      <c r="E941" s="178"/>
      <c r="F941" s="178"/>
    </row>
    <row r="942" spans="5:6" s="98" customFormat="1" hidden="1">
      <c r="E942" s="178"/>
      <c r="F942" s="178"/>
    </row>
    <row r="943" spans="5:6" s="98" customFormat="1" hidden="1">
      <c r="E943" s="178"/>
      <c r="F943" s="178"/>
    </row>
    <row r="944" spans="5:6" s="98" customFormat="1" hidden="1">
      <c r="E944" s="178"/>
      <c r="F944" s="178"/>
    </row>
    <row r="945" spans="5:6" s="98" customFormat="1" hidden="1">
      <c r="E945" s="178"/>
      <c r="F945" s="178"/>
    </row>
    <row r="946" spans="5:6" s="98" customFormat="1" hidden="1">
      <c r="E946" s="178"/>
      <c r="F946" s="178"/>
    </row>
    <row r="947" spans="5:6" s="98" customFormat="1" hidden="1">
      <c r="E947" s="178"/>
      <c r="F947" s="178"/>
    </row>
    <row r="948" spans="5:6" s="98" customFormat="1" hidden="1">
      <c r="E948" s="178"/>
      <c r="F948" s="178"/>
    </row>
    <row r="949" spans="5:6" s="98" customFormat="1" hidden="1">
      <c r="E949" s="178"/>
      <c r="F949" s="178"/>
    </row>
    <row r="950" spans="5:6" s="98" customFormat="1" hidden="1">
      <c r="E950" s="178"/>
      <c r="F950" s="178"/>
    </row>
    <row r="951" spans="5:6" s="98" customFormat="1" hidden="1">
      <c r="E951" s="178"/>
      <c r="F951" s="178"/>
    </row>
    <row r="952" spans="5:6" s="98" customFormat="1" hidden="1">
      <c r="E952" s="178"/>
      <c r="F952" s="178"/>
    </row>
    <row r="953" spans="5:6" s="98" customFormat="1" hidden="1">
      <c r="E953" s="178"/>
      <c r="F953" s="178"/>
    </row>
    <row r="954" spans="5:6" s="98" customFormat="1" hidden="1">
      <c r="E954" s="178"/>
      <c r="F954" s="178"/>
    </row>
    <row r="955" spans="5:6" s="98" customFormat="1" hidden="1">
      <c r="E955" s="178"/>
      <c r="F955" s="178"/>
    </row>
    <row r="956" spans="5:6" s="98" customFormat="1" hidden="1">
      <c r="E956" s="178"/>
      <c r="F956" s="178"/>
    </row>
    <row r="957" spans="5:6" s="98" customFormat="1" hidden="1">
      <c r="E957" s="178"/>
      <c r="F957" s="178"/>
    </row>
    <row r="958" spans="5:6" s="98" customFormat="1" hidden="1">
      <c r="E958" s="178"/>
      <c r="F958" s="178"/>
    </row>
    <row r="959" spans="5:6" s="98" customFormat="1" hidden="1">
      <c r="E959" s="178"/>
      <c r="F959" s="178"/>
    </row>
    <row r="960" spans="5:6" s="98" customFormat="1" hidden="1">
      <c r="E960" s="178"/>
      <c r="F960" s="178"/>
    </row>
    <row r="961" spans="5:6" s="98" customFormat="1" hidden="1">
      <c r="E961" s="178"/>
      <c r="F961" s="178"/>
    </row>
    <row r="962" spans="5:6" s="98" customFormat="1" hidden="1">
      <c r="E962" s="178"/>
      <c r="F962" s="178"/>
    </row>
    <row r="963" spans="5:6" s="98" customFormat="1" hidden="1">
      <c r="E963" s="178"/>
      <c r="F963" s="178"/>
    </row>
    <row r="964" spans="5:6" s="98" customFormat="1" hidden="1">
      <c r="E964" s="178"/>
      <c r="F964" s="178"/>
    </row>
    <row r="965" spans="5:6" s="98" customFormat="1" hidden="1">
      <c r="E965" s="178"/>
      <c r="F965" s="178"/>
    </row>
    <row r="966" spans="5:6" s="98" customFormat="1" hidden="1">
      <c r="E966" s="178"/>
      <c r="F966" s="178"/>
    </row>
    <row r="967" spans="5:6" s="98" customFormat="1" hidden="1">
      <c r="E967" s="178"/>
      <c r="F967" s="178"/>
    </row>
    <row r="968" spans="5:6" s="98" customFormat="1" hidden="1">
      <c r="E968" s="178"/>
      <c r="F968" s="178"/>
    </row>
    <row r="969" spans="5:6" s="98" customFormat="1" hidden="1">
      <c r="E969" s="178"/>
      <c r="F969" s="178"/>
    </row>
    <row r="970" spans="5:6" s="98" customFormat="1" hidden="1">
      <c r="E970" s="178"/>
      <c r="F970" s="178"/>
    </row>
    <row r="971" spans="5:6" s="98" customFormat="1" hidden="1">
      <c r="E971" s="178"/>
      <c r="F971" s="178"/>
    </row>
    <row r="972" spans="5:6" s="98" customFormat="1" hidden="1">
      <c r="E972" s="178"/>
      <c r="F972" s="178"/>
    </row>
    <row r="973" spans="5:6" s="98" customFormat="1" hidden="1">
      <c r="E973" s="178"/>
      <c r="F973" s="178"/>
    </row>
    <row r="974" spans="5:6" s="98" customFormat="1" hidden="1">
      <c r="E974" s="178"/>
      <c r="F974" s="178"/>
    </row>
    <row r="975" spans="5:6" s="98" customFormat="1" hidden="1">
      <c r="E975" s="178"/>
      <c r="F975" s="178"/>
    </row>
    <row r="976" spans="5:6" s="98" customFormat="1" hidden="1">
      <c r="E976" s="178"/>
      <c r="F976" s="178"/>
    </row>
    <row r="977" spans="5:6" s="98" customFormat="1" hidden="1">
      <c r="E977" s="178"/>
      <c r="F977" s="178"/>
    </row>
    <row r="978" spans="5:6" s="98" customFormat="1" hidden="1">
      <c r="E978" s="178"/>
      <c r="F978" s="178"/>
    </row>
    <row r="979" spans="5:6" s="98" customFormat="1" hidden="1">
      <c r="E979" s="178"/>
      <c r="F979" s="178"/>
    </row>
    <row r="980" spans="5:6" s="98" customFormat="1" hidden="1">
      <c r="E980" s="178"/>
      <c r="F980" s="178"/>
    </row>
    <row r="981" spans="5:6" s="98" customFormat="1" hidden="1">
      <c r="E981" s="178"/>
      <c r="F981" s="178"/>
    </row>
    <row r="982" spans="5:6" s="98" customFormat="1" hidden="1">
      <c r="E982" s="178"/>
      <c r="F982" s="178"/>
    </row>
    <row r="983" spans="5:6" s="98" customFormat="1" hidden="1">
      <c r="E983" s="178"/>
      <c r="F983" s="178"/>
    </row>
    <row r="984" spans="5:6" s="98" customFormat="1" hidden="1">
      <c r="E984" s="178"/>
      <c r="F984" s="178"/>
    </row>
    <row r="985" spans="5:6" s="98" customFormat="1" hidden="1">
      <c r="E985" s="178"/>
      <c r="F985" s="178"/>
    </row>
    <row r="986" spans="5:6" s="98" customFormat="1" hidden="1">
      <c r="E986" s="178"/>
      <c r="F986" s="178"/>
    </row>
    <row r="987" spans="5:6" s="98" customFormat="1" hidden="1">
      <c r="E987" s="178"/>
      <c r="F987" s="178"/>
    </row>
    <row r="988" spans="5:6" s="98" customFormat="1" hidden="1">
      <c r="E988" s="178"/>
      <c r="F988" s="178"/>
    </row>
    <row r="989" spans="5:6" s="98" customFormat="1" hidden="1">
      <c r="E989" s="178"/>
      <c r="F989" s="178"/>
    </row>
    <row r="990" spans="5:6" s="98" customFormat="1" hidden="1">
      <c r="E990" s="178"/>
      <c r="F990" s="178"/>
    </row>
    <row r="991" spans="5:6" s="98" customFormat="1" hidden="1">
      <c r="E991" s="178"/>
      <c r="F991" s="178"/>
    </row>
    <row r="992" spans="5:6" s="98" customFormat="1" hidden="1">
      <c r="E992" s="178"/>
      <c r="F992" s="178"/>
    </row>
    <row r="993" spans="5:6" s="98" customFormat="1" hidden="1">
      <c r="E993" s="178"/>
      <c r="F993" s="178"/>
    </row>
    <row r="994" spans="5:6" s="98" customFormat="1" hidden="1">
      <c r="E994" s="178"/>
      <c r="F994" s="178"/>
    </row>
    <row r="995" spans="5:6" s="98" customFormat="1" hidden="1">
      <c r="E995" s="178"/>
      <c r="F995" s="178"/>
    </row>
    <row r="996" spans="5:6" s="98" customFormat="1" hidden="1">
      <c r="E996" s="178"/>
      <c r="F996" s="178"/>
    </row>
    <row r="997" spans="5:6" s="98" customFormat="1" hidden="1">
      <c r="E997" s="178"/>
      <c r="F997" s="178"/>
    </row>
    <row r="998" spans="5:6" s="98" customFormat="1" hidden="1">
      <c r="E998" s="178"/>
      <c r="F998" s="178"/>
    </row>
    <row r="999" spans="5:6" s="98" customFormat="1" hidden="1">
      <c r="E999" s="178"/>
      <c r="F999" s="178"/>
    </row>
    <row r="1000" spans="5:6" s="98" customFormat="1" hidden="1">
      <c r="E1000" s="178"/>
      <c r="F1000" s="178"/>
    </row>
    <row r="1001" spans="5:6" s="98" customFormat="1" hidden="1">
      <c r="E1001" s="178"/>
      <c r="F1001" s="178"/>
    </row>
    <row r="1002" spans="5:6" s="98" customFormat="1" hidden="1">
      <c r="E1002" s="178"/>
      <c r="F1002" s="178"/>
    </row>
    <row r="1003" spans="5:6" s="98" customFormat="1" hidden="1">
      <c r="E1003" s="178"/>
      <c r="F1003" s="178"/>
    </row>
    <row r="1004" spans="5:6" s="98" customFormat="1" hidden="1">
      <c r="E1004" s="178"/>
      <c r="F1004" s="178"/>
    </row>
    <row r="1005" spans="5:6" s="98" customFormat="1" hidden="1">
      <c r="E1005" s="178"/>
      <c r="F1005" s="178"/>
    </row>
    <row r="1006" spans="5:6" s="98" customFormat="1" hidden="1">
      <c r="E1006" s="178"/>
      <c r="F1006" s="178"/>
    </row>
    <row r="1007" spans="5:6" s="98" customFormat="1" hidden="1">
      <c r="E1007" s="178"/>
      <c r="F1007" s="178"/>
    </row>
    <row r="1008" spans="5:6" s="98" customFormat="1" hidden="1">
      <c r="E1008" s="178"/>
      <c r="F1008" s="178"/>
    </row>
    <row r="1009" spans="5:6" s="98" customFormat="1" hidden="1">
      <c r="E1009" s="178"/>
      <c r="F1009" s="178"/>
    </row>
    <row r="1010" spans="5:6" s="98" customFormat="1" hidden="1">
      <c r="E1010" s="178"/>
      <c r="F1010" s="178"/>
    </row>
    <row r="1011" spans="5:6" s="98" customFormat="1" hidden="1">
      <c r="E1011" s="178"/>
      <c r="F1011" s="178"/>
    </row>
    <row r="1012" spans="5:6" s="98" customFormat="1" hidden="1">
      <c r="E1012" s="178"/>
      <c r="F1012" s="178"/>
    </row>
    <row r="1013" spans="5:6" s="98" customFormat="1" hidden="1">
      <c r="E1013" s="178"/>
      <c r="F1013" s="178"/>
    </row>
    <row r="1014" spans="5:6" s="98" customFormat="1" hidden="1">
      <c r="E1014" s="178"/>
      <c r="F1014" s="178"/>
    </row>
    <row r="1015" spans="5:6" s="98" customFormat="1" hidden="1">
      <c r="E1015" s="178"/>
      <c r="F1015" s="178"/>
    </row>
    <row r="1016" spans="5:6" s="98" customFormat="1" hidden="1">
      <c r="E1016" s="178"/>
      <c r="F1016" s="178"/>
    </row>
    <row r="1017" spans="5:6" s="98" customFormat="1" hidden="1">
      <c r="E1017" s="178"/>
      <c r="F1017" s="178"/>
    </row>
    <row r="1018" spans="5:6" s="98" customFormat="1" hidden="1">
      <c r="E1018" s="178"/>
      <c r="F1018" s="178"/>
    </row>
    <row r="1019" spans="5:6" s="98" customFormat="1" hidden="1">
      <c r="E1019" s="178"/>
      <c r="F1019" s="178"/>
    </row>
    <row r="1020" spans="5:6" s="98" customFormat="1" hidden="1">
      <c r="E1020" s="178"/>
      <c r="F1020" s="178"/>
    </row>
    <row r="1021" spans="5:6" s="98" customFormat="1" hidden="1">
      <c r="E1021" s="178"/>
      <c r="F1021" s="178"/>
    </row>
    <row r="1022" spans="5:6" s="98" customFormat="1" hidden="1">
      <c r="E1022" s="178"/>
      <c r="F1022" s="178"/>
    </row>
    <row r="1023" spans="5:6" s="98" customFormat="1" hidden="1">
      <c r="E1023" s="178"/>
      <c r="F1023" s="178"/>
    </row>
    <row r="1024" spans="5:6" s="98" customFormat="1" hidden="1">
      <c r="E1024" s="178"/>
      <c r="F1024" s="178"/>
    </row>
    <row r="1025" spans="5:6" s="98" customFormat="1" hidden="1">
      <c r="E1025" s="178"/>
      <c r="F1025" s="178"/>
    </row>
    <row r="1026" spans="5:6" s="98" customFormat="1" hidden="1">
      <c r="E1026" s="178"/>
      <c r="F1026" s="178"/>
    </row>
    <row r="1027" spans="5:6" s="98" customFormat="1" hidden="1">
      <c r="E1027" s="178"/>
      <c r="F1027" s="178"/>
    </row>
    <row r="1028" spans="5:6" s="98" customFormat="1" hidden="1">
      <c r="E1028" s="178"/>
      <c r="F1028" s="178"/>
    </row>
    <row r="1029" spans="5:6" s="98" customFormat="1" hidden="1">
      <c r="E1029" s="178"/>
      <c r="F1029" s="178"/>
    </row>
    <row r="1030" spans="5:6" s="98" customFormat="1" hidden="1">
      <c r="E1030" s="178"/>
      <c r="F1030" s="178"/>
    </row>
    <row r="1031" spans="5:6" s="98" customFormat="1" hidden="1">
      <c r="E1031" s="178"/>
      <c r="F1031" s="178"/>
    </row>
    <row r="1032" spans="5:6" s="98" customFormat="1" hidden="1">
      <c r="E1032" s="178"/>
      <c r="F1032" s="178"/>
    </row>
    <row r="1033" spans="5:6" s="98" customFormat="1" hidden="1">
      <c r="E1033" s="178"/>
      <c r="F1033" s="178"/>
    </row>
    <row r="1034" spans="5:6" s="98" customFormat="1" hidden="1">
      <c r="E1034" s="178"/>
      <c r="F1034" s="178"/>
    </row>
    <row r="1035" spans="5:6" s="98" customFormat="1" hidden="1">
      <c r="E1035" s="178"/>
      <c r="F1035" s="178"/>
    </row>
    <row r="1036" spans="5:6" s="98" customFormat="1" hidden="1">
      <c r="E1036" s="178"/>
      <c r="F1036" s="178"/>
    </row>
    <row r="1037" spans="5:6" s="98" customFormat="1" hidden="1">
      <c r="E1037" s="178"/>
      <c r="F1037" s="178"/>
    </row>
    <row r="1038" spans="5:6" s="98" customFormat="1" hidden="1">
      <c r="E1038" s="178"/>
      <c r="F1038" s="178"/>
    </row>
    <row r="1039" spans="5:6" s="98" customFormat="1" hidden="1">
      <c r="E1039" s="178"/>
      <c r="F1039" s="178"/>
    </row>
    <row r="1040" spans="5:6" s="98" customFormat="1" hidden="1">
      <c r="E1040" s="178"/>
      <c r="F1040" s="178"/>
    </row>
    <row r="1041" spans="5:6" s="98" customFormat="1" hidden="1">
      <c r="E1041" s="178"/>
      <c r="F1041" s="178"/>
    </row>
    <row r="1042" spans="5:6" s="98" customFormat="1" hidden="1">
      <c r="E1042" s="178"/>
      <c r="F1042" s="178"/>
    </row>
    <row r="1043" spans="5:6" s="98" customFormat="1" hidden="1">
      <c r="E1043" s="178"/>
      <c r="F1043" s="178"/>
    </row>
    <row r="1044" spans="5:6" s="98" customFormat="1" hidden="1">
      <c r="E1044" s="178"/>
      <c r="F1044" s="178"/>
    </row>
    <row r="1045" spans="5:6" s="98" customFormat="1" hidden="1">
      <c r="E1045" s="178"/>
      <c r="F1045" s="178"/>
    </row>
    <row r="1046" spans="5:6" s="98" customFormat="1" hidden="1">
      <c r="E1046" s="178"/>
      <c r="F1046" s="178"/>
    </row>
    <row r="1047" spans="5:6" s="98" customFormat="1" hidden="1">
      <c r="E1047" s="178"/>
      <c r="F1047" s="178"/>
    </row>
    <row r="1048" spans="5:6" s="98" customFormat="1" hidden="1">
      <c r="E1048" s="178"/>
      <c r="F1048" s="178"/>
    </row>
    <row r="1049" spans="5:6" s="98" customFormat="1" hidden="1">
      <c r="E1049" s="178"/>
      <c r="F1049" s="178"/>
    </row>
    <row r="1050" spans="5:6" s="98" customFormat="1" hidden="1">
      <c r="E1050" s="178"/>
      <c r="F1050" s="178"/>
    </row>
    <row r="1051" spans="5:6" s="98" customFormat="1" hidden="1">
      <c r="E1051" s="178"/>
      <c r="F1051" s="178"/>
    </row>
    <row r="1052" spans="5:6" s="98" customFormat="1" hidden="1">
      <c r="E1052" s="178"/>
      <c r="F1052" s="178"/>
    </row>
    <row r="1053" spans="5:6" s="98" customFormat="1" hidden="1">
      <c r="E1053" s="178"/>
      <c r="F1053" s="178"/>
    </row>
    <row r="1054" spans="5:6" s="98" customFormat="1" hidden="1">
      <c r="E1054" s="178"/>
      <c r="F1054" s="178"/>
    </row>
    <row r="1055" spans="5:6" s="98" customFormat="1" hidden="1">
      <c r="E1055" s="178"/>
      <c r="F1055" s="178"/>
    </row>
    <row r="1056" spans="5:6" s="98" customFormat="1" hidden="1">
      <c r="E1056" s="178"/>
      <c r="F1056" s="178"/>
    </row>
    <row r="1057" spans="5:6" s="98" customFormat="1" hidden="1">
      <c r="E1057" s="178"/>
      <c r="F1057" s="178"/>
    </row>
    <row r="1058" spans="5:6" s="98" customFormat="1" hidden="1">
      <c r="E1058" s="178"/>
      <c r="F1058" s="178"/>
    </row>
    <row r="1059" spans="5:6" s="98" customFormat="1" hidden="1">
      <c r="E1059" s="178"/>
      <c r="F1059" s="178"/>
    </row>
    <row r="1060" spans="5:6" s="98" customFormat="1" hidden="1">
      <c r="E1060" s="178"/>
      <c r="F1060" s="178"/>
    </row>
    <row r="1061" spans="5:6" s="98" customFormat="1" hidden="1">
      <c r="E1061" s="178"/>
      <c r="F1061" s="178"/>
    </row>
    <row r="1062" spans="5:6" s="98" customFormat="1" hidden="1">
      <c r="E1062" s="178"/>
      <c r="F1062" s="178"/>
    </row>
    <row r="1063" spans="5:6" s="98" customFormat="1" hidden="1">
      <c r="E1063" s="178"/>
      <c r="F1063" s="178"/>
    </row>
    <row r="1064" spans="5:6" s="98" customFormat="1" hidden="1">
      <c r="E1064" s="178"/>
      <c r="F1064" s="178"/>
    </row>
    <row r="1065" spans="5:6" s="98" customFormat="1" hidden="1">
      <c r="E1065" s="178"/>
      <c r="F1065" s="178"/>
    </row>
    <row r="1066" spans="5:6" s="98" customFormat="1" hidden="1">
      <c r="E1066" s="178"/>
      <c r="F1066" s="178"/>
    </row>
    <row r="1067" spans="5:6" s="98" customFormat="1" hidden="1">
      <c r="E1067" s="178"/>
      <c r="F1067" s="178"/>
    </row>
    <row r="1068" spans="5:6" s="98" customFormat="1" hidden="1">
      <c r="E1068" s="178"/>
      <c r="F1068" s="178"/>
    </row>
    <row r="1069" spans="5:6" s="98" customFormat="1" hidden="1">
      <c r="E1069" s="178"/>
      <c r="F1069" s="178"/>
    </row>
    <row r="1070" spans="5:6" s="98" customFormat="1" hidden="1">
      <c r="E1070" s="178"/>
      <c r="F1070" s="178"/>
    </row>
    <row r="1071" spans="5:6" s="98" customFormat="1" hidden="1">
      <c r="E1071" s="178"/>
      <c r="F1071" s="178"/>
    </row>
    <row r="1072" spans="5:6" s="98" customFormat="1" hidden="1">
      <c r="E1072" s="178"/>
      <c r="F1072" s="178"/>
    </row>
    <row r="1073" spans="5:6" s="98" customFormat="1" hidden="1">
      <c r="E1073" s="178"/>
      <c r="F1073" s="178"/>
    </row>
    <row r="1074" spans="5:6" s="98" customFormat="1" hidden="1">
      <c r="E1074" s="178"/>
      <c r="F1074" s="178"/>
    </row>
    <row r="1075" spans="5:6" s="98" customFormat="1" hidden="1">
      <c r="E1075" s="178"/>
      <c r="F1075" s="178"/>
    </row>
    <row r="1076" spans="5:6" s="98" customFormat="1" hidden="1">
      <c r="E1076" s="178"/>
      <c r="F1076" s="178"/>
    </row>
    <row r="1077" spans="5:6" s="98" customFormat="1" hidden="1">
      <c r="E1077" s="178"/>
      <c r="F1077" s="178"/>
    </row>
    <row r="1078" spans="5:6" s="98" customFormat="1" hidden="1">
      <c r="E1078" s="178"/>
      <c r="F1078" s="178"/>
    </row>
    <row r="1079" spans="5:6" s="98" customFormat="1" hidden="1">
      <c r="E1079" s="178"/>
      <c r="F1079" s="178"/>
    </row>
    <row r="1080" spans="5:6" s="98" customFormat="1" hidden="1">
      <c r="E1080" s="178"/>
      <c r="F1080" s="178"/>
    </row>
    <row r="1081" spans="5:6" s="98" customFormat="1" hidden="1">
      <c r="E1081" s="178"/>
      <c r="F1081" s="178"/>
    </row>
    <row r="1082" spans="5:6" s="98" customFormat="1" hidden="1">
      <c r="E1082" s="178"/>
      <c r="F1082" s="178"/>
    </row>
    <row r="1083" spans="5:6" s="98" customFormat="1" hidden="1">
      <c r="E1083" s="178"/>
      <c r="F1083" s="178"/>
    </row>
    <row r="1084" spans="5:6" s="98" customFormat="1" hidden="1">
      <c r="E1084" s="178"/>
      <c r="F1084" s="178"/>
    </row>
    <row r="1085" spans="5:6" s="98" customFormat="1" hidden="1">
      <c r="E1085" s="178"/>
      <c r="F1085" s="178"/>
    </row>
    <row r="1086" spans="5:6" s="98" customFormat="1" hidden="1">
      <c r="E1086" s="178"/>
      <c r="F1086" s="178"/>
    </row>
    <row r="1087" spans="5:6" s="98" customFormat="1" hidden="1">
      <c r="E1087" s="178"/>
      <c r="F1087" s="178"/>
    </row>
    <row r="1088" spans="5:6" s="98" customFormat="1" hidden="1">
      <c r="E1088" s="178"/>
      <c r="F1088" s="178"/>
    </row>
    <row r="1089" spans="5:6" s="98" customFormat="1" hidden="1">
      <c r="E1089" s="178"/>
      <c r="F1089" s="178"/>
    </row>
    <row r="1090" spans="5:6" s="98" customFormat="1" hidden="1">
      <c r="E1090" s="178"/>
      <c r="F1090" s="178"/>
    </row>
    <row r="1091" spans="5:6" s="98" customFormat="1" hidden="1">
      <c r="E1091" s="178"/>
      <c r="F1091" s="178"/>
    </row>
    <row r="1092" spans="5:6" s="98" customFormat="1" hidden="1">
      <c r="E1092" s="178"/>
      <c r="F1092" s="178"/>
    </row>
    <row r="1093" spans="5:6" s="98" customFormat="1" hidden="1">
      <c r="E1093" s="178"/>
      <c r="F1093" s="178"/>
    </row>
    <row r="1094" spans="5:6" s="98" customFormat="1" hidden="1">
      <c r="E1094" s="178"/>
      <c r="F1094" s="178"/>
    </row>
    <row r="1095" spans="5:6" s="98" customFormat="1" hidden="1">
      <c r="E1095" s="178"/>
      <c r="F1095" s="178"/>
    </row>
    <row r="1096" spans="5:6" s="98" customFormat="1" hidden="1">
      <c r="E1096" s="178"/>
      <c r="F1096" s="178"/>
    </row>
    <row r="1097" spans="5:6" s="98" customFormat="1" hidden="1">
      <c r="E1097" s="178"/>
      <c r="F1097" s="178"/>
    </row>
    <row r="1098" spans="5:6" s="98" customFormat="1" hidden="1">
      <c r="E1098" s="178"/>
      <c r="F1098" s="178"/>
    </row>
    <row r="1099" spans="5:6" s="98" customFormat="1" hidden="1">
      <c r="E1099" s="178"/>
      <c r="F1099" s="178"/>
    </row>
    <row r="1100" spans="5:6" s="98" customFormat="1" hidden="1">
      <c r="E1100" s="178"/>
      <c r="F1100" s="178"/>
    </row>
    <row r="1101" spans="5:6" s="98" customFormat="1" hidden="1">
      <c r="E1101" s="178"/>
      <c r="F1101" s="178"/>
    </row>
    <row r="1102" spans="5:6" s="98" customFormat="1" hidden="1">
      <c r="E1102" s="178"/>
      <c r="F1102" s="178"/>
    </row>
    <row r="1103" spans="5:6" s="98" customFormat="1" hidden="1">
      <c r="E1103" s="178"/>
      <c r="F1103" s="178"/>
    </row>
    <row r="1104" spans="5:6" s="98" customFormat="1" hidden="1">
      <c r="E1104" s="178"/>
      <c r="F1104" s="178"/>
    </row>
    <row r="1105" spans="5:6" s="98" customFormat="1" hidden="1">
      <c r="E1105" s="178"/>
      <c r="F1105" s="178"/>
    </row>
    <row r="1106" spans="5:6" s="98" customFormat="1" hidden="1">
      <c r="E1106" s="178"/>
      <c r="F1106" s="178"/>
    </row>
    <row r="1107" spans="5:6" s="98" customFormat="1" hidden="1">
      <c r="E1107" s="178"/>
      <c r="F1107" s="178"/>
    </row>
    <row r="1108" spans="5:6" s="98" customFormat="1" hidden="1">
      <c r="E1108" s="178"/>
      <c r="F1108" s="178"/>
    </row>
    <row r="1109" spans="5:6" s="98" customFormat="1" hidden="1">
      <c r="E1109" s="178"/>
      <c r="F1109" s="178"/>
    </row>
    <row r="1110" spans="5:6" s="98" customFormat="1" hidden="1">
      <c r="E1110" s="178"/>
      <c r="F1110" s="178"/>
    </row>
    <row r="1111" spans="5:6" s="98" customFormat="1" hidden="1">
      <c r="E1111" s="178"/>
      <c r="F1111" s="178"/>
    </row>
    <row r="1112" spans="5:6" s="98" customFormat="1" hidden="1">
      <c r="E1112" s="178"/>
      <c r="F1112" s="178"/>
    </row>
    <row r="1113" spans="5:6" s="98" customFormat="1" hidden="1">
      <c r="E1113" s="178"/>
      <c r="F1113" s="178"/>
    </row>
    <row r="1114" spans="5:6" s="98" customFormat="1" hidden="1">
      <c r="E1114" s="178"/>
      <c r="F1114" s="178"/>
    </row>
    <row r="1115" spans="5:6" s="98" customFormat="1" hidden="1">
      <c r="E1115" s="178"/>
      <c r="F1115" s="178"/>
    </row>
    <row r="1116" spans="5:6" s="98" customFormat="1" hidden="1">
      <c r="E1116" s="178"/>
      <c r="F1116" s="178"/>
    </row>
    <row r="1117" spans="5:6" s="98" customFormat="1" hidden="1">
      <c r="E1117" s="178"/>
      <c r="F1117" s="178"/>
    </row>
    <row r="1118" spans="5:6" s="98" customFormat="1" hidden="1">
      <c r="E1118" s="178"/>
      <c r="F1118" s="178"/>
    </row>
    <row r="1119" spans="5:6" s="98" customFormat="1" hidden="1">
      <c r="E1119" s="178"/>
      <c r="F1119" s="178"/>
    </row>
    <row r="1120" spans="5:6" s="98" customFormat="1" hidden="1">
      <c r="E1120" s="178"/>
      <c r="F1120" s="178"/>
    </row>
    <row r="1121" spans="5:6" s="98" customFormat="1" hidden="1">
      <c r="E1121" s="178"/>
      <c r="F1121" s="178"/>
    </row>
    <row r="1122" spans="5:6" s="98" customFormat="1" hidden="1">
      <c r="E1122" s="178"/>
      <c r="F1122" s="178"/>
    </row>
    <row r="1123" spans="5:6" s="98" customFormat="1" hidden="1">
      <c r="E1123" s="178"/>
      <c r="F1123" s="178"/>
    </row>
    <row r="1124" spans="5:6" s="98" customFormat="1" hidden="1">
      <c r="E1124" s="178"/>
      <c r="F1124" s="178"/>
    </row>
    <row r="1125" spans="5:6" s="98" customFormat="1" hidden="1">
      <c r="E1125" s="178"/>
      <c r="F1125" s="178"/>
    </row>
    <row r="1126" spans="5:6" s="98" customFormat="1" hidden="1">
      <c r="E1126" s="178"/>
      <c r="F1126" s="178"/>
    </row>
    <row r="1127" spans="5:6" s="98" customFormat="1" hidden="1">
      <c r="E1127" s="178"/>
      <c r="F1127" s="178"/>
    </row>
    <row r="1128" spans="5:6" s="98" customFormat="1" hidden="1">
      <c r="E1128" s="178"/>
      <c r="F1128" s="178"/>
    </row>
    <row r="1129" spans="5:6" s="98" customFormat="1" hidden="1">
      <c r="E1129" s="178"/>
      <c r="F1129" s="178"/>
    </row>
    <row r="1130" spans="5:6" s="98" customFormat="1" hidden="1">
      <c r="E1130" s="178"/>
      <c r="F1130" s="178"/>
    </row>
    <row r="1131" spans="5:6" s="98" customFormat="1" hidden="1">
      <c r="E1131" s="178"/>
      <c r="F1131" s="178"/>
    </row>
    <row r="1132" spans="5:6" s="98" customFormat="1" hidden="1">
      <c r="E1132" s="178"/>
      <c r="F1132" s="178"/>
    </row>
    <row r="1133" spans="5:6" s="98" customFormat="1" hidden="1">
      <c r="E1133" s="178"/>
      <c r="F1133" s="178"/>
    </row>
    <row r="1134" spans="5:6" s="98" customFormat="1" hidden="1">
      <c r="E1134" s="178"/>
      <c r="F1134" s="178"/>
    </row>
    <row r="1135" spans="5:6" s="98" customFormat="1" hidden="1">
      <c r="E1135" s="178"/>
      <c r="F1135" s="178"/>
    </row>
    <row r="1136" spans="5:6" s="98" customFormat="1" hidden="1">
      <c r="E1136" s="178"/>
      <c r="F1136" s="178"/>
    </row>
    <row r="1137" spans="5:6" s="98" customFormat="1" hidden="1">
      <c r="E1137" s="178"/>
      <c r="F1137" s="178"/>
    </row>
    <row r="1138" spans="5:6" s="98" customFormat="1" hidden="1">
      <c r="E1138" s="178"/>
      <c r="F1138" s="178"/>
    </row>
    <row r="1139" spans="5:6" s="98" customFormat="1" hidden="1">
      <c r="E1139" s="178"/>
      <c r="F1139" s="178"/>
    </row>
    <row r="1140" spans="5:6" s="98" customFormat="1" hidden="1">
      <c r="E1140" s="178"/>
      <c r="F1140" s="178"/>
    </row>
    <row r="1141" spans="5:6" s="98" customFormat="1" hidden="1">
      <c r="E1141" s="178"/>
      <c r="F1141" s="178"/>
    </row>
    <row r="1142" spans="5:6" s="98" customFormat="1" hidden="1">
      <c r="E1142" s="178"/>
      <c r="F1142" s="178"/>
    </row>
    <row r="1143" spans="5:6" s="98" customFormat="1" hidden="1">
      <c r="E1143" s="178"/>
      <c r="F1143" s="178"/>
    </row>
    <row r="1144" spans="5:6" s="98" customFormat="1" hidden="1">
      <c r="E1144" s="178"/>
      <c r="F1144" s="178"/>
    </row>
    <row r="1145" spans="5:6" s="98" customFormat="1" hidden="1">
      <c r="E1145" s="178"/>
      <c r="F1145" s="178"/>
    </row>
    <row r="1146" spans="5:6" s="98" customFormat="1" hidden="1">
      <c r="E1146" s="178"/>
      <c r="F1146" s="178"/>
    </row>
    <row r="1147" spans="5:6" s="98" customFormat="1" hidden="1">
      <c r="E1147" s="178"/>
      <c r="F1147" s="178"/>
    </row>
    <row r="1148" spans="5:6" s="98" customFormat="1" hidden="1">
      <c r="E1148" s="178"/>
      <c r="F1148" s="178"/>
    </row>
    <row r="1149" spans="5:6" s="98" customFormat="1" hidden="1">
      <c r="E1149" s="178"/>
      <c r="F1149" s="178"/>
    </row>
    <row r="1150" spans="5:6" s="98" customFormat="1" hidden="1">
      <c r="E1150" s="178"/>
      <c r="F1150" s="178"/>
    </row>
    <row r="1151" spans="5:6" s="98" customFormat="1" hidden="1">
      <c r="E1151" s="178"/>
      <c r="F1151" s="178"/>
    </row>
    <row r="1152" spans="5:6" s="98" customFormat="1" hidden="1">
      <c r="E1152" s="178"/>
      <c r="F1152" s="178"/>
    </row>
    <row r="1153" spans="5:6" s="98" customFormat="1" hidden="1">
      <c r="E1153" s="178"/>
      <c r="F1153" s="178"/>
    </row>
    <row r="1154" spans="5:6" s="98" customFormat="1" hidden="1">
      <c r="E1154" s="178"/>
      <c r="F1154" s="178"/>
    </row>
    <row r="1155" spans="5:6" s="98" customFormat="1" hidden="1">
      <c r="E1155" s="178"/>
      <c r="F1155" s="178"/>
    </row>
    <row r="1156" spans="5:6" s="98" customFormat="1" hidden="1">
      <c r="E1156" s="178"/>
      <c r="F1156" s="178"/>
    </row>
    <row r="1157" spans="5:6" s="98" customFormat="1" hidden="1">
      <c r="E1157" s="178"/>
      <c r="F1157" s="178"/>
    </row>
    <row r="1158" spans="5:6" s="98" customFormat="1" hidden="1">
      <c r="E1158" s="178"/>
      <c r="F1158" s="178"/>
    </row>
    <row r="1159" spans="5:6" s="98" customFormat="1" hidden="1">
      <c r="E1159" s="178"/>
      <c r="F1159" s="178"/>
    </row>
    <row r="1160" spans="5:6" s="98" customFormat="1" hidden="1">
      <c r="E1160" s="178"/>
      <c r="F1160" s="178"/>
    </row>
    <row r="1161" spans="5:6" s="98" customFormat="1" hidden="1">
      <c r="E1161" s="178"/>
      <c r="F1161" s="178"/>
    </row>
    <row r="1162" spans="5:6" s="98" customFormat="1" hidden="1">
      <c r="E1162" s="178"/>
      <c r="F1162" s="178"/>
    </row>
    <row r="1163" spans="5:6" s="98" customFormat="1" hidden="1">
      <c r="E1163" s="178"/>
      <c r="F1163" s="178"/>
    </row>
    <row r="1164" spans="5:6" s="98" customFormat="1" hidden="1">
      <c r="E1164" s="178"/>
      <c r="F1164" s="178"/>
    </row>
    <row r="1165" spans="5:6" s="98" customFormat="1" hidden="1">
      <c r="E1165" s="178"/>
      <c r="F1165" s="178"/>
    </row>
    <row r="1166" spans="5:6" s="98" customFormat="1" hidden="1">
      <c r="E1166" s="178"/>
      <c r="F1166" s="178"/>
    </row>
    <row r="1167" spans="5:6" s="98" customFormat="1" hidden="1">
      <c r="E1167" s="178"/>
      <c r="F1167" s="178"/>
    </row>
    <row r="1168" spans="5:6" s="98" customFormat="1" hidden="1">
      <c r="E1168" s="178"/>
      <c r="F1168" s="178"/>
    </row>
    <row r="1169" spans="5:6" s="98" customFormat="1" hidden="1">
      <c r="E1169" s="178"/>
      <c r="F1169" s="178"/>
    </row>
    <row r="1170" spans="5:6" s="98" customFormat="1" hidden="1">
      <c r="E1170" s="178"/>
      <c r="F1170" s="178"/>
    </row>
    <row r="1171" spans="5:6" s="98" customFormat="1" hidden="1">
      <c r="E1171" s="178"/>
      <c r="F1171" s="178"/>
    </row>
    <row r="1172" spans="5:6" s="98" customFormat="1" hidden="1">
      <c r="E1172" s="178"/>
      <c r="F1172" s="178"/>
    </row>
    <row r="1173" spans="5:6" s="98" customFormat="1" hidden="1">
      <c r="E1173" s="178"/>
      <c r="F1173" s="178"/>
    </row>
    <row r="1174" spans="5:6" s="98" customFormat="1" hidden="1">
      <c r="E1174" s="178"/>
      <c r="F1174" s="178"/>
    </row>
    <row r="1175" spans="5:6" s="98" customFormat="1" hidden="1">
      <c r="E1175" s="178"/>
      <c r="F1175" s="178"/>
    </row>
    <row r="1176" spans="5:6" s="98" customFormat="1" hidden="1">
      <c r="E1176" s="178"/>
      <c r="F1176" s="178"/>
    </row>
    <row r="1177" spans="5:6" s="98" customFormat="1" hidden="1">
      <c r="E1177" s="178"/>
      <c r="F1177" s="178"/>
    </row>
    <row r="1178" spans="5:6" s="98" customFormat="1" hidden="1">
      <c r="E1178" s="178"/>
      <c r="F1178" s="178"/>
    </row>
    <row r="1179" spans="5:6" s="98" customFormat="1" hidden="1">
      <c r="E1179" s="178"/>
      <c r="F1179" s="178"/>
    </row>
    <row r="1180" spans="5:6" s="98" customFormat="1" hidden="1">
      <c r="E1180" s="178"/>
      <c r="F1180" s="178"/>
    </row>
    <row r="1181" spans="5:6" s="98" customFormat="1" hidden="1">
      <c r="E1181" s="178"/>
      <c r="F1181" s="178"/>
    </row>
    <row r="1182" spans="5:6" s="98" customFormat="1" hidden="1">
      <c r="E1182" s="178"/>
      <c r="F1182" s="178"/>
    </row>
    <row r="1183" spans="5:6" s="98" customFormat="1" hidden="1">
      <c r="E1183" s="178"/>
      <c r="F1183" s="178"/>
    </row>
    <row r="1184" spans="5:6" s="98" customFormat="1" hidden="1">
      <c r="E1184" s="178"/>
      <c r="F1184" s="178"/>
    </row>
    <row r="1185" spans="5:6" s="98" customFormat="1" hidden="1">
      <c r="E1185" s="178"/>
      <c r="F1185" s="178"/>
    </row>
    <row r="1186" spans="5:6" s="98" customFormat="1" hidden="1">
      <c r="E1186" s="178"/>
      <c r="F1186" s="178"/>
    </row>
    <row r="1187" spans="5:6" s="98" customFormat="1" hidden="1">
      <c r="E1187" s="178"/>
      <c r="F1187" s="178"/>
    </row>
    <row r="1188" spans="5:6" s="98" customFormat="1" hidden="1">
      <c r="E1188" s="178"/>
      <c r="F1188" s="178"/>
    </row>
    <row r="1189" spans="5:6" s="98" customFormat="1" hidden="1">
      <c r="E1189" s="178"/>
      <c r="F1189" s="178"/>
    </row>
    <row r="1190" spans="5:6" s="98" customFormat="1" hidden="1">
      <c r="E1190" s="178"/>
      <c r="F1190" s="178"/>
    </row>
    <row r="1191" spans="5:6" s="98" customFormat="1" hidden="1">
      <c r="E1191" s="178"/>
      <c r="F1191" s="178"/>
    </row>
    <row r="1192" spans="5:6" s="98" customFormat="1" hidden="1">
      <c r="E1192" s="178"/>
      <c r="F1192" s="178"/>
    </row>
    <row r="1193" spans="5:6" s="98" customFormat="1" hidden="1">
      <c r="E1193" s="178"/>
      <c r="F1193" s="178"/>
    </row>
    <row r="1194" spans="5:6" s="98" customFormat="1" hidden="1">
      <c r="E1194" s="178"/>
      <c r="F1194" s="178"/>
    </row>
    <row r="1195" spans="5:6" s="98" customFormat="1" hidden="1">
      <c r="E1195" s="178"/>
      <c r="F1195" s="178"/>
    </row>
    <row r="1196" spans="5:6" s="98" customFormat="1" hidden="1">
      <c r="E1196" s="178"/>
      <c r="F1196" s="178"/>
    </row>
    <row r="1197" spans="5:6" s="98" customFormat="1" hidden="1">
      <c r="E1197" s="178"/>
      <c r="F1197" s="178"/>
    </row>
    <row r="1198" spans="5:6" s="98" customFormat="1" hidden="1">
      <c r="E1198" s="178"/>
      <c r="F1198" s="178"/>
    </row>
    <row r="1199" spans="5:6" s="98" customFormat="1" hidden="1">
      <c r="E1199" s="178"/>
      <c r="F1199" s="178"/>
    </row>
    <row r="1200" spans="5:6" s="98" customFormat="1" hidden="1">
      <c r="E1200" s="178"/>
      <c r="F1200" s="178"/>
    </row>
    <row r="1201" spans="5:6" s="98" customFormat="1" hidden="1">
      <c r="E1201" s="178"/>
      <c r="F1201" s="178"/>
    </row>
    <row r="1202" spans="5:6" s="98" customFormat="1" hidden="1">
      <c r="E1202" s="178"/>
      <c r="F1202" s="178"/>
    </row>
    <row r="1203" spans="5:6" s="98" customFormat="1" hidden="1">
      <c r="E1203" s="178"/>
      <c r="F1203" s="178"/>
    </row>
    <row r="1204" spans="5:6" s="98" customFormat="1" hidden="1">
      <c r="E1204" s="178"/>
      <c r="F1204" s="178"/>
    </row>
    <row r="1205" spans="5:6" s="98" customFormat="1" hidden="1">
      <c r="E1205" s="178"/>
      <c r="F1205" s="178"/>
    </row>
    <row r="1206" spans="5:6" s="98" customFormat="1" hidden="1">
      <c r="E1206" s="178"/>
      <c r="F1206" s="178"/>
    </row>
    <row r="1207" spans="5:6" s="98" customFormat="1" hidden="1">
      <c r="E1207" s="178"/>
      <c r="F1207" s="178"/>
    </row>
    <row r="1208" spans="5:6" s="98" customFormat="1" hidden="1">
      <c r="E1208" s="178"/>
      <c r="F1208" s="178"/>
    </row>
    <row r="1209" spans="5:6" s="98" customFormat="1" hidden="1">
      <c r="E1209" s="178"/>
      <c r="F1209" s="178"/>
    </row>
    <row r="1210" spans="5:6" s="98" customFormat="1" hidden="1">
      <c r="E1210" s="178"/>
      <c r="F1210" s="178"/>
    </row>
    <row r="1211" spans="5:6" s="98" customFormat="1" hidden="1">
      <c r="E1211" s="178"/>
      <c r="F1211" s="178"/>
    </row>
    <row r="1212" spans="5:6" s="98" customFormat="1" hidden="1">
      <c r="E1212" s="178"/>
      <c r="F1212" s="178"/>
    </row>
    <row r="1213" spans="5:6" s="98" customFormat="1" hidden="1">
      <c r="E1213" s="178"/>
      <c r="F1213" s="178"/>
    </row>
    <row r="1214" spans="5:6" s="98" customFormat="1" hidden="1">
      <c r="E1214" s="178"/>
      <c r="F1214" s="178"/>
    </row>
    <row r="1215" spans="5:6" s="98" customFormat="1" hidden="1">
      <c r="E1215" s="178"/>
      <c r="F1215" s="178"/>
    </row>
    <row r="1216" spans="5:6" s="98" customFormat="1" hidden="1">
      <c r="E1216" s="178"/>
      <c r="F1216" s="178"/>
    </row>
    <row r="1217" spans="5:6" s="98" customFormat="1" hidden="1">
      <c r="E1217" s="178"/>
      <c r="F1217" s="178"/>
    </row>
    <row r="1218" spans="5:6" s="98" customFormat="1" hidden="1">
      <c r="E1218" s="178"/>
      <c r="F1218" s="178"/>
    </row>
    <row r="1219" spans="5:6" s="98" customFormat="1" hidden="1">
      <c r="E1219" s="178"/>
      <c r="F1219" s="178"/>
    </row>
    <row r="1220" spans="5:6" s="98" customFormat="1" hidden="1">
      <c r="E1220" s="178"/>
      <c r="F1220" s="178"/>
    </row>
    <row r="1221" spans="5:6" s="98" customFormat="1" hidden="1">
      <c r="E1221" s="178"/>
      <c r="F1221" s="178"/>
    </row>
    <row r="1222" spans="5:6" s="98" customFormat="1" hidden="1">
      <c r="E1222" s="178"/>
      <c r="F1222" s="178"/>
    </row>
    <row r="1223" spans="5:6" s="98" customFormat="1" hidden="1">
      <c r="E1223" s="178"/>
      <c r="F1223" s="178"/>
    </row>
    <row r="1224" spans="5:6" s="98" customFormat="1" hidden="1">
      <c r="E1224" s="178"/>
      <c r="F1224" s="178"/>
    </row>
    <row r="1225" spans="5:6" s="98" customFormat="1" hidden="1">
      <c r="E1225" s="178"/>
      <c r="F1225" s="178"/>
    </row>
    <row r="1226" spans="5:6" s="98" customFormat="1" hidden="1">
      <c r="E1226" s="178"/>
      <c r="F1226" s="178"/>
    </row>
    <row r="1227" spans="5:6" s="98" customFormat="1" hidden="1">
      <c r="E1227" s="178"/>
      <c r="F1227" s="178"/>
    </row>
    <row r="1228" spans="5:6" s="98" customFormat="1" hidden="1">
      <c r="E1228" s="178"/>
      <c r="F1228" s="178"/>
    </row>
    <row r="1229" spans="5:6" s="98" customFormat="1" hidden="1">
      <c r="E1229" s="178"/>
      <c r="F1229" s="178"/>
    </row>
    <row r="1230" spans="5:6" s="98" customFormat="1" hidden="1">
      <c r="E1230" s="178"/>
      <c r="F1230" s="178"/>
    </row>
    <row r="1231" spans="5:6" s="98" customFormat="1" hidden="1">
      <c r="E1231" s="178"/>
      <c r="F1231" s="178"/>
    </row>
    <row r="1232" spans="5:6" s="98" customFormat="1" hidden="1">
      <c r="E1232" s="178"/>
      <c r="F1232" s="178"/>
    </row>
    <row r="1233" spans="5:6" s="98" customFormat="1" hidden="1">
      <c r="E1233" s="178"/>
      <c r="F1233" s="178"/>
    </row>
    <row r="1234" spans="5:6" s="98" customFormat="1" hidden="1">
      <c r="E1234" s="178"/>
      <c r="F1234" s="178"/>
    </row>
    <row r="1235" spans="5:6" s="98" customFormat="1" hidden="1">
      <c r="E1235" s="178"/>
      <c r="F1235" s="178"/>
    </row>
    <row r="1236" spans="5:6" s="98" customFormat="1" hidden="1">
      <c r="E1236" s="178"/>
      <c r="F1236" s="178"/>
    </row>
    <row r="1237" spans="5:6" s="98" customFormat="1" hidden="1">
      <c r="E1237" s="178"/>
      <c r="F1237" s="178"/>
    </row>
    <row r="1238" spans="5:6" s="98" customFormat="1" hidden="1">
      <c r="E1238" s="178"/>
      <c r="F1238" s="178"/>
    </row>
    <row r="1239" spans="5:6" s="98" customFormat="1" hidden="1">
      <c r="E1239" s="178"/>
      <c r="F1239" s="178"/>
    </row>
    <row r="1240" spans="5:6" s="98" customFormat="1" hidden="1">
      <c r="E1240" s="178"/>
      <c r="F1240" s="178"/>
    </row>
    <row r="1241" spans="5:6" s="98" customFormat="1" hidden="1">
      <c r="E1241" s="178"/>
      <c r="F1241" s="178"/>
    </row>
    <row r="1242" spans="5:6" s="98" customFormat="1" hidden="1">
      <c r="E1242" s="178"/>
      <c r="F1242" s="178"/>
    </row>
    <row r="1243" spans="5:6" s="98" customFormat="1" hidden="1">
      <c r="E1243" s="178"/>
      <c r="F1243" s="178"/>
    </row>
    <row r="1244" spans="5:6" s="98" customFormat="1" hidden="1">
      <c r="E1244" s="178"/>
      <c r="F1244" s="178"/>
    </row>
    <row r="1245" spans="5:6" s="98" customFormat="1" hidden="1">
      <c r="E1245" s="178"/>
      <c r="F1245" s="178"/>
    </row>
    <row r="1246" spans="5:6" s="98" customFormat="1" hidden="1">
      <c r="E1246" s="178"/>
      <c r="F1246" s="178"/>
    </row>
    <row r="1247" spans="5:6" s="98" customFormat="1" hidden="1">
      <c r="E1247" s="178"/>
      <c r="F1247" s="178"/>
    </row>
    <row r="1248" spans="5:6" s="98" customFormat="1" hidden="1">
      <c r="E1248" s="178"/>
      <c r="F1248" s="178"/>
    </row>
    <row r="1249" spans="5:6" s="98" customFormat="1" hidden="1">
      <c r="E1249" s="178"/>
      <c r="F1249" s="178"/>
    </row>
    <row r="1250" spans="5:6" s="98" customFormat="1" hidden="1">
      <c r="E1250" s="178"/>
      <c r="F1250" s="178"/>
    </row>
    <row r="1251" spans="5:6" s="98" customFormat="1" hidden="1">
      <c r="E1251" s="178"/>
      <c r="F1251" s="178"/>
    </row>
    <row r="1252" spans="5:6" s="98" customFormat="1" hidden="1">
      <c r="E1252" s="178"/>
      <c r="F1252" s="178"/>
    </row>
    <row r="1253" spans="5:6" s="98" customFormat="1" hidden="1">
      <c r="E1253" s="178"/>
      <c r="F1253" s="178"/>
    </row>
    <row r="1254" spans="5:6" s="98" customFormat="1" hidden="1">
      <c r="E1254" s="178"/>
      <c r="F1254" s="178"/>
    </row>
    <row r="1255" spans="5:6" s="98" customFormat="1" hidden="1">
      <c r="E1255" s="178"/>
      <c r="F1255" s="178"/>
    </row>
    <row r="1256" spans="5:6" s="98" customFormat="1" hidden="1">
      <c r="E1256" s="178"/>
      <c r="F1256" s="178"/>
    </row>
    <row r="1257" spans="5:6" s="98" customFormat="1" hidden="1">
      <c r="E1257" s="178"/>
      <c r="F1257" s="178"/>
    </row>
    <row r="1258" spans="5:6" s="98" customFormat="1" hidden="1">
      <c r="E1258" s="178"/>
      <c r="F1258" s="178"/>
    </row>
    <row r="1259" spans="5:6" s="98" customFormat="1" hidden="1">
      <c r="E1259" s="178"/>
      <c r="F1259" s="178"/>
    </row>
    <row r="1260" spans="5:6" s="98" customFormat="1" hidden="1">
      <c r="E1260" s="178"/>
      <c r="F1260" s="178"/>
    </row>
    <row r="1261" spans="5:6" s="98" customFormat="1" hidden="1">
      <c r="E1261" s="178"/>
      <c r="F1261" s="178"/>
    </row>
    <row r="1262" spans="5:6" s="98" customFormat="1" hidden="1">
      <c r="E1262" s="178"/>
      <c r="F1262" s="178"/>
    </row>
    <row r="1263" spans="5:6" s="98" customFormat="1" hidden="1">
      <c r="E1263" s="178"/>
      <c r="F1263" s="178"/>
    </row>
    <row r="1264" spans="5:6" s="98" customFormat="1" hidden="1">
      <c r="E1264" s="178"/>
      <c r="F1264" s="178"/>
    </row>
    <row r="1265" spans="5:6" s="98" customFormat="1" hidden="1">
      <c r="E1265" s="178"/>
      <c r="F1265" s="178"/>
    </row>
    <row r="1266" spans="5:6" s="98" customFormat="1" hidden="1">
      <c r="E1266" s="178"/>
      <c r="F1266" s="178"/>
    </row>
    <row r="1267" spans="5:6" s="98" customFormat="1" hidden="1">
      <c r="E1267" s="178"/>
      <c r="F1267" s="178"/>
    </row>
    <row r="1268" spans="5:6" s="98" customFormat="1" hidden="1">
      <c r="E1268" s="178"/>
      <c r="F1268" s="178"/>
    </row>
    <row r="1269" spans="5:6" s="98" customFormat="1" hidden="1">
      <c r="E1269" s="178"/>
      <c r="F1269" s="178"/>
    </row>
    <row r="1270" spans="5:6" s="98" customFormat="1" hidden="1">
      <c r="E1270" s="178"/>
      <c r="F1270" s="178"/>
    </row>
    <row r="1271" spans="5:6" s="98" customFormat="1" hidden="1">
      <c r="E1271" s="178"/>
      <c r="F1271" s="178"/>
    </row>
    <row r="1272" spans="5:6" s="98" customFormat="1" hidden="1">
      <c r="E1272" s="178"/>
      <c r="F1272" s="178"/>
    </row>
    <row r="1273" spans="5:6" s="98" customFormat="1" hidden="1">
      <c r="E1273" s="178"/>
      <c r="F1273" s="178"/>
    </row>
    <row r="1274" spans="5:6" s="98" customFormat="1" hidden="1">
      <c r="E1274" s="178"/>
      <c r="F1274" s="178"/>
    </row>
    <row r="1275" spans="5:6" s="98" customFormat="1" hidden="1">
      <c r="E1275" s="178"/>
      <c r="F1275" s="178"/>
    </row>
    <row r="1276" spans="5:6" s="98" customFormat="1" hidden="1">
      <c r="E1276" s="178"/>
      <c r="F1276" s="178"/>
    </row>
    <row r="1277" spans="5:6" s="98" customFormat="1" hidden="1">
      <c r="E1277" s="178"/>
      <c r="F1277" s="178"/>
    </row>
    <row r="1278" spans="5:6" s="98" customFormat="1" hidden="1">
      <c r="E1278" s="178"/>
      <c r="F1278" s="178"/>
    </row>
    <row r="1279" spans="5:6" s="98" customFormat="1" hidden="1">
      <c r="E1279" s="178"/>
      <c r="F1279" s="178"/>
    </row>
    <row r="1280" spans="5:6" s="98" customFormat="1" hidden="1">
      <c r="E1280" s="178"/>
      <c r="F1280" s="178"/>
    </row>
    <row r="1281" spans="5:6" s="98" customFormat="1" hidden="1">
      <c r="E1281" s="178"/>
      <c r="F1281" s="178"/>
    </row>
    <row r="1282" spans="5:6" s="98" customFormat="1" hidden="1">
      <c r="E1282" s="178"/>
      <c r="F1282" s="178"/>
    </row>
    <row r="1283" spans="5:6" s="98" customFormat="1" hidden="1">
      <c r="E1283" s="178"/>
      <c r="F1283" s="178"/>
    </row>
    <row r="1284" spans="5:6" s="98" customFormat="1" hidden="1">
      <c r="E1284" s="178"/>
      <c r="F1284" s="178"/>
    </row>
    <row r="1285" spans="5:6" s="98" customFormat="1" hidden="1">
      <c r="E1285" s="178"/>
      <c r="F1285" s="178"/>
    </row>
    <row r="1286" spans="5:6" s="98" customFormat="1" hidden="1">
      <c r="E1286" s="178"/>
      <c r="F1286" s="178"/>
    </row>
    <row r="1287" spans="5:6" s="98" customFormat="1" hidden="1">
      <c r="E1287" s="178"/>
      <c r="F1287" s="178"/>
    </row>
    <row r="1288" spans="5:6" s="98" customFormat="1" hidden="1">
      <c r="E1288" s="178"/>
      <c r="F1288" s="178"/>
    </row>
    <row r="1289" spans="5:6" s="98" customFormat="1" hidden="1">
      <c r="E1289" s="178"/>
      <c r="F1289" s="178"/>
    </row>
    <row r="1290" spans="5:6" s="98" customFormat="1" hidden="1">
      <c r="E1290" s="178"/>
      <c r="F1290" s="178"/>
    </row>
    <row r="1291" spans="5:6" s="98" customFormat="1" hidden="1">
      <c r="E1291" s="178"/>
      <c r="F1291" s="178"/>
    </row>
    <row r="1292" spans="5:6" s="98" customFormat="1" hidden="1">
      <c r="E1292" s="178"/>
      <c r="F1292" s="178"/>
    </row>
    <row r="1293" spans="5:6" s="98" customFormat="1" hidden="1">
      <c r="E1293" s="178"/>
      <c r="F1293" s="178"/>
    </row>
    <row r="1294" spans="5:6" s="98" customFormat="1" hidden="1">
      <c r="E1294" s="178"/>
      <c r="F1294" s="178"/>
    </row>
    <row r="1295" spans="5:6" s="98" customFormat="1" hidden="1">
      <c r="E1295" s="178"/>
      <c r="F1295" s="178"/>
    </row>
    <row r="1296" spans="5:6" s="98" customFormat="1" hidden="1">
      <c r="E1296" s="178"/>
      <c r="F1296" s="178"/>
    </row>
    <row r="1297" spans="5:6" s="98" customFormat="1" hidden="1">
      <c r="E1297" s="178"/>
      <c r="F1297" s="178"/>
    </row>
    <row r="1298" spans="5:6" s="98" customFormat="1" hidden="1">
      <c r="E1298" s="178"/>
      <c r="F1298" s="178"/>
    </row>
    <row r="1299" spans="5:6" s="98" customFormat="1" hidden="1">
      <c r="E1299" s="178"/>
      <c r="F1299" s="178"/>
    </row>
    <row r="1300" spans="5:6" s="98" customFormat="1" hidden="1">
      <c r="E1300" s="178"/>
      <c r="F1300" s="178"/>
    </row>
    <row r="1301" spans="5:6" s="98" customFormat="1" hidden="1">
      <c r="E1301" s="178"/>
      <c r="F1301" s="178"/>
    </row>
    <row r="1302" spans="5:6" s="98" customFormat="1" hidden="1">
      <c r="E1302" s="178"/>
      <c r="F1302" s="178"/>
    </row>
    <row r="1303" spans="5:6" s="98" customFormat="1" hidden="1">
      <c r="E1303" s="178"/>
      <c r="F1303" s="178"/>
    </row>
    <row r="1304" spans="5:6" s="98" customFormat="1" hidden="1">
      <c r="E1304" s="178"/>
      <c r="F1304" s="178"/>
    </row>
    <row r="1305" spans="5:6" s="98" customFormat="1" hidden="1">
      <c r="E1305" s="178"/>
      <c r="F1305" s="178"/>
    </row>
    <row r="1306" spans="5:6" s="98" customFormat="1" hidden="1">
      <c r="E1306" s="178"/>
      <c r="F1306" s="178"/>
    </row>
    <row r="1307" spans="5:6" s="98" customFormat="1" hidden="1">
      <c r="E1307" s="178"/>
      <c r="F1307" s="178"/>
    </row>
    <row r="1308" spans="5:6" s="98" customFormat="1" hidden="1">
      <c r="E1308" s="178"/>
      <c r="F1308" s="178"/>
    </row>
    <row r="1309" spans="5:6" s="98" customFormat="1" hidden="1">
      <c r="E1309" s="178"/>
      <c r="F1309" s="178"/>
    </row>
    <row r="1310" spans="5:6" s="98" customFormat="1" hidden="1">
      <c r="E1310" s="178"/>
      <c r="F1310" s="178"/>
    </row>
    <row r="1311" spans="5:6" s="98" customFormat="1" hidden="1">
      <c r="E1311" s="178"/>
      <c r="F1311" s="178"/>
    </row>
    <row r="1312" spans="5:6" s="98" customFormat="1" hidden="1">
      <c r="E1312" s="178"/>
      <c r="F1312" s="178"/>
    </row>
    <row r="1313" spans="5:6" s="98" customFormat="1" hidden="1">
      <c r="E1313" s="178"/>
      <c r="F1313" s="178"/>
    </row>
    <row r="1314" spans="5:6" s="98" customFormat="1" hidden="1">
      <c r="E1314" s="178"/>
      <c r="F1314" s="178"/>
    </row>
    <row r="1315" spans="5:6" s="98" customFormat="1" hidden="1">
      <c r="E1315" s="178"/>
      <c r="F1315" s="178"/>
    </row>
    <row r="1316" spans="5:6" s="98" customFormat="1" hidden="1">
      <c r="E1316" s="178"/>
      <c r="F1316" s="178"/>
    </row>
    <row r="1317" spans="5:6" s="98" customFormat="1" hidden="1">
      <c r="E1317" s="178"/>
      <c r="F1317" s="178"/>
    </row>
    <row r="1318" spans="5:6" s="98" customFormat="1" hidden="1">
      <c r="E1318" s="178"/>
      <c r="F1318" s="178"/>
    </row>
    <row r="1319" spans="5:6" s="98" customFormat="1" hidden="1">
      <c r="E1319" s="178"/>
      <c r="F1319" s="178"/>
    </row>
    <row r="1320" spans="5:6" s="98" customFormat="1" hidden="1">
      <c r="E1320" s="178"/>
      <c r="F1320" s="178"/>
    </row>
    <row r="1321" spans="5:6" s="98" customFormat="1" hidden="1">
      <c r="E1321" s="178"/>
      <c r="F1321" s="178"/>
    </row>
    <row r="1322" spans="5:6" s="98" customFormat="1" hidden="1">
      <c r="E1322" s="178"/>
      <c r="F1322" s="178"/>
    </row>
    <row r="1323" spans="5:6" s="98" customFormat="1" hidden="1">
      <c r="E1323" s="178"/>
      <c r="F1323" s="178"/>
    </row>
    <row r="1324" spans="5:6" s="98" customFormat="1" hidden="1">
      <c r="E1324" s="178"/>
      <c r="F1324" s="178"/>
    </row>
    <row r="1325" spans="5:6" s="98" customFormat="1" hidden="1">
      <c r="E1325" s="178"/>
      <c r="F1325" s="178"/>
    </row>
    <row r="1326" spans="5:6" s="98" customFormat="1" hidden="1">
      <c r="E1326" s="178"/>
      <c r="F1326" s="178"/>
    </row>
    <row r="1327" spans="5:6" s="98" customFormat="1" hidden="1">
      <c r="E1327" s="178"/>
      <c r="F1327" s="178"/>
    </row>
    <row r="1328" spans="5:6" s="98" customFormat="1" hidden="1">
      <c r="E1328" s="178"/>
      <c r="F1328" s="178"/>
    </row>
    <row r="1329" spans="5:6" s="98" customFormat="1" hidden="1">
      <c r="E1329" s="178"/>
      <c r="F1329" s="178"/>
    </row>
    <row r="1330" spans="5:6" s="98" customFormat="1" hidden="1">
      <c r="E1330" s="178"/>
      <c r="F1330" s="178"/>
    </row>
    <row r="1331" spans="5:6" s="98" customFormat="1" hidden="1">
      <c r="E1331" s="178"/>
      <c r="F1331" s="178"/>
    </row>
    <row r="1332" spans="5:6" s="98" customFormat="1" hidden="1">
      <c r="E1332" s="178"/>
      <c r="F1332" s="178"/>
    </row>
    <row r="1333" spans="5:6" s="98" customFormat="1" hidden="1">
      <c r="E1333" s="178"/>
      <c r="F1333" s="178"/>
    </row>
    <row r="1334" spans="5:6" s="98" customFormat="1" hidden="1">
      <c r="E1334" s="178"/>
      <c r="F1334" s="178"/>
    </row>
    <row r="1335" spans="5:6" s="98" customFormat="1" hidden="1">
      <c r="E1335" s="178"/>
      <c r="F1335" s="178"/>
    </row>
    <row r="1336" spans="5:6" s="98" customFormat="1" hidden="1">
      <c r="E1336" s="178"/>
      <c r="F1336" s="178"/>
    </row>
    <row r="1337" spans="5:6" s="98" customFormat="1" hidden="1">
      <c r="E1337" s="178"/>
      <c r="F1337" s="178"/>
    </row>
    <row r="1338" spans="5:6" s="98" customFormat="1" hidden="1">
      <c r="E1338" s="178"/>
      <c r="F1338" s="178"/>
    </row>
    <row r="1339" spans="5:6" s="98" customFormat="1" hidden="1">
      <c r="E1339" s="178"/>
      <c r="F1339" s="178"/>
    </row>
    <row r="1340" spans="5:6" s="98" customFormat="1" hidden="1">
      <c r="E1340" s="178"/>
      <c r="F1340" s="178"/>
    </row>
    <row r="1341" spans="5:6" s="98" customFormat="1" hidden="1">
      <c r="E1341" s="178"/>
      <c r="F1341" s="178"/>
    </row>
    <row r="1342" spans="5:6" s="98" customFormat="1" hidden="1">
      <c r="E1342" s="178"/>
      <c r="F1342" s="178"/>
    </row>
    <row r="1343" spans="5:6" s="98" customFormat="1" hidden="1">
      <c r="E1343" s="178"/>
      <c r="F1343" s="178"/>
    </row>
    <row r="1344" spans="5:6" s="98" customFormat="1" hidden="1">
      <c r="E1344" s="178"/>
      <c r="F1344" s="178"/>
    </row>
    <row r="1345" spans="5:6" s="98" customFormat="1" hidden="1">
      <c r="E1345" s="178"/>
      <c r="F1345" s="178"/>
    </row>
    <row r="1346" spans="5:6" s="98" customFormat="1" hidden="1">
      <c r="E1346" s="178"/>
      <c r="F1346" s="178"/>
    </row>
    <row r="1347" spans="5:6" s="98" customFormat="1" hidden="1">
      <c r="E1347" s="178"/>
      <c r="F1347" s="178"/>
    </row>
    <row r="1348" spans="5:6" s="98" customFormat="1" hidden="1">
      <c r="E1348" s="178"/>
      <c r="F1348" s="178"/>
    </row>
    <row r="1349" spans="5:6" s="98" customFormat="1" hidden="1">
      <c r="E1349" s="178"/>
      <c r="F1349" s="178"/>
    </row>
    <row r="1350" spans="5:6" s="98" customFormat="1" hidden="1">
      <c r="E1350" s="178"/>
      <c r="F1350" s="178"/>
    </row>
    <row r="1351" spans="5:6" s="98" customFormat="1" hidden="1">
      <c r="E1351" s="178"/>
      <c r="F1351" s="178"/>
    </row>
    <row r="1352" spans="5:6" s="98" customFormat="1" hidden="1">
      <c r="E1352" s="178"/>
      <c r="F1352" s="178"/>
    </row>
    <row r="1353" spans="5:6" s="98" customFormat="1" hidden="1">
      <c r="E1353" s="178"/>
      <c r="F1353" s="178"/>
    </row>
    <row r="1354" spans="5:6" s="98" customFormat="1" hidden="1">
      <c r="E1354" s="178"/>
      <c r="F1354" s="178"/>
    </row>
    <row r="1355" spans="5:6" s="98" customFormat="1" hidden="1">
      <c r="E1355" s="178"/>
      <c r="F1355" s="178"/>
    </row>
    <row r="1356" spans="5:6" s="98" customFormat="1" hidden="1">
      <c r="E1356" s="178"/>
      <c r="F1356" s="178"/>
    </row>
    <row r="1357" spans="5:6" s="98" customFormat="1" hidden="1">
      <c r="E1357" s="178"/>
      <c r="F1357" s="178"/>
    </row>
    <row r="1358" spans="5:6" s="98" customFormat="1" hidden="1">
      <c r="E1358" s="178"/>
      <c r="F1358" s="178"/>
    </row>
    <row r="1359" spans="5:6" s="98" customFormat="1" hidden="1">
      <c r="E1359" s="178"/>
      <c r="F1359" s="178"/>
    </row>
    <row r="1360" spans="5:6" s="98" customFormat="1" hidden="1">
      <c r="E1360" s="178"/>
      <c r="F1360" s="178"/>
    </row>
    <row r="1361" spans="5:6" s="98" customFormat="1" hidden="1">
      <c r="E1361" s="178"/>
      <c r="F1361" s="178"/>
    </row>
    <row r="1362" spans="5:6" s="98" customFormat="1" hidden="1">
      <c r="E1362" s="178"/>
      <c r="F1362" s="178"/>
    </row>
    <row r="1363" spans="5:6" s="98" customFormat="1" hidden="1">
      <c r="E1363" s="178"/>
      <c r="F1363" s="178"/>
    </row>
    <row r="1364" spans="5:6" s="98" customFormat="1" hidden="1">
      <c r="E1364" s="178"/>
      <c r="F1364" s="178"/>
    </row>
    <row r="1365" spans="5:6" s="98" customFormat="1" hidden="1">
      <c r="E1365" s="178"/>
      <c r="F1365" s="178"/>
    </row>
    <row r="1366" spans="5:6" s="98" customFormat="1" hidden="1">
      <c r="E1366" s="178"/>
      <c r="F1366" s="178"/>
    </row>
    <row r="1367" spans="5:6" s="98" customFormat="1" hidden="1">
      <c r="E1367" s="178"/>
      <c r="F1367" s="178"/>
    </row>
    <row r="1368" spans="5:6" s="98" customFormat="1" hidden="1">
      <c r="E1368" s="178"/>
      <c r="F1368" s="178"/>
    </row>
    <row r="1369" spans="5:6" s="98" customFormat="1" hidden="1">
      <c r="E1369" s="178"/>
      <c r="F1369" s="178"/>
    </row>
    <row r="1370" spans="5:6" s="98" customFormat="1" hidden="1">
      <c r="E1370" s="178"/>
      <c r="F1370" s="178"/>
    </row>
    <row r="1371" spans="5:6" s="98" customFormat="1" hidden="1">
      <c r="E1371" s="178"/>
      <c r="F1371" s="178"/>
    </row>
    <row r="1372" spans="5:6" s="98" customFormat="1" hidden="1">
      <c r="E1372" s="178"/>
      <c r="F1372" s="178"/>
    </row>
    <row r="1373" spans="5:6" s="98" customFormat="1" hidden="1">
      <c r="E1373" s="178"/>
      <c r="F1373" s="178"/>
    </row>
    <row r="1374" spans="5:6" s="98" customFormat="1" hidden="1">
      <c r="E1374" s="178"/>
      <c r="F1374" s="178"/>
    </row>
    <row r="1375" spans="5:6" s="98" customFormat="1" hidden="1">
      <c r="E1375" s="178"/>
      <c r="F1375" s="178"/>
    </row>
    <row r="1376" spans="5:6" s="98" customFormat="1" hidden="1">
      <c r="E1376" s="178"/>
      <c r="F1376" s="178"/>
    </row>
    <row r="1377" spans="5:6" s="98" customFormat="1" hidden="1">
      <c r="E1377" s="178"/>
      <c r="F1377" s="178"/>
    </row>
    <row r="1378" spans="5:6" s="98" customFormat="1" hidden="1">
      <c r="E1378" s="178"/>
      <c r="F1378" s="178"/>
    </row>
    <row r="1379" spans="5:6" s="98" customFormat="1" hidden="1">
      <c r="E1379" s="178"/>
      <c r="F1379" s="178"/>
    </row>
    <row r="1380" spans="5:6" s="98" customFormat="1" hidden="1">
      <c r="E1380" s="178"/>
      <c r="F1380" s="178"/>
    </row>
    <row r="1381" spans="5:6" s="98" customFormat="1" hidden="1">
      <c r="E1381" s="178"/>
      <c r="F1381" s="178"/>
    </row>
    <row r="1382" spans="5:6" s="98" customFormat="1" hidden="1">
      <c r="E1382" s="178"/>
      <c r="F1382" s="178"/>
    </row>
  </sheetData>
  <sheetProtection algorithmName="SHA-512" hashValue="y9E8IMsgEbhw6HTaxxigdUSiykAGrcHjvEozJaQcsX89K7mJPmRKNhYmY95O22W3/DT2tCvn/+iSgJdQmgO2OA==" saltValue="yZxtz42PNr5ongO0Xn/+gw==" spinCount="100000" sheet="1" objects="1" scenarios="1" formatCells="0" formatColumns="0" formatRows="0" insertRows="0" deleteRows="0" sort="0"/>
  <mergeCells count="10">
    <mergeCell ref="A12:C12"/>
    <mergeCell ref="M1:O1"/>
    <mergeCell ref="M2:O2"/>
    <mergeCell ref="A7:O7"/>
    <mergeCell ref="A8:O8"/>
    <mergeCell ref="A9:D9"/>
    <mergeCell ref="G9:M9"/>
    <mergeCell ref="A10:D10"/>
    <mergeCell ref="G10:M10"/>
    <mergeCell ref="D1:F3"/>
  </mergeCells>
  <conditionalFormatting sqref="A13:D23">
    <cfRule type="expression" dxfId="10" priority="11">
      <formula>AND(ISBLANK(A13),SUM(COUNTIF($A13:$O13,"&lt;&gt;"&amp;"")&gt;0))</formula>
    </cfRule>
  </conditionalFormatting>
  <conditionalFormatting sqref="E13:E23">
    <cfRule type="expression" dxfId="9" priority="7">
      <formula>AND(ISBLANK(E13),SUM(COUNTIF($A13:$O13,"&lt;&gt;"&amp;"")&gt;0))</formula>
    </cfRule>
  </conditionalFormatting>
  <conditionalFormatting sqref="F13:F23">
    <cfRule type="expression" dxfId="8" priority="6">
      <formula>AND(ISBLANK(F13),SUM(COUNTIF($A13:$O13,"&lt;&gt;"&amp;"")&gt;0))</formula>
    </cfRule>
  </conditionalFormatting>
  <conditionalFormatting sqref="N13:N23">
    <cfRule type="expression" dxfId="7" priority="5">
      <formula>AND(ISBLANK(N13),SUM(COUNTIF($A13:$O13,"&lt;&gt;"&amp;"")&gt;0))</formula>
    </cfRule>
  </conditionalFormatting>
  <conditionalFormatting sqref="G13:M20">
    <cfRule type="expression" dxfId="6" priority="3">
      <formula>AND(SUM(COUNTIF($G13:$M13,"&lt;&gt;"&amp;"")=0),SUM(COUNTIF($A13:$F13,"&lt;&gt;"&amp;"")&gt;0))</formula>
    </cfRule>
  </conditionalFormatting>
  <dataValidations count="20">
    <dataValidation type="whole" operator="greaterThanOrEqual" allowBlank="1" showInputMessage="1" showErrorMessage="1" error="Please enter a number greater than or equal to 0." sqref="G15:N99" xr:uid="{D810B7A9-A5C7-4181-9207-A33294F420AE}">
      <formula1>0</formula1>
    </dataValidation>
    <dataValidation type="whole" operator="greaterThanOrEqual" allowBlank="1" showInputMessage="1" showErrorMessage="1" error="Please enter a number" sqref="G103:N1227" xr:uid="{1ED65FBA-6E1D-45F2-9F04-944D8C318EE3}">
      <formula1>-100</formula1>
    </dataValidation>
    <dataValidation allowBlank="1" showInputMessage="1" sqref="M1:N1 O4" xr:uid="{38730276-B265-4B08-9603-19DD54392FE7}"/>
    <dataValidation type="list" allowBlank="1" showInputMessage="1" showErrorMessage="1" error="Please enter &quot;No&quot;,&quot;Yes-But no action taken&quot;, &quot;Yes-Approved&quot; , &quot;Yes-Denied&quot;  " sqref="W1:W3" xr:uid="{BAEA4B6F-B4E9-4941-B6BE-913A788E9635}">
      <formula1>"No,Yes-But no action taken,Yes-Approved,Yes-Denied"</formula1>
    </dataValidation>
    <dataValidation type="whole" operator="greaterThanOrEqual" allowBlank="1" showInputMessage="1" showErrorMessage="1" error="Please enter a number." sqref="G11:M11" xr:uid="{3B981438-6EAA-4DE4-8E79-989C5940F3EB}">
      <formula1>-1000</formula1>
    </dataValidation>
    <dataValidation operator="greaterThanOrEqual" allowBlank="1" showInputMessage="1" showErrorMessage="1" error="Please enter a number." sqref="N11" xr:uid="{6D5D2FFF-0DA2-4D49-91D9-FE5EE41DAC73}"/>
    <dataValidation type="date" allowBlank="1" showInputMessage="1" showErrorMessage="1" sqref="F15:F1048576" xr:uid="{07E63F5D-9030-41DC-A5C3-D1A8EF8916A6}">
      <formula1>36526</formula1>
      <formula2>54789</formula2>
    </dataValidation>
    <dataValidation type="whole" allowBlank="1" showInputMessage="1" showErrorMessage="1" error="Please enter a number greater than 0." prompt="Insert number of units that are above moderate-income" sqref="M13:M14" xr:uid="{50C945FB-516B-47D7-A9B7-E542CD2F8062}">
      <formula1>0</formula1>
      <formula2>30000</formula2>
    </dataValidation>
    <dataValidation type="whole" allowBlank="1" showInputMessage="1" showErrorMessage="1" error="Please enter a number greater than 0." prompt="Insert number of units that are moderate-income non-deed restricted" sqref="L13:L14" xr:uid="{24C11326-2B43-43D3-A626-7244635A3C90}">
      <formula1>0</formula1>
      <formula2>30000</formula2>
    </dataValidation>
    <dataValidation type="whole" allowBlank="1" showInputMessage="1" showErrorMessage="1" error="Please enter a number greater than 0." prompt="Insert number of units that are moderate-income deed restricted" sqref="K13:K14" xr:uid="{9D4467FD-FEB2-4A19-99C1-E937FB5DD689}">
      <formula1>0</formula1>
      <formula2>30000</formula2>
    </dataValidation>
    <dataValidation type="whole" allowBlank="1" showInputMessage="1" showErrorMessage="1" error="Please enter a number greater than 0." prompt="Insert number of units that are low-income non-deed restricted" sqref="J13:J14" xr:uid="{47C693F4-59DB-422C-8BDD-D4DC7CA950CC}">
      <formula1>0</formula1>
      <formula2>30000</formula2>
    </dataValidation>
    <dataValidation type="whole" allowBlank="1" showInputMessage="1" showErrorMessage="1" error="Please enter a number greater than 0." prompt="Insert number of units that are low-income deed restricted" sqref="I13:I14" xr:uid="{46FE94A5-9BBF-458D-BEB1-4006769A518D}">
      <formula1>0</formula1>
      <formula2>30000</formula2>
    </dataValidation>
    <dataValidation type="whole" allowBlank="1" showInputMessage="1" showErrorMessage="1" error="Please enter a number greater than 0." prompt="Insert number of units that are very low-income non-deed restricted" sqref="H13:H14" xr:uid="{37FF53E8-5529-43E5-9808-5D671A42EB45}">
      <formula1>0</formula1>
      <formula2>30000</formula2>
    </dataValidation>
    <dataValidation type="whole" allowBlank="1" showInputMessage="1" showErrorMessage="1" error="Please enter a number greater than 0." prompt="Insert number of units that are very low-income deed restricted" sqref="G13:G14" xr:uid="{4C02E4DE-9C3D-4E39-A82C-C8EB9947874C}">
      <formula1>0</formula1>
      <formula2>30000</formula2>
    </dataValidation>
    <dataValidation allowBlank="1" showInputMessage="1" showErrorMessage="1" prompt="Local Jurisdiction Tracking ID – This may be the permit number or other identifier._x000a_Character Limit: 256" sqref="D13:D14" xr:uid="{B37A85F0-1841-4AA0-9774-029673741DF1}"/>
    <dataValidation allowBlank="1" showInputMessage="1" showErrorMessage="1" prompt="Project Name – Enter the project name, if available (optional field)._x000a_Character Limit: 256" sqref="C13:C14" xr:uid="{D760B9D4-DB44-4CB3-AE15-B54006BA7996}"/>
    <dataValidation allowBlank="1" showInputMessage="1" showErrorMessage="1" prompt="Street Address – Enter the number and name of street._x000a_Character Limit: 256" sqref="B13:B14" xr:uid="{30118FB1-A3A5-40DE-91C9-081A785892E1}"/>
    <dataValidation allowBlank="1" showInputMessage="1" showErrorMessage="1" prompt="Current APN – Enter the current available APN.  If necessary, enter additional APNs in the notes field._x000a_Character Limit: 256" sqref="A13:A14" xr:uid="{247B4446-510A-4F7B-B2E5-044791BC0C0A}"/>
    <dataValidation type="whole" allowBlank="1" showInputMessage="1" showErrorMessage="1" error="Please enter a number greater than 0." prompt="Enter number of beds created due to the density bonus" sqref="N13:N14" xr:uid="{E7FDAB88-2D7C-4C5B-9BB5-903B4A25BB72}">
      <formula1>0</formula1>
      <formula2>30000</formula2>
    </dataValidation>
    <dataValidation allowBlank="1" showInputMessage="1" showErrorMessage="1" prompt="Enter notes" sqref="O13:O14" xr:uid="{EAD0551F-BE6F-428F-9F1A-A4B9ABBE484D}"/>
  </dataValidations>
  <printOptions horizontalCentered="1"/>
  <pageMargins left="0.7" right="0.7" top="0.75" bottom="0.75" header="0.3" footer="0.3"/>
  <pageSetup paperSize="5" scale="72" orientation="landscape" r:id="rId1"/>
  <headerFooter>
    <oddFooter>&amp;L&amp;"Arial,Bold"&amp;18&amp;K0070C0Annual Progress Report  &amp;R&amp;12January 2020</oddFooter>
  </headerFooter>
  <legacyDrawing r:id="rId2"/>
  <extLst>
    <ext xmlns:x14="http://schemas.microsoft.com/office/spreadsheetml/2009/9/main" uri="{78C0D931-6437-407d-A8EE-F0AAD7539E65}">
      <x14:conditionalFormattings>
        <x14:conditionalFormatting xmlns:xm="http://schemas.microsoft.com/office/excel/2006/main">
          <x14:cfRule type="expression" priority="1" stopIfTrue="1" id="{C1765109-614C-4810-99C2-8A42D650FE60}">
            <xm:f>Admin!$D$22="FORMATTING OFF"</xm:f>
            <x14:dxf/>
          </x14:cfRule>
          <xm:sqref>A13:O23</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DB374251-22DE-40CC-8F99-BEB123572B43}">
          <x14:formula1>
            <xm:f>'Deed Rest And Asst Pgm Data'!$H$8</xm:f>
          </x14:formula1>
          <xm:sqref>E15:E1048576</xm:sqref>
        </x14:dataValidation>
        <x14:dataValidation type="list" allowBlank="1" showInputMessage="1" showErrorMessage="1" prompt="Enter date approved" xr:uid="{08DC08C6-FD16-474F-8FBB-9D5AA0612157}">
          <x14:formula1>
            <xm:f>'Deed Rest And Asst Pgm Data'!$J$2:$J$3</xm:f>
          </x14:formula1>
          <xm:sqref>F13:F14</xm:sqref>
        </x14:dataValidation>
        <x14:dataValidation type="list" allowBlank="1" showInputMessage="1" showErrorMessage="1" prompt="Unit Types: Each development should be categorized by one of the following codes. Refer to “Unit Category” in the Definitions section for additional descriptions._x000a_" xr:uid="{55391EF6-3734-48E0-AA48-A60DB6FC40A7}">
          <x14:formula1>
            <xm:f>'Deed Rest And Asst Pgm Data'!$H$2:$H$7</xm:f>
          </x14:formula1>
          <xm:sqref>E13:E14</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33BEB5-9409-434C-B387-DF29D11F5740}">
  <sheetPr codeName="Sheet21"/>
  <dimension ref="A1:O26"/>
  <sheetViews>
    <sheetView zoomScale="90" zoomScaleNormal="90" workbookViewId="0">
      <selection activeCell="D13" sqref="D13"/>
    </sheetView>
  </sheetViews>
  <sheetFormatPr defaultColWidth="0" defaultRowHeight="15" zeroHeight="1"/>
  <cols>
    <col min="1" max="1" width="26.85546875" customWidth="1"/>
    <col min="2" max="2" width="17.7109375" customWidth="1"/>
    <col min="3" max="3" width="18.28515625" customWidth="1"/>
    <col min="4" max="4" width="14.85546875" style="293" customWidth="1"/>
    <col min="5" max="7" width="8.85546875" style="293" customWidth="1"/>
    <col min="8" max="8" width="15.28515625" style="293" customWidth="1"/>
    <col min="9" max="9" width="64" style="293" customWidth="1"/>
    <col min="10" max="10" width="44.140625" style="293" customWidth="1"/>
    <col min="11" max="11" width="8.85546875" style="292" hidden="1" customWidth="1"/>
    <col min="12" max="16384" width="8.85546875" hidden="1"/>
  </cols>
  <sheetData>
    <row r="1" spans="1:15" ht="27.75" customHeight="1">
      <c r="A1" s="417" t="s">
        <v>390</v>
      </c>
      <c r="B1" s="379" t="str">
        <f>'Start Here'!B4:E4</f>
        <v>Newport Beach</v>
      </c>
      <c r="C1" s="380"/>
      <c r="D1" s="257"/>
      <c r="E1" s="257" t="s">
        <v>485</v>
      </c>
      <c r="F1" s="257"/>
      <c r="G1" s="257"/>
      <c r="H1" s="257"/>
      <c r="I1" s="257"/>
      <c r="J1" s="259"/>
      <c r="K1"/>
    </row>
    <row r="2" spans="1:15" ht="32.25">
      <c r="A2" s="418" t="s">
        <v>1586</v>
      </c>
      <c r="B2" s="310">
        <f>'Start Here'!B5</f>
        <v>2025</v>
      </c>
      <c r="C2" s="369" t="str">
        <f>'Table A2'!C2</f>
        <v>(Jan. 1 - Dec. 31)</v>
      </c>
      <c r="D2" s="257"/>
      <c r="E2" s="258"/>
      <c r="F2" s="257"/>
      <c r="G2" s="257"/>
      <c r="H2" s="257"/>
      <c r="I2" s="257"/>
      <c r="J2" s="260"/>
      <c r="K2"/>
    </row>
    <row r="3" spans="1:15" ht="22.5" customHeight="1">
      <c r="A3" s="419" t="s">
        <v>488</v>
      </c>
      <c r="B3" s="310" t="str">
        <f>IFERROR(IF(ISBLANK(VLOOKUP(B1,'Planning Periods'!$E$2:$P$540,12)),"5th Cycle",VLOOKUP(B1,'Planning Periods'!$E$2:$P$540,12)),"")</f>
        <v>6th Cycle</v>
      </c>
      <c r="C3" s="232" t="str">
        <f>IF(ISBLANK(B1),"",IFERROR(VLOOKUP(B1,'Planning Periods'!$E$2:$Q$540,10),""))</f>
        <v>10/15/2021 - 10/15/2029</v>
      </c>
      <c r="D3" s="261"/>
      <c r="E3" s="261"/>
      <c r="F3" s="261"/>
      <c r="G3" s="261"/>
      <c r="H3" s="261"/>
      <c r="I3" s="261"/>
      <c r="J3" s="261"/>
      <c r="K3"/>
    </row>
    <row r="4" spans="1:15">
      <c r="A4" s="262"/>
      <c r="B4" s="262"/>
      <c r="C4" s="262"/>
      <c r="D4" s="262"/>
      <c r="E4" s="262"/>
      <c r="F4" s="262"/>
      <c r="G4" s="262"/>
      <c r="H4" s="262"/>
      <c r="I4" s="262"/>
      <c r="J4" s="262"/>
      <c r="K4"/>
    </row>
    <row r="5" spans="1:15" ht="18">
      <c r="A5" s="684" t="s">
        <v>1716</v>
      </c>
      <c r="B5" s="685"/>
      <c r="C5" s="685"/>
      <c r="D5" s="685"/>
      <c r="E5" s="685"/>
      <c r="F5" s="685"/>
      <c r="G5" s="685"/>
      <c r="H5" s="685"/>
      <c r="I5" s="685"/>
      <c r="J5" s="685"/>
      <c r="K5" s="264"/>
      <c r="L5" s="264"/>
      <c r="M5" s="264"/>
      <c r="N5" s="264"/>
      <c r="O5" s="265"/>
    </row>
    <row r="6" spans="1:15" ht="15.6" customHeight="1">
      <c r="A6" s="684" t="s">
        <v>1717</v>
      </c>
      <c r="B6" s="685"/>
      <c r="C6" s="685"/>
      <c r="D6" s="685"/>
      <c r="E6" s="685"/>
      <c r="F6" s="685"/>
      <c r="G6" s="685"/>
      <c r="H6" s="685"/>
      <c r="I6" s="685"/>
      <c r="J6" s="685"/>
      <c r="K6" s="264"/>
      <c r="L6" s="264"/>
      <c r="M6" s="264"/>
      <c r="N6" s="264"/>
      <c r="O6" s="265"/>
    </row>
    <row r="7" spans="1:15" ht="15" customHeight="1">
      <c r="A7" s="716" t="s">
        <v>1718</v>
      </c>
      <c r="B7" s="716"/>
      <c r="C7" s="716"/>
      <c r="D7" s="716"/>
      <c r="E7" s="716"/>
      <c r="F7" s="716"/>
      <c r="G7" s="716"/>
      <c r="H7" s="716"/>
      <c r="I7" s="716"/>
      <c r="J7" s="716"/>
      <c r="K7"/>
    </row>
    <row r="8" spans="1:15" ht="39.75" customHeight="1">
      <c r="A8" s="717"/>
      <c r="B8" s="717"/>
      <c r="C8" s="717"/>
      <c r="D8" s="717"/>
      <c r="E8" s="717"/>
      <c r="F8" s="717"/>
      <c r="G8" s="717"/>
      <c r="H8" s="717"/>
      <c r="I8" s="717"/>
      <c r="J8" s="717"/>
      <c r="K8"/>
    </row>
    <row r="9" spans="1:15" hidden="1">
      <c r="A9" s="717"/>
      <c r="B9" s="717"/>
      <c r="C9" s="717"/>
      <c r="D9" s="717"/>
      <c r="E9" s="717"/>
      <c r="F9" s="717"/>
      <c r="G9" s="717"/>
      <c r="H9" s="717"/>
      <c r="I9" s="717"/>
      <c r="J9" s="717"/>
      <c r="K9"/>
    </row>
    <row r="10" spans="1:15" hidden="1">
      <c r="A10" s="266"/>
      <c r="B10" s="266"/>
      <c r="C10" s="266"/>
      <c r="D10" s="266"/>
      <c r="E10" s="266"/>
      <c r="F10" s="266"/>
      <c r="G10" s="266"/>
      <c r="H10" s="266"/>
      <c r="I10" s="266"/>
      <c r="J10" s="266"/>
      <c r="K10"/>
    </row>
    <row r="11" spans="1:15" hidden="1">
      <c r="A11" s="266"/>
      <c r="B11" s="266"/>
      <c r="C11" s="266"/>
      <c r="D11" s="266"/>
      <c r="E11" s="266"/>
      <c r="F11" s="266"/>
      <c r="G11" s="266"/>
      <c r="H11" s="266"/>
      <c r="I11" s="266"/>
      <c r="J11" s="266"/>
      <c r="K11"/>
    </row>
    <row r="12" spans="1:15" hidden="1">
      <c r="A12" s="262"/>
      <c r="B12" s="262"/>
      <c r="C12" s="262"/>
      <c r="D12" s="263"/>
      <c r="E12" s="262"/>
      <c r="F12" s="262"/>
      <c r="G12" s="262"/>
      <c r="H12" s="262"/>
      <c r="I12" s="262"/>
      <c r="J12" s="262"/>
      <c r="K12"/>
    </row>
    <row r="13" spans="1:15" ht="33.75" customHeight="1">
      <c r="A13" s="721" t="s">
        <v>1719</v>
      </c>
      <c r="B13" s="722"/>
      <c r="C13" s="723"/>
      <c r="D13" s="420" t="s">
        <v>690</v>
      </c>
      <c r="E13" s="421"/>
      <c r="F13" s="421"/>
      <c r="G13" s="421"/>
      <c r="H13" s="421"/>
      <c r="I13" s="421"/>
      <c r="J13" s="421"/>
      <c r="K13" s="292" t="s">
        <v>1720</v>
      </c>
    </row>
    <row r="14" spans="1:15" ht="53.45" customHeight="1">
      <c r="A14" s="721" t="s">
        <v>1721</v>
      </c>
      <c r="B14" s="722"/>
      <c r="C14" s="723"/>
      <c r="D14" s="718"/>
      <c r="E14" s="719"/>
      <c r="F14" s="719"/>
      <c r="G14" s="719"/>
      <c r="H14" s="719"/>
      <c r="I14" s="719"/>
      <c r="J14" s="421"/>
      <c r="K14" s="292" t="s">
        <v>1722</v>
      </c>
    </row>
    <row r="15" spans="1:15" ht="49.9" customHeight="1">
      <c r="A15" s="724" t="s">
        <v>531</v>
      </c>
      <c r="B15" s="725"/>
      <c r="C15" s="726"/>
      <c r="D15" s="718"/>
      <c r="E15" s="719"/>
      <c r="F15" s="719"/>
      <c r="G15" s="719"/>
      <c r="H15" s="719"/>
      <c r="I15" s="719"/>
      <c r="J15" s="719"/>
      <c r="K15" s="292" t="s">
        <v>1723</v>
      </c>
    </row>
    <row r="16" spans="1:15" ht="43.15" customHeight="1">
      <c r="A16" s="422"/>
      <c r="B16" s="423"/>
      <c r="C16" s="424"/>
      <c r="D16" s="718"/>
      <c r="E16" s="719"/>
      <c r="F16" s="719"/>
      <c r="G16" s="719"/>
      <c r="H16" s="719"/>
      <c r="I16" s="719"/>
      <c r="J16" s="719"/>
    </row>
    <row r="17" spans="1:10" ht="14.45" hidden="1" customHeight="1">
      <c r="A17" s="43"/>
      <c r="D17"/>
      <c r="E17"/>
      <c r="F17"/>
      <c r="G17"/>
      <c r="H17"/>
      <c r="I17"/>
      <c r="J17"/>
    </row>
    <row r="18" spans="1:10" ht="14.45" hidden="1" customHeight="1">
      <c r="A18" s="43"/>
      <c r="D18"/>
      <c r="E18"/>
      <c r="F18"/>
      <c r="G18"/>
      <c r="H18"/>
      <c r="I18"/>
      <c r="J18"/>
    </row>
    <row r="19" spans="1:10" ht="14.45" hidden="1" customHeight="1">
      <c r="A19" s="176"/>
      <c r="D19"/>
      <c r="E19"/>
      <c r="F19"/>
      <c r="G19"/>
      <c r="H19"/>
      <c r="I19"/>
      <c r="J19"/>
    </row>
    <row r="20" spans="1:10" ht="14.45" hidden="1" customHeight="1">
      <c r="A20" s="720"/>
      <c r="D20"/>
      <c r="E20"/>
      <c r="F20"/>
      <c r="G20"/>
      <c r="H20"/>
      <c r="I20"/>
      <c r="J20"/>
    </row>
    <row r="21" spans="1:10" ht="14.45" hidden="1" customHeight="1">
      <c r="A21" s="720"/>
      <c r="D21"/>
      <c r="E21"/>
      <c r="F21"/>
      <c r="G21"/>
      <c r="H21"/>
      <c r="I21"/>
      <c r="J21"/>
    </row>
    <row r="22" spans="1:10" ht="14.45" hidden="1" customHeight="1">
      <c r="A22" s="720"/>
      <c r="D22"/>
      <c r="E22"/>
      <c r="F22"/>
      <c r="G22"/>
      <c r="H22"/>
      <c r="I22"/>
      <c r="J22"/>
    </row>
    <row r="23" spans="1:10" ht="14.45" hidden="1" customHeight="1">
      <c r="A23" s="720"/>
      <c r="D23"/>
      <c r="E23"/>
      <c r="F23"/>
      <c r="G23"/>
      <c r="H23"/>
      <c r="I23"/>
      <c r="J23"/>
    </row>
    <row r="24" spans="1:10" ht="14.45" hidden="1" customHeight="1">
      <c r="A24" s="720"/>
      <c r="D24"/>
      <c r="E24"/>
      <c r="F24"/>
      <c r="G24"/>
      <c r="H24"/>
      <c r="I24"/>
      <c r="J24"/>
    </row>
    <row r="25" spans="1:10" ht="14.45" hidden="1" customHeight="1">
      <c r="A25" s="720"/>
      <c r="D25"/>
      <c r="E25"/>
      <c r="F25"/>
      <c r="G25"/>
      <c r="H25"/>
      <c r="I25"/>
      <c r="J25"/>
    </row>
    <row r="26" spans="1:10" ht="14.45" hidden="1" customHeight="1">
      <c r="A26" s="176"/>
      <c r="D26"/>
      <c r="E26"/>
      <c r="F26"/>
      <c r="G26"/>
      <c r="H26"/>
      <c r="I26"/>
      <c r="J26"/>
    </row>
  </sheetData>
  <sheetProtection formatCells="0" formatColumns="0" formatRows="0" insertRows="0" deleteRows="0" sort="0"/>
  <protectedRanges>
    <protectedRange sqref="D15:J16" name="Range3"/>
    <protectedRange sqref="D14" name="Range2"/>
    <protectedRange sqref="D13" name="Range1"/>
  </protectedRanges>
  <mergeCells count="11">
    <mergeCell ref="A24:A25"/>
    <mergeCell ref="A13:C13"/>
    <mergeCell ref="A14:C14"/>
    <mergeCell ref="A20:A21"/>
    <mergeCell ref="A15:C15"/>
    <mergeCell ref="A5:J5"/>
    <mergeCell ref="A6:J6"/>
    <mergeCell ref="A7:J9"/>
    <mergeCell ref="D14:I14"/>
    <mergeCell ref="A22:A23"/>
    <mergeCell ref="D15:J16"/>
  </mergeCells>
  <conditionalFormatting sqref="D13">
    <cfRule type="expression" dxfId="5" priority="2">
      <formula>ISBLANK($D$13)</formula>
    </cfRule>
  </conditionalFormatting>
  <conditionalFormatting sqref="D14:I14">
    <cfRule type="expression" dxfId="4" priority="1">
      <formula>AND(ISBLANK($D$14),$D$13="Yes")</formula>
    </cfRule>
  </conditionalFormatting>
  <dataValidations count="1">
    <dataValidation allowBlank="1" showInputMessage="1" showErrorMessage="1" promptTitle="Website Link" prompt="Please include only an active URL in this box. Leave blank if &quot;No&quot; is selected above." sqref="D14" xr:uid="{D70AAE31-632F-4DA4-9C5D-9F6A6B08CA43}"/>
  </dataValidation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promptTitle="Yes/No" prompt="Select yes or no." xr:uid="{398A9EE9-68CE-4B3D-AB35-BEF40D027111}">
          <x14:formula1>
            <xm:f>'Deed Rest And Asst Pgm Data'!$D$2:$D$3</xm:f>
          </x14:formula1>
          <xm:sqref>D13</xm:sqref>
        </x14:dataValidation>
      </x14:dataValidations>
    </ext>
  </extLs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F126E2-41FB-45DF-897E-373177809608}">
  <sheetPr codeName="Sheet33"/>
  <dimension ref="A1:T1384"/>
  <sheetViews>
    <sheetView zoomScale="80" zoomScaleNormal="80" workbookViewId="0">
      <selection activeCell="G19" sqref="G19"/>
    </sheetView>
  </sheetViews>
  <sheetFormatPr defaultColWidth="0" defaultRowHeight="14.25" zeroHeight="1"/>
  <cols>
    <col min="1" max="1" width="16.5703125" style="10" customWidth="1"/>
    <col min="2" max="2" width="39.28515625" style="10" customWidth="1"/>
    <col min="3" max="3" width="14.28515625" style="10" customWidth="1"/>
    <col min="4" max="5" width="16.5703125" style="10" customWidth="1"/>
    <col min="6" max="6" width="16.5703125" style="177" customWidth="1"/>
    <col min="7" max="7" width="16.5703125" style="10" customWidth="1"/>
    <col min="8" max="8" width="41.7109375" style="10" customWidth="1"/>
    <col min="9" max="9" width="0.28515625" style="10" customWidth="1"/>
    <col min="10" max="10" width="19.42578125" style="10" hidden="1" customWidth="1"/>
    <col min="11" max="12" width="8.7109375" style="10" hidden="1" customWidth="1"/>
    <col min="13" max="13" width="14.28515625" style="10" hidden="1" customWidth="1"/>
    <col min="14" max="18" width="8.7109375" style="10" hidden="1" customWidth="1"/>
    <col min="19" max="16384" width="6.28515625" style="10" hidden="1"/>
  </cols>
  <sheetData>
    <row r="1" spans="1:20" s="96" customFormat="1" ht="31.5" customHeight="1">
      <c r="A1" s="368" t="s">
        <v>390</v>
      </c>
      <c r="B1" s="379" t="str">
        <f>'Start Here'!B4:E4</f>
        <v>Newport Beach</v>
      </c>
      <c r="C1" s="379"/>
      <c r="D1" s="727" t="s">
        <v>1724</v>
      </c>
      <c r="E1" s="727"/>
      <c r="F1" s="727"/>
      <c r="G1" s="728"/>
      <c r="H1" s="413" t="s">
        <v>486</v>
      </c>
      <c r="I1" s="215"/>
      <c r="J1" s="160"/>
      <c r="K1" s="155"/>
      <c r="L1" s="155"/>
      <c r="M1" s="155"/>
      <c r="N1" s="155"/>
      <c r="O1" s="155"/>
      <c r="P1" s="155"/>
      <c r="Q1" s="155"/>
      <c r="R1" s="155"/>
      <c r="S1" s="2"/>
      <c r="T1" s="2"/>
    </row>
    <row r="2" spans="1:20" s="96" customFormat="1" ht="33">
      <c r="A2" s="368" t="s">
        <v>1586</v>
      </c>
      <c r="B2" s="310">
        <f>'Start Here'!B5</f>
        <v>2025</v>
      </c>
      <c r="C2" s="379" t="str">
        <f>'Table A2'!C2</f>
        <v>(Jan. 1 - Dec. 31)</v>
      </c>
      <c r="D2" s="727"/>
      <c r="E2" s="727"/>
      <c r="F2" s="727"/>
      <c r="G2" s="728"/>
      <c r="H2" s="414" t="s">
        <v>484</v>
      </c>
      <c r="I2" s="216"/>
      <c r="J2" s="211"/>
      <c r="K2" s="155"/>
      <c r="L2" s="155"/>
      <c r="M2" s="155"/>
      <c r="N2" s="155"/>
      <c r="O2" s="155"/>
      <c r="P2" s="155"/>
      <c r="Q2" s="155"/>
      <c r="R2" s="155"/>
      <c r="S2" s="3"/>
      <c r="T2" s="3"/>
    </row>
    <row r="3" spans="1:20" s="96" customFormat="1" ht="19.5" customHeight="1">
      <c r="A3" s="703" t="s">
        <v>485</v>
      </c>
      <c r="B3" s="703"/>
      <c r="C3" s="703"/>
      <c r="D3" s="703"/>
      <c r="E3" s="703"/>
      <c r="F3" s="703"/>
      <c r="G3" s="703"/>
      <c r="H3" s="703"/>
      <c r="I3" s="212"/>
      <c r="J3" s="10"/>
      <c r="K3" s="155"/>
      <c r="L3" s="155"/>
      <c r="M3" s="155"/>
      <c r="N3" s="155"/>
      <c r="O3" s="155"/>
      <c r="P3" s="155"/>
      <c r="Q3" s="155"/>
      <c r="R3" s="155"/>
      <c r="S3" s="3"/>
      <c r="T3" s="3"/>
    </row>
    <row r="4" spans="1:20" s="96" customFormat="1" ht="17.25" customHeight="1">
      <c r="A4" s="703" t="s">
        <v>487</v>
      </c>
      <c r="B4" s="703"/>
      <c r="C4" s="703"/>
      <c r="D4" s="703"/>
      <c r="E4" s="703"/>
      <c r="F4" s="703"/>
      <c r="G4" s="703"/>
      <c r="H4" s="703"/>
      <c r="I4" s="212"/>
      <c r="J4" s="10"/>
      <c r="K4" s="155"/>
      <c r="L4" s="155"/>
      <c r="M4" s="155"/>
      <c r="N4" s="155"/>
      <c r="O4" s="155"/>
      <c r="P4" s="155"/>
      <c r="Q4" s="155"/>
      <c r="R4" s="155"/>
      <c r="S4" s="3"/>
      <c r="T4" s="3"/>
    </row>
    <row r="5" spans="1:20" s="96" customFormat="1" ht="15" customHeight="1">
      <c r="A5" s="12"/>
      <c r="B5" s="12"/>
      <c r="C5" s="12"/>
      <c r="D5" s="12"/>
      <c r="E5" s="12"/>
      <c r="F5" s="12"/>
      <c r="G5" s="12"/>
      <c r="H5" s="12"/>
      <c r="I5" s="12"/>
      <c r="J5" s="12"/>
      <c r="K5" s="12"/>
      <c r="L5" s="12"/>
      <c r="M5" s="12"/>
      <c r="N5" s="12"/>
      <c r="O5" s="12"/>
      <c r="P5" s="12"/>
      <c r="Q5" s="12"/>
      <c r="R5" s="12"/>
      <c r="S5" s="12"/>
      <c r="T5" s="12"/>
    </row>
    <row r="6" spans="1:20" s="1" customFormat="1" ht="25.15" hidden="1" customHeight="1">
      <c r="A6" s="127" t="s">
        <v>1725</v>
      </c>
      <c r="B6" s="127" t="s">
        <v>1726</v>
      </c>
      <c r="C6" s="127" t="s">
        <v>1727</v>
      </c>
      <c r="D6" s="127" t="s">
        <v>1728</v>
      </c>
      <c r="E6" s="127" t="s">
        <v>1729</v>
      </c>
      <c r="F6" s="127" t="s">
        <v>1730</v>
      </c>
      <c r="G6" s="127" t="s">
        <v>1731</v>
      </c>
      <c r="H6" s="127" t="s">
        <v>1732</v>
      </c>
      <c r="I6" s="121"/>
    </row>
    <row r="7" spans="1:20" s="1" customFormat="1" ht="16.149999999999999" hidden="1" customHeight="1">
      <c r="A7" s="704" t="str">
        <f>IFERROR("For "&amp;CountyInfo!I2&amp;" jurisdictions, please format the APN's as follows:"&amp;CountyInfo!J2,"")</f>
        <v/>
      </c>
      <c r="B7" s="704"/>
      <c r="C7" s="704"/>
      <c r="D7" s="704"/>
      <c r="E7" s="704"/>
      <c r="F7" s="704"/>
      <c r="G7" s="704"/>
      <c r="H7" s="704"/>
    </row>
    <row r="8" spans="1:20" s="127" customFormat="1" ht="11.25"/>
    <row r="9" spans="1:20" ht="16.5">
      <c r="A9" s="602" t="s">
        <v>1733</v>
      </c>
      <c r="B9" s="605"/>
      <c r="C9" s="605"/>
      <c r="D9" s="605"/>
      <c r="E9" s="605"/>
      <c r="F9" s="605"/>
      <c r="G9" s="605"/>
      <c r="H9" s="611"/>
    </row>
    <row r="10" spans="1:20" ht="21.6" customHeight="1">
      <c r="A10" s="602" t="s">
        <v>1734</v>
      </c>
      <c r="B10" s="605"/>
      <c r="C10" s="605"/>
      <c r="D10" s="605"/>
      <c r="E10" s="605"/>
      <c r="F10" s="605"/>
      <c r="G10" s="605"/>
      <c r="H10" s="605"/>
    </row>
    <row r="11" spans="1:20" ht="45" customHeight="1">
      <c r="A11" s="602" t="s">
        <v>1687</v>
      </c>
      <c r="B11" s="611"/>
      <c r="C11" s="602" t="s">
        <v>1688</v>
      </c>
      <c r="D11" s="605"/>
      <c r="E11" s="605"/>
      <c r="F11" s="611"/>
      <c r="G11" s="494" t="s">
        <v>1689</v>
      </c>
      <c r="H11" s="485" t="s">
        <v>531</v>
      </c>
    </row>
    <row r="12" spans="1:20" ht="14.25" customHeight="1">
      <c r="A12" s="598">
        <v>1</v>
      </c>
      <c r="B12" s="612"/>
      <c r="C12" s="598">
        <v>2</v>
      </c>
      <c r="D12" s="599"/>
      <c r="E12" s="599"/>
      <c r="F12" s="612"/>
      <c r="G12" s="503">
        <v>3</v>
      </c>
      <c r="H12" s="503">
        <v>4</v>
      </c>
    </row>
    <row r="13" spans="1:20" ht="66.75" customHeight="1">
      <c r="A13" s="476" t="s">
        <v>1549</v>
      </c>
      <c r="B13" s="476" t="s">
        <v>1690</v>
      </c>
      <c r="C13" s="476" t="s">
        <v>1735</v>
      </c>
      <c r="D13" s="476" t="s">
        <v>1736</v>
      </c>
      <c r="E13" s="476" t="s">
        <v>1737</v>
      </c>
      <c r="F13" s="476" t="s">
        <v>1738</v>
      </c>
      <c r="G13" s="476" t="s">
        <v>1694</v>
      </c>
      <c r="H13" s="476" t="s">
        <v>531</v>
      </c>
    </row>
    <row r="14" spans="1:20" s="115" customFormat="1" ht="13.9" customHeight="1">
      <c r="A14" s="452" t="s">
        <v>560</v>
      </c>
      <c r="B14" s="453"/>
      <c r="C14" s="453"/>
      <c r="D14" s="453"/>
      <c r="E14" s="453"/>
      <c r="F14" s="453"/>
      <c r="G14" s="453"/>
      <c r="H14" s="453"/>
    </row>
    <row r="15" spans="1:20" s="98" customFormat="1">
      <c r="A15" s="177"/>
      <c r="B15" s="177"/>
      <c r="C15" s="107"/>
      <c r="D15" s="177"/>
      <c r="E15" s="177"/>
      <c r="F15" s="177"/>
      <c r="G15" s="177"/>
      <c r="H15" s="177"/>
      <c r="J15" s="98" t="s">
        <v>1695</v>
      </c>
      <c r="M15" s="98" t="s">
        <v>1696</v>
      </c>
    </row>
    <row r="16" spans="1:20" s="98" customFormat="1">
      <c r="A16" s="177"/>
      <c r="B16" s="177"/>
      <c r="C16" s="177"/>
      <c r="D16" s="177"/>
      <c r="E16" s="177"/>
      <c r="F16" s="177"/>
      <c r="G16" s="177"/>
      <c r="H16" s="177"/>
      <c r="J16" s="98" t="s">
        <v>1697</v>
      </c>
      <c r="M16" s="98" t="s">
        <v>1698</v>
      </c>
    </row>
    <row r="17" spans="1:13" s="98" customFormat="1">
      <c r="A17" s="177"/>
      <c r="B17" s="177"/>
      <c r="C17" s="177"/>
      <c r="D17" s="177"/>
      <c r="E17" s="177"/>
      <c r="F17" s="177"/>
      <c r="G17" s="177"/>
      <c r="H17" s="177"/>
      <c r="J17" s="98" t="s">
        <v>1699</v>
      </c>
      <c r="M17" s="98" t="s">
        <v>1700</v>
      </c>
    </row>
    <row r="18" spans="1:13" s="98" customFormat="1">
      <c r="A18" s="177"/>
      <c r="B18" s="177"/>
      <c r="C18" s="177"/>
      <c r="D18" s="177"/>
      <c r="E18" s="177"/>
      <c r="F18" s="177"/>
      <c r="G18" s="177"/>
      <c r="H18" s="177"/>
      <c r="M18" s="98" t="s">
        <v>1701</v>
      </c>
    </row>
    <row r="19" spans="1:13" s="98" customFormat="1">
      <c r="A19" s="177"/>
      <c r="B19" s="177"/>
      <c r="C19" s="177"/>
      <c r="D19" s="177"/>
      <c r="E19" s="177"/>
      <c r="F19" s="177"/>
      <c r="G19" s="177"/>
      <c r="H19" s="177"/>
      <c r="M19" s="98" t="s">
        <v>695</v>
      </c>
    </row>
    <row r="20" spans="1:13" s="98" customFormat="1">
      <c r="A20" s="177"/>
      <c r="B20" s="177"/>
      <c r="C20" s="177"/>
      <c r="D20" s="177"/>
      <c r="E20" s="177"/>
      <c r="F20" s="177"/>
      <c r="G20" s="177"/>
      <c r="H20" s="177"/>
      <c r="M20" s="98" t="s">
        <v>1702</v>
      </c>
    </row>
    <row r="21" spans="1:13" s="98" customFormat="1">
      <c r="A21" s="177"/>
      <c r="B21" s="177"/>
      <c r="C21" s="177"/>
      <c r="D21" s="177"/>
      <c r="E21" s="177"/>
      <c r="F21" s="177"/>
      <c r="G21" s="177"/>
      <c r="H21" s="177"/>
      <c r="M21" s="98" t="s">
        <v>721</v>
      </c>
    </row>
    <row r="22" spans="1:13" s="98" customFormat="1">
      <c r="A22" s="177"/>
      <c r="B22" s="177"/>
      <c r="C22" s="177"/>
      <c r="D22" s="177"/>
      <c r="E22" s="177"/>
      <c r="F22" s="177"/>
      <c r="G22" s="177"/>
      <c r="H22" s="177"/>
    </row>
    <row r="23" spans="1:13" s="98" customFormat="1">
      <c r="A23" s="177"/>
      <c r="B23" s="177"/>
      <c r="C23" s="177"/>
      <c r="D23" s="177"/>
      <c r="E23" s="177"/>
      <c r="F23" s="177"/>
      <c r="G23" s="177"/>
      <c r="H23" s="177"/>
    </row>
    <row r="24" spans="1:13" s="98" customFormat="1">
      <c r="A24" s="177"/>
      <c r="B24" s="177"/>
      <c r="C24" s="177"/>
      <c r="D24" s="177"/>
      <c r="E24" s="177"/>
      <c r="F24" s="177"/>
      <c r="G24" s="177"/>
      <c r="H24" s="177"/>
    </row>
    <row r="25" spans="1:13" s="98" customFormat="1">
      <c r="A25" s="177"/>
      <c r="B25" s="177"/>
      <c r="C25" s="177"/>
      <c r="D25" s="177"/>
      <c r="E25" s="177"/>
      <c r="F25" s="177"/>
      <c r="G25" s="177"/>
      <c r="H25" s="177"/>
    </row>
    <row r="26" spans="1:13" s="98" customFormat="1">
      <c r="A26" s="177"/>
      <c r="B26" s="177"/>
      <c r="C26" s="177"/>
      <c r="D26" s="177"/>
      <c r="E26" s="177"/>
      <c r="F26" s="177"/>
      <c r="G26" s="177"/>
      <c r="H26" s="177"/>
    </row>
    <row r="27" spans="1:13" s="98" customFormat="1">
      <c r="A27" s="177"/>
      <c r="B27" s="177"/>
      <c r="C27" s="177"/>
      <c r="D27" s="177"/>
      <c r="E27" s="177"/>
      <c r="F27" s="177"/>
      <c r="G27" s="177"/>
      <c r="H27" s="177"/>
    </row>
    <row r="28" spans="1:13" s="98" customFormat="1">
      <c r="A28" s="177"/>
      <c r="B28" s="177"/>
      <c r="C28" s="177"/>
      <c r="D28" s="177"/>
      <c r="E28" s="177"/>
      <c r="F28" s="177"/>
      <c r="G28" s="177"/>
      <c r="H28" s="177"/>
    </row>
    <row r="29" spans="1:13" s="98" customFormat="1">
      <c r="A29" s="177"/>
      <c r="B29" s="177"/>
      <c r="C29" s="177"/>
      <c r="D29" s="177"/>
      <c r="E29" s="177"/>
      <c r="F29" s="177"/>
      <c r="G29" s="177"/>
      <c r="H29" s="177"/>
    </row>
    <row r="30" spans="1:13" s="98" customFormat="1">
      <c r="A30" s="177"/>
      <c r="B30" s="177"/>
      <c r="C30" s="177"/>
      <c r="D30" s="177"/>
      <c r="E30" s="177"/>
      <c r="F30" s="177"/>
      <c r="G30" s="177"/>
      <c r="H30" s="177"/>
    </row>
    <row r="31" spans="1:13" s="98" customFormat="1">
      <c r="A31" s="177"/>
      <c r="B31" s="177"/>
      <c r="C31" s="177"/>
      <c r="D31" s="177"/>
      <c r="E31" s="177"/>
      <c r="F31" s="177"/>
      <c r="G31" s="177"/>
      <c r="H31" s="177"/>
    </row>
    <row r="32" spans="1:13" s="98" customFormat="1">
      <c r="A32" s="177"/>
      <c r="B32" s="177"/>
      <c r="C32" s="177"/>
      <c r="D32" s="177"/>
      <c r="E32" s="177"/>
      <c r="F32" s="177"/>
      <c r="G32" s="177"/>
      <c r="H32" s="177"/>
    </row>
    <row r="33" spans="1:8" s="98" customFormat="1">
      <c r="A33" s="177"/>
      <c r="B33" s="177"/>
      <c r="C33" s="177"/>
      <c r="D33" s="177"/>
      <c r="E33" s="177"/>
      <c r="F33" s="177"/>
      <c r="G33" s="177"/>
      <c r="H33" s="177"/>
    </row>
    <row r="34" spans="1:8" s="98" customFormat="1">
      <c r="A34" s="177"/>
      <c r="B34" s="177"/>
      <c r="C34" s="177"/>
      <c r="D34" s="177"/>
      <c r="E34" s="177"/>
      <c r="F34" s="177"/>
      <c r="G34" s="177"/>
      <c r="H34" s="177"/>
    </row>
    <row r="35" spans="1:8" s="98" customFormat="1">
      <c r="A35" s="177"/>
      <c r="B35" s="177"/>
      <c r="C35" s="177"/>
      <c r="D35" s="177"/>
      <c r="E35" s="177"/>
      <c r="F35" s="177"/>
      <c r="G35" s="177"/>
      <c r="H35" s="177"/>
    </row>
    <row r="36" spans="1:8" s="98" customFormat="1">
      <c r="A36" s="177"/>
      <c r="B36" s="177"/>
      <c r="C36" s="177"/>
      <c r="D36" s="177"/>
      <c r="E36" s="177"/>
      <c r="F36" s="177"/>
      <c r="G36" s="177"/>
      <c r="H36" s="177"/>
    </row>
    <row r="37" spans="1:8" s="98" customFormat="1">
      <c r="A37" s="177"/>
      <c r="B37" s="177"/>
      <c r="C37" s="177"/>
      <c r="D37" s="177"/>
      <c r="E37" s="177"/>
      <c r="F37" s="177"/>
      <c r="G37" s="177"/>
      <c r="H37" s="177"/>
    </row>
    <row r="38" spans="1:8" s="98" customFormat="1">
      <c r="A38" s="177"/>
      <c r="B38" s="177"/>
      <c r="C38" s="177"/>
      <c r="D38" s="177"/>
      <c r="E38" s="177"/>
      <c r="F38" s="177"/>
      <c r="G38" s="177"/>
      <c r="H38" s="177"/>
    </row>
    <row r="39" spans="1:8" s="98" customFormat="1">
      <c r="A39" s="177"/>
      <c r="B39" s="177"/>
      <c r="C39" s="177"/>
      <c r="D39" s="177"/>
      <c r="E39" s="177"/>
      <c r="F39" s="177"/>
      <c r="G39" s="177"/>
      <c r="H39" s="177"/>
    </row>
    <row r="40" spans="1:8" s="98" customFormat="1">
      <c r="A40" s="177"/>
      <c r="B40" s="177"/>
      <c r="C40" s="177"/>
      <c r="D40" s="177"/>
      <c r="E40" s="177"/>
      <c r="F40" s="177"/>
      <c r="G40" s="177"/>
      <c r="H40" s="177"/>
    </row>
    <row r="41" spans="1:8" s="98" customFormat="1">
      <c r="A41" s="177"/>
      <c r="B41" s="177"/>
      <c r="C41" s="177"/>
      <c r="D41" s="177"/>
      <c r="E41" s="177"/>
      <c r="F41" s="177"/>
      <c r="G41" s="177"/>
      <c r="H41" s="177"/>
    </row>
    <row r="42" spans="1:8" s="98" customFormat="1">
      <c r="A42" s="177"/>
      <c r="B42" s="177"/>
      <c r="C42" s="177"/>
      <c r="D42" s="177"/>
      <c r="E42" s="177"/>
      <c r="F42" s="177"/>
      <c r="G42" s="177"/>
      <c r="H42" s="177"/>
    </row>
    <row r="43" spans="1:8" s="98" customFormat="1">
      <c r="A43" s="177"/>
      <c r="B43" s="177"/>
      <c r="C43" s="177"/>
      <c r="D43" s="177"/>
      <c r="E43" s="177"/>
      <c r="F43" s="177"/>
      <c r="G43" s="177"/>
      <c r="H43" s="177"/>
    </row>
    <row r="44" spans="1:8" s="98" customFormat="1">
      <c r="A44" s="177"/>
      <c r="B44" s="177"/>
      <c r="C44" s="177"/>
      <c r="D44" s="177"/>
      <c r="E44" s="177"/>
      <c r="F44" s="177"/>
      <c r="G44" s="177"/>
      <c r="H44" s="177"/>
    </row>
    <row r="45" spans="1:8" s="98" customFormat="1">
      <c r="A45" s="177"/>
      <c r="B45" s="177"/>
      <c r="C45" s="177"/>
      <c r="D45" s="177"/>
      <c r="E45" s="177"/>
      <c r="F45" s="177"/>
      <c r="G45" s="177"/>
      <c r="H45" s="177"/>
    </row>
    <row r="46" spans="1:8" s="98" customFormat="1">
      <c r="A46" s="177"/>
      <c r="B46" s="177"/>
      <c r="C46" s="177"/>
      <c r="D46" s="177"/>
      <c r="E46" s="177"/>
      <c r="F46" s="177"/>
      <c r="G46" s="177"/>
      <c r="H46" s="177"/>
    </row>
    <row r="47" spans="1:8" s="98" customFormat="1">
      <c r="A47" s="177"/>
      <c r="B47" s="177"/>
      <c r="C47" s="177"/>
      <c r="D47" s="177"/>
      <c r="E47" s="177"/>
      <c r="F47" s="177"/>
      <c r="G47" s="177"/>
      <c r="H47" s="177"/>
    </row>
    <row r="48" spans="1:8" s="98" customFormat="1">
      <c r="A48" s="177"/>
      <c r="B48" s="177"/>
      <c r="C48" s="177"/>
      <c r="D48" s="177"/>
      <c r="E48" s="177"/>
      <c r="F48" s="177"/>
      <c r="G48" s="177"/>
      <c r="H48" s="177"/>
    </row>
    <row r="49" spans="1:8" s="98" customFormat="1">
      <c r="A49" s="177"/>
      <c r="B49" s="177"/>
      <c r="C49" s="177"/>
      <c r="D49" s="177"/>
      <c r="E49" s="177"/>
      <c r="F49" s="177"/>
      <c r="G49" s="177"/>
      <c r="H49" s="177"/>
    </row>
    <row r="50" spans="1:8" s="98" customFormat="1">
      <c r="A50" s="177"/>
      <c r="B50" s="177"/>
      <c r="C50" s="177"/>
      <c r="D50" s="177"/>
      <c r="E50" s="177"/>
      <c r="F50" s="177"/>
      <c r="G50" s="177"/>
      <c r="H50" s="177"/>
    </row>
    <row r="51" spans="1:8" s="98" customFormat="1">
      <c r="A51" s="177"/>
      <c r="B51" s="177"/>
      <c r="C51" s="177"/>
      <c r="D51" s="177"/>
      <c r="E51" s="177"/>
      <c r="F51" s="177"/>
      <c r="G51" s="177"/>
      <c r="H51" s="177"/>
    </row>
    <row r="52" spans="1:8" s="98" customFormat="1">
      <c r="A52" s="177"/>
      <c r="B52" s="177"/>
      <c r="C52" s="177"/>
      <c r="D52" s="177"/>
      <c r="E52" s="177"/>
      <c r="F52" s="177"/>
      <c r="G52" s="177"/>
      <c r="H52" s="177"/>
    </row>
    <row r="53" spans="1:8" s="98" customFormat="1">
      <c r="A53" s="177"/>
      <c r="B53" s="177"/>
      <c r="C53" s="177"/>
      <c r="D53" s="177"/>
      <c r="E53" s="177"/>
      <c r="F53" s="177"/>
      <c r="G53" s="177"/>
      <c r="H53" s="177"/>
    </row>
    <row r="54" spans="1:8" s="98" customFormat="1">
      <c r="A54" s="177"/>
      <c r="B54" s="177"/>
      <c r="C54" s="177"/>
      <c r="D54" s="177"/>
      <c r="E54" s="177"/>
      <c r="F54" s="177"/>
      <c r="G54" s="177"/>
      <c r="H54" s="177"/>
    </row>
    <row r="55" spans="1:8" s="98" customFormat="1">
      <c r="A55" s="177"/>
      <c r="B55" s="177"/>
      <c r="C55" s="177"/>
      <c r="D55" s="177"/>
      <c r="E55" s="177"/>
      <c r="F55" s="177"/>
      <c r="G55" s="177"/>
      <c r="H55" s="177"/>
    </row>
    <row r="56" spans="1:8" s="98" customFormat="1">
      <c r="A56" s="177"/>
      <c r="B56" s="177"/>
      <c r="C56" s="177"/>
      <c r="D56" s="177"/>
      <c r="E56" s="177"/>
      <c r="F56" s="177"/>
      <c r="G56" s="177"/>
      <c r="H56" s="177"/>
    </row>
    <row r="57" spans="1:8" s="98" customFormat="1">
      <c r="A57" s="177"/>
      <c r="B57" s="177"/>
      <c r="C57" s="177"/>
      <c r="D57" s="177"/>
      <c r="E57" s="177"/>
      <c r="F57" s="177"/>
      <c r="G57" s="177"/>
      <c r="H57" s="177"/>
    </row>
    <row r="58" spans="1:8" s="98" customFormat="1">
      <c r="A58" s="177"/>
      <c r="B58" s="177"/>
      <c r="C58" s="177"/>
      <c r="D58" s="177"/>
      <c r="E58" s="177"/>
      <c r="F58" s="177"/>
      <c r="G58" s="177"/>
      <c r="H58" s="177"/>
    </row>
    <row r="59" spans="1:8" s="98" customFormat="1">
      <c r="A59" s="177"/>
      <c r="B59" s="177"/>
      <c r="C59" s="177"/>
      <c r="D59" s="177"/>
      <c r="E59" s="177"/>
      <c r="F59" s="177"/>
      <c r="G59" s="177"/>
      <c r="H59" s="177"/>
    </row>
    <row r="60" spans="1:8" s="98" customFormat="1">
      <c r="A60" s="177"/>
      <c r="B60" s="177"/>
      <c r="C60" s="177"/>
      <c r="D60" s="177"/>
      <c r="E60" s="177"/>
      <c r="F60" s="177"/>
      <c r="G60" s="177"/>
      <c r="H60" s="177"/>
    </row>
    <row r="61" spans="1:8" s="98" customFormat="1">
      <c r="A61" s="177"/>
      <c r="B61" s="177"/>
      <c r="C61" s="177"/>
      <c r="D61" s="177"/>
      <c r="E61" s="177"/>
      <c r="F61" s="177"/>
      <c r="G61" s="177"/>
      <c r="H61" s="177"/>
    </row>
    <row r="62" spans="1:8" s="98" customFormat="1">
      <c r="A62" s="177"/>
      <c r="B62" s="177"/>
      <c r="C62" s="177"/>
      <c r="D62" s="177"/>
      <c r="E62" s="177"/>
      <c r="F62" s="177"/>
      <c r="G62" s="177"/>
      <c r="H62" s="177"/>
    </row>
    <row r="63" spans="1:8" s="98" customFormat="1">
      <c r="A63" s="177"/>
      <c r="B63" s="177"/>
      <c r="C63" s="177"/>
      <c r="D63" s="177"/>
      <c r="E63" s="177"/>
      <c r="F63" s="177"/>
      <c r="G63" s="177"/>
      <c r="H63" s="177"/>
    </row>
    <row r="64" spans="1:8" s="98" customFormat="1">
      <c r="A64" s="177"/>
      <c r="B64" s="177"/>
      <c r="C64" s="177"/>
      <c r="D64" s="177"/>
      <c r="E64" s="177"/>
      <c r="F64" s="177"/>
      <c r="G64" s="177"/>
      <c r="H64" s="177"/>
    </row>
    <row r="65" spans="1:8" s="98" customFormat="1">
      <c r="A65" s="177"/>
      <c r="B65" s="177"/>
      <c r="C65" s="177"/>
      <c r="D65" s="177"/>
      <c r="E65" s="177"/>
      <c r="F65" s="177"/>
      <c r="G65" s="177"/>
      <c r="H65" s="177"/>
    </row>
    <row r="66" spans="1:8" s="98" customFormat="1">
      <c r="A66" s="177"/>
      <c r="B66" s="177"/>
      <c r="C66" s="177"/>
      <c r="D66" s="177"/>
      <c r="E66" s="177"/>
      <c r="F66" s="177"/>
      <c r="G66" s="177"/>
      <c r="H66" s="177"/>
    </row>
    <row r="67" spans="1:8" s="98" customFormat="1">
      <c r="A67" s="177"/>
      <c r="B67" s="177"/>
      <c r="C67" s="177"/>
      <c r="D67" s="177"/>
      <c r="E67" s="177"/>
      <c r="F67" s="177"/>
      <c r="G67" s="177"/>
      <c r="H67" s="177"/>
    </row>
    <row r="68" spans="1:8" s="98" customFormat="1">
      <c r="A68" s="177"/>
      <c r="B68" s="177"/>
      <c r="C68" s="177"/>
      <c r="D68" s="177"/>
      <c r="E68" s="177"/>
      <c r="F68" s="177"/>
      <c r="G68" s="177"/>
      <c r="H68" s="177"/>
    </row>
    <row r="69" spans="1:8" s="98" customFormat="1">
      <c r="A69" s="177"/>
      <c r="B69" s="177"/>
      <c r="C69" s="177"/>
      <c r="D69" s="177"/>
      <c r="E69" s="177"/>
      <c r="F69" s="177"/>
      <c r="G69" s="177"/>
      <c r="H69" s="177"/>
    </row>
    <row r="70" spans="1:8" s="98" customFormat="1">
      <c r="A70" s="177"/>
      <c r="B70" s="177"/>
      <c r="C70" s="177"/>
      <c r="D70" s="177"/>
      <c r="E70" s="177"/>
      <c r="F70" s="177"/>
      <c r="G70" s="177"/>
      <c r="H70" s="177"/>
    </row>
    <row r="71" spans="1:8" s="98" customFormat="1">
      <c r="A71" s="177"/>
      <c r="B71" s="177"/>
      <c r="C71" s="177"/>
      <c r="D71" s="177"/>
      <c r="E71" s="177"/>
      <c r="F71" s="177"/>
      <c r="G71" s="177"/>
      <c r="H71" s="177"/>
    </row>
    <row r="72" spans="1:8" s="98" customFormat="1">
      <c r="A72" s="177"/>
      <c r="B72" s="177"/>
      <c r="C72" s="177"/>
      <c r="D72" s="177"/>
      <c r="E72" s="177"/>
      <c r="F72" s="177"/>
      <c r="G72" s="177"/>
      <c r="H72" s="177"/>
    </row>
    <row r="73" spans="1:8" s="98" customFormat="1">
      <c r="A73" s="177"/>
      <c r="B73" s="177"/>
      <c r="C73" s="177"/>
      <c r="D73" s="177"/>
      <c r="E73" s="177"/>
      <c r="F73" s="177"/>
      <c r="G73" s="177"/>
      <c r="H73" s="177"/>
    </row>
    <row r="74" spans="1:8" s="98" customFormat="1">
      <c r="A74" s="177"/>
      <c r="B74" s="177"/>
      <c r="C74" s="177"/>
      <c r="D74" s="177"/>
      <c r="E74" s="177"/>
      <c r="F74" s="177"/>
      <c r="G74" s="177"/>
      <c r="H74" s="177"/>
    </row>
    <row r="75" spans="1:8" s="98" customFormat="1">
      <c r="A75" s="177"/>
      <c r="B75" s="177"/>
      <c r="C75" s="177"/>
      <c r="D75" s="177"/>
      <c r="E75" s="177"/>
      <c r="F75" s="177"/>
      <c r="G75" s="177"/>
      <c r="H75" s="177"/>
    </row>
    <row r="76" spans="1:8" s="98" customFormat="1">
      <c r="A76" s="177"/>
      <c r="B76" s="177"/>
      <c r="C76" s="177"/>
      <c r="D76" s="177"/>
      <c r="E76" s="177"/>
      <c r="F76" s="177"/>
      <c r="G76" s="177"/>
      <c r="H76" s="177"/>
    </row>
    <row r="77" spans="1:8" s="98" customFormat="1">
      <c r="A77" s="177"/>
      <c r="B77" s="177"/>
      <c r="C77" s="177"/>
      <c r="D77" s="177"/>
      <c r="E77" s="177"/>
      <c r="F77" s="177"/>
      <c r="G77" s="177"/>
      <c r="H77" s="177"/>
    </row>
    <row r="78" spans="1:8" s="98" customFormat="1">
      <c r="A78" s="177"/>
      <c r="B78" s="177"/>
      <c r="C78" s="177"/>
      <c r="D78" s="177"/>
      <c r="E78" s="177"/>
      <c r="F78" s="177"/>
      <c r="G78" s="177"/>
      <c r="H78" s="177"/>
    </row>
    <row r="79" spans="1:8" s="98" customFormat="1">
      <c r="A79" s="177"/>
      <c r="B79" s="177"/>
      <c r="C79" s="177"/>
      <c r="D79" s="177"/>
      <c r="E79" s="177"/>
      <c r="F79" s="177"/>
      <c r="G79" s="177"/>
      <c r="H79" s="177"/>
    </row>
    <row r="80" spans="1:8" s="98" customFormat="1">
      <c r="A80" s="177"/>
      <c r="B80" s="177"/>
      <c r="C80" s="177"/>
      <c r="D80" s="177"/>
      <c r="E80" s="177"/>
      <c r="F80" s="177"/>
      <c r="G80" s="177"/>
      <c r="H80" s="177"/>
    </row>
    <row r="81" spans="1:8" s="98" customFormat="1">
      <c r="A81" s="177"/>
      <c r="B81" s="177"/>
      <c r="C81" s="177"/>
      <c r="D81" s="177"/>
      <c r="E81" s="177"/>
      <c r="F81" s="177"/>
      <c r="G81" s="177"/>
      <c r="H81" s="177"/>
    </row>
    <row r="82" spans="1:8" s="98" customFormat="1">
      <c r="A82" s="177"/>
      <c r="B82" s="177"/>
      <c r="C82" s="177"/>
      <c r="D82" s="177"/>
      <c r="E82" s="177"/>
      <c r="F82" s="177"/>
      <c r="G82" s="177"/>
      <c r="H82" s="177"/>
    </row>
    <row r="83" spans="1:8" s="98" customFormat="1">
      <c r="A83" s="177"/>
      <c r="B83" s="177"/>
      <c r="C83" s="177"/>
      <c r="D83" s="177"/>
      <c r="E83" s="177"/>
      <c r="F83" s="177"/>
      <c r="G83" s="177"/>
      <c r="H83" s="177"/>
    </row>
    <row r="84" spans="1:8" s="98" customFormat="1">
      <c r="A84" s="177"/>
      <c r="B84" s="177"/>
      <c r="C84" s="177"/>
      <c r="D84" s="177"/>
      <c r="E84" s="177"/>
      <c r="F84" s="177"/>
      <c r="G84" s="177"/>
      <c r="H84" s="177"/>
    </row>
    <row r="85" spans="1:8" s="98" customFormat="1">
      <c r="A85" s="177"/>
      <c r="B85" s="177"/>
      <c r="C85" s="177"/>
      <c r="D85" s="177"/>
      <c r="E85" s="177"/>
      <c r="F85" s="177"/>
      <c r="G85" s="177"/>
      <c r="H85" s="177"/>
    </row>
    <row r="86" spans="1:8" s="98" customFormat="1">
      <c r="A86" s="177"/>
      <c r="B86" s="177"/>
      <c r="C86" s="177"/>
      <c r="D86" s="177"/>
      <c r="E86" s="177"/>
      <c r="F86" s="177"/>
      <c r="G86" s="177"/>
      <c r="H86" s="177"/>
    </row>
    <row r="87" spans="1:8" s="98" customFormat="1">
      <c r="A87" s="177"/>
      <c r="B87" s="177"/>
      <c r="C87" s="177"/>
      <c r="D87" s="177"/>
      <c r="E87" s="177"/>
      <c r="F87" s="177"/>
      <c r="G87" s="177"/>
      <c r="H87" s="177"/>
    </row>
    <row r="88" spans="1:8" s="98" customFormat="1">
      <c r="A88" s="177"/>
      <c r="B88" s="177"/>
      <c r="C88" s="177"/>
      <c r="D88" s="177"/>
      <c r="E88" s="177"/>
      <c r="F88" s="177"/>
      <c r="G88" s="177"/>
      <c r="H88" s="177"/>
    </row>
    <row r="89" spans="1:8" s="98" customFormat="1">
      <c r="A89" s="177"/>
      <c r="B89" s="177"/>
      <c r="C89" s="177"/>
      <c r="D89" s="177"/>
      <c r="E89" s="177"/>
      <c r="F89" s="177"/>
      <c r="G89" s="177"/>
      <c r="H89" s="177"/>
    </row>
    <row r="90" spans="1:8" s="98" customFormat="1">
      <c r="A90" s="177"/>
      <c r="B90" s="177"/>
      <c r="C90" s="177"/>
      <c r="D90" s="177"/>
      <c r="E90" s="177"/>
      <c r="F90" s="177"/>
      <c r="G90" s="177"/>
      <c r="H90" s="177"/>
    </row>
    <row r="91" spans="1:8" s="98" customFormat="1">
      <c r="A91" s="177"/>
      <c r="B91" s="177"/>
      <c r="C91" s="177"/>
      <c r="D91" s="177"/>
      <c r="E91" s="177"/>
      <c r="F91" s="177"/>
      <c r="G91" s="177"/>
      <c r="H91" s="177"/>
    </row>
    <row r="92" spans="1:8" s="98" customFormat="1">
      <c r="A92" s="177"/>
      <c r="B92" s="177"/>
      <c r="C92" s="177"/>
      <c r="D92" s="177"/>
      <c r="E92" s="177"/>
      <c r="F92" s="177"/>
      <c r="G92" s="177"/>
      <c r="H92" s="177"/>
    </row>
    <row r="93" spans="1:8" s="98" customFormat="1">
      <c r="A93" s="177"/>
      <c r="B93" s="177"/>
      <c r="C93" s="177"/>
      <c r="D93" s="177"/>
      <c r="E93" s="177"/>
      <c r="F93" s="177"/>
      <c r="G93" s="177"/>
      <c r="H93" s="177"/>
    </row>
    <row r="94" spans="1:8" s="98" customFormat="1">
      <c r="A94" s="177"/>
      <c r="B94" s="177"/>
      <c r="C94" s="177"/>
      <c r="D94" s="177"/>
      <c r="E94" s="177"/>
      <c r="F94" s="177"/>
      <c r="G94" s="177"/>
      <c r="H94" s="177"/>
    </row>
    <row r="95" spans="1:8" s="98" customFormat="1">
      <c r="A95" s="177"/>
      <c r="B95" s="177"/>
      <c r="C95" s="177"/>
      <c r="D95" s="177"/>
      <c r="E95" s="177"/>
      <c r="F95" s="177"/>
      <c r="G95" s="177"/>
      <c r="H95" s="177"/>
    </row>
    <row r="96" spans="1:8" s="98" customFormat="1">
      <c r="A96" s="177"/>
      <c r="B96" s="177"/>
      <c r="C96" s="177"/>
      <c r="D96" s="177"/>
      <c r="E96" s="177"/>
      <c r="F96" s="177"/>
      <c r="G96" s="177"/>
      <c r="H96" s="177"/>
    </row>
    <row r="97" spans="1:8" s="98" customFormat="1">
      <c r="A97" s="177"/>
      <c r="B97" s="177"/>
      <c r="C97" s="177"/>
      <c r="D97" s="177"/>
      <c r="E97" s="177"/>
      <c r="F97" s="177"/>
      <c r="G97" s="177"/>
      <c r="H97" s="177"/>
    </row>
    <row r="98" spans="1:8" s="98" customFormat="1">
      <c r="A98" s="177"/>
      <c r="B98" s="177"/>
      <c r="C98" s="177"/>
      <c r="D98" s="177"/>
      <c r="E98" s="177"/>
      <c r="F98" s="177"/>
      <c r="G98" s="177"/>
      <c r="H98" s="177"/>
    </row>
    <row r="99" spans="1:8" s="98" customFormat="1">
      <c r="A99" s="177"/>
      <c r="B99" s="177"/>
      <c r="C99" s="177"/>
      <c r="D99" s="177"/>
      <c r="E99" s="177"/>
      <c r="F99" s="177"/>
      <c r="G99" s="177"/>
      <c r="H99" s="177"/>
    </row>
    <row r="100" spans="1:8" s="98" customFormat="1">
      <c r="A100" s="177"/>
      <c r="B100" s="177"/>
      <c r="C100" s="177"/>
      <c r="D100" s="177"/>
      <c r="E100" s="177"/>
      <c r="F100" s="177"/>
      <c r="G100" s="177"/>
      <c r="H100" s="177"/>
    </row>
    <row r="101" spans="1:8" s="98" customFormat="1">
      <c r="A101" s="177"/>
      <c r="B101" s="177"/>
      <c r="C101" s="177"/>
      <c r="D101" s="177"/>
      <c r="E101" s="177"/>
      <c r="F101" s="177"/>
      <c r="G101" s="177"/>
      <c r="H101" s="177"/>
    </row>
    <row r="102" spans="1:8" s="98" customFormat="1">
      <c r="A102" s="177"/>
      <c r="B102" s="177"/>
      <c r="C102" s="177"/>
      <c r="D102" s="177"/>
      <c r="E102" s="177"/>
      <c r="F102" s="177"/>
      <c r="G102" s="177"/>
      <c r="H102" s="177"/>
    </row>
    <row r="103" spans="1:8" s="98" customFormat="1">
      <c r="A103" s="177"/>
      <c r="B103" s="177"/>
      <c r="C103" s="177"/>
      <c r="D103" s="177"/>
      <c r="E103" s="177"/>
      <c r="F103" s="177"/>
      <c r="G103" s="177"/>
      <c r="H103" s="177"/>
    </row>
    <row r="104" spans="1:8" s="98" customFormat="1">
      <c r="A104" s="177"/>
      <c r="B104" s="177"/>
      <c r="C104" s="177"/>
      <c r="D104" s="177"/>
      <c r="E104" s="177"/>
      <c r="F104" s="177"/>
      <c r="G104" s="177"/>
      <c r="H104" s="177"/>
    </row>
    <row r="105" spans="1:8" s="98" customFormat="1">
      <c r="A105" s="177"/>
      <c r="B105" s="177"/>
      <c r="C105" s="177"/>
      <c r="D105" s="177"/>
      <c r="E105" s="177"/>
      <c r="F105" s="177"/>
      <c r="G105" s="177"/>
      <c r="H105" s="177"/>
    </row>
    <row r="106" spans="1:8" s="98" customFormat="1">
      <c r="A106" s="177"/>
      <c r="B106" s="177"/>
      <c r="C106" s="177"/>
      <c r="D106" s="177"/>
      <c r="E106" s="177"/>
      <c r="F106" s="177"/>
      <c r="G106" s="177"/>
      <c r="H106" s="177"/>
    </row>
    <row r="107" spans="1:8" s="98" customFormat="1">
      <c r="A107" s="177"/>
      <c r="B107" s="177"/>
      <c r="C107" s="177"/>
      <c r="D107" s="177"/>
      <c r="E107" s="177"/>
      <c r="F107" s="177"/>
      <c r="G107" s="177"/>
      <c r="H107" s="177"/>
    </row>
    <row r="108" spans="1:8" s="98" customFormat="1">
      <c r="A108" s="177"/>
      <c r="B108" s="177"/>
      <c r="C108" s="177"/>
      <c r="D108" s="177"/>
      <c r="E108" s="177"/>
      <c r="F108" s="177"/>
      <c r="G108" s="177"/>
      <c r="H108" s="177"/>
    </row>
    <row r="109" spans="1:8" s="98" customFormat="1">
      <c r="A109" s="177"/>
      <c r="B109" s="177"/>
      <c r="C109" s="177"/>
      <c r="D109" s="177"/>
      <c r="E109" s="177"/>
      <c r="F109" s="177"/>
      <c r="G109" s="177"/>
      <c r="H109" s="177"/>
    </row>
    <row r="110" spans="1:8" s="98" customFormat="1">
      <c r="A110" s="177"/>
      <c r="B110" s="177"/>
      <c r="C110" s="177"/>
      <c r="D110" s="177"/>
      <c r="E110" s="177"/>
      <c r="F110" s="177"/>
      <c r="G110" s="177"/>
      <c r="H110" s="177"/>
    </row>
    <row r="111" spans="1:8" s="98" customFormat="1">
      <c r="A111" s="177"/>
      <c r="B111" s="177"/>
      <c r="C111" s="177"/>
      <c r="D111" s="177"/>
      <c r="E111" s="177"/>
      <c r="F111" s="177"/>
      <c r="G111" s="177"/>
      <c r="H111" s="177"/>
    </row>
    <row r="112" spans="1:8" s="98" customFormat="1">
      <c r="A112" s="177"/>
      <c r="B112" s="177"/>
      <c r="C112" s="177"/>
      <c r="D112" s="177"/>
      <c r="E112" s="177"/>
      <c r="F112" s="177"/>
      <c r="G112" s="177"/>
      <c r="H112" s="177"/>
    </row>
    <row r="113" spans="1:8" s="98" customFormat="1">
      <c r="A113" s="177"/>
      <c r="B113" s="177"/>
      <c r="C113" s="177"/>
      <c r="D113" s="177"/>
      <c r="E113" s="177"/>
      <c r="F113" s="177"/>
      <c r="G113" s="177"/>
      <c r="H113" s="177"/>
    </row>
    <row r="114" spans="1:8" s="98" customFormat="1">
      <c r="A114" s="177"/>
      <c r="B114" s="177"/>
      <c r="C114" s="177"/>
      <c r="D114" s="177"/>
      <c r="E114" s="177"/>
      <c r="F114" s="177"/>
      <c r="G114" s="177"/>
      <c r="H114" s="177"/>
    </row>
    <row r="115" spans="1:8" s="98" customFormat="1">
      <c r="A115" s="177"/>
      <c r="B115" s="177"/>
      <c r="C115" s="177"/>
      <c r="D115" s="177"/>
      <c r="E115" s="177"/>
      <c r="F115" s="177"/>
      <c r="G115" s="177"/>
      <c r="H115" s="177"/>
    </row>
    <row r="116" spans="1:8" s="98" customFormat="1">
      <c r="A116" s="177"/>
      <c r="B116" s="177"/>
      <c r="C116" s="177"/>
      <c r="D116" s="177"/>
      <c r="E116" s="177"/>
      <c r="F116" s="177"/>
      <c r="G116" s="177"/>
      <c r="H116" s="177"/>
    </row>
    <row r="117" spans="1:8" s="98" customFormat="1">
      <c r="A117" s="177"/>
      <c r="B117" s="177"/>
      <c r="C117" s="177"/>
      <c r="D117" s="177"/>
      <c r="E117" s="177"/>
      <c r="F117" s="177"/>
      <c r="G117" s="177"/>
      <c r="H117" s="177"/>
    </row>
    <row r="118" spans="1:8" s="98" customFormat="1">
      <c r="A118" s="177"/>
      <c r="B118" s="177"/>
      <c r="C118" s="177"/>
      <c r="D118" s="177"/>
      <c r="E118" s="177"/>
      <c r="F118" s="177"/>
      <c r="G118" s="177"/>
      <c r="H118" s="177"/>
    </row>
    <row r="119" spans="1:8" s="98" customFormat="1">
      <c r="A119" s="177"/>
      <c r="B119" s="177"/>
      <c r="C119" s="177"/>
      <c r="D119" s="177"/>
      <c r="E119" s="177"/>
      <c r="F119" s="177"/>
      <c r="G119" s="177"/>
      <c r="H119" s="177"/>
    </row>
    <row r="120" spans="1:8" s="98" customFormat="1">
      <c r="A120" s="177"/>
      <c r="B120" s="177"/>
      <c r="C120" s="177"/>
      <c r="D120" s="177"/>
      <c r="E120" s="177"/>
      <c r="F120" s="177"/>
      <c r="G120" s="177"/>
      <c r="H120" s="177"/>
    </row>
    <row r="121" spans="1:8" s="98" customFormat="1">
      <c r="A121" s="177"/>
      <c r="B121" s="177"/>
      <c r="C121" s="177"/>
      <c r="D121" s="177"/>
      <c r="E121" s="177"/>
      <c r="F121" s="177"/>
      <c r="G121" s="177"/>
      <c r="H121" s="177"/>
    </row>
    <row r="122" spans="1:8" s="98" customFormat="1">
      <c r="A122" s="177"/>
      <c r="B122" s="177"/>
      <c r="C122" s="177"/>
      <c r="D122" s="177"/>
      <c r="E122" s="177"/>
      <c r="F122" s="177"/>
      <c r="G122" s="177"/>
      <c r="H122" s="177"/>
    </row>
    <row r="123" spans="1:8" s="98" customFormat="1">
      <c r="A123" s="177"/>
      <c r="B123" s="177"/>
      <c r="C123" s="177"/>
      <c r="D123" s="177"/>
      <c r="E123" s="177"/>
      <c r="F123" s="177"/>
      <c r="G123" s="177"/>
      <c r="H123" s="177"/>
    </row>
    <row r="124" spans="1:8" s="98" customFormat="1">
      <c r="A124" s="177"/>
      <c r="B124" s="177"/>
      <c r="C124" s="177"/>
      <c r="D124" s="177"/>
      <c r="E124" s="177"/>
      <c r="F124" s="177"/>
      <c r="G124" s="177"/>
      <c r="H124" s="177"/>
    </row>
    <row r="125" spans="1:8" s="98" customFormat="1">
      <c r="A125" s="177"/>
      <c r="B125" s="177"/>
      <c r="C125" s="177"/>
      <c r="D125" s="177"/>
      <c r="E125" s="177"/>
      <c r="F125" s="177"/>
      <c r="G125" s="177"/>
      <c r="H125" s="177"/>
    </row>
    <row r="126" spans="1:8" s="98" customFormat="1">
      <c r="A126" s="177"/>
      <c r="B126" s="177"/>
      <c r="C126" s="177"/>
      <c r="D126" s="177"/>
      <c r="E126" s="177"/>
      <c r="F126" s="177"/>
      <c r="G126" s="177"/>
      <c r="H126" s="177"/>
    </row>
    <row r="127" spans="1:8" s="98" customFormat="1">
      <c r="A127" s="177"/>
      <c r="B127" s="177"/>
      <c r="C127" s="177"/>
      <c r="D127" s="177"/>
      <c r="E127" s="177"/>
      <c r="F127" s="177"/>
      <c r="G127" s="177"/>
      <c r="H127" s="177"/>
    </row>
    <row r="128" spans="1:8" s="98" customFormat="1">
      <c r="A128" s="177"/>
      <c r="B128" s="177"/>
      <c r="C128" s="177"/>
      <c r="D128" s="177"/>
      <c r="E128" s="177"/>
      <c r="F128" s="177"/>
      <c r="G128" s="177"/>
      <c r="H128" s="177"/>
    </row>
    <row r="129" spans="1:8" s="98" customFormat="1">
      <c r="A129" s="177"/>
      <c r="B129" s="177"/>
      <c r="C129" s="177"/>
      <c r="D129" s="177"/>
      <c r="E129" s="177"/>
      <c r="F129" s="177"/>
      <c r="G129" s="177"/>
      <c r="H129" s="177"/>
    </row>
    <row r="130" spans="1:8" s="98" customFormat="1">
      <c r="A130" s="177"/>
      <c r="B130" s="177"/>
      <c r="C130" s="177"/>
      <c r="D130" s="177"/>
      <c r="E130" s="177"/>
      <c r="F130" s="177"/>
      <c r="G130" s="177"/>
      <c r="H130" s="177"/>
    </row>
    <row r="131" spans="1:8" s="98" customFormat="1">
      <c r="A131" s="177"/>
      <c r="B131" s="177"/>
      <c r="C131" s="177"/>
      <c r="D131" s="177"/>
      <c r="E131" s="177"/>
      <c r="F131" s="177"/>
      <c r="G131" s="177"/>
      <c r="H131" s="177"/>
    </row>
    <row r="132" spans="1:8" s="98" customFormat="1">
      <c r="A132" s="177"/>
      <c r="B132" s="177"/>
      <c r="C132" s="177"/>
      <c r="D132" s="177"/>
      <c r="E132" s="177"/>
      <c r="F132" s="177"/>
      <c r="G132" s="177"/>
      <c r="H132" s="177"/>
    </row>
    <row r="133" spans="1:8" s="98" customFormat="1">
      <c r="A133" s="177"/>
      <c r="B133" s="177"/>
      <c r="C133" s="177"/>
      <c r="D133" s="177"/>
      <c r="E133" s="177"/>
      <c r="F133" s="177"/>
      <c r="G133" s="177"/>
      <c r="H133" s="177"/>
    </row>
    <row r="134" spans="1:8" s="98" customFormat="1">
      <c r="A134" s="177"/>
      <c r="B134" s="177"/>
      <c r="C134" s="177"/>
      <c r="D134" s="177"/>
      <c r="E134" s="177"/>
      <c r="F134" s="177"/>
      <c r="G134" s="177"/>
      <c r="H134" s="177"/>
    </row>
    <row r="135" spans="1:8" s="98" customFormat="1">
      <c r="A135" s="177"/>
      <c r="B135" s="177"/>
      <c r="C135" s="177"/>
      <c r="D135" s="177"/>
      <c r="E135" s="177"/>
      <c r="F135" s="177"/>
      <c r="G135" s="177"/>
      <c r="H135" s="177"/>
    </row>
    <row r="136" spans="1:8" s="98" customFormat="1">
      <c r="A136" s="177"/>
      <c r="B136" s="177"/>
      <c r="C136" s="177"/>
      <c r="D136" s="177"/>
      <c r="E136" s="177"/>
      <c r="F136" s="177"/>
      <c r="G136" s="177"/>
      <c r="H136" s="177"/>
    </row>
    <row r="137" spans="1:8" s="98" customFormat="1">
      <c r="A137" s="177"/>
      <c r="B137" s="177"/>
      <c r="C137" s="177"/>
      <c r="D137" s="177"/>
      <c r="E137" s="177"/>
      <c r="F137" s="177"/>
      <c r="G137" s="177"/>
      <c r="H137" s="177"/>
    </row>
    <row r="138" spans="1:8" s="98" customFormat="1">
      <c r="A138" s="177"/>
      <c r="B138" s="177"/>
      <c r="C138" s="177"/>
      <c r="D138" s="177"/>
      <c r="E138" s="177"/>
      <c r="F138" s="177"/>
      <c r="G138" s="177"/>
      <c r="H138" s="177"/>
    </row>
    <row r="139" spans="1:8" s="98" customFormat="1">
      <c r="A139" s="177"/>
      <c r="B139" s="177"/>
      <c r="C139" s="177"/>
      <c r="D139" s="177"/>
      <c r="E139" s="177"/>
      <c r="F139" s="177"/>
      <c r="G139" s="177"/>
      <c r="H139" s="177"/>
    </row>
    <row r="140" spans="1:8" s="98" customFormat="1">
      <c r="A140" s="177"/>
      <c r="B140" s="177"/>
      <c r="C140" s="177"/>
      <c r="D140" s="177"/>
      <c r="E140" s="177"/>
      <c r="F140" s="177"/>
      <c r="G140" s="177"/>
      <c r="H140" s="177"/>
    </row>
    <row r="141" spans="1:8" s="98" customFormat="1">
      <c r="A141" s="177"/>
      <c r="B141" s="177"/>
      <c r="C141" s="177"/>
      <c r="D141" s="177"/>
      <c r="E141" s="177"/>
      <c r="F141" s="177"/>
      <c r="G141" s="177"/>
      <c r="H141" s="177"/>
    </row>
    <row r="142" spans="1:8" s="98" customFormat="1">
      <c r="A142" s="177"/>
      <c r="B142" s="177"/>
      <c r="C142" s="177"/>
      <c r="D142" s="177"/>
      <c r="E142" s="177"/>
      <c r="F142" s="177"/>
      <c r="G142" s="177"/>
      <c r="H142" s="177"/>
    </row>
    <row r="143" spans="1:8" s="98" customFormat="1">
      <c r="A143" s="177"/>
      <c r="B143" s="177"/>
      <c r="C143" s="177"/>
      <c r="D143" s="177"/>
      <c r="E143" s="177"/>
      <c r="F143" s="177"/>
      <c r="G143" s="177"/>
      <c r="H143" s="177"/>
    </row>
    <row r="144" spans="1:8" s="98" customFormat="1">
      <c r="A144" s="177"/>
      <c r="B144" s="177"/>
      <c r="C144" s="177"/>
      <c r="D144" s="177"/>
      <c r="E144" s="177"/>
      <c r="F144" s="177"/>
      <c r="G144" s="177"/>
      <c r="H144" s="177"/>
    </row>
    <row r="145" spans="1:8" s="98" customFormat="1">
      <c r="A145" s="177"/>
      <c r="B145" s="177"/>
      <c r="C145" s="177"/>
      <c r="D145" s="177"/>
      <c r="E145" s="177"/>
      <c r="F145" s="177"/>
      <c r="G145" s="177"/>
      <c r="H145" s="177"/>
    </row>
    <row r="146" spans="1:8" s="98" customFormat="1">
      <c r="A146" s="177"/>
      <c r="B146" s="177"/>
      <c r="C146" s="177"/>
      <c r="D146" s="177"/>
      <c r="E146" s="177"/>
      <c r="F146" s="177"/>
      <c r="G146" s="177"/>
      <c r="H146" s="177"/>
    </row>
    <row r="147" spans="1:8" s="98" customFormat="1">
      <c r="A147" s="177"/>
      <c r="B147" s="177"/>
      <c r="C147" s="177"/>
      <c r="D147" s="177"/>
      <c r="E147" s="177"/>
      <c r="F147" s="177"/>
      <c r="G147" s="177"/>
      <c r="H147" s="177"/>
    </row>
    <row r="148" spans="1:8" s="98" customFormat="1">
      <c r="A148" s="177"/>
      <c r="B148" s="177"/>
      <c r="C148" s="177"/>
      <c r="D148" s="177"/>
      <c r="E148" s="177"/>
      <c r="F148" s="177"/>
      <c r="G148" s="177"/>
      <c r="H148" s="177"/>
    </row>
    <row r="149" spans="1:8" s="98" customFormat="1">
      <c r="A149" s="177"/>
      <c r="B149" s="177"/>
      <c r="C149" s="177"/>
      <c r="D149" s="177"/>
      <c r="E149" s="177"/>
      <c r="F149" s="177"/>
      <c r="G149" s="177"/>
      <c r="H149" s="177"/>
    </row>
    <row r="150" spans="1:8" s="98" customFormat="1">
      <c r="A150" s="177"/>
      <c r="B150" s="177"/>
      <c r="C150" s="177"/>
      <c r="D150" s="177"/>
      <c r="E150" s="177"/>
      <c r="F150" s="177"/>
      <c r="G150" s="177"/>
      <c r="H150" s="177"/>
    </row>
    <row r="151" spans="1:8" s="98" customFormat="1">
      <c r="A151" s="177"/>
      <c r="B151" s="177"/>
      <c r="C151" s="177"/>
      <c r="D151" s="177"/>
      <c r="E151" s="177"/>
      <c r="F151" s="177"/>
      <c r="G151" s="177"/>
      <c r="H151" s="177"/>
    </row>
    <row r="152" spans="1:8" s="98" customFormat="1">
      <c r="A152" s="177"/>
      <c r="B152" s="177"/>
      <c r="C152" s="177"/>
      <c r="D152" s="177"/>
      <c r="E152" s="177"/>
      <c r="F152" s="177"/>
      <c r="G152" s="177"/>
      <c r="H152" s="177"/>
    </row>
    <row r="153" spans="1:8" s="98" customFormat="1">
      <c r="A153" s="177"/>
      <c r="B153" s="177"/>
      <c r="C153" s="177"/>
      <c r="D153" s="177"/>
      <c r="E153" s="177"/>
      <c r="F153" s="177"/>
      <c r="G153" s="177"/>
      <c r="H153" s="177"/>
    </row>
    <row r="154" spans="1:8" s="98" customFormat="1">
      <c r="A154" s="177"/>
      <c r="B154" s="177"/>
      <c r="C154" s="177"/>
      <c r="D154" s="177"/>
      <c r="E154" s="177"/>
      <c r="F154" s="177"/>
      <c r="G154" s="177"/>
      <c r="H154" s="177"/>
    </row>
    <row r="155" spans="1:8" s="98" customFormat="1">
      <c r="A155" s="177"/>
      <c r="B155" s="177"/>
      <c r="C155" s="177"/>
      <c r="D155" s="177"/>
      <c r="E155" s="177"/>
      <c r="F155" s="177"/>
      <c r="G155" s="177"/>
      <c r="H155" s="177"/>
    </row>
    <row r="156" spans="1:8" s="98" customFormat="1">
      <c r="A156" s="177"/>
      <c r="B156" s="177"/>
      <c r="C156" s="177"/>
      <c r="D156" s="177"/>
      <c r="E156" s="177"/>
      <c r="F156" s="177"/>
      <c r="G156" s="177"/>
      <c r="H156" s="177"/>
    </row>
    <row r="157" spans="1:8" s="98" customFormat="1">
      <c r="A157" s="177"/>
      <c r="B157" s="177"/>
      <c r="C157" s="177"/>
      <c r="D157" s="177"/>
      <c r="E157" s="177"/>
      <c r="F157" s="177"/>
      <c r="G157" s="177"/>
      <c r="H157" s="177"/>
    </row>
    <row r="158" spans="1:8" s="98" customFormat="1">
      <c r="A158" s="177"/>
      <c r="B158" s="177"/>
      <c r="C158" s="177"/>
      <c r="D158" s="177"/>
      <c r="E158" s="177"/>
      <c r="F158" s="177"/>
      <c r="G158" s="177"/>
      <c r="H158" s="177"/>
    </row>
    <row r="159" spans="1:8" s="98" customFormat="1">
      <c r="A159" s="177"/>
      <c r="B159" s="177"/>
      <c r="C159" s="177"/>
      <c r="D159" s="177"/>
      <c r="E159" s="177"/>
      <c r="F159" s="177"/>
      <c r="G159" s="177"/>
      <c r="H159" s="177"/>
    </row>
    <row r="160" spans="1:8" s="98" customFormat="1">
      <c r="A160" s="177"/>
      <c r="B160" s="177"/>
      <c r="C160" s="177"/>
      <c r="D160" s="177"/>
      <c r="E160" s="177"/>
      <c r="F160" s="177"/>
      <c r="G160" s="177"/>
      <c r="H160" s="177"/>
    </row>
    <row r="161" spans="1:8" s="98" customFormat="1">
      <c r="A161" s="177"/>
      <c r="B161" s="177"/>
      <c r="C161" s="177"/>
      <c r="D161" s="177"/>
      <c r="E161" s="177"/>
      <c r="F161" s="177"/>
      <c r="G161" s="177"/>
      <c r="H161" s="177"/>
    </row>
    <row r="162" spans="1:8" s="98" customFormat="1">
      <c r="A162" s="177"/>
      <c r="B162" s="177"/>
      <c r="C162" s="177"/>
      <c r="D162" s="177"/>
      <c r="E162" s="177"/>
      <c r="F162" s="177"/>
      <c r="G162" s="177"/>
      <c r="H162" s="177"/>
    </row>
    <row r="163" spans="1:8" s="98" customFormat="1">
      <c r="A163" s="177"/>
      <c r="B163" s="177"/>
      <c r="C163" s="177"/>
      <c r="D163" s="177"/>
      <c r="E163" s="177"/>
      <c r="F163" s="177"/>
      <c r="G163" s="177"/>
      <c r="H163" s="177"/>
    </row>
    <row r="164" spans="1:8" s="98" customFormat="1">
      <c r="A164" s="177"/>
      <c r="B164" s="177"/>
      <c r="C164" s="177"/>
      <c r="D164" s="177"/>
      <c r="E164" s="177"/>
      <c r="F164" s="177"/>
      <c r="G164" s="177"/>
      <c r="H164" s="177"/>
    </row>
    <row r="165" spans="1:8" s="98" customFormat="1">
      <c r="A165" s="177"/>
      <c r="B165" s="177"/>
      <c r="C165" s="177"/>
      <c r="D165" s="177"/>
      <c r="E165" s="177"/>
      <c r="F165" s="177"/>
      <c r="G165" s="177"/>
      <c r="H165" s="177"/>
    </row>
    <row r="166" spans="1:8" s="98" customFormat="1">
      <c r="A166" s="177"/>
      <c r="B166" s="177"/>
      <c r="C166" s="177"/>
      <c r="D166" s="177"/>
      <c r="E166" s="177"/>
      <c r="F166" s="177"/>
      <c r="G166" s="177"/>
      <c r="H166" s="177"/>
    </row>
    <row r="167" spans="1:8" s="98" customFormat="1">
      <c r="A167" s="177"/>
      <c r="B167" s="177"/>
      <c r="C167" s="177"/>
      <c r="D167" s="177"/>
      <c r="E167" s="177"/>
      <c r="F167" s="177"/>
      <c r="G167" s="177"/>
      <c r="H167" s="177"/>
    </row>
    <row r="168" spans="1:8" s="98" customFormat="1">
      <c r="A168" s="177"/>
      <c r="B168" s="177"/>
      <c r="C168" s="177"/>
      <c r="D168" s="177"/>
      <c r="E168" s="177"/>
      <c r="F168" s="177"/>
      <c r="G168" s="177"/>
      <c r="H168" s="177"/>
    </row>
    <row r="169" spans="1:8" s="98" customFormat="1">
      <c r="A169" s="177"/>
      <c r="B169" s="177"/>
      <c r="C169" s="177"/>
      <c r="D169" s="177"/>
      <c r="E169" s="177"/>
      <c r="F169" s="177"/>
      <c r="G169" s="177"/>
      <c r="H169" s="177"/>
    </row>
    <row r="170" spans="1:8" s="98" customFormat="1">
      <c r="A170" s="177"/>
      <c r="B170" s="177"/>
      <c r="C170" s="177"/>
      <c r="D170" s="177"/>
      <c r="E170" s="177"/>
      <c r="F170" s="177"/>
      <c r="G170" s="177"/>
      <c r="H170" s="177"/>
    </row>
    <row r="171" spans="1:8" s="98" customFormat="1">
      <c r="A171" s="177"/>
      <c r="B171" s="177"/>
      <c r="C171" s="177"/>
      <c r="D171" s="177"/>
      <c r="E171" s="177"/>
      <c r="F171" s="177"/>
      <c r="G171" s="177"/>
      <c r="H171" s="177"/>
    </row>
    <row r="172" spans="1:8" s="98" customFormat="1">
      <c r="A172" s="177"/>
      <c r="B172" s="177"/>
      <c r="C172" s="177"/>
      <c r="D172" s="177"/>
      <c r="E172" s="177"/>
      <c r="F172" s="177"/>
      <c r="G172" s="177"/>
      <c r="H172" s="177"/>
    </row>
    <row r="173" spans="1:8" s="98" customFormat="1">
      <c r="A173" s="177"/>
      <c r="B173" s="177"/>
      <c r="C173" s="177"/>
      <c r="D173" s="177"/>
      <c r="E173" s="177"/>
      <c r="F173" s="177"/>
      <c r="G173" s="177"/>
      <c r="H173" s="177"/>
    </row>
    <row r="174" spans="1:8" s="98" customFormat="1">
      <c r="A174" s="177"/>
      <c r="B174" s="177"/>
      <c r="C174" s="177"/>
      <c r="D174" s="177"/>
      <c r="E174" s="177"/>
      <c r="F174" s="177"/>
      <c r="G174" s="177"/>
      <c r="H174" s="177"/>
    </row>
    <row r="175" spans="1:8" s="98" customFormat="1">
      <c r="A175" s="177"/>
      <c r="B175" s="177"/>
      <c r="C175" s="177"/>
      <c r="D175" s="177"/>
      <c r="E175" s="177"/>
      <c r="F175" s="177"/>
      <c r="G175" s="177"/>
      <c r="H175" s="177"/>
    </row>
    <row r="176" spans="1:8" s="98" customFormat="1">
      <c r="A176" s="177"/>
      <c r="B176" s="177"/>
      <c r="C176" s="177"/>
      <c r="D176" s="177"/>
      <c r="E176" s="177"/>
      <c r="F176" s="177"/>
      <c r="G176" s="177"/>
      <c r="H176" s="177"/>
    </row>
    <row r="177" spans="1:8" s="98" customFormat="1">
      <c r="A177" s="177"/>
      <c r="B177" s="177"/>
      <c r="C177" s="177"/>
      <c r="D177" s="177"/>
      <c r="E177" s="177"/>
      <c r="F177" s="177"/>
      <c r="G177" s="177"/>
      <c r="H177" s="177"/>
    </row>
    <row r="178" spans="1:8" s="98" customFormat="1">
      <c r="A178" s="177"/>
      <c r="B178" s="177"/>
      <c r="C178" s="177"/>
      <c r="D178" s="177"/>
      <c r="E178" s="177"/>
      <c r="F178" s="177"/>
      <c r="G178" s="177"/>
      <c r="H178" s="177"/>
    </row>
    <row r="179" spans="1:8" s="98" customFormat="1">
      <c r="A179" s="177"/>
      <c r="B179" s="177"/>
      <c r="C179" s="177"/>
      <c r="D179" s="177"/>
      <c r="E179" s="177"/>
      <c r="F179" s="177"/>
      <c r="G179" s="177"/>
      <c r="H179" s="177"/>
    </row>
    <row r="180" spans="1:8" s="98" customFormat="1">
      <c r="A180" s="177"/>
      <c r="B180" s="177"/>
      <c r="C180" s="177"/>
      <c r="D180" s="177"/>
      <c r="E180" s="177"/>
      <c r="F180" s="177"/>
      <c r="G180" s="177"/>
      <c r="H180" s="177"/>
    </row>
    <row r="181" spans="1:8" s="98" customFormat="1">
      <c r="A181" s="177"/>
      <c r="B181" s="177"/>
      <c r="C181" s="177"/>
      <c r="D181" s="177"/>
      <c r="E181" s="177"/>
      <c r="F181" s="177"/>
      <c r="G181" s="177"/>
      <c r="H181" s="177"/>
    </row>
    <row r="182" spans="1:8" s="98" customFormat="1">
      <c r="A182" s="177"/>
      <c r="B182" s="177"/>
      <c r="C182" s="177"/>
      <c r="D182" s="177"/>
      <c r="E182" s="177"/>
      <c r="F182" s="177"/>
      <c r="G182" s="177"/>
      <c r="H182" s="177"/>
    </row>
    <row r="183" spans="1:8" s="98" customFormat="1">
      <c r="A183" s="177"/>
      <c r="B183" s="177"/>
      <c r="C183" s="177"/>
      <c r="D183" s="177"/>
      <c r="E183" s="177"/>
      <c r="F183" s="177"/>
      <c r="G183" s="177"/>
      <c r="H183" s="177"/>
    </row>
    <row r="184" spans="1:8" s="98" customFormat="1">
      <c r="A184" s="177"/>
      <c r="B184" s="177"/>
      <c r="C184" s="177"/>
      <c r="D184" s="177"/>
      <c r="E184" s="177"/>
      <c r="F184" s="177"/>
      <c r="G184" s="177"/>
      <c r="H184" s="177"/>
    </row>
    <row r="185" spans="1:8" s="98" customFormat="1">
      <c r="A185" s="177"/>
      <c r="B185" s="177"/>
      <c r="C185" s="177"/>
      <c r="D185" s="177"/>
      <c r="E185" s="177"/>
      <c r="F185" s="177"/>
      <c r="G185" s="177"/>
      <c r="H185" s="177"/>
    </row>
    <row r="186" spans="1:8" s="98" customFormat="1">
      <c r="A186" s="177"/>
      <c r="B186" s="177"/>
      <c r="C186" s="177"/>
      <c r="D186" s="177"/>
      <c r="E186" s="177"/>
      <c r="F186" s="177"/>
      <c r="G186" s="177"/>
      <c r="H186" s="177"/>
    </row>
    <row r="187" spans="1:8" s="98" customFormat="1">
      <c r="A187" s="177"/>
      <c r="B187" s="177"/>
      <c r="C187" s="177"/>
      <c r="D187" s="177"/>
      <c r="E187" s="177"/>
      <c r="F187" s="177"/>
      <c r="G187" s="177"/>
      <c r="H187" s="177"/>
    </row>
    <row r="188" spans="1:8" s="98" customFormat="1">
      <c r="A188" s="177"/>
      <c r="B188" s="177"/>
      <c r="C188" s="177"/>
      <c r="D188" s="177"/>
      <c r="E188" s="177"/>
      <c r="F188" s="177"/>
      <c r="G188" s="177"/>
      <c r="H188" s="177"/>
    </row>
    <row r="189" spans="1:8" s="98" customFormat="1">
      <c r="A189" s="177"/>
      <c r="B189" s="177"/>
      <c r="C189" s="177"/>
      <c r="D189" s="177"/>
      <c r="E189" s="177"/>
      <c r="F189" s="177"/>
      <c r="G189" s="177"/>
      <c r="H189" s="177"/>
    </row>
    <row r="190" spans="1:8" s="98" customFormat="1">
      <c r="A190" s="177"/>
      <c r="B190" s="177"/>
      <c r="C190" s="177"/>
      <c r="D190" s="177"/>
      <c r="E190" s="177"/>
      <c r="F190" s="177"/>
      <c r="G190" s="177"/>
      <c r="H190" s="177"/>
    </row>
    <row r="191" spans="1:8" s="98" customFormat="1">
      <c r="A191" s="177"/>
      <c r="B191" s="177"/>
      <c r="C191" s="177"/>
      <c r="D191" s="177"/>
      <c r="E191" s="177"/>
      <c r="F191" s="177"/>
      <c r="G191" s="177"/>
      <c r="H191" s="177"/>
    </row>
    <row r="192" spans="1:8" s="98" customFormat="1">
      <c r="A192" s="177"/>
      <c r="B192" s="177"/>
      <c r="C192" s="177"/>
      <c r="D192" s="177"/>
      <c r="E192" s="177"/>
      <c r="F192" s="177"/>
      <c r="G192" s="177"/>
      <c r="H192" s="177"/>
    </row>
    <row r="193" spans="1:8" s="98" customFormat="1">
      <c r="A193" s="177"/>
      <c r="B193" s="177"/>
      <c r="C193" s="177"/>
      <c r="D193" s="177"/>
      <c r="E193" s="177"/>
      <c r="F193" s="177"/>
      <c r="G193" s="177"/>
      <c r="H193" s="177"/>
    </row>
    <row r="194" spans="1:8" s="98" customFormat="1">
      <c r="A194" s="177"/>
      <c r="B194" s="177"/>
      <c r="C194" s="177"/>
      <c r="D194" s="177"/>
      <c r="E194" s="177"/>
      <c r="F194" s="177"/>
      <c r="G194" s="177"/>
      <c r="H194" s="177"/>
    </row>
    <row r="195" spans="1:8" s="98" customFormat="1">
      <c r="A195" s="177"/>
      <c r="B195" s="177"/>
      <c r="C195" s="177"/>
      <c r="D195" s="177"/>
      <c r="E195" s="177"/>
      <c r="F195" s="177"/>
      <c r="G195" s="177"/>
      <c r="H195" s="177"/>
    </row>
    <row r="196" spans="1:8" s="98" customFormat="1">
      <c r="A196" s="177"/>
      <c r="B196" s="177"/>
      <c r="C196" s="177"/>
      <c r="D196" s="177"/>
      <c r="E196" s="177"/>
      <c r="F196" s="177"/>
      <c r="G196" s="177"/>
      <c r="H196" s="177"/>
    </row>
    <row r="197" spans="1:8" s="98" customFormat="1">
      <c r="A197" s="177"/>
      <c r="B197" s="177"/>
      <c r="C197" s="177"/>
      <c r="D197" s="177"/>
      <c r="E197" s="177"/>
      <c r="F197" s="177"/>
      <c r="G197" s="177"/>
      <c r="H197" s="177"/>
    </row>
    <row r="198" spans="1:8" s="98" customFormat="1">
      <c r="A198" s="177"/>
      <c r="B198" s="177"/>
      <c r="C198" s="177"/>
      <c r="D198" s="177"/>
      <c r="E198" s="177"/>
      <c r="F198" s="177"/>
      <c r="G198" s="177"/>
      <c r="H198" s="177"/>
    </row>
    <row r="199" spans="1:8" s="98" customFormat="1">
      <c r="A199" s="177"/>
      <c r="B199" s="177"/>
      <c r="C199" s="177"/>
      <c r="D199" s="177"/>
      <c r="E199" s="177"/>
      <c r="F199" s="177"/>
      <c r="G199" s="177"/>
      <c r="H199" s="177"/>
    </row>
    <row r="200" spans="1:8" s="98" customFormat="1">
      <c r="A200" s="177"/>
      <c r="B200" s="177"/>
      <c r="C200" s="177"/>
      <c r="D200" s="177"/>
      <c r="E200" s="177"/>
      <c r="F200" s="177"/>
      <c r="G200" s="177"/>
      <c r="H200" s="177"/>
    </row>
    <row r="201" spans="1:8" s="98" customFormat="1" hidden="1">
      <c r="F201" s="177"/>
    </row>
    <row r="202" spans="1:8" s="98" customFormat="1" hidden="1">
      <c r="F202" s="177"/>
    </row>
    <row r="203" spans="1:8" s="98" customFormat="1" hidden="1">
      <c r="F203" s="177"/>
    </row>
    <row r="204" spans="1:8" s="98" customFormat="1" hidden="1">
      <c r="F204" s="177"/>
    </row>
    <row r="205" spans="1:8" s="98" customFormat="1" hidden="1">
      <c r="F205" s="177"/>
    </row>
    <row r="206" spans="1:8" s="98" customFormat="1" hidden="1">
      <c r="F206" s="177"/>
    </row>
    <row r="207" spans="1:8" s="98" customFormat="1" hidden="1">
      <c r="F207" s="177"/>
    </row>
    <row r="208" spans="1:8" s="98" customFormat="1" hidden="1">
      <c r="F208" s="177"/>
    </row>
    <row r="209" spans="6:6" s="98" customFormat="1" hidden="1">
      <c r="F209" s="177"/>
    </row>
    <row r="210" spans="6:6" s="98" customFormat="1" hidden="1">
      <c r="F210" s="177"/>
    </row>
    <row r="211" spans="6:6" s="98" customFormat="1" hidden="1">
      <c r="F211" s="177"/>
    </row>
    <row r="212" spans="6:6" s="98" customFormat="1" hidden="1">
      <c r="F212" s="177"/>
    </row>
    <row r="213" spans="6:6" s="98" customFormat="1" hidden="1">
      <c r="F213" s="177"/>
    </row>
    <row r="214" spans="6:6" s="98" customFormat="1" hidden="1">
      <c r="F214" s="177"/>
    </row>
    <row r="215" spans="6:6" s="98" customFormat="1" hidden="1">
      <c r="F215" s="177"/>
    </row>
    <row r="216" spans="6:6" s="98" customFormat="1" hidden="1">
      <c r="F216" s="177"/>
    </row>
    <row r="217" spans="6:6" s="98" customFormat="1" hidden="1">
      <c r="F217" s="177"/>
    </row>
    <row r="218" spans="6:6" s="98" customFormat="1" hidden="1">
      <c r="F218" s="177"/>
    </row>
    <row r="219" spans="6:6" s="98" customFormat="1" hidden="1">
      <c r="F219" s="177"/>
    </row>
    <row r="220" spans="6:6" s="98" customFormat="1" hidden="1">
      <c r="F220" s="177"/>
    </row>
    <row r="221" spans="6:6" s="98" customFormat="1" hidden="1">
      <c r="F221" s="177"/>
    </row>
    <row r="222" spans="6:6" s="98" customFormat="1" hidden="1">
      <c r="F222" s="177"/>
    </row>
    <row r="223" spans="6:6" s="98" customFormat="1" hidden="1">
      <c r="F223" s="177"/>
    </row>
    <row r="224" spans="6:6" s="98" customFormat="1" hidden="1">
      <c r="F224" s="177"/>
    </row>
    <row r="225" spans="6:6" s="98" customFormat="1" hidden="1">
      <c r="F225" s="177"/>
    </row>
    <row r="226" spans="6:6" s="98" customFormat="1" hidden="1">
      <c r="F226" s="177"/>
    </row>
    <row r="227" spans="6:6" s="98" customFormat="1" hidden="1">
      <c r="F227" s="177"/>
    </row>
    <row r="228" spans="6:6" s="98" customFormat="1" hidden="1">
      <c r="F228" s="177"/>
    </row>
    <row r="229" spans="6:6" s="98" customFormat="1" hidden="1">
      <c r="F229" s="177"/>
    </row>
    <row r="230" spans="6:6" s="98" customFormat="1" hidden="1">
      <c r="F230" s="177"/>
    </row>
    <row r="231" spans="6:6" s="98" customFormat="1" hidden="1">
      <c r="F231" s="177"/>
    </row>
    <row r="232" spans="6:6" s="98" customFormat="1" hidden="1">
      <c r="F232" s="177"/>
    </row>
    <row r="233" spans="6:6" s="98" customFormat="1" hidden="1">
      <c r="F233" s="177"/>
    </row>
    <row r="234" spans="6:6" s="98" customFormat="1" hidden="1">
      <c r="F234" s="177"/>
    </row>
    <row r="235" spans="6:6" s="98" customFormat="1" hidden="1">
      <c r="F235" s="177"/>
    </row>
    <row r="236" spans="6:6" s="98" customFormat="1" hidden="1">
      <c r="F236" s="177"/>
    </row>
    <row r="237" spans="6:6" s="98" customFormat="1" hidden="1">
      <c r="F237" s="177"/>
    </row>
    <row r="238" spans="6:6" s="98" customFormat="1" hidden="1">
      <c r="F238" s="177"/>
    </row>
    <row r="239" spans="6:6" s="98" customFormat="1" hidden="1">
      <c r="F239" s="177"/>
    </row>
    <row r="240" spans="6:6" s="98" customFormat="1" hidden="1">
      <c r="F240" s="177"/>
    </row>
    <row r="241" spans="6:6" s="98" customFormat="1" hidden="1">
      <c r="F241" s="177"/>
    </row>
    <row r="242" spans="6:6" s="98" customFormat="1" hidden="1">
      <c r="F242" s="177"/>
    </row>
    <row r="243" spans="6:6" s="98" customFormat="1" hidden="1">
      <c r="F243" s="177"/>
    </row>
    <row r="244" spans="6:6" s="98" customFormat="1" hidden="1">
      <c r="F244" s="177"/>
    </row>
    <row r="245" spans="6:6" s="98" customFormat="1" hidden="1">
      <c r="F245" s="177"/>
    </row>
    <row r="246" spans="6:6" s="98" customFormat="1" hidden="1">
      <c r="F246" s="177"/>
    </row>
    <row r="247" spans="6:6" s="98" customFormat="1" hidden="1">
      <c r="F247" s="177"/>
    </row>
    <row r="248" spans="6:6" s="98" customFormat="1" hidden="1">
      <c r="F248" s="177"/>
    </row>
    <row r="249" spans="6:6" s="98" customFormat="1" hidden="1">
      <c r="F249" s="177"/>
    </row>
    <row r="250" spans="6:6" s="98" customFormat="1" hidden="1">
      <c r="F250" s="177"/>
    </row>
    <row r="251" spans="6:6" s="98" customFormat="1" hidden="1">
      <c r="F251" s="177"/>
    </row>
    <row r="252" spans="6:6" s="98" customFormat="1" hidden="1">
      <c r="F252" s="177"/>
    </row>
    <row r="253" spans="6:6" s="98" customFormat="1" hidden="1">
      <c r="F253" s="177"/>
    </row>
    <row r="254" spans="6:6" s="98" customFormat="1" hidden="1">
      <c r="F254" s="177"/>
    </row>
    <row r="255" spans="6:6" s="98" customFormat="1" hidden="1">
      <c r="F255" s="177"/>
    </row>
    <row r="256" spans="6:6" s="98" customFormat="1" hidden="1">
      <c r="F256" s="177"/>
    </row>
    <row r="257" spans="6:6" s="98" customFormat="1" hidden="1">
      <c r="F257" s="177"/>
    </row>
    <row r="258" spans="6:6" s="98" customFormat="1" hidden="1">
      <c r="F258" s="177"/>
    </row>
    <row r="259" spans="6:6" s="98" customFormat="1" hidden="1">
      <c r="F259" s="177"/>
    </row>
    <row r="260" spans="6:6" s="98" customFormat="1" hidden="1">
      <c r="F260" s="177"/>
    </row>
    <row r="261" spans="6:6" s="98" customFormat="1" hidden="1">
      <c r="F261" s="177"/>
    </row>
    <row r="262" spans="6:6" s="98" customFormat="1" hidden="1">
      <c r="F262" s="177"/>
    </row>
    <row r="263" spans="6:6" s="98" customFormat="1" hidden="1">
      <c r="F263" s="177"/>
    </row>
    <row r="264" spans="6:6" s="98" customFormat="1" hidden="1">
      <c r="F264" s="177"/>
    </row>
    <row r="265" spans="6:6" s="98" customFormat="1" hidden="1">
      <c r="F265" s="177"/>
    </row>
    <row r="266" spans="6:6" s="98" customFormat="1" hidden="1">
      <c r="F266" s="177"/>
    </row>
    <row r="267" spans="6:6" s="98" customFormat="1" hidden="1">
      <c r="F267" s="177"/>
    </row>
    <row r="268" spans="6:6" s="98" customFormat="1" hidden="1">
      <c r="F268" s="177"/>
    </row>
    <row r="269" spans="6:6" s="98" customFormat="1" hidden="1">
      <c r="F269" s="177"/>
    </row>
    <row r="270" spans="6:6" s="98" customFormat="1" hidden="1">
      <c r="F270" s="177"/>
    </row>
    <row r="271" spans="6:6" s="98" customFormat="1" hidden="1">
      <c r="F271" s="177"/>
    </row>
    <row r="272" spans="6:6" s="98" customFormat="1" hidden="1">
      <c r="F272" s="177"/>
    </row>
    <row r="273" spans="6:6" s="98" customFormat="1" hidden="1">
      <c r="F273" s="177"/>
    </row>
    <row r="274" spans="6:6" s="98" customFormat="1" hidden="1">
      <c r="F274" s="177"/>
    </row>
    <row r="275" spans="6:6" s="98" customFormat="1" hidden="1">
      <c r="F275" s="177"/>
    </row>
    <row r="276" spans="6:6" s="98" customFormat="1" hidden="1">
      <c r="F276" s="177"/>
    </row>
    <row r="277" spans="6:6" s="98" customFormat="1" hidden="1">
      <c r="F277" s="177"/>
    </row>
    <row r="278" spans="6:6" s="98" customFormat="1" hidden="1">
      <c r="F278" s="177"/>
    </row>
    <row r="279" spans="6:6" s="98" customFormat="1" hidden="1">
      <c r="F279" s="177"/>
    </row>
    <row r="280" spans="6:6" s="98" customFormat="1" hidden="1">
      <c r="F280" s="177"/>
    </row>
    <row r="281" spans="6:6" s="98" customFormat="1" hidden="1">
      <c r="F281" s="177"/>
    </row>
    <row r="282" spans="6:6" s="98" customFormat="1" hidden="1">
      <c r="F282" s="177"/>
    </row>
    <row r="283" spans="6:6" s="98" customFormat="1" hidden="1">
      <c r="F283" s="177"/>
    </row>
    <row r="284" spans="6:6" s="98" customFormat="1" hidden="1">
      <c r="F284" s="177"/>
    </row>
    <row r="285" spans="6:6" s="98" customFormat="1" hidden="1">
      <c r="F285" s="177"/>
    </row>
    <row r="286" spans="6:6" s="98" customFormat="1" hidden="1">
      <c r="F286" s="177"/>
    </row>
    <row r="287" spans="6:6" s="98" customFormat="1" hidden="1">
      <c r="F287" s="177"/>
    </row>
    <row r="288" spans="6:6" s="98" customFormat="1" hidden="1">
      <c r="F288" s="177"/>
    </row>
    <row r="289" spans="6:6" s="98" customFormat="1" hidden="1">
      <c r="F289" s="177"/>
    </row>
    <row r="290" spans="6:6" s="98" customFormat="1" hidden="1">
      <c r="F290" s="177"/>
    </row>
    <row r="291" spans="6:6" s="98" customFormat="1" hidden="1">
      <c r="F291" s="177"/>
    </row>
    <row r="292" spans="6:6" s="98" customFormat="1" hidden="1">
      <c r="F292" s="177"/>
    </row>
    <row r="293" spans="6:6" s="98" customFormat="1" hidden="1">
      <c r="F293" s="177"/>
    </row>
    <row r="294" spans="6:6" s="98" customFormat="1" hidden="1">
      <c r="F294" s="177"/>
    </row>
    <row r="295" spans="6:6" s="98" customFormat="1" hidden="1">
      <c r="F295" s="177"/>
    </row>
    <row r="296" spans="6:6" s="98" customFormat="1" hidden="1">
      <c r="F296" s="177"/>
    </row>
    <row r="297" spans="6:6" s="98" customFormat="1" hidden="1">
      <c r="F297" s="177"/>
    </row>
    <row r="298" spans="6:6" s="98" customFormat="1" hidden="1">
      <c r="F298" s="177"/>
    </row>
    <row r="299" spans="6:6" s="98" customFormat="1" hidden="1">
      <c r="F299" s="177"/>
    </row>
    <row r="300" spans="6:6" s="98" customFormat="1" hidden="1">
      <c r="F300" s="177"/>
    </row>
    <row r="301" spans="6:6" s="98" customFormat="1" hidden="1">
      <c r="F301" s="177"/>
    </row>
    <row r="302" spans="6:6" s="98" customFormat="1" hidden="1">
      <c r="F302" s="177"/>
    </row>
    <row r="303" spans="6:6" s="98" customFormat="1" hidden="1">
      <c r="F303" s="177"/>
    </row>
    <row r="304" spans="6:6" s="98" customFormat="1" hidden="1">
      <c r="F304" s="177"/>
    </row>
    <row r="305" spans="6:6" s="98" customFormat="1" hidden="1">
      <c r="F305" s="177"/>
    </row>
    <row r="306" spans="6:6" s="98" customFormat="1" hidden="1">
      <c r="F306" s="177"/>
    </row>
    <row r="307" spans="6:6" s="98" customFormat="1" hidden="1">
      <c r="F307" s="177"/>
    </row>
    <row r="308" spans="6:6" s="98" customFormat="1" hidden="1">
      <c r="F308" s="177"/>
    </row>
    <row r="309" spans="6:6" s="98" customFormat="1" hidden="1">
      <c r="F309" s="177"/>
    </row>
    <row r="310" spans="6:6" s="98" customFormat="1" hidden="1">
      <c r="F310" s="177"/>
    </row>
    <row r="311" spans="6:6" s="98" customFormat="1" hidden="1">
      <c r="F311" s="177"/>
    </row>
    <row r="312" spans="6:6" s="98" customFormat="1" hidden="1">
      <c r="F312" s="177"/>
    </row>
    <row r="313" spans="6:6" s="98" customFormat="1" hidden="1">
      <c r="F313" s="177"/>
    </row>
    <row r="314" spans="6:6" s="98" customFormat="1" hidden="1">
      <c r="F314" s="177"/>
    </row>
    <row r="315" spans="6:6" s="98" customFormat="1" hidden="1">
      <c r="F315" s="177"/>
    </row>
    <row r="316" spans="6:6" s="98" customFormat="1" hidden="1">
      <c r="F316" s="177"/>
    </row>
    <row r="317" spans="6:6" s="98" customFormat="1" hidden="1">
      <c r="F317" s="177"/>
    </row>
    <row r="318" spans="6:6" s="98" customFormat="1" hidden="1">
      <c r="F318" s="177"/>
    </row>
    <row r="319" spans="6:6" s="98" customFormat="1" hidden="1">
      <c r="F319" s="177"/>
    </row>
    <row r="320" spans="6:6" s="98" customFormat="1" hidden="1">
      <c r="F320" s="177"/>
    </row>
    <row r="321" spans="6:6" s="98" customFormat="1" hidden="1">
      <c r="F321" s="177"/>
    </row>
    <row r="322" spans="6:6" s="98" customFormat="1" hidden="1">
      <c r="F322" s="177"/>
    </row>
    <row r="323" spans="6:6" s="98" customFormat="1" hidden="1">
      <c r="F323" s="177"/>
    </row>
    <row r="324" spans="6:6" s="98" customFormat="1" hidden="1">
      <c r="F324" s="177"/>
    </row>
    <row r="325" spans="6:6" s="98" customFormat="1" hidden="1">
      <c r="F325" s="177"/>
    </row>
    <row r="326" spans="6:6" s="98" customFormat="1" hidden="1">
      <c r="F326" s="177"/>
    </row>
    <row r="327" spans="6:6" s="98" customFormat="1" hidden="1">
      <c r="F327" s="177"/>
    </row>
    <row r="328" spans="6:6" s="98" customFormat="1" hidden="1">
      <c r="F328" s="177"/>
    </row>
    <row r="329" spans="6:6" s="98" customFormat="1" hidden="1">
      <c r="F329" s="177"/>
    </row>
    <row r="330" spans="6:6" s="98" customFormat="1" hidden="1">
      <c r="F330" s="177"/>
    </row>
    <row r="331" spans="6:6" s="98" customFormat="1" hidden="1">
      <c r="F331" s="177"/>
    </row>
    <row r="332" spans="6:6" s="98" customFormat="1" hidden="1">
      <c r="F332" s="177"/>
    </row>
    <row r="333" spans="6:6" s="98" customFormat="1" hidden="1">
      <c r="F333" s="177"/>
    </row>
    <row r="334" spans="6:6" s="98" customFormat="1" hidden="1">
      <c r="F334" s="177"/>
    </row>
    <row r="335" spans="6:6" s="98" customFormat="1" hidden="1">
      <c r="F335" s="177"/>
    </row>
    <row r="336" spans="6:6" s="98" customFormat="1" hidden="1">
      <c r="F336" s="177"/>
    </row>
    <row r="337" spans="6:6" s="98" customFormat="1" hidden="1">
      <c r="F337" s="177"/>
    </row>
    <row r="338" spans="6:6" s="98" customFormat="1" hidden="1">
      <c r="F338" s="177"/>
    </row>
    <row r="339" spans="6:6" s="98" customFormat="1" hidden="1">
      <c r="F339" s="177"/>
    </row>
    <row r="340" spans="6:6" s="98" customFormat="1" hidden="1">
      <c r="F340" s="177"/>
    </row>
    <row r="341" spans="6:6" s="98" customFormat="1" hidden="1">
      <c r="F341" s="177"/>
    </row>
    <row r="342" spans="6:6" s="98" customFormat="1" hidden="1">
      <c r="F342" s="177"/>
    </row>
    <row r="343" spans="6:6" s="98" customFormat="1" hidden="1">
      <c r="F343" s="177"/>
    </row>
    <row r="344" spans="6:6" s="98" customFormat="1" hidden="1">
      <c r="F344" s="177"/>
    </row>
    <row r="345" spans="6:6" s="98" customFormat="1" hidden="1">
      <c r="F345" s="177"/>
    </row>
    <row r="346" spans="6:6" s="98" customFormat="1" hidden="1">
      <c r="F346" s="177"/>
    </row>
    <row r="347" spans="6:6" s="98" customFormat="1" hidden="1">
      <c r="F347" s="177"/>
    </row>
    <row r="348" spans="6:6" s="98" customFormat="1" hidden="1">
      <c r="F348" s="177"/>
    </row>
    <row r="349" spans="6:6" s="98" customFormat="1" hidden="1">
      <c r="F349" s="177"/>
    </row>
    <row r="350" spans="6:6" s="98" customFormat="1" hidden="1">
      <c r="F350" s="177"/>
    </row>
    <row r="351" spans="6:6" s="98" customFormat="1" hidden="1">
      <c r="F351" s="177"/>
    </row>
    <row r="352" spans="6:6" s="98" customFormat="1" hidden="1">
      <c r="F352" s="177"/>
    </row>
    <row r="353" spans="6:6" s="98" customFormat="1" hidden="1">
      <c r="F353" s="177"/>
    </row>
    <row r="354" spans="6:6" s="98" customFormat="1" hidden="1">
      <c r="F354" s="177"/>
    </row>
    <row r="355" spans="6:6" s="98" customFormat="1" hidden="1">
      <c r="F355" s="177"/>
    </row>
    <row r="356" spans="6:6" s="98" customFormat="1" hidden="1">
      <c r="F356" s="177"/>
    </row>
    <row r="357" spans="6:6" s="98" customFormat="1" hidden="1">
      <c r="F357" s="177"/>
    </row>
    <row r="358" spans="6:6" s="98" customFormat="1" hidden="1">
      <c r="F358" s="177"/>
    </row>
    <row r="359" spans="6:6" s="98" customFormat="1" hidden="1">
      <c r="F359" s="177"/>
    </row>
    <row r="360" spans="6:6" s="98" customFormat="1" hidden="1">
      <c r="F360" s="177"/>
    </row>
    <row r="361" spans="6:6" s="98" customFormat="1" hidden="1">
      <c r="F361" s="177"/>
    </row>
    <row r="362" spans="6:6" s="98" customFormat="1" hidden="1">
      <c r="F362" s="177"/>
    </row>
    <row r="363" spans="6:6" s="98" customFormat="1" hidden="1">
      <c r="F363" s="177"/>
    </row>
    <row r="364" spans="6:6" s="98" customFormat="1" hidden="1">
      <c r="F364" s="177"/>
    </row>
    <row r="365" spans="6:6" s="98" customFormat="1" hidden="1">
      <c r="F365" s="177"/>
    </row>
    <row r="366" spans="6:6" s="98" customFormat="1" hidden="1">
      <c r="F366" s="177"/>
    </row>
    <row r="367" spans="6:6" s="98" customFormat="1" hidden="1">
      <c r="F367" s="177"/>
    </row>
    <row r="368" spans="6:6" s="98" customFormat="1" hidden="1">
      <c r="F368" s="177"/>
    </row>
    <row r="369" spans="6:6" s="98" customFormat="1" hidden="1">
      <c r="F369" s="177"/>
    </row>
    <row r="370" spans="6:6" s="98" customFormat="1" hidden="1">
      <c r="F370" s="177"/>
    </row>
    <row r="371" spans="6:6" s="98" customFormat="1" hidden="1">
      <c r="F371" s="177"/>
    </row>
    <row r="372" spans="6:6" s="98" customFormat="1" hidden="1">
      <c r="F372" s="177"/>
    </row>
    <row r="373" spans="6:6" s="98" customFormat="1" hidden="1">
      <c r="F373" s="177"/>
    </row>
    <row r="374" spans="6:6" s="98" customFormat="1" hidden="1">
      <c r="F374" s="177"/>
    </row>
    <row r="375" spans="6:6" s="98" customFormat="1" hidden="1">
      <c r="F375" s="177"/>
    </row>
    <row r="376" spans="6:6" s="98" customFormat="1" hidden="1">
      <c r="F376" s="177"/>
    </row>
    <row r="377" spans="6:6" s="98" customFormat="1" hidden="1">
      <c r="F377" s="177"/>
    </row>
    <row r="378" spans="6:6" s="98" customFormat="1" hidden="1">
      <c r="F378" s="177"/>
    </row>
    <row r="379" spans="6:6" s="98" customFormat="1" hidden="1">
      <c r="F379" s="177"/>
    </row>
    <row r="380" spans="6:6" s="98" customFormat="1" hidden="1">
      <c r="F380" s="177"/>
    </row>
    <row r="381" spans="6:6" s="98" customFormat="1" hidden="1">
      <c r="F381" s="177"/>
    </row>
    <row r="382" spans="6:6" s="98" customFormat="1" hidden="1">
      <c r="F382" s="177"/>
    </row>
    <row r="383" spans="6:6" s="98" customFormat="1" hidden="1">
      <c r="F383" s="177"/>
    </row>
    <row r="384" spans="6:6" s="98" customFormat="1" hidden="1">
      <c r="F384" s="177"/>
    </row>
    <row r="385" spans="6:6" s="98" customFormat="1" hidden="1">
      <c r="F385" s="177"/>
    </row>
    <row r="386" spans="6:6" s="98" customFormat="1" hidden="1">
      <c r="F386" s="177"/>
    </row>
    <row r="387" spans="6:6" s="98" customFormat="1" hidden="1">
      <c r="F387" s="177"/>
    </row>
    <row r="388" spans="6:6" s="98" customFormat="1" hidden="1">
      <c r="F388" s="177"/>
    </row>
    <row r="389" spans="6:6" s="98" customFormat="1" hidden="1">
      <c r="F389" s="177"/>
    </row>
    <row r="390" spans="6:6" s="98" customFormat="1" hidden="1">
      <c r="F390" s="177"/>
    </row>
    <row r="391" spans="6:6" s="98" customFormat="1" hidden="1">
      <c r="F391" s="177"/>
    </row>
    <row r="392" spans="6:6" s="98" customFormat="1" hidden="1">
      <c r="F392" s="177"/>
    </row>
    <row r="393" spans="6:6" s="98" customFormat="1" hidden="1">
      <c r="F393" s="177"/>
    </row>
    <row r="394" spans="6:6" s="98" customFormat="1" hidden="1">
      <c r="F394" s="177"/>
    </row>
    <row r="395" spans="6:6" s="98" customFormat="1" hidden="1">
      <c r="F395" s="177"/>
    </row>
    <row r="396" spans="6:6" s="98" customFormat="1" hidden="1">
      <c r="F396" s="177"/>
    </row>
    <row r="397" spans="6:6" s="98" customFormat="1" hidden="1">
      <c r="F397" s="177"/>
    </row>
    <row r="398" spans="6:6" s="98" customFormat="1" hidden="1">
      <c r="F398" s="177"/>
    </row>
    <row r="399" spans="6:6" s="98" customFormat="1" hidden="1">
      <c r="F399" s="177"/>
    </row>
    <row r="400" spans="6:6" s="98" customFormat="1" hidden="1">
      <c r="F400" s="177"/>
    </row>
    <row r="401" spans="6:6" s="98" customFormat="1" hidden="1">
      <c r="F401" s="177"/>
    </row>
    <row r="402" spans="6:6" s="98" customFormat="1" hidden="1">
      <c r="F402" s="177"/>
    </row>
    <row r="403" spans="6:6" s="98" customFormat="1" hidden="1">
      <c r="F403" s="177"/>
    </row>
    <row r="404" spans="6:6" s="98" customFormat="1" hidden="1">
      <c r="F404" s="177"/>
    </row>
    <row r="405" spans="6:6" s="98" customFormat="1" hidden="1">
      <c r="F405" s="177"/>
    </row>
    <row r="406" spans="6:6" s="98" customFormat="1" hidden="1">
      <c r="F406" s="177"/>
    </row>
    <row r="407" spans="6:6" s="98" customFormat="1" hidden="1">
      <c r="F407" s="177"/>
    </row>
    <row r="408" spans="6:6" s="98" customFormat="1" hidden="1">
      <c r="F408" s="177"/>
    </row>
    <row r="409" spans="6:6" s="98" customFormat="1" hidden="1">
      <c r="F409" s="177"/>
    </row>
    <row r="410" spans="6:6" s="98" customFormat="1" hidden="1">
      <c r="F410" s="177"/>
    </row>
    <row r="411" spans="6:6" s="98" customFormat="1" hidden="1">
      <c r="F411" s="177"/>
    </row>
    <row r="412" spans="6:6" s="98" customFormat="1" hidden="1">
      <c r="F412" s="177"/>
    </row>
    <row r="413" spans="6:6" s="98" customFormat="1" hidden="1">
      <c r="F413" s="177"/>
    </row>
    <row r="414" spans="6:6" s="98" customFormat="1" hidden="1">
      <c r="F414" s="177"/>
    </row>
    <row r="415" spans="6:6" s="98" customFormat="1" hidden="1">
      <c r="F415" s="177"/>
    </row>
    <row r="416" spans="6:6" s="98" customFormat="1" hidden="1">
      <c r="F416" s="177"/>
    </row>
    <row r="417" spans="6:6" s="98" customFormat="1" hidden="1">
      <c r="F417" s="177"/>
    </row>
    <row r="418" spans="6:6" s="98" customFormat="1" hidden="1">
      <c r="F418" s="177"/>
    </row>
    <row r="419" spans="6:6" s="98" customFormat="1" hidden="1">
      <c r="F419" s="177"/>
    </row>
    <row r="420" spans="6:6" s="98" customFormat="1" hidden="1">
      <c r="F420" s="177"/>
    </row>
    <row r="421" spans="6:6" s="98" customFormat="1" hidden="1">
      <c r="F421" s="177"/>
    </row>
    <row r="422" spans="6:6" s="98" customFormat="1" hidden="1">
      <c r="F422" s="177"/>
    </row>
    <row r="423" spans="6:6" s="98" customFormat="1" hidden="1">
      <c r="F423" s="177"/>
    </row>
    <row r="424" spans="6:6" s="98" customFormat="1" hidden="1">
      <c r="F424" s="177"/>
    </row>
    <row r="425" spans="6:6" s="98" customFormat="1" hidden="1">
      <c r="F425" s="177"/>
    </row>
    <row r="426" spans="6:6" s="98" customFormat="1" hidden="1">
      <c r="F426" s="177"/>
    </row>
    <row r="427" spans="6:6" s="98" customFormat="1" hidden="1">
      <c r="F427" s="177"/>
    </row>
    <row r="428" spans="6:6" s="98" customFormat="1" hidden="1">
      <c r="F428" s="177"/>
    </row>
    <row r="429" spans="6:6" s="98" customFormat="1" hidden="1">
      <c r="F429" s="177"/>
    </row>
    <row r="430" spans="6:6" s="98" customFormat="1" hidden="1">
      <c r="F430" s="177"/>
    </row>
    <row r="431" spans="6:6" s="98" customFormat="1" hidden="1">
      <c r="F431" s="177"/>
    </row>
    <row r="432" spans="6:6" s="98" customFormat="1" hidden="1">
      <c r="F432" s="177"/>
    </row>
    <row r="433" spans="6:6" s="98" customFormat="1" hidden="1">
      <c r="F433" s="177"/>
    </row>
    <row r="434" spans="6:6" s="98" customFormat="1" hidden="1">
      <c r="F434" s="177"/>
    </row>
    <row r="435" spans="6:6" s="98" customFormat="1" hidden="1">
      <c r="F435" s="177"/>
    </row>
    <row r="436" spans="6:6" s="98" customFormat="1" hidden="1">
      <c r="F436" s="177"/>
    </row>
    <row r="437" spans="6:6" s="98" customFormat="1" hidden="1">
      <c r="F437" s="177"/>
    </row>
    <row r="438" spans="6:6" s="98" customFormat="1" hidden="1">
      <c r="F438" s="177"/>
    </row>
    <row r="439" spans="6:6" s="98" customFormat="1" hidden="1">
      <c r="F439" s="177"/>
    </row>
    <row r="440" spans="6:6" s="98" customFormat="1" hidden="1">
      <c r="F440" s="177"/>
    </row>
    <row r="441" spans="6:6" s="98" customFormat="1" hidden="1">
      <c r="F441" s="177"/>
    </row>
    <row r="442" spans="6:6" s="98" customFormat="1" hidden="1">
      <c r="F442" s="177"/>
    </row>
    <row r="443" spans="6:6" s="98" customFormat="1" hidden="1">
      <c r="F443" s="177"/>
    </row>
    <row r="444" spans="6:6" s="98" customFormat="1" hidden="1">
      <c r="F444" s="177"/>
    </row>
    <row r="445" spans="6:6" s="98" customFormat="1" hidden="1">
      <c r="F445" s="177"/>
    </row>
    <row r="446" spans="6:6" s="98" customFormat="1" hidden="1">
      <c r="F446" s="177"/>
    </row>
    <row r="447" spans="6:6" s="98" customFormat="1" hidden="1">
      <c r="F447" s="177"/>
    </row>
    <row r="448" spans="6:6" s="98" customFormat="1" hidden="1">
      <c r="F448" s="177"/>
    </row>
    <row r="449" spans="6:6" s="98" customFormat="1" hidden="1">
      <c r="F449" s="177"/>
    </row>
    <row r="450" spans="6:6" s="98" customFormat="1" hidden="1">
      <c r="F450" s="177"/>
    </row>
    <row r="451" spans="6:6" s="98" customFormat="1" hidden="1">
      <c r="F451" s="177"/>
    </row>
    <row r="452" spans="6:6" s="98" customFormat="1" hidden="1">
      <c r="F452" s="177"/>
    </row>
    <row r="453" spans="6:6" s="98" customFormat="1" hidden="1">
      <c r="F453" s="177"/>
    </row>
    <row r="454" spans="6:6" s="98" customFormat="1" hidden="1">
      <c r="F454" s="177"/>
    </row>
    <row r="455" spans="6:6" s="98" customFormat="1" hidden="1">
      <c r="F455" s="177"/>
    </row>
    <row r="456" spans="6:6" s="98" customFormat="1" hidden="1">
      <c r="F456" s="177"/>
    </row>
    <row r="457" spans="6:6" s="98" customFormat="1" hidden="1">
      <c r="F457" s="177"/>
    </row>
    <row r="458" spans="6:6" s="98" customFormat="1" hidden="1">
      <c r="F458" s="177"/>
    </row>
    <row r="459" spans="6:6" s="98" customFormat="1" hidden="1">
      <c r="F459" s="177"/>
    </row>
    <row r="460" spans="6:6" s="98" customFormat="1" hidden="1">
      <c r="F460" s="177"/>
    </row>
    <row r="461" spans="6:6" s="98" customFormat="1" hidden="1">
      <c r="F461" s="177"/>
    </row>
    <row r="462" spans="6:6" s="98" customFormat="1" hidden="1">
      <c r="F462" s="177"/>
    </row>
    <row r="463" spans="6:6" s="98" customFormat="1" hidden="1">
      <c r="F463" s="177"/>
    </row>
    <row r="464" spans="6:6" s="98" customFormat="1" hidden="1">
      <c r="F464" s="177"/>
    </row>
    <row r="465" spans="6:6" s="98" customFormat="1" hidden="1">
      <c r="F465" s="177"/>
    </row>
    <row r="466" spans="6:6" s="98" customFormat="1" hidden="1">
      <c r="F466" s="177"/>
    </row>
    <row r="467" spans="6:6" s="98" customFormat="1" hidden="1">
      <c r="F467" s="177"/>
    </row>
    <row r="468" spans="6:6" s="98" customFormat="1" hidden="1">
      <c r="F468" s="177"/>
    </row>
    <row r="469" spans="6:6" s="98" customFormat="1" hidden="1">
      <c r="F469" s="177"/>
    </row>
    <row r="470" spans="6:6" s="98" customFormat="1" hidden="1">
      <c r="F470" s="177"/>
    </row>
    <row r="471" spans="6:6" s="98" customFormat="1" hidden="1">
      <c r="F471" s="177"/>
    </row>
    <row r="472" spans="6:6" s="98" customFormat="1" hidden="1">
      <c r="F472" s="177"/>
    </row>
    <row r="473" spans="6:6" s="98" customFormat="1" hidden="1">
      <c r="F473" s="177"/>
    </row>
    <row r="474" spans="6:6" s="98" customFormat="1" hidden="1">
      <c r="F474" s="177"/>
    </row>
    <row r="475" spans="6:6" s="98" customFormat="1" hidden="1">
      <c r="F475" s="177"/>
    </row>
    <row r="476" spans="6:6" s="98" customFormat="1" hidden="1">
      <c r="F476" s="177"/>
    </row>
    <row r="477" spans="6:6" s="98" customFormat="1" hidden="1">
      <c r="F477" s="177"/>
    </row>
    <row r="478" spans="6:6" s="98" customFormat="1" hidden="1">
      <c r="F478" s="177"/>
    </row>
    <row r="479" spans="6:6" s="98" customFormat="1" hidden="1">
      <c r="F479" s="177"/>
    </row>
    <row r="480" spans="6:6" s="98" customFormat="1" hidden="1">
      <c r="F480" s="177"/>
    </row>
    <row r="481" spans="6:6" s="98" customFormat="1" hidden="1">
      <c r="F481" s="177"/>
    </row>
    <row r="482" spans="6:6" s="98" customFormat="1" hidden="1">
      <c r="F482" s="177"/>
    </row>
    <row r="483" spans="6:6" s="98" customFormat="1" hidden="1">
      <c r="F483" s="177"/>
    </row>
    <row r="484" spans="6:6" s="98" customFormat="1" hidden="1">
      <c r="F484" s="177"/>
    </row>
    <row r="485" spans="6:6" s="98" customFormat="1" hidden="1">
      <c r="F485" s="177"/>
    </row>
    <row r="486" spans="6:6" s="98" customFormat="1" hidden="1">
      <c r="F486" s="177"/>
    </row>
    <row r="487" spans="6:6" s="98" customFormat="1" hidden="1">
      <c r="F487" s="177"/>
    </row>
    <row r="488" spans="6:6" s="98" customFormat="1" hidden="1">
      <c r="F488" s="177"/>
    </row>
    <row r="489" spans="6:6" s="98" customFormat="1" hidden="1">
      <c r="F489" s="177"/>
    </row>
    <row r="490" spans="6:6" s="98" customFormat="1" hidden="1">
      <c r="F490" s="177"/>
    </row>
    <row r="491" spans="6:6" s="98" customFormat="1" hidden="1">
      <c r="F491" s="177"/>
    </row>
    <row r="492" spans="6:6" s="98" customFormat="1" hidden="1">
      <c r="F492" s="177"/>
    </row>
    <row r="493" spans="6:6" s="98" customFormat="1" hidden="1">
      <c r="F493" s="177"/>
    </row>
    <row r="494" spans="6:6" s="98" customFormat="1" hidden="1">
      <c r="F494" s="177"/>
    </row>
    <row r="495" spans="6:6" s="98" customFormat="1" hidden="1">
      <c r="F495" s="177"/>
    </row>
    <row r="496" spans="6:6" s="98" customFormat="1" hidden="1">
      <c r="F496" s="177"/>
    </row>
    <row r="497" spans="6:6" s="98" customFormat="1" hidden="1">
      <c r="F497" s="177"/>
    </row>
    <row r="498" spans="6:6" s="98" customFormat="1" hidden="1">
      <c r="F498" s="177"/>
    </row>
    <row r="499" spans="6:6" s="98" customFormat="1" hidden="1">
      <c r="F499" s="177"/>
    </row>
    <row r="500" spans="6:6" s="98" customFormat="1" hidden="1">
      <c r="F500" s="177"/>
    </row>
    <row r="501" spans="6:6" s="98" customFormat="1" hidden="1">
      <c r="F501" s="177"/>
    </row>
    <row r="502" spans="6:6" s="98" customFormat="1" hidden="1">
      <c r="F502" s="177"/>
    </row>
    <row r="503" spans="6:6" s="98" customFormat="1" hidden="1">
      <c r="F503" s="177"/>
    </row>
    <row r="504" spans="6:6" s="98" customFormat="1" hidden="1">
      <c r="F504" s="177"/>
    </row>
    <row r="505" spans="6:6" s="98" customFormat="1" hidden="1">
      <c r="F505" s="177"/>
    </row>
    <row r="506" spans="6:6" s="98" customFormat="1" hidden="1">
      <c r="F506" s="177"/>
    </row>
    <row r="507" spans="6:6" s="98" customFormat="1" hidden="1">
      <c r="F507" s="177"/>
    </row>
    <row r="508" spans="6:6" s="98" customFormat="1" hidden="1">
      <c r="F508" s="177"/>
    </row>
    <row r="509" spans="6:6" s="98" customFormat="1" hidden="1">
      <c r="F509" s="177"/>
    </row>
    <row r="510" spans="6:6" s="98" customFormat="1" hidden="1">
      <c r="F510" s="177"/>
    </row>
    <row r="511" spans="6:6" s="98" customFormat="1" hidden="1">
      <c r="F511" s="177"/>
    </row>
    <row r="512" spans="6:6" s="98" customFormat="1" hidden="1">
      <c r="F512" s="177"/>
    </row>
    <row r="513" spans="6:6" s="98" customFormat="1" hidden="1">
      <c r="F513" s="177"/>
    </row>
    <row r="514" spans="6:6" s="98" customFormat="1" hidden="1">
      <c r="F514" s="177"/>
    </row>
    <row r="515" spans="6:6" s="98" customFormat="1" hidden="1">
      <c r="F515" s="177"/>
    </row>
    <row r="516" spans="6:6" s="98" customFormat="1" hidden="1">
      <c r="F516" s="177"/>
    </row>
    <row r="517" spans="6:6" s="98" customFormat="1" hidden="1">
      <c r="F517" s="177"/>
    </row>
    <row r="518" spans="6:6" s="98" customFormat="1" hidden="1">
      <c r="F518" s="177"/>
    </row>
    <row r="519" spans="6:6" s="98" customFormat="1" hidden="1">
      <c r="F519" s="177"/>
    </row>
    <row r="520" spans="6:6" s="98" customFormat="1" hidden="1">
      <c r="F520" s="177"/>
    </row>
    <row r="521" spans="6:6" s="98" customFormat="1" hidden="1">
      <c r="F521" s="177"/>
    </row>
    <row r="522" spans="6:6" s="98" customFormat="1" hidden="1">
      <c r="F522" s="177"/>
    </row>
    <row r="523" spans="6:6" s="98" customFormat="1" hidden="1">
      <c r="F523" s="177"/>
    </row>
    <row r="524" spans="6:6" s="98" customFormat="1" hidden="1">
      <c r="F524" s="177"/>
    </row>
    <row r="525" spans="6:6" s="98" customFormat="1" hidden="1">
      <c r="F525" s="177"/>
    </row>
    <row r="526" spans="6:6" s="98" customFormat="1" hidden="1">
      <c r="F526" s="177"/>
    </row>
    <row r="527" spans="6:6" s="98" customFormat="1" hidden="1">
      <c r="F527" s="177"/>
    </row>
    <row r="528" spans="6:6" s="98" customFormat="1" hidden="1">
      <c r="F528" s="177"/>
    </row>
    <row r="529" spans="6:6" s="98" customFormat="1" hidden="1">
      <c r="F529" s="177"/>
    </row>
    <row r="530" spans="6:6" s="98" customFormat="1" hidden="1">
      <c r="F530" s="177"/>
    </row>
    <row r="531" spans="6:6" s="98" customFormat="1" hidden="1">
      <c r="F531" s="177"/>
    </row>
    <row r="532" spans="6:6" s="98" customFormat="1" hidden="1">
      <c r="F532" s="177"/>
    </row>
    <row r="533" spans="6:6" s="98" customFormat="1" hidden="1">
      <c r="F533" s="177"/>
    </row>
    <row r="534" spans="6:6" s="98" customFormat="1" hidden="1">
      <c r="F534" s="177"/>
    </row>
    <row r="535" spans="6:6" s="98" customFormat="1" hidden="1">
      <c r="F535" s="177"/>
    </row>
    <row r="536" spans="6:6" s="98" customFormat="1" hidden="1">
      <c r="F536" s="177"/>
    </row>
    <row r="537" spans="6:6" s="98" customFormat="1" hidden="1">
      <c r="F537" s="177"/>
    </row>
    <row r="538" spans="6:6" s="98" customFormat="1" hidden="1">
      <c r="F538" s="177"/>
    </row>
    <row r="539" spans="6:6" s="98" customFormat="1" hidden="1">
      <c r="F539" s="177"/>
    </row>
    <row r="540" spans="6:6" s="98" customFormat="1" hidden="1">
      <c r="F540" s="177"/>
    </row>
    <row r="541" spans="6:6" s="98" customFormat="1" hidden="1">
      <c r="F541" s="177"/>
    </row>
    <row r="542" spans="6:6" s="98" customFormat="1" hidden="1">
      <c r="F542" s="177"/>
    </row>
    <row r="543" spans="6:6" s="98" customFormat="1" hidden="1">
      <c r="F543" s="177"/>
    </row>
    <row r="544" spans="6:6" s="98" customFormat="1" hidden="1">
      <c r="F544" s="177"/>
    </row>
    <row r="545" spans="6:6" s="98" customFormat="1" hidden="1">
      <c r="F545" s="177"/>
    </row>
    <row r="546" spans="6:6" s="98" customFormat="1" hidden="1">
      <c r="F546" s="177"/>
    </row>
    <row r="547" spans="6:6" s="98" customFormat="1" hidden="1">
      <c r="F547" s="177"/>
    </row>
    <row r="548" spans="6:6" s="98" customFormat="1" hidden="1">
      <c r="F548" s="177"/>
    </row>
    <row r="549" spans="6:6" s="98" customFormat="1" hidden="1">
      <c r="F549" s="177"/>
    </row>
    <row r="550" spans="6:6" s="98" customFormat="1" hidden="1">
      <c r="F550" s="177"/>
    </row>
    <row r="551" spans="6:6" s="98" customFormat="1" hidden="1">
      <c r="F551" s="177"/>
    </row>
    <row r="552" spans="6:6" s="98" customFormat="1" hidden="1">
      <c r="F552" s="177"/>
    </row>
    <row r="553" spans="6:6" s="98" customFormat="1" hidden="1">
      <c r="F553" s="177"/>
    </row>
    <row r="554" spans="6:6" s="98" customFormat="1" hidden="1">
      <c r="F554" s="177"/>
    </row>
    <row r="555" spans="6:6" s="98" customFormat="1" hidden="1">
      <c r="F555" s="177"/>
    </row>
    <row r="556" spans="6:6" s="98" customFormat="1" hidden="1">
      <c r="F556" s="177"/>
    </row>
    <row r="557" spans="6:6" s="98" customFormat="1" hidden="1">
      <c r="F557" s="177"/>
    </row>
    <row r="558" spans="6:6" s="98" customFormat="1" hidden="1">
      <c r="F558" s="177"/>
    </row>
    <row r="559" spans="6:6" s="98" customFormat="1" hidden="1">
      <c r="F559" s="177"/>
    </row>
    <row r="560" spans="6:6" s="98" customFormat="1" hidden="1">
      <c r="F560" s="177"/>
    </row>
    <row r="561" spans="6:6" s="98" customFormat="1" hidden="1">
      <c r="F561" s="177"/>
    </row>
    <row r="562" spans="6:6" s="98" customFormat="1" hidden="1">
      <c r="F562" s="177"/>
    </row>
    <row r="563" spans="6:6" s="98" customFormat="1" hidden="1">
      <c r="F563" s="177"/>
    </row>
    <row r="564" spans="6:6" s="98" customFormat="1" hidden="1">
      <c r="F564" s="177"/>
    </row>
    <row r="565" spans="6:6" s="98" customFormat="1" hidden="1">
      <c r="F565" s="177"/>
    </row>
    <row r="566" spans="6:6" s="98" customFormat="1" hidden="1">
      <c r="F566" s="177"/>
    </row>
    <row r="567" spans="6:6" s="98" customFormat="1" hidden="1">
      <c r="F567" s="177"/>
    </row>
    <row r="568" spans="6:6" s="98" customFormat="1" hidden="1">
      <c r="F568" s="177"/>
    </row>
    <row r="569" spans="6:6" s="98" customFormat="1" hidden="1">
      <c r="F569" s="177"/>
    </row>
    <row r="570" spans="6:6" s="98" customFormat="1" hidden="1">
      <c r="F570" s="177"/>
    </row>
    <row r="571" spans="6:6" s="98" customFormat="1" hidden="1">
      <c r="F571" s="177"/>
    </row>
    <row r="572" spans="6:6" s="98" customFormat="1" hidden="1">
      <c r="F572" s="177"/>
    </row>
    <row r="573" spans="6:6" s="98" customFormat="1" hidden="1">
      <c r="F573" s="177"/>
    </row>
    <row r="574" spans="6:6" s="98" customFormat="1" hidden="1">
      <c r="F574" s="177"/>
    </row>
    <row r="575" spans="6:6" s="98" customFormat="1" hidden="1">
      <c r="F575" s="177"/>
    </row>
    <row r="576" spans="6:6" s="98" customFormat="1" hidden="1">
      <c r="F576" s="177"/>
    </row>
    <row r="577" spans="6:6" s="98" customFormat="1" hidden="1">
      <c r="F577" s="177"/>
    </row>
    <row r="578" spans="6:6" s="98" customFormat="1" hidden="1">
      <c r="F578" s="177"/>
    </row>
    <row r="579" spans="6:6" s="98" customFormat="1" hidden="1">
      <c r="F579" s="177"/>
    </row>
    <row r="580" spans="6:6" s="98" customFormat="1" hidden="1">
      <c r="F580" s="177"/>
    </row>
    <row r="581" spans="6:6" s="98" customFormat="1" hidden="1">
      <c r="F581" s="177"/>
    </row>
    <row r="582" spans="6:6" s="98" customFormat="1" hidden="1">
      <c r="F582" s="177"/>
    </row>
    <row r="583" spans="6:6" s="98" customFormat="1" hidden="1">
      <c r="F583" s="177"/>
    </row>
    <row r="584" spans="6:6" s="98" customFormat="1" hidden="1">
      <c r="F584" s="177"/>
    </row>
    <row r="585" spans="6:6" s="98" customFormat="1" hidden="1">
      <c r="F585" s="177"/>
    </row>
    <row r="586" spans="6:6" s="98" customFormat="1" hidden="1">
      <c r="F586" s="177"/>
    </row>
    <row r="587" spans="6:6" s="98" customFormat="1" hidden="1">
      <c r="F587" s="177"/>
    </row>
    <row r="588" spans="6:6" s="98" customFormat="1" hidden="1">
      <c r="F588" s="177"/>
    </row>
    <row r="589" spans="6:6" s="98" customFormat="1" hidden="1">
      <c r="F589" s="177"/>
    </row>
    <row r="590" spans="6:6" s="98" customFormat="1" hidden="1">
      <c r="F590" s="177"/>
    </row>
    <row r="591" spans="6:6" s="98" customFormat="1" hidden="1">
      <c r="F591" s="177"/>
    </row>
    <row r="592" spans="6:6" s="98" customFormat="1" hidden="1">
      <c r="F592" s="177"/>
    </row>
    <row r="593" spans="6:6" s="98" customFormat="1" hidden="1">
      <c r="F593" s="177"/>
    </row>
    <row r="594" spans="6:6" s="98" customFormat="1" hidden="1">
      <c r="F594" s="177"/>
    </row>
    <row r="595" spans="6:6" s="98" customFormat="1" hidden="1">
      <c r="F595" s="177"/>
    </row>
    <row r="596" spans="6:6" s="98" customFormat="1" hidden="1">
      <c r="F596" s="177"/>
    </row>
    <row r="597" spans="6:6" s="98" customFormat="1" hidden="1">
      <c r="F597" s="177"/>
    </row>
    <row r="598" spans="6:6" s="98" customFormat="1" hidden="1">
      <c r="F598" s="177"/>
    </row>
    <row r="599" spans="6:6" s="98" customFormat="1" hidden="1">
      <c r="F599" s="177"/>
    </row>
    <row r="600" spans="6:6" s="98" customFormat="1" hidden="1">
      <c r="F600" s="177"/>
    </row>
    <row r="601" spans="6:6" s="98" customFormat="1" hidden="1">
      <c r="F601" s="177"/>
    </row>
    <row r="602" spans="6:6" s="98" customFormat="1" hidden="1">
      <c r="F602" s="177"/>
    </row>
    <row r="603" spans="6:6" s="98" customFormat="1" hidden="1">
      <c r="F603" s="177"/>
    </row>
    <row r="604" spans="6:6" s="98" customFormat="1" hidden="1">
      <c r="F604" s="177"/>
    </row>
    <row r="605" spans="6:6" s="98" customFormat="1" hidden="1">
      <c r="F605" s="177"/>
    </row>
    <row r="606" spans="6:6" s="98" customFormat="1" hidden="1">
      <c r="F606" s="177"/>
    </row>
    <row r="607" spans="6:6" s="98" customFormat="1" hidden="1">
      <c r="F607" s="177"/>
    </row>
    <row r="608" spans="6:6" s="98" customFormat="1" hidden="1">
      <c r="F608" s="177"/>
    </row>
    <row r="609" spans="6:6" s="98" customFormat="1" hidden="1">
      <c r="F609" s="177"/>
    </row>
    <row r="610" spans="6:6" s="98" customFormat="1" hidden="1">
      <c r="F610" s="177"/>
    </row>
    <row r="611" spans="6:6" s="98" customFormat="1" hidden="1">
      <c r="F611" s="177"/>
    </row>
    <row r="612" spans="6:6" s="98" customFormat="1" hidden="1">
      <c r="F612" s="177"/>
    </row>
    <row r="613" spans="6:6" s="98" customFormat="1" hidden="1">
      <c r="F613" s="177"/>
    </row>
    <row r="614" spans="6:6" s="98" customFormat="1" hidden="1">
      <c r="F614" s="177"/>
    </row>
    <row r="615" spans="6:6" s="98" customFormat="1" hidden="1">
      <c r="F615" s="177"/>
    </row>
    <row r="616" spans="6:6" s="98" customFormat="1" hidden="1">
      <c r="F616" s="177"/>
    </row>
    <row r="617" spans="6:6" s="98" customFormat="1" hidden="1">
      <c r="F617" s="177"/>
    </row>
    <row r="618" spans="6:6" s="98" customFormat="1" hidden="1">
      <c r="F618" s="177"/>
    </row>
    <row r="619" spans="6:6" s="98" customFormat="1" hidden="1">
      <c r="F619" s="177"/>
    </row>
    <row r="620" spans="6:6" s="98" customFormat="1" hidden="1">
      <c r="F620" s="177"/>
    </row>
    <row r="621" spans="6:6" s="98" customFormat="1" hidden="1">
      <c r="F621" s="177"/>
    </row>
    <row r="622" spans="6:6" s="98" customFormat="1" hidden="1">
      <c r="F622" s="177"/>
    </row>
    <row r="623" spans="6:6" s="98" customFormat="1" hidden="1">
      <c r="F623" s="177"/>
    </row>
    <row r="624" spans="6:6" s="98" customFormat="1" hidden="1">
      <c r="F624" s="177"/>
    </row>
    <row r="625" spans="6:6" s="98" customFormat="1" hidden="1">
      <c r="F625" s="177"/>
    </row>
    <row r="626" spans="6:6" s="98" customFormat="1" hidden="1">
      <c r="F626" s="177"/>
    </row>
    <row r="627" spans="6:6" s="98" customFormat="1" hidden="1">
      <c r="F627" s="177"/>
    </row>
    <row r="628" spans="6:6" s="98" customFormat="1" hidden="1">
      <c r="F628" s="177"/>
    </row>
    <row r="629" spans="6:6" s="98" customFormat="1" hidden="1">
      <c r="F629" s="177"/>
    </row>
    <row r="630" spans="6:6" s="98" customFormat="1" hidden="1">
      <c r="F630" s="177"/>
    </row>
    <row r="631" spans="6:6" s="98" customFormat="1" hidden="1">
      <c r="F631" s="177"/>
    </row>
    <row r="632" spans="6:6" s="98" customFormat="1" hidden="1">
      <c r="F632" s="177"/>
    </row>
    <row r="633" spans="6:6" s="98" customFormat="1" hidden="1">
      <c r="F633" s="177"/>
    </row>
    <row r="634" spans="6:6" s="98" customFormat="1" hidden="1">
      <c r="F634" s="177"/>
    </row>
    <row r="635" spans="6:6" s="98" customFormat="1" hidden="1">
      <c r="F635" s="177"/>
    </row>
    <row r="636" spans="6:6" s="98" customFormat="1" hidden="1">
      <c r="F636" s="177"/>
    </row>
    <row r="637" spans="6:6" s="98" customFormat="1" hidden="1">
      <c r="F637" s="177"/>
    </row>
    <row r="638" spans="6:6" s="98" customFormat="1" hidden="1">
      <c r="F638" s="177"/>
    </row>
    <row r="639" spans="6:6" s="98" customFormat="1" hidden="1">
      <c r="F639" s="177"/>
    </row>
    <row r="640" spans="6:6" s="98" customFormat="1" hidden="1">
      <c r="F640" s="177"/>
    </row>
    <row r="641" spans="6:6" s="98" customFormat="1" hidden="1">
      <c r="F641" s="177"/>
    </row>
    <row r="642" spans="6:6" s="98" customFormat="1" hidden="1">
      <c r="F642" s="177"/>
    </row>
    <row r="643" spans="6:6" s="98" customFormat="1" hidden="1">
      <c r="F643" s="177"/>
    </row>
    <row r="644" spans="6:6" s="98" customFormat="1" hidden="1">
      <c r="F644" s="177"/>
    </row>
    <row r="645" spans="6:6" s="98" customFormat="1" hidden="1">
      <c r="F645" s="177"/>
    </row>
    <row r="646" spans="6:6" s="98" customFormat="1" hidden="1">
      <c r="F646" s="177"/>
    </row>
    <row r="647" spans="6:6" s="98" customFormat="1" hidden="1">
      <c r="F647" s="177"/>
    </row>
    <row r="648" spans="6:6" s="98" customFormat="1" hidden="1">
      <c r="F648" s="177"/>
    </row>
    <row r="649" spans="6:6" s="98" customFormat="1" hidden="1">
      <c r="F649" s="177"/>
    </row>
    <row r="650" spans="6:6" s="98" customFormat="1" hidden="1">
      <c r="F650" s="177"/>
    </row>
    <row r="651" spans="6:6" s="98" customFormat="1" hidden="1">
      <c r="F651" s="177"/>
    </row>
    <row r="652" spans="6:6" s="98" customFormat="1" hidden="1">
      <c r="F652" s="177"/>
    </row>
    <row r="653" spans="6:6" s="98" customFormat="1" hidden="1">
      <c r="F653" s="177"/>
    </row>
    <row r="654" spans="6:6" s="98" customFormat="1" hidden="1">
      <c r="F654" s="177"/>
    </row>
    <row r="655" spans="6:6" s="98" customFormat="1" hidden="1">
      <c r="F655" s="177"/>
    </row>
    <row r="656" spans="6:6" s="98" customFormat="1" hidden="1">
      <c r="F656" s="177"/>
    </row>
    <row r="657" spans="6:6" s="98" customFormat="1" hidden="1">
      <c r="F657" s="177"/>
    </row>
    <row r="658" spans="6:6" s="98" customFormat="1" hidden="1">
      <c r="F658" s="177"/>
    </row>
    <row r="659" spans="6:6" s="98" customFormat="1" hidden="1">
      <c r="F659" s="177"/>
    </row>
    <row r="660" spans="6:6" s="98" customFormat="1" hidden="1">
      <c r="F660" s="177"/>
    </row>
    <row r="661" spans="6:6" s="98" customFormat="1" hidden="1">
      <c r="F661" s="177"/>
    </row>
    <row r="662" spans="6:6" s="98" customFormat="1" hidden="1">
      <c r="F662" s="177"/>
    </row>
    <row r="663" spans="6:6" s="98" customFormat="1" hidden="1">
      <c r="F663" s="177"/>
    </row>
    <row r="664" spans="6:6" s="98" customFormat="1" hidden="1">
      <c r="F664" s="177"/>
    </row>
    <row r="665" spans="6:6" s="98" customFormat="1" hidden="1">
      <c r="F665" s="177"/>
    </row>
    <row r="666" spans="6:6" s="98" customFormat="1" hidden="1">
      <c r="F666" s="177"/>
    </row>
    <row r="667" spans="6:6" s="98" customFormat="1" hidden="1">
      <c r="F667" s="177"/>
    </row>
    <row r="668" spans="6:6" s="98" customFormat="1" hidden="1">
      <c r="F668" s="177"/>
    </row>
    <row r="669" spans="6:6" s="98" customFormat="1" hidden="1">
      <c r="F669" s="177"/>
    </row>
    <row r="670" spans="6:6" s="98" customFormat="1" hidden="1">
      <c r="F670" s="177"/>
    </row>
    <row r="671" spans="6:6" s="98" customFormat="1" hidden="1">
      <c r="F671" s="177"/>
    </row>
    <row r="672" spans="6:6" s="98" customFormat="1" hidden="1">
      <c r="F672" s="177"/>
    </row>
    <row r="673" spans="6:6" s="98" customFormat="1" hidden="1">
      <c r="F673" s="177"/>
    </row>
    <row r="674" spans="6:6" s="98" customFormat="1" hidden="1">
      <c r="F674" s="177"/>
    </row>
    <row r="675" spans="6:6" s="98" customFormat="1" hidden="1">
      <c r="F675" s="177"/>
    </row>
    <row r="676" spans="6:6" s="98" customFormat="1" hidden="1">
      <c r="F676" s="177"/>
    </row>
    <row r="677" spans="6:6" s="98" customFormat="1" hidden="1">
      <c r="F677" s="177"/>
    </row>
    <row r="678" spans="6:6" s="98" customFormat="1" hidden="1">
      <c r="F678" s="177"/>
    </row>
    <row r="679" spans="6:6" s="98" customFormat="1" hidden="1">
      <c r="F679" s="177"/>
    </row>
    <row r="680" spans="6:6" s="98" customFormat="1" hidden="1">
      <c r="F680" s="177"/>
    </row>
    <row r="681" spans="6:6" s="98" customFormat="1" hidden="1">
      <c r="F681" s="177"/>
    </row>
    <row r="682" spans="6:6" s="98" customFormat="1" hidden="1">
      <c r="F682" s="177"/>
    </row>
    <row r="683" spans="6:6" s="98" customFormat="1" hidden="1">
      <c r="F683" s="177"/>
    </row>
    <row r="684" spans="6:6" s="98" customFormat="1" hidden="1">
      <c r="F684" s="177"/>
    </row>
    <row r="685" spans="6:6" s="98" customFormat="1" hidden="1">
      <c r="F685" s="177"/>
    </row>
    <row r="686" spans="6:6" s="98" customFormat="1" hidden="1">
      <c r="F686" s="177"/>
    </row>
    <row r="687" spans="6:6" s="98" customFormat="1" hidden="1">
      <c r="F687" s="177"/>
    </row>
    <row r="688" spans="6:6" s="98" customFormat="1" hidden="1">
      <c r="F688" s="177"/>
    </row>
    <row r="689" spans="6:6" s="98" customFormat="1" hidden="1">
      <c r="F689" s="177"/>
    </row>
    <row r="690" spans="6:6" s="98" customFormat="1" hidden="1">
      <c r="F690" s="177"/>
    </row>
    <row r="691" spans="6:6" s="98" customFormat="1" hidden="1">
      <c r="F691" s="177"/>
    </row>
    <row r="692" spans="6:6" s="98" customFormat="1" hidden="1">
      <c r="F692" s="177"/>
    </row>
    <row r="693" spans="6:6" s="98" customFormat="1" hidden="1">
      <c r="F693" s="177"/>
    </row>
    <row r="694" spans="6:6" s="98" customFormat="1" hidden="1">
      <c r="F694" s="177"/>
    </row>
    <row r="695" spans="6:6" s="98" customFormat="1" hidden="1">
      <c r="F695" s="177"/>
    </row>
    <row r="696" spans="6:6" s="98" customFormat="1" hidden="1">
      <c r="F696" s="177"/>
    </row>
    <row r="697" spans="6:6" s="98" customFormat="1" hidden="1">
      <c r="F697" s="177"/>
    </row>
    <row r="698" spans="6:6" s="98" customFormat="1" hidden="1">
      <c r="F698" s="177"/>
    </row>
    <row r="699" spans="6:6" s="98" customFormat="1" hidden="1">
      <c r="F699" s="177"/>
    </row>
    <row r="700" spans="6:6" s="98" customFormat="1" hidden="1">
      <c r="F700" s="177"/>
    </row>
    <row r="701" spans="6:6" s="98" customFormat="1" hidden="1">
      <c r="F701" s="177"/>
    </row>
    <row r="702" spans="6:6" s="98" customFormat="1" hidden="1">
      <c r="F702" s="177"/>
    </row>
    <row r="703" spans="6:6" s="98" customFormat="1" hidden="1">
      <c r="F703" s="177"/>
    </row>
    <row r="704" spans="6:6" s="98" customFormat="1" hidden="1">
      <c r="F704" s="177"/>
    </row>
    <row r="705" spans="6:6" s="98" customFormat="1" hidden="1">
      <c r="F705" s="177"/>
    </row>
    <row r="706" spans="6:6" s="98" customFormat="1" hidden="1">
      <c r="F706" s="177"/>
    </row>
    <row r="707" spans="6:6" s="98" customFormat="1" hidden="1">
      <c r="F707" s="177"/>
    </row>
    <row r="708" spans="6:6" s="98" customFormat="1" hidden="1">
      <c r="F708" s="177"/>
    </row>
    <row r="709" spans="6:6" s="98" customFormat="1" hidden="1">
      <c r="F709" s="177"/>
    </row>
    <row r="710" spans="6:6" s="98" customFormat="1" hidden="1">
      <c r="F710" s="177"/>
    </row>
    <row r="711" spans="6:6" s="98" customFormat="1" hidden="1">
      <c r="F711" s="177"/>
    </row>
    <row r="712" spans="6:6" s="98" customFormat="1" hidden="1">
      <c r="F712" s="177"/>
    </row>
    <row r="713" spans="6:6" s="98" customFormat="1" hidden="1">
      <c r="F713" s="177"/>
    </row>
    <row r="714" spans="6:6" s="98" customFormat="1" hidden="1">
      <c r="F714" s="177"/>
    </row>
    <row r="715" spans="6:6" s="98" customFormat="1" hidden="1">
      <c r="F715" s="177"/>
    </row>
    <row r="716" spans="6:6" s="98" customFormat="1" hidden="1">
      <c r="F716" s="177"/>
    </row>
    <row r="717" spans="6:6" s="98" customFormat="1" hidden="1">
      <c r="F717" s="177"/>
    </row>
    <row r="718" spans="6:6" s="98" customFormat="1" hidden="1">
      <c r="F718" s="177"/>
    </row>
    <row r="719" spans="6:6" s="98" customFormat="1" hidden="1">
      <c r="F719" s="177"/>
    </row>
    <row r="720" spans="6:6" s="98" customFormat="1" hidden="1">
      <c r="F720" s="177"/>
    </row>
    <row r="721" spans="6:6" s="98" customFormat="1" hidden="1">
      <c r="F721" s="177"/>
    </row>
    <row r="722" spans="6:6" s="98" customFormat="1" hidden="1">
      <c r="F722" s="177"/>
    </row>
    <row r="723" spans="6:6" s="98" customFormat="1" hidden="1">
      <c r="F723" s="177"/>
    </row>
    <row r="724" spans="6:6" s="98" customFormat="1" hidden="1">
      <c r="F724" s="177"/>
    </row>
    <row r="725" spans="6:6" s="98" customFormat="1" hidden="1">
      <c r="F725" s="177"/>
    </row>
    <row r="726" spans="6:6" s="98" customFormat="1" hidden="1">
      <c r="F726" s="177"/>
    </row>
    <row r="727" spans="6:6" s="98" customFormat="1" hidden="1">
      <c r="F727" s="177"/>
    </row>
    <row r="728" spans="6:6" s="98" customFormat="1" hidden="1">
      <c r="F728" s="177"/>
    </row>
    <row r="729" spans="6:6" s="98" customFormat="1" hidden="1">
      <c r="F729" s="177"/>
    </row>
    <row r="730" spans="6:6" s="98" customFormat="1" hidden="1">
      <c r="F730" s="177"/>
    </row>
    <row r="731" spans="6:6" s="98" customFormat="1" hidden="1">
      <c r="F731" s="177"/>
    </row>
    <row r="732" spans="6:6" s="98" customFormat="1" hidden="1">
      <c r="F732" s="177"/>
    </row>
    <row r="733" spans="6:6" s="98" customFormat="1" hidden="1">
      <c r="F733" s="177"/>
    </row>
    <row r="734" spans="6:6" s="98" customFormat="1" hidden="1">
      <c r="F734" s="177"/>
    </row>
    <row r="735" spans="6:6" s="98" customFormat="1" hidden="1">
      <c r="F735" s="177"/>
    </row>
    <row r="736" spans="6:6" s="98" customFormat="1" hidden="1">
      <c r="F736" s="177"/>
    </row>
    <row r="737" spans="6:6" s="98" customFormat="1" hidden="1">
      <c r="F737" s="177"/>
    </row>
    <row r="738" spans="6:6" s="98" customFormat="1" hidden="1">
      <c r="F738" s="177"/>
    </row>
    <row r="739" spans="6:6" s="98" customFormat="1" hidden="1">
      <c r="F739" s="177"/>
    </row>
    <row r="740" spans="6:6" s="98" customFormat="1" hidden="1">
      <c r="F740" s="177"/>
    </row>
    <row r="741" spans="6:6" s="98" customFormat="1" hidden="1">
      <c r="F741" s="177"/>
    </row>
    <row r="742" spans="6:6" s="98" customFormat="1" hidden="1">
      <c r="F742" s="177"/>
    </row>
    <row r="743" spans="6:6" s="98" customFormat="1" hidden="1">
      <c r="F743" s="177"/>
    </row>
    <row r="744" spans="6:6" s="98" customFormat="1" hidden="1">
      <c r="F744" s="177"/>
    </row>
    <row r="745" spans="6:6" s="98" customFormat="1" hidden="1">
      <c r="F745" s="177"/>
    </row>
    <row r="746" spans="6:6" s="98" customFormat="1" hidden="1">
      <c r="F746" s="177"/>
    </row>
    <row r="747" spans="6:6" s="98" customFormat="1" hidden="1">
      <c r="F747" s="177"/>
    </row>
    <row r="748" spans="6:6" s="98" customFormat="1" hidden="1">
      <c r="F748" s="177"/>
    </row>
    <row r="749" spans="6:6" s="98" customFormat="1" hidden="1">
      <c r="F749" s="177"/>
    </row>
    <row r="750" spans="6:6" s="98" customFormat="1" hidden="1">
      <c r="F750" s="177"/>
    </row>
    <row r="751" spans="6:6" s="98" customFormat="1" hidden="1">
      <c r="F751" s="177"/>
    </row>
    <row r="752" spans="6:6" s="98" customFormat="1" hidden="1">
      <c r="F752" s="177"/>
    </row>
    <row r="753" spans="6:6" s="98" customFormat="1" hidden="1">
      <c r="F753" s="177"/>
    </row>
    <row r="754" spans="6:6" s="98" customFormat="1" hidden="1">
      <c r="F754" s="177"/>
    </row>
    <row r="755" spans="6:6" s="98" customFormat="1" hidden="1">
      <c r="F755" s="177"/>
    </row>
    <row r="756" spans="6:6" s="98" customFormat="1" hidden="1">
      <c r="F756" s="177"/>
    </row>
    <row r="757" spans="6:6" s="98" customFormat="1" hidden="1">
      <c r="F757" s="177"/>
    </row>
    <row r="758" spans="6:6" s="98" customFormat="1" hidden="1">
      <c r="F758" s="177"/>
    </row>
    <row r="759" spans="6:6" s="98" customFormat="1" hidden="1">
      <c r="F759" s="177"/>
    </row>
    <row r="760" spans="6:6" s="98" customFormat="1" hidden="1">
      <c r="F760" s="177"/>
    </row>
    <row r="761" spans="6:6" s="98" customFormat="1" hidden="1">
      <c r="F761" s="177"/>
    </row>
    <row r="762" spans="6:6" s="98" customFormat="1" hidden="1">
      <c r="F762" s="177"/>
    </row>
    <row r="763" spans="6:6" s="98" customFormat="1" hidden="1">
      <c r="F763" s="177"/>
    </row>
    <row r="764" spans="6:6" s="98" customFormat="1" hidden="1">
      <c r="F764" s="177"/>
    </row>
    <row r="765" spans="6:6" s="98" customFormat="1" hidden="1">
      <c r="F765" s="177"/>
    </row>
    <row r="766" spans="6:6" s="98" customFormat="1" hidden="1">
      <c r="F766" s="177"/>
    </row>
    <row r="767" spans="6:6" s="98" customFormat="1" hidden="1">
      <c r="F767" s="177"/>
    </row>
    <row r="768" spans="6:6" s="98" customFormat="1" hidden="1">
      <c r="F768" s="177"/>
    </row>
    <row r="769" spans="6:6" s="98" customFormat="1" hidden="1">
      <c r="F769" s="177"/>
    </row>
    <row r="770" spans="6:6" s="98" customFormat="1" hidden="1">
      <c r="F770" s="177"/>
    </row>
    <row r="771" spans="6:6" s="98" customFormat="1" hidden="1">
      <c r="F771" s="177"/>
    </row>
    <row r="772" spans="6:6" s="98" customFormat="1" hidden="1">
      <c r="F772" s="177"/>
    </row>
    <row r="773" spans="6:6" s="98" customFormat="1" hidden="1">
      <c r="F773" s="177"/>
    </row>
    <row r="774" spans="6:6" s="98" customFormat="1" hidden="1">
      <c r="F774" s="177"/>
    </row>
    <row r="775" spans="6:6" s="98" customFormat="1" hidden="1">
      <c r="F775" s="177"/>
    </row>
    <row r="776" spans="6:6" s="98" customFormat="1" hidden="1">
      <c r="F776" s="177"/>
    </row>
    <row r="777" spans="6:6" s="98" customFormat="1" hidden="1">
      <c r="F777" s="177"/>
    </row>
    <row r="778" spans="6:6" s="98" customFormat="1" hidden="1">
      <c r="F778" s="177"/>
    </row>
    <row r="779" spans="6:6" s="98" customFormat="1" hidden="1">
      <c r="F779" s="177"/>
    </row>
    <row r="780" spans="6:6" s="98" customFormat="1" hidden="1">
      <c r="F780" s="177"/>
    </row>
    <row r="781" spans="6:6" s="98" customFormat="1" hidden="1">
      <c r="F781" s="177"/>
    </row>
    <row r="782" spans="6:6" s="98" customFormat="1" hidden="1">
      <c r="F782" s="177"/>
    </row>
    <row r="783" spans="6:6" s="98" customFormat="1" hidden="1">
      <c r="F783" s="177"/>
    </row>
    <row r="784" spans="6:6" s="98" customFormat="1" hidden="1">
      <c r="F784" s="177"/>
    </row>
    <row r="785" spans="6:6" s="98" customFormat="1" hidden="1">
      <c r="F785" s="177"/>
    </row>
    <row r="786" spans="6:6" s="98" customFormat="1" hidden="1">
      <c r="F786" s="177"/>
    </row>
    <row r="787" spans="6:6" s="98" customFormat="1" hidden="1">
      <c r="F787" s="177"/>
    </row>
    <row r="788" spans="6:6" s="98" customFormat="1" hidden="1">
      <c r="F788" s="177"/>
    </row>
    <row r="789" spans="6:6" s="98" customFormat="1" hidden="1">
      <c r="F789" s="177"/>
    </row>
    <row r="790" spans="6:6" s="98" customFormat="1" hidden="1">
      <c r="F790" s="177"/>
    </row>
    <row r="791" spans="6:6" s="98" customFormat="1" hidden="1">
      <c r="F791" s="177"/>
    </row>
    <row r="792" spans="6:6" s="98" customFormat="1" hidden="1">
      <c r="F792" s="177"/>
    </row>
    <row r="793" spans="6:6" s="98" customFormat="1" hidden="1">
      <c r="F793" s="177"/>
    </row>
    <row r="794" spans="6:6" s="98" customFormat="1" hidden="1">
      <c r="F794" s="177"/>
    </row>
    <row r="795" spans="6:6" s="98" customFormat="1" hidden="1">
      <c r="F795" s="177"/>
    </row>
    <row r="796" spans="6:6" s="98" customFormat="1" hidden="1">
      <c r="F796" s="177"/>
    </row>
    <row r="797" spans="6:6" s="98" customFormat="1" hidden="1">
      <c r="F797" s="177"/>
    </row>
    <row r="798" spans="6:6" s="98" customFormat="1" hidden="1">
      <c r="F798" s="177"/>
    </row>
    <row r="799" spans="6:6" s="98" customFormat="1" hidden="1">
      <c r="F799" s="177"/>
    </row>
    <row r="800" spans="6:6" s="98" customFormat="1" hidden="1">
      <c r="F800" s="177"/>
    </row>
    <row r="801" spans="6:6" s="98" customFormat="1" hidden="1">
      <c r="F801" s="177"/>
    </row>
    <row r="802" spans="6:6" s="98" customFormat="1" hidden="1">
      <c r="F802" s="177"/>
    </row>
    <row r="803" spans="6:6" s="98" customFormat="1" hidden="1">
      <c r="F803" s="177"/>
    </row>
    <row r="804" spans="6:6" s="98" customFormat="1" hidden="1">
      <c r="F804" s="177"/>
    </row>
    <row r="805" spans="6:6" s="98" customFormat="1" hidden="1">
      <c r="F805" s="177"/>
    </row>
    <row r="806" spans="6:6" s="98" customFormat="1" hidden="1">
      <c r="F806" s="177"/>
    </row>
    <row r="807" spans="6:6" s="98" customFormat="1" hidden="1">
      <c r="F807" s="177"/>
    </row>
    <row r="808" spans="6:6" s="98" customFormat="1" hidden="1">
      <c r="F808" s="177"/>
    </row>
    <row r="809" spans="6:6" s="98" customFormat="1" hidden="1">
      <c r="F809" s="177"/>
    </row>
    <row r="810" spans="6:6" s="98" customFormat="1" hidden="1">
      <c r="F810" s="177"/>
    </row>
    <row r="811" spans="6:6" s="98" customFormat="1" hidden="1">
      <c r="F811" s="177"/>
    </row>
    <row r="812" spans="6:6" s="98" customFormat="1" hidden="1">
      <c r="F812" s="177"/>
    </row>
    <row r="813" spans="6:6" s="98" customFormat="1" hidden="1">
      <c r="F813" s="177"/>
    </row>
    <row r="814" spans="6:6" s="98" customFormat="1" hidden="1">
      <c r="F814" s="177"/>
    </row>
    <row r="815" spans="6:6" s="98" customFormat="1" hidden="1">
      <c r="F815" s="177"/>
    </row>
    <row r="816" spans="6:6" s="98" customFormat="1" hidden="1">
      <c r="F816" s="177"/>
    </row>
    <row r="817" spans="6:6" s="98" customFormat="1" hidden="1">
      <c r="F817" s="177"/>
    </row>
    <row r="818" spans="6:6" s="98" customFormat="1" hidden="1">
      <c r="F818" s="177"/>
    </row>
    <row r="819" spans="6:6" s="98" customFormat="1" hidden="1">
      <c r="F819" s="177"/>
    </row>
    <row r="820" spans="6:6" s="98" customFormat="1" hidden="1">
      <c r="F820" s="177"/>
    </row>
    <row r="821" spans="6:6" s="98" customFormat="1" hidden="1">
      <c r="F821" s="177"/>
    </row>
    <row r="822" spans="6:6" s="98" customFormat="1" hidden="1">
      <c r="F822" s="177"/>
    </row>
    <row r="823" spans="6:6" s="98" customFormat="1" hidden="1">
      <c r="F823" s="177"/>
    </row>
    <row r="824" spans="6:6" s="98" customFormat="1" hidden="1">
      <c r="F824" s="177"/>
    </row>
    <row r="825" spans="6:6" s="98" customFormat="1" hidden="1">
      <c r="F825" s="177"/>
    </row>
    <row r="826" spans="6:6" s="98" customFormat="1" hidden="1">
      <c r="F826" s="177"/>
    </row>
    <row r="827" spans="6:6" s="98" customFormat="1" hidden="1">
      <c r="F827" s="177"/>
    </row>
    <row r="828" spans="6:6" s="98" customFormat="1" hidden="1">
      <c r="F828" s="177"/>
    </row>
    <row r="829" spans="6:6" s="98" customFormat="1" hidden="1">
      <c r="F829" s="177"/>
    </row>
    <row r="830" spans="6:6" s="98" customFormat="1" hidden="1">
      <c r="F830" s="177"/>
    </row>
    <row r="831" spans="6:6" s="98" customFormat="1" hidden="1">
      <c r="F831" s="177"/>
    </row>
    <row r="832" spans="6:6" s="98" customFormat="1" hidden="1">
      <c r="F832" s="177"/>
    </row>
    <row r="833" spans="6:6" s="98" customFormat="1" hidden="1">
      <c r="F833" s="177"/>
    </row>
    <row r="834" spans="6:6" s="98" customFormat="1" hidden="1">
      <c r="F834" s="177"/>
    </row>
    <row r="835" spans="6:6" s="98" customFormat="1" hidden="1">
      <c r="F835" s="177"/>
    </row>
    <row r="836" spans="6:6" s="98" customFormat="1" hidden="1">
      <c r="F836" s="177"/>
    </row>
    <row r="837" spans="6:6" s="98" customFormat="1" hidden="1">
      <c r="F837" s="177"/>
    </row>
    <row r="838" spans="6:6" s="98" customFormat="1" hidden="1">
      <c r="F838" s="177"/>
    </row>
    <row r="839" spans="6:6" s="98" customFormat="1" hidden="1">
      <c r="F839" s="177"/>
    </row>
    <row r="840" spans="6:6" s="98" customFormat="1" hidden="1">
      <c r="F840" s="177"/>
    </row>
    <row r="841" spans="6:6" s="98" customFormat="1" hidden="1">
      <c r="F841" s="177"/>
    </row>
    <row r="842" spans="6:6" s="98" customFormat="1" hidden="1">
      <c r="F842" s="177"/>
    </row>
    <row r="843" spans="6:6" s="98" customFormat="1" hidden="1">
      <c r="F843" s="177"/>
    </row>
    <row r="844" spans="6:6" s="98" customFormat="1" hidden="1">
      <c r="F844" s="177"/>
    </row>
    <row r="845" spans="6:6" s="98" customFormat="1" hidden="1">
      <c r="F845" s="177"/>
    </row>
    <row r="846" spans="6:6" s="98" customFormat="1" hidden="1">
      <c r="F846" s="177"/>
    </row>
    <row r="847" spans="6:6" s="98" customFormat="1" hidden="1">
      <c r="F847" s="177"/>
    </row>
    <row r="848" spans="6:6" s="98" customFormat="1" hidden="1">
      <c r="F848" s="177"/>
    </row>
    <row r="849" spans="6:6" s="98" customFormat="1" hidden="1">
      <c r="F849" s="177"/>
    </row>
    <row r="850" spans="6:6" s="98" customFormat="1" hidden="1">
      <c r="F850" s="177"/>
    </row>
    <row r="851" spans="6:6" s="98" customFormat="1" hidden="1">
      <c r="F851" s="177"/>
    </row>
    <row r="852" spans="6:6" s="98" customFormat="1" hidden="1">
      <c r="F852" s="177"/>
    </row>
    <row r="853" spans="6:6" s="98" customFormat="1" hidden="1">
      <c r="F853" s="177"/>
    </row>
    <row r="854" spans="6:6" s="98" customFormat="1" hidden="1">
      <c r="F854" s="177"/>
    </row>
    <row r="855" spans="6:6" s="98" customFormat="1" hidden="1">
      <c r="F855" s="177"/>
    </row>
    <row r="856" spans="6:6" s="98" customFormat="1" hidden="1">
      <c r="F856" s="177"/>
    </row>
    <row r="857" spans="6:6" s="98" customFormat="1" hidden="1">
      <c r="F857" s="177"/>
    </row>
    <row r="858" spans="6:6" s="98" customFormat="1" hidden="1">
      <c r="F858" s="177"/>
    </row>
    <row r="859" spans="6:6" s="98" customFormat="1" hidden="1">
      <c r="F859" s="177"/>
    </row>
    <row r="860" spans="6:6" s="98" customFormat="1" hidden="1">
      <c r="F860" s="177"/>
    </row>
    <row r="861" spans="6:6" s="98" customFormat="1" hidden="1">
      <c r="F861" s="177"/>
    </row>
    <row r="862" spans="6:6" s="98" customFormat="1" hidden="1">
      <c r="F862" s="177"/>
    </row>
    <row r="863" spans="6:6" s="98" customFormat="1" hidden="1">
      <c r="F863" s="177"/>
    </row>
    <row r="864" spans="6:6" s="98" customFormat="1" hidden="1">
      <c r="F864" s="177"/>
    </row>
    <row r="865" spans="6:6" s="98" customFormat="1" hidden="1">
      <c r="F865" s="177"/>
    </row>
    <row r="866" spans="6:6" s="98" customFormat="1" hidden="1">
      <c r="F866" s="177"/>
    </row>
    <row r="867" spans="6:6" s="98" customFormat="1" hidden="1">
      <c r="F867" s="177"/>
    </row>
    <row r="868" spans="6:6" s="98" customFormat="1" hidden="1">
      <c r="F868" s="177"/>
    </row>
    <row r="869" spans="6:6" s="98" customFormat="1" hidden="1">
      <c r="F869" s="177"/>
    </row>
    <row r="870" spans="6:6" s="98" customFormat="1" hidden="1">
      <c r="F870" s="177"/>
    </row>
    <row r="871" spans="6:6" s="98" customFormat="1" hidden="1">
      <c r="F871" s="177"/>
    </row>
    <row r="872" spans="6:6" s="98" customFormat="1" hidden="1">
      <c r="F872" s="177"/>
    </row>
    <row r="873" spans="6:6" s="98" customFormat="1" hidden="1">
      <c r="F873" s="177"/>
    </row>
    <row r="874" spans="6:6" s="98" customFormat="1" hidden="1">
      <c r="F874" s="177"/>
    </row>
    <row r="875" spans="6:6" s="98" customFormat="1" hidden="1">
      <c r="F875" s="177"/>
    </row>
    <row r="876" spans="6:6" s="98" customFormat="1" hidden="1">
      <c r="F876" s="177"/>
    </row>
    <row r="877" spans="6:6" s="98" customFormat="1" hidden="1">
      <c r="F877" s="177"/>
    </row>
    <row r="878" spans="6:6" s="98" customFormat="1" hidden="1">
      <c r="F878" s="177"/>
    </row>
    <row r="879" spans="6:6" s="98" customFormat="1" hidden="1">
      <c r="F879" s="177"/>
    </row>
    <row r="880" spans="6:6" s="98" customFormat="1" hidden="1">
      <c r="F880" s="177"/>
    </row>
    <row r="881" spans="6:6" s="98" customFormat="1" hidden="1">
      <c r="F881" s="177"/>
    </row>
    <row r="882" spans="6:6" s="98" customFormat="1" hidden="1">
      <c r="F882" s="177"/>
    </row>
    <row r="883" spans="6:6" s="98" customFormat="1" hidden="1">
      <c r="F883" s="177"/>
    </row>
    <row r="884" spans="6:6" s="98" customFormat="1" hidden="1">
      <c r="F884" s="177"/>
    </row>
    <row r="885" spans="6:6" s="98" customFormat="1" hidden="1">
      <c r="F885" s="177"/>
    </row>
    <row r="886" spans="6:6" s="98" customFormat="1" hidden="1">
      <c r="F886" s="177"/>
    </row>
    <row r="887" spans="6:6" s="98" customFormat="1" hidden="1">
      <c r="F887" s="177"/>
    </row>
    <row r="888" spans="6:6" s="98" customFormat="1" hidden="1">
      <c r="F888" s="177"/>
    </row>
    <row r="889" spans="6:6" s="98" customFormat="1" hidden="1">
      <c r="F889" s="177"/>
    </row>
    <row r="890" spans="6:6" s="98" customFormat="1" hidden="1">
      <c r="F890" s="177"/>
    </row>
    <row r="891" spans="6:6" s="98" customFormat="1" hidden="1">
      <c r="F891" s="177"/>
    </row>
    <row r="892" spans="6:6" s="98" customFormat="1" hidden="1">
      <c r="F892" s="177"/>
    </row>
    <row r="893" spans="6:6" s="98" customFormat="1" hidden="1">
      <c r="F893" s="177"/>
    </row>
    <row r="894" spans="6:6" s="98" customFormat="1" hidden="1">
      <c r="F894" s="177"/>
    </row>
    <row r="895" spans="6:6" s="98" customFormat="1" hidden="1">
      <c r="F895" s="177"/>
    </row>
    <row r="896" spans="6:6" s="98" customFormat="1" hidden="1">
      <c r="F896" s="177"/>
    </row>
    <row r="897" spans="6:6" s="98" customFormat="1" hidden="1">
      <c r="F897" s="177"/>
    </row>
    <row r="898" spans="6:6" s="98" customFormat="1" hidden="1">
      <c r="F898" s="177"/>
    </row>
    <row r="899" spans="6:6" s="98" customFormat="1" hidden="1">
      <c r="F899" s="177"/>
    </row>
    <row r="900" spans="6:6" s="98" customFormat="1" hidden="1">
      <c r="F900" s="177"/>
    </row>
    <row r="901" spans="6:6" s="98" customFormat="1" hidden="1">
      <c r="F901" s="177"/>
    </row>
    <row r="902" spans="6:6" s="98" customFormat="1" hidden="1">
      <c r="F902" s="177"/>
    </row>
    <row r="903" spans="6:6" s="98" customFormat="1" hidden="1">
      <c r="F903" s="177"/>
    </row>
    <row r="904" spans="6:6" s="98" customFormat="1" hidden="1">
      <c r="F904" s="177"/>
    </row>
    <row r="905" spans="6:6" s="98" customFormat="1" hidden="1">
      <c r="F905" s="177"/>
    </row>
    <row r="906" spans="6:6" s="98" customFormat="1" hidden="1">
      <c r="F906" s="177"/>
    </row>
    <row r="907" spans="6:6" s="98" customFormat="1" hidden="1">
      <c r="F907" s="177"/>
    </row>
    <row r="908" spans="6:6" s="98" customFormat="1" hidden="1">
      <c r="F908" s="177"/>
    </row>
    <row r="909" spans="6:6" s="98" customFormat="1" hidden="1">
      <c r="F909" s="177"/>
    </row>
    <row r="910" spans="6:6" s="98" customFormat="1" hidden="1">
      <c r="F910" s="177"/>
    </row>
    <row r="911" spans="6:6" s="98" customFormat="1" hidden="1">
      <c r="F911" s="177"/>
    </row>
    <row r="912" spans="6:6" s="98" customFormat="1" hidden="1">
      <c r="F912" s="177"/>
    </row>
    <row r="913" spans="6:6" s="98" customFormat="1" hidden="1">
      <c r="F913" s="177"/>
    </row>
    <row r="914" spans="6:6" s="98" customFormat="1" hidden="1">
      <c r="F914" s="177"/>
    </row>
    <row r="915" spans="6:6" s="98" customFormat="1" hidden="1">
      <c r="F915" s="177"/>
    </row>
    <row r="916" spans="6:6" s="98" customFormat="1" hidden="1">
      <c r="F916" s="177"/>
    </row>
    <row r="917" spans="6:6" s="98" customFormat="1" hidden="1">
      <c r="F917" s="177"/>
    </row>
    <row r="918" spans="6:6" s="98" customFormat="1" hidden="1">
      <c r="F918" s="177"/>
    </row>
    <row r="919" spans="6:6" s="98" customFormat="1" hidden="1">
      <c r="F919" s="177"/>
    </row>
    <row r="920" spans="6:6" s="98" customFormat="1" hidden="1">
      <c r="F920" s="177"/>
    </row>
    <row r="921" spans="6:6" s="98" customFormat="1" hidden="1">
      <c r="F921" s="177"/>
    </row>
    <row r="922" spans="6:6" s="98" customFormat="1" hidden="1">
      <c r="F922" s="177"/>
    </row>
    <row r="923" spans="6:6" s="98" customFormat="1" hidden="1">
      <c r="F923" s="177"/>
    </row>
    <row r="924" spans="6:6" s="98" customFormat="1" hidden="1">
      <c r="F924" s="177"/>
    </row>
    <row r="925" spans="6:6" s="98" customFormat="1" hidden="1">
      <c r="F925" s="177"/>
    </row>
    <row r="926" spans="6:6" s="98" customFormat="1" hidden="1">
      <c r="F926" s="177"/>
    </row>
    <row r="927" spans="6:6" s="98" customFormat="1" hidden="1">
      <c r="F927" s="177"/>
    </row>
    <row r="928" spans="6:6" s="98" customFormat="1" hidden="1">
      <c r="F928" s="177"/>
    </row>
    <row r="929" spans="6:6" s="98" customFormat="1" hidden="1">
      <c r="F929" s="177"/>
    </row>
    <row r="930" spans="6:6" s="98" customFormat="1" hidden="1">
      <c r="F930" s="177"/>
    </row>
    <row r="931" spans="6:6" s="98" customFormat="1" hidden="1">
      <c r="F931" s="177"/>
    </row>
    <row r="932" spans="6:6" s="98" customFormat="1" hidden="1">
      <c r="F932" s="177"/>
    </row>
    <row r="933" spans="6:6" s="98" customFormat="1" hidden="1">
      <c r="F933" s="177"/>
    </row>
    <row r="934" spans="6:6" s="98" customFormat="1" hidden="1">
      <c r="F934" s="177"/>
    </row>
    <row r="935" spans="6:6" s="98" customFormat="1" hidden="1">
      <c r="F935" s="177"/>
    </row>
    <row r="936" spans="6:6" s="98" customFormat="1" hidden="1">
      <c r="F936" s="177"/>
    </row>
    <row r="937" spans="6:6" s="98" customFormat="1" hidden="1">
      <c r="F937" s="177"/>
    </row>
    <row r="938" spans="6:6" s="98" customFormat="1" hidden="1">
      <c r="F938" s="177"/>
    </row>
    <row r="939" spans="6:6" s="98" customFormat="1" hidden="1">
      <c r="F939" s="177"/>
    </row>
    <row r="940" spans="6:6" s="98" customFormat="1" hidden="1">
      <c r="F940" s="177"/>
    </row>
    <row r="941" spans="6:6" s="98" customFormat="1" hidden="1">
      <c r="F941" s="177"/>
    </row>
    <row r="942" spans="6:6" s="98" customFormat="1" hidden="1">
      <c r="F942" s="177"/>
    </row>
    <row r="943" spans="6:6" s="98" customFormat="1" hidden="1">
      <c r="F943" s="177"/>
    </row>
    <row r="944" spans="6:6" s="98" customFormat="1" hidden="1">
      <c r="F944" s="177"/>
    </row>
    <row r="945" spans="6:6" s="98" customFormat="1" hidden="1">
      <c r="F945" s="177"/>
    </row>
    <row r="946" spans="6:6" s="98" customFormat="1" hidden="1">
      <c r="F946" s="177"/>
    </row>
    <row r="947" spans="6:6" s="98" customFormat="1" hidden="1">
      <c r="F947" s="177"/>
    </row>
    <row r="948" spans="6:6" s="98" customFormat="1" hidden="1">
      <c r="F948" s="177"/>
    </row>
    <row r="949" spans="6:6" s="98" customFormat="1" hidden="1">
      <c r="F949" s="177"/>
    </row>
    <row r="950" spans="6:6" s="98" customFormat="1" hidden="1">
      <c r="F950" s="177"/>
    </row>
    <row r="951" spans="6:6" s="98" customFormat="1" hidden="1">
      <c r="F951" s="177"/>
    </row>
    <row r="952" spans="6:6" s="98" customFormat="1" hidden="1">
      <c r="F952" s="177"/>
    </row>
    <row r="953" spans="6:6" s="98" customFormat="1" hidden="1">
      <c r="F953" s="177"/>
    </row>
    <row r="954" spans="6:6" s="98" customFormat="1" hidden="1">
      <c r="F954" s="177"/>
    </row>
    <row r="955" spans="6:6" s="98" customFormat="1" hidden="1">
      <c r="F955" s="177"/>
    </row>
    <row r="956" spans="6:6" s="98" customFormat="1" hidden="1">
      <c r="F956" s="177"/>
    </row>
    <row r="957" spans="6:6" s="98" customFormat="1" hidden="1">
      <c r="F957" s="177"/>
    </row>
    <row r="958" spans="6:6" s="98" customFormat="1" hidden="1">
      <c r="F958" s="177"/>
    </row>
    <row r="959" spans="6:6" s="98" customFormat="1" hidden="1">
      <c r="F959" s="177"/>
    </row>
    <row r="960" spans="6:6" s="98" customFormat="1" hidden="1">
      <c r="F960" s="177"/>
    </row>
    <row r="961" spans="6:6" s="98" customFormat="1" hidden="1">
      <c r="F961" s="177"/>
    </row>
    <row r="962" spans="6:6" s="98" customFormat="1" hidden="1">
      <c r="F962" s="177"/>
    </row>
    <row r="963" spans="6:6" s="98" customFormat="1" hidden="1">
      <c r="F963" s="177"/>
    </row>
    <row r="964" spans="6:6" s="98" customFormat="1" hidden="1">
      <c r="F964" s="177"/>
    </row>
    <row r="965" spans="6:6" s="98" customFormat="1" hidden="1">
      <c r="F965" s="177"/>
    </row>
    <row r="966" spans="6:6" s="98" customFormat="1" hidden="1">
      <c r="F966" s="177"/>
    </row>
    <row r="967" spans="6:6" s="98" customFormat="1" hidden="1">
      <c r="F967" s="177"/>
    </row>
    <row r="968" spans="6:6" s="98" customFormat="1" hidden="1">
      <c r="F968" s="177"/>
    </row>
    <row r="969" spans="6:6" s="98" customFormat="1" hidden="1">
      <c r="F969" s="177"/>
    </row>
    <row r="970" spans="6:6" s="98" customFormat="1" hidden="1">
      <c r="F970" s="177"/>
    </row>
    <row r="971" spans="6:6" s="98" customFormat="1" hidden="1">
      <c r="F971" s="177"/>
    </row>
    <row r="972" spans="6:6" s="98" customFormat="1" hidden="1">
      <c r="F972" s="177"/>
    </row>
    <row r="973" spans="6:6" s="98" customFormat="1" hidden="1">
      <c r="F973" s="177"/>
    </row>
    <row r="974" spans="6:6" s="98" customFormat="1" hidden="1">
      <c r="F974" s="177"/>
    </row>
    <row r="975" spans="6:6" s="98" customFormat="1" hidden="1">
      <c r="F975" s="177"/>
    </row>
    <row r="976" spans="6:6" s="98" customFormat="1" hidden="1">
      <c r="F976" s="177"/>
    </row>
    <row r="977" spans="6:6" s="98" customFormat="1" hidden="1">
      <c r="F977" s="177"/>
    </row>
    <row r="978" spans="6:6" s="98" customFormat="1" hidden="1">
      <c r="F978" s="177"/>
    </row>
    <row r="979" spans="6:6" s="98" customFormat="1" hidden="1">
      <c r="F979" s="177"/>
    </row>
    <row r="980" spans="6:6" s="98" customFormat="1" hidden="1">
      <c r="F980" s="177"/>
    </row>
    <row r="981" spans="6:6" s="98" customFormat="1" hidden="1">
      <c r="F981" s="177"/>
    </row>
    <row r="982" spans="6:6" s="98" customFormat="1" hidden="1">
      <c r="F982" s="177"/>
    </row>
    <row r="983" spans="6:6" s="98" customFormat="1" hidden="1">
      <c r="F983" s="177"/>
    </row>
    <row r="984" spans="6:6" s="98" customFormat="1" hidden="1">
      <c r="F984" s="177"/>
    </row>
    <row r="985" spans="6:6" s="98" customFormat="1" hidden="1">
      <c r="F985" s="177"/>
    </row>
    <row r="986" spans="6:6" s="98" customFormat="1" hidden="1">
      <c r="F986" s="177"/>
    </row>
    <row r="987" spans="6:6" s="98" customFormat="1" hidden="1">
      <c r="F987" s="177"/>
    </row>
    <row r="988" spans="6:6" s="98" customFormat="1" hidden="1">
      <c r="F988" s="177"/>
    </row>
    <row r="989" spans="6:6" s="98" customFormat="1" hidden="1">
      <c r="F989" s="177"/>
    </row>
    <row r="990" spans="6:6" s="98" customFormat="1" hidden="1">
      <c r="F990" s="177"/>
    </row>
    <row r="991" spans="6:6" s="98" customFormat="1" hidden="1">
      <c r="F991" s="177"/>
    </row>
    <row r="992" spans="6:6" s="98" customFormat="1" hidden="1">
      <c r="F992" s="177"/>
    </row>
    <row r="993" spans="6:6" s="98" customFormat="1" hidden="1">
      <c r="F993" s="177"/>
    </row>
    <row r="994" spans="6:6" s="98" customFormat="1" hidden="1">
      <c r="F994" s="177"/>
    </row>
    <row r="995" spans="6:6" s="98" customFormat="1" hidden="1">
      <c r="F995" s="177"/>
    </row>
    <row r="996" spans="6:6" s="98" customFormat="1" hidden="1">
      <c r="F996" s="177"/>
    </row>
    <row r="997" spans="6:6" s="98" customFormat="1" hidden="1">
      <c r="F997" s="177"/>
    </row>
    <row r="998" spans="6:6" s="98" customFormat="1" hidden="1">
      <c r="F998" s="177"/>
    </row>
    <row r="999" spans="6:6" s="98" customFormat="1" hidden="1">
      <c r="F999" s="177"/>
    </row>
    <row r="1000" spans="6:6" s="98" customFormat="1" hidden="1">
      <c r="F1000" s="177"/>
    </row>
    <row r="1001" spans="6:6" s="98" customFormat="1" hidden="1">
      <c r="F1001" s="177"/>
    </row>
    <row r="1002" spans="6:6" s="98" customFormat="1" hidden="1">
      <c r="F1002" s="177"/>
    </row>
    <row r="1003" spans="6:6" s="98" customFormat="1" hidden="1">
      <c r="F1003" s="177"/>
    </row>
    <row r="1004" spans="6:6" s="98" customFormat="1" hidden="1">
      <c r="F1004" s="177"/>
    </row>
    <row r="1005" spans="6:6" s="98" customFormat="1" hidden="1">
      <c r="F1005" s="177"/>
    </row>
    <row r="1006" spans="6:6" s="98" customFormat="1" hidden="1">
      <c r="F1006" s="177"/>
    </row>
    <row r="1007" spans="6:6" s="98" customFormat="1" hidden="1">
      <c r="F1007" s="177"/>
    </row>
    <row r="1008" spans="6:6" s="98" customFormat="1" hidden="1">
      <c r="F1008" s="177"/>
    </row>
    <row r="1009" spans="6:6" s="98" customFormat="1" hidden="1">
      <c r="F1009" s="177"/>
    </row>
    <row r="1010" spans="6:6" s="98" customFormat="1" hidden="1">
      <c r="F1010" s="177"/>
    </row>
    <row r="1011" spans="6:6" s="98" customFormat="1" hidden="1">
      <c r="F1011" s="177"/>
    </row>
    <row r="1012" spans="6:6" s="98" customFormat="1" hidden="1">
      <c r="F1012" s="177"/>
    </row>
    <row r="1013" spans="6:6" s="98" customFormat="1" hidden="1">
      <c r="F1013" s="177"/>
    </row>
    <row r="1014" spans="6:6" s="98" customFormat="1" hidden="1">
      <c r="F1014" s="177"/>
    </row>
    <row r="1015" spans="6:6" s="98" customFormat="1" hidden="1">
      <c r="F1015" s="177"/>
    </row>
    <row r="1016" spans="6:6" s="98" customFormat="1" hidden="1">
      <c r="F1016" s="177"/>
    </row>
    <row r="1017" spans="6:6" s="98" customFormat="1" hidden="1">
      <c r="F1017" s="177"/>
    </row>
    <row r="1018" spans="6:6" s="98" customFormat="1" hidden="1">
      <c r="F1018" s="177"/>
    </row>
    <row r="1019" spans="6:6" s="98" customFormat="1" hidden="1">
      <c r="F1019" s="177"/>
    </row>
    <row r="1020" spans="6:6" s="98" customFormat="1" hidden="1">
      <c r="F1020" s="177"/>
    </row>
    <row r="1021" spans="6:6" s="98" customFormat="1" hidden="1">
      <c r="F1021" s="177"/>
    </row>
    <row r="1022" spans="6:6" s="98" customFormat="1" hidden="1">
      <c r="F1022" s="177"/>
    </row>
    <row r="1023" spans="6:6" s="98" customFormat="1" hidden="1">
      <c r="F1023" s="177"/>
    </row>
    <row r="1024" spans="6:6" s="98" customFormat="1" hidden="1">
      <c r="F1024" s="177"/>
    </row>
    <row r="1025" spans="6:6" s="98" customFormat="1" hidden="1">
      <c r="F1025" s="177"/>
    </row>
    <row r="1026" spans="6:6" s="98" customFormat="1" hidden="1">
      <c r="F1026" s="177"/>
    </row>
    <row r="1027" spans="6:6" s="98" customFormat="1" hidden="1">
      <c r="F1027" s="177"/>
    </row>
    <row r="1028" spans="6:6" s="98" customFormat="1" hidden="1">
      <c r="F1028" s="177"/>
    </row>
    <row r="1029" spans="6:6" s="98" customFormat="1" hidden="1">
      <c r="F1029" s="177"/>
    </row>
    <row r="1030" spans="6:6" s="98" customFormat="1" hidden="1">
      <c r="F1030" s="177"/>
    </row>
    <row r="1031" spans="6:6" s="98" customFormat="1" hidden="1">
      <c r="F1031" s="177"/>
    </row>
    <row r="1032" spans="6:6" s="98" customFormat="1" hidden="1">
      <c r="F1032" s="177"/>
    </row>
    <row r="1033" spans="6:6" s="98" customFormat="1" hidden="1">
      <c r="F1033" s="177"/>
    </row>
    <row r="1034" spans="6:6" s="98" customFormat="1" hidden="1">
      <c r="F1034" s="177"/>
    </row>
    <row r="1035" spans="6:6" s="98" customFormat="1" hidden="1">
      <c r="F1035" s="177"/>
    </row>
    <row r="1036" spans="6:6" s="98" customFormat="1" hidden="1">
      <c r="F1036" s="177"/>
    </row>
    <row r="1037" spans="6:6" s="98" customFormat="1" hidden="1">
      <c r="F1037" s="177"/>
    </row>
    <row r="1038" spans="6:6" s="98" customFormat="1" hidden="1">
      <c r="F1038" s="177"/>
    </row>
    <row r="1039" spans="6:6" s="98" customFormat="1" hidden="1">
      <c r="F1039" s="177"/>
    </row>
    <row r="1040" spans="6:6" s="98" customFormat="1" hidden="1">
      <c r="F1040" s="177"/>
    </row>
    <row r="1041" spans="6:6" s="98" customFormat="1" hidden="1">
      <c r="F1041" s="177"/>
    </row>
    <row r="1042" spans="6:6" s="98" customFormat="1" hidden="1">
      <c r="F1042" s="177"/>
    </row>
    <row r="1043" spans="6:6" s="98" customFormat="1" hidden="1">
      <c r="F1043" s="177"/>
    </row>
    <row r="1044" spans="6:6" s="98" customFormat="1" hidden="1">
      <c r="F1044" s="177"/>
    </row>
    <row r="1045" spans="6:6" s="98" customFormat="1" hidden="1">
      <c r="F1045" s="177"/>
    </row>
    <row r="1046" spans="6:6" s="98" customFormat="1" hidden="1">
      <c r="F1046" s="177"/>
    </row>
    <row r="1047" spans="6:6" s="98" customFormat="1" hidden="1">
      <c r="F1047" s="177"/>
    </row>
    <row r="1048" spans="6:6" s="98" customFormat="1" hidden="1">
      <c r="F1048" s="177"/>
    </row>
    <row r="1049" spans="6:6" s="98" customFormat="1" hidden="1">
      <c r="F1049" s="177"/>
    </row>
    <row r="1050" spans="6:6" s="98" customFormat="1" hidden="1">
      <c r="F1050" s="177"/>
    </row>
    <row r="1051" spans="6:6" s="98" customFormat="1" hidden="1">
      <c r="F1051" s="177"/>
    </row>
    <row r="1052" spans="6:6" s="98" customFormat="1" hidden="1">
      <c r="F1052" s="177"/>
    </row>
    <row r="1053" spans="6:6" s="98" customFormat="1" hidden="1">
      <c r="F1053" s="177"/>
    </row>
    <row r="1054" spans="6:6" s="98" customFormat="1" hidden="1">
      <c r="F1054" s="177"/>
    </row>
    <row r="1055" spans="6:6" s="98" customFormat="1" hidden="1">
      <c r="F1055" s="177"/>
    </row>
    <row r="1056" spans="6:6" s="98" customFormat="1" hidden="1">
      <c r="F1056" s="177"/>
    </row>
    <row r="1057" spans="6:6" s="98" customFormat="1" hidden="1">
      <c r="F1057" s="177"/>
    </row>
    <row r="1058" spans="6:6" s="98" customFormat="1" hidden="1">
      <c r="F1058" s="177"/>
    </row>
    <row r="1059" spans="6:6" s="98" customFormat="1" hidden="1">
      <c r="F1059" s="177"/>
    </row>
    <row r="1060" spans="6:6" s="98" customFormat="1" hidden="1">
      <c r="F1060" s="177"/>
    </row>
    <row r="1061" spans="6:6" s="98" customFormat="1" hidden="1">
      <c r="F1061" s="177"/>
    </row>
    <row r="1062" spans="6:6" s="98" customFormat="1" hidden="1">
      <c r="F1062" s="177"/>
    </row>
    <row r="1063" spans="6:6" s="98" customFormat="1" hidden="1">
      <c r="F1063" s="177"/>
    </row>
    <row r="1064" spans="6:6" s="98" customFormat="1" hidden="1">
      <c r="F1064" s="177"/>
    </row>
    <row r="1065" spans="6:6" s="98" customFormat="1" hidden="1">
      <c r="F1065" s="177"/>
    </row>
    <row r="1066" spans="6:6" s="98" customFormat="1" hidden="1">
      <c r="F1066" s="177"/>
    </row>
    <row r="1067" spans="6:6" s="98" customFormat="1" hidden="1">
      <c r="F1067" s="177"/>
    </row>
    <row r="1068" spans="6:6" s="98" customFormat="1" hidden="1">
      <c r="F1068" s="177"/>
    </row>
    <row r="1069" spans="6:6" s="98" customFormat="1" hidden="1">
      <c r="F1069" s="177"/>
    </row>
    <row r="1070" spans="6:6" s="98" customFormat="1" hidden="1">
      <c r="F1070" s="177"/>
    </row>
    <row r="1071" spans="6:6" s="98" customFormat="1" hidden="1">
      <c r="F1071" s="177"/>
    </row>
    <row r="1072" spans="6:6" s="98" customFormat="1" hidden="1">
      <c r="F1072" s="177"/>
    </row>
    <row r="1073" spans="6:6" s="98" customFormat="1" hidden="1">
      <c r="F1073" s="177"/>
    </row>
    <row r="1074" spans="6:6" s="98" customFormat="1" hidden="1">
      <c r="F1074" s="177"/>
    </row>
    <row r="1075" spans="6:6" s="98" customFormat="1" hidden="1">
      <c r="F1075" s="177"/>
    </row>
    <row r="1076" spans="6:6" s="98" customFormat="1" hidden="1">
      <c r="F1076" s="177"/>
    </row>
    <row r="1077" spans="6:6" s="98" customFormat="1" hidden="1">
      <c r="F1077" s="177"/>
    </row>
    <row r="1078" spans="6:6" s="98" customFormat="1" hidden="1">
      <c r="F1078" s="177"/>
    </row>
    <row r="1079" spans="6:6" s="98" customFormat="1" hidden="1">
      <c r="F1079" s="177"/>
    </row>
    <row r="1080" spans="6:6" s="98" customFormat="1" hidden="1">
      <c r="F1080" s="177"/>
    </row>
    <row r="1081" spans="6:6" s="98" customFormat="1" hidden="1">
      <c r="F1081" s="177"/>
    </row>
    <row r="1082" spans="6:6" s="98" customFormat="1" hidden="1">
      <c r="F1082" s="177"/>
    </row>
    <row r="1083" spans="6:6" s="98" customFormat="1" hidden="1">
      <c r="F1083" s="177"/>
    </row>
    <row r="1084" spans="6:6" s="98" customFormat="1" hidden="1">
      <c r="F1084" s="177"/>
    </row>
    <row r="1085" spans="6:6" s="98" customFormat="1" hidden="1">
      <c r="F1085" s="177"/>
    </row>
    <row r="1086" spans="6:6" s="98" customFormat="1" hidden="1">
      <c r="F1086" s="177"/>
    </row>
    <row r="1087" spans="6:6" s="98" customFormat="1" hidden="1">
      <c r="F1087" s="177"/>
    </row>
    <row r="1088" spans="6:6" s="98" customFormat="1" hidden="1">
      <c r="F1088" s="177"/>
    </row>
    <row r="1089" spans="6:6" s="98" customFormat="1" hidden="1">
      <c r="F1089" s="177"/>
    </row>
    <row r="1090" spans="6:6" s="98" customFormat="1" hidden="1">
      <c r="F1090" s="177"/>
    </row>
    <row r="1091" spans="6:6" s="98" customFormat="1" hidden="1">
      <c r="F1091" s="177"/>
    </row>
    <row r="1092" spans="6:6" s="98" customFormat="1" hidden="1">
      <c r="F1092" s="177"/>
    </row>
    <row r="1093" spans="6:6" s="98" customFormat="1" hidden="1">
      <c r="F1093" s="177"/>
    </row>
    <row r="1094" spans="6:6" s="98" customFormat="1" hidden="1">
      <c r="F1094" s="177"/>
    </row>
    <row r="1095" spans="6:6" s="98" customFormat="1" hidden="1">
      <c r="F1095" s="177"/>
    </row>
    <row r="1096" spans="6:6" s="98" customFormat="1" hidden="1">
      <c r="F1096" s="177"/>
    </row>
    <row r="1097" spans="6:6" s="98" customFormat="1" hidden="1">
      <c r="F1097" s="177"/>
    </row>
    <row r="1098" spans="6:6" s="98" customFormat="1" hidden="1">
      <c r="F1098" s="177"/>
    </row>
    <row r="1099" spans="6:6" s="98" customFormat="1" hidden="1">
      <c r="F1099" s="177"/>
    </row>
    <row r="1100" spans="6:6" s="98" customFormat="1" hidden="1">
      <c r="F1100" s="177"/>
    </row>
    <row r="1101" spans="6:6" s="98" customFormat="1" hidden="1">
      <c r="F1101" s="177"/>
    </row>
    <row r="1102" spans="6:6" s="98" customFormat="1" hidden="1">
      <c r="F1102" s="177"/>
    </row>
    <row r="1103" spans="6:6" s="98" customFormat="1" hidden="1">
      <c r="F1103" s="177"/>
    </row>
    <row r="1104" spans="6:6" s="98" customFormat="1" hidden="1">
      <c r="F1104" s="177"/>
    </row>
    <row r="1105" spans="6:6" s="98" customFormat="1" hidden="1">
      <c r="F1105" s="177"/>
    </row>
    <row r="1106" spans="6:6" s="98" customFormat="1" hidden="1">
      <c r="F1106" s="177"/>
    </row>
    <row r="1107" spans="6:6" s="98" customFormat="1" hidden="1">
      <c r="F1107" s="177"/>
    </row>
    <row r="1108" spans="6:6" s="98" customFormat="1" hidden="1">
      <c r="F1108" s="177"/>
    </row>
    <row r="1109" spans="6:6" s="98" customFormat="1" hidden="1">
      <c r="F1109" s="177"/>
    </row>
    <row r="1110" spans="6:6" s="98" customFormat="1" hidden="1">
      <c r="F1110" s="177"/>
    </row>
    <row r="1111" spans="6:6" s="98" customFormat="1" hidden="1">
      <c r="F1111" s="177"/>
    </row>
    <row r="1112" spans="6:6" s="98" customFormat="1" hidden="1">
      <c r="F1112" s="177"/>
    </row>
    <row r="1113" spans="6:6" s="98" customFormat="1" hidden="1">
      <c r="F1113" s="177"/>
    </row>
    <row r="1114" spans="6:6" s="98" customFormat="1" hidden="1">
      <c r="F1114" s="177"/>
    </row>
    <row r="1115" spans="6:6" s="98" customFormat="1" hidden="1">
      <c r="F1115" s="177"/>
    </row>
    <row r="1116" spans="6:6" s="98" customFormat="1" hidden="1">
      <c r="F1116" s="177"/>
    </row>
    <row r="1117" spans="6:6" s="98" customFormat="1" hidden="1">
      <c r="F1117" s="177"/>
    </row>
    <row r="1118" spans="6:6" s="98" customFormat="1" hidden="1">
      <c r="F1118" s="177"/>
    </row>
    <row r="1119" spans="6:6" s="98" customFormat="1" hidden="1">
      <c r="F1119" s="177"/>
    </row>
    <row r="1120" spans="6:6" s="98" customFormat="1" hidden="1">
      <c r="F1120" s="177"/>
    </row>
    <row r="1121" spans="6:6" s="98" customFormat="1" hidden="1">
      <c r="F1121" s="177"/>
    </row>
    <row r="1122" spans="6:6" s="98" customFormat="1" hidden="1">
      <c r="F1122" s="177"/>
    </row>
    <row r="1123" spans="6:6" s="98" customFormat="1" hidden="1">
      <c r="F1123" s="177"/>
    </row>
    <row r="1124" spans="6:6" s="98" customFormat="1" hidden="1">
      <c r="F1124" s="177"/>
    </row>
    <row r="1125" spans="6:6" s="98" customFormat="1" hidden="1">
      <c r="F1125" s="177"/>
    </row>
    <row r="1126" spans="6:6" s="98" customFormat="1" hidden="1">
      <c r="F1126" s="177"/>
    </row>
    <row r="1127" spans="6:6" s="98" customFormat="1" hidden="1">
      <c r="F1127" s="177"/>
    </row>
    <row r="1128" spans="6:6" s="98" customFormat="1" hidden="1">
      <c r="F1128" s="177"/>
    </row>
    <row r="1129" spans="6:6" s="98" customFormat="1" hidden="1">
      <c r="F1129" s="177"/>
    </row>
    <row r="1130" spans="6:6" s="98" customFormat="1" hidden="1">
      <c r="F1130" s="177"/>
    </row>
    <row r="1131" spans="6:6" s="98" customFormat="1" hidden="1">
      <c r="F1131" s="177"/>
    </row>
    <row r="1132" spans="6:6" s="98" customFormat="1" hidden="1">
      <c r="F1132" s="177"/>
    </row>
    <row r="1133" spans="6:6" s="98" customFormat="1" hidden="1">
      <c r="F1133" s="177"/>
    </row>
    <row r="1134" spans="6:6" s="98" customFormat="1" hidden="1">
      <c r="F1134" s="177"/>
    </row>
    <row r="1135" spans="6:6" s="98" customFormat="1" hidden="1">
      <c r="F1135" s="177"/>
    </row>
    <row r="1136" spans="6:6" s="98" customFormat="1" hidden="1">
      <c r="F1136" s="177"/>
    </row>
    <row r="1137" spans="6:6" s="98" customFormat="1" hidden="1">
      <c r="F1137" s="177"/>
    </row>
    <row r="1138" spans="6:6" s="98" customFormat="1" hidden="1">
      <c r="F1138" s="177"/>
    </row>
    <row r="1139" spans="6:6" s="98" customFormat="1" hidden="1">
      <c r="F1139" s="177"/>
    </row>
    <row r="1140" spans="6:6" s="98" customFormat="1" hidden="1">
      <c r="F1140" s="177"/>
    </row>
    <row r="1141" spans="6:6" s="98" customFormat="1" hidden="1">
      <c r="F1141" s="177"/>
    </row>
    <row r="1142" spans="6:6" s="98" customFormat="1" hidden="1">
      <c r="F1142" s="177"/>
    </row>
    <row r="1143" spans="6:6" s="98" customFormat="1" hidden="1">
      <c r="F1143" s="177"/>
    </row>
    <row r="1144" spans="6:6" s="98" customFormat="1" hidden="1">
      <c r="F1144" s="177"/>
    </row>
    <row r="1145" spans="6:6" s="98" customFormat="1" hidden="1">
      <c r="F1145" s="177"/>
    </row>
    <row r="1146" spans="6:6" s="98" customFormat="1" hidden="1">
      <c r="F1146" s="177"/>
    </row>
    <row r="1147" spans="6:6" s="98" customFormat="1" hidden="1">
      <c r="F1147" s="177"/>
    </row>
    <row r="1148" spans="6:6" s="98" customFormat="1" hidden="1">
      <c r="F1148" s="177"/>
    </row>
    <row r="1149" spans="6:6" s="98" customFormat="1" hidden="1">
      <c r="F1149" s="177"/>
    </row>
    <row r="1150" spans="6:6" s="98" customFormat="1" hidden="1">
      <c r="F1150" s="177"/>
    </row>
    <row r="1151" spans="6:6" s="98" customFormat="1" hidden="1">
      <c r="F1151" s="177"/>
    </row>
    <row r="1152" spans="6:6" s="98" customFormat="1" hidden="1">
      <c r="F1152" s="177"/>
    </row>
    <row r="1153" spans="6:6" s="98" customFormat="1" hidden="1">
      <c r="F1153" s="177"/>
    </row>
    <row r="1154" spans="6:6" s="98" customFormat="1" hidden="1">
      <c r="F1154" s="177"/>
    </row>
    <row r="1155" spans="6:6" s="98" customFormat="1" hidden="1">
      <c r="F1155" s="177"/>
    </row>
    <row r="1156" spans="6:6" s="98" customFormat="1" hidden="1">
      <c r="F1156" s="177"/>
    </row>
    <row r="1157" spans="6:6" s="98" customFormat="1" hidden="1">
      <c r="F1157" s="177"/>
    </row>
    <row r="1158" spans="6:6" s="98" customFormat="1" hidden="1">
      <c r="F1158" s="177"/>
    </row>
    <row r="1159" spans="6:6" s="98" customFormat="1" hidden="1">
      <c r="F1159" s="177"/>
    </row>
    <row r="1160" spans="6:6" s="98" customFormat="1" hidden="1">
      <c r="F1160" s="177"/>
    </row>
    <row r="1161" spans="6:6" s="98" customFormat="1" hidden="1">
      <c r="F1161" s="177"/>
    </row>
    <row r="1162" spans="6:6" s="98" customFormat="1" hidden="1">
      <c r="F1162" s="177"/>
    </row>
    <row r="1163" spans="6:6" s="98" customFormat="1" hidden="1">
      <c r="F1163" s="177"/>
    </row>
    <row r="1164" spans="6:6" s="98" customFormat="1" hidden="1">
      <c r="F1164" s="177"/>
    </row>
    <row r="1165" spans="6:6" s="98" customFormat="1" hidden="1">
      <c r="F1165" s="177"/>
    </row>
    <row r="1166" spans="6:6" s="98" customFormat="1" hidden="1">
      <c r="F1166" s="177"/>
    </row>
    <row r="1167" spans="6:6" s="98" customFormat="1" hidden="1">
      <c r="F1167" s="177"/>
    </row>
    <row r="1168" spans="6:6" s="98" customFormat="1" hidden="1">
      <c r="F1168" s="177"/>
    </row>
    <row r="1169" spans="6:6" s="98" customFormat="1" hidden="1">
      <c r="F1169" s="177"/>
    </row>
    <row r="1170" spans="6:6" s="98" customFormat="1" hidden="1">
      <c r="F1170" s="177"/>
    </row>
    <row r="1171" spans="6:6" s="98" customFormat="1" hidden="1">
      <c r="F1171" s="177"/>
    </row>
    <row r="1172" spans="6:6" s="98" customFormat="1" hidden="1">
      <c r="F1172" s="177"/>
    </row>
    <row r="1173" spans="6:6" s="98" customFormat="1" hidden="1">
      <c r="F1173" s="177"/>
    </row>
    <row r="1174" spans="6:6" s="98" customFormat="1" hidden="1">
      <c r="F1174" s="177"/>
    </row>
    <row r="1175" spans="6:6" s="98" customFormat="1" hidden="1">
      <c r="F1175" s="177"/>
    </row>
    <row r="1176" spans="6:6" s="98" customFormat="1" hidden="1">
      <c r="F1176" s="177"/>
    </row>
    <row r="1177" spans="6:6" s="98" customFormat="1" hidden="1">
      <c r="F1177" s="177"/>
    </row>
    <row r="1178" spans="6:6" s="98" customFormat="1" hidden="1">
      <c r="F1178" s="177"/>
    </row>
    <row r="1179" spans="6:6" s="98" customFormat="1" hidden="1">
      <c r="F1179" s="177"/>
    </row>
    <row r="1180" spans="6:6" s="98" customFormat="1" hidden="1">
      <c r="F1180" s="177"/>
    </row>
    <row r="1181" spans="6:6" s="98" customFormat="1" hidden="1">
      <c r="F1181" s="177"/>
    </row>
    <row r="1182" spans="6:6" s="98" customFormat="1" hidden="1">
      <c r="F1182" s="177"/>
    </row>
    <row r="1183" spans="6:6" s="98" customFormat="1" hidden="1">
      <c r="F1183" s="177"/>
    </row>
    <row r="1184" spans="6:6" s="98" customFormat="1" hidden="1">
      <c r="F1184" s="177"/>
    </row>
    <row r="1185" spans="6:6" s="98" customFormat="1" hidden="1">
      <c r="F1185" s="177"/>
    </row>
    <row r="1186" spans="6:6" s="98" customFormat="1" hidden="1">
      <c r="F1186" s="177"/>
    </row>
    <row r="1187" spans="6:6" s="98" customFormat="1" hidden="1">
      <c r="F1187" s="177"/>
    </row>
    <row r="1188" spans="6:6" s="98" customFormat="1" hidden="1">
      <c r="F1188" s="177"/>
    </row>
    <row r="1189" spans="6:6" s="98" customFormat="1" hidden="1">
      <c r="F1189" s="177"/>
    </row>
    <row r="1190" spans="6:6" s="98" customFormat="1" hidden="1">
      <c r="F1190" s="177"/>
    </row>
    <row r="1191" spans="6:6" s="98" customFormat="1" hidden="1">
      <c r="F1191" s="177"/>
    </row>
    <row r="1192" spans="6:6" s="98" customFormat="1" hidden="1">
      <c r="F1192" s="177"/>
    </row>
    <row r="1193" spans="6:6" s="98" customFormat="1" hidden="1">
      <c r="F1193" s="177"/>
    </row>
    <row r="1194" spans="6:6" s="98" customFormat="1" hidden="1">
      <c r="F1194" s="177"/>
    </row>
    <row r="1195" spans="6:6" s="98" customFormat="1" hidden="1">
      <c r="F1195" s="177"/>
    </row>
    <row r="1196" spans="6:6" s="98" customFormat="1" hidden="1">
      <c r="F1196" s="177"/>
    </row>
    <row r="1197" spans="6:6" s="98" customFormat="1" hidden="1">
      <c r="F1197" s="177"/>
    </row>
    <row r="1198" spans="6:6" s="98" customFormat="1" hidden="1">
      <c r="F1198" s="177"/>
    </row>
    <row r="1199" spans="6:6" s="98" customFormat="1" hidden="1">
      <c r="F1199" s="177"/>
    </row>
    <row r="1200" spans="6:6" s="98" customFormat="1" hidden="1">
      <c r="F1200" s="177"/>
    </row>
    <row r="1201" spans="6:6" s="98" customFormat="1" hidden="1">
      <c r="F1201" s="177"/>
    </row>
    <row r="1202" spans="6:6" s="98" customFormat="1" hidden="1">
      <c r="F1202" s="177"/>
    </row>
    <row r="1203" spans="6:6" s="98" customFormat="1" hidden="1">
      <c r="F1203" s="177"/>
    </row>
    <row r="1204" spans="6:6" s="98" customFormat="1" hidden="1">
      <c r="F1204" s="177"/>
    </row>
    <row r="1205" spans="6:6" s="98" customFormat="1" hidden="1">
      <c r="F1205" s="177"/>
    </row>
    <row r="1206" spans="6:6" s="98" customFormat="1" hidden="1">
      <c r="F1206" s="177"/>
    </row>
    <row r="1207" spans="6:6" s="98" customFormat="1" hidden="1">
      <c r="F1207" s="177"/>
    </row>
    <row r="1208" spans="6:6" s="98" customFormat="1" hidden="1">
      <c r="F1208" s="177"/>
    </row>
    <row r="1209" spans="6:6" s="98" customFormat="1" hidden="1">
      <c r="F1209" s="177"/>
    </row>
    <row r="1210" spans="6:6" s="98" customFormat="1" hidden="1">
      <c r="F1210" s="177"/>
    </row>
    <row r="1211" spans="6:6" s="98" customFormat="1" hidden="1">
      <c r="F1211" s="177"/>
    </row>
    <row r="1212" spans="6:6" s="98" customFormat="1" hidden="1">
      <c r="F1212" s="177"/>
    </row>
    <row r="1213" spans="6:6" s="98" customFormat="1" hidden="1">
      <c r="F1213" s="177"/>
    </row>
    <row r="1214" spans="6:6" s="98" customFormat="1" hidden="1">
      <c r="F1214" s="177"/>
    </row>
    <row r="1215" spans="6:6" s="98" customFormat="1" hidden="1">
      <c r="F1215" s="177"/>
    </row>
    <row r="1216" spans="6:6" s="98" customFormat="1" hidden="1">
      <c r="F1216" s="177"/>
    </row>
    <row r="1217" spans="6:6" s="98" customFormat="1" hidden="1">
      <c r="F1217" s="177"/>
    </row>
    <row r="1218" spans="6:6" s="98" customFormat="1" hidden="1">
      <c r="F1218" s="177"/>
    </row>
    <row r="1219" spans="6:6" s="98" customFormat="1" hidden="1">
      <c r="F1219" s="177"/>
    </row>
    <row r="1220" spans="6:6" s="98" customFormat="1" hidden="1">
      <c r="F1220" s="177"/>
    </row>
    <row r="1221" spans="6:6" s="98" customFormat="1" hidden="1">
      <c r="F1221" s="177"/>
    </row>
    <row r="1222" spans="6:6" s="98" customFormat="1" hidden="1">
      <c r="F1222" s="177"/>
    </row>
    <row r="1223" spans="6:6" s="98" customFormat="1" hidden="1">
      <c r="F1223" s="177"/>
    </row>
    <row r="1224" spans="6:6" s="98" customFormat="1" hidden="1">
      <c r="F1224" s="177"/>
    </row>
    <row r="1225" spans="6:6" s="98" customFormat="1" hidden="1">
      <c r="F1225" s="177"/>
    </row>
    <row r="1226" spans="6:6" s="98" customFormat="1" hidden="1">
      <c r="F1226" s="177"/>
    </row>
    <row r="1227" spans="6:6" s="98" customFormat="1" hidden="1">
      <c r="F1227" s="177"/>
    </row>
    <row r="1228" spans="6:6" s="98" customFormat="1" hidden="1">
      <c r="F1228" s="177"/>
    </row>
    <row r="1229" spans="6:6" s="98" customFormat="1" hidden="1">
      <c r="F1229" s="177"/>
    </row>
    <row r="1230" spans="6:6" s="98" customFormat="1" hidden="1">
      <c r="F1230" s="177"/>
    </row>
    <row r="1231" spans="6:6" s="98" customFormat="1" hidden="1">
      <c r="F1231" s="177"/>
    </row>
    <row r="1232" spans="6:6" s="98" customFormat="1" hidden="1">
      <c r="F1232" s="177"/>
    </row>
    <row r="1233" spans="6:6" s="98" customFormat="1" hidden="1">
      <c r="F1233" s="177"/>
    </row>
    <row r="1234" spans="6:6" s="98" customFormat="1" hidden="1">
      <c r="F1234" s="177"/>
    </row>
    <row r="1235" spans="6:6" s="98" customFormat="1" hidden="1">
      <c r="F1235" s="177"/>
    </row>
    <row r="1236" spans="6:6" s="98" customFormat="1" hidden="1">
      <c r="F1236" s="177"/>
    </row>
    <row r="1237" spans="6:6" s="98" customFormat="1" hidden="1">
      <c r="F1237" s="177"/>
    </row>
    <row r="1238" spans="6:6" s="98" customFormat="1" hidden="1">
      <c r="F1238" s="177"/>
    </row>
    <row r="1239" spans="6:6" s="98" customFormat="1" hidden="1">
      <c r="F1239" s="177"/>
    </row>
    <row r="1240" spans="6:6" s="98" customFormat="1" hidden="1">
      <c r="F1240" s="177"/>
    </row>
    <row r="1241" spans="6:6" s="98" customFormat="1" hidden="1">
      <c r="F1241" s="177"/>
    </row>
    <row r="1242" spans="6:6" s="98" customFormat="1" hidden="1">
      <c r="F1242" s="177"/>
    </row>
    <row r="1243" spans="6:6" s="98" customFormat="1" hidden="1">
      <c r="F1243" s="177"/>
    </row>
    <row r="1244" spans="6:6" s="98" customFormat="1" hidden="1">
      <c r="F1244" s="177"/>
    </row>
    <row r="1245" spans="6:6" s="98" customFormat="1" hidden="1">
      <c r="F1245" s="177"/>
    </row>
    <row r="1246" spans="6:6" s="98" customFormat="1" hidden="1">
      <c r="F1246" s="177"/>
    </row>
    <row r="1247" spans="6:6" s="98" customFormat="1" hidden="1">
      <c r="F1247" s="177"/>
    </row>
    <row r="1248" spans="6:6" s="98" customFormat="1" hidden="1">
      <c r="F1248" s="177"/>
    </row>
    <row r="1249" spans="6:6" s="98" customFormat="1" hidden="1">
      <c r="F1249" s="177"/>
    </row>
    <row r="1250" spans="6:6" s="98" customFormat="1" hidden="1">
      <c r="F1250" s="177"/>
    </row>
    <row r="1251" spans="6:6" s="98" customFormat="1" hidden="1">
      <c r="F1251" s="177"/>
    </row>
    <row r="1252" spans="6:6" s="98" customFormat="1" hidden="1">
      <c r="F1252" s="177"/>
    </row>
    <row r="1253" spans="6:6" s="98" customFormat="1" hidden="1">
      <c r="F1253" s="177"/>
    </row>
    <row r="1254" spans="6:6" s="98" customFormat="1" hidden="1">
      <c r="F1254" s="177"/>
    </row>
    <row r="1255" spans="6:6" s="98" customFormat="1" hidden="1">
      <c r="F1255" s="177"/>
    </row>
    <row r="1256" spans="6:6" s="98" customFormat="1" hidden="1">
      <c r="F1256" s="177"/>
    </row>
    <row r="1257" spans="6:6" s="98" customFormat="1" hidden="1">
      <c r="F1257" s="177"/>
    </row>
    <row r="1258" spans="6:6" s="98" customFormat="1" hidden="1">
      <c r="F1258" s="177"/>
    </row>
    <row r="1259" spans="6:6" s="98" customFormat="1" hidden="1">
      <c r="F1259" s="177"/>
    </row>
    <row r="1260" spans="6:6" s="98" customFormat="1" hidden="1">
      <c r="F1260" s="177"/>
    </row>
    <row r="1261" spans="6:6" s="98" customFormat="1" hidden="1">
      <c r="F1261" s="177"/>
    </row>
    <row r="1262" spans="6:6" s="98" customFormat="1" hidden="1">
      <c r="F1262" s="177"/>
    </row>
    <row r="1263" spans="6:6" s="98" customFormat="1" hidden="1">
      <c r="F1263" s="177"/>
    </row>
    <row r="1264" spans="6:6" s="98" customFormat="1" hidden="1">
      <c r="F1264" s="177"/>
    </row>
    <row r="1265" spans="6:6" s="98" customFormat="1" hidden="1">
      <c r="F1265" s="177"/>
    </row>
    <row r="1266" spans="6:6" s="98" customFormat="1" hidden="1">
      <c r="F1266" s="177"/>
    </row>
    <row r="1267" spans="6:6" s="98" customFormat="1" hidden="1">
      <c r="F1267" s="177"/>
    </row>
    <row r="1268" spans="6:6" s="98" customFormat="1" hidden="1">
      <c r="F1268" s="177"/>
    </row>
    <row r="1269" spans="6:6" s="98" customFormat="1" hidden="1">
      <c r="F1269" s="177"/>
    </row>
    <row r="1270" spans="6:6" s="98" customFormat="1" hidden="1">
      <c r="F1270" s="177"/>
    </row>
    <row r="1271" spans="6:6" s="98" customFormat="1" hidden="1">
      <c r="F1271" s="177"/>
    </row>
    <row r="1272" spans="6:6" s="98" customFormat="1" hidden="1">
      <c r="F1272" s="177"/>
    </row>
    <row r="1273" spans="6:6" s="98" customFormat="1" hidden="1">
      <c r="F1273" s="177"/>
    </row>
    <row r="1274" spans="6:6" s="98" customFormat="1" hidden="1">
      <c r="F1274" s="177"/>
    </row>
    <row r="1275" spans="6:6" s="98" customFormat="1" hidden="1">
      <c r="F1275" s="177"/>
    </row>
    <row r="1276" spans="6:6" s="98" customFormat="1" hidden="1">
      <c r="F1276" s="177"/>
    </row>
    <row r="1277" spans="6:6" s="98" customFormat="1" hidden="1">
      <c r="F1277" s="177"/>
    </row>
    <row r="1278" spans="6:6" s="98" customFormat="1" hidden="1">
      <c r="F1278" s="177"/>
    </row>
    <row r="1279" spans="6:6" s="98" customFormat="1" hidden="1">
      <c r="F1279" s="177"/>
    </row>
    <row r="1280" spans="6:6" s="98" customFormat="1" hidden="1">
      <c r="F1280" s="177"/>
    </row>
    <row r="1281" spans="6:6" s="98" customFormat="1" hidden="1">
      <c r="F1281" s="177"/>
    </row>
    <row r="1282" spans="6:6" s="98" customFormat="1" hidden="1">
      <c r="F1282" s="177"/>
    </row>
    <row r="1283" spans="6:6" s="98" customFormat="1" hidden="1">
      <c r="F1283" s="177"/>
    </row>
    <row r="1284" spans="6:6" s="98" customFormat="1" hidden="1">
      <c r="F1284" s="177"/>
    </row>
    <row r="1285" spans="6:6" s="98" customFormat="1" hidden="1">
      <c r="F1285" s="177"/>
    </row>
    <row r="1286" spans="6:6" s="98" customFormat="1" hidden="1">
      <c r="F1286" s="177"/>
    </row>
    <row r="1287" spans="6:6" s="98" customFormat="1" hidden="1">
      <c r="F1287" s="177"/>
    </row>
    <row r="1288" spans="6:6" s="98" customFormat="1" hidden="1">
      <c r="F1288" s="177"/>
    </row>
    <row r="1289" spans="6:6" s="98" customFormat="1" hidden="1">
      <c r="F1289" s="177"/>
    </row>
    <row r="1290" spans="6:6" s="98" customFormat="1" hidden="1">
      <c r="F1290" s="177"/>
    </row>
    <row r="1291" spans="6:6" s="98" customFormat="1" hidden="1">
      <c r="F1291" s="177"/>
    </row>
    <row r="1292" spans="6:6" s="98" customFormat="1" hidden="1">
      <c r="F1292" s="177"/>
    </row>
    <row r="1293" spans="6:6" s="98" customFormat="1" hidden="1">
      <c r="F1293" s="177"/>
    </row>
    <row r="1294" spans="6:6" s="98" customFormat="1" hidden="1">
      <c r="F1294" s="177"/>
    </row>
    <row r="1295" spans="6:6" s="98" customFormat="1" hidden="1">
      <c r="F1295" s="177"/>
    </row>
    <row r="1296" spans="6:6" s="98" customFormat="1" hidden="1">
      <c r="F1296" s="177"/>
    </row>
    <row r="1297" spans="6:6" s="98" customFormat="1" hidden="1">
      <c r="F1297" s="177"/>
    </row>
    <row r="1298" spans="6:6" s="98" customFormat="1" hidden="1">
      <c r="F1298" s="177"/>
    </row>
    <row r="1299" spans="6:6" s="98" customFormat="1" hidden="1">
      <c r="F1299" s="177"/>
    </row>
    <row r="1300" spans="6:6" s="98" customFormat="1" hidden="1">
      <c r="F1300" s="177"/>
    </row>
    <row r="1301" spans="6:6" s="98" customFormat="1" hidden="1">
      <c r="F1301" s="177"/>
    </row>
    <row r="1302" spans="6:6" s="98" customFormat="1" hidden="1">
      <c r="F1302" s="177"/>
    </row>
    <row r="1303" spans="6:6" s="98" customFormat="1" hidden="1">
      <c r="F1303" s="177"/>
    </row>
    <row r="1304" spans="6:6" s="98" customFormat="1" hidden="1">
      <c r="F1304" s="177"/>
    </row>
    <row r="1305" spans="6:6" s="98" customFormat="1" hidden="1">
      <c r="F1305" s="177"/>
    </row>
    <row r="1306" spans="6:6" s="98" customFormat="1" hidden="1">
      <c r="F1306" s="177"/>
    </row>
    <row r="1307" spans="6:6" s="98" customFormat="1" hidden="1">
      <c r="F1307" s="177"/>
    </row>
    <row r="1308" spans="6:6" s="98" customFormat="1" hidden="1">
      <c r="F1308" s="177"/>
    </row>
    <row r="1309" spans="6:6" s="98" customFormat="1" hidden="1">
      <c r="F1309" s="177"/>
    </row>
    <row r="1310" spans="6:6" s="98" customFormat="1" hidden="1">
      <c r="F1310" s="177"/>
    </row>
    <row r="1311" spans="6:6" s="98" customFormat="1" hidden="1">
      <c r="F1311" s="177"/>
    </row>
    <row r="1312" spans="6:6" s="98" customFormat="1" hidden="1">
      <c r="F1312" s="177"/>
    </row>
    <row r="1313" spans="6:6" s="98" customFormat="1" hidden="1">
      <c r="F1313" s="177"/>
    </row>
    <row r="1314" spans="6:6" s="98" customFormat="1" hidden="1">
      <c r="F1314" s="177"/>
    </row>
    <row r="1315" spans="6:6" s="98" customFormat="1" hidden="1">
      <c r="F1315" s="177"/>
    </row>
    <row r="1316" spans="6:6" s="98" customFormat="1" hidden="1">
      <c r="F1316" s="177"/>
    </row>
    <row r="1317" spans="6:6" s="98" customFormat="1" hidden="1">
      <c r="F1317" s="177"/>
    </row>
    <row r="1318" spans="6:6" s="98" customFormat="1" hidden="1">
      <c r="F1318" s="177"/>
    </row>
    <row r="1319" spans="6:6" s="98" customFormat="1" hidden="1">
      <c r="F1319" s="177"/>
    </row>
    <row r="1320" spans="6:6" s="98" customFormat="1" hidden="1">
      <c r="F1320" s="177"/>
    </row>
    <row r="1321" spans="6:6" s="98" customFormat="1" hidden="1">
      <c r="F1321" s="177"/>
    </row>
    <row r="1322" spans="6:6" s="98" customFormat="1" hidden="1">
      <c r="F1322" s="177"/>
    </row>
    <row r="1323" spans="6:6" s="98" customFormat="1" hidden="1">
      <c r="F1323" s="177"/>
    </row>
    <row r="1324" spans="6:6" s="98" customFormat="1" hidden="1">
      <c r="F1324" s="177"/>
    </row>
    <row r="1325" spans="6:6" s="98" customFormat="1" hidden="1">
      <c r="F1325" s="177"/>
    </row>
    <row r="1326" spans="6:6" s="98" customFormat="1" hidden="1">
      <c r="F1326" s="177"/>
    </row>
    <row r="1327" spans="6:6" s="98" customFormat="1" hidden="1">
      <c r="F1327" s="177"/>
    </row>
    <row r="1328" spans="6:6" s="98" customFormat="1" hidden="1">
      <c r="F1328" s="177"/>
    </row>
    <row r="1329" spans="6:6" s="98" customFormat="1" hidden="1">
      <c r="F1329" s="177"/>
    </row>
    <row r="1330" spans="6:6" s="98" customFormat="1" hidden="1">
      <c r="F1330" s="177"/>
    </row>
    <row r="1331" spans="6:6" s="98" customFormat="1" hidden="1">
      <c r="F1331" s="177"/>
    </row>
    <row r="1332" spans="6:6" s="98" customFormat="1" hidden="1">
      <c r="F1332" s="177"/>
    </row>
    <row r="1333" spans="6:6" s="98" customFormat="1" hidden="1">
      <c r="F1333" s="177"/>
    </row>
    <row r="1334" spans="6:6" s="98" customFormat="1" hidden="1">
      <c r="F1334" s="177"/>
    </row>
    <row r="1335" spans="6:6" s="98" customFormat="1" hidden="1">
      <c r="F1335" s="177"/>
    </row>
    <row r="1336" spans="6:6" s="98" customFormat="1" hidden="1">
      <c r="F1336" s="177"/>
    </row>
    <row r="1337" spans="6:6" s="98" customFormat="1" hidden="1">
      <c r="F1337" s="177"/>
    </row>
    <row r="1338" spans="6:6" s="98" customFormat="1" hidden="1">
      <c r="F1338" s="177"/>
    </row>
    <row r="1339" spans="6:6" s="98" customFormat="1" hidden="1">
      <c r="F1339" s="177"/>
    </row>
    <row r="1340" spans="6:6" s="98" customFormat="1" hidden="1">
      <c r="F1340" s="177"/>
    </row>
    <row r="1341" spans="6:6" s="98" customFormat="1" hidden="1">
      <c r="F1341" s="177"/>
    </row>
    <row r="1342" spans="6:6" s="98" customFormat="1" hidden="1">
      <c r="F1342" s="177"/>
    </row>
    <row r="1343" spans="6:6" s="98" customFormat="1" hidden="1">
      <c r="F1343" s="177"/>
    </row>
    <row r="1344" spans="6:6" s="98" customFormat="1" hidden="1">
      <c r="F1344" s="177"/>
    </row>
    <row r="1345" spans="6:6" s="98" customFormat="1" hidden="1">
      <c r="F1345" s="177"/>
    </row>
    <row r="1346" spans="6:6" s="98" customFormat="1" hidden="1">
      <c r="F1346" s="177"/>
    </row>
    <row r="1347" spans="6:6" s="98" customFormat="1" hidden="1">
      <c r="F1347" s="177"/>
    </row>
    <row r="1348" spans="6:6" s="98" customFormat="1" hidden="1">
      <c r="F1348" s="177"/>
    </row>
    <row r="1349" spans="6:6" s="98" customFormat="1" hidden="1">
      <c r="F1349" s="177"/>
    </row>
    <row r="1350" spans="6:6" s="98" customFormat="1" hidden="1">
      <c r="F1350" s="177"/>
    </row>
    <row r="1351" spans="6:6" s="98" customFormat="1" hidden="1">
      <c r="F1351" s="177"/>
    </row>
    <row r="1352" spans="6:6" s="98" customFormat="1" hidden="1">
      <c r="F1352" s="177"/>
    </row>
    <row r="1353" spans="6:6" s="98" customFormat="1" hidden="1">
      <c r="F1353" s="177"/>
    </row>
    <row r="1354" spans="6:6" s="98" customFormat="1" hidden="1">
      <c r="F1354" s="177"/>
    </row>
    <row r="1355" spans="6:6" s="98" customFormat="1" hidden="1">
      <c r="F1355" s="177"/>
    </row>
    <row r="1356" spans="6:6" s="98" customFormat="1" hidden="1">
      <c r="F1356" s="177"/>
    </row>
    <row r="1357" spans="6:6" s="98" customFormat="1" hidden="1">
      <c r="F1357" s="177"/>
    </row>
    <row r="1358" spans="6:6" s="98" customFormat="1" hidden="1">
      <c r="F1358" s="177"/>
    </row>
    <row r="1359" spans="6:6" s="98" customFormat="1" hidden="1">
      <c r="F1359" s="177"/>
    </row>
    <row r="1360" spans="6:6" s="98" customFormat="1" hidden="1">
      <c r="F1360" s="177"/>
    </row>
    <row r="1361" spans="6:6" s="98" customFormat="1" hidden="1">
      <c r="F1361" s="177"/>
    </row>
    <row r="1362" spans="6:6" s="98" customFormat="1" hidden="1">
      <c r="F1362" s="177"/>
    </row>
    <row r="1363" spans="6:6" s="98" customFormat="1" hidden="1">
      <c r="F1363" s="177"/>
    </row>
    <row r="1364" spans="6:6" s="98" customFormat="1" hidden="1">
      <c r="F1364" s="177"/>
    </row>
    <row r="1365" spans="6:6" s="98" customFormat="1" hidden="1">
      <c r="F1365" s="177"/>
    </row>
    <row r="1366" spans="6:6" s="98" customFormat="1" hidden="1">
      <c r="F1366" s="177"/>
    </row>
    <row r="1367" spans="6:6" s="98" customFormat="1" hidden="1">
      <c r="F1367" s="177"/>
    </row>
    <row r="1368" spans="6:6" s="98" customFormat="1" hidden="1">
      <c r="F1368" s="177"/>
    </row>
    <row r="1369" spans="6:6" s="98" customFormat="1" hidden="1">
      <c r="F1369" s="177"/>
    </row>
    <row r="1370" spans="6:6" s="98" customFormat="1" hidden="1">
      <c r="F1370" s="177"/>
    </row>
    <row r="1371" spans="6:6" s="98" customFormat="1" hidden="1">
      <c r="F1371" s="177"/>
    </row>
    <row r="1372" spans="6:6" s="98" customFormat="1" hidden="1">
      <c r="F1372" s="177"/>
    </row>
    <row r="1373" spans="6:6" s="98" customFormat="1" hidden="1">
      <c r="F1373" s="177"/>
    </row>
    <row r="1374" spans="6:6" s="98" customFormat="1" hidden="1">
      <c r="F1374" s="177"/>
    </row>
    <row r="1375" spans="6:6" s="98" customFormat="1" hidden="1">
      <c r="F1375" s="177"/>
    </row>
    <row r="1376" spans="6:6" s="98" customFormat="1" hidden="1">
      <c r="F1376" s="177"/>
    </row>
    <row r="1377" spans="6:6" s="98" customFormat="1" hidden="1">
      <c r="F1377" s="177"/>
    </row>
    <row r="1378" spans="6:6" s="98" customFormat="1" hidden="1">
      <c r="F1378" s="177"/>
    </row>
    <row r="1379" spans="6:6" s="98" customFormat="1" hidden="1">
      <c r="F1379" s="177"/>
    </row>
    <row r="1380" spans="6:6" s="98" customFormat="1" hidden="1">
      <c r="F1380" s="177"/>
    </row>
    <row r="1381" spans="6:6" s="98" customFormat="1" hidden="1">
      <c r="F1381" s="177"/>
    </row>
    <row r="1382" spans="6:6" s="98" customFormat="1" hidden="1">
      <c r="F1382" s="177"/>
    </row>
    <row r="1383" spans="6:6" s="98" customFormat="1" hidden="1">
      <c r="F1383" s="177"/>
    </row>
    <row r="1384" spans="6:6" s="98" customFormat="1" hidden="1">
      <c r="F1384" s="177"/>
    </row>
  </sheetData>
  <sheetProtection algorithmName="SHA-512" hashValue="nO25LUfIhUTlllDpafY30K49jfkyCqa0cLyJs+aO61BgpkPb/2q9Nc0mMwuTIaXMn6bQPozwH9EDb+EV4D65Uw==" saltValue="fDsRgjPID7zP8jCjBFFV9Q==" spinCount="100000" sheet="1" objects="1" scenarios="1" formatCells="0" formatColumns="0" formatRows="0" insertRows="0" deleteRows="0" sort="0"/>
  <mergeCells count="10">
    <mergeCell ref="A10:H10"/>
    <mergeCell ref="A11:B11"/>
    <mergeCell ref="A12:B12"/>
    <mergeCell ref="C11:F11"/>
    <mergeCell ref="C12:F12"/>
    <mergeCell ref="D1:G2"/>
    <mergeCell ref="A3:H3"/>
    <mergeCell ref="A4:H4"/>
    <mergeCell ref="A7:H7"/>
    <mergeCell ref="A9:H9"/>
  </mergeCells>
  <conditionalFormatting sqref="A7">
    <cfRule type="notContainsBlanks" dxfId="3" priority="2">
      <formula>LEN(TRIM(A7))&gt;0</formula>
    </cfRule>
  </conditionalFormatting>
  <conditionalFormatting sqref="D15:G15 D16:E200 G16:G200 F16:F1048576 A15:C200">
    <cfRule type="expression" dxfId="2" priority="334">
      <formula>AND(ISBLANK(A15),SUM(COUNTIF($A15:$H15,"&lt;&gt;"&amp;"")&gt;0))</formula>
    </cfRule>
  </conditionalFormatting>
  <dataValidations count="6">
    <dataValidation type="textLength" allowBlank="1" showInputMessage="1" showErrorMessage="1" error="Character limit exceeded. Character limit is 2000 characters." prompt="Enter notes" sqref="H15:H200" xr:uid="{132CFE7C-BA87-45BB-B069-7A0030C5209B}">
      <formula1>0</formula1>
      <formula2>2000</formula2>
    </dataValidation>
    <dataValidation type="decimal" allowBlank="1" showInputMessage="1" showErrorMessage="1" prompt="Enter parcel size, in acres" sqref="G15:G200" xr:uid="{1B2FAFDF-00D5-46DA-8FEE-2646ED01E889}">
      <formula1>0</formula1>
      <formula2>100000</formula2>
    </dataValidation>
    <dataValidation type="textLength" allowBlank="1" showInputMessage="1" showErrorMessage="1" error="Character limit exceeded. Limit is 100 characters." prompt="Enter street address or intersection_x000a_" sqref="B15:B200" xr:uid="{E5516F6C-4537-4EFC-9FE0-AAC81C56CC81}">
      <formula1>1</formula1>
      <formula2>100</formula2>
    </dataValidation>
    <dataValidation allowBlank="1" showInputMessage="1" sqref="H1 I6" xr:uid="{756CA965-A7E5-4EC2-A24C-09016E5535A8}"/>
    <dataValidation type="list" allowBlank="1" showInputMessage="1" showErrorMessage="1" error="Please enter &quot;No&quot;,&quot;Yes-But no action taken&quot;, &quot;Yes-Approved&quot; , &quot;Yes-Denied&quot;  " sqref="Q1:Q5" xr:uid="{01BD8783-DFF7-4583-BF2B-DB752E24F0EA}">
      <formula1>"No,Yes-But no action taken,Yes-Approved,Yes-Denied"</formula1>
    </dataValidation>
    <dataValidation type="date" allowBlank="1" showInputMessage="1" showErrorMessage="1" prompt="Please enter the date when the site was designated a historical resource" sqref="C15:C200" xr:uid="{E91156F2-FFC4-41DF-85C3-96564018F3C3}">
      <formula1>18264</formula1>
      <formula2>55153</formula2>
    </dataValidation>
  </dataValidations>
  <pageMargins left="0.7" right="0.7" top="0.75" bottom="0.75" header="0.3" footer="0.3"/>
  <pageSetup orientation="portrait" r:id="rId1"/>
  <legacyDrawing r:id="rId2"/>
  <extLst>
    <ext xmlns:x14="http://schemas.microsoft.com/office/spreadsheetml/2009/9/main" uri="{78C0D931-6437-407d-A8EE-F0AAD7539E65}">
      <x14:conditionalFormattings>
        <x14:conditionalFormatting xmlns:xm="http://schemas.microsoft.com/office/excel/2006/main">
          <x14:cfRule type="expression" priority="1" stopIfTrue="1" id="{6B3B4179-F383-4086-99DA-E493CF5CFAAC}">
            <xm:f>Admin!$D$22="FORMATTING OFF"</xm:f>
            <x14:dxf/>
          </x14:cfRule>
          <xm:sqref>G16:H200 F16:F1048576 D16:E200 D15:H15 A15:C200</xm:sqref>
        </x14:conditionalFormatting>
      </x14:conditionalFormattings>
    </ext>
    <ext xmlns:x14="http://schemas.microsoft.com/office/spreadsheetml/2009/9/main" uri="{CCE6A557-97BC-4b89-ADB6-D9C93CAAB3DF}">
      <x14:dataValidations xmlns:xm="http://schemas.microsoft.com/office/excel/2006/main" count="4">
        <x14:dataValidation type="textLength" operator="equal" allowBlank="1" showInputMessage="1" showErrorMessage="1" error="The parcel numbers must match the format described in row 6, including dashes." prompt="Enter APN" xr:uid="{CDC6EBE6-F452-490B-B5C8-6C200A05D431}">
          <x14:formula1>
            <xm:f>CountyInfo!$K$2</xm:f>
          </x14:formula1>
          <xm:sqref>A15:A200</xm:sqref>
        </x14:dataValidation>
        <x14:dataValidation type="list" allowBlank="1" showInputMessage="1" showErrorMessage="1" error="Please use the dropdown options." prompt="Using the dropdown options: enter the historical designation level (national, state, or local)" xr:uid="{E820249F-FD15-4453-9768-6CFC66BFC403}">
          <x14:formula1>
            <xm:f>'Deed Rest And Asst Pgm Data'!$T$2:$T$4</xm:f>
          </x14:formula1>
          <xm:sqref>D15:D200</xm:sqref>
        </x14:dataValidation>
        <x14:dataValidation type="list" allowBlank="1" showInputMessage="1" showErrorMessage="1" error="Please use the dropdown options." prompt="Using the dropdown options: enter the historical period." xr:uid="{B84A8A2B-C61C-482A-80BC-0FF1358968CB}">
          <x14:formula1>
            <xm:f>'Deed Rest And Asst Pgm Data'!$U$2:$U$8</xm:f>
          </x14:formula1>
          <xm:sqref>E15:E200</xm:sqref>
        </x14:dataValidation>
        <x14:dataValidation type="list" allowBlank="1" showInputMessage="1" showErrorMessage="1" error="Please use the dropdown options." prompt="Using the dropdown options: enter the appropriate area(s) of significance. Multiple items can be selected." xr:uid="{6ED466D0-1F83-4CFD-B59B-49DE677FA3C3}">
          <x14:formula1>
            <xm:f>'Deed Rest And Asst Pgm Data'!$V$2:$V$32</xm:f>
          </x14:formula1>
          <xm:sqref>F15:F1048576</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E56CE1-7B0D-4734-AF22-652EBC0B8FF1}">
  <sheetPr codeName="Sheet32"/>
  <dimension ref="A1:R73"/>
  <sheetViews>
    <sheetView topLeftCell="A46" zoomScale="80" zoomScaleNormal="80" workbookViewId="0">
      <selection activeCell="C63" sqref="C63"/>
    </sheetView>
  </sheetViews>
  <sheetFormatPr defaultColWidth="0" defaultRowHeight="15.75" zeroHeight="1"/>
  <cols>
    <col min="1" max="1" width="28.7109375" style="142" customWidth="1"/>
    <col min="2" max="2" width="22.5703125" style="142" customWidth="1"/>
    <col min="3" max="3" width="60.7109375" style="142" customWidth="1"/>
    <col min="4" max="4" width="16.28515625" style="142" customWidth="1"/>
    <col min="5" max="5" width="11.7109375" customWidth="1"/>
    <col min="6" max="7" width="8.85546875" customWidth="1"/>
    <col min="8" max="8" width="25.42578125" customWidth="1"/>
    <col min="9" max="9" width="26" customWidth="1"/>
    <col min="10" max="10" width="11.5703125" customWidth="1"/>
    <col min="11" max="11" width="42.5703125" customWidth="1"/>
    <col min="12" max="12" width="22.28515625" hidden="1" customWidth="1"/>
    <col min="13" max="13" width="14.5703125" hidden="1" customWidth="1"/>
    <col min="14" max="14" width="24.28515625" hidden="1" customWidth="1"/>
    <col min="15" max="15" width="11.7109375" hidden="1" customWidth="1"/>
    <col min="16" max="16" width="10.5703125" hidden="1" customWidth="1"/>
    <col min="17" max="17" width="12.42578125" hidden="1" customWidth="1"/>
    <col min="18" max="18" width="25.7109375" hidden="1" customWidth="1"/>
    <col min="19" max="16384" width="8.85546875" hidden="1"/>
  </cols>
  <sheetData>
    <row r="1" spans="1:18" ht="15">
      <c r="A1"/>
      <c r="B1"/>
      <c r="C1"/>
      <c r="D1"/>
    </row>
    <row r="2" spans="1:18">
      <c r="D2"/>
    </row>
    <row r="3" spans="1:18">
      <c r="A3" s="306" t="s">
        <v>390</v>
      </c>
      <c r="B3" s="477" t="str">
        <f>'Start Here'!B4</f>
        <v>Newport Beach</v>
      </c>
      <c r="C3" s="425"/>
      <c r="D3"/>
    </row>
    <row r="4" spans="1:18">
      <c r="A4" s="426" t="s">
        <v>391</v>
      </c>
      <c r="B4" s="427">
        <f>'Start Here'!B5</f>
        <v>2025</v>
      </c>
      <c r="C4" s="428" t="s">
        <v>392</v>
      </c>
      <c r="D4"/>
    </row>
    <row r="5" spans="1:18" ht="15">
      <c r="A5"/>
      <c r="B5"/>
      <c r="C5"/>
      <c r="D5"/>
    </row>
    <row r="6" spans="1:18" thickBot="1">
      <c r="A6"/>
      <c r="B6"/>
      <c r="C6"/>
      <c r="D6"/>
    </row>
    <row r="7" spans="1:18" ht="23.25">
      <c r="A7" s="732" t="s">
        <v>485</v>
      </c>
      <c r="B7" s="733"/>
      <c r="C7" s="733"/>
      <c r="D7" s="733"/>
      <c r="E7" s="733"/>
      <c r="F7" s="733"/>
      <c r="G7" s="733"/>
      <c r="H7" s="733"/>
      <c r="I7" s="733"/>
      <c r="J7" s="733"/>
      <c r="K7" s="734"/>
    </row>
    <row r="8" spans="1:18" ht="23.25">
      <c r="A8" s="735" t="s">
        <v>1739</v>
      </c>
      <c r="B8" s="736"/>
      <c r="C8" s="736"/>
      <c r="D8" s="736"/>
      <c r="E8" s="736"/>
      <c r="F8" s="736"/>
      <c r="G8" s="736"/>
      <c r="H8" s="736"/>
      <c r="I8" s="736"/>
      <c r="J8" s="736"/>
      <c r="K8" s="737"/>
    </row>
    <row r="9" spans="1:18" ht="23.25">
      <c r="A9" s="738" t="s">
        <v>1587</v>
      </c>
      <c r="B9" s="739"/>
      <c r="C9" s="739"/>
      <c r="D9" s="739"/>
      <c r="E9" s="739"/>
      <c r="F9" s="739"/>
      <c r="G9" s="739"/>
      <c r="H9" s="739"/>
      <c r="I9" s="739"/>
      <c r="J9" s="739"/>
      <c r="K9" s="740"/>
    </row>
    <row r="10" spans="1:18" ht="15">
      <c r="A10" s="744" t="s">
        <v>1740</v>
      </c>
      <c r="B10" s="745"/>
      <c r="C10" s="745"/>
      <c r="D10" s="745"/>
      <c r="E10" s="745"/>
      <c r="F10" s="745"/>
      <c r="G10" s="745"/>
      <c r="H10" s="745"/>
      <c r="I10" s="745"/>
      <c r="J10" s="745"/>
      <c r="K10" s="746"/>
    </row>
    <row r="11" spans="1:18" ht="15">
      <c r="A11" s="744"/>
      <c r="B11" s="745"/>
      <c r="C11" s="745"/>
      <c r="D11" s="745"/>
      <c r="E11" s="745"/>
      <c r="F11" s="745"/>
      <c r="G11" s="745"/>
      <c r="H11" s="745"/>
      <c r="I11" s="745"/>
      <c r="J11" s="745"/>
      <c r="K11" s="746"/>
    </row>
    <row r="12" spans="1:18" ht="27" customHeight="1">
      <c r="A12" s="475" t="s">
        <v>1741</v>
      </c>
      <c r="B12" s="747">
        <f>SUM(B15:B26)</f>
        <v>300000</v>
      </c>
      <c r="C12" s="747"/>
      <c r="D12" s="747"/>
      <c r="E12" s="429" t="s">
        <v>1742</v>
      </c>
      <c r="F12" s="142"/>
      <c r="G12" s="142"/>
      <c r="H12" s="142"/>
      <c r="I12" s="142"/>
      <c r="J12" s="393"/>
      <c r="K12" s="430"/>
    </row>
    <row r="13" spans="1:18" ht="14.65" customHeight="1" thickBot="1">
      <c r="A13" s="431"/>
      <c r="B13" s="393"/>
      <c r="C13" s="393"/>
      <c r="D13" s="393"/>
      <c r="E13" s="393"/>
      <c r="F13" s="393"/>
      <c r="G13" s="393"/>
      <c r="H13" s="393"/>
      <c r="I13" s="393"/>
      <c r="J13" s="393"/>
      <c r="K13" s="430"/>
    </row>
    <row r="14" spans="1:18" ht="31.5">
      <c r="A14" s="432" t="s">
        <v>1743</v>
      </c>
      <c r="B14" s="433" t="s">
        <v>1744</v>
      </c>
      <c r="C14" s="434" t="s">
        <v>1745</v>
      </c>
      <c r="D14" s="748" t="s">
        <v>1746</v>
      </c>
      <c r="E14" s="749"/>
      <c r="F14" s="749"/>
      <c r="G14" s="749"/>
      <c r="H14" s="749"/>
      <c r="I14" s="750"/>
      <c r="J14" s="435" t="s">
        <v>1747</v>
      </c>
      <c r="K14" s="435" t="s">
        <v>531</v>
      </c>
      <c r="Q14" t="s">
        <v>1748</v>
      </c>
    </row>
    <row r="15" spans="1:18" ht="15">
      <c r="A15" s="253" t="s">
        <v>2389</v>
      </c>
      <c r="B15" s="223">
        <v>150000</v>
      </c>
      <c r="C15" s="223">
        <v>150000</v>
      </c>
      <c r="D15" s="741" t="s">
        <v>417</v>
      </c>
      <c r="E15" s="742"/>
      <c r="F15" s="742"/>
      <c r="G15" s="742"/>
      <c r="H15" s="742"/>
      <c r="I15" s="743"/>
      <c r="J15" s="177" t="s">
        <v>721</v>
      </c>
      <c r="K15" s="221"/>
      <c r="Q15" t="s">
        <v>1749</v>
      </c>
      <c r="R15" t="s">
        <v>417</v>
      </c>
    </row>
    <row r="16" spans="1:18" ht="25.5">
      <c r="A16" s="253" t="s">
        <v>2390</v>
      </c>
      <c r="B16" s="223">
        <v>150000</v>
      </c>
      <c r="C16" s="223">
        <v>300000</v>
      </c>
      <c r="D16" s="741" t="s">
        <v>417</v>
      </c>
      <c r="E16" s="742"/>
      <c r="F16" s="742"/>
      <c r="G16" s="742"/>
      <c r="H16" s="742"/>
      <c r="I16" s="743"/>
      <c r="J16" s="177" t="s">
        <v>721</v>
      </c>
      <c r="K16" s="221"/>
      <c r="Q16" t="s">
        <v>1750</v>
      </c>
      <c r="R16" t="s">
        <v>714</v>
      </c>
    </row>
    <row r="17" spans="1:18" ht="15">
      <c r="A17" s="253"/>
      <c r="B17" s="223"/>
      <c r="C17" s="223"/>
      <c r="D17" s="741"/>
      <c r="E17" s="742"/>
      <c r="F17" s="742"/>
      <c r="G17" s="742"/>
      <c r="H17" s="742"/>
      <c r="I17" s="743"/>
      <c r="J17" s="177"/>
      <c r="K17" s="221"/>
      <c r="Q17" t="s">
        <v>721</v>
      </c>
      <c r="R17" t="s">
        <v>1751</v>
      </c>
    </row>
    <row r="18" spans="1:18" ht="15">
      <c r="A18" s="253"/>
      <c r="B18" s="223"/>
      <c r="C18" s="223"/>
      <c r="D18" s="741"/>
      <c r="E18" s="742"/>
      <c r="F18" s="742"/>
      <c r="G18" s="742"/>
      <c r="H18" s="742"/>
      <c r="I18" s="743"/>
      <c r="J18" s="177"/>
      <c r="K18" s="221"/>
      <c r="Q18" t="s">
        <v>1394</v>
      </c>
    </row>
    <row r="19" spans="1:18" ht="15">
      <c r="A19" s="253"/>
      <c r="B19" s="223"/>
      <c r="C19" s="223"/>
      <c r="D19" s="741"/>
      <c r="E19" s="742"/>
      <c r="F19" s="742"/>
      <c r="G19" s="742"/>
      <c r="H19" s="742"/>
      <c r="I19" s="743"/>
      <c r="J19" s="177"/>
      <c r="K19" s="221"/>
    </row>
    <row r="20" spans="1:18" ht="15">
      <c r="A20" s="253"/>
      <c r="B20" s="223"/>
      <c r="C20" s="223"/>
      <c r="D20" s="741"/>
      <c r="E20" s="742"/>
      <c r="F20" s="742"/>
      <c r="G20" s="742"/>
      <c r="H20" s="742"/>
      <c r="I20" s="743"/>
      <c r="J20" s="177"/>
      <c r="K20" s="221"/>
    </row>
    <row r="21" spans="1:18" ht="15">
      <c r="A21" s="253"/>
      <c r="B21" s="223"/>
      <c r="C21" s="223"/>
      <c r="D21" s="741"/>
      <c r="E21" s="742"/>
      <c r="F21" s="742"/>
      <c r="G21" s="742"/>
      <c r="H21" s="742"/>
      <c r="I21" s="743"/>
      <c r="J21" s="177"/>
      <c r="K21" s="221"/>
    </row>
    <row r="22" spans="1:18" ht="15">
      <c r="A22" s="253"/>
      <c r="B22" s="223"/>
      <c r="C22" s="223"/>
      <c r="D22" s="741"/>
      <c r="E22" s="742"/>
      <c r="F22" s="742"/>
      <c r="G22" s="742"/>
      <c r="H22" s="742"/>
      <c r="I22" s="743"/>
      <c r="J22" s="177"/>
      <c r="K22" s="221"/>
    </row>
    <row r="23" spans="1:18" ht="15">
      <c r="A23" s="253"/>
      <c r="B23" s="223"/>
      <c r="C23" s="223"/>
      <c r="D23" s="741"/>
      <c r="E23" s="742"/>
      <c r="F23" s="742"/>
      <c r="G23" s="742"/>
      <c r="H23" s="742"/>
      <c r="I23" s="743"/>
      <c r="J23" s="177"/>
      <c r="K23" s="221"/>
    </row>
    <row r="24" spans="1:18" ht="15">
      <c r="A24" s="253"/>
      <c r="B24" s="223"/>
      <c r="C24" s="223"/>
      <c r="D24" s="741"/>
      <c r="E24" s="742"/>
      <c r="F24" s="742"/>
      <c r="G24" s="742"/>
      <c r="H24" s="742"/>
      <c r="I24" s="743"/>
      <c r="J24" s="177"/>
      <c r="K24" s="221"/>
    </row>
    <row r="25" spans="1:18" ht="15">
      <c r="A25" s="253"/>
      <c r="B25" s="223"/>
      <c r="C25" s="223"/>
      <c r="D25" s="741"/>
      <c r="E25" s="742"/>
      <c r="F25" s="742"/>
      <c r="G25" s="742"/>
      <c r="H25" s="742"/>
      <c r="I25" s="743"/>
      <c r="J25" s="177"/>
      <c r="K25" s="221"/>
    </row>
    <row r="26" spans="1:18" thickBot="1">
      <c r="A26" s="254"/>
      <c r="B26" s="255"/>
      <c r="C26" s="255"/>
      <c r="D26" s="751"/>
      <c r="E26" s="752"/>
      <c r="F26" s="752"/>
      <c r="G26" s="752"/>
      <c r="H26" s="752"/>
      <c r="I26" s="753"/>
      <c r="J26" s="256"/>
      <c r="K26" s="222"/>
    </row>
    <row r="27" spans="1:18" ht="15">
      <c r="A27"/>
      <c r="B27"/>
      <c r="C27"/>
      <c r="D27"/>
    </row>
    <row r="28" spans="1:18" ht="16.5" thickBot="1">
      <c r="A28" s="429" t="s">
        <v>1752</v>
      </c>
      <c r="E28" s="142"/>
      <c r="F28" s="142"/>
    </row>
    <row r="29" spans="1:18" ht="16.5" thickBot="1">
      <c r="A29" s="754" t="s">
        <v>1753</v>
      </c>
      <c r="B29" s="755"/>
      <c r="C29" s="755"/>
      <c r="D29" s="756"/>
    </row>
    <row r="30" spans="1:18">
      <c r="A30" s="757" t="s">
        <v>395</v>
      </c>
      <c r="B30" s="758"/>
      <c r="C30" s="758"/>
      <c r="D30" s="436" t="s">
        <v>396</v>
      </c>
    </row>
    <row r="31" spans="1:18">
      <c r="A31" s="729" t="s">
        <v>397</v>
      </c>
      <c r="B31" s="564"/>
      <c r="C31" s="312" t="s">
        <v>398</v>
      </c>
      <c r="D31" s="437">
        <f>'Table A2'!H12</f>
        <v>0</v>
      </c>
    </row>
    <row r="32" spans="1:18">
      <c r="A32" s="730"/>
      <c r="B32" s="566"/>
      <c r="C32" s="314" t="s">
        <v>400</v>
      </c>
      <c r="D32" s="437">
        <f>'Table A2'!I12</f>
        <v>0</v>
      </c>
    </row>
    <row r="33" spans="1:4">
      <c r="A33" s="729" t="s">
        <v>402</v>
      </c>
      <c r="B33" s="564"/>
      <c r="C33" s="314" t="s">
        <v>398</v>
      </c>
      <c r="D33" s="437">
        <f>'Table A2'!J12</f>
        <v>0</v>
      </c>
    </row>
    <row r="34" spans="1:4">
      <c r="A34" s="731"/>
      <c r="B34" s="568"/>
      <c r="C34" s="314" t="s">
        <v>400</v>
      </c>
      <c r="D34" s="437">
        <f>'Table A2'!K12</f>
        <v>0</v>
      </c>
    </row>
    <row r="35" spans="1:4">
      <c r="A35" s="729" t="s">
        <v>405</v>
      </c>
      <c r="B35" s="564"/>
      <c r="C35" s="312" t="s">
        <v>398</v>
      </c>
      <c r="D35" s="437">
        <f>'Table A2'!L12</f>
        <v>0</v>
      </c>
    </row>
    <row r="36" spans="1:4">
      <c r="A36" s="730"/>
      <c r="B36" s="566"/>
      <c r="C36" s="314" t="s">
        <v>400</v>
      </c>
      <c r="D36" s="437">
        <f>'Table A2'!M12</f>
        <v>0</v>
      </c>
    </row>
    <row r="37" spans="1:4">
      <c r="A37" s="729" t="s">
        <v>406</v>
      </c>
      <c r="B37" s="564"/>
      <c r="C37" s="314" t="s">
        <v>398</v>
      </c>
      <c r="D37" s="437">
        <f>'Table A2'!N12</f>
        <v>49</v>
      </c>
    </row>
    <row r="38" spans="1:4">
      <c r="A38" s="731"/>
      <c r="B38" s="568"/>
      <c r="C38" s="314" t="s">
        <v>400</v>
      </c>
      <c r="D38" s="437">
        <f>'Table A2'!O12</f>
        <v>0</v>
      </c>
    </row>
    <row r="39" spans="1:4">
      <c r="A39" s="729" t="s">
        <v>407</v>
      </c>
      <c r="B39" s="564"/>
      <c r="C39" s="314" t="s">
        <v>398</v>
      </c>
      <c r="D39" s="437">
        <f>'Table A2'!P12</f>
        <v>0</v>
      </c>
    </row>
    <row r="40" spans="1:4">
      <c r="A40" s="731"/>
      <c r="B40" s="568"/>
      <c r="C40" s="314" t="s">
        <v>400</v>
      </c>
      <c r="D40" s="437">
        <f>'Table A2'!Q12</f>
        <v>0</v>
      </c>
    </row>
    <row r="41" spans="1:4" ht="16.5" thickBot="1">
      <c r="A41" s="759" t="s">
        <v>410</v>
      </c>
      <c r="B41" s="760"/>
      <c r="C41" s="315"/>
      <c r="D41" s="438">
        <f>'Table A2'!R12</f>
        <v>116</v>
      </c>
    </row>
    <row r="42" spans="1:4" ht="17.25" thickTop="1" thickBot="1">
      <c r="A42" s="577" t="s">
        <v>412</v>
      </c>
      <c r="B42" s="578"/>
      <c r="C42" s="317"/>
      <c r="D42" s="439">
        <f>SUM(D31:D41)</f>
        <v>165</v>
      </c>
    </row>
    <row r="43" spans="1:4" ht="16.5" thickBot="1"/>
    <row r="44" spans="1:4" ht="16.5" thickBot="1">
      <c r="A44" s="754" t="s">
        <v>394</v>
      </c>
      <c r="B44" s="755"/>
      <c r="C44" s="755"/>
      <c r="D44" s="756"/>
    </row>
    <row r="45" spans="1:4">
      <c r="A45" s="757" t="s">
        <v>395</v>
      </c>
      <c r="B45" s="758"/>
      <c r="C45" s="758"/>
      <c r="D45" s="436" t="s">
        <v>396</v>
      </c>
    </row>
    <row r="46" spans="1:4">
      <c r="A46" s="729" t="s">
        <v>397</v>
      </c>
      <c r="B46" s="564"/>
      <c r="C46" s="312" t="s">
        <v>398</v>
      </c>
      <c r="D46" s="437">
        <f>'Table A2'!$U$12</f>
        <v>0</v>
      </c>
    </row>
    <row r="47" spans="1:4">
      <c r="A47" s="730"/>
      <c r="B47" s="566"/>
      <c r="C47" s="314" t="s">
        <v>400</v>
      </c>
      <c r="D47" s="437">
        <f>'Table A2'!$V$12</f>
        <v>0</v>
      </c>
    </row>
    <row r="48" spans="1:4">
      <c r="A48" s="729" t="s">
        <v>402</v>
      </c>
      <c r="B48" s="564"/>
      <c r="C48" s="314" t="s">
        <v>398</v>
      </c>
      <c r="D48" s="437">
        <f>'Table A2'!$W$12</f>
        <v>0</v>
      </c>
    </row>
    <row r="49" spans="1:4">
      <c r="A49" s="731"/>
      <c r="B49" s="568"/>
      <c r="C49" s="314" t="s">
        <v>400</v>
      </c>
      <c r="D49" s="437">
        <f>'Table A2'!$X$12</f>
        <v>0</v>
      </c>
    </row>
    <row r="50" spans="1:4">
      <c r="A50" s="729" t="s">
        <v>405</v>
      </c>
      <c r="B50" s="564"/>
      <c r="C50" s="312" t="s">
        <v>398</v>
      </c>
      <c r="D50" s="437">
        <f>'Table A2'!$Y$12</f>
        <v>6</v>
      </c>
    </row>
    <row r="51" spans="1:4">
      <c r="A51" s="731"/>
      <c r="B51" s="568"/>
      <c r="C51" s="314" t="s">
        <v>400</v>
      </c>
      <c r="D51" s="437">
        <f>'Table A2'!$Z$12</f>
        <v>9</v>
      </c>
    </row>
    <row r="52" spans="1:4">
      <c r="A52" s="729" t="s">
        <v>406</v>
      </c>
      <c r="B52" s="564"/>
      <c r="C52" s="314" t="s">
        <v>398</v>
      </c>
      <c r="D52" s="437">
        <f>'Table A2'!$AA$12</f>
        <v>2</v>
      </c>
    </row>
    <row r="53" spans="1:4">
      <c r="A53" s="731"/>
      <c r="B53" s="568"/>
      <c r="C53" s="314" t="s">
        <v>400</v>
      </c>
      <c r="D53" s="437">
        <f>'Table A2'!$AB$12</f>
        <v>16</v>
      </c>
    </row>
    <row r="54" spans="1:4">
      <c r="A54" s="729" t="s">
        <v>407</v>
      </c>
      <c r="B54" s="564"/>
      <c r="C54" s="314" t="s">
        <v>398</v>
      </c>
      <c r="D54" s="437">
        <f>'Table A2'!$AC$12</f>
        <v>0</v>
      </c>
    </row>
    <row r="55" spans="1:4">
      <c r="A55" s="731"/>
      <c r="B55" s="568"/>
      <c r="C55" s="314" t="s">
        <v>400</v>
      </c>
      <c r="D55" s="437">
        <f>'Table A2'!$AD$12</f>
        <v>12</v>
      </c>
    </row>
    <row r="56" spans="1:4" ht="16.5" thickBot="1">
      <c r="A56" s="759" t="s">
        <v>410</v>
      </c>
      <c r="B56" s="760"/>
      <c r="C56" s="315"/>
      <c r="D56" s="438">
        <f>'Table A2'!$AE$12</f>
        <v>64</v>
      </c>
    </row>
    <row r="57" spans="1:4" ht="17.25" thickTop="1" thickBot="1">
      <c r="A57" s="577" t="s">
        <v>412</v>
      </c>
      <c r="B57" s="578"/>
      <c r="C57" s="317"/>
      <c r="D57" s="439">
        <f>SUM(D46:D56)</f>
        <v>109</v>
      </c>
    </row>
    <row r="58" spans="1:4" ht="16.5" thickBot="1"/>
    <row r="59" spans="1:4" ht="16.5" thickBot="1">
      <c r="A59" s="754" t="s">
        <v>1754</v>
      </c>
      <c r="B59" s="755"/>
      <c r="C59" s="755"/>
      <c r="D59" s="756"/>
    </row>
    <row r="60" spans="1:4">
      <c r="A60" s="757" t="s">
        <v>395</v>
      </c>
      <c r="B60" s="758"/>
      <c r="C60" s="758"/>
      <c r="D60" s="436" t="s">
        <v>396</v>
      </c>
    </row>
    <row r="61" spans="1:4">
      <c r="A61" s="729" t="s">
        <v>397</v>
      </c>
      <c r="B61" s="564"/>
      <c r="C61" s="312" t="s">
        <v>398</v>
      </c>
      <c r="D61" s="437">
        <f>'Table A2'!$AH$12</f>
        <v>0</v>
      </c>
    </row>
    <row r="62" spans="1:4">
      <c r="A62" s="730"/>
      <c r="B62" s="566"/>
      <c r="C62" s="314" t="s">
        <v>400</v>
      </c>
      <c r="D62" s="437">
        <f>'Table A2'!$AI$12</f>
        <v>0</v>
      </c>
    </row>
    <row r="63" spans="1:4">
      <c r="A63" s="729" t="s">
        <v>402</v>
      </c>
      <c r="B63" s="564"/>
      <c r="C63" s="314" t="s">
        <v>398</v>
      </c>
      <c r="D63" s="437">
        <f>'Table A2'!$AJ$12</f>
        <v>0</v>
      </c>
    </row>
    <row r="64" spans="1:4">
      <c r="A64" s="731"/>
      <c r="B64" s="568"/>
      <c r="C64" s="314" t="s">
        <v>400</v>
      </c>
      <c r="D64" s="437">
        <f>'Table A2'!$AK$12</f>
        <v>0</v>
      </c>
    </row>
    <row r="65" spans="1:4">
      <c r="A65" s="729" t="s">
        <v>405</v>
      </c>
      <c r="B65" s="564"/>
      <c r="C65" s="312" t="s">
        <v>398</v>
      </c>
      <c r="D65" s="437">
        <f>'Table A2'!$AL$12</f>
        <v>0</v>
      </c>
    </row>
    <row r="66" spans="1:4">
      <c r="A66" s="730"/>
      <c r="B66" s="566"/>
      <c r="C66" s="314" t="s">
        <v>400</v>
      </c>
      <c r="D66" s="437">
        <f>'Table A2'!$AM$12</f>
        <v>2</v>
      </c>
    </row>
    <row r="67" spans="1:4">
      <c r="A67" s="729" t="s">
        <v>406</v>
      </c>
      <c r="B67" s="564"/>
      <c r="C67" s="314" t="s">
        <v>398</v>
      </c>
      <c r="D67" s="437">
        <f>'Table A2'!$AN$12</f>
        <v>0</v>
      </c>
    </row>
    <row r="68" spans="1:4">
      <c r="A68" s="731"/>
      <c r="B68" s="568"/>
      <c r="C68" s="314" t="s">
        <v>400</v>
      </c>
      <c r="D68" s="437">
        <f>'Table A2'!$AO$12</f>
        <v>4</v>
      </c>
    </row>
    <row r="69" spans="1:4">
      <c r="A69" s="729" t="s">
        <v>407</v>
      </c>
      <c r="B69" s="564"/>
      <c r="C69" s="314" t="s">
        <v>398</v>
      </c>
      <c r="D69" s="437">
        <f>'Table A2'!$AP$12</f>
        <v>0</v>
      </c>
    </row>
    <row r="70" spans="1:4">
      <c r="A70" s="731"/>
      <c r="B70" s="568"/>
      <c r="C70" s="314" t="s">
        <v>400</v>
      </c>
      <c r="D70" s="437">
        <f>'Table A2'!$AQ$12</f>
        <v>3</v>
      </c>
    </row>
    <row r="71" spans="1:4" ht="16.5" thickBot="1">
      <c r="A71" s="759" t="s">
        <v>410</v>
      </c>
      <c r="B71" s="760"/>
      <c r="C71" s="315"/>
      <c r="D71" s="438">
        <f>'Table A2'!$AR$12</f>
        <v>1</v>
      </c>
    </row>
    <row r="72" spans="1:4" ht="17.25" thickTop="1" thickBot="1">
      <c r="A72" s="577" t="s">
        <v>412</v>
      </c>
      <c r="B72" s="578"/>
      <c r="C72" s="317"/>
      <c r="D72" s="439">
        <f>SUM(D61:D71)</f>
        <v>10</v>
      </c>
    </row>
    <row r="73" spans="1:4"/>
  </sheetData>
  <sheetProtection algorithmName="SHA-512" hashValue="Yc81ldroc2xOryPMkNt1wFQxmR5CVYhZugJ+5ffJI9mP+60sUz4J5/Zd2iNn/9qDepiHlarykhXGyLsFkKZ22w==" saltValue="b53ZTIJJlG3NjKpjI57nFw==" spinCount="100000" sheet="1" objects="1" scenarios="1" formatCells="0" formatColumns="0" formatRows="0" sort="0"/>
  <mergeCells count="45">
    <mergeCell ref="A54:B55"/>
    <mergeCell ref="A56:B56"/>
    <mergeCell ref="A57:B57"/>
    <mergeCell ref="A29:D29"/>
    <mergeCell ref="A30:C30"/>
    <mergeCell ref="A35:B36"/>
    <mergeCell ref="A37:B38"/>
    <mergeCell ref="A39:B40"/>
    <mergeCell ref="A41:B41"/>
    <mergeCell ref="A42:B42"/>
    <mergeCell ref="A44:D44"/>
    <mergeCell ref="A45:C45"/>
    <mergeCell ref="A50:B51"/>
    <mergeCell ref="A52:B53"/>
    <mergeCell ref="A31:B32"/>
    <mergeCell ref="A33:B34"/>
    <mergeCell ref="A72:B72"/>
    <mergeCell ref="A59:D59"/>
    <mergeCell ref="A60:C60"/>
    <mergeCell ref="A65:B66"/>
    <mergeCell ref="A67:B68"/>
    <mergeCell ref="A69:B70"/>
    <mergeCell ref="A71:B71"/>
    <mergeCell ref="D26:I26"/>
    <mergeCell ref="D18:I18"/>
    <mergeCell ref="D19:I19"/>
    <mergeCell ref="D20:I20"/>
    <mergeCell ref="D21:I21"/>
    <mergeCell ref="D22:I22"/>
    <mergeCell ref="A46:B47"/>
    <mergeCell ref="A48:B49"/>
    <mergeCell ref="A61:B62"/>
    <mergeCell ref="A63:B64"/>
    <mergeCell ref="A7:K7"/>
    <mergeCell ref="A8:K8"/>
    <mergeCell ref="A9:K9"/>
    <mergeCell ref="D17:I17"/>
    <mergeCell ref="D23:I23"/>
    <mergeCell ref="A10:K11"/>
    <mergeCell ref="B12:D12"/>
    <mergeCell ref="D14:I14"/>
    <mergeCell ref="D15:I15"/>
    <mergeCell ref="D16:I16"/>
    <mergeCell ref="D24:I24"/>
    <mergeCell ref="D25:I25"/>
  </mergeCells>
  <conditionalFormatting sqref="A15:D15 J15">
    <cfRule type="expression" dxfId="1" priority="2">
      <formula>AND(ISBLANK(A15),SUM(COUNTIF($A15:$G15,"&lt;&gt;"&amp;"")&gt;0))</formula>
    </cfRule>
  </conditionalFormatting>
  <conditionalFormatting sqref="A16:D26 J16:J26">
    <cfRule type="expression" dxfId="0" priority="1">
      <formula>AND(ISBLANK(A16),SUM(COUNTIF($A16:$G16,"&lt;&gt;"&amp;"")&gt;0))</formula>
    </cfRule>
  </conditionalFormatting>
  <dataValidations count="6">
    <dataValidation allowBlank="1" showInputMessage="1" showErrorMessage="1" prompt="Enter task" sqref="A15:A26" xr:uid="{F4FBC728-629B-4D9F-BFC7-785F8253AD82}"/>
    <dataValidation type="decimal" allowBlank="1" showInputMessage="1" showErrorMessage="1" prompt="Enter amount awarded" sqref="B15:B26" xr:uid="{C82011FB-B961-487F-B839-0AE2139820D0}">
      <formula1>0</formula1>
      <formula2>10000000</formula2>
    </dataValidation>
    <dataValidation type="decimal" allowBlank="1" showInputMessage="1" showErrorMessage="1" prompt="Enter cumulative reimbursement requested" sqref="C15:C26" xr:uid="{60BF93FD-7D93-46C1-BB9A-F729B8EB6161}">
      <formula1>0</formula1>
      <formula2>10000000</formula2>
    </dataValidation>
    <dataValidation type="list" allowBlank="1" showInputMessage="1" showErrorMessage="1" prompt="Enter task status" sqref="D15:I26" xr:uid="{E40E0C30-2DFC-4BB8-A32B-1521C59D5E01}">
      <formula1>$R$15:$R$17</formula1>
    </dataValidation>
    <dataValidation type="list" allowBlank="1" showInputMessage="1" showErrorMessage="1" prompt="Enter other funding" sqref="J15:J26" xr:uid="{0F2B1770-F821-4A5C-A0D9-AAB839D00679}">
      <formula1>$Q$14:$Q$18</formula1>
    </dataValidation>
    <dataValidation allowBlank="1" showInputMessage="1" showErrorMessage="1" prompt="Enter notes" sqref="K15:K26" xr:uid="{18C9A1F6-089E-4B21-8521-F0836CE9B95D}"/>
  </dataValidations>
  <pageMargins left="0.7" right="0.7" top="0.75" bottom="0.75" header="0.3" footer="0.3"/>
  <pageSetup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747A47-D6A9-4080-8746-3AA0DC9D2F4E}">
  <sheetPr codeName="Sheet16"/>
  <dimension ref="A1:K59"/>
  <sheetViews>
    <sheetView workbookViewId="0">
      <pane ySplit="1" topLeftCell="A2" activePane="bottomLeft" state="frozen"/>
      <selection pane="bottomLeft" activeCell="B2" sqref="B2"/>
    </sheetView>
  </sheetViews>
  <sheetFormatPr defaultRowHeight="15"/>
  <cols>
    <col min="1" max="1" width="14.7109375" bestFit="1" customWidth="1"/>
    <col min="2" max="2" width="17.42578125" bestFit="1" customWidth="1"/>
    <col min="3" max="3" width="12.42578125" bestFit="1" customWidth="1"/>
    <col min="4" max="4" width="7.7109375" bestFit="1" customWidth="1"/>
  </cols>
  <sheetData>
    <row r="1" spans="1:11">
      <c r="A1" s="236" t="s">
        <v>1386</v>
      </c>
      <c r="B1" s="236" t="s">
        <v>1755</v>
      </c>
      <c r="C1" s="236" t="s">
        <v>1756</v>
      </c>
      <c r="D1" s="236" t="s">
        <v>1757</v>
      </c>
      <c r="I1" t="s">
        <v>1386</v>
      </c>
      <c r="J1" t="s">
        <v>1758</v>
      </c>
      <c r="K1" t="s">
        <v>1759</v>
      </c>
    </row>
    <row r="2" spans="1:11">
      <c r="A2" t="s">
        <v>857</v>
      </c>
      <c r="B2" t="s">
        <v>1760</v>
      </c>
      <c r="I2">
        <f>VLOOKUP('Start Here'!B4,'RHNA Allocations'!$C$2:$K$540,7)</f>
        <v>1409</v>
      </c>
      <c r="J2" t="e">
        <f>VLOOKUP(I2,$A$2:$B$59,2)</f>
        <v>#N/A</v>
      </c>
      <c r="K2" t="e">
        <f>LEN(J2)</f>
        <v>#N/A</v>
      </c>
    </row>
    <row r="3" spans="1:11">
      <c r="A3" t="s">
        <v>1761</v>
      </c>
      <c r="B3" t="s">
        <v>1762</v>
      </c>
    </row>
    <row r="4" spans="1:11">
      <c r="A4" t="s">
        <v>864</v>
      </c>
      <c r="B4" t="s">
        <v>1762</v>
      </c>
    </row>
    <row r="5" spans="1:11">
      <c r="A5" t="s">
        <v>1505</v>
      </c>
      <c r="B5" t="s">
        <v>1762</v>
      </c>
    </row>
    <row r="6" spans="1:11">
      <c r="A6" t="s">
        <v>1497</v>
      </c>
      <c r="B6" t="s">
        <v>1762</v>
      </c>
    </row>
    <row r="7" spans="1:11">
      <c r="A7" t="s">
        <v>944</v>
      </c>
      <c r="B7" t="s">
        <v>1762</v>
      </c>
    </row>
    <row r="8" spans="1:11">
      <c r="A8" t="s">
        <v>1498</v>
      </c>
      <c r="B8" t="s">
        <v>1763</v>
      </c>
    </row>
    <row r="9" spans="1:11">
      <c r="A9" t="s">
        <v>1509</v>
      </c>
      <c r="B9" t="s">
        <v>1762</v>
      </c>
    </row>
    <row r="10" spans="1:11">
      <c r="A10" t="s">
        <v>1521</v>
      </c>
      <c r="B10" t="s">
        <v>1762</v>
      </c>
    </row>
    <row r="11" spans="1:11">
      <c r="A11" t="s">
        <v>1010</v>
      </c>
      <c r="B11" t="s">
        <v>1764</v>
      </c>
    </row>
    <row r="12" spans="1:11">
      <c r="A12" t="s">
        <v>1520</v>
      </c>
      <c r="B12" t="s">
        <v>1762</v>
      </c>
    </row>
    <row r="13" spans="1:11">
      <c r="A13" t="s">
        <v>1499</v>
      </c>
      <c r="B13" t="s">
        <v>1762</v>
      </c>
    </row>
    <row r="14" spans="1:11">
      <c r="A14" t="s">
        <v>1049</v>
      </c>
      <c r="B14" t="s">
        <v>1762</v>
      </c>
    </row>
    <row r="15" spans="1:11">
      <c r="A15" t="s">
        <v>1506</v>
      </c>
      <c r="B15" t="s">
        <v>1765</v>
      </c>
    </row>
    <row r="16" spans="1:11">
      <c r="A16" t="s">
        <v>1500</v>
      </c>
      <c r="B16" t="s">
        <v>1766</v>
      </c>
    </row>
    <row r="17" spans="1:4">
      <c r="A17" t="s">
        <v>1502</v>
      </c>
      <c r="B17" t="s">
        <v>1762</v>
      </c>
    </row>
    <row r="18" spans="1:4">
      <c r="A18" t="s">
        <v>1508</v>
      </c>
      <c r="B18" t="s">
        <v>1762</v>
      </c>
    </row>
    <row r="19" spans="1:4">
      <c r="A19" t="s">
        <v>1524</v>
      </c>
      <c r="B19" t="s">
        <v>1762</v>
      </c>
    </row>
    <row r="20" spans="1:4">
      <c r="A20" t="s">
        <v>1105</v>
      </c>
      <c r="B20" t="s">
        <v>1767</v>
      </c>
    </row>
    <row r="21" spans="1:4">
      <c r="A21" t="s">
        <v>1110</v>
      </c>
      <c r="B21" t="s">
        <v>1762</v>
      </c>
    </row>
    <row r="22" spans="1:4">
      <c r="A22" t="s">
        <v>1503</v>
      </c>
      <c r="B22" t="s">
        <v>1768</v>
      </c>
    </row>
    <row r="23" spans="1:4">
      <c r="A23" t="s">
        <v>1769</v>
      </c>
      <c r="B23" t="s">
        <v>1762</v>
      </c>
    </row>
    <row r="24" spans="1:4">
      <c r="A24" t="s">
        <v>1512</v>
      </c>
      <c r="B24" t="s">
        <v>1765</v>
      </c>
    </row>
    <row r="25" spans="1:4">
      <c r="A25" t="s">
        <v>1126</v>
      </c>
      <c r="B25" t="s">
        <v>1762</v>
      </c>
    </row>
    <row r="26" spans="1:4">
      <c r="A26" t="s">
        <v>1495</v>
      </c>
      <c r="B26" t="s">
        <v>1762</v>
      </c>
    </row>
    <row r="27" spans="1:4">
      <c r="A27" t="s">
        <v>1517</v>
      </c>
      <c r="B27" t="s">
        <v>1762</v>
      </c>
    </row>
    <row r="28" spans="1:4">
      <c r="A28" t="s">
        <v>1139</v>
      </c>
      <c r="B28" t="s">
        <v>1762</v>
      </c>
    </row>
    <row r="29" spans="1:4">
      <c r="A29" t="s">
        <v>1150</v>
      </c>
      <c r="B29" t="s">
        <v>1762</v>
      </c>
    </row>
    <row r="30" spans="1:4">
      <c r="A30" t="s">
        <v>1513</v>
      </c>
      <c r="B30" t="s">
        <v>1762</v>
      </c>
    </row>
    <row r="31" spans="1:4">
      <c r="A31" t="s">
        <v>1168</v>
      </c>
      <c r="B31" t="s">
        <v>1768</v>
      </c>
      <c r="C31" t="s">
        <v>1770</v>
      </c>
      <c r="D31" t="s">
        <v>1771</v>
      </c>
    </row>
    <row r="32" spans="1:4">
      <c r="A32" t="s">
        <v>1501</v>
      </c>
      <c r="B32" t="s">
        <v>1762</v>
      </c>
    </row>
    <row r="33" spans="1:2">
      <c r="A33" t="s">
        <v>1522</v>
      </c>
      <c r="B33" t="s">
        <v>1762</v>
      </c>
    </row>
    <row r="34" spans="1:2">
      <c r="A34" t="s">
        <v>1225</v>
      </c>
      <c r="B34" t="s">
        <v>1772</v>
      </c>
    </row>
    <row r="35" spans="1:2">
      <c r="A35" t="s">
        <v>1234</v>
      </c>
      <c r="B35" t="s">
        <v>1773</v>
      </c>
    </row>
    <row r="36" spans="1:2">
      <c r="A36" t="s">
        <v>1514</v>
      </c>
      <c r="B36" t="s">
        <v>1762</v>
      </c>
    </row>
    <row r="37" spans="1:2">
      <c r="A37" t="s">
        <v>1240</v>
      </c>
      <c r="B37" t="s">
        <v>1774</v>
      </c>
    </row>
    <row r="38" spans="1:2">
      <c r="A38" t="s">
        <v>1245</v>
      </c>
      <c r="B38" t="s">
        <v>1765</v>
      </c>
    </row>
    <row r="39" spans="1:2">
      <c r="A39" t="s">
        <v>1249</v>
      </c>
      <c r="B39" t="s">
        <v>1775</v>
      </c>
    </row>
    <row r="40" spans="1:2">
      <c r="A40" t="s">
        <v>1252</v>
      </c>
      <c r="B40" t="s">
        <v>1762</v>
      </c>
    </row>
    <row r="41" spans="1:2">
      <c r="A41" t="s">
        <v>1258</v>
      </c>
      <c r="B41" t="s">
        <v>1772</v>
      </c>
    </row>
    <row r="42" spans="1:2">
      <c r="A42" t="s">
        <v>1262</v>
      </c>
      <c r="B42" t="s">
        <v>1772</v>
      </c>
    </row>
    <row r="43" spans="1:2">
      <c r="A43" t="s">
        <v>1270</v>
      </c>
      <c r="B43" t="s">
        <v>1772</v>
      </c>
    </row>
    <row r="44" spans="1:2">
      <c r="A44" t="s">
        <v>1272</v>
      </c>
      <c r="B44" t="s">
        <v>1770</v>
      </c>
    </row>
    <row r="45" spans="1:2">
      <c r="A45" t="s">
        <v>1275</v>
      </c>
      <c r="B45" t="s">
        <v>1776</v>
      </c>
    </row>
    <row r="46" spans="1:2">
      <c r="A46" t="s">
        <v>1496</v>
      </c>
      <c r="B46" t="s">
        <v>1762</v>
      </c>
    </row>
    <row r="47" spans="1:2">
      <c r="A47" t="s">
        <v>1516</v>
      </c>
      <c r="B47" t="s">
        <v>1762</v>
      </c>
    </row>
    <row r="48" spans="1:2">
      <c r="A48" t="s">
        <v>1511</v>
      </c>
      <c r="B48" t="s">
        <v>1762</v>
      </c>
    </row>
    <row r="49" spans="1:2">
      <c r="A49" t="s">
        <v>1504</v>
      </c>
      <c r="B49" t="s">
        <v>1767</v>
      </c>
    </row>
    <row r="50" spans="1:2">
      <c r="A50" t="s">
        <v>1301</v>
      </c>
      <c r="B50" t="s">
        <v>1762</v>
      </c>
    </row>
    <row r="51" spans="1:2">
      <c r="A51" t="s">
        <v>1507</v>
      </c>
      <c r="B51" t="s">
        <v>1762</v>
      </c>
    </row>
    <row r="52" spans="1:2">
      <c r="A52" t="s">
        <v>1515</v>
      </c>
      <c r="B52" t="s">
        <v>1777</v>
      </c>
    </row>
    <row r="53" spans="1:2">
      <c r="A53" t="s">
        <v>1461</v>
      </c>
      <c r="B53" t="s">
        <v>1762</v>
      </c>
    </row>
    <row r="54" spans="1:2">
      <c r="A54" t="s">
        <v>1778</v>
      </c>
      <c r="B54" t="s">
        <v>1762</v>
      </c>
    </row>
    <row r="55" spans="1:2">
      <c r="A55" t="s">
        <v>1329</v>
      </c>
      <c r="B55" t="s">
        <v>1762</v>
      </c>
    </row>
    <row r="56" spans="1:2">
      <c r="A56" t="s">
        <v>1523</v>
      </c>
      <c r="B56" t="s">
        <v>1762</v>
      </c>
    </row>
    <row r="57" spans="1:2">
      <c r="A57" t="s">
        <v>1340</v>
      </c>
      <c r="B57" t="s">
        <v>1779</v>
      </c>
    </row>
    <row r="58" spans="1:2">
      <c r="A58" t="s">
        <v>1510</v>
      </c>
      <c r="B58" t="s">
        <v>1762</v>
      </c>
    </row>
    <row r="59" spans="1:2">
      <c r="A59" t="s">
        <v>1518</v>
      </c>
      <c r="B59" t="s">
        <v>1762</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8">
    <tabColor theme="8"/>
    <pageSetUpPr fitToPage="1"/>
  </sheetPr>
  <dimension ref="A1:B12"/>
  <sheetViews>
    <sheetView zoomScale="80" zoomScaleNormal="80" workbookViewId="0">
      <selection activeCell="E10" sqref="E10"/>
    </sheetView>
  </sheetViews>
  <sheetFormatPr defaultRowHeight="15"/>
  <cols>
    <col min="1" max="1" width="82.5703125" customWidth="1"/>
    <col min="2" max="2" width="131.28515625" customWidth="1"/>
  </cols>
  <sheetData>
    <row r="1" spans="1:2" ht="28.5">
      <c r="A1" s="161" t="s">
        <v>325</v>
      </c>
    </row>
    <row r="2" spans="1:2" ht="60">
      <c r="A2" s="179" t="s">
        <v>326</v>
      </c>
      <c r="B2" s="180" t="s">
        <v>327</v>
      </c>
    </row>
    <row r="3" spans="1:2" ht="60">
      <c r="A3" s="179" t="s">
        <v>328</v>
      </c>
      <c r="B3" s="181" t="s">
        <v>329</v>
      </c>
    </row>
    <row r="4" spans="1:2" ht="51" customHeight="1">
      <c r="A4" s="179" t="s">
        <v>330</v>
      </c>
      <c r="B4" s="181" t="s">
        <v>331</v>
      </c>
    </row>
    <row r="5" spans="1:2" ht="162.75" customHeight="1">
      <c r="A5" s="179" t="s">
        <v>332</v>
      </c>
      <c r="B5" s="181" t="s">
        <v>333</v>
      </c>
    </row>
    <row r="6" spans="1:2" ht="162.75" customHeight="1">
      <c r="A6" s="179" t="s">
        <v>334</v>
      </c>
      <c r="B6" s="181" t="s">
        <v>335</v>
      </c>
    </row>
    <row r="7" spans="1:2" ht="95.25" customHeight="1">
      <c r="A7" s="179" t="s">
        <v>336</v>
      </c>
      <c r="B7" s="180" t="s">
        <v>337</v>
      </c>
    </row>
    <row r="8" spans="1:2" ht="60">
      <c r="A8" s="179" t="s">
        <v>338</v>
      </c>
      <c r="B8" s="180" t="s">
        <v>339</v>
      </c>
    </row>
    <row r="9" spans="1:2" ht="60">
      <c r="A9" s="179" t="s">
        <v>340</v>
      </c>
      <c r="B9" s="180" t="s">
        <v>341</v>
      </c>
    </row>
    <row r="10" spans="1:2" ht="75">
      <c r="A10" s="179" t="s">
        <v>342</v>
      </c>
      <c r="B10" s="180" t="s">
        <v>343</v>
      </c>
    </row>
    <row r="11" spans="1:2" ht="75">
      <c r="A11" s="179" t="s">
        <v>344</v>
      </c>
      <c r="B11" s="180" t="s">
        <v>345</v>
      </c>
    </row>
    <row r="12" spans="1:2" ht="60" customHeight="1">
      <c r="A12" s="202" t="s">
        <v>346</v>
      </c>
      <c r="B12" s="202" t="s">
        <v>347</v>
      </c>
    </row>
  </sheetData>
  <pageMargins left="0.7" right="0.7" top="0.75" bottom="0.75" header="0.3" footer="0.3"/>
  <pageSetup scale="42" fitToHeight="0"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ED75A5-4012-4A72-9DCE-C5D1DF45904D}">
  <sheetPr codeName="Sheet20"/>
  <dimension ref="A1:D3"/>
  <sheetViews>
    <sheetView workbookViewId="0">
      <selection activeCell="B3" sqref="B3"/>
    </sheetView>
  </sheetViews>
  <sheetFormatPr defaultRowHeight="15"/>
  <cols>
    <col min="1" max="1" width="15.7109375" bestFit="1" customWidth="1"/>
    <col min="2" max="2" width="91.28515625" bestFit="1" customWidth="1"/>
  </cols>
  <sheetData>
    <row r="1" spans="1:4" ht="19.149999999999999" customHeight="1">
      <c r="A1" t="s">
        <v>348</v>
      </c>
      <c r="B1" t="s">
        <v>349</v>
      </c>
      <c r="C1" t="s">
        <v>350</v>
      </c>
      <c r="D1" t="s">
        <v>351</v>
      </c>
    </row>
    <row r="2" spans="1:4" ht="45">
      <c r="A2" s="451">
        <v>7</v>
      </c>
      <c r="B2" s="9" t="s">
        <v>352</v>
      </c>
    </row>
    <row r="3" spans="1:4" ht="285">
      <c r="A3" s="451">
        <v>6</v>
      </c>
      <c r="B3" s="9" t="s">
        <v>353</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tabColor theme="7" tint="0.39997558519241921"/>
    <pageSetUpPr fitToPage="1"/>
  </sheetPr>
  <dimension ref="A1:P34"/>
  <sheetViews>
    <sheetView zoomScaleNormal="100" workbookViewId="0">
      <selection activeCell="B5" sqref="B5:C5"/>
    </sheetView>
  </sheetViews>
  <sheetFormatPr defaultColWidth="0" defaultRowHeight="14.25" zeroHeight="1"/>
  <cols>
    <col min="1" max="1" width="30.42578125" style="10" customWidth="1"/>
    <col min="2" max="2" width="45.5703125" style="10" customWidth="1"/>
    <col min="3" max="4" width="16" style="10" customWidth="1"/>
    <col min="5" max="5" width="8.5703125" style="10" hidden="1" customWidth="1"/>
    <col min="6" max="6" width="53.42578125" style="10" customWidth="1"/>
    <col min="7" max="7" width="19.5703125" style="10" customWidth="1"/>
    <col min="8" max="8" width="15.42578125" style="10" hidden="1" customWidth="1"/>
    <col min="9" max="9" width="13.42578125" style="10" hidden="1" customWidth="1"/>
    <col min="10" max="10" width="24" style="10" hidden="1" customWidth="1"/>
    <col min="11" max="11" width="8.7109375" style="10" hidden="1" customWidth="1"/>
    <col min="12" max="12" width="19.42578125" style="10" hidden="1" customWidth="1"/>
    <col min="13" max="13" width="28" style="10" hidden="1" customWidth="1"/>
    <col min="14" max="14" width="8.7109375" style="10" hidden="1" customWidth="1"/>
    <col min="15" max="15" width="19.42578125" style="10" hidden="1" customWidth="1"/>
    <col min="16" max="16" width="28" style="10" hidden="1" customWidth="1"/>
    <col min="17" max="16384" width="8.7109375" style="10" hidden="1"/>
  </cols>
  <sheetData>
    <row r="1" spans="1:13" ht="21.75" customHeight="1" thickBot="1">
      <c r="A1" s="534" t="s">
        <v>354</v>
      </c>
      <c r="B1" s="535"/>
      <c r="C1" s="535"/>
      <c r="D1" s="535"/>
      <c r="E1" s="535"/>
      <c r="F1" s="535"/>
      <c r="G1" s="536"/>
      <c r="H1" s="130"/>
      <c r="I1" s="130"/>
      <c r="J1" s="130"/>
      <c r="K1" s="130"/>
      <c r="L1" s="130"/>
      <c r="M1" s="130"/>
    </row>
    <row r="2" spans="1:13" ht="21.4" customHeight="1" thickBot="1">
      <c r="A2" s="130"/>
      <c r="B2" s="130"/>
      <c r="C2" s="130"/>
      <c r="D2" s="130"/>
      <c r="E2" s="126"/>
      <c r="F2" s="130"/>
      <c r="G2" s="130"/>
      <c r="H2" s="130"/>
      <c r="I2" s="130"/>
      <c r="J2" s="130"/>
      <c r="K2" s="130"/>
      <c r="L2" s="130"/>
      <c r="M2" s="130"/>
    </row>
    <row r="3" spans="1:13" ht="22.5" customHeight="1">
      <c r="A3" s="537" t="s">
        <v>355</v>
      </c>
      <c r="B3" s="538"/>
      <c r="C3" s="539"/>
      <c r="D3" s="500"/>
    </row>
    <row r="4" spans="1:13" ht="25.5" customHeight="1">
      <c r="A4" s="131" t="s">
        <v>356</v>
      </c>
      <c r="B4" s="542" t="s">
        <v>1158</v>
      </c>
      <c r="C4" s="543"/>
      <c r="D4" s="484"/>
      <c r="E4" s="126" t="s">
        <v>357</v>
      </c>
      <c r="F4" s="528" t="s">
        <v>358</v>
      </c>
      <c r="M4" s="132"/>
    </row>
    <row r="5" spans="1:13" ht="36.75" customHeight="1" thickBot="1">
      <c r="A5" s="133" t="s">
        <v>359</v>
      </c>
      <c r="B5" s="540">
        <v>2025</v>
      </c>
      <c r="C5" s="541"/>
      <c r="D5" s="295"/>
      <c r="E5" s="126" t="s">
        <v>360</v>
      </c>
      <c r="F5" s="528"/>
      <c r="H5" s="132"/>
      <c r="I5" s="132"/>
      <c r="J5" s="132"/>
      <c r="K5" s="132"/>
      <c r="L5" s="132"/>
      <c r="M5" s="132"/>
    </row>
    <row r="6" spans="1:13" ht="54" customHeight="1">
      <c r="A6" s="544" t="s">
        <v>361</v>
      </c>
      <c r="B6" s="545"/>
      <c r="C6" s="546"/>
      <c r="D6" s="500"/>
      <c r="E6" s="126"/>
      <c r="F6" s="528"/>
      <c r="H6" s="132"/>
      <c r="I6" s="132"/>
      <c r="J6" s="132"/>
      <c r="K6" s="132"/>
      <c r="L6" s="132"/>
      <c r="M6" s="132"/>
    </row>
    <row r="7" spans="1:13" ht="18">
      <c r="A7" s="134" t="s">
        <v>362</v>
      </c>
      <c r="B7" s="529" t="s">
        <v>1781</v>
      </c>
      <c r="C7" s="530"/>
      <c r="D7" s="295"/>
      <c r="E7" s="126" t="s">
        <v>363</v>
      </c>
      <c r="F7" s="528"/>
      <c r="H7" s="132"/>
      <c r="I7" s="132"/>
      <c r="J7" s="132"/>
      <c r="K7" s="132"/>
      <c r="L7" s="132"/>
      <c r="M7" s="132"/>
    </row>
    <row r="8" spans="1:13" ht="18">
      <c r="A8" s="131" t="s">
        <v>364</v>
      </c>
      <c r="B8" s="529" t="s">
        <v>1784</v>
      </c>
      <c r="C8" s="530"/>
      <c r="D8" s="295"/>
      <c r="E8" s="126" t="s">
        <v>365</v>
      </c>
      <c r="H8" s="132"/>
      <c r="I8" s="132"/>
      <c r="J8" s="132"/>
      <c r="K8" s="132"/>
      <c r="L8" s="132"/>
      <c r="M8" s="132"/>
    </row>
    <row r="9" spans="1:13" ht="21.75" customHeight="1">
      <c r="A9" s="131" t="s">
        <v>366</v>
      </c>
      <c r="B9" s="529" t="s">
        <v>1782</v>
      </c>
      <c r="C9" s="530"/>
      <c r="D9" s="295"/>
      <c r="E9" s="126" t="s">
        <v>367</v>
      </c>
      <c r="F9" s="463" t="s">
        <v>368</v>
      </c>
      <c r="H9" s="132"/>
      <c r="I9" s="132"/>
      <c r="J9" s="132"/>
      <c r="K9" s="132"/>
      <c r="L9" s="132"/>
      <c r="M9" s="132"/>
    </row>
    <row r="10" spans="1:13" ht="21.75" customHeight="1">
      <c r="A10" s="131" t="s">
        <v>369</v>
      </c>
      <c r="B10" s="529" t="s">
        <v>1783</v>
      </c>
      <c r="C10" s="530"/>
      <c r="D10" s="295"/>
      <c r="E10" s="126" t="s">
        <v>370</v>
      </c>
      <c r="H10" s="132"/>
      <c r="I10" s="132"/>
      <c r="J10" s="132"/>
      <c r="K10" s="132"/>
      <c r="L10" s="132"/>
      <c r="M10" s="132"/>
    </row>
    <row r="11" spans="1:13" ht="21.75" customHeight="1" thickBot="1">
      <c r="A11" s="135" t="s">
        <v>371</v>
      </c>
      <c r="B11" s="529">
        <v>9496443221</v>
      </c>
      <c r="C11" s="530"/>
      <c r="D11" s="296"/>
      <c r="E11" s="126" t="s">
        <v>372</v>
      </c>
      <c r="H11" s="132"/>
      <c r="I11" s="132"/>
      <c r="J11" s="132"/>
      <c r="K11" s="132"/>
      <c r="L11" s="132"/>
      <c r="M11" s="132"/>
    </row>
    <row r="12" spans="1:13" ht="21.75" customHeight="1">
      <c r="A12" s="531" t="s">
        <v>373</v>
      </c>
      <c r="B12" s="532"/>
      <c r="C12" s="533"/>
      <c r="D12" s="149"/>
      <c r="E12" s="126"/>
      <c r="F12" s="159"/>
      <c r="H12" s="132"/>
      <c r="I12" s="132"/>
      <c r="J12" s="132"/>
      <c r="K12" s="132"/>
      <c r="L12" s="132"/>
      <c r="M12" s="132"/>
    </row>
    <row r="13" spans="1:13" ht="21.75" customHeight="1">
      <c r="A13" s="136" t="s">
        <v>374</v>
      </c>
      <c r="B13" s="529" t="s">
        <v>1785</v>
      </c>
      <c r="C13" s="530"/>
      <c r="D13" s="484"/>
      <c r="E13" s="126" t="s">
        <v>375</v>
      </c>
      <c r="F13" s="528" t="s">
        <v>376</v>
      </c>
      <c r="H13" s="137"/>
      <c r="I13" s="137"/>
      <c r="J13" s="137"/>
      <c r="K13" s="137"/>
      <c r="L13" s="137"/>
      <c r="M13" s="132"/>
    </row>
    <row r="14" spans="1:13" ht="21.75" customHeight="1">
      <c r="A14" s="138" t="s">
        <v>377</v>
      </c>
      <c r="B14" s="529" t="s">
        <v>1786</v>
      </c>
      <c r="C14" s="530"/>
      <c r="D14" s="295"/>
      <c r="E14" s="126" t="s">
        <v>378</v>
      </c>
      <c r="F14" s="528"/>
      <c r="H14" s="132"/>
      <c r="I14" s="132"/>
      <c r="J14" s="132"/>
      <c r="K14" s="132"/>
      <c r="L14" s="132"/>
      <c r="M14" s="132"/>
    </row>
    <row r="15" spans="1:13" ht="21.75" customHeight="1">
      <c r="A15" s="138" t="s">
        <v>379</v>
      </c>
      <c r="B15" s="529">
        <v>92663</v>
      </c>
      <c r="C15" s="530"/>
      <c r="D15" s="297"/>
      <c r="E15" s="126" t="s">
        <v>380</v>
      </c>
      <c r="F15" s="96"/>
      <c r="I15" s="139"/>
      <c r="J15" s="139"/>
      <c r="K15" s="139"/>
      <c r="L15" s="139"/>
      <c r="M15" s="132"/>
    </row>
    <row r="16" spans="1:13" ht="14.65" customHeight="1">
      <c r="E16" s="140"/>
      <c r="F16" s="443" t="s">
        <v>1780</v>
      </c>
      <c r="G16" s="140"/>
      <c r="H16" s="140"/>
      <c r="I16" s="140"/>
      <c r="J16" s="140"/>
      <c r="K16" s="140"/>
      <c r="L16" s="140"/>
      <c r="M16" s="140"/>
    </row>
    <row r="17" spans="1:13" ht="18" hidden="1">
      <c r="A17" s="141"/>
      <c r="B17" s="141"/>
      <c r="C17" s="141"/>
      <c r="D17" s="141"/>
      <c r="E17" s="142"/>
      <c r="F17" s="142"/>
      <c r="G17" s="142"/>
      <c r="H17" s="142"/>
      <c r="I17" s="142"/>
      <c r="J17" s="142"/>
      <c r="K17" s="142"/>
      <c r="L17" s="142"/>
      <c r="M17" s="142"/>
    </row>
    <row r="18" spans="1:13" ht="46.5" hidden="1" customHeight="1">
      <c r="A18" s="132"/>
      <c r="B18" s="132"/>
      <c r="C18" s="132"/>
      <c r="D18" s="132"/>
      <c r="E18" s="143"/>
      <c r="F18" s="143"/>
      <c r="G18" s="143"/>
      <c r="H18" s="143"/>
      <c r="I18" s="143"/>
      <c r="J18" s="143"/>
      <c r="K18" s="143"/>
      <c r="L18" s="143"/>
      <c r="M18" s="143"/>
    </row>
    <row r="19" spans="1:13" ht="18" hidden="1">
      <c r="A19" s="132"/>
      <c r="B19" s="132"/>
      <c r="C19" s="132"/>
      <c r="D19" s="132"/>
      <c r="E19" s="142"/>
      <c r="F19" s="142"/>
      <c r="G19" s="142"/>
      <c r="H19" s="142"/>
      <c r="I19" s="142"/>
      <c r="J19" s="142"/>
      <c r="K19" s="142"/>
      <c r="L19" s="142"/>
      <c r="M19" s="142"/>
    </row>
    <row r="20" spans="1:13" ht="32.25" hidden="1" customHeight="1">
      <c r="A20" s="132"/>
      <c r="B20" s="144"/>
      <c r="C20" s="132"/>
      <c r="D20" s="132"/>
      <c r="E20" s="12"/>
      <c r="F20" s="12"/>
      <c r="G20" s="12"/>
      <c r="H20" s="12"/>
      <c r="I20" s="12"/>
      <c r="J20" s="12"/>
      <c r="K20" s="12"/>
      <c r="L20" s="12"/>
      <c r="M20" s="12"/>
    </row>
    <row r="21" spans="1:13" ht="18" hidden="1">
      <c r="A21" s="132"/>
      <c r="B21" s="132"/>
      <c r="C21" s="132"/>
      <c r="D21" s="132"/>
      <c r="E21" s="142"/>
      <c r="F21" s="142"/>
      <c r="G21" s="142"/>
      <c r="H21" s="142"/>
      <c r="I21" s="142"/>
      <c r="J21" s="142"/>
      <c r="K21" s="142"/>
      <c r="L21" s="142"/>
      <c r="M21" s="142"/>
    </row>
    <row r="22" spans="1:13" ht="18" hidden="1">
      <c r="A22" s="132"/>
      <c r="B22" s="132"/>
      <c r="C22" s="132"/>
      <c r="D22" s="132"/>
      <c r="E22" s="143"/>
      <c r="F22" s="143"/>
      <c r="G22" s="143"/>
      <c r="H22" s="143"/>
      <c r="I22" s="143"/>
      <c r="J22" s="143"/>
      <c r="K22" s="143"/>
      <c r="L22" s="143"/>
      <c r="M22" s="143"/>
    </row>
    <row r="23" spans="1:13" ht="15" hidden="1">
      <c r="A23" s="12"/>
      <c r="B23" s="12"/>
      <c r="C23" s="469"/>
      <c r="D23" s="469"/>
      <c r="E23" s="142"/>
      <c r="F23" s="142"/>
      <c r="G23" s="142"/>
      <c r="H23" s="142"/>
      <c r="I23" s="142"/>
      <c r="J23" s="142"/>
      <c r="K23" s="142"/>
      <c r="L23" s="142"/>
      <c r="M23" s="142"/>
    </row>
    <row r="24" spans="1:13" ht="15" hidden="1">
      <c r="A24" s="142"/>
      <c r="B24" s="142"/>
      <c r="C24" s="142"/>
      <c r="D24" s="142"/>
      <c r="E24" s="142"/>
      <c r="F24" s="142"/>
      <c r="G24" s="142"/>
      <c r="H24" s="142"/>
      <c r="I24" s="142"/>
      <c r="J24" s="142"/>
      <c r="K24" s="142"/>
      <c r="L24" s="142"/>
      <c r="M24" s="142"/>
    </row>
    <row r="25" spans="1:13" ht="15" hidden="1" customHeight="1">
      <c r="A25" s="145"/>
      <c r="B25" s="12"/>
      <c r="C25" s="12"/>
      <c r="D25" s="12"/>
      <c r="E25" s="12"/>
      <c r="F25" s="12"/>
      <c r="G25" s="12"/>
      <c r="H25" s="12"/>
      <c r="I25" s="142"/>
      <c r="J25" s="142"/>
      <c r="K25" s="142"/>
      <c r="L25" s="142"/>
      <c r="M25" s="142"/>
    </row>
    <row r="26" spans="1:13" ht="15" hidden="1" customHeight="1">
      <c r="A26" s="145"/>
      <c r="B26" s="12"/>
      <c r="C26" s="12"/>
      <c r="D26" s="12"/>
      <c r="E26" s="12"/>
      <c r="F26" s="12"/>
      <c r="G26" s="12"/>
      <c r="H26" s="12"/>
      <c r="I26" s="142"/>
      <c r="J26" s="142"/>
      <c r="K26" s="142"/>
      <c r="L26" s="142"/>
      <c r="M26" s="142"/>
    </row>
    <row r="27" spans="1:13" ht="15" hidden="1">
      <c r="A27" s="140"/>
      <c r="B27" s="12"/>
      <c r="C27" s="12"/>
      <c r="D27" s="12"/>
      <c r="E27" s="12"/>
      <c r="F27" s="12"/>
      <c r="G27" s="12"/>
      <c r="H27" s="12"/>
      <c r="I27" s="142"/>
      <c r="J27" s="142"/>
      <c r="K27" s="142"/>
      <c r="L27" s="142"/>
      <c r="M27" s="142"/>
    </row>
    <row r="28" spans="1:13" ht="15" hidden="1" customHeight="1">
      <c r="A28" s="140"/>
      <c r="B28" s="12"/>
      <c r="C28" s="12"/>
      <c r="D28" s="12"/>
      <c r="E28" s="12"/>
      <c r="F28" s="12"/>
      <c r="G28" s="12"/>
      <c r="H28" s="12"/>
      <c r="I28" s="142"/>
      <c r="J28" s="142"/>
      <c r="K28" s="142"/>
      <c r="L28" s="142"/>
      <c r="M28" s="142"/>
    </row>
    <row r="29" spans="1:13" ht="15" hidden="1">
      <c r="A29" s="142"/>
      <c r="B29" s="142"/>
      <c r="C29" s="142"/>
      <c r="D29" s="142"/>
      <c r="E29" s="142"/>
      <c r="F29" s="142"/>
      <c r="G29" s="142"/>
      <c r="H29" s="142"/>
      <c r="I29" s="142"/>
      <c r="J29" s="142"/>
      <c r="K29" s="142"/>
      <c r="L29" s="142"/>
      <c r="M29" s="142"/>
    </row>
    <row r="30" spans="1:13" ht="15" hidden="1">
      <c r="A30" s="140"/>
      <c r="B30" s="12"/>
      <c r="C30" s="12"/>
      <c r="D30" s="12"/>
      <c r="E30" s="12"/>
      <c r="F30" s="12"/>
      <c r="G30" s="12"/>
      <c r="H30" s="12"/>
      <c r="I30" s="142"/>
      <c r="J30" s="142"/>
      <c r="K30" s="142"/>
      <c r="L30" s="142"/>
      <c r="M30" s="142"/>
    </row>
    <row r="31" spans="1:13" ht="15" hidden="1">
      <c r="A31" s="142"/>
      <c r="B31" s="142"/>
      <c r="C31" s="142"/>
      <c r="D31" s="142"/>
      <c r="E31" s="142"/>
      <c r="F31" s="142"/>
      <c r="G31" s="142"/>
      <c r="H31" s="142"/>
      <c r="I31" s="142"/>
      <c r="J31" s="142"/>
      <c r="K31" s="142"/>
      <c r="L31" s="142"/>
      <c r="M31" s="142"/>
    </row>
    <row r="32" spans="1:13" ht="15" hidden="1" customHeight="1">
      <c r="A32" s="145"/>
      <c r="B32" s="12"/>
      <c r="C32" s="12"/>
      <c r="D32" s="12"/>
      <c r="E32" s="12"/>
      <c r="F32" s="12"/>
      <c r="G32" s="12"/>
      <c r="H32" s="12"/>
      <c r="I32" s="142"/>
      <c r="J32" s="142"/>
      <c r="K32" s="142"/>
      <c r="L32" s="142"/>
      <c r="M32" s="142"/>
    </row>
    <row r="33" spans="1:13" ht="15" hidden="1">
      <c r="A33" s="140"/>
      <c r="B33" s="12"/>
      <c r="C33" s="12"/>
      <c r="D33" s="12"/>
      <c r="E33" s="12"/>
      <c r="F33" s="12"/>
      <c r="G33" s="12"/>
      <c r="H33" s="12"/>
      <c r="I33" s="142"/>
      <c r="J33" s="142"/>
      <c r="K33" s="142"/>
      <c r="L33" s="142"/>
      <c r="M33" s="142"/>
    </row>
    <row r="34" spans="1:13" ht="15" hidden="1" customHeight="1">
      <c r="A34" s="140"/>
      <c r="B34" s="12"/>
      <c r="C34" s="12"/>
      <c r="D34" s="12"/>
      <c r="E34" s="12"/>
      <c r="F34" s="12"/>
      <c r="G34" s="12"/>
      <c r="H34" s="12"/>
      <c r="I34" s="142"/>
      <c r="J34" s="142"/>
      <c r="K34" s="142"/>
      <c r="L34" s="142"/>
      <c r="M34" s="142"/>
    </row>
  </sheetData>
  <sheetProtection algorithmName="SHA-512" hashValue="ICzJeVttRJPoILaTgyMskYp8cvQdc53gdna5V5jdtGBslo0POqQnclZRztCQbIKqa51OeaE3a4SqX6mb2Cxv/Q==" saltValue="BmuFZANrbU5HcMgC4ycZqQ==" spinCount="100000" sheet="1" objects="1" scenarios="1" formatCells="0" formatColumns="0" formatRows="0" sort="0"/>
  <mergeCells count="16">
    <mergeCell ref="A1:G1"/>
    <mergeCell ref="A3:C3"/>
    <mergeCell ref="B5:C5"/>
    <mergeCell ref="B4:C4"/>
    <mergeCell ref="A6:C6"/>
    <mergeCell ref="F4:F7"/>
    <mergeCell ref="F13:F14"/>
    <mergeCell ref="B13:C13"/>
    <mergeCell ref="B14:C14"/>
    <mergeCell ref="B15:C15"/>
    <mergeCell ref="B7:C7"/>
    <mergeCell ref="B8:C8"/>
    <mergeCell ref="B9:C9"/>
    <mergeCell ref="B10:C10"/>
    <mergeCell ref="B11:C11"/>
    <mergeCell ref="A12:C12"/>
  </mergeCells>
  <conditionalFormatting sqref="B4">
    <cfRule type="expression" dxfId="190" priority="5">
      <formula>ISBLANK(B4)</formula>
    </cfRule>
  </conditionalFormatting>
  <conditionalFormatting sqref="B7:C11">
    <cfRule type="expression" dxfId="189" priority="4">
      <formula>ISBLANK(B7)</formula>
    </cfRule>
  </conditionalFormatting>
  <conditionalFormatting sqref="B13:C15">
    <cfRule type="expression" dxfId="188" priority="3">
      <formula>ISBLANK(B13)</formula>
    </cfRule>
  </conditionalFormatting>
  <conditionalFormatting sqref="B5:C5">
    <cfRule type="expression" dxfId="187" priority="2">
      <formula>ISBLANK(B5)</formula>
    </cfRule>
  </conditionalFormatting>
  <dataValidations count="12">
    <dataValidation type="whole" allowBlank="1" showInputMessage="1" showErrorMessage="1" error="Please enter a five-digit zip code. " sqref="D15" xr:uid="{00000000-0002-0000-0300-000000000000}">
      <formula1>90000</formula1>
      <formula2>99999</formula2>
    </dataValidation>
    <dataValidation type="custom" allowBlank="1" showInputMessage="1" showErrorMessage="1" error="Please enter an e-mail address" sqref="D10" xr:uid="{00000000-0002-0000-0300-000001000000}">
      <formula1>ISNUMBER(MATCH("*@*.???",D10,0))</formula1>
    </dataValidation>
    <dataValidation type="whole" allowBlank="1" showInputMessage="1" showErrorMessage="1" error="Please enter your 10 digit phone number with no spaces, dashes, periods or parentheses" sqref="D11" xr:uid="{00000000-0002-0000-0300-000002000000}">
      <formula1>1000000000</formula1>
      <formula2>9999999999</formula2>
    </dataValidation>
    <dataValidation allowBlank="1" showInputMessage="1" showErrorMessage="1" error="Please choose from the list" sqref="D4" xr:uid="{F8C86360-5480-47A4-B366-4577F4031A2D}"/>
    <dataValidation type="whole" allowBlank="1" showInputMessage="1" showErrorMessage="1" error="Please enter a five-digit zip code. " promptTitle="Mailing Address" prompt="Enter Zip Code" sqref="B15:C15" xr:uid="{DDDC9525-FBB5-4A21-8617-BF92086DC7D6}">
      <formula1>90000</formula1>
      <formula2>99999</formula2>
    </dataValidation>
    <dataValidation allowBlank="1" showInputMessage="1" showErrorMessage="1" promptTitle="Mailing Address" prompt="Enter City" sqref="B14:C14" xr:uid="{D5A20367-238D-45BD-8284-DC2439E33136}"/>
    <dataValidation allowBlank="1" showInputMessage="1" showErrorMessage="1" promptTitle="Mailing Address" prompt="Enter Street Address" sqref="B13:C13" xr:uid="{D9B5F90E-3BF3-46C7-B407-49B8136EDF5B}"/>
    <dataValidation type="whole" allowBlank="1" showInputMessage="1" showErrorMessage="1" error="Please enter your 10 digit phone number with no spaces, dashes, periods or parentheses" promptTitle="Contact Info" prompt="Enter Phone Number" sqref="B11:C11" xr:uid="{76B335BF-08CD-4B4A-9A95-50BDF835D9BB}">
      <formula1>1000000000</formula1>
      <formula2>9999999999</formula2>
    </dataValidation>
    <dataValidation allowBlank="1" showInputMessage="1" showErrorMessage="1" promptTitle="Contact Info" prompt="Enter Title" sqref="B9:C9" xr:uid="{269D4B53-9F76-40B0-BE1D-6FBB62F3866D}"/>
    <dataValidation allowBlank="1" showInputMessage="1" showErrorMessage="1" promptTitle="Contact Info" prompt="Enter Last Name" sqref="B8:C8" xr:uid="{1473DC55-BD8D-4C88-8586-5A1850C857FF}"/>
    <dataValidation allowBlank="1" showInputMessage="1" showErrorMessage="1" promptTitle="Contact Info" prompt="Enter First Name" sqref="B7:C7" xr:uid="{557E74E1-9693-4F48-856A-0E874A93EE66}"/>
    <dataValidation allowBlank="1" showInputMessage="1" showErrorMessage="1" error="Please enter an e-mail address" promptTitle="Contact Info" prompt="Enter Email" sqref="B10:C10" xr:uid="{FD61C554-F5B6-4151-B4F5-6BB80E6850DA}"/>
  </dataValidations>
  <hyperlinks>
    <hyperlink ref="F9" r:id="rId1" xr:uid="{70DA402B-EE65-4868-9664-A71FF5E84D84}"/>
  </hyperlinks>
  <pageMargins left="1" right="1" top="1" bottom="1" header="0.3" footer="0.3"/>
  <pageSetup paperSize="5" scale="84" orientation="landscape" r:id="rId2"/>
  <headerFooter>
    <oddFooter>&amp;L&amp;"Arial,Bold"&amp;18&amp;K0070C0Annual Progress Report  &amp;R&amp;12January 2020</oddFooter>
  </headerFooter>
  <drawing r:id="rId3"/>
  <legacyDrawing r:id="rId4"/>
  <mc:AlternateContent xmlns:mc="http://schemas.openxmlformats.org/markup-compatibility/2006">
    <mc:Choice Requires="x14">
      <controls>
        <mc:AlternateContent xmlns:mc="http://schemas.openxmlformats.org/markup-compatibility/2006">
          <mc:Choice Requires="x14">
            <control shapeId="18433" r:id="rId5" name="Button 1">
              <controlPr defaultSize="0" print="0" autoFill="0" autoPict="0" macro="[0]!importer.importer">
                <anchor moveWithCells="1">
                  <from>
                    <xdr:col>5</xdr:col>
                    <xdr:colOff>57150</xdr:colOff>
                    <xdr:row>1</xdr:row>
                    <xdr:rowOff>209550</xdr:rowOff>
                  </from>
                  <to>
                    <xdr:col>5</xdr:col>
                    <xdr:colOff>3524250</xdr:colOff>
                    <xdr:row>2</xdr:row>
                    <xdr:rowOff>247650</xdr:rowOff>
                  </to>
                </anchor>
              </controlPr>
            </control>
          </mc:Choice>
        </mc:AlternateContent>
        <mc:AlternateContent xmlns:mc="http://schemas.openxmlformats.org/markup-compatibility/2006">
          <mc:Choice Requires="x14">
            <control shapeId="18435" r:id="rId6" name="Button 3">
              <controlPr defaultSize="0" print="0" autoFill="0" autoPict="0" macro="[0]!showUserForm">
                <anchor moveWithCells="1">
                  <from>
                    <xdr:col>5</xdr:col>
                    <xdr:colOff>1295400</xdr:colOff>
                    <xdr:row>10</xdr:row>
                    <xdr:rowOff>95250</xdr:rowOff>
                  </from>
                  <to>
                    <xdr:col>5</xdr:col>
                    <xdr:colOff>2343150</xdr:colOff>
                    <xdr:row>11</xdr:row>
                    <xdr:rowOff>257175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 stopIfTrue="1" id="{68B4EF06-E45B-4397-AE42-4641703F1878}">
            <xm:f>Admin!$D$22="FORMATTING OFF"</xm:f>
            <x14:dxf/>
          </x14:cfRule>
          <xm:sqref>B4:C15</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promptTitle="Jurisdiction Name" prompt="Select your jurisdiction from the drop-down" xr:uid="{C0687A28-DDC8-44D5-A0A7-6F67AFCC95E0}">
          <x14:formula1>
            <xm:f>'Planning Periods'!$E$2:$E$540</xm:f>
          </x14:formula1>
          <xm:sqref>B4:C4</xm:sqref>
        </x14:dataValidation>
        <x14:dataValidation type="list" allowBlank="1" showInputMessage="1" showErrorMessage="1" xr:uid="{90E5E1BF-B423-4084-BAB1-B2A61D042150}">
          <x14:formula1>
            <xm:f>'Deed Rest And Asst Pgm Data'!$F$2:$F$9</xm:f>
          </x14:formula1>
          <xm:sqref>B5:C5</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4">
    <tabColor theme="9"/>
    <pageSetUpPr fitToPage="1"/>
  </sheetPr>
  <dimension ref="A1:D14"/>
  <sheetViews>
    <sheetView zoomScale="80" zoomScaleNormal="80" workbookViewId="0">
      <selection activeCell="C3" sqref="C3:D14"/>
    </sheetView>
  </sheetViews>
  <sheetFormatPr defaultColWidth="8.7109375" defaultRowHeight="15"/>
  <cols>
    <col min="1" max="1" width="26.28515625" style="146" customWidth="1"/>
    <col min="2" max="2" width="83.28515625" style="146" customWidth="1"/>
    <col min="3" max="3" width="22.7109375" style="146" customWidth="1"/>
    <col min="4" max="4" width="51.28515625" style="146" customWidth="1"/>
    <col min="5" max="16384" width="8.7109375" style="146"/>
  </cols>
  <sheetData>
    <row r="1" spans="1:4" s="300" customFormat="1" ht="63.75" customHeight="1" thickBot="1">
      <c r="B1" s="301" t="s">
        <v>381</v>
      </c>
      <c r="C1" s="302"/>
      <c r="D1" s="303"/>
    </row>
    <row r="2" spans="1:4" s="300" customFormat="1" ht="63.75" customHeight="1">
      <c r="C2" s="547" t="s">
        <v>382</v>
      </c>
      <c r="D2" s="548"/>
    </row>
    <row r="3" spans="1:4" s="300" customFormat="1" ht="63.75" customHeight="1">
      <c r="B3" s="304" t="s">
        <v>383</v>
      </c>
      <c r="C3" s="549" t="s">
        <v>384</v>
      </c>
      <c r="D3" s="550"/>
    </row>
    <row r="4" spans="1:4" s="300" customFormat="1" ht="63.75" customHeight="1">
      <c r="C4" s="549"/>
      <c r="D4" s="550"/>
    </row>
    <row r="5" spans="1:4" s="300" customFormat="1" ht="63.75" customHeight="1">
      <c r="C5" s="549"/>
      <c r="D5" s="550"/>
    </row>
    <row r="6" spans="1:4" s="300" customFormat="1" ht="63.75" customHeight="1">
      <c r="B6" s="304" t="s">
        <v>385</v>
      </c>
      <c r="C6" s="549"/>
      <c r="D6" s="550"/>
    </row>
    <row r="7" spans="1:4" s="300" customFormat="1" ht="63.75" customHeight="1">
      <c r="C7" s="549"/>
      <c r="D7" s="550"/>
    </row>
    <row r="8" spans="1:4" s="300" customFormat="1" ht="63.75" customHeight="1">
      <c r="C8" s="549"/>
      <c r="D8" s="550"/>
    </row>
    <row r="9" spans="1:4" s="300" customFormat="1" ht="63.75" customHeight="1">
      <c r="C9" s="549"/>
      <c r="D9" s="550"/>
    </row>
    <row r="10" spans="1:4" s="300" customFormat="1" ht="63.75" customHeight="1">
      <c r="A10" s="302" t="s">
        <v>386</v>
      </c>
      <c r="B10" s="303" t="s">
        <v>387</v>
      </c>
      <c r="C10" s="549"/>
      <c r="D10" s="550"/>
    </row>
    <row r="11" spans="1:4" s="300" customFormat="1" ht="63.75" customHeight="1">
      <c r="C11" s="549"/>
      <c r="D11" s="550"/>
    </row>
    <row r="12" spans="1:4" s="300" customFormat="1" ht="63.75" customHeight="1">
      <c r="C12" s="549"/>
      <c r="D12" s="550"/>
    </row>
    <row r="13" spans="1:4" s="300" customFormat="1" ht="63.75" customHeight="1">
      <c r="C13" s="549"/>
      <c r="D13" s="550"/>
    </row>
    <row r="14" spans="1:4" s="300" customFormat="1" ht="139.5" customHeight="1" thickBot="1">
      <c r="B14" s="305" t="s">
        <v>388</v>
      </c>
      <c r="C14" s="551"/>
      <c r="D14" s="552"/>
    </row>
  </sheetData>
  <sheetProtection algorithmName="SHA-512" hashValue="C3JBOMRzw/0xCcYUjDdR+Qq+jDxm+dQwzn6J/9D11Hw6ZjRSPKr/iTaiDi5wCYvJIsmlRzXyR4yWX8ausXLglQ==" saltValue="0ygISUOg8hjPec/Ie5PWJw==" spinCount="100000" sheet="1" objects="1" scenarios="1" formatCells="0" formatColumns="0" formatRows="0" sort="0"/>
  <mergeCells count="2">
    <mergeCell ref="C2:D2"/>
    <mergeCell ref="C3:D14"/>
  </mergeCells>
  <hyperlinks>
    <hyperlink ref="B10" r:id="rId1" xr:uid="{00000000-0004-0000-0400-000000000000}"/>
  </hyperlinks>
  <pageMargins left="0.7" right="0.7" top="0.75" bottom="0.75" header="0.3" footer="0.3"/>
  <pageSetup scale="49" fitToHeight="0" orientation="portrait" r:id="rId2"/>
  <drawing r:id="rId3"/>
  <legacyDrawing r:id="rId4"/>
  <mc:AlternateContent xmlns:mc="http://schemas.openxmlformats.org/markup-compatibility/2006">
    <mc:Choice Requires="x14">
      <controls>
        <mc:AlternateContent xmlns:mc="http://schemas.openxmlformats.org/markup-compatibility/2006">
          <mc:Choice Requires="x14">
            <control shapeId="14337" r:id="rId5" name="Button 1">
              <controlPr defaultSize="0" print="0" autoFill="0" autoPict="0" macro="[0]!Validate.Validate">
                <anchor moveWithCells="1">
                  <from>
                    <xdr:col>0</xdr:col>
                    <xdr:colOff>19050</xdr:colOff>
                    <xdr:row>0</xdr:row>
                    <xdr:rowOff>95250</xdr:rowOff>
                  </from>
                  <to>
                    <xdr:col>0</xdr:col>
                    <xdr:colOff>1676400</xdr:colOff>
                    <xdr:row>0</xdr:row>
                    <xdr:rowOff>381000</xdr:rowOff>
                  </to>
                </anchor>
              </controlPr>
            </control>
          </mc:Choice>
        </mc:AlternateContent>
        <mc:AlternateContent xmlns:mc="http://schemas.openxmlformats.org/markup-compatibility/2006">
          <mc:Choice Requires="x14">
            <control shapeId="14338" r:id="rId6" name="Button 2">
              <controlPr defaultSize="0" print="0" autoFill="0" autoPict="0" macro="[0]!print_a2">
                <anchor moveWithCells="1">
                  <from>
                    <xdr:col>0</xdr:col>
                    <xdr:colOff>0</xdr:colOff>
                    <xdr:row>1</xdr:row>
                    <xdr:rowOff>276225</xdr:rowOff>
                  </from>
                  <to>
                    <xdr:col>0</xdr:col>
                    <xdr:colOff>1657350</xdr:colOff>
                    <xdr:row>1</xdr:row>
                    <xdr:rowOff>790575</xdr:rowOff>
                  </to>
                </anchor>
              </controlPr>
            </control>
          </mc:Choice>
        </mc:AlternateContent>
        <mc:AlternateContent xmlns:mc="http://schemas.openxmlformats.org/markup-compatibility/2006">
          <mc:Choice Requires="x14">
            <control shapeId="14339" r:id="rId7" name="Button 3">
              <controlPr defaultSize="0" print="0" autoFill="0" autoPict="0" macro="[0]!BulkDater_Button1_Click">
                <anchor moveWithCells="1">
                  <from>
                    <xdr:col>0</xdr:col>
                    <xdr:colOff>0</xdr:colOff>
                    <xdr:row>5</xdr:row>
                    <xdr:rowOff>38100</xdr:rowOff>
                  </from>
                  <to>
                    <xdr:col>0</xdr:col>
                    <xdr:colOff>1685925</xdr:colOff>
                    <xdr:row>5</xdr:row>
                    <xdr:rowOff>333375</xdr:rowOff>
                  </to>
                </anchor>
              </controlPr>
            </control>
          </mc:Choice>
        </mc:AlternateContent>
        <mc:AlternateContent xmlns:mc="http://schemas.openxmlformats.org/markup-compatibility/2006">
          <mc:Choice Requires="x14">
            <control shapeId="14340" r:id="rId8" name="Button 4">
              <controlPr defaultSize="0" print="0" autoFill="0" autoPict="0" macro="[0]!Admin_Button4_Click">
                <anchor moveWithCells="1" sizeWithCells="1">
                  <from>
                    <xdr:col>0</xdr:col>
                    <xdr:colOff>200025</xdr:colOff>
                    <xdr:row>13</xdr:row>
                    <xdr:rowOff>95250</xdr:rowOff>
                  </from>
                  <to>
                    <xdr:col>0</xdr:col>
                    <xdr:colOff>1600200</xdr:colOff>
                    <xdr:row>13</xdr:row>
                    <xdr:rowOff>609600</xdr:rowOff>
                  </to>
                </anchor>
              </controlPr>
            </control>
          </mc:Choice>
        </mc:AlternateContent>
        <mc:AlternateContent xmlns:mc="http://schemas.openxmlformats.org/markup-compatibility/2006">
          <mc:Choice Requires="x14">
            <control shapeId="14341" r:id="rId9" name="Button 5">
              <controlPr defaultSize="0" print="0" autoFill="0" autoPict="0" macro="[0]!Admin_Button3_Click">
                <anchor moveWithCells="1" sizeWithCells="1">
                  <from>
                    <xdr:col>0</xdr:col>
                    <xdr:colOff>200025</xdr:colOff>
                    <xdr:row>13</xdr:row>
                    <xdr:rowOff>885825</xdr:rowOff>
                  </from>
                  <to>
                    <xdr:col>0</xdr:col>
                    <xdr:colOff>1571625</xdr:colOff>
                    <xdr:row>13</xdr:row>
                    <xdr:rowOff>1438275</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8">
    <tabColor theme="4" tint="0.39997558519241921"/>
    <pageSetUpPr fitToPage="1"/>
  </sheetPr>
  <dimension ref="A1:M84"/>
  <sheetViews>
    <sheetView topLeftCell="B28" zoomScaleNormal="100" zoomScaleSheetLayoutView="100" workbookViewId="0">
      <selection activeCell="B32" sqref="B32:C32"/>
    </sheetView>
  </sheetViews>
  <sheetFormatPr defaultColWidth="0" defaultRowHeight="15" zeroHeight="1"/>
  <cols>
    <col min="1" max="1" width="8.85546875" style="10" hidden="1" customWidth="1"/>
    <col min="2" max="2" width="37.7109375" style="10" bestFit="1" customWidth="1"/>
    <col min="3" max="3" width="21.28515625" style="10" customWidth="1"/>
    <col min="4" max="4" width="14.85546875" style="10" customWidth="1"/>
    <col min="5" max="5" width="16.28515625" style="10" customWidth="1"/>
    <col min="6" max="6" width="2.5703125" style="126" hidden="1" customWidth="1"/>
    <col min="7" max="7" width="8.7109375" hidden="1" customWidth="1"/>
    <col min="8" max="8" width="8.7109375" style="10" hidden="1" customWidth="1"/>
    <col min="9" max="9" width="11.5703125" style="10" hidden="1" customWidth="1"/>
    <col min="10" max="10" width="8.7109375" style="10" hidden="1" customWidth="1"/>
    <col min="11" max="11" width="11.5703125" style="10" hidden="1" customWidth="1"/>
    <col min="12" max="12" width="11.28515625" style="10" hidden="1" customWidth="1"/>
    <col min="13" max="13" width="9.28515625" style="10" hidden="1" customWidth="1"/>
    <col min="14" max="14" width="0" style="10" hidden="1" customWidth="1"/>
    <col min="15" max="16384" width="0" style="10" hidden="1"/>
  </cols>
  <sheetData>
    <row r="1" spans="2:6" ht="15.75">
      <c r="B1" s="569" t="s">
        <v>389</v>
      </c>
      <c r="C1" s="569"/>
      <c r="D1" s="569"/>
      <c r="E1" s="569"/>
    </row>
    <row r="2" spans="2:6" ht="15.75">
      <c r="B2" s="142"/>
      <c r="C2" s="142"/>
      <c r="D2" s="142"/>
      <c r="E2" s="142"/>
    </row>
    <row r="3" spans="2:6" ht="15.75">
      <c r="B3" s="306" t="s">
        <v>390</v>
      </c>
      <c r="C3" s="477" t="str">
        <f>'Start Here'!B4</f>
        <v>Newport Beach</v>
      </c>
      <c r="D3" s="477"/>
      <c r="E3" s="477"/>
    </row>
    <row r="4" spans="2:6" ht="18" customHeight="1">
      <c r="B4" s="307" t="s">
        <v>391</v>
      </c>
      <c r="C4" s="308">
        <f>'Start Here'!B5</f>
        <v>2025</v>
      </c>
      <c r="D4" s="557" t="s">
        <v>392</v>
      </c>
      <c r="E4" s="557"/>
    </row>
    <row r="5" spans="2:6" ht="31.5">
      <c r="B5" s="309" t="s">
        <v>393</v>
      </c>
      <c r="C5" s="310" t="str">
        <f>IFERROR(IF(ISBLANK(VLOOKUP(C3,'Planning Periods'!$E$2:$P$540,12)),"5th Cycle",VLOOKUP(C3,'Planning Periods'!$E$2:$P$540,12)),"")</f>
        <v>6th Cycle</v>
      </c>
      <c r="D5" s="557" t="str">
        <f>IF(ISBLANK(C3),"",IFERROR(VLOOKUP(C3,'Planning Periods'!$E$2:$Q$540,10),""))</f>
        <v>10/15/2021 - 10/15/2029</v>
      </c>
      <c r="E5" s="557"/>
    </row>
    <row r="6" spans="2:6" ht="16.5" thickBot="1">
      <c r="B6" s="142"/>
      <c r="C6" s="142"/>
      <c r="D6" s="142"/>
      <c r="E6" s="142"/>
    </row>
    <row r="7" spans="2:6" ht="15" customHeight="1">
      <c r="B7" s="588" t="s">
        <v>394</v>
      </c>
      <c r="C7" s="589"/>
      <c r="D7" s="589"/>
      <c r="E7" s="590"/>
    </row>
    <row r="8" spans="2:6" ht="15.75">
      <c r="B8" s="591" t="s">
        <v>395</v>
      </c>
      <c r="C8" s="592"/>
      <c r="D8" s="592"/>
      <c r="E8" s="311" t="s">
        <v>396</v>
      </c>
      <c r="F8" s="128"/>
    </row>
    <row r="9" spans="2:6" ht="30.75">
      <c r="B9" s="563" t="s">
        <v>397</v>
      </c>
      <c r="C9" s="564"/>
      <c r="D9" s="312" t="s">
        <v>398</v>
      </c>
      <c r="E9" s="313">
        <f>'Table A2'!U12</f>
        <v>0</v>
      </c>
      <c r="F9" s="128" t="s">
        <v>399</v>
      </c>
    </row>
    <row r="10" spans="2:6" ht="30.75">
      <c r="B10" s="565"/>
      <c r="C10" s="566"/>
      <c r="D10" s="314" t="s">
        <v>400</v>
      </c>
      <c r="E10" s="313">
        <f>'Table A2'!V12</f>
        <v>0</v>
      </c>
      <c r="F10" s="128" t="s">
        <v>401</v>
      </c>
    </row>
    <row r="11" spans="2:6" ht="30.75">
      <c r="B11" s="563" t="s">
        <v>402</v>
      </c>
      <c r="C11" s="564"/>
      <c r="D11" s="314" t="s">
        <v>398</v>
      </c>
      <c r="E11" s="313">
        <f>'Table A2'!W12</f>
        <v>0</v>
      </c>
      <c r="F11" s="128" t="s">
        <v>403</v>
      </c>
    </row>
    <row r="12" spans="2:6" ht="30.75">
      <c r="B12" s="567"/>
      <c r="C12" s="568"/>
      <c r="D12" s="314" t="s">
        <v>400</v>
      </c>
      <c r="E12" s="313">
        <f>'Table A2'!X12</f>
        <v>0</v>
      </c>
      <c r="F12" s="128" t="s">
        <v>404</v>
      </c>
    </row>
    <row r="13" spans="2:6" ht="30.75">
      <c r="B13" s="563" t="s">
        <v>405</v>
      </c>
      <c r="C13" s="564"/>
      <c r="D13" s="312" t="s">
        <v>398</v>
      </c>
      <c r="E13" s="313">
        <f>'Table A2'!Y12</f>
        <v>6</v>
      </c>
      <c r="F13" s="128" t="s">
        <v>399</v>
      </c>
    </row>
    <row r="14" spans="2:6" ht="30.75">
      <c r="B14" s="565"/>
      <c r="C14" s="566"/>
      <c r="D14" s="314" t="s">
        <v>400</v>
      </c>
      <c r="E14" s="313">
        <f>'Table A2'!Z12</f>
        <v>9</v>
      </c>
      <c r="F14" s="128" t="s">
        <v>401</v>
      </c>
    </row>
    <row r="15" spans="2:6" ht="30.75">
      <c r="B15" s="563" t="s">
        <v>406</v>
      </c>
      <c r="C15" s="564"/>
      <c r="D15" s="314" t="s">
        <v>398</v>
      </c>
      <c r="E15" s="313">
        <f>'Table A2'!AA12</f>
        <v>2</v>
      </c>
      <c r="F15" s="128" t="s">
        <v>403</v>
      </c>
    </row>
    <row r="16" spans="2:6" ht="30.75">
      <c r="B16" s="567"/>
      <c r="C16" s="568"/>
      <c r="D16" s="314" t="s">
        <v>400</v>
      </c>
      <c r="E16" s="313">
        <f>'Table A2'!AB12</f>
        <v>16</v>
      </c>
      <c r="F16" s="128" t="s">
        <v>404</v>
      </c>
    </row>
    <row r="17" spans="1:6" ht="30.75">
      <c r="B17" s="563" t="s">
        <v>407</v>
      </c>
      <c r="C17" s="564"/>
      <c r="D17" s="314" t="s">
        <v>398</v>
      </c>
      <c r="E17" s="313">
        <f>'Table A2'!AC12</f>
        <v>0</v>
      </c>
      <c r="F17" s="128" t="s">
        <v>408</v>
      </c>
    </row>
    <row r="18" spans="1:6" ht="30.75">
      <c r="B18" s="567"/>
      <c r="C18" s="568"/>
      <c r="D18" s="314" t="s">
        <v>400</v>
      </c>
      <c r="E18" s="313">
        <f>'Table A2'!AD12</f>
        <v>12</v>
      </c>
      <c r="F18" s="128" t="s">
        <v>409</v>
      </c>
    </row>
    <row r="19" spans="1:6" ht="28.5" customHeight="1" thickBot="1">
      <c r="B19" s="583" t="s">
        <v>410</v>
      </c>
      <c r="C19" s="584"/>
      <c r="D19" s="315"/>
      <c r="E19" s="316">
        <f>'Table A2'!AE12</f>
        <v>64</v>
      </c>
      <c r="F19" s="128" t="s">
        <v>411</v>
      </c>
    </row>
    <row r="20" spans="1:6" ht="17.25" thickTop="1" thickBot="1">
      <c r="B20" s="577" t="s">
        <v>412</v>
      </c>
      <c r="C20" s="578"/>
      <c r="D20" s="317"/>
      <c r="E20" s="318">
        <f>SUM(E9:E19)</f>
        <v>109</v>
      </c>
      <c r="F20" s="126" t="s">
        <v>413</v>
      </c>
    </row>
    <row r="21" spans="1:6" ht="16.5" thickBot="1">
      <c r="B21" s="142"/>
      <c r="C21" s="142"/>
      <c r="D21" s="142"/>
      <c r="E21" s="142"/>
    </row>
    <row r="22" spans="1:6" ht="15.75">
      <c r="B22" s="319" t="s">
        <v>414</v>
      </c>
      <c r="C22" s="320" t="s">
        <v>415</v>
      </c>
      <c r="D22" s="320" t="s">
        <v>416</v>
      </c>
      <c r="E22" s="321" t="s">
        <v>417</v>
      </c>
    </row>
    <row r="23" spans="1:6" ht="15.75">
      <c r="A23" s="10" t="s">
        <v>418</v>
      </c>
      <c r="B23" s="322" t="s">
        <v>419</v>
      </c>
      <c r="C23" s="323">
        <f>SUMPRODUCT(('Table A2'!$T$13:$T$1002)*(TRIM('Table A2'!$F$13:$F$1002)=$A23)*(YEAR('Table A2'!$S$13:$S$1002)='Start Here'!$B$5))</f>
        <v>0</v>
      </c>
      <c r="D23" s="323">
        <f>SUMPRODUCT(('Table A2'!$AG$13:$AG$1002)*(TRIM('Table A2'!$F$13:$F$1002)=$A23)*(YEAR('Table A2'!$AF$13:$AF$1002)='Start Here'!$B$5))</f>
        <v>0</v>
      </c>
      <c r="E23" s="324">
        <f>SUMPRODUCT(('Table A2'!$AT$13:$AT$1002)*(TRIM('Table A2'!$F$13:$F$1002)=$A23)*(YEAR('Table A2'!$AS$13:$AS$1002)='Start Here'!$B$5))</f>
        <v>0</v>
      </c>
    </row>
    <row r="24" spans="1:6" ht="15.75">
      <c r="A24" s="10" t="s">
        <v>420</v>
      </c>
      <c r="B24" s="322" t="s">
        <v>421</v>
      </c>
      <c r="C24" s="323">
        <f>SUMPRODUCT(('Table A2'!$T$13:$T$1002)*(TRIM('Table A2'!$F$13:$F$1002)=$A24)*(YEAR('Table A2'!$S$13:$S$1002)='Start Here'!$B$5))</f>
        <v>0</v>
      </c>
      <c r="D24" s="323">
        <f>SUMPRODUCT(('Table A2'!$AG$13:$AG$1002)*(TRIM('Table A2'!$F$13:$F$1002)=$A24)*(YEAR('Table A2'!$AF$13:$AF$1002)='Start Here'!$B$5))</f>
        <v>0</v>
      </c>
      <c r="E24" s="324">
        <f>SUMPRODUCT(('Table A2'!$AT$13:$AT$1002)*(TRIM('Table A2'!$F$13:$F$1002)=$A24)*(YEAR('Table A2'!$AS$13:$AS$1002)='Start Here'!$B$5))</f>
        <v>0</v>
      </c>
    </row>
    <row r="25" spans="1:6" ht="15.75">
      <c r="A25" s="10" t="s">
        <v>422</v>
      </c>
      <c r="B25" s="322" t="s">
        <v>423</v>
      </c>
      <c r="C25" s="323">
        <f>SUMPRODUCT(('Table A2'!$T$13:$T$1002)*(TRIM('Table A2'!$F$13:$F$1002)=$A25)*(YEAR('Table A2'!$S$13:$S$1002)='Start Here'!$B$5))</f>
        <v>0</v>
      </c>
      <c r="D25" s="323">
        <f>SUMPRODUCT(('Table A2'!$AG$13:$AG$1002)*(TRIM('Table A2'!$F$13:$F$1002)=$A25)*(YEAR('Table A2'!$AF$13:$AF$1002)='Start Here'!$B$5))</f>
        <v>4</v>
      </c>
      <c r="E25" s="324">
        <f>SUMPRODUCT(('Table A2'!$AT$13:$AT$1002)*(TRIM('Table A2'!$F$13:$F$1002)=$A25)*(YEAR('Table A2'!$AS$13:$AS$1002)='Start Here'!$B$5))</f>
        <v>0</v>
      </c>
    </row>
    <row r="26" spans="1:6" ht="15.75">
      <c r="A26" s="10" t="s">
        <v>424</v>
      </c>
      <c r="B26" s="322" t="s">
        <v>425</v>
      </c>
      <c r="C26" s="323" cm="1">
        <f t="array" ref="C26">SUMPRODUCT(('Table A2'!$T$13:$T$1000)*(TRIM('Table A2'!$F$13:$F$1000)=$A26)*(YEAR('Table A2'!$S$13:$S$1000)='Start Here'!$B$5))</f>
        <v>165</v>
      </c>
      <c r="D26" s="323" cm="1">
        <f t="array" ref="D26">SUMPRODUCT(('Table A2'!$AG$13:$AG$1000)*(TRIM('Table A2'!$F$13:$F$1000)=$A26)*(YEAR('Table A2'!$AF$13:$AF$1000)='Start Here'!$B$5))</f>
        <v>67</v>
      </c>
      <c r="E26" s="324" cm="1">
        <f t="array" ref="E26">SUMPRODUCT(('Table A2'!$AT$13:$AT$1000)*(TRIM('Table A2'!$F$13:$F$1000)=$A26)*(YEAR('Table A2'!$AS$13:$AS$1000)='Start Here'!$B$5))</f>
        <v>0</v>
      </c>
    </row>
    <row r="27" spans="1:6" ht="15.75">
      <c r="A27" s="10" t="s">
        <v>426</v>
      </c>
      <c r="B27" s="322" t="s">
        <v>427</v>
      </c>
      <c r="C27" s="323" cm="1">
        <f t="array" ref="C27">SUMPRODUCT(('Table A2'!$T$13:$T$1000)*(TRIM('Table A2'!$F$13:$F$1000)=$A27)*(YEAR('Table A2'!$S$13:$S$1000)='Start Here'!$B$5))</f>
        <v>0</v>
      </c>
      <c r="D27" s="323" cm="1">
        <f t="array" ref="D27">SUMPRODUCT(('Table A2'!$AG$13:$AG$1000)*(TRIM('Table A2'!$F$13:$F$1000)=$A27)*(YEAR('Table A2'!$AF$13:$AF$1000)='Start Here'!$B$5))</f>
        <v>37</v>
      </c>
      <c r="E27" s="324" cm="1">
        <f t="array" ref="E27">SUMPRODUCT(('Table A2'!$AT$13:$AT$1000)*(TRIM('Table A2'!$F$13:$F$1000)=$A27)*(YEAR('Table A2'!$AS$13:$AS$1000)='Start Here'!$B$5))</f>
        <v>10</v>
      </c>
    </row>
    <row r="28" spans="1:6" ht="16.5" thickBot="1">
      <c r="A28" s="10" t="s">
        <v>428</v>
      </c>
      <c r="B28" s="325" t="s">
        <v>429</v>
      </c>
      <c r="C28" s="323" cm="1">
        <f t="array" ref="C28">SUMPRODUCT(('Table A2'!$T$13:$T$1000)*(TRIM('Table A2'!$F$13:$F$1000)=$A28)*(YEAR('Table A2'!$S$13:$S$1000)='Start Here'!$B$5))</f>
        <v>0</v>
      </c>
      <c r="D28" s="323" cm="1">
        <f t="array" ref="D28">SUMPRODUCT(('Table A2'!$AG$13:$AG$1000)*(TRIM('Table A2'!$F$13:$F$1000)=$A28)*(YEAR('Table A2'!$AF$13:$AF$1000)='Start Here'!$B$5))</f>
        <v>0</v>
      </c>
      <c r="E28" s="324" cm="1">
        <f t="array" ref="E28">SUMPRODUCT(('Table A2'!$AT$13:$AT$1000)*(TRIM('Table A2'!$F$13:$F$1000)=$A28)*(YEAR('Table A2'!$AS$13:$AS$1000)='Start Here'!$B$5))</f>
        <v>0</v>
      </c>
    </row>
    <row r="29" spans="1:6" ht="17.25" thickTop="1" thickBot="1">
      <c r="B29" s="326" t="s">
        <v>430</v>
      </c>
      <c r="C29" s="327">
        <f>SUM(C23:C28)</f>
        <v>165</v>
      </c>
      <c r="D29" s="327">
        <f>SUM(D23:D28)</f>
        <v>108</v>
      </c>
      <c r="E29" s="328">
        <f>SUM(E23:E28)</f>
        <v>10</v>
      </c>
    </row>
    <row r="30" spans="1:6" ht="16.5" thickBot="1">
      <c r="B30" s="329"/>
      <c r="C30" s="329"/>
      <c r="D30" s="329"/>
      <c r="E30" s="329"/>
    </row>
    <row r="31" spans="1:6" ht="15.75">
      <c r="B31" s="319" t="s">
        <v>431</v>
      </c>
      <c r="C31" s="321"/>
      <c r="D31" s="319" t="s">
        <v>432</v>
      </c>
      <c r="E31" s="330" t="s">
        <v>433</v>
      </c>
    </row>
    <row r="32" spans="1:6" ht="15.75">
      <c r="A32" s="10" t="s">
        <v>434</v>
      </c>
      <c r="B32" s="585" t="s">
        <v>435</v>
      </c>
      <c r="C32" s="586"/>
      <c r="D32" s="331">
        <f>COUNTIFS('Table A2'!$AF$13:$AF$1000,"&gt;="&amp;DATE(Summary!$C$4,1,1),'Table A2'!$AF$13:$AF$1000,"&lt;="&amp;DATE($C$4,12,31),'Table A2'!$AW$13:$AW$1000,Summary!A32)</f>
        <v>41</v>
      </c>
      <c r="E32" s="332">
        <f>SUMIFS('Table A2'!$AG$13:$AG$1000,'Table A2'!$AF$13:$AF$1000,"&gt;="&amp;DATE(Summary!$C$4,1,1),'Table A2'!$AF$13:$AF$1000,"&lt;="&amp;DATE($C$4,12,31),'Table A2'!$AW$13:$AW$1000,A32)</f>
        <v>107</v>
      </c>
    </row>
    <row r="33" spans="1:11" ht="16.5" thickBot="1">
      <c r="A33" s="10" t="s">
        <v>436</v>
      </c>
      <c r="B33" s="555" t="s">
        <v>437</v>
      </c>
      <c r="C33" s="587"/>
      <c r="D33" s="333">
        <f>COUNTIFS('Table A2'!$AF$13:$AF$1000,"&gt;="&amp;DATE(Summary!$C$4,1,1),'Table A2'!$AF$13:$AF$1000,"&lt;="&amp;DATE($C$4,12,31),'Table A2'!$AW$13:$AW$1000,Summary!A33)</f>
        <v>1</v>
      </c>
      <c r="E33" s="334">
        <f>SUMIFS('Table A2'!$AG$13:$AG$1000,'Table A2'!$AF$13:$AF$1000,"&gt;="&amp;DATE(Summary!$C$4,1,1),'Table A2'!$AF$13:$AF$1000,"&lt;="&amp;DATE($C$4,12,31),'Table A2'!$AW$13:$AW$1000,A33)</f>
        <v>1</v>
      </c>
    </row>
    <row r="34" spans="1:11" ht="16.5" thickBot="1">
      <c r="B34" s="142"/>
      <c r="C34" s="142"/>
      <c r="D34" s="142"/>
      <c r="E34" s="142"/>
    </row>
    <row r="35" spans="1:11" ht="16.5" hidden="1" thickBot="1">
      <c r="B35" s="142"/>
      <c r="C35" s="142"/>
      <c r="D35" s="142"/>
      <c r="E35" s="142"/>
    </row>
    <row r="36" spans="1:11" ht="15" customHeight="1">
      <c r="B36" s="579" t="s">
        <v>438</v>
      </c>
      <c r="C36" s="580"/>
      <c r="D36" s="580"/>
      <c r="E36" s="474"/>
    </row>
    <row r="37" spans="1:11" ht="15" customHeight="1">
      <c r="B37" s="572" t="s">
        <v>439</v>
      </c>
      <c r="C37" s="573"/>
      <c r="D37" s="574"/>
      <c r="E37" s="335" cm="1">
        <f t="array" ref="E37">SUMPRODUCT(--(YEAR('Table A'!H13:H1000)='Start Here'!$B$5))</f>
        <v>264</v>
      </c>
      <c r="F37" s="126" t="s">
        <v>440</v>
      </c>
    </row>
    <row r="38" spans="1:11" ht="17.25" customHeight="1">
      <c r="B38" s="572" t="s">
        <v>441</v>
      </c>
      <c r="C38" s="573"/>
      <c r="D38" s="574"/>
      <c r="E38" s="335">
        <f>'Table A'!T12</f>
        <v>1701</v>
      </c>
      <c r="F38" s="126" t="s">
        <v>442</v>
      </c>
    </row>
    <row r="39" spans="1:11" ht="15" customHeight="1">
      <c r="B39" s="572" t="s">
        <v>443</v>
      </c>
      <c r="C39" s="573"/>
      <c r="D39" s="574"/>
      <c r="E39" s="335">
        <f>'Table A'!U12</f>
        <v>0</v>
      </c>
      <c r="F39" s="126" t="s">
        <v>444</v>
      </c>
    </row>
    <row r="40" spans="1:11" ht="15.75" customHeight="1" thickBot="1">
      <c r="B40" s="561" t="s">
        <v>445</v>
      </c>
      <c r="C40" s="575"/>
      <c r="D40" s="576"/>
      <c r="E40" s="336">
        <f>'Table A'!V12</f>
        <v>0</v>
      </c>
      <c r="F40" s="126" t="s">
        <v>446</v>
      </c>
    </row>
    <row r="41" spans="1:11" ht="16.5" thickBot="1">
      <c r="B41" s="337"/>
      <c r="C41" s="337"/>
      <c r="D41" s="338"/>
      <c r="E41" s="338"/>
    </row>
    <row r="42" spans="1:11" ht="16.5" hidden="1" thickBot="1">
      <c r="B42" s="339"/>
      <c r="C42" s="339"/>
      <c r="D42" s="142"/>
      <c r="E42" s="142"/>
      <c r="I42" s="44"/>
      <c r="J42" s="44"/>
      <c r="K42" s="44"/>
    </row>
    <row r="43" spans="1:11" ht="15" customHeight="1">
      <c r="B43" s="579" t="s">
        <v>447</v>
      </c>
      <c r="C43" s="580"/>
      <c r="D43" s="580"/>
      <c r="E43" s="581"/>
      <c r="I43" s="44"/>
      <c r="J43" s="44"/>
      <c r="K43" s="44"/>
    </row>
    <row r="44" spans="1:11" ht="15.75">
      <c r="B44" s="572" t="s">
        <v>448</v>
      </c>
      <c r="C44" s="582"/>
      <c r="D44" s="582"/>
      <c r="E44" s="340">
        <f>COUNTIFS('Table A'!H13:H1000,"&gt;="&amp;DATE(Summary!$C$4,1,1),'Table A'!W13:W1000,"*"&amp;Summary!B65&amp;"*")</f>
        <v>0</v>
      </c>
      <c r="F44" s="126" t="s">
        <v>449</v>
      </c>
    </row>
    <row r="45" spans="1:11" ht="16.5" thickBot="1">
      <c r="B45" s="561" t="s">
        <v>450</v>
      </c>
      <c r="C45" s="562"/>
      <c r="D45" s="562"/>
      <c r="E45" s="341" cm="1">
        <f t="array" ref="E45">SUMPRODUCT((YEAR('Table A'!$H13:$H1000)='Start Here'!$B$5)*('Table A'!$W13:$W1000='Deed Rest And Asst Pgm Data'!P7)*('Table A'!$AA$13:$AA$1000="Approved"))</f>
        <v>0</v>
      </c>
      <c r="F45" s="126" t="s">
        <v>451</v>
      </c>
    </row>
    <row r="46" spans="1:11" ht="16.5" hidden="1" thickBot="1">
      <c r="B46" s="570" t="s">
        <v>452</v>
      </c>
      <c r="C46" s="571"/>
      <c r="D46" s="571"/>
      <c r="E46" s="342">
        <f>SUMIF('Table A2'!AU:AU, 'Deed Rest And Asst Pgm Data'!$P$7,'Table A2'!AT:AT)</f>
        <v>0</v>
      </c>
      <c r="F46" s="126" t="s">
        <v>453</v>
      </c>
    </row>
    <row r="47" spans="1:11" ht="16.5" thickBot="1">
      <c r="B47" s="343"/>
      <c r="C47" s="469"/>
      <c r="D47" s="469"/>
      <c r="E47" s="344"/>
    </row>
    <row r="48" spans="1:11" ht="16.5" hidden="1" thickBot="1">
      <c r="B48" s="142"/>
      <c r="C48" s="142"/>
      <c r="D48" s="142"/>
      <c r="E48" s="142"/>
    </row>
    <row r="49" spans="2:6" ht="16.5" hidden="1" thickBot="1">
      <c r="B49" s="345"/>
      <c r="C49" s="345" t="s">
        <v>454</v>
      </c>
      <c r="D49" s="345" t="s">
        <v>455</v>
      </c>
      <c r="E49" s="345" t="s">
        <v>456</v>
      </c>
    </row>
    <row r="50" spans="2:6" ht="15" customHeight="1">
      <c r="B50" s="558" t="s">
        <v>457</v>
      </c>
      <c r="C50" s="559"/>
      <c r="D50" s="559"/>
      <c r="E50" s="560"/>
    </row>
    <row r="51" spans="2:6" ht="15.75">
      <c r="B51" s="475" t="s">
        <v>458</v>
      </c>
      <c r="C51" s="476" t="s">
        <v>459</v>
      </c>
      <c r="D51" s="476" t="s">
        <v>460</v>
      </c>
      <c r="E51" s="311" t="s">
        <v>430</v>
      </c>
    </row>
    <row r="52" spans="2:6" ht="15.75">
      <c r="B52" s="346" t="s">
        <v>397</v>
      </c>
      <c r="C52" s="347">
        <f>SUMPRODUCT(('Table A2'!$U$13:$U$1002)*(('Table A2'!$AU$13:$AU$1002)='Deed Rest And Asst Pgm Data'!$P$7)*(('Table A2'!$G$13:$G$1002)="R")*(YEAR('Table A2'!$AF$13:$AF$1002)='Start Here'!$B$5))+SUMPRODUCT(('Table A2'!$V$13:$V$1002)*(('Table A2'!$AU$13:$AU$1002)='Deed Rest And Asst Pgm Data'!$P$7)*(('Table A2'!$G$13:$G$1002)="R")*(YEAR('Table A2'!$AF$13:$AF$1002)='Start Here'!$B$5))</f>
        <v>0</v>
      </c>
      <c r="D52" s="347">
        <f>SUMPRODUCT(('Table A2'!$U$13:$U$1002)*(('Table A2'!$AU$13:$AU$1002)='Deed Rest And Asst Pgm Data'!$P$7)*(('Table A2'!$G$13:$G$1002)="O")*(YEAR('Table A2'!$AF$13:$AF$1002)='Start Here'!$B$5))+SUMPRODUCT(('Table A2'!$V$13:$V$1002)*(('Table A2'!$AU$13:$AU$1002)='Deed Rest And Asst Pgm Data'!$P$7)*(('Table A2'!$G$13:$G$1002)="O")*(YEAR('Table A2'!$AF$13:$AF$1002)='Start Here'!$B$5))</f>
        <v>0</v>
      </c>
      <c r="E52" s="313">
        <f t="shared" ref="E52:E58" si="0">SUM(C52:D52)</f>
        <v>0</v>
      </c>
      <c r="F52" s="126" t="s">
        <v>461</v>
      </c>
    </row>
    <row r="53" spans="2:6" ht="15.75">
      <c r="B53" s="346" t="s">
        <v>402</v>
      </c>
      <c r="C53" s="347">
        <f>SUMPRODUCT(('Table A2'!$W$13:$W$1002)*(('Table A2'!$AU$13:$AU$1002)='Deed Rest And Asst Pgm Data'!$P$7)*(('Table A2'!$G$13:$G$1002)="R")*(YEAR('Table A2'!$AF$13:$AF$1002)='Start Here'!$B$5))+SUMPRODUCT(('Table A2'!$X$13:$X$1002)*(('Table A2'!$AU$13:$AU$1002)='Deed Rest And Asst Pgm Data'!$P$7)*(('Table A2'!$G$13:$G$1002)="R")*(YEAR('Table A2'!$AF$13:$AF$1002)='Start Here'!$B$5))</f>
        <v>0</v>
      </c>
      <c r="D53" s="347">
        <f>SUMPRODUCT(('Table A2'!$W$13:$W$1002)*(('Table A2'!$AU$13:$AU$1002)='Deed Rest And Asst Pgm Data'!$P$7)*(('Table A2'!$G$13:$G$1002)="O")*(YEAR('Table A2'!$AF$13:$AF$1002)='Start Here'!$B$5))+SUMPRODUCT(('Table A2'!$X$13:$X$1002)*(('Table A2'!$AU$13:$AU$1002)='Deed Rest And Asst Pgm Data'!$P$7)*(('Table A2'!$G$13:$G$1002)="O")*(YEAR('Table A2'!$AF$13:$AF$1002)='Start Here'!$B$5))</f>
        <v>0</v>
      </c>
      <c r="E53" s="313">
        <f t="shared" si="0"/>
        <v>0</v>
      </c>
      <c r="F53" s="126" t="s">
        <v>461</v>
      </c>
    </row>
    <row r="54" spans="2:6" ht="15.75">
      <c r="B54" s="346" t="s">
        <v>405</v>
      </c>
      <c r="C54" s="347">
        <f>SUMPRODUCT(('Table A2'!$Y$13:$Y$1002)*(('Table A2'!$AU$13:$AU$1002)='Deed Rest And Asst Pgm Data'!$P$7)*(('Table A2'!$G$13:$G$1002)="R")*(YEAR('Table A2'!$AF$13:$AF$1002)='Start Here'!$B$5))+SUMPRODUCT(('Table A2'!$Z$13:$Z$1002)*(('Table A2'!$AU$13:$AU$1002)='Deed Rest And Asst Pgm Data'!$P$7)*(('Table A2'!$G$13:$G$1002)="R")*(YEAR('Table A2'!$AF$13:$AF$1002)='Start Here'!$B$5))</f>
        <v>0</v>
      </c>
      <c r="D54" s="347">
        <f>SUMPRODUCT(('Table A2'!$Y$13:$Y$1002)*(('Table A2'!$AU$13:$AU$1002)='Deed Rest And Asst Pgm Data'!$P$7)*(('Table A2'!$G$13:$G$1002)="O")*(YEAR('Table A2'!$AF$13:$AF$1002)='Start Here'!$B$5))+SUMPRODUCT(('Table A2'!$Z$13:$Z$1002)*(('Table A2'!$AU$13:$AU$1002)='Deed Rest And Asst Pgm Data'!$P$7)*(('Table A2'!$G$13:$G$1002)="O")*(YEAR('Table A2'!$AF$13:$AF$1002)='Start Here'!$B$5))</f>
        <v>0</v>
      </c>
      <c r="E54" s="313">
        <f t="shared" si="0"/>
        <v>0</v>
      </c>
      <c r="F54" s="126" t="s">
        <v>461</v>
      </c>
    </row>
    <row r="55" spans="2:6" ht="15.75">
      <c r="B55" s="346" t="s">
        <v>406</v>
      </c>
      <c r="C55" s="347">
        <f>SUMPRODUCT(('Table A2'!$AA$13:$AA$1002)*(('Table A2'!$AU$13:$AU$1002)='Deed Rest And Asst Pgm Data'!$P$7)*(('Table A2'!$G$13:$G$1002)="R")*(YEAR('Table A2'!$AF$13:$AF$1002)='Start Here'!$B$5))+SUMPRODUCT(('Table A2'!$AB$13:$AB$1002)*(('Table A2'!$AU$13:$AU$1002)='Deed Rest And Asst Pgm Data'!$P$7)*(('Table A2'!$G$13:$G$1002)="R")*(YEAR('Table A2'!$AF$13:$AF$1002)='Start Here'!$B$5))</f>
        <v>0</v>
      </c>
      <c r="D55" s="347">
        <f>SUMPRODUCT(('Table A2'!$AA$13:$AA$1002)*(('Table A2'!$AU$13:$AU$1002)='Deed Rest And Asst Pgm Data'!$P$7)*(('Table A2'!$G$13:$G$1002)="O")*(YEAR('Table A2'!$AF$13:$AF$1002)='Start Here'!$B$5))+SUMPRODUCT(('Table A2'!$AB$13:$AB$1002)*(('Table A2'!$AU$13:$AU$1002)='Deed Rest And Asst Pgm Data'!$P$7)*(('Table A2'!$G$13:$G$1002)="O")*(YEAR('Table A2'!$AF$13:$AF$1002)='Start Here'!$B$5))</f>
        <v>0</v>
      </c>
      <c r="E55" s="313">
        <f t="shared" si="0"/>
        <v>0</v>
      </c>
      <c r="F55" s="126" t="s">
        <v>462</v>
      </c>
    </row>
    <row r="56" spans="2:6" ht="15.75">
      <c r="B56" s="346" t="s">
        <v>407</v>
      </c>
      <c r="C56" s="347">
        <f>SUMPRODUCT(('Table A2'!$AC$13:$AC$1002)*(('Table A2'!$AU$13:$AU$1002)='Deed Rest And Asst Pgm Data'!$P$7)*(('Table A2'!$G$13:$G$1002)="R")*(YEAR('Table A2'!$AF$13:$AF$1002)='Start Here'!$B$5))+SUMPRODUCT(('Table A2'!$AD$13:$AD$1002)*(('Table A2'!$AU$13:$AU$1002)='Deed Rest And Asst Pgm Data'!$P$7)*(('Table A2'!$G$13:$G$1002)="R")*(YEAR('Table A2'!$AF$13:$AF$1002)='Start Here'!$B$5))</f>
        <v>0</v>
      </c>
      <c r="D56" s="347">
        <f>SUMPRODUCT(('Table A2'!$AC$13:$AC$1002)*(('Table A2'!$AU$13:$AU$1002)='Deed Rest And Asst Pgm Data'!$P$7)*(('Table A2'!$G$13:$G$1002)="O")*(YEAR('Table A2'!$AF$13:$AF$1002)='Start Here'!$B$5))+SUMPRODUCT(('Table A2'!$AD$13:$AD$1002)*(('Table A2'!$AU$13:$AU$1002)='Deed Rest And Asst Pgm Data'!$P$7)*(('Table A2'!$G$13:$G$1002)="O")*(YEAR('Table A2'!$AF$13:$AF$1002)='Start Here'!$B$5))</f>
        <v>0</v>
      </c>
      <c r="E56" s="313">
        <f t="shared" si="0"/>
        <v>0</v>
      </c>
      <c r="F56" s="126" t="s">
        <v>463</v>
      </c>
    </row>
    <row r="57" spans="2:6" ht="16.5" thickBot="1">
      <c r="B57" s="346" t="s">
        <v>410</v>
      </c>
      <c r="C57" s="347">
        <f>SUMPRODUCT(('Table A2'!$AE$13:$AE$1002)*(('Table A2'!$AU$13:$AU$1002)='Deed Rest And Asst Pgm Data'!$P$7)*(('Table A2'!$G$13:$G$1002)="R")*(YEAR('Table A2'!$AF$13:$AF$1002)='Start Here'!$B$5))</f>
        <v>0</v>
      </c>
      <c r="D57" s="347">
        <f>SUMPRODUCT(('Table A2'!$AE$13:$AE$1002)*(('Table A2'!$AU$13:$AU$1002)='Deed Rest And Asst Pgm Data'!$P$7)*(('Table A2'!$G$13:$G$1002)="O")*(YEAR('Table A2'!$AF$13:$AF$1002)='Start Here'!$B$5))</f>
        <v>0</v>
      </c>
      <c r="E57" s="313">
        <f t="shared" si="0"/>
        <v>0</v>
      </c>
      <c r="F57" s="126" t="s">
        <v>464</v>
      </c>
    </row>
    <row r="58" spans="2:6" ht="17.25" thickTop="1" thickBot="1">
      <c r="B58" s="326" t="s">
        <v>430</v>
      </c>
      <c r="C58" s="327">
        <f>SUM(C54:C57)</f>
        <v>0</v>
      </c>
      <c r="D58" s="327">
        <f>SUM(D54:D57)</f>
        <v>0</v>
      </c>
      <c r="E58" s="328">
        <f t="shared" si="0"/>
        <v>0</v>
      </c>
      <c r="F58" s="126" t="s">
        <v>456</v>
      </c>
    </row>
    <row r="59" spans="2:6" ht="16.5" thickBot="1">
      <c r="B59" s="142"/>
      <c r="C59" s="348"/>
      <c r="D59" s="348"/>
      <c r="E59" s="142"/>
    </row>
    <row r="60" spans="2:6" ht="31.5">
      <c r="B60" s="349" t="s">
        <v>465</v>
      </c>
      <c r="C60" s="350"/>
      <c r="D60" s="351" t="s">
        <v>432</v>
      </c>
      <c r="E60" s="352" t="s">
        <v>433</v>
      </c>
    </row>
    <row r="61" spans="2:6" ht="15.75">
      <c r="B61" s="470" t="s">
        <v>466</v>
      </c>
      <c r="C61" s="471"/>
      <c r="D61" s="347">
        <f>COUNTIFS('Table A2'!$AF$13:$AF$1000,"&gt;="&amp;DATE(Summary!$C$4,1,1),'Table A2'!$AF$13:$AF$1000,"&lt;="&amp;DATE($C$4,12,31),'Table A2'!$AU$13:$AU$1000,"*"&amp;Summary!B61&amp;"*")</f>
        <v>0</v>
      </c>
      <c r="E61" s="313">
        <f>SUMIFS('Table A2'!$AG$13:$AG$1000,'Table A2'!$AF$13:$AF$1000,"&gt;="&amp;DATE(Summary!$C$4,1,1),'Table A2'!$AF$13:$AF$1000,"&lt;="&amp;DATE($C$4,12,31),'Table A2'!$AU$13:$AU$1000,"*"&amp;Summary!B61&amp;"*")</f>
        <v>0</v>
      </c>
    </row>
    <row r="62" spans="2:6" ht="15.75">
      <c r="B62" s="470" t="s">
        <v>467</v>
      </c>
      <c r="C62" s="471"/>
      <c r="D62" s="347">
        <f>COUNTIFS('Table A2'!$AF$13:$AF$1000,"&gt;="&amp;DATE(Summary!$C$4,1,1),'Table A2'!$AF$13:$AF$1000,"&lt;="&amp;DATE($C$4,12,31),'Table A2'!$AU$13:$AU$1000,"*"&amp;Summary!B62&amp;"*")</f>
        <v>0</v>
      </c>
      <c r="E62" s="313">
        <f>SUMIFS('Table A2'!$AG$13:$AG$1000,'Table A2'!$AF$13:$AF$1000,"&gt;="&amp;DATE(Summary!$C$4,1,1),'Table A2'!$AF$13:$AF$1000,"&lt;="&amp;DATE($C$4,12,31),'Table A2'!$AU$13:$AU$1000,"*"&amp;Summary!B62&amp;"*")</f>
        <v>0</v>
      </c>
    </row>
    <row r="63" spans="2:6" ht="15.75">
      <c r="B63" s="470" t="s">
        <v>468</v>
      </c>
      <c r="C63" s="471"/>
      <c r="D63" s="347">
        <f>COUNTIFS('Table A2'!$AF$13:$AF$1000,"&gt;="&amp;DATE(Summary!$C$4,1,1),'Table A2'!$AF$13:$AF$1000,"&lt;="&amp;DATE($C$4,12,31),'Table A2'!$AU$13:$AU$1000,"*"&amp;Summary!B63&amp;"*")</f>
        <v>0</v>
      </c>
      <c r="E63" s="313">
        <f>SUMIFS('Table A2'!$AG$13:$AG$1000,'Table A2'!$AF$13:$AF$1000,"&gt;="&amp;DATE(Summary!$C$4,1,1),'Table A2'!$AF$13:$AF$1000,"&lt;="&amp;DATE($C$4,12,31),'Table A2'!$AU$13:$AU$1000,"*"&amp;Summary!B63&amp;"*")</f>
        <v>0</v>
      </c>
    </row>
    <row r="64" spans="2:6" ht="15.75">
      <c r="B64" s="470" t="s">
        <v>469</v>
      </c>
      <c r="C64" s="471"/>
      <c r="D64" s="347">
        <f>COUNTIFS('Table A2'!$AF$13:$AF$1000,"&gt;="&amp;DATE(Summary!$C$4,1,1),'Table A2'!$AF$13:$AF$1000,"&lt;="&amp;DATE($C$4,12,31),'Table A2'!$AU$13:$AU$1000,"*"&amp;Summary!B64&amp;"*")</f>
        <v>0</v>
      </c>
      <c r="E64" s="313">
        <f>SUMIFS('Table A2'!$AG$13:$AG$1000,'Table A2'!$AF$13:$AF$1000,"&gt;="&amp;DATE(Summary!$C$4,1,1),'Table A2'!$AF$13:$AF$1000,"&lt;="&amp;DATE($C$4,12,31),'Table A2'!$AU$13:$AU$1000,"*"&amp;Summary!B64&amp;"*")</f>
        <v>0</v>
      </c>
    </row>
    <row r="65" spans="1:7" ht="16.5" thickBot="1">
      <c r="B65" s="472" t="s">
        <v>470</v>
      </c>
      <c r="C65" s="473"/>
      <c r="D65" s="353">
        <f>COUNTIFS('Table A2'!$AF$13:$AF$1000,"&gt;="&amp;DATE(Summary!$C$4,1,1),'Table A2'!$AF$13:$AF$1000,"&lt;="&amp;DATE($C$4,12,31),'Table A2'!$AU$13:$AU$1000,"*"&amp;Summary!B65&amp;"*")</f>
        <v>0</v>
      </c>
      <c r="E65" s="354">
        <f>SUMIFS('Table A2'!$AG$13:$AG$1000,'Table A2'!$AF$13:$AF$1000,"&gt;="&amp;DATE(Summary!$C$4,1,1),'Table A2'!$AF$13:$AF$1000,"&lt;="&amp;DATE($C$4,12,31),'Table A2'!$AU$13:$AU$1000,"*"&amp;Summary!B65&amp;"*")</f>
        <v>0</v>
      </c>
    </row>
    <row r="66" spans="1:7" ht="16.5" thickBot="1">
      <c r="B66" s="142"/>
      <c r="C66" s="348"/>
      <c r="D66" s="348"/>
      <c r="E66" s="142"/>
    </row>
    <row r="67" spans="1:7" s="285" customFormat="1" ht="14.45" customHeight="1">
      <c r="A67" s="10"/>
      <c r="B67" s="349" t="s">
        <v>471</v>
      </c>
      <c r="C67" s="350"/>
      <c r="D67" s="351" t="s">
        <v>472</v>
      </c>
      <c r="E67" s="352" t="s">
        <v>433</v>
      </c>
      <c r="F67" s="286"/>
      <c r="G67" s="287"/>
    </row>
    <row r="68" spans="1:7" ht="15.75">
      <c r="B68" s="470" t="s">
        <v>473</v>
      </c>
      <c r="C68" s="471"/>
      <c r="D68" s="347">
        <f>COUNTIFS('Table A'!$H$13:$H$1000,"&gt;="&amp;DATE(Summary!$C$4,1,1),'Table A'!$H$13:$H$1000,"&lt;="&amp;DATE($C$4,12,31),'Table A'!$AB$13:$AB$1000,B68)</f>
        <v>254</v>
      </c>
      <c r="E68" s="313">
        <f>SUMIFS('Table A'!$T$13:$T$1000,'Table A'!$H$13:$H$1000,"&gt;="&amp;DATE(Summary!$C$4,1,1),'Table A'!$T$13:$T$1000,"&lt;="&amp;DATE($C$4,12,31),'Table A'!$AB$13:$AB$1000,Summary!B68)</f>
        <v>379</v>
      </c>
    </row>
    <row r="69" spans="1:7" s="290" customFormat="1" ht="16.5" thickBot="1">
      <c r="A69" s="10"/>
      <c r="B69" s="472" t="s">
        <v>474</v>
      </c>
      <c r="C69" s="473"/>
      <c r="D69" s="353">
        <f>COUNTIFS('Table A'!$H$13:$H$1000,"&gt;="&amp;DATE(Summary!$C$4,1,1),'Table A'!$H$13:$H$1000,"&lt;="&amp;DATE($C$4,12,31),'Table A'!$AB$13:$AB$1000,B69)</f>
        <v>10</v>
      </c>
      <c r="E69" s="354">
        <f>SUMIFS('Table A'!$T$13:$T$1002,'Table A'!$H$13:$H$1002,"&gt;="&amp;DATE(Summary!$C$4,1,1),'Table A'!$T$13:$T$1002,"&lt;="&amp;DATE($C$4,12,31),'Table A'!$AB$13:$AB$1002,Summary!B69)</f>
        <v>1322</v>
      </c>
      <c r="F69" s="288"/>
      <c r="G69" s="289"/>
    </row>
    <row r="70" spans="1:7" ht="16.5" thickBot="1">
      <c r="B70" s="142"/>
      <c r="C70" s="348"/>
      <c r="D70" s="348"/>
      <c r="E70" s="142"/>
    </row>
    <row r="71" spans="1:7" ht="13.9" customHeight="1">
      <c r="B71" s="349" t="s">
        <v>475</v>
      </c>
      <c r="C71" s="350"/>
      <c r="D71" s="355"/>
      <c r="E71" s="356"/>
    </row>
    <row r="72" spans="1:7" ht="15.75">
      <c r="B72" s="357" t="s">
        <v>476</v>
      </c>
      <c r="C72" s="358"/>
      <c r="D72" s="359"/>
      <c r="E72" s="313">
        <f>COUNTIFS('Table A'!$H$13:$H$1000,"&gt;="&amp;DATE(Summary!$C$4,1,1),'Table A'!$H$13:$H$1000,"&lt;="&amp;DATE($C$4,12,31),'Table A'!$Y$13:$Y$1000,"Yes")</f>
        <v>5</v>
      </c>
    </row>
    <row r="73" spans="1:7" ht="15.75">
      <c r="B73" s="357" t="s">
        <v>477</v>
      </c>
      <c r="C73" s="358"/>
      <c r="D73" s="359"/>
      <c r="E73" s="313">
        <f>SUMIFS('Table A'!$T$13:$T$1000,'Table A'!$H$13:$H$1000,"&gt;="&amp;DATE(Summary!$C$4,1,1),'Table A'!$H$13:$H$1000,"&lt;="&amp;DATE($C$4,12,31),'Table A'!$Y$13:$Y$1000,"Yes")</f>
        <v>944</v>
      </c>
    </row>
    <row r="74" spans="1:7" ht="15.75">
      <c r="B74" s="357" t="s">
        <v>478</v>
      </c>
      <c r="C74" s="358"/>
      <c r="D74" s="359"/>
      <c r="E74" s="313">
        <f>COUNTIFS('Table A2'!$AF$13:$AF$1000,"&gt;="&amp;DATE(Summary!$C$4,1,1),'Table A2'!$AF$13:$AF$1000,"&lt;="&amp;DATE($C$4,12,31),'Table A2'!$AY$13:$AY$1000,"*"&amp;"DB"&amp;"*")</f>
        <v>1</v>
      </c>
    </row>
    <row r="75" spans="1:7" ht="16.5" thickBot="1">
      <c r="B75" s="360" t="s">
        <v>479</v>
      </c>
      <c r="C75" s="361"/>
      <c r="D75" s="362"/>
      <c r="E75" s="354">
        <f>SUMIFS('Table A2'!$AG$13:$AG$1000,'Table A2'!$AF$13:$AF$1000,"&gt;="&amp;DATE(Summary!$C$4,1,1),'Table A2'!$AF$13:$AF$1000,"&lt;="&amp;DATE($C$4,12,31),'Table A2'!$AY$13:$AY$1000,"*"&amp;"DB"&amp;"*")</f>
        <v>67</v>
      </c>
    </row>
    <row r="76" spans="1:7" ht="16.5" thickBot="1">
      <c r="B76" s="142"/>
      <c r="C76" s="348"/>
      <c r="D76" s="348"/>
      <c r="E76" s="142"/>
    </row>
    <row r="77" spans="1:7" ht="15.75">
      <c r="B77" s="349" t="s">
        <v>480</v>
      </c>
      <c r="C77" s="349"/>
      <c r="D77" s="363"/>
      <c r="E77" s="364" t="s">
        <v>481</v>
      </c>
    </row>
    <row r="78" spans="1:7" ht="15.75">
      <c r="B78" s="553" t="s">
        <v>482</v>
      </c>
      <c r="C78" s="554"/>
      <c r="D78" s="359"/>
      <c r="E78" s="313">
        <f>COUNTA('Table D'!I12:I181)</f>
        <v>0</v>
      </c>
    </row>
    <row r="79" spans="1:7" ht="16.5" thickBot="1">
      <c r="B79" s="555" t="s">
        <v>483</v>
      </c>
      <c r="C79" s="556"/>
      <c r="D79" s="362"/>
      <c r="E79" s="354">
        <f>COUNTIFS('Table C'!$E$13:$E$499,"&gt;="&amp;DATE('Table C'!B2,1,1),'Table C'!$E$13:$E$499,"&lt;="&amp;DATE('Table C'!B2,12,31))</f>
        <v>0</v>
      </c>
    </row>
    <row r="80" spans="1:7" ht="15.75">
      <c r="B80" s="142"/>
      <c r="C80" s="348"/>
      <c r="D80" s="348"/>
      <c r="E80" s="142"/>
    </row>
    <row r="81" spans="2:5" ht="15.75">
      <c r="B81" s="142" t="s">
        <v>484</v>
      </c>
      <c r="C81" s="142"/>
      <c r="D81" s="142"/>
      <c r="E81" s="142"/>
    </row>
    <row r="82" spans="2:5"/>
    <row r="84" spans="2:5" ht="33" hidden="1" customHeight="1">
      <c r="E84" s="298"/>
    </row>
  </sheetData>
  <sheetProtection algorithmName="SHA-512" hashValue="GLf4uAtruHHKuxudraFCj8F0zIQDepya0SH3ZfkVQeSjV/JvwNWsVkl/1Zs2ORBjrym3MOl3HvRmKZBaYDAHlw==" saltValue="U/Vmcf6IVEPFnWeTwYn2RQ==" spinCount="100000" sheet="1" objects="1" scenarios="1" formatCells="0" formatColumns="0" formatRows="0"/>
  <mergeCells count="26">
    <mergeCell ref="B1:E1"/>
    <mergeCell ref="B46:D46"/>
    <mergeCell ref="B37:D37"/>
    <mergeCell ref="B38:D38"/>
    <mergeCell ref="B39:D39"/>
    <mergeCell ref="B40:D40"/>
    <mergeCell ref="B20:C20"/>
    <mergeCell ref="B36:D36"/>
    <mergeCell ref="B43:E43"/>
    <mergeCell ref="B44:D44"/>
    <mergeCell ref="B19:C19"/>
    <mergeCell ref="B32:C32"/>
    <mergeCell ref="B33:C33"/>
    <mergeCell ref="B7:E7"/>
    <mergeCell ref="B8:D8"/>
    <mergeCell ref="B78:C78"/>
    <mergeCell ref="B79:C79"/>
    <mergeCell ref="D4:E4"/>
    <mergeCell ref="D5:E5"/>
    <mergeCell ref="B50:E50"/>
    <mergeCell ref="B45:D45"/>
    <mergeCell ref="B13:C14"/>
    <mergeCell ref="B15:C16"/>
    <mergeCell ref="B17:C18"/>
    <mergeCell ref="B9:C10"/>
    <mergeCell ref="B11:C12"/>
  </mergeCells>
  <pageMargins left="0.7" right="0.7" top="0.75" bottom="0.75" header="0.3" footer="0.3"/>
  <pageSetup scale="58" orientation="portrait" r:id="rId1"/>
  <rowBreaks count="1" manualBreakCount="1">
    <brk id="47" min="1" max="4"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pageSetUpPr fitToPage="1"/>
  </sheetPr>
  <dimension ref="A1:AD1000"/>
  <sheetViews>
    <sheetView zoomScale="70" zoomScaleNormal="70" zoomScaleSheetLayoutView="50" zoomScalePageLayoutView="80" workbookViewId="0">
      <selection activeCell="AB49" sqref="AB49"/>
    </sheetView>
  </sheetViews>
  <sheetFormatPr defaultColWidth="0" defaultRowHeight="14.25" zeroHeight="1"/>
  <cols>
    <col min="1" max="3" width="16.5703125" style="98" customWidth="1"/>
    <col min="4" max="4" width="20.7109375" style="98" customWidth="1"/>
    <col min="5" max="6" width="16.5703125" style="98" customWidth="1"/>
    <col min="7" max="7" width="12.28515625" style="98" customWidth="1"/>
    <col min="8" max="12" width="16" style="98" customWidth="1"/>
    <col min="13" max="13" width="13.5703125" style="98" customWidth="1"/>
    <col min="14" max="14" width="12.42578125" style="98" customWidth="1"/>
    <col min="15" max="15" width="13.28515625" style="98" customWidth="1"/>
    <col min="16" max="16" width="14.85546875" style="98" customWidth="1"/>
    <col min="17" max="17" width="15" style="98" customWidth="1"/>
    <col min="18" max="18" width="14.28515625" style="98" customWidth="1"/>
    <col min="19" max="19" width="11.85546875" style="98" customWidth="1"/>
    <col min="20" max="20" width="16.5703125" style="10" customWidth="1"/>
    <col min="21" max="21" width="14.42578125" style="98" customWidth="1"/>
    <col min="22" max="22" width="15.42578125" style="98" customWidth="1"/>
    <col min="23" max="24" width="17.42578125" style="98" customWidth="1"/>
    <col min="25" max="25" width="16.5703125" style="98" customWidth="1"/>
    <col min="26" max="28" width="15.42578125" style="98" customWidth="1"/>
    <col min="29" max="29" width="25.28515625" style="98" customWidth="1"/>
    <col min="30" max="30" width="8.7109375" style="98" hidden="1" customWidth="1"/>
    <col min="31" max="16384" width="8.7109375" style="98" hidden="1"/>
  </cols>
  <sheetData>
    <row r="1" spans="1:30" s="96" customFormat="1" ht="31.5" customHeight="1">
      <c r="A1" s="365" t="s">
        <v>390</v>
      </c>
      <c r="B1" s="366" t="str">
        <f>'Start Here'!B4</f>
        <v>Newport Beach</v>
      </c>
      <c r="C1" s="367"/>
      <c r="D1" s="496"/>
      <c r="E1" s="496"/>
      <c r="F1" s="496"/>
      <c r="G1" s="504" t="s">
        <v>485</v>
      </c>
      <c r="H1" s="496"/>
      <c r="I1" s="496"/>
      <c r="J1" s="496"/>
      <c r="K1" s="496"/>
      <c r="L1" s="496"/>
      <c r="M1" s="496"/>
      <c r="N1" s="496"/>
      <c r="O1" s="496"/>
      <c r="P1" s="152" t="s">
        <v>486</v>
      </c>
      <c r="Q1" s="153"/>
      <c r="R1" s="153"/>
      <c r="S1" s="154"/>
      <c r="T1" s="496"/>
      <c r="U1" s="496"/>
      <c r="V1" s="496"/>
      <c r="W1" s="496"/>
      <c r="X1" s="496"/>
      <c r="Y1" s="2"/>
      <c r="Z1" s="2"/>
      <c r="AA1" s="2"/>
      <c r="AB1" s="2"/>
      <c r="AC1" s="496"/>
      <c r="AD1" s="2"/>
    </row>
    <row r="2" spans="1:30" s="96" customFormat="1" ht="36" customHeight="1">
      <c r="A2" s="368" t="s">
        <v>391</v>
      </c>
      <c r="B2" s="310">
        <f>'Start Here'!B5</f>
        <v>2025</v>
      </c>
      <c r="C2" s="369" t="str">
        <f>'Table A2'!C2</f>
        <v>(Jan. 1 - Dec. 31)</v>
      </c>
      <c r="D2" s="496"/>
      <c r="E2" s="496"/>
      <c r="F2" s="496"/>
      <c r="G2" s="504" t="s">
        <v>487</v>
      </c>
      <c r="H2" s="496"/>
      <c r="I2" s="496"/>
      <c r="J2" s="496"/>
      <c r="K2" s="496"/>
      <c r="L2" s="496"/>
      <c r="M2" s="496"/>
      <c r="N2" s="496"/>
      <c r="O2" s="496"/>
      <c r="P2" s="595" t="s">
        <v>484</v>
      </c>
      <c r="Q2" s="596"/>
      <c r="R2" s="596"/>
      <c r="S2" s="586"/>
      <c r="T2" s="496"/>
      <c r="U2" s="496"/>
      <c r="V2" s="496"/>
      <c r="W2" s="496"/>
      <c r="X2" s="496"/>
      <c r="Y2" s="3"/>
      <c r="Z2" s="3"/>
      <c r="AA2" s="3"/>
      <c r="AB2" s="3"/>
      <c r="AC2" s="496"/>
      <c r="AD2" s="3"/>
    </row>
    <row r="3" spans="1:30" s="96" customFormat="1" ht="32.25" customHeight="1">
      <c r="A3" s="309" t="s">
        <v>488</v>
      </c>
      <c r="B3" s="310" t="str">
        <f>IFERROR(IF(ISBLANK(VLOOKUP(B1,'Planning Periods'!$E$2:$P$540,12)),"5th Cycle",VLOOKUP(B1,'Planning Periods'!$E$2:$P$540,12)),"")</f>
        <v>6th Cycle</v>
      </c>
      <c r="C3" s="232" t="str">
        <f>IF(ISBLANK(B1),"",IFERROR(VLOOKUP(B1,'Planning Periods'!$E$2:$Q$540,10),""))</f>
        <v>10/15/2021 - 10/15/2029</v>
      </c>
      <c r="D3" s="609"/>
      <c r="E3" s="610"/>
      <c r="F3" s="610"/>
      <c r="G3" s="610"/>
      <c r="H3" s="610"/>
      <c r="I3" s="610"/>
      <c r="J3" s="610"/>
      <c r="K3" s="610"/>
      <c r="L3" s="610"/>
      <c r="M3" s="610"/>
      <c r="N3" s="610"/>
      <c r="O3" s="610"/>
      <c r="P3" s="12"/>
      <c r="Q3" s="12"/>
      <c r="R3" s="12"/>
      <c r="S3" s="12"/>
      <c r="T3" s="12"/>
      <c r="U3" s="12"/>
      <c r="V3" s="12"/>
      <c r="W3" s="12"/>
      <c r="X3" s="12"/>
      <c r="Y3" s="12"/>
      <c r="Z3" s="12"/>
      <c r="AA3" s="12"/>
      <c r="AB3" s="12"/>
      <c r="AC3" s="12"/>
      <c r="AD3" s="12"/>
    </row>
    <row r="4" spans="1:30" s="1" customFormat="1" ht="11.25" customHeight="1">
      <c r="P4" s="151"/>
      <c r="Q4" s="151"/>
      <c r="R4" s="151"/>
      <c r="S4" s="151"/>
    </row>
    <row r="5" spans="1:30" s="1" customFormat="1" ht="2.65" customHeight="1">
      <c r="D5" s="5"/>
    </row>
    <row r="6" spans="1:30" s="127" customFormat="1" ht="11.25" hidden="1">
      <c r="A6" s="127" t="s">
        <v>489</v>
      </c>
      <c r="B6" s="127" t="s">
        <v>490</v>
      </c>
      <c r="C6" s="127" t="s">
        <v>491</v>
      </c>
      <c r="D6" s="127" t="s">
        <v>492</v>
      </c>
      <c r="E6" s="127" t="s">
        <v>493</v>
      </c>
      <c r="F6" s="127" t="s">
        <v>494</v>
      </c>
      <c r="G6" s="127" t="s">
        <v>495</v>
      </c>
      <c r="H6" s="127" t="s">
        <v>496</v>
      </c>
      <c r="I6" s="127" t="s">
        <v>497</v>
      </c>
      <c r="J6" s="127" t="s">
        <v>498</v>
      </c>
      <c r="K6" s="127" t="s">
        <v>499</v>
      </c>
      <c r="L6" s="127" t="s">
        <v>500</v>
      </c>
      <c r="M6" s="127" t="s">
        <v>501</v>
      </c>
      <c r="N6" s="127" t="s">
        <v>502</v>
      </c>
      <c r="O6" s="127" t="s">
        <v>503</v>
      </c>
      <c r="P6" s="127" t="s">
        <v>504</v>
      </c>
      <c r="Q6" s="127" t="s">
        <v>505</v>
      </c>
      <c r="R6" s="127" t="s">
        <v>506</v>
      </c>
      <c r="S6" s="127" t="s">
        <v>507</v>
      </c>
      <c r="T6" s="127" t="s">
        <v>508</v>
      </c>
      <c r="U6" s="127" t="s">
        <v>509</v>
      </c>
      <c r="V6" s="127" t="s">
        <v>510</v>
      </c>
      <c r="W6" s="127" t="s">
        <v>511</v>
      </c>
      <c r="X6" s="127" t="s">
        <v>512</v>
      </c>
      <c r="Y6" s="127" t="s">
        <v>513</v>
      </c>
      <c r="Z6" s="127" t="s">
        <v>514</v>
      </c>
      <c r="AA6" s="127" t="s">
        <v>515</v>
      </c>
      <c r="AB6" s="127" t="s">
        <v>516</v>
      </c>
      <c r="AC6" s="127" t="s">
        <v>517</v>
      </c>
    </row>
    <row r="7" spans="1:30" s="10" customFormat="1" ht="27.75">
      <c r="A7" s="593" t="s">
        <v>518</v>
      </c>
      <c r="B7" s="594"/>
      <c r="C7" s="594"/>
      <c r="D7" s="594"/>
      <c r="E7" s="594"/>
      <c r="F7" s="594"/>
      <c r="G7" s="594"/>
      <c r="H7" s="594"/>
      <c r="I7" s="594"/>
      <c r="J7" s="594"/>
      <c r="K7" s="594"/>
      <c r="L7" s="594"/>
      <c r="M7" s="594"/>
      <c r="N7" s="594"/>
      <c r="O7" s="594"/>
      <c r="P7" s="594"/>
      <c r="Q7" s="594"/>
      <c r="R7" s="594"/>
      <c r="S7" s="594"/>
      <c r="T7" s="594"/>
      <c r="U7" s="594"/>
      <c r="V7" s="594"/>
      <c r="W7" s="594"/>
      <c r="X7" s="594"/>
      <c r="Y7" s="594"/>
      <c r="Z7" s="594"/>
      <c r="AA7" s="594"/>
      <c r="AB7" s="594"/>
      <c r="AC7" s="594"/>
    </row>
    <row r="8" spans="1:30" s="10" customFormat="1" ht="27.75">
      <c r="A8" s="267"/>
      <c r="B8" s="268"/>
      <c r="C8" s="268"/>
      <c r="D8" s="268"/>
      <c r="E8" s="268"/>
      <c r="F8" s="268"/>
      <c r="G8" s="268"/>
      <c r="H8" s="268"/>
      <c r="I8" s="268"/>
      <c r="J8" s="268"/>
      <c r="K8" s="268"/>
      <c r="L8" s="268"/>
      <c r="M8" s="608" t="s">
        <v>519</v>
      </c>
      <c r="N8" s="608"/>
      <c r="O8" s="608"/>
      <c r="P8" s="608"/>
      <c r="Q8" s="608"/>
      <c r="R8" s="608"/>
      <c r="S8" s="608"/>
      <c r="T8" s="608"/>
      <c r="U8" s="268"/>
      <c r="V8" s="268"/>
      <c r="W8" s="268"/>
      <c r="X8" s="268"/>
      <c r="Y8" s="268"/>
      <c r="Z8" s="268"/>
      <c r="AA8" s="268"/>
      <c r="AB8" s="268"/>
      <c r="AC8" s="268"/>
    </row>
    <row r="9" spans="1:30" s="378" customFormat="1" ht="69.75" customHeight="1">
      <c r="A9" s="602" t="s">
        <v>520</v>
      </c>
      <c r="B9" s="603"/>
      <c r="C9" s="603"/>
      <c r="D9" s="603"/>
      <c r="E9" s="604"/>
      <c r="F9" s="602" t="s">
        <v>521</v>
      </c>
      <c r="G9" s="604"/>
      <c r="H9" s="494" t="s">
        <v>522</v>
      </c>
      <c r="I9" s="602" t="s">
        <v>523</v>
      </c>
      <c r="J9" s="605"/>
      <c r="K9" s="605"/>
      <c r="L9" s="605"/>
      <c r="M9" s="605"/>
      <c r="N9" s="605"/>
      <c r="O9" s="605"/>
      <c r="P9" s="605"/>
      <c r="Q9" s="605"/>
      <c r="R9" s="605"/>
      <c r="S9" s="605"/>
      <c r="T9" s="611"/>
      <c r="U9" s="494" t="s">
        <v>524</v>
      </c>
      <c r="V9" s="494" t="s">
        <v>525</v>
      </c>
      <c r="W9" s="494" t="s">
        <v>526</v>
      </c>
      <c r="X9" s="481" t="s">
        <v>527</v>
      </c>
      <c r="Y9" s="602" t="s">
        <v>528</v>
      </c>
      <c r="Z9" s="605"/>
      <c r="AA9" s="494" t="s">
        <v>529</v>
      </c>
      <c r="AB9" s="494" t="s">
        <v>530</v>
      </c>
      <c r="AC9" s="494" t="s">
        <v>531</v>
      </c>
    </row>
    <row r="10" spans="1:30" s="11" customFormat="1" ht="15.75">
      <c r="A10" s="598">
        <v>1</v>
      </c>
      <c r="B10" s="599"/>
      <c r="C10" s="599"/>
      <c r="D10" s="600"/>
      <c r="E10" s="601"/>
      <c r="F10" s="493">
        <v>2</v>
      </c>
      <c r="G10" s="479">
        <v>3</v>
      </c>
      <c r="H10" s="479">
        <v>4</v>
      </c>
      <c r="I10" s="479"/>
      <c r="J10" s="479"/>
      <c r="K10" s="479"/>
      <c r="L10" s="479"/>
      <c r="M10" s="597">
        <v>5</v>
      </c>
      <c r="N10" s="597"/>
      <c r="O10" s="597"/>
      <c r="P10" s="597"/>
      <c r="Q10" s="597"/>
      <c r="R10" s="597"/>
      <c r="S10" s="597"/>
      <c r="T10" s="479">
        <v>6</v>
      </c>
      <c r="U10" s="479">
        <v>7</v>
      </c>
      <c r="V10" s="479">
        <v>8</v>
      </c>
      <c r="W10" s="479">
        <v>9</v>
      </c>
      <c r="X10" s="483">
        <v>10</v>
      </c>
      <c r="Y10" s="606">
        <v>11</v>
      </c>
      <c r="Z10" s="607"/>
      <c r="AA10" s="502">
        <v>12</v>
      </c>
      <c r="AB10" s="502">
        <v>13</v>
      </c>
      <c r="AC10" s="483">
        <v>14</v>
      </c>
    </row>
    <row r="11" spans="1:30" s="11" customFormat="1" ht="189.75" customHeight="1" thickBot="1">
      <c r="A11" s="370" t="s">
        <v>532</v>
      </c>
      <c r="B11" s="370" t="s">
        <v>533</v>
      </c>
      <c r="C11" s="370" t="s">
        <v>374</v>
      </c>
      <c r="D11" s="370" t="s">
        <v>534</v>
      </c>
      <c r="E11" s="370" t="s">
        <v>535</v>
      </c>
      <c r="F11" s="370" t="s">
        <v>536</v>
      </c>
      <c r="G11" s="370" t="s">
        <v>537</v>
      </c>
      <c r="H11" s="370" t="s">
        <v>538</v>
      </c>
      <c r="I11" s="370" t="s">
        <v>539</v>
      </c>
      <c r="J11" s="370" t="s">
        <v>540</v>
      </c>
      <c r="K11" s="370" t="s">
        <v>541</v>
      </c>
      <c r="L11" s="370" t="s">
        <v>542</v>
      </c>
      <c r="M11" s="370" t="s">
        <v>543</v>
      </c>
      <c r="N11" s="370" t="s">
        <v>544</v>
      </c>
      <c r="O11" s="370" t="s">
        <v>545</v>
      </c>
      <c r="P11" s="370" t="s">
        <v>546</v>
      </c>
      <c r="Q11" s="370" t="s">
        <v>547</v>
      </c>
      <c r="R11" s="370" t="s">
        <v>548</v>
      </c>
      <c r="S11" s="370" t="s">
        <v>549</v>
      </c>
      <c r="T11" s="370" t="s">
        <v>550</v>
      </c>
      <c r="U11" s="371" t="s">
        <v>551</v>
      </c>
      <c r="V11" s="371" t="s">
        <v>552</v>
      </c>
      <c r="W11" s="370" t="s">
        <v>553</v>
      </c>
      <c r="X11" s="370" t="s">
        <v>554</v>
      </c>
      <c r="Y11" s="370" t="s">
        <v>555</v>
      </c>
      <c r="Z11" s="370" t="s">
        <v>556</v>
      </c>
      <c r="AA11" s="370" t="s">
        <v>557</v>
      </c>
      <c r="AB11" s="370" t="s">
        <v>558</v>
      </c>
      <c r="AC11" s="370" t="s">
        <v>559</v>
      </c>
    </row>
    <row r="12" spans="1:30" s="142" customFormat="1" ht="16.5" customHeight="1" thickTop="1">
      <c r="A12" s="269" t="s">
        <v>560</v>
      </c>
      <c r="B12" s="270"/>
      <c r="C12" s="270"/>
      <c r="D12" s="271"/>
      <c r="E12" s="272"/>
      <c r="F12" s="270"/>
      <c r="G12" s="270"/>
      <c r="H12" s="271"/>
      <c r="I12" s="273" cm="1">
        <f t="array" ref="I12">SUMPRODUCT((YEAR($H13:$H1000)='Start Here'!$B$5)*I13:I1000)</f>
        <v>0</v>
      </c>
      <c r="J12" s="273" cm="1">
        <f t="array" ref="J12">SUMPRODUCT((YEAR($H13:$H1000)='Start Here'!$B$5)*J13:J1000)</f>
        <v>0</v>
      </c>
      <c r="K12" s="273" cm="1">
        <f t="array" ref="K12">SUMPRODUCT((YEAR($H13:$H1000)='Start Here'!$B$5)*K13:K1000)</f>
        <v>0</v>
      </c>
      <c r="L12" s="273" cm="1">
        <f t="array" ref="L12">SUMPRODUCT((YEAR($H13:$H1000)='Start Here'!$B$5)*L13:L1000)</f>
        <v>0</v>
      </c>
      <c r="M12" s="273" cm="1">
        <f t="array" ref="M12">SUMPRODUCT((YEAR($H13:$H1000)='Start Here'!$B$5)*M13:M1000)</f>
        <v>79</v>
      </c>
      <c r="N12" s="273" cm="1">
        <f t="array" ref="N12">SUMPRODUCT((YEAR($H13:$H1000)='Start Here'!$B$5)*N13:N1000)</f>
        <v>18</v>
      </c>
      <c r="O12" s="273" cm="1">
        <f t="array" ref="O12">SUMPRODUCT((YEAR($H13:$H1000)='Start Here'!$B$5)*O13:O1000)</f>
        <v>14</v>
      </c>
      <c r="P12" s="273" cm="1">
        <f t="array" ref="P12">SUMPRODUCT((YEAR($H13:$H1000)='Start Here'!$B$5)*P13:P1000)</f>
        <v>31</v>
      </c>
      <c r="Q12" s="273" cm="1">
        <f t="array" ref="Q12">SUMPRODUCT((YEAR($H13:$H1000)='Start Here'!$B$5)*Q13:Q1000)</f>
        <v>0</v>
      </c>
      <c r="R12" s="273" cm="1">
        <f t="array" ref="R12">SUMPRODUCT((YEAR($H13:$H1000)='Start Here'!$B$5)*R13:R1000)</f>
        <v>20</v>
      </c>
      <c r="S12" s="273" cm="1">
        <f t="array" ref="S12">SUMPRODUCT((YEAR($H13:$H1000)='Start Here'!$B$5)*S13:S1000)</f>
        <v>1539</v>
      </c>
      <c r="T12" s="273" cm="1">
        <f t="array" ref="T12">SUMPRODUCT((YEAR($H13:$H1000)='Start Here'!$B$5)*T13:T1000)</f>
        <v>1701</v>
      </c>
      <c r="U12" s="273" cm="1">
        <f t="array" ref="U12">SUMPRODUCT((YEAR($H13:$H1000)='Start Here'!$B$5)*U13:U1000)</f>
        <v>0</v>
      </c>
      <c r="V12" s="273" cm="1">
        <f t="array" ref="V12">SUMPRODUCT((YEAR($H13:$H1000)='Start Here'!$B$5)*V13:V1000)</f>
        <v>0</v>
      </c>
      <c r="W12" s="274"/>
      <c r="X12" s="447"/>
      <c r="Y12" s="275"/>
      <c r="Z12" s="275"/>
      <c r="AA12" s="275"/>
      <c r="AB12" s="275"/>
      <c r="AC12" s="276"/>
    </row>
    <row r="13" spans="1:30" s="142" customFormat="1" ht="25.5">
      <c r="A13" s="280"/>
      <c r="B13" s="177" t="s">
        <v>1791</v>
      </c>
      <c r="C13" s="280" t="s">
        <v>2409</v>
      </c>
      <c r="D13" s="177" t="s">
        <v>1794</v>
      </c>
      <c r="E13" s="177" t="s">
        <v>3137</v>
      </c>
      <c r="F13" s="177" t="s">
        <v>424</v>
      </c>
      <c r="G13" s="277" t="s">
        <v>692</v>
      </c>
      <c r="H13" s="507">
        <v>45924</v>
      </c>
      <c r="I13" s="277"/>
      <c r="J13" s="277"/>
      <c r="K13" s="277"/>
      <c r="L13" s="277"/>
      <c r="M13" s="277">
        <v>23</v>
      </c>
      <c r="N13" s="277"/>
      <c r="O13" s="277"/>
      <c r="P13" s="277"/>
      <c r="Q13" s="277"/>
      <c r="R13" s="277"/>
      <c r="S13" s="277">
        <v>206</v>
      </c>
      <c r="T13" s="518">
        <f>SUM($I13:$S13)</f>
        <v>229</v>
      </c>
      <c r="U13" s="277"/>
      <c r="V13" s="277"/>
      <c r="W13" s="277" t="s">
        <v>696</v>
      </c>
      <c r="X13" s="277" t="s">
        <v>690</v>
      </c>
      <c r="Y13" s="277" t="s">
        <v>688</v>
      </c>
      <c r="Z13" s="277" t="s">
        <v>688</v>
      </c>
      <c r="AA13" s="277" t="s">
        <v>706</v>
      </c>
      <c r="AB13" s="277" t="s">
        <v>474</v>
      </c>
      <c r="AC13" s="279"/>
    </row>
    <row r="14" spans="1:30" s="142" customFormat="1" ht="15.75">
      <c r="A14" s="277"/>
      <c r="B14" s="505" t="s">
        <v>3139</v>
      </c>
      <c r="C14" s="506" t="s">
        <v>2410</v>
      </c>
      <c r="D14" s="103"/>
      <c r="E14" s="505" t="s">
        <v>3138</v>
      </c>
      <c r="F14" s="277" t="s">
        <v>424</v>
      </c>
      <c r="G14" s="277" t="s">
        <v>692</v>
      </c>
      <c r="H14" s="507">
        <v>46007</v>
      </c>
      <c r="I14" s="277"/>
      <c r="J14" s="277"/>
      <c r="K14" s="277"/>
      <c r="L14" s="277"/>
      <c r="M14" s="277">
        <v>12</v>
      </c>
      <c r="N14" s="277"/>
      <c r="O14" s="277">
        <v>12</v>
      </c>
      <c r="P14" s="277"/>
      <c r="Q14" s="277"/>
      <c r="R14" s="277"/>
      <c r="S14" s="277">
        <v>169</v>
      </c>
      <c r="T14" s="518">
        <f t="shared" ref="T14:T77" si="0">SUM($I14:$S14)</f>
        <v>193</v>
      </c>
      <c r="U14" s="277"/>
      <c r="V14" s="277"/>
      <c r="W14" s="277" t="s">
        <v>696</v>
      </c>
      <c r="X14" s="277" t="s">
        <v>690</v>
      </c>
      <c r="Y14" s="277" t="s">
        <v>688</v>
      </c>
      <c r="Z14" s="277" t="s">
        <v>688</v>
      </c>
      <c r="AA14" s="277" t="s">
        <v>706</v>
      </c>
      <c r="AB14" s="277" t="s">
        <v>474</v>
      </c>
      <c r="AC14" s="279"/>
    </row>
    <row r="15" spans="1:30" s="142" customFormat="1" ht="15.75">
      <c r="A15" s="277"/>
      <c r="B15" s="505" t="s">
        <v>1789</v>
      </c>
      <c r="C15" s="506" t="s">
        <v>2411</v>
      </c>
      <c r="D15" s="103"/>
      <c r="E15" s="505" t="s">
        <v>2846</v>
      </c>
      <c r="F15" s="277" t="s">
        <v>424</v>
      </c>
      <c r="G15" s="277" t="s">
        <v>692</v>
      </c>
      <c r="H15" s="507">
        <v>45971</v>
      </c>
      <c r="I15" s="277"/>
      <c r="J15" s="277"/>
      <c r="K15" s="277"/>
      <c r="L15" s="277"/>
      <c r="M15" s="277">
        <v>37</v>
      </c>
      <c r="N15" s="277"/>
      <c r="O15" s="277"/>
      <c r="P15" s="277"/>
      <c r="Q15" s="277"/>
      <c r="R15" s="277"/>
      <c r="S15" s="277">
        <v>407</v>
      </c>
      <c r="T15" s="518">
        <f t="shared" si="0"/>
        <v>444</v>
      </c>
      <c r="U15" s="277"/>
      <c r="V15" s="277"/>
      <c r="W15" s="277" t="s">
        <v>696</v>
      </c>
      <c r="X15" s="277" t="s">
        <v>690</v>
      </c>
      <c r="Y15" s="277" t="s">
        <v>688</v>
      </c>
      <c r="Z15" s="277" t="s">
        <v>688</v>
      </c>
      <c r="AA15" s="277" t="s">
        <v>706</v>
      </c>
      <c r="AB15" s="277" t="s">
        <v>474</v>
      </c>
      <c r="AC15" s="279"/>
    </row>
    <row r="16" spans="1:30" s="142" customFormat="1" ht="15.75">
      <c r="A16" s="277"/>
      <c r="B16" s="280"/>
      <c r="C16" s="506"/>
      <c r="D16" s="103"/>
      <c r="E16" s="505"/>
      <c r="F16" s="277"/>
      <c r="G16" s="277"/>
      <c r="H16" s="507"/>
      <c r="I16" s="277"/>
      <c r="J16" s="277"/>
      <c r="K16" s="277"/>
      <c r="L16" s="277"/>
      <c r="M16" s="277"/>
      <c r="N16" s="277"/>
      <c r="O16" s="277"/>
      <c r="P16" s="277"/>
      <c r="Q16" s="277"/>
      <c r="R16" s="277"/>
      <c r="S16" s="277"/>
      <c r="T16" s="518">
        <f t="shared" si="0"/>
        <v>0</v>
      </c>
      <c r="U16" s="277"/>
      <c r="V16" s="277"/>
      <c r="W16" s="277"/>
      <c r="X16" s="277"/>
      <c r="Y16" s="277"/>
      <c r="Z16" s="277"/>
      <c r="AA16" s="277"/>
      <c r="AB16" s="277"/>
      <c r="AC16" s="279"/>
    </row>
    <row r="17" spans="1:29" s="142" customFormat="1" ht="25.5">
      <c r="A17" s="277"/>
      <c r="B17" s="177" t="s">
        <v>1790</v>
      </c>
      <c r="C17" s="177" t="s">
        <v>1792</v>
      </c>
      <c r="D17" s="177" t="s">
        <v>1793</v>
      </c>
      <c r="E17" s="177" t="s">
        <v>2940</v>
      </c>
      <c r="F17" s="177" t="s">
        <v>424</v>
      </c>
      <c r="G17" s="177" t="s">
        <v>709</v>
      </c>
      <c r="H17" s="507">
        <v>45658</v>
      </c>
      <c r="I17" s="277"/>
      <c r="J17" s="277"/>
      <c r="K17" s="277"/>
      <c r="L17" s="277"/>
      <c r="M17" s="277">
        <v>6</v>
      </c>
      <c r="N17" s="277"/>
      <c r="O17" s="277">
        <v>2</v>
      </c>
      <c r="P17" s="277"/>
      <c r="Q17" s="277"/>
      <c r="R17" s="277"/>
      <c r="S17" s="277">
        <v>59</v>
      </c>
      <c r="T17" s="518">
        <f t="shared" si="0"/>
        <v>67</v>
      </c>
      <c r="U17" s="277"/>
      <c r="V17" s="277"/>
      <c r="W17" s="277" t="s">
        <v>696</v>
      </c>
      <c r="X17" s="277" t="s">
        <v>690</v>
      </c>
      <c r="Y17" s="277" t="s">
        <v>688</v>
      </c>
      <c r="Z17" s="277" t="s">
        <v>688</v>
      </c>
      <c r="AA17" s="277" t="s">
        <v>706</v>
      </c>
      <c r="AB17" s="277" t="s">
        <v>474</v>
      </c>
      <c r="AC17" s="279"/>
    </row>
    <row r="18" spans="1:29" s="142" customFormat="1" ht="45">
      <c r="A18" s="277"/>
      <c r="B18" s="505" t="s">
        <v>2594</v>
      </c>
      <c r="C18" s="506" t="s">
        <v>2412</v>
      </c>
      <c r="D18" s="280"/>
      <c r="E18" s="505" t="s">
        <v>2773</v>
      </c>
      <c r="F18" s="277" t="s">
        <v>426</v>
      </c>
      <c r="G18" s="277" t="s">
        <v>692</v>
      </c>
      <c r="H18" s="507">
        <v>45818</v>
      </c>
      <c r="I18" s="277"/>
      <c r="J18" s="277"/>
      <c r="K18" s="277"/>
      <c r="L18" s="277"/>
      <c r="M18" s="277"/>
      <c r="N18" s="277"/>
      <c r="O18" s="277"/>
      <c r="P18" s="277">
        <v>1</v>
      </c>
      <c r="Q18" s="277"/>
      <c r="R18" s="277"/>
      <c r="S18" s="277"/>
      <c r="T18" s="518">
        <f t="shared" si="0"/>
        <v>1</v>
      </c>
      <c r="U18" s="277"/>
      <c r="V18" s="277"/>
      <c r="W18" s="277" t="s">
        <v>696</v>
      </c>
      <c r="X18" s="277" t="s">
        <v>690</v>
      </c>
      <c r="Y18" s="277" t="s">
        <v>690</v>
      </c>
      <c r="Z18" s="277" t="s">
        <v>723</v>
      </c>
      <c r="AA18" s="277" t="s">
        <v>706</v>
      </c>
      <c r="AB18" s="277" t="s">
        <v>473</v>
      </c>
      <c r="AC18" s="279"/>
    </row>
    <row r="19" spans="1:29" s="142" customFormat="1" ht="60">
      <c r="A19" s="277"/>
      <c r="B19" s="505" t="s">
        <v>2595</v>
      </c>
      <c r="C19" s="506" t="s">
        <v>2413</v>
      </c>
      <c r="D19" s="280"/>
      <c r="E19" s="505" t="s">
        <v>2774</v>
      </c>
      <c r="F19" s="277" t="s">
        <v>420</v>
      </c>
      <c r="G19" s="277" t="s">
        <v>709</v>
      </c>
      <c r="H19" s="507">
        <v>45903</v>
      </c>
      <c r="I19" s="277"/>
      <c r="J19" s="277"/>
      <c r="K19" s="277"/>
      <c r="L19" s="277"/>
      <c r="M19" s="277"/>
      <c r="N19" s="277"/>
      <c r="O19" s="277"/>
      <c r="P19" s="277"/>
      <c r="Q19" s="277"/>
      <c r="R19" s="277"/>
      <c r="S19" s="277">
        <v>1</v>
      </c>
      <c r="T19" s="518">
        <f t="shared" si="0"/>
        <v>1</v>
      </c>
      <c r="U19" s="277"/>
      <c r="V19" s="277"/>
      <c r="W19" s="277" t="s">
        <v>696</v>
      </c>
      <c r="X19" s="277" t="s">
        <v>690</v>
      </c>
      <c r="Y19" s="277" t="s">
        <v>690</v>
      </c>
      <c r="Z19" s="277" t="s">
        <v>723</v>
      </c>
      <c r="AA19" s="277" t="s">
        <v>706</v>
      </c>
      <c r="AB19" s="277" t="s">
        <v>473</v>
      </c>
      <c r="AC19" s="279"/>
    </row>
    <row r="20" spans="1:29" s="142" customFormat="1" ht="45">
      <c r="A20" s="277"/>
      <c r="B20" s="505" t="s">
        <v>2596</v>
      </c>
      <c r="C20" s="506" t="s">
        <v>2414</v>
      </c>
      <c r="D20" s="280"/>
      <c r="E20" s="505" t="s">
        <v>2775</v>
      </c>
      <c r="F20" s="277" t="s">
        <v>420</v>
      </c>
      <c r="G20" s="277" t="s">
        <v>709</v>
      </c>
      <c r="H20" s="507">
        <v>45937</v>
      </c>
      <c r="I20" s="277"/>
      <c r="J20" s="277"/>
      <c r="K20" s="277"/>
      <c r="L20" s="277"/>
      <c r="M20" s="277"/>
      <c r="N20" s="277"/>
      <c r="O20" s="277"/>
      <c r="P20" s="277"/>
      <c r="Q20" s="277"/>
      <c r="R20" s="277"/>
      <c r="S20" s="277">
        <v>1</v>
      </c>
      <c r="T20" s="518">
        <f t="shared" si="0"/>
        <v>1</v>
      </c>
      <c r="U20" s="277"/>
      <c r="V20" s="277"/>
      <c r="W20" s="277" t="s">
        <v>696</v>
      </c>
      <c r="X20" s="277" t="s">
        <v>690</v>
      </c>
      <c r="Y20" s="277" t="s">
        <v>690</v>
      </c>
      <c r="Z20" s="277" t="s">
        <v>723</v>
      </c>
      <c r="AA20" s="277" t="s">
        <v>706</v>
      </c>
      <c r="AB20" s="277" t="s">
        <v>473</v>
      </c>
      <c r="AC20" s="279"/>
    </row>
    <row r="21" spans="1:29" s="142" customFormat="1" ht="60">
      <c r="A21" s="277"/>
      <c r="B21" s="505" t="s">
        <v>2597</v>
      </c>
      <c r="C21" s="506" t="s">
        <v>2415</v>
      </c>
      <c r="D21" s="280"/>
      <c r="E21" s="505" t="s">
        <v>2776</v>
      </c>
      <c r="F21" s="277" t="s">
        <v>420</v>
      </c>
      <c r="G21" s="277" t="s">
        <v>709</v>
      </c>
      <c r="H21" s="507">
        <v>45672</v>
      </c>
      <c r="I21" s="277"/>
      <c r="J21" s="277"/>
      <c r="K21" s="277"/>
      <c r="L21" s="277"/>
      <c r="M21" s="277"/>
      <c r="N21" s="277"/>
      <c r="O21" s="277"/>
      <c r="P21" s="277"/>
      <c r="Q21" s="277"/>
      <c r="R21" s="277"/>
      <c r="S21" s="277">
        <v>1</v>
      </c>
      <c r="T21" s="518">
        <f t="shared" si="0"/>
        <v>1</v>
      </c>
      <c r="U21" s="277"/>
      <c r="V21" s="277"/>
      <c r="W21" s="277" t="s">
        <v>696</v>
      </c>
      <c r="X21" s="277" t="s">
        <v>690</v>
      </c>
      <c r="Y21" s="277" t="s">
        <v>690</v>
      </c>
      <c r="Z21" s="277" t="s">
        <v>723</v>
      </c>
      <c r="AA21" s="277" t="s">
        <v>706</v>
      </c>
      <c r="AB21" s="277" t="s">
        <v>473</v>
      </c>
      <c r="AC21" s="279"/>
    </row>
    <row r="22" spans="1:29" s="280" customFormat="1" ht="60">
      <c r="A22" s="277"/>
      <c r="B22" s="505" t="s">
        <v>2598</v>
      </c>
      <c r="C22" s="506" t="s">
        <v>2416</v>
      </c>
      <c r="E22" s="505" t="s">
        <v>2777</v>
      </c>
      <c r="F22" s="277" t="s">
        <v>420</v>
      </c>
      <c r="G22" s="277" t="s">
        <v>709</v>
      </c>
      <c r="H22" s="507">
        <v>45827</v>
      </c>
      <c r="I22" s="277"/>
      <c r="J22" s="277"/>
      <c r="K22" s="277"/>
      <c r="L22" s="277"/>
      <c r="M22" s="277"/>
      <c r="N22" s="277"/>
      <c r="O22" s="277"/>
      <c r="P22" s="277"/>
      <c r="Q22" s="277"/>
      <c r="R22" s="277"/>
      <c r="S22" s="277">
        <v>1</v>
      </c>
      <c r="T22" s="518">
        <f t="shared" si="0"/>
        <v>1</v>
      </c>
      <c r="U22" s="277"/>
      <c r="V22" s="277"/>
      <c r="W22" s="277" t="s">
        <v>696</v>
      </c>
      <c r="X22" s="277" t="s">
        <v>690</v>
      </c>
      <c r="Y22" s="277" t="s">
        <v>690</v>
      </c>
      <c r="Z22" s="277" t="s">
        <v>723</v>
      </c>
      <c r="AA22" s="277" t="s">
        <v>706</v>
      </c>
      <c r="AB22" s="277" t="s">
        <v>473</v>
      </c>
      <c r="AC22" s="279"/>
    </row>
    <row r="23" spans="1:29" s="280" customFormat="1" ht="15.75">
      <c r="A23" s="277"/>
      <c r="B23" s="505"/>
      <c r="C23" s="506"/>
      <c r="E23" s="505"/>
      <c r="F23" s="277"/>
      <c r="G23" s="277"/>
      <c r="H23" s="507"/>
      <c r="I23" s="277"/>
      <c r="J23" s="277"/>
      <c r="K23" s="277"/>
      <c r="L23" s="277"/>
      <c r="M23" s="277"/>
      <c r="N23" s="277"/>
      <c r="O23" s="277"/>
      <c r="P23" s="277"/>
      <c r="Q23" s="277"/>
      <c r="R23" s="277"/>
      <c r="S23" s="277"/>
      <c r="T23" s="518">
        <f t="shared" si="0"/>
        <v>0</v>
      </c>
      <c r="U23" s="277"/>
      <c r="V23" s="277"/>
      <c r="W23" s="277"/>
      <c r="X23" s="277"/>
      <c r="Y23" s="277"/>
      <c r="Z23" s="277"/>
      <c r="AA23" s="277"/>
      <c r="AB23" s="277"/>
      <c r="AC23" s="279"/>
    </row>
    <row r="24" spans="1:29" s="280" customFormat="1" ht="60">
      <c r="A24" s="277"/>
      <c r="B24" s="505" t="s">
        <v>2599</v>
      </c>
      <c r="C24" s="506" t="s">
        <v>2417</v>
      </c>
      <c r="E24" s="505" t="s">
        <v>2778</v>
      </c>
      <c r="F24" s="277" t="s">
        <v>420</v>
      </c>
      <c r="G24" s="277" t="s">
        <v>709</v>
      </c>
      <c r="H24" s="507">
        <v>45728</v>
      </c>
      <c r="I24" s="277"/>
      <c r="J24" s="277"/>
      <c r="K24" s="277"/>
      <c r="L24" s="277"/>
      <c r="M24" s="277"/>
      <c r="N24" s="277"/>
      <c r="O24" s="277"/>
      <c r="P24" s="277"/>
      <c r="Q24" s="277"/>
      <c r="R24" s="277"/>
      <c r="S24" s="277">
        <v>1</v>
      </c>
      <c r="T24" s="518">
        <f t="shared" si="0"/>
        <v>1</v>
      </c>
      <c r="U24" s="277"/>
      <c r="V24" s="277"/>
      <c r="W24" s="277" t="s">
        <v>696</v>
      </c>
      <c r="X24" s="277" t="s">
        <v>690</v>
      </c>
      <c r="Y24" s="277" t="s">
        <v>690</v>
      </c>
      <c r="Z24" s="277" t="s">
        <v>723</v>
      </c>
      <c r="AA24" s="277" t="s">
        <v>706</v>
      </c>
      <c r="AB24" s="277" t="s">
        <v>473</v>
      </c>
      <c r="AC24" s="279"/>
    </row>
    <row r="25" spans="1:29" s="280" customFormat="1" ht="45">
      <c r="A25" s="277"/>
      <c r="B25" s="505" t="s">
        <v>2600</v>
      </c>
      <c r="C25" s="506" t="s">
        <v>2418</v>
      </c>
      <c r="E25" s="505" t="s">
        <v>2779</v>
      </c>
      <c r="F25" s="277" t="s">
        <v>420</v>
      </c>
      <c r="G25" s="277" t="s">
        <v>709</v>
      </c>
      <c r="H25" s="507">
        <v>45729</v>
      </c>
      <c r="I25" s="277"/>
      <c r="J25" s="277"/>
      <c r="K25" s="277"/>
      <c r="L25" s="277"/>
      <c r="M25" s="277"/>
      <c r="N25" s="277"/>
      <c r="O25" s="277"/>
      <c r="P25" s="277"/>
      <c r="Q25" s="277"/>
      <c r="R25" s="277"/>
      <c r="S25" s="277">
        <v>1</v>
      </c>
      <c r="T25" s="518">
        <f t="shared" si="0"/>
        <v>1</v>
      </c>
      <c r="U25" s="277"/>
      <c r="V25" s="277"/>
      <c r="W25" s="277" t="s">
        <v>696</v>
      </c>
      <c r="X25" s="277" t="s">
        <v>690</v>
      </c>
      <c r="Y25" s="277" t="s">
        <v>690</v>
      </c>
      <c r="Z25" s="277" t="s">
        <v>723</v>
      </c>
      <c r="AA25" s="277" t="s">
        <v>706</v>
      </c>
      <c r="AB25" s="277" t="s">
        <v>473</v>
      </c>
      <c r="AC25" s="279"/>
    </row>
    <row r="26" spans="1:29" s="280" customFormat="1" ht="60">
      <c r="A26" s="277"/>
      <c r="B26" s="505" t="s">
        <v>2601</v>
      </c>
      <c r="C26" s="506" t="s">
        <v>2419</v>
      </c>
      <c r="E26" s="505" t="s">
        <v>2780</v>
      </c>
      <c r="F26" s="277" t="s">
        <v>420</v>
      </c>
      <c r="G26" s="277" t="s">
        <v>709</v>
      </c>
      <c r="H26" s="507">
        <v>45854</v>
      </c>
      <c r="I26" s="277"/>
      <c r="J26" s="277"/>
      <c r="K26" s="277"/>
      <c r="L26" s="277"/>
      <c r="M26" s="277"/>
      <c r="N26" s="277"/>
      <c r="O26" s="277"/>
      <c r="P26" s="277"/>
      <c r="Q26" s="277"/>
      <c r="R26" s="277"/>
      <c r="S26" s="277">
        <v>1</v>
      </c>
      <c r="T26" s="518">
        <f t="shared" si="0"/>
        <v>1</v>
      </c>
      <c r="U26" s="277"/>
      <c r="V26" s="277"/>
      <c r="W26" s="277" t="s">
        <v>696</v>
      </c>
      <c r="X26" s="277" t="s">
        <v>690</v>
      </c>
      <c r="Y26" s="277" t="s">
        <v>690</v>
      </c>
      <c r="Z26" s="277" t="s">
        <v>723</v>
      </c>
      <c r="AA26" s="277" t="s">
        <v>706</v>
      </c>
      <c r="AB26" s="277" t="s">
        <v>473</v>
      </c>
      <c r="AC26" s="279"/>
    </row>
    <row r="27" spans="1:29" s="280" customFormat="1" ht="60">
      <c r="A27" s="277"/>
      <c r="B27" s="505" t="s">
        <v>2602</v>
      </c>
      <c r="C27" s="506" t="s">
        <v>2420</v>
      </c>
      <c r="E27" s="505" t="s">
        <v>2781</v>
      </c>
      <c r="F27" s="277" t="s">
        <v>420</v>
      </c>
      <c r="G27" s="277" t="s">
        <v>709</v>
      </c>
      <c r="H27" s="507">
        <v>45923</v>
      </c>
      <c r="I27" s="277"/>
      <c r="J27" s="277"/>
      <c r="K27" s="277"/>
      <c r="L27" s="277"/>
      <c r="M27" s="277"/>
      <c r="N27" s="277"/>
      <c r="O27" s="277"/>
      <c r="P27" s="277"/>
      <c r="Q27" s="277"/>
      <c r="R27" s="277"/>
      <c r="S27" s="277">
        <v>1</v>
      </c>
      <c r="T27" s="518">
        <f t="shared" si="0"/>
        <v>1</v>
      </c>
      <c r="U27" s="277"/>
      <c r="V27" s="277"/>
      <c r="W27" s="277" t="s">
        <v>696</v>
      </c>
      <c r="X27" s="277" t="s">
        <v>690</v>
      </c>
      <c r="Y27" s="277" t="s">
        <v>690</v>
      </c>
      <c r="Z27" s="277" t="s">
        <v>723</v>
      </c>
      <c r="AA27" s="277" t="s">
        <v>706</v>
      </c>
      <c r="AB27" s="277" t="s">
        <v>473</v>
      </c>
      <c r="AC27" s="279"/>
    </row>
    <row r="28" spans="1:29" s="280" customFormat="1" ht="45">
      <c r="A28" s="277"/>
      <c r="B28" s="505" t="s">
        <v>2603</v>
      </c>
      <c r="C28" s="506" t="s">
        <v>2421</v>
      </c>
      <c r="E28" s="505" t="s">
        <v>2782</v>
      </c>
      <c r="F28" s="277" t="s">
        <v>420</v>
      </c>
      <c r="G28" s="277" t="s">
        <v>709</v>
      </c>
      <c r="H28" s="507">
        <v>45905</v>
      </c>
      <c r="I28" s="277"/>
      <c r="J28" s="277"/>
      <c r="K28" s="277"/>
      <c r="L28" s="277"/>
      <c r="M28" s="277"/>
      <c r="N28" s="277"/>
      <c r="O28" s="277"/>
      <c r="P28" s="277"/>
      <c r="Q28" s="277"/>
      <c r="R28" s="277"/>
      <c r="S28" s="277">
        <v>1</v>
      </c>
      <c r="T28" s="518">
        <f t="shared" si="0"/>
        <v>1</v>
      </c>
      <c r="U28" s="277"/>
      <c r="V28" s="277"/>
      <c r="W28" s="277" t="s">
        <v>696</v>
      </c>
      <c r="X28" s="277" t="s">
        <v>690</v>
      </c>
      <c r="Y28" s="277" t="s">
        <v>690</v>
      </c>
      <c r="Z28" s="277" t="s">
        <v>723</v>
      </c>
      <c r="AA28" s="277" t="s">
        <v>706</v>
      </c>
      <c r="AB28" s="277" t="s">
        <v>473</v>
      </c>
      <c r="AC28" s="279"/>
    </row>
    <row r="29" spans="1:29" s="280" customFormat="1" ht="45">
      <c r="A29" s="277"/>
      <c r="B29" s="505" t="s">
        <v>2604</v>
      </c>
      <c r="C29" s="506" t="s">
        <v>2422</v>
      </c>
      <c r="E29" s="505" t="s">
        <v>2783</v>
      </c>
      <c r="F29" s="277" t="s">
        <v>420</v>
      </c>
      <c r="G29" s="277" t="s">
        <v>709</v>
      </c>
      <c r="H29" s="507">
        <v>45827</v>
      </c>
      <c r="I29" s="277"/>
      <c r="J29" s="277"/>
      <c r="K29" s="277"/>
      <c r="L29" s="277"/>
      <c r="M29" s="277"/>
      <c r="N29" s="277"/>
      <c r="O29" s="277"/>
      <c r="P29" s="277"/>
      <c r="Q29" s="277"/>
      <c r="R29" s="277"/>
      <c r="S29" s="277">
        <v>1</v>
      </c>
      <c r="T29" s="518">
        <f t="shared" si="0"/>
        <v>1</v>
      </c>
      <c r="U29" s="277"/>
      <c r="V29" s="277"/>
      <c r="W29" s="277" t="s">
        <v>696</v>
      </c>
      <c r="X29" s="277" t="s">
        <v>690</v>
      </c>
      <c r="Y29" s="277" t="s">
        <v>690</v>
      </c>
      <c r="Z29" s="277" t="s">
        <v>723</v>
      </c>
      <c r="AA29" s="277" t="s">
        <v>706</v>
      </c>
      <c r="AB29" s="277" t="s">
        <v>473</v>
      </c>
      <c r="AC29" s="279"/>
    </row>
    <row r="30" spans="1:29" s="280" customFormat="1" ht="60">
      <c r="A30" s="277"/>
      <c r="B30" s="505" t="s">
        <v>2605</v>
      </c>
      <c r="C30" s="506" t="s">
        <v>2423</v>
      </c>
      <c r="E30" s="505" t="s">
        <v>2784</v>
      </c>
      <c r="F30" s="277" t="s">
        <v>420</v>
      </c>
      <c r="G30" s="277" t="s">
        <v>709</v>
      </c>
      <c r="H30" s="507">
        <v>45898</v>
      </c>
      <c r="I30" s="277"/>
      <c r="J30" s="277"/>
      <c r="K30" s="277"/>
      <c r="L30" s="277"/>
      <c r="M30" s="277"/>
      <c r="N30" s="277"/>
      <c r="O30" s="277"/>
      <c r="P30" s="277"/>
      <c r="Q30" s="277"/>
      <c r="R30" s="277"/>
      <c r="S30" s="277">
        <v>1</v>
      </c>
      <c r="T30" s="518">
        <f t="shared" si="0"/>
        <v>1</v>
      </c>
      <c r="U30" s="277"/>
      <c r="V30" s="277"/>
      <c r="W30" s="277" t="s">
        <v>696</v>
      </c>
      <c r="X30" s="277" t="s">
        <v>690</v>
      </c>
      <c r="Y30" s="277" t="s">
        <v>690</v>
      </c>
      <c r="Z30" s="277" t="s">
        <v>723</v>
      </c>
      <c r="AA30" s="277" t="s">
        <v>706</v>
      </c>
      <c r="AB30" s="277" t="s">
        <v>473</v>
      </c>
      <c r="AC30" s="279"/>
    </row>
    <row r="31" spans="1:29" s="280" customFormat="1" ht="60">
      <c r="A31" s="277"/>
      <c r="B31" s="505" t="s">
        <v>1788</v>
      </c>
      <c r="C31" s="506" t="s">
        <v>2397</v>
      </c>
      <c r="E31" s="505" t="s">
        <v>2391</v>
      </c>
      <c r="F31" s="277" t="s">
        <v>420</v>
      </c>
      <c r="G31" s="277" t="s">
        <v>709</v>
      </c>
      <c r="H31" s="507">
        <v>45798</v>
      </c>
      <c r="I31" s="277"/>
      <c r="J31" s="277"/>
      <c r="K31" s="277"/>
      <c r="L31" s="277"/>
      <c r="M31" s="277"/>
      <c r="N31" s="277"/>
      <c r="O31" s="277"/>
      <c r="P31" s="277"/>
      <c r="Q31" s="277"/>
      <c r="R31" s="277"/>
      <c r="S31" s="277">
        <v>1</v>
      </c>
      <c r="T31" s="518">
        <f t="shared" si="0"/>
        <v>1</v>
      </c>
      <c r="U31" s="277"/>
      <c r="V31" s="277"/>
      <c r="W31" s="277" t="s">
        <v>696</v>
      </c>
      <c r="X31" s="277" t="s">
        <v>690</v>
      </c>
      <c r="Y31" s="277" t="s">
        <v>690</v>
      </c>
      <c r="Z31" s="277" t="s">
        <v>723</v>
      </c>
      <c r="AA31" s="277" t="s">
        <v>706</v>
      </c>
      <c r="AB31" s="277" t="s">
        <v>473</v>
      </c>
      <c r="AC31" s="279"/>
    </row>
    <row r="32" spans="1:29" s="280" customFormat="1" ht="45">
      <c r="A32" s="277"/>
      <c r="B32" s="505" t="s">
        <v>2403</v>
      </c>
      <c r="C32" s="506" t="s">
        <v>2398</v>
      </c>
      <c r="E32" s="505" t="s">
        <v>2392</v>
      </c>
      <c r="F32" s="277" t="s">
        <v>420</v>
      </c>
      <c r="G32" s="277" t="s">
        <v>709</v>
      </c>
      <c r="H32" s="507">
        <v>45811</v>
      </c>
      <c r="I32" s="277"/>
      <c r="J32" s="277"/>
      <c r="K32" s="277"/>
      <c r="L32" s="277"/>
      <c r="M32" s="277"/>
      <c r="N32" s="277"/>
      <c r="O32" s="277"/>
      <c r="P32" s="277"/>
      <c r="Q32" s="277"/>
      <c r="R32" s="277"/>
      <c r="S32" s="277">
        <v>1</v>
      </c>
      <c r="T32" s="518">
        <f t="shared" si="0"/>
        <v>1</v>
      </c>
      <c r="U32" s="277"/>
      <c r="V32" s="277"/>
      <c r="W32" s="277" t="s">
        <v>696</v>
      </c>
      <c r="X32" s="277" t="s">
        <v>690</v>
      </c>
      <c r="Y32" s="277" t="s">
        <v>690</v>
      </c>
      <c r="Z32" s="277" t="s">
        <v>723</v>
      </c>
      <c r="AA32" s="277" t="s">
        <v>706</v>
      </c>
      <c r="AB32" s="277" t="s">
        <v>473</v>
      </c>
      <c r="AC32" s="279"/>
    </row>
    <row r="33" spans="1:29" s="280" customFormat="1" ht="60">
      <c r="A33" s="277"/>
      <c r="B33" s="505" t="s">
        <v>2606</v>
      </c>
      <c r="C33" s="506" t="s">
        <v>2424</v>
      </c>
      <c r="E33" s="505" t="s">
        <v>2785</v>
      </c>
      <c r="F33" s="277" t="s">
        <v>420</v>
      </c>
      <c r="G33" s="277" t="s">
        <v>709</v>
      </c>
      <c r="H33" s="507">
        <v>45679</v>
      </c>
      <c r="I33" s="277"/>
      <c r="J33" s="277"/>
      <c r="K33" s="277"/>
      <c r="L33" s="277"/>
      <c r="M33" s="277"/>
      <c r="N33" s="277"/>
      <c r="O33" s="277"/>
      <c r="P33" s="277"/>
      <c r="Q33" s="277"/>
      <c r="R33" s="277"/>
      <c r="S33" s="277">
        <v>1</v>
      </c>
      <c r="T33" s="518">
        <f t="shared" si="0"/>
        <v>1</v>
      </c>
      <c r="U33" s="277"/>
      <c r="V33" s="277"/>
      <c r="W33" s="277" t="s">
        <v>696</v>
      </c>
      <c r="X33" s="277" t="s">
        <v>690</v>
      </c>
      <c r="Y33" s="277" t="s">
        <v>690</v>
      </c>
      <c r="Z33" s="277" t="s">
        <v>723</v>
      </c>
      <c r="AA33" s="277" t="s">
        <v>706</v>
      </c>
      <c r="AB33" s="277" t="s">
        <v>473</v>
      </c>
      <c r="AC33" s="279"/>
    </row>
    <row r="34" spans="1:29" s="280" customFormat="1" ht="60">
      <c r="A34" s="277"/>
      <c r="B34" s="505" t="s">
        <v>2602</v>
      </c>
      <c r="C34" s="506" t="s">
        <v>2420</v>
      </c>
      <c r="E34" s="505" t="s">
        <v>2786</v>
      </c>
      <c r="F34" s="277" t="s">
        <v>420</v>
      </c>
      <c r="G34" s="277" t="s">
        <v>709</v>
      </c>
      <c r="H34" s="507">
        <v>45917</v>
      </c>
      <c r="I34" s="277"/>
      <c r="J34" s="277"/>
      <c r="K34" s="277"/>
      <c r="L34" s="277"/>
      <c r="M34" s="277"/>
      <c r="N34" s="277"/>
      <c r="O34" s="277"/>
      <c r="P34" s="277"/>
      <c r="Q34" s="277"/>
      <c r="R34" s="277"/>
      <c r="S34" s="277">
        <v>1</v>
      </c>
      <c r="T34" s="518">
        <f t="shared" si="0"/>
        <v>1</v>
      </c>
      <c r="U34" s="277"/>
      <c r="V34" s="277"/>
      <c r="W34" s="277" t="s">
        <v>696</v>
      </c>
      <c r="X34" s="277" t="s">
        <v>690</v>
      </c>
      <c r="Y34" s="277" t="s">
        <v>690</v>
      </c>
      <c r="Z34" s="277" t="s">
        <v>723</v>
      </c>
      <c r="AA34" s="277" t="s">
        <v>706</v>
      </c>
      <c r="AB34" s="277" t="s">
        <v>473</v>
      </c>
      <c r="AC34" s="279"/>
    </row>
    <row r="35" spans="1:29" s="280" customFormat="1" ht="45">
      <c r="A35" s="277"/>
      <c r="B35" s="505" t="s">
        <v>2607</v>
      </c>
      <c r="C35" s="506" t="s">
        <v>2425</v>
      </c>
      <c r="E35" s="505" t="s">
        <v>2787</v>
      </c>
      <c r="F35" s="277" t="s">
        <v>420</v>
      </c>
      <c r="G35" s="277" t="s">
        <v>709</v>
      </c>
      <c r="H35" s="507">
        <v>45916</v>
      </c>
      <c r="I35" s="277"/>
      <c r="J35" s="277"/>
      <c r="K35" s="277"/>
      <c r="L35" s="277"/>
      <c r="M35" s="277"/>
      <c r="N35" s="277"/>
      <c r="O35" s="277"/>
      <c r="P35" s="277"/>
      <c r="Q35" s="277"/>
      <c r="R35" s="277"/>
      <c r="S35" s="277">
        <v>1</v>
      </c>
      <c r="T35" s="518">
        <f t="shared" si="0"/>
        <v>1</v>
      </c>
      <c r="U35" s="277"/>
      <c r="V35" s="277"/>
      <c r="W35" s="277" t="s">
        <v>696</v>
      </c>
      <c r="X35" s="277" t="s">
        <v>690</v>
      </c>
      <c r="Y35" s="277" t="s">
        <v>690</v>
      </c>
      <c r="Z35" s="277" t="s">
        <v>723</v>
      </c>
      <c r="AA35" s="277" t="s">
        <v>706</v>
      </c>
      <c r="AB35" s="277" t="s">
        <v>473</v>
      </c>
      <c r="AC35" s="279"/>
    </row>
    <row r="36" spans="1:29" s="280" customFormat="1" ht="60">
      <c r="A36" s="277"/>
      <c r="B36" s="505" t="s">
        <v>2608</v>
      </c>
      <c r="C36" s="506" t="s">
        <v>2426</v>
      </c>
      <c r="E36" s="505" t="s">
        <v>2788</v>
      </c>
      <c r="F36" s="277" t="s">
        <v>420</v>
      </c>
      <c r="G36" s="277" t="s">
        <v>709</v>
      </c>
      <c r="H36" s="507">
        <v>45916</v>
      </c>
      <c r="I36" s="277"/>
      <c r="J36" s="277"/>
      <c r="K36" s="277"/>
      <c r="L36" s="277"/>
      <c r="M36" s="277"/>
      <c r="N36" s="277"/>
      <c r="O36" s="277"/>
      <c r="P36" s="277"/>
      <c r="Q36" s="277"/>
      <c r="R36" s="277"/>
      <c r="S36" s="277">
        <v>1</v>
      </c>
      <c r="T36" s="518">
        <f t="shared" si="0"/>
        <v>1</v>
      </c>
      <c r="U36" s="277"/>
      <c r="V36" s="277"/>
      <c r="W36" s="277" t="s">
        <v>696</v>
      </c>
      <c r="X36" s="277" t="s">
        <v>690</v>
      </c>
      <c r="Y36" s="277" t="s">
        <v>690</v>
      </c>
      <c r="Z36" s="277" t="s">
        <v>723</v>
      </c>
      <c r="AA36" s="277" t="s">
        <v>706</v>
      </c>
      <c r="AB36" s="277" t="s">
        <v>473</v>
      </c>
      <c r="AC36" s="279"/>
    </row>
    <row r="37" spans="1:29" s="280" customFormat="1" ht="15.75">
      <c r="A37" s="277"/>
      <c r="B37" s="505"/>
      <c r="C37" s="506"/>
      <c r="E37" s="505"/>
      <c r="F37" s="277"/>
      <c r="G37" s="277"/>
      <c r="H37" s="507"/>
      <c r="I37" s="277"/>
      <c r="J37" s="277"/>
      <c r="K37" s="277"/>
      <c r="L37" s="277"/>
      <c r="M37" s="277"/>
      <c r="N37" s="277"/>
      <c r="O37" s="277"/>
      <c r="P37" s="277"/>
      <c r="Q37" s="277"/>
      <c r="R37" s="277"/>
      <c r="S37" s="277"/>
      <c r="T37" s="518">
        <f>SUM($I37:$S37)</f>
        <v>0</v>
      </c>
      <c r="U37" s="277"/>
      <c r="V37" s="277"/>
      <c r="W37" s="277"/>
      <c r="X37" s="277"/>
      <c r="Y37" s="277"/>
      <c r="Z37" s="277"/>
      <c r="AA37" s="277"/>
      <c r="AB37" s="277"/>
      <c r="AC37" s="279"/>
    </row>
    <row r="38" spans="1:29" s="280" customFormat="1" ht="60">
      <c r="A38" s="277"/>
      <c r="B38" s="505" t="s">
        <v>2602</v>
      </c>
      <c r="C38" s="506" t="s">
        <v>2420</v>
      </c>
      <c r="E38" s="505" t="s">
        <v>2789</v>
      </c>
      <c r="F38" s="277" t="s">
        <v>420</v>
      </c>
      <c r="G38" s="277" t="s">
        <v>709</v>
      </c>
      <c r="H38" s="507">
        <v>45916</v>
      </c>
      <c r="I38" s="277"/>
      <c r="J38" s="277"/>
      <c r="K38" s="277"/>
      <c r="L38" s="277"/>
      <c r="M38" s="277"/>
      <c r="N38" s="277"/>
      <c r="O38" s="277"/>
      <c r="P38" s="277"/>
      <c r="Q38" s="277"/>
      <c r="R38" s="277"/>
      <c r="S38" s="277">
        <v>1</v>
      </c>
      <c r="T38" s="518">
        <f t="shared" si="0"/>
        <v>1</v>
      </c>
      <c r="U38" s="277"/>
      <c r="V38" s="277"/>
      <c r="W38" s="277" t="s">
        <v>696</v>
      </c>
      <c r="X38" s="277" t="s">
        <v>690</v>
      </c>
      <c r="Y38" s="277" t="s">
        <v>690</v>
      </c>
      <c r="Z38" s="277" t="s">
        <v>723</v>
      </c>
      <c r="AA38" s="277" t="s">
        <v>706</v>
      </c>
      <c r="AB38" s="277" t="s">
        <v>473</v>
      </c>
      <c r="AC38" s="279"/>
    </row>
    <row r="39" spans="1:29" s="280" customFormat="1" ht="60">
      <c r="A39" s="277"/>
      <c r="B39" s="505" t="s">
        <v>2609</v>
      </c>
      <c r="C39" s="506" t="s">
        <v>2427</v>
      </c>
      <c r="E39" s="505" t="s">
        <v>2790</v>
      </c>
      <c r="F39" s="277" t="s">
        <v>420</v>
      </c>
      <c r="G39" s="277" t="s">
        <v>709</v>
      </c>
      <c r="H39" s="507">
        <v>45779</v>
      </c>
      <c r="I39" s="277"/>
      <c r="J39" s="277"/>
      <c r="K39" s="277"/>
      <c r="L39" s="277"/>
      <c r="M39" s="277"/>
      <c r="N39" s="277"/>
      <c r="O39" s="277"/>
      <c r="P39" s="277"/>
      <c r="Q39" s="277"/>
      <c r="R39" s="277"/>
      <c r="S39" s="277">
        <v>1</v>
      </c>
      <c r="T39" s="518">
        <f t="shared" si="0"/>
        <v>1</v>
      </c>
      <c r="U39" s="277"/>
      <c r="V39" s="277"/>
      <c r="W39" s="277" t="s">
        <v>696</v>
      </c>
      <c r="X39" s="277" t="s">
        <v>690</v>
      </c>
      <c r="Y39" s="277" t="s">
        <v>690</v>
      </c>
      <c r="Z39" s="277" t="s">
        <v>723</v>
      </c>
      <c r="AA39" s="277" t="s">
        <v>706</v>
      </c>
      <c r="AB39" s="277" t="s">
        <v>473</v>
      </c>
      <c r="AC39" s="279"/>
    </row>
    <row r="40" spans="1:29" s="280" customFormat="1" ht="45">
      <c r="A40" s="277"/>
      <c r="B40" s="505" t="s">
        <v>2610</v>
      </c>
      <c r="C40" s="506" t="s">
        <v>2428</v>
      </c>
      <c r="E40" s="505" t="s">
        <v>2791</v>
      </c>
      <c r="F40" s="277" t="s">
        <v>422</v>
      </c>
      <c r="G40" s="277" t="s">
        <v>709</v>
      </c>
      <c r="H40" s="507">
        <v>45874</v>
      </c>
      <c r="I40" s="277"/>
      <c r="J40" s="277"/>
      <c r="K40" s="277"/>
      <c r="L40" s="277"/>
      <c r="M40" s="277"/>
      <c r="N40" s="277"/>
      <c r="O40" s="277"/>
      <c r="P40" s="277"/>
      <c r="Q40" s="277"/>
      <c r="R40" s="277"/>
      <c r="S40" s="277">
        <v>2</v>
      </c>
      <c r="T40" s="518">
        <f t="shared" si="0"/>
        <v>2</v>
      </c>
      <c r="U40" s="277"/>
      <c r="V40" s="277"/>
      <c r="W40" s="277" t="s">
        <v>696</v>
      </c>
      <c r="X40" s="277" t="s">
        <v>690</v>
      </c>
      <c r="Y40" s="277" t="s">
        <v>690</v>
      </c>
      <c r="Z40" s="277" t="s">
        <v>723</v>
      </c>
      <c r="AA40" s="277" t="s">
        <v>706</v>
      </c>
      <c r="AB40" s="277" t="s">
        <v>473</v>
      </c>
      <c r="AC40" s="279"/>
    </row>
    <row r="41" spans="1:29" s="280" customFormat="1" ht="60">
      <c r="A41" s="277"/>
      <c r="B41" s="505" t="s">
        <v>2611</v>
      </c>
      <c r="C41" s="506" t="s">
        <v>2429</v>
      </c>
      <c r="E41" s="505" t="s">
        <v>2792</v>
      </c>
      <c r="F41" s="277" t="s">
        <v>420</v>
      </c>
      <c r="G41" s="277" t="s">
        <v>709</v>
      </c>
      <c r="H41" s="507">
        <v>45713</v>
      </c>
      <c r="I41" s="277"/>
      <c r="J41" s="277"/>
      <c r="K41" s="277"/>
      <c r="L41" s="277"/>
      <c r="M41" s="277"/>
      <c r="N41" s="277"/>
      <c r="O41" s="277"/>
      <c r="P41" s="277"/>
      <c r="Q41" s="277"/>
      <c r="R41" s="277"/>
      <c r="S41" s="277">
        <v>1</v>
      </c>
      <c r="T41" s="518">
        <f t="shared" si="0"/>
        <v>1</v>
      </c>
      <c r="U41" s="277"/>
      <c r="V41" s="277"/>
      <c r="W41" s="277" t="s">
        <v>696</v>
      </c>
      <c r="X41" s="277" t="s">
        <v>690</v>
      </c>
      <c r="Y41" s="277" t="s">
        <v>690</v>
      </c>
      <c r="Z41" s="277" t="s">
        <v>723</v>
      </c>
      <c r="AA41" s="277" t="s">
        <v>706</v>
      </c>
      <c r="AB41" s="277" t="s">
        <v>473</v>
      </c>
      <c r="AC41" s="279"/>
    </row>
    <row r="42" spans="1:29" s="280" customFormat="1" ht="60">
      <c r="A42" s="277"/>
      <c r="B42" s="505" t="s">
        <v>2612</v>
      </c>
      <c r="C42" s="506" t="s">
        <v>2430</v>
      </c>
      <c r="E42" s="505" t="s">
        <v>2793</v>
      </c>
      <c r="F42" s="277" t="s">
        <v>426</v>
      </c>
      <c r="G42" s="277" t="s">
        <v>692</v>
      </c>
      <c r="H42" s="507">
        <v>45939</v>
      </c>
      <c r="I42" s="277"/>
      <c r="J42" s="277"/>
      <c r="K42" s="277"/>
      <c r="L42" s="277"/>
      <c r="M42" s="277"/>
      <c r="N42" s="277"/>
      <c r="O42" s="277"/>
      <c r="P42" s="277"/>
      <c r="Q42" s="277"/>
      <c r="R42" s="277"/>
      <c r="S42" s="277">
        <v>1</v>
      </c>
      <c r="T42" s="518">
        <f t="shared" si="0"/>
        <v>1</v>
      </c>
      <c r="U42" s="277"/>
      <c r="V42" s="277"/>
      <c r="W42" s="277" t="s">
        <v>696</v>
      </c>
      <c r="X42" s="277" t="s">
        <v>690</v>
      </c>
      <c r="Y42" s="277" t="s">
        <v>690</v>
      </c>
      <c r="Z42" s="277" t="s">
        <v>723</v>
      </c>
      <c r="AA42" s="277" t="s">
        <v>706</v>
      </c>
      <c r="AB42" s="277" t="s">
        <v>473</v>
      </c>
      <c r="AC42" s="279"/>
    </row>
    <row r="43" spans="1:29" s="280" customFormat="1" ht="60">
      <c r="A43" s="277"/>
      <c r="B43" s="505" t="s">
        <v>2613</v>
      </c>
      <c r="C43" s="506" t="s">
        <v>2431</v>
      </c>
      <c r="E43" s="505" t="s">
        <v>2794</v>
      </c>
      <c r="F43" s="277" t="s">
        <v>420</v>
      </c>
      <c r="G43" s="277" t="s">
        <v>709</v>
      </c>
      <c r="H43" s="507">
        <v>45937</v>
      </c>
      <c r="I43" s="277"/>
      <c r="J43" s="277"/>
      <c r="K43" s="277"/>
      <c r="L43" s="277"/>
      <c r="M43" s="277"/>
      <c r="N43" s="277"/>
      <c r="O43" s="277"/>
      <c r="P43" s="277"/>
      <c r="Q43" s="277"/>
      <c r="R43" s="277"/>
      <c r="S43" s="277">
        <v>1</v>
      </c>
      <c r="T43" s="518">
        <f t="shared" si="0"/>
        <v>1</v>
      </c>
      <c r="U43" s="277"/>
      <c r="V43" s="277"/>
      <c r="W43" s="277" t="s">
        <v>696</v>
      </c>
      <c r="X43" s="277" t="s">
        <v>690</v>
      </c>
      <c r="Y43" s="277" t="s">
        <v>690</v>
      </c>
      <c r="Z43" s="277" t="s">
        <v>723</v>
      </c>
      <c r="AA43" s="277" t="s">
        <v>706</v>
      </c>
      <c r="AB43" s="277" t="s">
        <v>473</v>
      </c>
      <c r="AC43" s="279"/>
    </row>
    <row r="44" spans="1:29" s="280" customFormat="1" ht="15.75">
      <c r="A44" s="277"/>
      <c r="B44" s="505"/>
      <c r="C44" s="506"/>
      <c r="E44" s="505"/>
      <c r="F44" s="277"/>
      <c r="G44" s="277"/>
      <c r="H44" s="507"/>
      <c r="I44" s="277"/>
      <c r="J44" s="277"/>
      <c r="K44" s="277"/>
      <c r="L44" s="277"/>
      <c r="M44" s="277"/>
      <c r="N44" s="277"/>
      <c r="O44" s="277"/>
      <c r="P44" s="277"/>
      <c r="Q44" s="277"/>
      <c r="R44" s="277"/>
      <c r="S44" s="277"/>
      <c r="T44" s="518">
        <f t="shared" si="0"/>
        <v>0</v>
      </c>
      <c r="U44" s="277"/>
      <c r="V44" s="277"/>
      <c r="W44" s="277"/>
      <c r="X44" s="277"/>
      <c r="Y44" s="277"/>
      <c r="Z44" s="277"/>
      <c r="AA44" s="277"/>
      <c r="AB44" s="277"/>
      <c r="AC44" s="279"/>
    </row>
    <row r="45" spans="1:29" s="280" customFormat="1" ht="60">
      <c r="A45" s="277"/>
      <c r="B45" s="505" t="s">
        <v>2614</v>
      </c>
      <c r="C45" s="506" t="s">
        <v>2432</v>
      </c>
      <c r="E45" s="505" t="s">
        <v>2795</v>
      </c>
      <c r="F45" s="277" t="s">
        <v>420</v>
      </c>
      <c r="G45" s="277" t="s">
        <v>709</v>
      </c>
      <c r="H45" s="507">
        <v>45762</v>
      </c>
      <c r="I45" s="277"/>
      <c r="J45" s="277"/>
      <c r="K45" s="277"/>
      <c r="L45" s="277"/>
      <c r="M45" s="277"/>
      <c r="N45" s="277"/>
      <c r="O45" s="277"/>
      <c r="P45" s="277"/>
      <c r="Q45" s="277"/>
      <c r="R45" s="277"/>
      <c r="S45" s="277">
        <v>1</v>
      </c>
      <c r="T45" s="518">
        <f t="shared" si="0"/>
        <v>1</v>
      </c>
      <c r="U45" s="277"/>
      <c r="V45" s="277"/>
      <c r="W45" s="277" t="s">
        <v>696</v>
      </c>
      <c r="X45" s="277" t="s">
        <v>690</v>
      </c>
      <c r="Y45" s="277" t="s">
        <v>690</v>
      </c>
      <c r="Z45" s="277" t="s">
        <v>723</v>
      </c>
      <c r="AA45" s="277" t="s">
        <v>706</v>
      </c>
      <c r="AB45" s="277" t="s">
        <v>473</v>
      </c>
      <c r="AC45" s="279"/>
    </row>
    <row r="46" spans="1:29" s="280" customFormat="1" ht="15.75">
      <c r="A46" s="277"/>
      <c r="B46" s="505"/>
      <c r="C46" s="506"/>
      <c r="E46" s="505"/>
      <c r="F46" s="277"/>
      <c r="G46" s="277"/>
      <c r="H46" s="507"/>
      <c r="I46" s="277"/>
      <c r="J46" s="277"/>
      <c r="K46" s="277"/>
      <c r="L46" s="277"/>
      <c r="M46" s="277"/>
      <c r="N46" s="277"/>
      <c r="O46" s="277"/>
      <c r="P46" s="277"/>
      <c r="Q46" s="277"/>
      <c r="R46" s="277"/>
      <c r="S46" s="277"/>
      <c r="T46" s="518">
        <f t="shared" si="0"/>
        <v>0</v>
      </c>
      <c r="U46" s="277"/>
      <c r="V46" s="277"/>
      <c r="W46" s="277"/>
      <c r="X46" s="277"/>
      <c r="Y46" s="277"/>
      <c r="Z46" s="277"/>
      <c r="AA46" s="277"/>
      <c r="AB46" s="277"/>
      <c r="AC46" s="279"/>
    </row>
    <row r="47" spans="1:29" s="280" customFormat="1" ht="15.75">
      <c r="A47" s="277"/>
      <c r="B47" s="505"/>
      <c r="C47" s="506"/>
      <c r="E47" s="505"/>
      <c r="F47" s="277"/>
      <c r="G47" s="277"/>
      <c r="H47" s="507"/>
      <c r="I47" s="277"/>
      <c r="J47" s="277"/>
      <c r="K47" s="277"/>
      <c r="L47" s="277"/>
      <c r="M47" s="277"/>
      <c r="N47" s="277"/>
      <c r="O47" s="277"/>
      <c r="P47" s="277"/>
      <c r="Q47" s="277"/>
      <c r="R47" s="277"/>
      <c r="S47" s="277"/>
      <c r="T47" s="518">
        <f t="shared" si="0"/>
        <v>0</v>
      </c>
      <c r="U47" s="277"/>
      <c r="V47" s="277"/>
      <c r="W47" s="277"/>
      <c r="X47" s="277"/>
      <c r="Y47" s="277"/>
      <c r="Z47" s="277"/>
      <c r="AA47" s="277"/>
      <c r="AB47" s="277"/>
      <c r="AC47" s="279"/>
    </row>
    <row r="48" spans="1:29" s="280" customFormat="1" ht="60">
      <c r="A48" s="277"/>
      <c r="B48" s="505" t="s">
        <v>2615</v>
      </c>
      <c r="C48" s="506" t="s">
        <v>2433</v>
      </c>
      <c r="E48" s="505" t="s">
        <v>2796</v>
      </c>
      <c r="F48" s="277" t="s">
        <v>420</v>
      </c>
      <c r="G48" s="277" t="s">
        <v>709</v>
      </c>
      <c r="H48" s="507">
        <v>45677</v>
      </c>
      <c r="I48" s="277"/>
      <c r="J48" s="277"/>
      <c r="K48" s="277"/>
      <c r="L48" s="277"/>
      <c r="M48" s="277"/>
      <c r="N48" s="277"/>
      <c r="O48" s="277"/>
      <c r="P48" s="277"/>
      <c r="Q48" s="277"/>
      <c r="R48" s="277"/>
      <c r="S48" s="277">
        <v>1</v>
      </c>
      <c r="T48" s="518">
        <f t="shared" si="0"/>
        <v>1</v>
      </c>
      <c r="U48" s="277"/>
      <c r="V48" s="277"/>
      <c r="W48" s="277" t="s">
        <v>696</v>
      </c>
      <c r="X48" s="277" t="s">
        <v>690</v>
      </c>
      <c r="Y48" s="277" t="s">
        <v>690</v>
      </c>
      <c r="Z48" s="277" t="s">
        <v>723</v>
      </c>
      <c r="AA48" s="277" t="s">
        <v>706</v>
      </c>
      <c r="AB48" s="277" t="s">
        <v>473</v>
      </c>
      <c r="AC48" s="279"/>
    </row>
    <row r="49" spans="1:29" s="280" customFormat="1" ht="15.75">
      <c r="A49" s="277"/>
      <c r="B49" s="505"/>
      <c r="C49" s="506"/>
      <c r="E49" s="505"/>
      <c r="F49" s="277"/>
      <c r="G49" s="277"/>
      <c r="H49" s="507"/>
      <c r="I49" s="277"/>
      <c r="J49" s="277"/>
      <c r="K49" s="277"/>
      <c r="L49" s="277"/>
      <c r="M49" s="277"/>
      <c r="N49" s="277"/>
      <c r="O49" s="277"/>
      <c r="P49" s="277"/>
      <c r="Q49" s="277"/>
      <c r="R49" s="277"/>
      <c r="S49" s="277"/>
      <c r="T49" s="518">
        <f t="shared" si="0"/>
        <v>0</v>
      </c>
      <c r="U49" s="277"/>
      <c r="V49" s="277"/>
      <c r="W49" s="277"/>
      <c r="X49" s="277"/>
      <c r="Y49" s="277"/>
      <c r="Z49" s="277"/>
      <c r="AA49" s="277"/>
      <c r="AB49" s="277"/>
      <c r="AC49" s="279"/>
    </row>
    <row r="50" spans="1:29" s="280" customFormat="1" ht="60">
      <c r="A50" s="277"/>
      <c r="B50" s="505" t="s">
        <v>2616</v>
      </c>
      <c r="C50" s="506" t="s">
        <v>2434</v>
      </c>
      <c r="E50" s="505" t="s">
        <v>2797</v>
      </c>
      <c r="F50" s="277" t="s">
        <v>426</v>
      </c>
      <c r="G50" s="277" t="s">
        <v>692</v>
      </c>
      <c r="H50" s="507">
        <v>45967</v>
      </c>
      <c r="I50" s="277"/>
      <c r="J50" s="277"/>
      <c r="K50" s="277"/>
      <c r="L50" s="277"/>
      <c r="M50" s="277"/>
      <c r="N50" s="277">
        <v>1</v>
      </c>
      <c r="O50" s="277"/>
      <c r="P50" s="277"/>
      <c r="Q50" s="277"/>
      <c r="R50" s="277"/>
      <c r="S50" s="277"/>
      <c r="T50" s="518">
        <f t="shared" si="0"/>
        <v>1</v>
      </c>
      <c r="U50" s="277"/>
      <c r="V50" s="277"/>
      <c r="W50" s="277" t="s">
        <v>696</v>
      </c>
      <c r="X50" s="277" t="s">
        <v>690</v>
      </c>
      <c r="Y50" s="277" t="s">
        <v>690</v>
      </c>
      <c r="Z50" s="277" t="s">
        <v>723</v>
      </c>
      <c r="AA50" s="277" t="s">
        <v>706</v>
      </c>
      <c r="AB50" s="277" t="s">
        <v>473</v>
      </c>
      <c r="AC50" s="279"/>
    </row>
    <row r="51" spans="1:29" s="280" customFormat="1" ht="60">
      <c r="A51" s="277"/>
      <c r="B51" s="505" t="s">
        <v>2617</v>
      </c>
      <c r="C51" s="506" t="s">
        <v>2435</v>
      </c>
      <c r="E51" s="505" t="s">
        <v>2798</v>
      </c>
      <c r="F51" s="277" t="s">
        <v>420</v>
      </c>
      <c r="G51" s="277" t="s">
        <v>709</v>
      </c>
      <c r="H51" s="507">
        <v>45818</v>
      </c>
      <c r="I51" s="277"/>
      <c r="J51" s="277"/>
      <c r="K51" s="277"/>
      <c r="L51" s="277"/>
      <c r="M51" s="277"/>
      <c r="N51" s="277"/>
      <c r="O51" s="277"/>
      <c r="P51" s="277"/>
      <c r="Q51" s="277"/>
      <c r="R51" s="277"/>
      <c r="S51" s="277">
        <v>1</v>
      </c>
      <c r="T51" s="518">
        <f t="shared" si="0"/>
        <v>1</v>
      </c>
      <c r="U51" s="277"/>
      <c r="V51" s="277"/>
      <c r="W51" s="277" t="s">
        <v>696</v>
      </c>
      <c r="X51" s="277" t="s">
        <v>690</v>
      </c>
      <c r="Y51" s="277" t="s">
        <v>690</v>
      </c>
      <c r="Z51" s="277" t="s">
        <v>723</v>
      </c>
      <c r="AA51" s="277" t="s">
        <v>706</v>
      </c>
      <c r="AB51" s="277" t="s">
        <v>473</v>
      </c>
      <c r="AC51" s="279"/>
    </row>
    <row r="52" spans="1:29" s="280" customFormat="1" ht="45">
      <c r="A52" s="277"/>
      <c r="B52" s="505" t="s">
        <v>2618</v>
      </c>
      <c r="C52" s="506" t="s">
        <v>2436</v>
      </c>
      <c r="E52" s="505" t="s">
        <v>2799</v>
      </c>
      <c r="F52" s="277" t="s">
        <v>424</v>
      </c>
      <c r="G52" s="277" t="s">
        <v>709</v>
      </c>
      <c r="H52" s="507">
        <v>45826</v>
      </c>
      <c r="I52" s="277"/>
      <c r="J52" s="277"/>
      <c r="K52" s="277"/>
      <c r="L52" s="277"/>
      <c r="M52" s="277"/>
      <c r="N52" s="277"/>
      <c r="O52" s="277"/>
      <c r="P52" s="277"/>
      <c r="Q52" s="277"/>
      <c r="R52" s="277"/>
      <c r="S52" s="277">
        <v>7</v>
      </c>
      <c r="T52" s="519">
        <f t="shared" si="0"/>
        <v>7</v>
      </c>
      <c r="U52" s="277"/>
      <c r="V52" s="277"/>
      <c r="W52" s="277" t="s">
        <v>696</v>
      </c>
      <c r="X52" s="277" t="s">
        <v>690</v>
      </c>
      <c r="Y52" s="277" t="s">
        <v>690</v>
      </c>
      <c r="Z52" s="277" t="s">
        <v>723</v>
      </c>
      <c r="AA52" s="277" t="s">
        <v>706</v>
      </c>
      <c r="AB52" s="277" t="s">
        <v>474</v>
      </c>
      <c r="AC52" s="279"/>
    </row>
    <row r="53" spans="1:29" s="280" customFormat="1" ht="60">
      <c r="A53" s="277"/>
      <c r="B53" s="505" t="s">
        <v>2619</v>
      </c>
      <c r="C53" s="506" t="s">
        <v>2437</v>
      </c>
      <c r="E53" s="505" t="s">
        <v>2800</v>
      </c>
      <c r="F53" s="277" t="s">
        <v>420</v>
      </c>
      <c r="G53" s="277" t="s">
        <v>709</v>
      </c>
      <c r="H53" s="507">
        <v>45680</v>
      </c>
      <c r="I53" s="277"/>
      <c r="J53" s="277"/>
      <c r="K53" s="277"/>
      <c r="L53" s="277"/>
      <c r="M53" s="277"/>
      <c r="N53" s="277"/>
      <c r="O53" s="277"/>
      <c r="P53" s="277"/>
      <c r="Q53" s="277"/>
      <c r="R53" s="277"/>
      <c r="S53" s="277">
        <v>1</v>
      </c>
      <c r="T53" s="518">
        <f t="shared" si="0"/>
        <v>1</v>
      </c>
      <c r="U53" s="277"/>
      <c r="V53" s="277"/>
      <c r="W53" s="277" t="s">
        <v>696</v>
      </c>
      <c r="X53" s="277" t="s">
        <v>690</v>
      </c>
      <c r="Y53" s="277" t="s">
        <v>690</v>
      </c>
      <c r="Z53" s="277" t="s">
        <v>723</v>
      </c>
      <c r="AA53" s="277" t="s">
        <v>706</v>
      </c>
      <c r="AB53" s="277" t="s">
        <v>473</v>
      </c>
      <c r="AC53" s="279"/>
    </row>
    <row r="54" spans="1:29" s="280" customFormat="1" ht="15.75">
      <c r="A54" s="277"/>
      <c r="B54" s="505"/>
      <c r="C54" s="506"/>
      <c r="E54" s="505"/>
      <c r="F54" s="277"/>
      <c r="G54" s="277"/>
      <c r="H54" s="507"/>
      <c r="I54" s="277"/>
      <c r="J54" s="277"/>
      <c r="K54" s="277"/>
      <c r="L54" s="277"/>
      <c r="M54" s="277"/>
      <c r="N54" s="277"/>
      <c r="O54" s="277"/>
      <c r="P54" s="277"/>
      <c r="Q54" s="277"/>
      <c r="R54" s="277"/>
      <c r="S54" s="277"/>
      <c r="T54" s="518">
        <f t="shared" si="0"/>
        <v>0</v>
      </c>
      <c r="U54" s="277"/>
      <c r="V54" s="277"/>
      <c r="W54" s="277"/>
      <c r="X54" s="277"/>
      <c r="Y54" s="277"/>
      <c r="Z54" s="277"/>
      <c r="AA54" s="277"/>
      <c r="AB54" s="277"/>
      <c r="AC54" s="279"/>
    </row>
    <row r="55" spans="1:29" s="280" customFormat="1" ht="60">
      <c r="A55" s="277"/>
      <c r="B55" s="505" t="s">
        <v>2620</v>
      </c>
      <c r="C55" s="506" t="s">
        <v>2438</v>
      </c>
      <c r="E55" s="505" t="s">
        <v>2801</v>
      </c>
      <c r="F55" s="277" t="s">
        <v>420</v>
      </c>
      <c r="G55" s="277" t="s">
        <v>709</v>
      </c>
      <c r="H55" s="507">
        <v>45952</v>
      </c>
      <c r="I55" s="277"/>
      <c r="J55" s="277"/>
      <c r="K55" s="277"/>
      <c r="L55" s="277"/>
      <c r="M55" s="277"/>
      <c r="N55" s="277"/>
      <c r="O55" s="277"/>
      <c r="P55" s="277"/>
      <c r="Q55" s="277"/>
      <c r="R55" s="277"/>
      <c r="S55" s="277">
        <v>1</v>
      </c>
      <c r="T55" s="518">
        <f t="shared" si="0"/>
        <v>1</v>
      </c>
      <c r="U55" s="277"/>
      <c r="V55" s="277"/>
      <c r="W55" s="277" t="s">
        <v>696</v>
      </c>
      <c r="X55" s="277" t="s">
        <v>690</v>
      </c>
      <c r="Y55" s="277" t="s">
        <v>690</v>
      </c>
      <c r="Z55" s="277" t="s">
        <v>723</v>
      </c>
      <c r="AA55" s="277" t="s">
        <v>706</v>
      </c>
      <c r="AB55" s="277" t="s">
        <v>473</v>
      </c>
      <c r="AC55" s="279"/>
    </row>
    <row r="56" spans="1:29" s="280" customFormat="1" ht="60">
      <c r="A56" s="277"/>
      <c r="B56" s="505" t="s">
        <v>2621</v>
      </c>
      <c r="C56" s="506" t="s">
        <v>2439</v>
      </c>
      <c r="E56" s="505" t="s">
        <v>2802</v>
      </c>
      <c r="F56" s="277" t="s">
        <v>420</v>
      </c>
      <c r="G56" s="277" t="s">
        <v>709</v>
      </c>
      <c r="H56" s="507">
        <v>45950</v>
      </c>
      <c r="I56" s="277"/>
      <c r="J56" s="277"/>
      <c r="K56" s="277"/>
      <c r="L56" s="277"/>
      <c r="M56" s="277"/>
      <c r="N56" s="277"/>
      <c r="O56" s="277"/>
      <c r="P56" s="277"/>
      <c r="Q56" s="277"/>
      <c r="R56" s="277"/>
      <c r="S56" s="277">
        <v>1</v>
      </c>
      <c r="T56" s="518">
        <f t="shared" si="0"/>
        <v>1</v>
      </c>
      <c r="U56" s="277"/>
      <c r="V56" s="277"/>
      <c r="W56" s="277" t="s">
        <v>696</v>
      </c>
      <c r="X56" s="277" t="s">
        <v>690</v>
      </c>
      <c r="Y56" s="277" t="s">
        <v>690</v>
      </c>
      <c r="Z56" s="277" t="s">
        <v>723</v>
      </c>
      <c r="AA56" s="277" t="s">
        <v>706</v>
      </c>
      <c r="AB56" s="277" t="s">
        <v>473</v>
      </c>
      <c r="AC56" s="279"/>
    </row>
    <row r="57" spans="1:29" s="280" customFormat="1" ht="60">
      <c r="A57" s="277"/>
      <c r="B57" s="505" t="s">
        <v>2622</v>
      </c>
      <c r="C57" s="506" t="s">
        <v>2440</v>
      </c>
      <c r="E57" s="505" t="s">
        <v>2803</v>
      </c>
      <c r="F57" s="277" t="s">
        <v>420</v>
      </c>
      <c r="G57" s="277" t="s">
        <v>709</v>
      </c>
      <c r="H57" s="507">
        <v>45694</v>
      </c>
      <c r="I57" s="277"/>
      <c r="J57" s="277"/>
      <c r="K57" s="277"/>
      <c r="L57" s="277"/>
      <c r="M57" s="277"/>
      <c r="N57" s="277"/>
      <c r="O57" s="277"/>
      <c r="P57" s="277"/>
      <c r="Q57" s="277"/>
      <c r="R57" s="277"/>
      <c r="S57" s="277">
        <v>1</v>
      </c>
      <c r="T57" s="518">
        <f t="shared" si="0"/>
        <v>1</v>
      </c>
      <c r="U57" s="277"/>
      <c r="V57" s="277"/>
      <c r="W57" s="277" t="s">
        <v>696</v>
      </c>
      <c r="X57" s="277" t="s">
        <v>690</v>
      </c>
      <c r="Y57" s="277" t="s">
        <v>690</v>
      </c>
      <c r="Z57" s="277" t="s">
        <v>723</v>
      </c>
      <c r="AA57" s="277" t="s">
        <v>706</v>
      </c>
      <c r="AB57" s="277" t="s">
        <v>473</v>
      </c>
      <c r="AC57" s="279"/>
    </row>
    <row r="58" spans="1:29" s="280" customFormat="1" ht="45">
      <c r="A58" s="277"/>
      <c r="B58" s="505" t="s">
        <v>2623</v>
      </c>
      <c r="C58" s="506" t="s">
        <v>2441</v>
      </c>
      <c r="E58" s="505" t="s">
        <v>2804</v>
      </c>
      <c r="F58" s="277" t="s">
        <v>420</v>
      </c>
      <c r="G58" s="277" t="s">
        <v>709</v>
      </c>
      <c r="H58" s="507">
        <v>45735</v>
      </c>
      <c r="I58" s="277"/>
      <c r="J58" s="277"/>
      <c r="K58" s="277"/>
      <c r="L58" s="277"/>
      <c r="M58" s="277"/>
      <c r="N58" s="277"/>
      <c r="O58" s="277"/>
      <c r="P58" s="277"/>
      <c r="Q58" s="277"/>
      <c r="R58" s="277"/>
      <c r="S58" s="277">
        <v>1</v>
      </c>
      <c r="T58" s="518">
        <f t="shared" si="0"/>
        <v>1</v>
      </c>
      <c r="U58" s="277"/>
      <c r="V58" s="277"/>
      <c r="W58" s="277" t="s">
        <v>696</v>
      </c>
      <c r="X58" s="277" t="s">
        <v>690</v>
      </c>
      <c r="Y58" s="277" t="s">
        <v>690</v>
      </c>
      <c r="Z58" s="277" t="s">
        <v>723</v>
      </c>
      <c r="AA58" s="277" t="s">
        <v>706</v>
      </c>
      <c r="AB58" s="277" t="s">
        <v>473</v>
      </c>
      <c r="AC58" s="279"/>
    </row>
    <row r="59" spans="1:29" s="280" customFormat="1" ht="60">
      <c r="A59" s="277"/>
      <c r="B59" s="505" t="s">
        <v>2624</v>
      </c>
      <c r="C59" s="506" t="s">
        <v>2442</v>
      </c>
      <c r="E59" s="505" t="s">
        <v>2805</v>
      </c>
      <c r="F59" s="277" t="s">
        <v>422</v>
      </c>
      <c r="G59" s="277" t="s">
        <v>692</v>
      </c>
      <c r="H59" s="507">
        <v>45943</v>
      </c>
      <c r="I59" s="277"/>
      <c r="J59" s="277"/>
      <c r="K59" s="277"/>
      <c r="L59" s="277"/>
      <c r="M59" s="277"/>
      <c r="N59" s="277"/>
      <c r="O59" s="277"/>
      <c r="P59" s="277"/>
      <c r="Q59" s="277"/>
      <c r="R59" s="277"/>
      <c r="S59" s="277">
        <v>2</v>
      </c>
      <c r="T59" s="518">
        <f t="shared" si="0"/>
        <v>2</v>
      </c>
      <c r="U59" s="277"/>
      <c r="V59" s="277"/>
      <c r="W59" s="277" t="s">
        <v>696</v>
      </c>
      <c r="X59" s="277" t="s">
        <v>690</v>
      </c>
      <c r="Y59" s="277" t="s">
        <v>690</v>
      </c>
      <c r="Z59" s="277" t="s">
        <v>723</v>
      </c>
      <c r="AA59" s="277" t="s">
        <v>706</v>
      </c>
      <c r="AB59" s="277" t="s">
        <v>473</v>
      </c>
      <c r="AC59" s="279"/>
    </row>
    <row r="60" spans="1:29" s="280" customFormat="1" ht="60">
      <c r="A60" s="277"/>
      <c r="B60" s="505" t="s">
        <v>2625</v>
      </c>
      <c r="C60" s="506" t="s">
        <v>2443</v>
      </c>
      <c r="E60" s="505" t="s">
        <v>2806</v>
      </c>
      <c r="F60" s="277" t="s">
        <v>420</v>
      </c>
      <c r="G60" s="277" t="s">
        <v>709</v>
      </c>
      <c r="H60" s="507">
        <v>45706</v>
      </c>
      <c r="I60" s="277"/>
      <c r="J60" s="277"/>
      <c r="K60" s="277"/>
      <c r="L60" s="277"/>
      <c r="M60" s="277"/>
      <c r="N60" s="277"/>
      <c r="O60" s="277"/>
      <c r="P60" s="277"/>
      <c r="Q60" s="277"/>
      <c r="R60" s="277"/>
      <c r="S60" s="277">
        <v>1</v>
      </c>
      <c r="T60" s="518">
        <f t="shared" si="0"/>
        <v>1</v>
      </c>
      <c r="U60" s="277"/>
      <c r="V60" s="277"/>
      <c r="W60" s="277" t="s">
        <v>696</v>
      </c>
      <c r="X60" s="277" t="s">
        <v>690</v>
      </c>
      <c r="Y60" s="277" t="s">
        <v>690</v>
      </c>
      <c r="Z60" s="277" t="s">
        <v>723</v>
      </c>
      <c r="AA60" s="277" t="s">
        <v>706</v>
      </c>
      <c r="AB60" s="277" t="s">
        <v>473</v>
      </c>
      <c r="AC60" s="279"/>
    </row>
    <row r="61" spans="1:29" s="280" customFormat="1" ht="45">
      <c r="A61" s="277"/>
      <c r="B61" s="505" t="s">
        <v>2626</v>
      </c>
      <c r="C61" s="506" t="s">
        <v>2444</v>
      </c>
      <c r="E61" s="505" t="s">
        <v>2807</v>
      </c>
      <c r="F61" s="277" t="s">
        <v>420</v>
      </c>
      <c r="G61" s="277" t="s">
        <v>709</v>
      </c>
      <c r="H61" s="507">
        <v>45700</v>
      </c>
      <c r="I61" s="277"/>
      <c r="J61" s="277"/>
      <c r="K61" s="277"/>
      <c r="L61" s="277"/>
      <c r="M61" s="277"/>
      <c r="N61" s="277"/>
      <c r="O61" s="277"/>
      <c r="P61" s="277"/>
      <c r="Q61" s="277"/>
      <c r="R61" s="277"/>
      <c r="S61" s="277">
        <v>1</v>
      </c>
      <c r="T61" s="518">
        <f t="shared" si="0"/>
        <v>1</v>
      </c>
      <c r="U61" s="277"/>
      <c r="V61" s="277"/>
      <c r="W61" s="277" t="s">
        <v>696</v>
      </c>
      <c r="X61" s="277" t="s">
        <v>690</v>
      </c>
      <c r="Y61" s="277" t="s">
        <v>690</v>
      </c>
      <c r="Z61" s="277" t="s">
        <v>723</v>
      </c>
      <c r="AA61" s="277" t="s">
        <v>706</v>
      </c>
      <c r="AB61" s="277" t="s">
        <v>473</v>
      </c>
      <c r="AC61" s="279"/>
    </row>
    <row r="62" spans="1:29" s="280" customFormat="1" ht="45">
      <c r="A62" s="277"/>
      <c r="B62" s="505" t="s">
        <v>2627</v>
      </c>
      <c r="C62" s="506" t="s">
        <v>2445</v>
      </c>
      <c r="E62" s="505" t="s">
        <v>2808</v>
      </c>
      <c r="F62" s="277" t="s">
        <v>420</v>
      </c>
      <c r="G62" s="277" t="s">
        <v>709</v>
      </c>
      <c r="H62" s="507">
        <v>45860</v>
      </c>
      <c r="I62" s="277"/>
      <c r="J62" s="277"/>
      <c r="K62" s="277"/>
      <c r="L62" s="277"/>
      <c r="M62" s="277"/>
      <c r="N62" s="277"/>
      <c r="O62" s="277"/>
      <c r="P62" s="277"/>
      <c r="Q62" s="277"/>
      <c r="R62" s="277"/>
      <c r="S62" s="277">
        <v>1</v>
      </c>
      <c r="T62" s="518">
        <f t="shared" si="0"/>
        <v>1</v>
      </c>
      <c r="U62" s="277"/>
      <c r="V62" s="277"/>
      <c r="W62" s="277" t="s">
        <v>696</v>
      </c>
      <c r="X62" s="277" t="s">
        <v>690</v>
      </c>
      <c r="Y62" s="277" t="s">
        <v>690</v>
      </c>
      <c r="Z62" s="277" t="s">
        <v>723</v>
      </c>
      <c r="AA62" s="277" t="s">
        <v>706</v>
      </c>
      <c r="AB62" s="277" t="s">
        <v>473</v>
      </c>
      <c r="AC62" s="279"/>
    </row>
    <row r="63" spans="1:29" s="280" customFormat="1" ht="45">
      <c r="A63" s="277"/>
      <c r="B63" s="505" t="s">
        <v>2627</v>
      </c>
      <c r="C63" s="506" t="s">
        <v>2445</v>
      </c>
      <c r="E63" s="505" t="s">
        <v>2809</v>
      </c>
      <c r="F63" s="277" t="s">
        <v>426</v>
      </c>
      <c r="G63" s="277" t="s">
        <v>692</v>
      </c>
      <c r="H63" s="507">
        <v>45863</v>
      </c>
      <c r="I63" s="277"/>
      <c r="J63" s="277"/>
      <c r="K63" s="277"/>
      <c r="L63" s="277"/>
      <c r="M63" s="277"/>
      <c r="N63" s="277">
        <v>1</v>
      </c>
      <c r="O63" s="277"/>
      <c r="P63" s="277"/>
      <c r="Q63" s="277"/>
      <c r="R63" s="277"/>
      <c r="S63" s="277"/>
      <c r="T63" s="518">
        <f t="shared" si="0"/>
        <v>1</v>
      </c>
      <c r="U63" s="277"/>
      <c r="V63" s="277"/>
      <c r="W63" s="277" t="s">
        <v>696</v>
      </c>
      <c r="X63" s="277" t="s">
        <v>690</v>
      </c>
      <c r="Y63" s="277" t="s">
        <v>690</v>
      </c>
      <c r="Z63" s="277" t="s">
        <v>723</v>
      </c>
      <c r="AA63" s="277" t="s">
        <v>706</v>
      </c>
      <c r="AB63" s="277" t="s">
        <v>473</v>
      </c>
      <c r="AC63" s="279"/>
    </row>
    <row r="64" spans="1:29" s="280" customFormat="1" ht="45">
      <c r="A64" s="277"/>
      <c r="B64" s="505" t="s">
        <v>2404</v>
      </c>
      <c r="C64" s="506" t="s">
        <v>2399</v>
      </c>
      <c r="E64" s="505" t="s">
        <v>2393</v>
      </c>
      <c r="F64" s="277" t="s">
        <v>420</v>
      </c>
      <c r="G64" s="277" t="s">
        <v>709</v>
      </c>
      <c r="H64" s="507">
        <v>45869</v>
      </c>
      <c r="I64" s="277"/>
      <c r="J64" s="277"/>
      <c r="K64" s="277"/>
      <c r="L64" s="277"/>
      <c r="M64" s="277"/>
      <c r="N64" s="277"/>
      <c r="O64" s="277"/>
      <c r="P64" s="277"/>
      <c r="Q64" s="277"/>
      <c r="R64" s="277"/>
      <c r="S64" s="277">
        <v>1</v>
      </c>
      <c r="T64" s="518">
        <f t="shared" si="0"/>
        <v>1</v>
      </c>
      <c r="U64" s="277"/>
      <c r="V64" s="277"/>
      <c r="W64" s="277" t="s">
        <v>696</v>
      </c>
      <c r="X64" s="277" t="s">
        <v>690</v>
      </c>
      <c r="Y64" s="277" t="s">
        <v>690</v>
      </c>
      <c r="Z64" s="277" t="s">
        <v>723</v>
      </c>
      <c r="AA64" s="277" t="s">
        <v>706</v>
      </c>
      <c r="AB64" s="277" t="s">
        <v>473</v>
      </c>
      <c r="AC64" s="279"/>
    </row>
    <row r="65" spans="1:29" s="280" customFormat="1" ht="45">
      <c r="A65" s="277"/>
      <c r="B65" s="505" t="s">
        <v>2628</v>
      </c>
      <c r="C65" s="506" t="s">
        <v>2446</v>
      </c>
      <c r="E65" s="505" t="s">
        <v>2810</v>
      </c>
      <c r="F65" s="277" t="s">
        <v>420</v>
      </c>
      <c r="G65" s="277" t="s">
        <v>709</v>
      </c>
      <c r="H65" s="507">
        <v>45799</v>
      </c>
      <c r="I65" s="277"/>
      <c r="J65" s="277"/>
      <c r="K65" s="277"/>
      <c r="L65" s="277"/>
      <c r="M65" s="277"/>
      <c r="N65" s="277"/>
      <c r="O65" s="277"/>
      <c r="P65" s="277"/>
      <c r="Q65" s="277"/>
      <c r="R65" s="277"/>
      <c r="S65" s="277">
        <v>1</v>
      </c>
      <c r="T65" s="518">
        <f t="shared" si="0"/>
        <v>1</v>
      </c>
      <c r="U65" s="277"/>
      <c r="V65" s="277"/>
      <c r="W65" s="277" t="s">
        <v>696</v>
      </c>
      <c r="X65" s="277" t="s">
        <v>690</v>
      </c>
      <c r="Y65" s="277" t="s">
        <v>690</v>
      </c>
      <c r="Z65" s="277" t="s">
        <v>723</v>
      </c>
      <c r="AA65" s="277" t="s">
        <v>706</v>
      </c>
      <c r="AB65" s="277" t="s">
        <v>473</v>
      </c>
      <c r="AC65" s="279"/>
    </row>
    <row r="66" spans="1:29" s="280" customFormat="1" ht="45">
      <c r="A66" s="277"/>
      <c r="B66" s="505" t="s">
        <v>2628</v>
      </c>
      <c r="C66" s="506" t="s">
        <v>2447</v>
      </c>
      <c r="E66" s="505" t="s">
        <v>2811</v>
      </c>
      <c r="F66" s="277" t="s">
        <v>420</v>
      </c>
      <c r="G66" s="277" t="s">
        <v>709</v>
      </c>
      <c r="H66" s="507">
        <v>45799</v>
      </c>
      <c r="I66" s="277"/>
      <c r="J66" s="277"/>
      <c r="K66" s="277"/>
      <c r="L66" s="277"/>
      <c r="M66" s="277"/>
      <c r="N66" s="277"/>
      <c r="O66" s="277"/>
      <c r="P66" s="277"/>
      <c r="Q66" s="277"/>
      <c r="R66" s="277"/>
      <c r="S66" s="277">
        <v>1</v>
      </c>
      <c r="T66" s="518">
        <f t="shared" si="0"/>
        <v>1</v>
      </c>
      <c r="U66" s="277"/>
      <c r="V66" s="277"/>
      <c r="W66" s="277" t="s">
        <v>696</v>
      </c>
      <c r="X66" s="277" t="s">
        <v>690</v>
      </c>
      <c r="Y66" s="277" t="s">
        <v>690</v>
      </c>
      <c r="Z66" s="277" t="s">
        <v>723</v>
      </c>
      <c r="AA66" s="277" t="s">
        <v>706</v>
      </c>
      <c r="AB66" s="277" t="s">
        <v>473</v>
      </c>
      <c r="AC66" s="279"/>
    </row>
    <row r="67" spans="1:29" s="280" customFormat="1" ht="45">
      <c r="A67" s="277"/>
      <c r="B67" s="505" t="s">
        <v>2629</v>
      </c>
      <c r="C67" s="506" t="s">
        <v>2448</v>
      </c>
      <c r="E67" s="505" t="s">
        <v>2812</v>
      </c>
      <c r="F67" s="277" t="s">
        <v>420</v>
      </c>
      <c r="G67" s="277" t="s">
        <v>709</v>
      </c>
      <c r="H67" s="507">
        <v>45916</v>
      </c>
      <c r="I67" s="277"/>
      <c r="J67" s="277"/>
      <c r="K67" s="277"/>
      <c r="L67" s="277"/>
      <c r="M67" s="277"/>
      <c r="N67" s="277"/>
      <c r="O67" s="277"/>
      <c r="P67" s="277"/>
      <c r="Q67" s="277"/>
      <c r="R67" s="277"/>
      <c r="S67" s="277">
        <v>1</v>
      </c>
      <c r="T67" s="518">
        <f t="shared" si="0"/>
        <v>1</v>
      </c>
      <c r="U67" s="277"/>
      <c r="V67" s="277"/>
      <c r="W67" s="277" t="s">
        <v>696</v>
      </c>
      <c r="X67" s="277" t="s">
        <v>690</v>
      </c>
      <c r="Y67" s="277" t="s">
        <v>690</v>
      </c>
      <c r="Z67" s="277" t="s">
        <v>723</v>
      </c>
      <c r="AA67" s="277" t="s">
        <v>706</v>
      </c>
      <c r="AB67" s="277" t="s">
        <v>473</v>
      </c>
      <c r="AC67" s="279"/>
    </row>
    <row r="68" spans="1:29" s="280" customFormat="1" ht="15.75">
      <c r="A68" s="277"/>
      <c r="B68" s="505"/>
      <c r="C68" s="506"/>
      <c r="E68" s="505"/>
      <c r="F68" s="277"/>
      <c r="G68" s="277"/>
      <c r="H68" s="507"/>
      <c r="I68" s="277"/>
      <c r="J68" s="277"/>
      <c r="K68" s="277"/>
      <c r="L68" s="277"/>
      <c r="M68" s="277"/>
      <c r="N68" s="277"/>
      <c r="O68" s="277"/>
      <c r="P68" s="277"/>
      <c r="Q68" s="277"/>
      <c r="R68" s="277"/>
      <c r="S68" s="277"/>
      <c r="T68" s="518">
        <f t="shared" si="0"/>
        <v>0</v>
      </c>
      <c r="U68" s="277"/>
      <c r="V68" s="277"/>
      <c r="W68" s="277"/>
      <c r="X68" s="277"/>
      <c r="Y68" s="277"/>
      <c r="Z68" s="277"/>
      <c r="AA68" s="277"/>
      <c r="AB68" s="277"/>
      <c r="AC68" s="279"/>
    </row>
    <row r="69" spans="1:29" s="280" customFormat="1" ht="15.75">
      <c r="A69" s="277"/>
      <c r="B69" s="505"/>
      <c r="C69" s="506"/>
      <c r="E69" s="505"/>
      <c r="F69" s="277"/>
      <c r="G69" s="277"/>
      <c r="H69" s="507"/>
      <c r="I69" s="277"/>
      <c r="J69" s="277"/>
      <c r="K69" s="277"/>
      <c r="L69" s="277"/>
      <c r="M69" s="277"/>
      <c r="N69" s="277"/>
      <c r="O69" s="277"/>
      <c r="P69" s="277"/>
      <c r="Q69" s="277"/>
      <c r="R69" s="277"/>
      <c r="S69" s="277"/>
      <c r="T69" s="518">
        <f t="shared" si="0"/>
        <v>0</v>
      </c>
      <c r="U69" s="277"/>
      <c r="V69" s="277"/>
      <c r="W69" s="277"/>
      <c r="X69" s="277"/>
      <c r="Y69" s="277"/>
      <c r="Z69" s="277"/>
      <c r="AA69" s="277"/>
      <c r="AB69" s="277"/>
      <c r="AC69" s="279"/>
    </row>
    <row r="70" spans="1:29" s="280" customFormat="1" ht="60">
      <c r="A70" s="277"/>
      <c r="B70" s="505" t="s">
        <v>2630</v>
      </c>
      <c r="C70" s="506" t="s">
        <v>2449</v>
      </c>
      <c r="E70" s="505" t="s">
        <v>2813</v>
      </c>
      <c r="F70" s="277" t="s">
        <v>420</v>
      </c>
      <c r="G70" s="277" t="s">
        <v>709</v>
      </c>
      <c r="H70" s="507">
        <v>45911</v>
      </c>
      <c r="I70" s="277"/>
      <c r="J70" s="277"/>
      <c r="K70" s="277"/>
      <c r="L70" s="277"/>
      <c r="M70" s="277"/>
      <c r="N70" s="277"/>
      <c r="O70" s="277"/>
      <c r="P70" s="277"/>
      <c r="Q70" s="277"/>
      <c r="R70" s="277"/>
      <c r="S70" s="277">
        <v>1</v>
      </c>
      <c r="T70" s="518">
        <f t="shared" si="0"/>
        <v>1</v>
      </c>
      <c r="U70" s="277"/>
      <c r="V70" s="277"/>
      <c r="W70" s="277" t="s">
        <v>696</v>
      </c>
      <c r="X70" s="277" t="s">
        <v>690</v>
      </c>
      <c r="Y70" s="277" t="s">
        <v>690</v>
      </c>
      <c r="Z70" s="277" t="s">
        <v>723</v>
      </c>
      <c r="AA70" s="277" t="s">
        <v>706</v>
      </c>
      <c r="AB70" s="277" t="s">
        <v>473</v>
      </c>
      <c r="AC70" s="279"/>
    </row>
    <row r="71" spans="1:29" s="280" customFormat="1" ht="60">
      <c r="A71" s="277"/>
      <c r="B71" s="505" t="s">
        <v>2631</v>
      </c>
      <c r="C71" s="506" t="s">
        <v>2450</v>
      </c>
      <c r="E71" s="505" t="s">
        <v>2814</v>
      </c>
      <c r="F71" s="277" t="s">
        <v>422</v>
      </c>
      <c r="G71" s="277" t="s">
        <v>692</v>
      </c>
      <c r="H71" s="507">
        <v>45750</v>
      </c>
      <c r="I71" s="277"/>
      <c r="J71" s="277"/>
      <c r="K71" s="277"/>
      <c r="L71" s="277"/>
      <c r="M71" s="277"/>
      <c r="N71" s="277"/>
      <c r="O71" s="277"/>
      <c r="P71" s="277"/>
      <c r="Q71" s="277"/>
      <c r="R71" s="277"/>
      <c r="S71" s="277">
        <v>2</v>
      </c>
      <c r="T71" s="518">
        <f t="shared" si="0"/>
        <v>2</v>
      </c>
      <c r="U71" s="277"/>
      <c r="V71" s="277"/>
      <c r="W71" s="277" t="s">
        <v>696</v>
      </c>
      <c r="X71" s="277" t="s">
        <v>690</v>
      </c>
      <c r="Y71" s="277" t="s">
        <v>690</v>
      </c>
      <c r="Z71" s="277" t="s">
        <v>723</v>
      </c>
      <c r="AA71" s="277" t="s">
        <v>706</v>
      </c>
      <c r="AB71" s="277" t="s">
        <v>473</v>
      </c>
      <c r="AC71" s="279"/>
    </row>
    <row r="72" spans="1:29" s="280" customFormat="1" ht="45">
      <c r="A72" s="277"/>
      <c r="B72" s="505" t="s">
        <v>2632</v>
      </c>
      <c r="C72" s="506" t="s">
        <v>2451</v>
      </c>
      <c r="E72" s="505" t="s">
        <v>2815</v>
      </c>
      <c r="F72" s="277" t="s">
        <v>422</v>
      </c>
      <c r="G72" s="277" t="s">
        <v>709</v>
      </c>
      <c r="H72" s="507">
        <v>45947</v>
      </c>
      <c r="I72" s="277"/>
      <c r="J72" s="277"/>
      <c r="K72" s="277"/>
      <c r="L72" s="277"/>
      <c r="M72" s="277"/>
      <c r="N72" s="277"/>
      <c r="O72" s="277"/>
      <c r="P72" s="277"/>
      <c r="Q72" s="277"/>
      <c r="R72" s="277"/>
      <c r="S72" s="277">
        <v>2</v>
      </c>
      <c r="T72" s="518">
        <f t="shared" si="0"/>
        <v>2</v>
      </c>
      <c r="U72" s="277"/>
      <c r="V72" s="277"/>
      <c r="W72" s="277" t="s">
        <v>696</v>
      </c>
      <c r="X72" s="277" t="s">
        <v>690</v>
      </c>
      <c r="Y72" s="277" t="s">
        <v>690</v>
      </c>
      <c r="Z72" s="277" t="s">
        <v>723</v>
      </c>
      <c r="AA72" s="277" t="s">
        <v>706</v>
      </c>
      <c r="AB72" s="277" t="s">
        <v>473</v>
      </c>
      <c r="AC72" s="279"/>
    </row>
    <row r="73" spans="1:29" s="280" customFormat="1" ht="60">
      <c r="A73" s="277"/>
      <c r="B73" s="505" t="s">
        <v>2633</v>
      </c>
      <c r="C73" s="506" t="s">
        <v>2452</v>
      </c>
      <c r="E73" s="505" t="s">
        <v>2816</v>
      </c>
      <c r="F73" s="277" t="s">
        <v>420</v>
      </c>
      <c r="G73" s="277" t="s">
        <v>709</v>
      </c>
      <c r="H73" s="507">
        <v>45876</v>
      </c>
      <c r="I73" s="277"/>
      <c r="J73" s="277"/>
      <c r="K73" s="277"/>
      <c r="L73" s="277"/>
      <c r="M73" s="277"/>
      <c r="N73" s="277"/>
      <c r="O73" s="277"/>
      <c r="P73" s="277"/>
      <c r="Q73" s="277"/>
      <c r="R73" s="277"/>
      <c r="S73" s="277">
        <v>1</v>
      </c>
      <c r="T73" s="518">
        <f t="shared" si="0"/>
        <v>1</v>
      </c>
      <c r="U73" s="277"/>
      <c r="V73" s="277"/>
      <c r="W73" s="277" t="s">
        <v>696</v>
      </c>
      <c r="X73" s="277" t="s">
        <v>690</v>
      </c>
      <c r="Y73" s="277" t="s">
        <v>690</v>
      </c>
      <c r="Z73" s="277" t="s">
        <v>723</v>
      </c>
      <c r="AA73" s="277" t="s">
        <v>706</v>
      </c>
      <c r="AB73" s="277" t="s">
        <v>473</v>
      </c>
      <c r="AC73" s="279"/>
    </row>
    <row r="74" spans="1:29" s="280" customFormat="1" ht="60">
      <c r="A74" s="277"/>
      <c r="B74" s="505" t="s">
        <v>2634</v>
      </c>
      <c r="C74" s="506" t="s">
        <v>2453</v>
      </c>
      <c r="E74" s="505" t="s">
        <v>2817</v>
      </c>
      <c r="F74" s="277" t="s">
        <v>422</v>
      </c>
      <c r="G74" s="277" t="s">
        <v>709</v>
      </c>
      <c r="H74" s="507">
        <v>45750</v>
      </c>
      <c r="I74" s="277"/>
      <c r="J74" s="277"/>
      <c r="K74" s="277"/>
      <c r="L74" s="277"/>
      <c r="M74" s="277"/>
      <c r="N74" s="277"/>
      <c r="O74" s="277"/>
      <c r="P74" s="277"/>
      <c r="Q74" s="277"/>
      <c r="R74" s="277"/>
      <c r="S74" s="277">
        <v>2</v>
      </c>
      <c r="T74" s="518">
        <f t="shared" si="0"/>
        <v>2</v>
      </c>
      <c r="U74" s="277"/>
      <c r="V74" s="277"/>
      <c r="W74" s="277" t="s">
        <v>696</v>
      </c>
      <c r="X74" s="277" t="s">
        <v>690</v>
      </c>
      <c r="Y74" s="277" t="s">
        <v>690</v>
      </c>
      <c r="Z74" s="277" t="s">
        <v>723</v>
      </c>
      <c r="AA74" s="277" t="s">
        <v>706</v>
      </c>
      <c r="AB74" s="277" t="s">
        <v>473</v>
      </c>
      <c r="AC74" s="279"/>
    </row>
    <row r="75" spans="1:29" s="280" customFormat="1" ht="45">
      <c r="A75" s="277"/>
      <c r="B75" s="505" t="s">
        <v>2635</v>
      </c>
      <c r="C75" s="506" t="s">
        <v>2454</v>
      </c>
      <c r="E75" s="505" t="s">
        <v>2818</v>
      </c>
      <c r="F75" s="277" t="s">
        <v>420</v>
      </c>
      <c r="G75" s="277" t="s">
        <v>709</v>
      </c>
      <c r="H75" s="507">
        <v>45681</v>
      </c>
      <c r="I75" s="277"/>
      <c r="J75" s="277"/>
      <c r="K75" s="277"/>
      <c r="L75" s="277"/>
      <c r="M75" s="277"/>
      <c r="N75" s="277"/>
      <c r="O75" s="277"/>
      <c r="P75" s="277"/>
      <c r="Q75" s="277"/>
      <c r="R75" s="277"/>
      <c r="S75" s="277">
        <v>1</v>
      </c>
      <c r="T75" s="518">
        <f t="shared" si="0"/>
        <v>1</v>
      </c>
      <c r="U75" s="277"/>
      <c r="V75" s="277"/>
      <c r="W75" s="277" t="s">
        <v>696</v>
      </c>
      <c r="X75" s="277" t="s">
        <v>690</v>
      </c>
      <c r="Y75" s="277" t="s">
        <v>690</v>
      </c>
      <c r="Z75" s="277" t="s">
        <v>723</v>
      </c>
      <c r="AA75" s="277" t="s">
        <v>706</v>
      </c>
      <c r="AB75" s="277" t="s">
        <v>473</v>
      </c>
      <c r="AC75" s="279"/>
    </row>
    <row r="76" spans="1:29" s="280" customFormat="1" ht="15.75">
      <c r="A76" s="277"/>
      <c r="B76" s="505" t="s">
        <v>2636</v>
      </c>
      <c r="C76" s="506" t="s">
        <v>3135</v>
      </c>
      <c r="E76" s="505" t="s">
        <v>2932</v>
      </c>
      <c r="F76" s="277" t="s">
        <v>424</v>
      </c>
      <c r="G76" s="277" t="s">
        <v>709</v>
      </c>
      <c r="H76" s="507">
        <v>45953</v>
      </c>
      <c r="I76" s="277"/>
      <c r="J76" s="277"/>
      <c r="K76" s="277"/>
      <c r="L76" s="277"/>
      <c r="M76" s="277"/>
      <c r="N76" s="277"/>
      <c r="O76" s="277"/>
      <c r="P76" s="277"/>
      <c r="Q76" s="277"/>
      <c r="R76" s="277"/>
      <c r="S76" s="277">
        <v>27</v>
      </c>
      <c r="T76" s="519">
        <f t="shared" si="0"/>
        <v>27</v>
      </c>
      <c r="U76" s="277"/>
      <c r="V76" s="277"/>
      <c r="W76" s="277" t="s">
        <v>696</v>
      </c>
      <c r="X76" s="277" t="s">
        <v>690</v>
      </c>
      <c r="Y76" s="277" t="s">
        <v>690</v>
      </c>
      <c r="Z76" s="277" t="s">
        <v>690</v>
      </c>
      <c r="AA76" s="277" t="s">
        <v>706</v>
      </c>
      <c r="AB76" s="277" t="s">
        <v>474</v>
      </c>
      <c r="AC76" s="279"/>
    </row>
    <row r="77" spans="1:29" s="280" customFormat="1" ht="15.75">
      <c r="A77" s="277"/>
      <c r="B77" s="505"/>
      <c r="C77" s="506"/>
      <c r="E77" s="505"/>
      <c r="F77" s="277"/>
      <c r="G77" s="277"/>
      <c r="H77" s="507"/>
      <c r="I77" s="277"/>
      <c r="J77" s="277"/>
      <c r="K77" s="277"/>
      <c r="L77" s="277"/>
      <c r="M77" s="277"/>
      <c r="N77" s="277"/>
      <c r="O77" s="277"/>
      <c r="P77" s="277"/>
      <c r="Q77" s="277"/>
      <c r="R77" s="277"/>
      <c r="S77" s="277"/>
      <c r="T77" s="518">
        <f t="shared" si="0"/>
        <v>0</v>
      </c>
      <c r="U77" s="277"/>
      <c r="V77" s="277"/>
      <c r="W77" s="277"/>
      <c r="X77" s="277"/>
      <c r="Y77" s="277"/>
      <c r="Z77" s="277"/>
      <c r="AA77" s="277"/>
      <c r="AB77" s="277"/>
      <c r="AC77" s="279"/>
    </row>
    <row r="78" spans="1:29" s="280" customFormat="1" ht="45">
      <c r="A78" s="277"/>
      <c r="B78" s="505" t="s">
        <v>2637</v>
      </c>
      <c r="C78" s="506" t="s">
        <v>2456</v>
      </c>
      <c r="E78" s="505" t="s">
        <v>2819</v>
      </c>
      <c r="F78" s="277" t="s">
        <v>420</v>
      </c>
      <c r="G78" s="277" t="s">
        <v>709</v>
      </c>
      <c r="H78" s="507">
        <v>45877</v>
      </c>
      <c r="I78" s="277"/>
      <c r="J78" s="277"/>
      <c r="K78" s="277"/>
      <c r="L78" s="277"/>
      <c r="M78" s="277"/>
      <c r="N78" s="277"/>
      <c r="O78" s="277"/>
      <c r="P78" s="277"/>
      <c r="Q78" s="277"/>
      <c r="R78" s="277"/>
      <c r="S78" s="277">
        <v>1</v>
      </c>
      <c r="T78" s="518">
        <f t="shared" ref="T78:T141" si="1">SUM($I78:$S78)</f>
        <v>1</v>
      </c>
      <c r="U78" s="277"/>
      <c r="V78" s="277"/>
      <c r="W78" s="277" t="s">
        <v>696</v>
      </c>
      <c r="X78" s="277" t="s">
        <v>690</v>
      </c>
      <c r="Y78" s="277" t="s">
        <v>690</v>
      </c>
      <c r="Z78" s="277" t="s">
        <v>723</v>
      </c>
      <c r="AA78" s="277" t="s">
        <v>706</v>
      </c>
      <c r="AB78" s="277" t="s">
        <v>473</v>
      </c>
      <c r="AC78" s="279"/>
    </row>
    <row r="79" spans="1:29" s="280" customFormat="1" ht="60">
      <c r="A79" s="277"/>
      <c r="B79" s="505" t="s">
        <v>2638</v>
      </c>
      <c r="C79" s="506" t="s">
        <v>2457</v>
      </c>
      <c r="E79" s="505" t="s">
        <v>2820</v>
      </c>
      <c r="F79" s="277" t="s">
        <v>420</v>
      </c>
      <c r="G79" s="277" t="s">
        <v>709</v>
      </c>
      <c r="H79" s="507">
        <v>45960</v>
      </c>
      <c r="I79" s="277"/>
      <c r="J79" s="277"/>
      <c r="K79" s="277"/>
      <c r="L79" s="277"/>
      <c r="M79" s="277"/>
      <c r="N79" s="277"/>
      <c r="O79" s="277"/>
      <c r="P79" s="277"/>
      <c r="Q79" s="277"/>
      <c r="R79" s="277"/>
      <c r="S79" s="277">
        <v>1</v>
      </c>
      <c r="T79" s="518">
        <f t="shared" si="1"/>
        <v>1</v>
      </c>
      <c r="U79" s="277"/>
      <c r="V79" s="277"/>
      <c r="W79" s="277" t="s">
        <v>696</v>
      </c>
      <c r="X79" s="277" t="s">
        <v>690</v>
      </c>
      <c r="Y79" s="277" t="s">
        <v>690</v>
      </c>
      <c r="Z79" s="277" t="s">
        <v>723</v>
      </c>
      <c r="AA79" s="277" t="s">
        <v>706</v>
      </c>
      <c r="AB79" s="277" t="s">
        <v>473</v>
      </c>
      <c r="AC79" s="279"/>
    </row>
    <row r="80" spans="1:29" s="280" customFormat="1" ht="60">
      <c r="A80" s="277"/>
      <c r="B80" s="505" t="s">
        <v>2639</v>
      </c>
      <c r="C80" s="506" t="s">
        <v>2458</v>
      </c>
      <c r="E80" s="505" t="s">
        <v>2821</v>
      </c>
      <c r="F80" s="277" t="s">
        <v>420</v>
      </c>
      <c r="G80" s="277" t="s">
        <v>709</v>
      </c>
      <c r="H80" s="507">
        <v>45834</v>
      </c>
      <c r="I80" s="277"/>
      <c r="J80" s="277"/>
      <c r="K80" s="277"/>
      <c r="L80" s="277"/>
      <c r="M80" s="277"/>
      <c r="N80" s="277"/>
      <c r="O80" s="277"/>
      <c r="P80" s="277"/>
      <c r="Q80" s="277"/>
      <c r="R80" s="277"/>
      <c r="S80" s="277">
        <v>1</v>
      </c>
      <c r="T80" s="518">
        <f t="shared" si="1"/>
        <v>1</v>
      </c>
      <c r="U80" s="277"/>
      <c r="V80" s="277"/>
      <c r="W80" s="277" t="s">
        <v>696</v>
      </c>
      <c r="X80" s="277" t="s">
        <v>690</v>
      </c>
      <c r="Y80" s="277" t="s">
        <v>690</v>
      </c>
      <c r="Z80" s="277" t="s">
        <v>723</v>
      </c>
      <c r="AA80" s="277" t="s">
        <v>706</v>
      </c>
      <c r="AB80" s="277" t="s">
        <v>473</v>
      </c>
      <c r="AC80" s="279"/>
    </row>
    <row r="81" spans="1:29" s="280" customFormat="1" ht="60">
      <c r="A81" s="277"/>
      <c r="B81" s="505" t="s">
        <v>2640</v>
      </c>
      <c r="C81" s="506" t="s">
        <v>2459</v>
      </c>
      <c r="E81" s="505" t="s">
        <v>2822</v>
      </c>
      <c r="F81" s="277" t="s">
        <v>420</v>
      </c>
      <c r="G81" s="277" t="s">
        <v>709</v>
      </c>
      <c r="H81" s="507">
        <v>45819</v>
      </c>
      <c r="I81" s="277"/>
      <c r="J81" s="277"/>
      <c r="K81" s="277"/>
      <c r="L81" s="277"/>
      <c r="M81" s="277"/>
      <c r="N81" s="277"/>
      <c r="O81" s="277"/>
      <c r="P81" s="277"/>
      <c r="Q81" s="277"/>
      <c r="R81" s="277"/>
      <c r="S81" s="277">
        <v>1</v>
      </c>
      <c r="T81" s="518">
        <f t="shared" si="1"/>
        <v>1</v>
      </c>
      <c r="U81" s="277"/>
      <c r="V81" s="277"/>
      <c r="W81" s="277" t="s">
        <v>696</v>
      </c>
      <c r="X81" s="277" t="s">
        <v>690</v>
      </c>
      <c r="Y81" s="277" t="s">
        <v>690</v>
      </c>
      <c r="Z81" s="277" t="s">
        <v>723</v>
      </c>
      <c r="AA81" s="277" t="s">
        <v>706</v>
      </c>
      <c r="AB81" s="277" t="s">
        <v>473</v>
      </c>
      <c r="AC81" s="279"/>
    </row>
    <row r="82" spans="1:29" s="280" customFormat="1" ht="45">
      <c r="A82" s="277"/>
      <c r="B82" s="505" t="s">
        <v>2641</v>
      </c>
      <c r="C82" s="506" t="s">
        <v>2460</v>
      </c>
      <c r="E82" s="505" t="s">
        <v>2823</v>
      </c>
      <c r="F82" s="277" t="s">
        <v>420</v>
      </c>
      <c r="G82" s="277" t="s">
        <v>709</v>
      </c>
      <c r="H82" s="507">
        <v>45986</v>
      </c>
      <c r="I82" s="277"/>
      <c r="J82" s="277"/>
      <c r="K82" s="277"/>
      <c r="L82" s="277"/>
      <c r="M82" s="277"/>
      <c r="N82" s="277"/>
      <c r="O82" s="277"/>
      <c r="P82" s="277"/>
      <c r="Q82" s="277"/>
      <c r="R82" s="277"/>
      <c r="S82" s="277">
        <v>1</v>
      </c>
      <c r="T82" s="518">
        <f t="shared" si="1"/>
        <v>1</v>
      </c>
      <c r="U82" s="277"/>
      <c r="V82" s="277"/>
      <c r="W82" s="277" t="s">
        <v>696</v>
      </c>
      <c r="X82" s="277" t="s">
        <v>690</v>
      </c>
      <c r="Y82" s="277" t="s">
        <v>690</v>
      </c>
      <c r="Z82" s="277" t="s">
        <v>723</v>
      </c>
      <c r="AA82" s="277" t="s">
        <v>706</v>
      </c>
      <c r="AB82" s="277" t="s">
        <v>473</v>
      </c>
      <c r="AC82" s="279"/>
    </row>
    <row r="83" spans="1:29" s="280" customFormat="1" ht="45">
      <c r="A83" s="277"/>
      <c r="B83" s="505" t="s">
        <v>2642</v>
      </c>
      <c r="C83" s="506" t="s">
        <v>2461</v>
      </c>
      <c r="E83" s="505" t="s">
        <v>2824</v>
      </c>
      <c r="F83" s="277" t="s">
        <v>422</v>
      </c>
      <c r="G83" s="277" t="s">
        <v>692</v>
      </c>
      <c r="H83" s="507">
        <v>45978</v>
      </c>
      <c r="I83" s="277"/>
      <c r="J83" s="277"/>
      <c r="K83" s="277"/>
      <c r="L83" s="277"/>
      <c r="M83" s="277"/>
      <c r="N83" s="277"/>
      <c r="O83" s="277"/>
      <c r="P83" s="277"/>
      <c r="Q83" s="277"/>
      <c r="R83" s="277"/>
      <c r="S83" s="277">
        <v>1</v>
      </c>
      <c r="T83" s="518">
        <f t="shared" si="1"/>
        <v>1</v>
      </c>
      <c r="U83" s="277"/>
      <c r="V83" s="277"/>
      <c r="W83" s="277" t="s">
        <v>696</v>
      </c>
      <c r="X83" s="277" t="s">
        <v>690</v>
      </c>
      <c r="Y83" s="277" t="s">
        <v>690</v>
      </c>
      <c r="Z83" s="277" t="s">
        <v>723</v>
      </c>
      <c r="AA83" s="277" t="s">
        <v>706</v>
      </c>
      <c r="AB83" s="277" t="s">
        <v>473</v>
      </c>
      <c r="AC83" s="279"/>
    </row>
    <row r="84" spans="1:29" s="280" customFormat="1" ht="60">
      <c r="A84" s="277"/>
      <c r="B84" s="505" t="s">
        <v>2643</v>
      </c>
      <c r="C84" s="506" t="s">
        <v>2462</v>
      </c>
      <c r="E84" s="505" t="s">
        <v>2825</v>
      </c>
      <c r="F84" s="277" t="s">
        <v>420</v>
      </c>
      <c r="G84" s="277" t="s">
        <v>709</v>
      </c>
      <c r="H84" s="507">
        <v>45869</v>
      </c>
      <c r="I84" s="277"/>
      <c r="J84" s="277"/>
      <c r="K84" s="277"/>
      <c r="L84" s="277"/>
      <c r="M84" s="277"/>
      <c r="N84" s="277"/>
      <c r="O84" s="277"/>
      <c r="P84" s="277"/>
      <c r="Q84" s="277"/>
      <c r="R84" s="277"/>
      <c r="S84" s="277">
        <v>1</v>
      </c>
      <c r="T84" s="518">
        <f t="shared" si="1"/>
        <v>1</v>
      </c>
      <c r="U84" s="277"/>
      <c r="V84" s="277"/>
      <c r="W84" s="277" t="s">
        <v>696</v>
      </c>
      <c r="X84" s="277" t="s">
        <v>690</v>
      </c>
      <c r="Y84" s="277" t="s">
        <v>690</v>
      </c>
      <c r="Z84" s="277" t="s">
        <v>723</v>
      </c>
      <c r="AA84" s="277" t="s">
        <v>706</v>
      </c>
      <c r="AB84" s="277" t="s">
        <v>473</v>
      </c>
      <c r="AC84" s="279"/>
    </row>
    <row r="85" spans="1:29" s="280" customFormat="1" ht="45">
      <c r="A85" s="277"/>
      <c r="B85" s="505" t="s">
        <v>2644</v>
      </c>
      <c r="C85" s="506" t="s">
        <v>2463</v>
      </c>
      <c r="E85" s="505" t="s">
        <v>2826</v>
      </c>
      <c r="F85" s="277" t="s">
        <v>426</v>
      </c>
      <c r="G85" s="277" t="s">
        <v>692</v>
      </c>
      <c r="H85" s="507">
        <v>46013</v>
      </c>
      <c r="I85" s="277"/>
      <c r="J85" s="277"/>
      <c r="K85" s="277"/>
      <c r="L85" s="277"/>
      <c r="M85" s="277"/>
      <c r="N85" s="277">
        <v>1</v>
      </c>
      <c r="O85" s="277"/>
      <c r="P85" s="277"/>
      <c r="Q85" s="277"/>
      <c r="R85" s="277"/>
      <c r="S85" s="277"/>
      <c r="T85" s="518">
        <f t="shared" si="1"/>
        <v>1</v>
      </c>
      <c r="U85" s="277"/>
      <c r="V85" s="277"/>
      <c r="W85" s="277" t="s">
        <v>696</v>
      </c>
      <c r="X85" s="277" t="s">
        <v>690</v>
      </c>
      <c r="Y85" s="277" t="s">
        <v>690</v>
      </c>
      <c r="Z85" s="277" t="s">
        <v>723</v>
      </c>
      <c r="AA85" s="277" t="s">
        <v>706</v>
      </c>
      <c r="AB85" s="277" t="s">
        <v>473</v>
      </c>
      <c r="AC85" s="279"/>
    </row>
    <row r="86" spans="1:29" s="280" customFormat="1" ht="60">
      <c r="A86" s="277"/>
      <c r="B86" s="505" t="s">
        <v>2645</v>
      </c>
      <c r="C86" s="506" t="s">
        <v>2464</v>
      </c>
      <c r="E86" s="505" t="s">
        <v>2827</v>
      </c>
      <c r="F86" s="277" t="s">
        <v>422</v>
      </c>
      <c r="G86" s="277" t="s">
        <v>692</v>
      </c>
      <c r="H86" s="507">
        <v>45898</v>
      </c>
      <c r="I86" s="277"/>
      <c r="J86" s="277"/>
      <c r="K86" s="277"/>
      <c r="L86" s="277"/>
      <c r="M86" s="277"/>
      <c r="N86" s="277"/>
      <c r="O86" s="277"/>
      <c r="P86" s="277"/>
      <c r="Q86" s="277"/>
      <c r="R86" s="277"/>
      <c r="S86" s="277">
        <v>2</v>
      </c>
      <c r="T86" s="518">
        <f t="shared" si="1"/>
        <v>2</v>
      </c>
      <c r="U86" s="277"/>
      <c r="V86" s="277"/>
      <c r="W86" s="277" t="s">
        <v>696</v>
      </c>
      <c r="X86" s="277" t="s">
        <v>690</v>
      </c>
      <c r="Y86" s="277" t="s">
        <v>690</v>
      </c>
      <c r="Z86" s="277" t="s">
        <v>723</v>
      </c>
      <c r="AA86" s="277" t="s">
        <v>706</v>
      </c>
      <c r="AB86" s="277" t="s">
        <v>473</v>
      </c>
      <c r="AC86" s="279"/>
    </row>
    <row r="87" spans="1:29" s="280" customFormat="1" ht="45">
      <c r="A87" s="277"/>
      <c r="B87" s="505" t="s">
        <v>2646</v>
      </c>
      <c r="C87" s="506" t="s">
        <v>2465</v>
      </c>
      <c r="E87" s="505" t="s">
        <v>2828</v>
      </c>
      <c r="F87" s="277" t="s">
        <v>420</v>
      </c>
      <c r="G87" s="277" t="s">
        <v>709</v>
      </c>
      <c r="H87" s="507">
        <v>45699</v>
      </c>
      <c r="I87" s="277"/>
      <c r="J87" s="277"/>
      <c r="K87" s="277"/>
      <c r="L87" s="277"/>
      <c r="M87" s="277"/>
      <c r="N87" s="277"/>
      <c r="O87" s="277"/>
      <c r="P87" s="277"/>
      <c r="Q87" s="277"/>
      <c r="R87" s="277"/>
      <c r="S87" s="277">
        <v>1</v>
      </c>
      <c r="T87" s="518">
        <f t="shared" si="1"/>
        <v>1</v>
      </c>
      <c r="U87" s="277"/>
      <c r="V87" s="277"/>
      <c r="W87" s="277" t="s">
        <v>696</v>
      </c>
      <c r="X87" s="277" t="s">
        <v>690</v>
      </c>
      <c r="Y87" s="277" t="s">
        <v>690</v>
      </c>
      <c r="Z87" s="277" t="s">
        <v>723</v>
      </c>
      <c r="AA87" s="277" t="s">
        <v>706</v>
      </c>
      <c r="AB87" s="277" t="s">
        <v>473</v>
      </c>
      <c r="AC87" s="279"/>
    </row>
    <row r="88" spans="1:29" s="280" customFormat="1" ht="45">
      <c r="A88" s="277"/>
      <c r="B88" s="505" t="s">
        <v>2647</v>
      </c>
      <c r="C88" s="506" t="s">
        <v>2466</v>
      </c>
      <c r="E88" s="505" t="s">
        <v>2829</v>
      </c>
      <c r="F88" s="277" t="s">
        <v>420</v>
      </c>
      <c r="G88" s="277" t="s">
        <v>709</v>
      </c>
      <c r="H88" s="507">
        <v>45702</v>
      </c>
      <c r="I88" s="277"/>
      <c r="J88" s="277"/>
      <c r="K88" s="277"/>
      <c r="L88" s="277"/>
      <c r="M88" s="277"/>
      <c r="N88" s="277"/>
      <c r="O88" s="277"/>
      <c r="P88" s="277"/>
      <c r="Q88" s="277"/>
      <c r="R88" s="277"/>
      <c r="S88" s="277">
        <v>1</v>
      </c>
      <c r="T88" s="518">
        <f t="shared" si="1"/>
        <v>1</v>
      </c>
      <c r="U88" s="277"/>
      <c r="V88" s="277"/>
      <c r="W88" s="277" t="s">
        <v>696</v>
      </c>
      <c r="X88" s="277" t="s">
        <v>690</v>
      </c>
      <c r="Y88" s="277" t="s">
        <v>690</v>
      </c>
      <c r="Z88" s="277" t="s">
        <v>723</v>
      </c>
      <c r="AA88" s="277" t="s">
        <v>706</v>
      </c>
      <c r="AB88" s="277" t="s">
        <v>473</v>
      </c>
      <c r="AC88" s="279"/>
    </row>
    <row r="89" spans="1:29" s="280" customFormat="1" ht="60">
      <c r="A89" s="277"/>
      <c r="B89" s="505" t="s">
        <v>2648</v>
      </c>
      <c r="C89" s="506" t="s">
        <v>2467</v>
      </c>
      <c r="E89" s="505" t="s">
        <v>2830</v>
      </c>
      <c r="F89" s="277" t="s">
        <v>420</v>
      </c>
      <c r="G89" s="277" t="s">
        <v>709</v>
      </c>
      <c r="H89" s="507">
        <v>45811</v>
      </c>
      <c r="I89" s="277"/>
      <c r="J89" s="277"/>
      <c r="K89" s="277"/>
      <c r="L89" s="277"/>
      <c r="M89" s="277"/>
      <c r="N89" s="277"/>
      <c r="O89" s="277"/>
      <c r="P89" s="277"/>
      <c r="Q89" s="277"/>
      <c r="R89" s="277"/>
      <c r="S89" s="277">
        <v>1</v>
      </c>
      <c r="T89" s="518">
        <f t="shared" si="1"/>
        <v>1</v>
      </c>
      <c r="U89" s="277"/>
      <c r="V89" s="277"/>
      <c r="W89" s="277" t="s">
        <v>696</v>
      </c>
      <c r="X89" s="277" t="s">
        <v>690</v>
      </c>
      <c r="Y89" s="277" t="s">
        <v>690</v>
      </c>
      <c r="Z89" s="277" t="s">
        <v>723</v>
      </c>
      <c r="AA89" s="277" t="s">
        <v>706</v>
      </c>
      <c r="AB89" s="277" t="s">
        <v>473</v>
      </c>
      <c r="AC89" s="279"/>
    </row>
    <row r="90" spans="1:29" s="280" customFormat="1" ht="60">
      <c r="A90" s="277"/>
      <c r="B90" s="505" t="s">
        <v>2649</v>
      </c>
      <c r="C90" s="506" t="s">
        <v>2468</v>
      </c>
      <c r="E90" s="505" t="s">
        <v>2831</v>
      </c>
      <c r="F90" s="277" t="s">
        <v>420</v>
      </c>
      <c r="G90" s="277" t="s">
        <v>709</v>
      </c>
      <c r="H90" s="507">
        <v>45758</v>
      </c>
      <c r="I90" s="277"/>
      <c r="J90" s="277"/>
      <c r="K90" s="277"/>
      <c r="L90" s="277"/>
      <c r="M90" s="277"/>
      <c r="N90" s="277"/>
      <c r="O90" s="277"/>
      <c r="P90" s="277"/>
      <c r="Q90" s="277"/>
      <c r="R90" s="277"/>
      <c r="S90" s="277">
        <v>1</v>
      </c>
      <c r="T90" s="518">
        <f t="shared" si="1"/>
        <v>1</v>
      </c>
      <c r="U90" s="277"/>
      <c r="V90" s="277"/>
      <c r="W90" s="277" t="s">
        <v>696</v>
      </c>
      <c r="X90" s="277" t="s">
        <v>690</v>
      </c>
      <c r="Y90" s="277" t="s">
        <v>690</v>
      </c>
      <c r="Z90" s="277" t="s">
        <v>723</v>
      </c>
      <c r="AA90" s="277" t="s">
        <v>706</v>
      </c>
      <c r="AB90" s="277" t="s">
        <v>473</v>
      </c>
      <c r="AC90" s="279"/>
    </row>
    <row r="91" spans="1:29" s="280" customFormat="1" ht="60">
      <c r="A91" s="277"/>
      <c r="B91" s="505" t="s">
        <v>2650</v>
      </c>
      <c r="C91" s="506" t="s">
        <v>2469</v>
      </c>
      <c r="E91" s="505" t="s">
        <v>2832</v>
      </c>
      <c r="F91" s="277" t="s">
        <v>420</v>
      </c>
      <c r="G91" s="277" t="s">
        <v>709</v>
      </c>
      <c r="H91" s="507">
        <v>45985</v>
      </c>
      <c r="I91" s="277"/>
      <c r="J91" s="277"/>
      <c r="K91" s="277"/>
      <c r="L91" s="277"/>
      <c r="M91" s="277"/>
      <c r="N91" s="277"/>
      <c r="O91" s="277"/>
      <c r="P91" s="277"/>
      <c r="Q91" s="277"/>
      <c r="R91" s="277"/>
      <c r="S91" s="277">
        <v>1</v>
      </c>
      <c r="T91" s="518">
        <f t="shared" si="1"/>
        <v>1</v>
      </c>
      <c r="U91" s="277"/>
      <c r="V91" s="277"/>
      <c r="W91" s="277" t="s">
        <v>696</v>
      </c>
      <c r="X91" s="277" t="s">
        <v>690</v>
      </c>
      <c r="Y91" s="277" t="s">
        <v>690</v>
      </c>
      <c r="Z91" s="277" t="s">
        <v>723</v>
      </c>
      <c r="AA91" s="277" t="s">
        <v>706</v>
      </c>
      <c r="AB91" s="277" t="s">
        <v>473</v>
      </c>
      <c r="AC91" s="279"/>
    </row>
    <row r="92" spans="1:29" s="280" customFormat="1" ht="60">
      <c r="A92" s="277"/>
      <c r="B92" s="505" t="s">
        <v>2651</v>
      </c>
      <c r="C92" s="506" t="s">
        <v>2470</v>
      </c>
      <c r="E92" s="505" t="s">
        <v>2833</v>
      </c>
      <c r="F92" s="277" t="s">
        <v>420</v>
      </c>
      <c r="G92" s="277" t="s">
        <v>709</v>
      </c>
      <c r="H92" s="507">
        <v>45839</v>
      </c>
      <c r="I92" s="277"/>
      <c r="J92" s="277"/>
      <c r="K92" s="277"/>
      <c r="L92" s="277"/>
      <c r="M92" s="277"/>
      <c r="N92" s="277"/>
      <c r="O92" s="277"/>
      <c r="P92" s="277"/>
      <c r="Q92" s="277"/>
      <c r="R92" s="277"/>
      <c r="S92" s="277">
        <v>1</v>
      </c>
      <c r="T92" s="518">
        <f t="shared" si="1"/>
        <v>1</v>
      </c>
      <c r="U92" s="277"/>
      <c r="V92" s="277"/>
      <c r="W92" s="277" t="s">
        <v>696</v>
      </c>
      <c r="X92" s="277" t="s">
        <v>690</v>
      </c>
      <c r="Y92" s="277" t="s">
        <v>690</v>
      </c>
      <c r="Z92" s="277" t="s">
        <v>723</v>
      </c>
      <c r="AA92" s="277" t="s">
        <v>706</v>
      </c>
      <c r="AB92" s="277" t="s">
        <v>473</v>
      </c>
      <c r="AC92" s="279"/>
    </row>
    <row r="93" spans="1:29" s="280" customFormat="1" ht="45">
      <c r="A93" s="277"/>
      <c r="B93" s="505" t="s">
        <v>2652</v>
      </c>
      <c r="C93" s="506" t="s">
        <v>2471</v>
      </c>
      <c r="E93" s="505" t="s">
        <v>2834</v>
      </c>
      <c r="F93" s="277" t="s">
        <v>420</v>
      </c>
      <c r="G93" s="277" t="s">
        <v>709</v>
      </c>
      <c r="H93" s="507">
        <v>45667</v>
      </c>
      <c r="I93" s="277"/>
      <c r="J93" s="277"/>
      <c r="K93" s="277"/>
      <c r="L93" s="277"/>
      <c r="M93" s="277"/>
      <c r="N93" s="277"/>
      <c r="O93" s="277"/>
      <c r="P93" s="277"/>
      <c r="Q93" s="277"/>
      <c r="R93" s="277"/>
      <c r="S93" s="277">
        <v>1</v>
      </c>
      <c r="T93" s="518">
        <f t="shared" si="1"/>
        <v>1</v>
      </c>
      <c r="U93" s="277"/>
      <c r="V93" s="277"/>
      <c r="W93" s="277" t="s">
        <v>696</v>
      </c>
      <c r="X93" s="277" t="s">
        <v>690</v>
      </c>
      <c r="Y93" s="277" t="s">
        <v>690</v>
      </c>
      <c r="Z93" s="277" t="s">
        <v>723</v>
      </c>
      <c r="AA93" s="277" t="s">
        <v>706</v>
      </c>
      <c r="AB93" s="277" t="s">
        <v>473</v>
      </c>
      <c r="AC93" s="279"/>
    </row>
    <row r="94" spans="1:29" s="280" customFormat="1" ht="60">
      <c r="A94" s="277"/>
      <c r="B94" s="505" t="s">
        <v>2653</v>
      </c>
      <c r="C94" s="506" t="s">
        <v>2472</v>
      </c>
      <c r="E94" s="505" t="s">
        <v>2835</v>
      </c>
      <c r="F94" s="277" t="s">
        <v>420</v>
      </c>
      <c r="G94" s="277" t="s">
        <v>709</v>
      </c>
      <c r="H94" s="507">
        <v>45691</v>
      </c>
      <c r="I94" s="277"/>
      <c r="J94" s="277"/>
      <c r="K94" s="277"/>
      <c r="L94" s="277"/>
      <c r="M94" s="277"/>
      <c r="N94" s="277"/>
      <c r="O94" s="277"/>
      <c r="P94" s="277"/>
      <c r="Q94" s="277"/>
      <c r="R94" s="277"/>
      <c r="S94" s="277">
        <v>1</v>
      </c>
      <c r="T94" s="518">
        <f t="shared" si="1"/>
        <v>1</v>
      </c>
      <c r="U94" s="277"/>
      <c r="V94" s="277"/>
      <c r="W94" s="277" t="s">
        <v>696</v>
      </c>
      <c r="X94" s="277" t="s">
        <v>690</v>
      </c>
      <c r="Y94" s="277" t="s">
        <v>690</v>
      </c>
      <c r="Z94" s="277" t="s">
        <v>723</v>
      </c>
      <c r="AA94" s="277" t="s">
        <v>706</v>
      </c>
      <c r="AB94" s="277" t="s">
        <v>473</v>
      </c>
      <c r="AC94" s="279"/>
    </row>
    <row r="95" spans="1:29" s="280" customFormat="1" ht="45">
      <c r="A95" s="277"/>
      <c r="B95" s="505" t="s">
        <v>2654</v>
      </c>
      <c r="C95" s="506" t="s">
        <v>2473</v>
      </c>
      <c r="E95" s="505" t="s">
        <v>2836</v>
      </c>
      <c r="F95" s="277" t="s">
        <v>422</v>
      </c>
      <c r="G95" s="277" t="s">
        <v>692</v>
      </c>
      <c r="H95" s="507">
        <v>45708</v>
      </c>
      <c r="I95" s="277"/>
      <c r="J95" s="277"/>
      <c r="K95" s="277"/>
      <c r="L95" s="277"/>
      <c r="M95" s="277"/>
      <c r="N95" s="277"/>
      <c r="O95" s="277"/>
      <c r="P95" s="277"/>
      <c r="Q95" s="277"/>
      <c r="R95" s="277"/>
      <c r="S95" s="277">
        <v>2</v>
      </c>
      <c r="T95" s="518">
        <f t="shared" si="1"/>
        <v>2</v>
      </c>
      <c r="U95" s="277"/>
      <c r="V95" s="277"/>
      <c r="W95" s="277" t="s">
        <v>696</v>
      </c>
      <c r="X95" s="277" t="s">
        <v>690</v>
      </c>
      <c r="Y95" s="277" t="s">
        <v>690</v>
      </c>
      <c r="Z95" s="277" t="s">
        <v>723</v>
      </c>
      <c r="AA95" s="277" t="s">
        <v>706</v>
      </c>
      <c r="AB95" s="277" t="s">
        <v>473</v>
      </c>
      <c r="AC95" s="279"/>
    </row>
    <row r="96" spans="1:29" s="280" customFormat="1" ht="45">
      <c r="A96" s="277"/>
      <c r="B96" s="505" t="s">
        <v>2655</v>
      </c>
      <c r="C96" s="506" t="s">
        <v>2474</v>
      </c>
      <c r="E96" s="505" t="s">
        <v>2837</v>
      </c>
      <c r="F96" s="277" t="s">
        <v>422</v>
      </c>
      <c r="G96" s="277" t="s">
        <v>692</v>
      </c>
      <c r="H96" s="507">
        <v>45708</v>
      </c>
      <c r="I96" s="277"/>
      <c r="J96" s="277"/>
      <c r="K96" s="277"/>
      <c r="L96" s="277"/>
      <c r="M96" s="277"/>
      <c r="N96" s="277"/>
      <c r="O96" s="277"/>
      <c r="P96" s="277"/>
      <c r="Q96" s="277"/>
      <c r="R96" s="277"/>
      <c r="S96" s="277">
        <v>2</v>
      </c>
      <c r="T96" s="518">
        <f t="shared" si="1"/>
        <v>2</v>
      </c>
      <c r="U96" s="277"/>
      <c r="V96" s="277"/>
      <c r="W96" s="277" t="s">
        <v>696</v>
      </c>
      <c r="X96" s="277" t="s">
        <v>690</v>
      </c>
      <c r="Y96" s="277" t="s">
        <v>690</v>
      </c>
      <c r="Z96" s="277" t="s">
        <v>723</v>
      </c>
      <c r="AA96" s="277" t="s">
        <v>706</v>
      </c>
      <c r="AB96" s="277" t="s">
        <v>473</v>
      </c>
      <c r="AC96" s="279"/>
    </row>
    <row r="97" spans="1:29" s="280" customFormat="1" ht="60">
      <c r="A97" s="277"/>
      <c r="B97" s="505" t="s">
        <v>2656</v>
      </c>
      <c r="C97" s="506" t="s">
        <v>2475</v>
      </c>
      <c r="E97" s="505" t="s">
        <v>2838</v>
      </c>
      <c r="F97" s="277" t="s">
        <v>422</v>
      </c>
      <c r="G97" s="277" t="s">
        <v>709</v>
      </c>
      <c r="H97" s="507">
        <v>45719</v>
      </c>
      <c r="I97" s="277"/>
      <c r="J97" s="277"/>
      <c r="K97" s="277"/>
      <c r="L97" s="277"/>
      <c r="M97" s="277"/>
      <c r="N97" s="277"/>
      <c r="O97" s="277"/>
      <c r="P97" s="277"/>
      <c r="Q97" s="277"/>
      <c r="R97" s="277"/>
      <c r="S97" s="277">
        <v>2</v>
      </c>
      <c r="T97" s="518">
        <f t="shared" si="1"/>
        <v>2</v>
      </c>
      <c r="U97" s="277"/>
      <c r="V97" s="277"/>
      <c r="W97" s="277" t="s">
        <v>696</v>
      </c>
      <c r="X97" s="277" t="s">
        <v>690</v>
      </c>
      <c r="Y97" s="277" t="s">
        <v>690</v>
      </c>
      <c r="Z97" s="277" t="s">
        <v>723</v>
      </c>
      <c r="AA97" s="277" t="s">
        <v>706</v>
      </c>
      <c r="AB97" s="277" t="s">
        <v>473</v>
      </c>
      <c r="AC97" s="279"/>
    </row>
    <row r="98" spans="1:29" s="280" customFormat="1" ht="60">
      <c r="A98" s="277"/>
      <c r="B98" s="505" t="s">
        <v>2657</v>
      </c>
      <c r="C98" s="506" t="s">
        <v>2476</v>
      </c>
      <c r="E98" s="505" t="s">
        <v>2839</v>
      </c>
      <c r="F98" s="277" t="s">
        <v>420</v>
      </c>
      <c r="G98" s="277" t="s">
        <v>709</v>
      </c>
      <c r="H98" s="507">
        <v>45909</v>
      </c>
      <c r="I98" s="277"/>
      <c r="J98" s="277"/>
      <c r="K98" s="277"/>
      <c r="L98" s="277"/>
      <c r="M98" s="277"/>
      <c r="N98" s="277"/>
      <c r="O98" s="277"/>
      <c r="P98" s="277"/>
      <c r="Q98" s="277"/>
      <c r="R98" s="277"/>
      <c r="S98" s="277">
        <v>1</v>
      </c>
      <c r="T98" s="518">
        <f t="shared" si="1"/>
        <v>1</v>
      </c>
      <c r="U98" s="277"/>
      <c r="V98" s="277"/>
      <c r="W98" s="277" t="s">
        <v>696</v>
      </c>
      <c r="X98" s="277" t="s">
        <v>690</v>
      </c>
      <c r="Y98" s="277" t="s">
        <v>690</v>
      </c>
      <c r="Z98" s="277" t="s">
        <v>723</v>
      </c>
      <c r="AA98" s="277" t="s">
        <v>706</v>
      </c>
      <c r="AB98" s="277" t="s">
        <v>473</v>
      </c>
      <c r="AC98" s="279"/>
    </row>
    <row r="99" spans="1:29" s="280" customFormat="1" ht="60">
      <c r="A99" s="277"/>
      <c r="B99" s="505" t="s">
        <v>2658</v>
      </c>
      <c r="C99" s="506" t="s">
        <v>2477</v>
      </c>
      <c r="E99" s="505" t="s">
        <v>2840</v>
      </c>
      <c r="F99" s="277" t="s">
        <v>420</v>
      </c>
      <c r="G99" s="277" t="s">
        <v>709</v>
      </c>
      <c r="H99" s="507">
        <v>45811</v>
      </c>
      <c r="I99" s="277"/>
      <c r="J99" s="277"/>
      <c r="K99" s="277"/>
      <c r="L99" s="277"/>
      <c r="M99" s="277"/>
      <c r="N99" s="277"/>
      <c r="O99" s="277"/>
      <c r="P99" s="277"/>
      <c r="Q99" s="277"/>
      <c r="R99" s="277"/>
      <c r="S99" s="277">
        <v>1</v>
      </c>
      <c r="T99" s="518">
        <f t="shared" si="1"/>
        <v>1</v>
      </c>
      <c r="U99" s="277"/>
      <c r="V99" s="277"/>
      <c r="W99" s="277" t="s">
        <v>696</v>
      </c>
      <c r="X99" s="277" t="s">
        <v>690</v>
      </c>
      <c r="Y99" s="277" t="s">
        <v>690</v>
      </c>
      <c r="Z99" s="277" t="s">
        <v>723</v>
      </c>
      <c r="AA99" s="277" t="s">
        <v>706</v>
      </c>
      <c r="AB99" s="277" t="s">
        <v>473</v>
      </c>
      <c r="AC99" s="279"/>
    </row>
    <row r="100" spans="1:29" s="280" customFormat="1" ht="45">
      <c r="A100" s="277"/>
      <c r="B100" s="505" t="s">
        <v>2659</v>
      </c>
      <c r="C100" s="506" t="s">
        <v>2478</v>
      </c>
      <c r="E100" s="505" t="s">
        <v>2841</v>
      </c>
      <c r="F100" s="277" t="s">
        <v>420</v>
      </c>
      <c r="G100" s="277" t="s">
        <v>709</v>
      </c>
      <c r="H100" s="507">
        <v>45979</v>
      </c>
      <c r="I100" s="277"/>
      <c r="J100" s="277"/>
      <c r="K100" s="277"/>
      <c r="L100" s="277"/>
      <c r="M100" s="277"/>
      <c r="N100" s="277"/>
      <c r="O100" s="277"/>
      <c r="P100" s="277"/>
      <c r="Q100" s="277"/>
      <c r="R100" s="277"/>
      <c r="S100" s="277">
        <v>1</v>
      </c>
      <c r="T100" s="518">
        <f t="shared" si="1"/>
        <v>1</v>
      </c>
      <c r="U100" s="277"/>
      <c r="V100" s="277"/>
      <c r="W100" s="277" t="s">
        <v>696</v>
      </c>
      <c r="X100" s="277" t="s">
        <v>690</v>
      </c>
      <c r="Y100" s="277" t="s">
        <v>690</v>
      </c>
      <c r="Z100" s="277" t="s">
        <v>723</v>
      </c>
      <c r="AA100" s="277" t="s">
        <v>706</v>
      </c>
      <c r="AB100" s="277" t="s">
        <v>473</v>
      </c>
      <c r="AC100" s="279"/>
    </row>
    <row r="101" spans="1:29" s="280" customFormat="1" ht="60">
      <c r="A101" s="277"/>
      <c r="B101" s="505" t="s">
        <v>2605</v>
      </c>
      <c r="C101" s="506" t="s">
        <v>2423</v>
      </c>
      <c r="E101" s="505" t="s">
        <v>2842</v>
      </c>
      <c r="F101" s="277" t="s">
        <v>422</v>
      </c>
      <c r="G101" s="277" t="s">
        <v>692</v>
      </c>
      <c r="H101" s="507">
        <v>45908</v>
      </c>
      <c r="I101" s="277"/>
      <c r="J101" s="277"/>
      <c r="K101" s="277"/>
      <c r="L101" s="277"/>
      <c r="M101" s="277"/>
      <c r="N101" s="277"/>
      <c r="O101" s="277"/>
      <c r="P101" s="277"/>
      <c r="Q101" s="277"/>
      <c r="R101" s="277"/>
      <c r="S101" s="277">
        <v>2</v>
      </c>
      <c r="T101" s="518">
        <f t="shared" si="1"/>
        <v>2</v>
      </c>
      <c r="U101" s="277"/>
      <c r="V101" s="277"/>
      <c r="W101" s="277" t="s">
        <v>696</v>
      </c>
      <c r="X101" s="277" t="s">
        <v>690</v>
      </c>
      <c r="Y101" s="277" t="s">
        <v>690</v>
      </c>
      <c r="Z101" s="277" t="s">
        <v>723</v>
      </c>
      <c r="AA101" s="277" t="s">
        <v>706</v>
      </c>
      <c r="AB101" s="277" t="s">
        <v>473</v>
      </c>
      <c r="AC101" s="279"/>
    </row>
    <row r="102" spans="1:29" s="280" customFormat="1" ht="15.75">
      <c r="A102" s="277"/>
      <c r="B102" s="505"/>
      <c r="C102" s="506"/>
      <c r="E102" s="505"/>
      <c r="F102" s="277"/>
      <c r="G102" s="277"/>
      <c r="H102" s="507"/>
      <c r="I102" s="277"/>
      <c r="J102" s="277"/>
      <c r="K102" s="277"/>
      <c r="L102" s="277"/>
      <c r="M102" s="277"/>
      <c r="N102" s="277"/>
      <c r="O102" s="277"/>
      <c r="P102" s="277"/>
      <c r="Q102" s="277"/>
      <c r="R102" s="277"/>
      <c r="S102" s="277"/>
      <c r="T102" s="518">
        <f t="shared" si="1"/>
        <v>0</v>
      </c>
      <c r="U102" s="277"/>
      <c r="V102" s="277"/>
      <c r="W102" s="277"/>
      <c r="X102" s="277"/>
      <c r="Y102" s="277"/>
      <c r="Z102" s="277"/>
      <c r="AA102" s="277"/>
      <c r="AB102" s="277"/>
      <c r="AC102" s="279"/>
    </row>
    <row r="103" spans="1:29" s="280" customFormat="1" ht="15.75">
      <c r="A103" s="277"/>
      <c r="B103" s="505"/>
      <c r="C103" s="506"/>
      <c r="E103" s="505"/>
      <c r="F103" s="277"/>
      <c r="G103" s="277"/>
      <c r="H103" s="507"/>
      <c r="I103" s="277"/>
      <c r="J103" s="277"/>
      <c r="K103" s="277"/>
      <c r="L103" s="277"/>
      <c r="M103" s="277"/>
      <c r="N103" s="277"/>
      <c r="O103" s="277"/>
      <c r="P103" s="277"/>
      <c r="Q103" s="277"/>
      <c r="R103" s="277"/>
      <c r="S103" s="277"/>
      <c r="T103" s="518">
        <f t="shared" si="1"/>
        <v>0</v>
      </c>
      <c r="U103" s="277"/>
      <c r="V103" s="277"/>
      <c r="W103" s="277"/>
      <c r="X103" s="277"/>
      <c r="Y103" s="277"/>
      <c r="Z103" s="277"/>
      <c r="AA103" s="277"/>
      <c r="AB103" s="277"/>
      <c r="AC103" s="279"/>
    </row>
    <row r="104" spans="1:29" s="280" customFormat="1" ht="60">
      <c r="A104" s="277"/>
      <c r="B104" s="505" t="s">
        <v>2660</v>
      </c>
      <c r="C104" s="506" t="s">
        <v>2479</v>
      </c>
      <c r="E104" s="505" t="s">
        <v>2843</v>
      </c>
      <c r="F104" s="277" t="s">
        <v>422</v>
      </c>
      <c r="G104" s="277" t="s">
        <v>709</v>
      </c>
      <c r="H104" s="507">
        <v>45937</v>
      </c>
      <c r="I104" s="277"/>
      <c r="J104" s="277"/>
      <c r="K104" s="277"/>
      <c r="L104" s="277"/>
      <c r="M104" s="277"/>
      <c r="N104" s="277"/>
      <c r="O104" s="277"/>
      <c r="P104" s="277"/>
      <c r="Q104" s="277"/>
      <c r="R104" s="277"/>
      <c r="S104" s="277">
        <v>2</v>
      </c>
      <c r="T104" s="518">
        <f t="shared" si="1"/>
        <v>2</v>
      </c>
      <c r="U104" s="277"/>
      <c r="V104" s="277"/>
      <c r="W104" s="277" t="s">
        <v>696</v>
      </c>
      <c r="X104" s="277" t="s">
        <v>690</v>
      </c>
      <c r="Y104" s="277" t="s">
        <v>690</v>
      </c>
      <c r="Z104" s="277" t="s">
        <v>723</v>
      </c>
      <c r="AA104" s="277" t="s">
        <v>706</v>
      </c>
      <c r="AB104" s="277" t="s">
        <v>473</v>
      </c>
      <c r="AC104" s="279"/>
    </row>
    <row r="105" spans="1:29" s="280" customFormat="1" ht="60">
      <c r="A105" s="277"/>
      <c r="B105" s="505" t="s">
        <v>2661</v>
      </c>
      <c r="C105" s="506" t="s">
        <v>2480</v>
      </c>
      <c r="E105" s="505" t="s">
        <v>2844</v>
      </c>
      <c r="F105" s="277" t="s">
        <v>422</v>
      </c>
      <c r="G105" s="277" t="s">
        <v>692</v>
      </c>
      <c r="H105" s="507">
        <v>45965</v>
      </c>
      <c r="I105" s="277"/>
      <c r="J105" s="277"/>
      <c r="K105" s="277"/>
      <c r="L105" s="277"/>
      <c r="M105" s="277"/>
      <c r="N105" s="277"/>
      <c r="O105" s="277"/>
      <c r="P105" s="277"/>
      <c r="Q105" s="277"/>
      <c r="R105" s="277"/>
      <c r="S105" s="277">
        <v>2</v>
      </c>
      <c r="T105" s="518">
        <f t="shared" si="1"/>
        <v>2</v>
      </c>
      <c r="U105" s="277"/>
      <c r="V105" s="277"/>
      <c r="W105" s="277" t="s">
        <v>696</v>
      </c>
      <c r="X105" s="277" t="s">
        <v>690</v>
      </c>
      <c r="Y105" s="277" t="s">
        <v>690</v>
      </c>
      <c r="Z105" s="277" t="s">
        <v>723</v>
      </c>
      <c r="AA105" s="277" t="s">
        <v>706</v>
      </c>
      <c r="AB105" s="277" t="s">
        <v>473</v>
      </c>
      <c r="AC105" s="279"/>
    </row>
    <row r="106" spans="1:29" s="280" customFormat="1" ht="45">
      <c r="A106" s="277"/>
      <c r="B106" s="505" t="s">
        <v>2662</v>
      </c>
      <c r="C106" s="506" t="s">
        <v>2481</v>
      </c>
      <c r="E106" s="505" t="s">
        <v>2845</v>
      </c>
      <c r="F106" s="277" t="s">
        <v>420</v>
      </c>
      <c r="G106" s="277" t="s">
        <v>709</v>
      </c>
      <c r="H106" s="507">
        <v>45897</v>
      </c>
      <c r="I106" s="277"/>
      <c r="J106" s="277"/>
      <c r="K106" s="277"/>
      <c r="L106" s="277"/>
      <c r="M106" s="277"/>
      <c r="N106" s="277"/>
      <c r="O106" s="277"/>
      <c r="P106" s="277"/>
      <c r="Q106" s="277"/>
      <c r="R106" s="277"/>
      <c r="S106" s="277">
        <v>1</v>
      </c>
      <c r="T106" s="518">
        <f t="shared" si="1"/>
        <v>1</v>
      </c>
      <c r="U106" s="277"/>
      <c r="V106" s="277"/>
      <c r="W106" s="277" t="s">
        <v>696</v>
      </c>
      <c r="X106" s="277" t="s">
        <v>690</v>
      </c>
      <c r="Y106" s="277" t="s">
        <v>690</v>
      </c>
      <c r="Z106" s="277" t="s">
        <v>723</v>
      </c>
      <c r="AA106" s="277" t="s">
        <v>706</v>
      </c>
      <c r="AB106" s="277" t="s">
        <v>473</v>
      </c>
      <c r="AC106" s="279"/>
    </row>
    <row r="107" spans="1:29" s="280" customFormat="1" ht="15.75">
      <c r="A107" s="277"/>
      <c r="B107" s="505"/>
      <c r="C107" s="506"/>
      <c r="E107" s="505"/>
      <c r="F107" s="277"/>
      <c r="G107" s="277"/>
      <c r="H107" s="507"/>
      <c r="I107" s="277"/>
      <c r="J107" s="277"/>
      <c r="K107" s="277"/>
      <c r="L107" s="277"/>
      <c r="M107" s="277"/>
      <c r="N107" s="277"/>
      <c r="O107" s="277"/>
      <c r="P107" s="277"/>
      <c r="Q107" s="277"/>
      <c r="R107" s="277"/>
      <c r="S107" s="277"/>
      <c r="T107" s="518">
        <f t="shared" si="1"/>
        <v>0</v>
      </c>
      <c r="U107" s="277"/>
      <c r="V107" s="277"/>
      <c r="W107" s="277"/>
      <c r="X107" s="277"/>
      <c r="Y107" s="277"/>
      <c r="Z107" s="277"/>
      <c r="AA107" s="277"/>
      <c r="AB107" s="277"/>
      <c r="AC107" s="279"/>
    </row>
    <row r="108" spans="1:29" s="280" customFormat="1" ht="60">
      <c r="A108" s="277"/>
      <c r="B108" s="505" t="s">
        <v>2663</v>
      </c>
      <c r="C108" s="506" t="s">
        <v>2482</v>
      </c>
      <c r="E108" s="505" t="s">
        <v>2847</v>
      </c>
      <c r="F108" s="277" t="s">
        <v>422</v>
      </c>
      <c r="G108" s="277" t="s">
        <v>692</v>
      </c>
      <c r="H108" s="507">
        <v>45967</v>
      </c>
      <c r="I108" s="277"/>
      <c r="J108" s="277"/>
      <c r="K108" s="277"/>
      <c r="L108" s="277"/>
      <c r="M108" s="277"/>
      <c r="N108" s="277"/>
      <c r="O108" s="277"/>
      <c r="P108" s="277"/>
      <c r="Q108" s="277"/>
      <c r="R108" s="277"/>
      <c r="S108" s="277">
        <v>2</v>
      </c>
      <c r="T108" s="518">
        <f t="shared" si="1"/>
        <v>2</v>
      </c>
      <c r="U108" s="277"/>
      <c r="V108" s="277"/>
      <c r="W108" s="277" t="s">
        <v>696</v>
      </c>
      <c r="X108" s="277" t="s">
        <v>690</v>
      </c>
      <c r="Y108" s="277" t="s">
        <v>690</v>
      </c>
      <c r="Z108" s="277" t="s">
        <v>723</v>
      </c>
      <c r="AA108" s="277" t="s">
        <v>706</v>
      </c>
      <c r="AB108" s="277" t="s">
        <v>473</v>
      </c>
      <c r="AC108" s="279"/>
    </row>
    <row r="109" spans="1:29" s="280" customFormat="1" ht="45">
      <c r="A109" s="277"/>
      <c r="B109" s="505" t="s">
        <v>2664</v>
      </c>
      <c r="C109" s="506" t="s">
        <v>2483</v>
      </c>
      <c r="E109" s="505" t="s">
        <v>2848</v>
      </c>
      <c r="F109" s="277" t="s">
        <v>420</v>
      </c>
      <c r="G109" s="277" t="s">
        <v>709</v>
      </c>
      <c r="H109" s="507">
        <v>45952</v>
      </c>
      <c r="I109" s="277"/>
      <c r="J109" s="277"/>
      <c r="K109" s="277"/>
      <c r="L109" s="277"/>
      <c r="M109" s="277"/>
      <c r="N109" s="277"/>
      <c r="O109" s="277"/>
      <c r="P109" s="277"/>
      <c r="Q109" s="277"/>
      <c r="R109" s="277"/>
      <c r="S109" s="277">
        <v>1</v>
      </c>
      <c r="T109" s="518">
        <f t="shared" si="1"/>
        <v>1</v>
      </c>
      <c r="U109" s="277"/>
      <c r="V109" s="277"/>
      <c r="W109" s="277" t="s">
        <v>696</v>
      </c>
      <c r="X109" s="277" t="s">
        <v>690</v>
      </c>
      <c r="Y109" s="277" t="s">
        <v>690</v>
      </c>
      <c r="Z109" s="277" t="s">
        <v>723</v>
      </c>
      <c r="AA109" s="277" t="s">
        <v>706</v>
      </c>
      <c r="AB109" s="277" t="s">
        <v>473</v>
      </c>
      <c r="AC109" s="279"/>
    </row>
    <row r="110" spans="1:29" s="280" customFormat="1" ht="60">
      <c r="A110" s="277"/>
      <c r="B110" s="505" t="s">
        <v>2665</v>
      </c>
      <c r="C110" s="506" t="s">
        <v>2484</v>
      </c>
      <c r="E110" s="505" t="s">
        <v>2849</v>
      </c>
      <c r="F110" s="277" t="s">
        <v>420</v>
      </c>
      <c r="G110" s="277" t="s">
        <v>709</v>
      </c>
      <c r="H110" s="507">
        <v>45847</v>
      </c>
      <c r="I110" s="277"/>
      <c r="J110" s="277"/>
      <c r="K110" s="277"/>
      <c r="L110" s="277"/>
      <c r="M110" s="277"/>
      <c r="N110" s="277"/>
      <c r="O110" s="277"/>
      <c r="P110" s="277"/>
      <c r="Q110" s="277"/>
      <c r="R110" s="277"/>
      <c r="S110" s="277">
        <v>1</v>
      </c>
      <c r="T110" s="518">
        <f t="shared" si="1"/>
        <v>1</v>
      </c>
      <c r="U110" s="277"/>
      <c r="V110" s="277"/>
      <c r="W110" s="277" t="s">
        <v>696</v>
      </c>
      <c r="X110" s="277" t="s">
        <v>690</v>
      </c>
      <c r="Y110" s="277" t="s">
        <v>690</v>
      </c>
      <c r="Z110" s="277" t="s">
        <v>723</v>
      </c>
      <c r="AA110" s="277" t="s">
        <v>706</v>
      </c>
      <c r="AB110" s="277" t="s">
        <v>473</v>
      </c>
      <c r="AC110" s="279"/>
    </row>
    <row r="111" spans="1:29" s="280" customFormat="1" ht="45">
      <c r="A111" s="277"/>
      <c r="B111" s="505" t="s">
        <v>2666</v>
      </c>
      <c r="C111" s="506" t="s">
        <v>2485</v>
      </c>
      <c r="E111" s="505" t="s">
        <v>2850</v>
      </c>
      <c r="F111" s="277" t="s">
        <v>420</v>
      </c>
      <c r="G111" s="277" t="s">
        <v>709</v>
      </c>
      <c r="H111" s="507">
        <v>45805</v>
      </c>
      <c r="I111" s="277"/>
      <c r="J111" s="277"/>
      <c r="K111" s="277"/>
      <c r="L111" s="277"/>
      <c r="M111" s="277"/>
      <c r="N111" s="277"/>
      <c r="O111" s="277"/>
      <c r="P111" s="277"/>
      <c r="Q111" s="277"/>
      <c r="R111" s="277"/>
      <c r="S111" s="277">
        <v>1</v>
      </c>
      <c r="T111" s="518">
        <f t="shared" si="1"/>
        <v>1</v>
      </c>
      <c r="U111" s="277"/>
      <c r="V111" s="277"/>
      <c r="W111" s="277" t="s">
        <v>696</v>
      </c>
      <c r="X111" s="277" t="s">
        <v>690</v>
      </c>
      <c r="Y111" s="277" t="s">
        <v>690</v>
      </c>
      <c r="Z111" s="277" t="s">
        <v>723</v>
      </c>
      <c r="AA111" s="277" t="s">
        <v>706</v>
      </c>
      <c r="AB111" s="277" t="s">
        <v>473</v>
      </c>
      <c r="AC111" s="279"/>
    </row>
    <row r="112" spans="1:29" s="280" customFormat="1" ht="60">
      <c r="A112" s="277"/>
      <c r="B112" s="505" t="s">
        <v>2667</v>
      </c>
      <c r="C112" s="506" t="s">
        <v>2486</v>
      </c>
      <c r="E112" s="505" t="s">
        <v>2851</v>
      </c>
      <c r="F112" s="277" t="s">
        <v>426</v>
      </c>
      <c r="G112" s="277" t="s">
        <v>692</v>
      </c>
      <c r="H112" s="507">
        <v>45891</v>
      </c>
      <c r="I112" s="277"/>
      <c r="J112" s="277"/>
      <c r="K112" s="277"/>
      <c r="L112" s="277"/>
      <c r="M112" s="277"/>
      <c r="N112" s="277">
        <v>1</v>
      </c>
      <c r="O112" s="277"/>
      <c r="P112" s="277"/>
      <c r="Q112" s="277"/>
      <c r="R112" s="277"/>
      <c r="S112" s="277"/>
      <c r="T112" s="518">
        <f t="shared" si="1"/>
        <v>1</v>
      </c>
      <c r="U112" s="277"/>
      <c r="V112" s="277"/>
      <c r="W112" s="277" t="s">
        <v>696</v>
      </c>
      <c r="X112" s="277" t="s">
        <v>690</v>
      </c>
      <c r="Y112" s="277" t="s">
        <v>690</v>
      </c>
      <c r="Z112" s="277" t="s">
        <v>723</v>
      </c>
      <c r="AA112" s="277" t="s">
        <v>706</v>
      </c>
      <c r="AB112" s="277" t="s">
        <v>473</v>
      </c>
      <c r="AC112" s="279"/>
    </row>
    <row r="113" spans="1:29" s="280" customFormat="1" ht="60">
      <c r="A113" s="277"/>
      <c r="B113" s="505" t="s">
        <v>2668</v>
      </c>
      <c r="C113" s="506" t="s">
        <v>2487</v>
      </c>
      <c r="E113" s="505" t="s">
        <v>2852</v>
      </c>
      <c r="F113" s="277" t="s">
        <v>426</v>
      </c>
      <c r="G113" s="277" t="s">
        <v>692</v>
      </c>
      <c r="H113" s="507">
        <v>45912</v>
      </c>
      <c r="I113" s="277"/>
      <c r="J113" s="277"/>
      <c r="K113" s="277"/>
      <c r="L113" s="277"/>
      <c r="M113" s="277"/>
      <c r="N113" s="277">
        <v>1</v>
      </c>
      <c r="O113" s="277"/>
      <c r="P113" s="277"/>
      <c r="Q113" s="277"/>
      <c r="R113" s="277"/>
      <c r="S113" s="277"/>
      <c r="T113" s="518">
        <f t="shared" si="1"/>
        <v>1</v>
      </c>
      <c r="U113" s="277"/>
      <c r="V113" s="277"/>
      <c r="W113" s="277" t="s">
        <v>696</v>
      </c>
      <c r="X113" s="277" t="s">
        <v>690</v>
      </c>
      <c r="Y113" s="277" t="s">
        <v>690</v>
      </c>
      <c r="Z113" s="277" t="s">
        <v>723</v>
      </c>
      <c r="AA113" s="277" t="s">
        <v>706</v>
      </c>
      <c r="AB113" s="277" t="s">
        <v>473</v>
      </c>
      <c r="AC113" s="279"/>
    </row>
    <row r="114" spans="1:29" s="280" customFormat="1" ht="60">
      <c r="A114" s="277"/>
      <c r="B114" s="505" t="s">
        <v>2669</v>
      </c>
      <c r="C114" s="506" t="s">
        <v>2488</v>
      </c>
      <c r="E114" s="505" t="s">
        <v>2853</v>
      </c>
      <c r="F114" s="277" t="s">
        <v>424</v>
      </c>
      <c r="G114" s="277" t="s">
        <v>692</v>
      </c>
      <c r="H114" s="507">
        <v>45980</v>
      </c>
      <c r="I114" s="277"/>
      <c r="J114" s="277"/>
      <c r="K114" s="277"/>
      <c r="L114" s="277"/>
      <c r="M114" s="277"/>
      <c r="N114" s="277"/>
      <c r="O114" s="277"/>
      <c r="P114" s="277"/>
      <c r="Q114" s="277"/>
      <c r="R114" s="277"/>
      <c r="S114" s="277">
        <v>111</v>
      </c>
      <c r="T114" s="518">
        <f t="shared" si="1"/>
        <v>111</v>
      </c>
      <c r="U114" s="277"/>
      <c r="V114" s="277"/>
      <c r="W114" s="277" t="s">
        <v>696</v>
      </c>
      <c r="X114" s="277" t="s">
        <v>690</v>
      </c>
      <c r="Y114" s="277" t="s">
        <v>690</v>
      </c>
      <c r="Z114" s="277" t="s">
        <v>723</v>
      </c>
      <c r="AA114" s="277" t="s">
        <v>706</v>
      </c>
      <c r="AB114" s="277" t="s">
        <v>474</v>
      </c>
      <c r="AC114" s="279"/>
    </row>
    <row r="115" spans="1:29" s="280" customFormat="1" ht="45">
      <c r="A115" s="277"/>
      <c r="B115" s="505" t="s">
        <v>2670</v>
      </c>
      <c r="C115" s="506" t="s">
        <v>2489</v>
      </c>
      <c r="E115" s="505" t="s">
        <v>2854</v>
      </c>
      <c r="F115" s="277" t="s">
        <v>420</v>
      </c>
      <c r="G115" s="277" t="s">
        <v>709</v>
      </c>
      <c r="H115" s="507">
        <v>45841</v>
      </c>
      <c r="I115" s="277"/>
      <c r="J115" s="277"/>
      <c r="K115" s="277"/>
      <c r="L115" s="277"/>
      <c r="M115" s="277"/>
      <c r="N115" s="277"/>
      <c r="O115" s="277"/>
      <c r="P115" s="277"/>
      <c r="Q115" s="277"/>
      <c r="R115" s="277"/>
      <c r="S115" s="277">
        <v>1</v>
      </c>
      <c r="T115" s="518">
        <f t="shared" si="1"/>
        <v>1</v>
      </c>
      <c r="U115" s="277"/>
      <c r="V115" s="277"/>
      <c r="W115" s="277" t="s">
        <v>696</v>
      </c>
      <c r="X115" s="277" t="s">
        <v>690</v>
      </c>
      <c r="Y115" s="277" t="s">
        <v>690</v>
      </c>
      <c r="Z115" s="277" t="s">
        <v>723</v>
      </c>
      <c r="AA115" s="277" t="s">
        <v>706</v>
      </c>
      <c r="AB115" s="277" t="s">
        <v>473</v>
      </c>
      <c r="AC115" s="279"/>
    </row>
    <row r="116" spans="1:29" s="280" customFormat="1" ht="60">
      <c r="A116" s="277"/>
      <c r="B116" s="505" t="s">
        <v>2613</v>
      </c>
      <c r="C116" s="506" t="s">
        <v>2431</v>
      </c>
      <c r="E116" s="505" t="s">
        <v>2855</v>
      </c>
      <c r="F116" s="277" t="s">
        <v>420</v>
      </c>
      <c r="G116" s="277" t="s">
        <v>709</v>
      </c>
      <c r="H116" s="507">
        <v>45838</v>
      </c>
      <c r="I116" s="277"/>
      <c r="J116" s="277"/>
      <c r="K116" s="277"/>
      <c r="L116" s="277"/>
      <c r="M116" s="277"/>
      <c r="N116" s="277"/>
      <c r="O116" s="277"/>
      <c r="P116" s="277"/>
      <c r="Q116" s="277"/>
      <c r="R116" s="277"/>
      <c r="S116" s="277">
        <v>1</v>
      </c>
      <c r="T116" s="518">
        <f t="shared" si="1"/>
        <v>1</v>
      </c>
      <c r="U116" s="277"/>
      <c r="V116" s="277"/>
      <c r="W116" s="277" t="s">
        <v>696</v>
      </c>
      <c r="X116" s="277" t="s">
        <v>690</v>
      </c>
      <c r="Y116" s="277" t="s">
        <v>690</v>
      </c>
      <c r="Z116" s="277" t="s">
        <v>723</v>
      </c>
      <c r="AA116" s="277" t="s">
        <v>706</v>
      </c>
      <c r="AB116" s="277" t="s">
        <v>473</v>
      </c>
      <c r="AC116" s="279"/>
    </row>
    <row r="117" spans="1:29" s="280" customFormat="1" ht="60">
      <c r="A117" s="277"/>
      <c r="B117" s="505" t="s">
        <v>2671</v>
      </c>
      <c r="C117" s="506" t="s">
        <v>2490</v>
      </c>
      <c r="E117" s="505" t="s">
        <v>2856</v>
      </c>
      <c r="F117" s="277" t="s">
        <v>420</v>
      </c>
      <c r="G117" s="277" t="s">
        <v>709</v>
      </c>
      <c r="H117" s="507">
        <v>46010</v>
      </c>
      <c r="I117" s="277"/>
      <c r="J117" s="277"/>
      <c r="K117" s="277"/>
      <c r="L117" s="277"/>
      <c r="M117" s="277"/>
      <c r="N117" s="277"/>
      <c r="O117" s="277"/>
      <c r="P117" s="277"/>
      <c r="Q117" s="277"/>
      <c r="R117" s="277"/>
      <c r="S117" s="277">
        <v>1</v>
      </c>
      <c r="T117" s="518">
        <f t="shared" si="1"/>
        <v>1</v>
      </c>
      <c r="U117" s="277"/>
      <c r="V117" s="277"/>
      <c r="W117" s="277" t="s">
        <v>696</v>
      </c>
      <c r="X117" s="277" t="s">
        <v>690</v>
      </c>
      <c r="Y117" s="277" t="s">
        <v>690</v>
      </c>
      <c r="Z117" s="277" t="s">
        <v>723</v>
      </c>
      <c r="AA117" s="277" t="s">
        <v>706</v>
      </c>
      <c r="AB117" s="277" t="s">
        <v>473</v>
      </c>
      <c r="AC117" s="279"/>
    </row>
    <row r="118" spans="1:29" s="280" customFormat="1" ht="60">
      <c r="A118" s="277"/>
      <c r="B118" s="505" t="s">
        <v>2672</v>
      </c>
      <c r="C118" s="506" t="s">
        <v>2491</v>
      </c>
      <c r="E118" s="505" t="s">
        <v>2857</v>
      </c>
      <c r="F118" s="277" t="s">
        <v>422</v>
      </c>
      <c r="G118" s="277" t="s">
        <v>692</v>
      </c>
      <c r="H118" s="507">
        <v>45770</v>
      </c>
      <c r="I118" s="277"/>
      <c r="J118" s="277"/>
      <c r="K118" s="277"/>
      <c r="L118" s="277"/>
      <c r="M118" s="277"/>
      <c r="N118" s="277"/>
      <c r="O118" s="277"/>
      <c r="P118" s="277"/>
      <c r="Q118" s="277"/>
      <c r="R118" s="277"/>
      <c r="S118" s="277">
        <v>2</v>
      </c>
      <c r="T118" s="518">
        <f t="shared" si="1"/>
        <v>2</v>
      </c>
      <c r="U118" s="277"/>
      <c r="V118" s="277"/>
      <c r="W118" s="277" t="s">
        <v>696</v>
      </c>
      <c r="X118" s="277" t="s">
        <v>690</v>
      </c>
      <c r="Y118" s="277" t="s">
        <v>690</v>
      </c>
      <c r="Z118" s="277" t="s">
        <v>723</v>
      </c>
      <c r="AA118" s="277" t="s">
        <v>706</v>
      </c>
      <c r="AB118" s="277" t="s">
        <v>473</v>
      </c>
      <c r="AC118" s="279"/>
    </row>
    <row r="119" spans="1:29" s="280" customFormat="1" ht="60">
      <c r="A119" s="277"/>
      <c r="B119" s="505" t="s">
        <v>2673</v>
      </c>
      <c r="C119" s="506" t="s">
        <v>2492</v>
      </c>
      <c r="E119" s="505" t="s">
        <v>2858</v>
      </c>
      <c r="F119" s="277" t="s">
        <v>422</v>
      </c>
      <c r="G119" s="277" t="s">
        <v>709</v>
      </c>
      <c r="H119" s="507">
        <v>45974</v>
      </c>
      <c r="I119" s="277"/>
      <c r="J119" s="277"/>
      <c r="K119" s="277"/>
      <c r="L119" s="277"/>
      <c r="M119" s="277"/>
      <c r="N119" s="277"/>
      <c r="O119" s="277"/>
      <c r="P119" s="277"/>
      <c r="Q119" s="277"/>
      <c r="R119" s="277"/>
      <c r="S119" s="277">
        <v>2</v>
      </c>
      <c r="T119" s="518">
        <f t="shared" si="1"/>
        <v>2</v>
      </c>
      <c r="U119" s="277"/>
      <c r="V119" s="277"/>
      <c r="W119" s="277" t="s">
        <v>696</v>
      </c>
      <c r="X119" s="277" t="s">
        <v>690</v>
      </c>
      <c r="Y119" s="277" t="s">
        <v>690</v>
      </c>
      <c r="Z119" s="277" t="s">
        <v>723</v>
      </c>
      <c r="AA119" s="277" t="s">
        <v>706</v>
      </c>
      <c r="AB119" s="277" t="s">
        <v>473</v>
      </c>
      <c r="AC119" s="279"/>
    </row>
    <row r="120" spans="1:29" s="280" customFormat="1" ht="45">
      <c r="A120" s="277"/>
      <c r="B120" s="505" t="s">
        <v>1787</v>
      </c>
      <c r="C120" s="506" t="s">
        <v>2493</v>
      </c>
      <c r="E120" s="505" t="s">
        <v>2859</v>
      </c>
      <c r="F120" s="277" t="s">
        <v>420</v>
      </c>
      <c r="G120" s="277" t="s">
        <v>709</v>
      </c>
      <c r="H120" s="507">
        <v>46006</v>
      </c>
      <c r="I120" s="277"/>
      <c r="J120" s="277"/>
      <c r="K120" s="277"/>
      <c r="L120" s="277"/>
      <c r="M120" s="277"/>
      <c r="N120" s="277"/>
      <c r="O120" s="277"/>
      <c r="P120" s="277"/>
      <c r="Q120" s="277"/>
      <c r="R120" s="277"/>
      <c r="S120" s="277">
        <v>1</v>
      </c>
      <c r="T120" s="518">
        <f t="shared" si="1"/>
        <v>1</v>
      </c>
      <c r="U120" s="277"/>
      <c r="V120" s="277"/>
      <c r="W120" s="277" t="s">
        <v>696</v>
      </c>
      <c r="X120" s="277" t="s">
        <v>690</v>
      </c>
      <c r="Y120" s="277" t="s">
        <v>690</v>
      </c>
      <c r="Z120" s="277" t="s">
        <v>723</v>
      </c>
      <c r="AA120" s="277" t="s">
        <v>706</v>
      </c>
      <c r="AB120" s="277" t="s">
        <v>473</v>
      </c>
      <c r="AC120" s="279"/>
    </row>
    <row r="121" spans="1:29" s="280" customFormat="1" ht="45">
      <c r="A121" s="277"/>
      <c r="B121" s="505" t="s">
        <v>2674</v>
      </c>
      <c r="C121" s="506" t="s">
        <v>2494</v>
      </c>
      <c r="E121" s="505" t="s">
        <v>2860</v>
      </c>
      <c r="F121" s="277" t="s">
        <v>420</v>
      </c>
      <c r="G121" s="277" t="s">
        <v>709</v>
      </c>
      <c r="H121" s="507">
        <v>45817</v>
      </c>
      <c r="I121" s="277"/>
      <c r="J121" s="277"/>
      <c r="K121" s="277"/>
      <c r="L121" s="277"/>
      <c r="M121" s="277"/>
      <c r="N121" s="277"/>
      <c r="O121" s="277"/>
      <c r="P121" s="277"/>
      <c r="Q121" s="277"/>
      <c r="R121" s="277"/>
      <c r="S121" s="277">
        <v>1</v>
      </c>
      <c r="T121" s="518">
        <f t="shared" si="1"/>
        <v>1</v>
      </c>
      <c r="U121" s="277"/>
      <c r="V121" s="277"/>
      <c r="W121" s="277" t="s">
        <v>696</v>
      </c>
      <c r="X121" s="277" t="s">
        <v>690</v>
      </c>
      <c r="Y121" s="277" t="s">
        <v>690</v>
      </c>
      <c r="Z121" s="277" t="s">
        <v>723</v>
      </c>
      <c r="AA121" s="277" t="s">
        <v>706</v>
      </c>
      <c r="AB121" s="277" t="s">
        <v>473</v>
      </c>
      <c r="AC121" s="279"/>
    </row>
    <row r="122" spans="1:29" s="280" customFormat="1" ht="60">
      <c r="A122" s="277"/>
      <c r="B122" s="505" t="s">
        <v>2675</v>
      </c>
      <c r="C122" s="506" t="s">
        <v>2495</v>
      </c>
      <c r="E122" s="505" t="s">
        <v>2861</v>
      </c>
      <c r="F122" s="277" t="s">
        <v>420</v>
      </c>
      <c r="G122" s="277" t="s">
        <v>709</v>
      </c>
      <c r="H122" s="507">
        <v>45748</v>
      </c>
      <c r="I122" s="277"/>
      <c r="J122" s="277"/>
      <c r="K122" s="277"/>
      <c r="L122" s="277"/>
      <c r="M122" s="277"/>
      <c r="N122" s="277"/>
      <c r="O122" s="277"/>
      <c r="P122" s="277"/>
      <c r="Q122" s="277"/>
      <c r="R122" s="277"/>
      <c r="S122" s="277">
        <v>1</v>
      </c>
      <c r="T122" s="518">
        <f t="shared" si="1"/>
        <v>1</v>
      </c>
      <c r="U122" s="277"/>
      <c r="V122" s="277"/>
      <c r="W122" s="277" t="s">
        <v>696</v>
      </c>
      <c r="X122" s="277" t="s">
        <v>690</v>
      </c>
      <c r="Y122" s="277" t="s">
        <v>690</v>
      </c>
      <c r="Z122" s="277" t="s">
        <v>723</v>
      </c>
      <c r="AA122" s="277" t="s">
        <v>706</v>
      </c>
      <c r="AB122" s="277" t="s">
        <v>473</v>
      </c>
      <c r="AC122" s="279"/>
    </row>
    <row r="123" spans="1:29" s="280" customFormat="1" ht="45">
      <c r="A123" s="277"/>
      <c r="B123" s="505" t="s">
        <v>2676</v>
      </c>
      <c r="C123" s="506" t="s">
        <v>2496</v>
      </c>
      <c r="E123" s="505" t="s">
        <v>2862</v>
      </c>
      <c r="F123" s="277" t="s">
        <v>420</v>
      </c>
      <c r="G123" s="277" t="s">
        <v>709</v>
      </c>
      <c r="H123" s="507">
        <v>45972</v>
      </c>
      <c r="I123" s="277"/>
      <c r="J123" s="277"/>
      <c r="K123" s="277"/>
      <c r="L123" s="277"/>
      <c r="M123" s="277"/>
      <c r="N123" s="277"/>
      <c r="O123" s="277"/>
      <c r="P123" s="277"/>
      <c r="Q123" s="277"/>
      <c r="R123" s="277"/>
      <c r="S123" s="277">
        <v>1</v>
      </c>
      <c r="T123" s="518">
        <f t="shared" si="1"/>
        <v>1</v>
      </c>
      <c r="U123" s="277"/>
      <c r="V123" s="277"/>
      <c r="W123" s="277" t="s">
        <v>696</v>
      </c>
      <c r="X123" s="277" t="s">
        <v>690</v>
      </c>
      <c r="Y123" s="277" t="s">
        <v>690</v>
      </c>
      <c r="Z123" s="277" t="s">
        <v>723</v>
      </c>
      <c r="AA123" s="277" t="s">
        <v>706</v>
      </c>
      <c r="AB123" s="277" t="s">
        <v>473</v>
      </c>
      <c r="AC123" s="279"/>
    </row>
    <row r="124" spans="1:29" s="280" customFormat="1" ht="45">
      <c r="A124" s="277"/>
      <c r="B124" s="505" t="s">
        <v>2677</v>
      </c>
      <c r="C124" s="506" t="s">
        <v>2497</v>
      </c>
      <c r="E124" s="505" t="s">
        <v>2863</v>
      </c>
      <c r="F124" s="277" t="s">
        <v>426</v>
      </c>
      <c r="G124" s="277" t="s">
        <v>692</v>
      </c>
      <c r="H124" s="507">
        <v>45870</v>
      </c>
      <c r="I124" s="277"/>
      <c r="J124" s="277"/>
      <c r="K124" s="277"/>
      <c r="L124" s="277"/>
      <c r="M124" s="277"/>
      <c r="N124" s="277">
        <v>1</v>
      </c>
      <c r="O124" s="277"/>
      <c r="P124" s="277"/>
      <c r="Q124" s="277"/>
      <c r="R124" s="277"/>
      <c r="S124" s="277"/>
      <c r="T124" s="518">
        <f t="shared" si="1"/>
        <v>1</v>
      </c>
      <c r="U124" s="277"/>
      <c r="V124" s="277"/>
      <c r="W124" s="277" t="s">
        <v>696</v>
      </c>
      <c r="X124" s="277" t="s">
        <v>690</v>
      </c>
      <c r="Y124" s="277" t="s">
        <v>690</v>
      </c>
      <c r="Z124" s="277" t="s">
        <v>723</v>
      </c>
      <c r="AA124" s="277" t="s">
        <v>706</v>
      </c>
      <c r="AB124" s="277" t="s">
        <v>473</v>
      </c>
      <c r="AC124" s="279"/>
    </row>
    <row r="125" spans="1:29" s="280" customFormat="1" ht="45">
      <c r="A125" s="277"/>
      <c r="B125" s="505" t="s">
        <v>2678</v>
      </c>
      <c r="C125" s="506" t="s">
        <v>2498</v>
      </c>
      <c r="E125" s="505" t="s">
        <v>2864</v>
      </c>
      <c r="F125" s="277" t="s">
        <v>420</v>
      </c>
      <c r="G125" s="277" t="s">
        <v>709</v>
      </c>
      <c r="H125" s="507">
        <v>45799</v>
      </c>
      <c r="I125" s="277"/>
      <c r="J125" s="277"/>
      <c r="K125" s="277"/>
      <c r="L125" s="277"/>
      <c r="M125" s="277"/>
      <c r="N125" s="277"/>
      <c r="O125" s="277"/>
      <c r="P125" s="277"/>
      <c r="Q125" s="277"/>
      <c r="R125" s="277"/>
      <c r="S125" s="277">
        <v>1</v>
      </c>
      <c r="T125" s="518">
        <f t="shared" si="1"/>
        <v>1</v>
      </c>
      <c r="U125" s="277"/>
      <c r="V125" s="277"/>
      <c r="W125" s="277" t="s">
        <v>696</v>
      </c>
      <c r="X125" s="277" t="s">
        <v>690</v>
      </c>
      <c r="Y125" s="277" t="s">
        <v>690</v>
      </c>
      <c r="Z125" s="277" t="s">
        <v>723</v>
      </c>
      <c r="AA125" s="277" t="s">
        <v>706</v>
      </c>
      <c r="AB125" s="277" t="s">
        <v>473</v>
      </c>
      <c r="AC125" s="279"/>
    </row>
    <row r="126" spans="1:29" s="280" customFormat="1" ht="45">
      <c r="A126" s="277"/>
      <c r="B126" s="505" t="s">
        <v>2679</v>
      </c>
      <c r="C126" s="506" t="s">
        <v>2499</v>
      </c>
      <c r="E126" s="505" t="s">
        <v>2865</v>
      </c>
      <c r="F126" s="277" t="s">
        <v>420</v>
      </c>
      <c r="G126" s="277" t="s">
        <v>709</v>
      </c>
      <c r="H126" s="507">
        <v>45786</v>
      </c>
      <c r="I126" s="277"/>
      <c r="J126" s="277"/>
      <c r="K126" s="277"/>
      <c r="L126" s="277"/>
      <c r="M126" s="277"/>
      <c r="N126" s="277"/>
      <c r="O126" s="277"/>
      <c r="P126" s="277"/>
      <c r="Q126" s="277"/>
      <c r="R126" s="277"/>
      <c r="S126" s="277">
        <v>1</v>
      </c>
      <c r="T126" s="518">
        <f t="shared" si="1"/>
        <v>1</v>
      </c>
      <c r="U126" s="277"/>
      <c r="V126" s="277"/>
      <c r="W126" s="277" t="s">
        <v>696</v>
      </c>
      <c r="X126" s="277" t="s">
        <v>690</v>
      </c>
      <c r="Y126" s="277" t="s">
        <v>690</v>
      </c>
      <c r="Z126" s="277" t="s">
        <v>723</v>
      </c>
      <c r="AA126" s="277" t="s">
        <v>706</v>
      </c>
      <c r="AB126" s="277" t="s">
        <v>473</v>
      </c>
      <c r="AC126" s="279"/>
    </row>
    <row r="127" spans="1:29" s="280" customFormat="1" ht="60">
      <c r="A127" s="277"/>
      <c r="B127" s="505" t="s">
        <v>2680</v>
      </c>
      <c r="C127" s="506" t="s">
        <v>2500</v>
      </c>
      <c r="E127" s="505" t="s">
        <v>2866</v>
      </c>
      <c r="F127" s="277" t="s">
        <v>420</v>
      </c>
      <c r="G127" s="277" t="s">
        <v>709</v>
      </c>
      <c r="H127" s="507">
        <v>45960</v>
      </c>
      <c r="I127" s="277"/>
      <c r="J127" s="277"/>
      <c r="K127" s="277"/>
      <c r="L127" s="277"/>
      <c r="M127" s="277"/>
      <c r="N127" s="277"/>
      <c r="O127" s="277"/>
      <c r="P127" s="277"/>
      <c r="Q127" s="277"/>
      <c r="R127" s="277"/>
      <c r="S127" s="277">
        <v>1</v>
      </c>
      <c r="T127" s="518">
        <f t="shared" si="1"/>
        <v>1</v>
      </c>
      <c r="U127" s="277"/>
      <c r="V127" s="277"/>
      <c r="W127" s="277" t="s">
        <v>696</v>
      </c>
      <c r="X127" s="277" t="s">
        <v>690</v>
      </c>
      <c r="Y127" s="277" t="s">
        <v>690</v>
      </c>
      <c r="Z127" s="277" t="s">
        <v>723</v>
      </c>
      <c r="AA127" s="277" t="s">
        <v>706</v>
      </c>
      <c r="AB127" s="277" t="s">
        <v>473</v>
      </c>
      <c r="AC127" s="279"/>
    </row>
    <row r="128" spans="1:29" s="280" customFormat="1" ht="45">
      <c r="A128" s="277"/>
      <c r="B128" s="505" t="s">
        <v>2681</v>
      </c>
      <c r="C128" s="506" t="s">
        <v>2501</v>
      </c>
      <c r="E128" s="505" t="s">
        <v>2867</v>
      </c>
      <c r="F128" s="277" t="s">
        <v>420</v>
      </c>
      <c r="G128" s="277" t="s">
        <v>709</v>
      </c>
      <c r="H128" s="507">
        <v>45869</v>
      </c>
      <c r="I128" s="277"/>
      <c r="J128" s="277"/>
      <c r="K128" s="277"/>
      <c r="L128" s="277"/>
      <c r="M128" s="277"/>
      <c r="N128" s="277"/>
      <c r="O128" s="277"/>
      <c r="P128" s="277"/>
      <c r="Q128" s="277"/>
      <c r="R128" s="277"/>
      <c r="S128" s="277">
        <v>1</v>
      </c>
      <c r="T128" s="518">
        <f t="shared" si="1"/>
        <v>1</v>
      </c>
      <c r="U128" s="277"/>
      <c r="V128" s="277"/>
      <c r="W128" s="277" t="s">
        <v>696</v>
      </c>
      <c r="X128" s="277" t="s">
        <v>690</v>
      </c>
      <c r="Y128" s="277" t="s">
        <v>690</v>
      </c>
      <c r="Z128" s="277" t="s">
        <v>723</v>
      </c>
      <c r="AA128" s="277" t="s">
        <v>706</v>
      </c>
      <c r="AB128" s="277" t="s">
        <v>473</v>
      </c>
      <c r="AC128" s="279"/>
    </row>
    <row r="129" spans="1:29" s="280" customFormat="1" ht="60">
      <c r="A129" s="277"/>
      <c r="B129" s="505" t="s">
        <v>2682</v>
      </c>
      <c r="C129" s="506" t="s">
        <v>2502</v>
      </c>
      <c r="E129" s="505" t="s">
        <v>2868</v>
      </c>
      <c r="F129" s="277" t="s">
        <v>420</v>
      </c>
      <c r="G129" s="277" t="s">
        <v>709</v>
      </c>
      <c r="H129" s="507">
        <v>45915</v>
      </c>
      <c r="I129" s="277"/>
      <c r="J129" s="277"/>
      <c r="K129" s="277"/>
      <c r="L129" s="277"/>
      <c r="M129" s="277"/>
      <c r="N129" s="277"/>
      <c r="O129" s="277"/>
      <c r="P129" s="277"/>
      <c r="Q129" s="277"/>
      <c r="R129" s="277"/>
      <c r="S129" s="277">
        <v>1</v>
      </c>
      <c r="T129" s="518">
        <f t="shared" si="1"/>
        <v>1</v>
      </c>
      <c r="U129" s="277"/>
      <c r="V129" s="277"/>
      <c r="W129" s="277" t="s">
        <v>696</v>
      </c>
      <c r="X129" s="277" t="s">
        <v>690</v>
      </c>
      <c r="Y129" s="277" t="s">
        <v>690</v>
      </c>
      <c r="Z129" s="277" t="s">
        <v>723</v>
      </c>
      <c r="AA129" s="277" t="s">
        <v>706</v>
      </c>
      <c r="AB129" s="277" t="s">
        <v>473</v>
      </c>
      <c r="AC129" s="279"/>
    </row>
    <row r="130" spans="1:29" s="280" customFormat="1" ht="60">
      <c r="A130" s="277"/>
      <c r="B130" s="505" t="s">
        <v>2683</v>
      </c>
      <c r="C130" s="506" t="s">
        <v>2503</v>
      </c>
      <c r="E130" s="505" t="s">
        <v>2869</v>
      </c>
      <c r="F130" s="277" t="s">
        <v>420</v>
      </c>
      <c r="G130" s="277" t="s">
        <v>709</v>
      </c>
      <c r="H130" s="507">
        <v>45751</v>
      </c>
      <c r="I130" s="277"/>
      <c r="J130" s="277"/>
      <c r="K130" s="277"/>
      <c r="L130" s="277"/>
      <c r="M130" s="277"/>
      <c r="N130" s="277"/>
      <c r="O130" s="277"/>
      <c r="P130" s="277"/>
      <c r="Q130" s="277"/>
      <c r="R130" s="277"/>
      <c r="S130" s="277">
        <v>1</v>
      </c>
      <c r="T130" s="518">
        <f t="shared" si="1"/>
        <v>1</v>
      </c>
      <c r="U130" s="277"/>
      <c r="V130" s="277"/>
      <c r="W130" s="277" t="s">
        <v>696</v>
      </c>
      <c r="X130" s="277" t="s">
        <v>690</v>
      </c>
      <c r="Y130" s="277" t="s">
        <v>690</v>
      </c>
      <c r="Z130" s="277" t="s">
        <v>723</v>
      </c>
      <c r="AA130" s="277" t="s">
        <v>706</v>
      </c>
      <c r="AB130" s="277" t="s">
        <v>473</v>
      </c>
      <c r="AC130" s="279"/>
    </row>
    <row r="131" spans="1:29" s="280" customFormat="1" ht="15.75">
      <c r="A131" s="512"/>
      <c r="B131" s="509"/>
      <c r="C131" s="510"/>
      <c r="D131" s="511"/>
      <c r="E131" s="509"/>
      <c r="F131" s="512"/>
      <c r="G131" s="512"/>
      <c r="H131" s="507"/>
      <c r="I131" s="277"/>
      <c r="J131" s="277"/>
      <c r="K131" s="277"/>
      <c r="L131" s="277"/>
      <c r="M131" s="277"/>
      <c r="N131" s="277"/>
      <c r="O131" s="277"/>
      <c r="P131" s="277"/>
      <c r="Q131" s="277"/>
      <c r="R131" s="277"/>
      <c r="S131" s="277"/>
      <c r="T131" s="518">
        <f t="shared" si="1"/>
        <v>0</v>
      </c>
      <c r="U131" s="277"/>
      <c r="V131" s="277"/>
      <c r="W131" s="277"/>
      <c r="X131" s="277"/>
      <c r="Y131" s="277"/>
      <c r="Z131" s="277"/>
      <c r="AA131" s="277"/>
      <c r="AB131" s="277"/>
      <c r="AC131" s="279"/>
    </row>
    <row r="132" spans="1:29" s="280" customFormat="1" ht="45">
      <c r="A132" s="277"/>
      <c r="B132" s="505" t="s">
        <v>2684</v>
      </c>
      <c r="C132" s="506" t="s">
        <v>2504</v>
      </c>
      <c r="E132" s="505" t="s">
        <v>2870</v>
      </c>
      <c r="F132" s="277" t="s">
        <v>420</v>
      </c>
      <c r="G132" s="277" t="s">
        <v>709</v>
      </c>
      <c r="H132" s="507">
        <v>45687</v>
      </c>
      <c r="I132" s="277"/>
      <c r="J132" s="277"/>
      <c r="K132" s="277"/>
      <c r="L132" s="277"/>
      <c r="M132" s="277"/>
      <c r="N132" s="277"/>
      <c r="O132" s="277"/>
      <c r="P132" s="277"/>
      <c r="Q132" s="277"/>
      <c r="R132" s="277"/>
      <c r="S132" s="277">
        <v>1</v>
      </c>
      <c r="T132" s="518">
        <f t="shared" si="1"/>
        <v>1</v>
      </c>
      <c r="U132" s="277"/>
      <c r="V132" s="277"/>
      <c r="W132" s="277" t="s">
        <v>696</v>
      </c>
      <c r="X132" s="277" t="s">
        <v>690</v>
      </c>
      <c r="Y132" s="277" t="s">
        <v>690</v>
      </c>
      <c r="Z132" s="277" t="s">
        <v>723</v>
      </c>
      <c r="AA132" s="277" t="s">
        <v>706</v>
      </c>
      <c r="AB132" s="277" t="s">
        <v>473</v>
      </c>
      <c r="AC132" s="279"/>
    </row>
    <row r="133" spans="1:29" s="280" customFormat="1" ht="60">
      <c r="A133" s="277"/>
      <c r="B133" s="505" t="s">
        <v>2685</v>
      </c>
      <c r="C133" s="506" t="s">
        <v>2505</v>
      </c>
      <c r="E133" s="505" t="s">
        <v>2871</v>
      </c>
      <c r="F133" s="277" t="s">
        <v>420</v>
      </c>
      <c r="G133" s="277" t="s">
        <v>709</v>
      </c>
      <c r="H133" s="507">
        <v>45692</v>
      </c>
      <c r="I133" s="277"/>
      <c r="J133" s="277"/>
      <c r="K133" s="277"/>
      <c r="L133" s="277"/>
      <c r="M133" s="277"/>
      <c r="N133" s="277"/>
      <c r="O133" s="277"/>
      <c r="P133" s="277"/>
      <c r="Q133" s="277"/>
      <c r="R133" s="277"/>
      <c r="S133" s="277">
        <v>1</v>
      </c>
      <c r="T133" s="518">
        <f t="shared" si="1"/>
        <v>1</v>
      </c>
      <c r="U133" s="277"/>
      <c r="V133" s="277"/>
      <c r="W133" s="277" t="s">
        <v>696</v>
      </c>
      <c r="X133" s="277" t="s">
        <v>690</v>
      </c>
      <c r="Y133" s="277" t="s">
        <v>690</v>
      </c>
      <c r="Z133" s="277" t="s">
        <v>723</v>
      </c>
      <c r="AA133" s="277" t="s">
        <v>706</v>
      </c>
      <c r="AB133" s="277" t="s">
        <v>473</v>
      </c>
      <c r="AC133" s="279"/>
    </row>
    <row r="134" spans="1:29" s="280" customFormat="1" ht="45">
      <c r="A134" s="277"/>
      <c r="B134" s="505" t="s">
        <v>2686</v>
      </c>
      <c r="C134" s="506" t="s">
        <v>2506</v>
      </c>
      <c r="E134" s="505" t="s">
        <v>2872</v>
      </c>
      <c r="F134" s="277" t="s">
        <v>420</v>
      </c>
      <c r="G134" s="277" t="s">
        <v>709</v>
      </c>
      <c r="H134" s="507">
        <v>46008</v>
      </c>
      <c r="I134" s="277"/>
      <c r="J134" s="277"/>
      <c r="K134" s="277"/>
      <c r="L134" s="277"/>
      <c r="M134" s="277"/>
      <c r="N134" s="277"/>
      <c r="O134" s="277"/>
      <c r="P134" s="277"/>
      <c r="Q134" s="277"/>
      <c r="R134" s="277"/>
      <c r="S134" s="277">
        <v>1</v>
      </c>
      <c r="T134" s="518">
        <f t="shared" si="1"/>
        <v>1</v>
      </c>
      <c r="U134" s="277"/>
      <c r="V134" s="277"/>
      <c r="W134" s="277" t="s">
        <v>696</v>
      </c>
      <c r="X134" s="277" t="s">
        <v>690</v>
      </c>
      <c r="Y134" s="277" t="s">
        <v>690</v>
      </c>
      <c r="Z134" s="277" t="s">
        <v>723</v>
      </c>
      <c r="AA134" s="277" t="s">
        <v>706</v>
      </c>
      <c r="AB134" s="277" t="s">
        <v>473</v>
      </c>
      <c r="AC134" s="279"/>
    </row>
    <row r="135" spans="1:29" s="280" customFormat="1" ht="60">
      <c r="A135" s="277"/>
      <c r="B135" s="505" t="s">
        <v>2687</v>
      </c>
      <c r="C135" s="506" t="s">
        <v>2507</v>
      </c>
      <c r="E135" s="505" t="s">
        <v>2873</v>
      </c>
      <c r="F135" s="277" t="s">
        <v>420</v>
      </c>
      <c r="G135" s="277" t="s">
        <v>709</v>
      </c>
      <c r="H135" s="507">
        <v>45756</v>
      </c>
      <c r="I135" s="277"/>
      <c r="J135" s="277"/>
      <c r="K135" s="277"/>
      <c r="L135" s="277"/>
      <c r="M135" s="277"/>
      <c r="N135" s="277"/>
      <c r="O135" s="277"/>
      <c r="P135" s="277"/>
      <c r="Q135" s="277"/>
      <c r="R135" s="277"/>
      <c r="S135" s="277">
        <v>1</v>
      </c>
      <c r="T135" s="518">
        <f t="shared" si="1"/>
        <v>1</v>
      </c>
      <c r="U135" s="277"/>
      <c r="V135" s="277"/>
      <c r="W135" s="277" t="s">
        <v>696</v>
      </c>
      <c r="X135" s="277" t="s">
        <v>690</v>
      </c>
      <c r="Y135" s="277" t="s">
        <v>690</v>
      </c>
      <c r="Z135" s="277" t="s">
        <v>723</v>
      </c>
      <c r="AA135" s="277" t="s">
        <v>706</v>
      </c>
      <c r="AB135" s="277" t="s">
        <v>473</v>
      </c>
      <c r="AC135" s="279"/>
    </row>
    <row r="136" spans="1:29" s="280" customFormat="1" ht="60">
      <c r="A136" s="277"/>
      <c r="B136" s="505" t="s">
        <v>2688</v>
      </c>
      <c r="C136" s="506" t="s">
        <v>2508</v>
      </c>
      <c r="E136" s="505" t="s">
        <v>2874</v>
      </c>
      <c r="F136" s="277" t="s">
        <v>420</v>
      </c>
      <c r="G136" s="277" t="s">
        <v>709</v>
      </c>
      <c r="H136" s="507">
        <v>45675</v>
      </c>
      <c r="I136" s="277"/>
      <c r="J136" s="277"/>
      <c r="K136" s="277"/>
      <c r="L136" s="277"/>
      <c r="M136" s="277"/>
      <c r="N136" s="277"/>
      <c r="O136" s="277"/>
      <c r="P136" s="277"/>
      <c r="Q136" s="277"/>
      <c r="R136" s="277"/>
      <c r="S136" s="277">
        <v>1</v>
      </c>
      <c r="T136" s="518">
        <f t="shared" si="1"/>
        <v>1</v>
      </c>
      <c r="U136" s="277"/>
      <c r="V136" s="277"/>
      <c r="W136" s="277" t="s">
        <v>696</v>
      </c>
      <c r="X136" s="277" t="s">
        <v>690</v>
      </c>
      <c r="Y136" s="277" t="s">
        <v>690</v>
      </c>
      <c r="Z136" s="277" t="s">
        <v>723</v>
      </c>
      <c r="AA136" s="277" t="s">
        <v>706</v>
      </c>
      <c r="AB136" s="277" t="s">
        <v>473</v>
      </c>
      <c r="AC136" s="279"/>
    </row>
    <row r="137" spans="1:29" s="280" customFormat="1" ht="60">
      <c r="A137" s="277"/>
      <c r="B137" s="505" t="s">
        <v>2689</v>
      </c>
      <c r="C137" s="506" t="s">
        <v>2509</v>
      </c>
      <c r="E137" s="505" t="s">
        <v>2875</v>
      </c>
      <c r="F137" s="277" t="s">
        <v>420</v>
      </c>
      <c r="G137" s="277" t="s">
        <v>709</v>
      </c>
      <c r="H137" s="507">
        <v>45854</v>
      </c>
      <c r="I137" s="277"/>
      <c r="J137" s="277"/>
      <c r="K137" s="277"/>
      <c r="L137" s="277"/>
      <c r="M137" s="277"/>
      <c r="N137" s="277"/>
      <c r="O137" s="277"/>
      <c r="P137" s="277"/>
      <c r="Q137" s="277"/>
      <c r="R137" s="277"/>
      <c r="S137" s="277">
        <v>1</v>
      </c>
      <c r="T137" s="518">
        <f t="shared" si="1"/>
        <v>1</v>
      </c>
      <c r="U137" s="277"/>
      <c r="V137" s="277"/>
      <c r="W137" s="277" t="s">
        <v>696</v>
      </c>
      <c r="X137" s="277" t="s">
        <v>690</v>
      </c>
      <c r="Y137" s="277" t="s">
        <v>690</v>
      </c>
      <c r="Z137" s="277" t="s">
        <v>723</v>
      </c>
      <c r="AA137" s="277" t="s">
        <v>706</v>
      </c>
      <c r="AB137" s="277" t="s">
        <v>473</v>
      </c>
      <c r="AC137" s="279"/>
    </row>
    <row r="138" spans="1:29" s="280" customFormat="1" ht="45">
      <c r="A138" s="277"/>
      <c r="B138" s="505" t="s">
        <v>2690</v>
      </c>
      <c r="C138" s="506" t="s">
        <v>2510</v>
      </c>
      <c r="E138" s="505" t="s">
        <v>2876</v>
      </c>
      <c r="F138" s="277" t="s">
        <v>420</v>
      </c>
      <c r="G138" s="277" t="s">
        <v>709</v>
      </c>
      <c r="H138" s="507">
        <v>45835</v>
      </c>
      <c r="I138" s="277"/>
      <c r="J138" s="277"/>
      <c r="K138" s="277"/>
      <c r="L138" s="277"/>
      <c r="M138" s="277"/>
      <c r="N138" s="277"/>
      <c r="O138" s="277"/>
      <c r="P138" s="277"/>
      <c r="Q138" s="277"/>
      <c r="R138" s="277"/>
      <c r="S138" s="277">
        <v>1</v>
      </c>
      <c r="T138" s="518">
        <f t="shared" si="1"/>
        <v>1</v>
      </c>
      <c r="U138" s="277"/>
      <c r="V138" s="277"/>
      <c r="W138" s="277" t="s">
        <v>696</v>
      </c>
      <c r="X138" s="277" t="s">
        <v>690</v>
      </c>
      <c r="Y138" s="277" t="s">
        <v>690</v>
      </c>
      <c r="Z138" s="277" t="s">
        <v>723</v>
      </c>
      <c r="AA138" s="277" t="s">
        <v>706</v>
      </c>
      <c r="AB138" s="277" t="s">
        <v>473</v>
      </c>
      <c r="AC138" s="279"/>
    </row>
    <row r="139" spans="1:29" s="280" customFormat="1" ht="60">
      <c r="A139" s="277"/>
      <c r="B139" s="505" t="s">
        <v>2691</v>
      </c>
      <c r="C139" s="506" t="s">
        <v>2511</v>
      </c>
      <c r="E139" s="505" t="s">
        <v>2877</v>
      </c>
      <c r="F139" s="277" t="s">
        <v>420</v>
      </c>
      <c r="G139" s="277" t="s">
        <v>709</v>
      </c>
      <c r="H139" s="507">
        <v>45777</v>
      </c>
      <c r="I139" s="277"/>
      <c r="J139" s="277"/>
      <c r="K139" s="277"/>
      <c r="L139" s="277"/>
      <c r="M139" s="277"/>
      <c r="N139" s="277"/>
      <c r="O139" s="277"/>
      <c r="P139" s="277"/>
      <c r="Q139" s="277"/>
      <c r="R139" s="277"/>
      <c r="S139" s="277">
        <v>1</v>
      </c>
      <c r="T139" s="518">
        <f t="shared" si="1"/>
        <v>1</v>
      </c>
      <c r="U139" s="277"/>
      <c r="V139" s="277"/>
      <c r="W139" s="277" t="s">
        <v>696</v>
      </c>
      <c r="X139" s="277" t="s">
        <v>690</v>
      </c>
      <c r="Y139" s="277" t="s">
        <v>690</v>
      </c>
      <c r="Z139" s="277" t="s">
        <v>723</v>
      </c>
      <c r="AA139" s="277" t="s">
        <v>706</v>
      </c>
      <c r="AB139" s="277" t="s">
        <v>473</v>
      </c>
      <c r="AC139" s="279"/>
    </row>
    <row r="140" spans="1:29" s="280" customFormat="1" ht="60">
      <c r="A140" s="277"/>
      <c r="B140" s="505" t="s">
        <v>2692</v>
      </c>
      <c r="C140" s="506" t="s">
        <v>2512</v>
      </c>
      <c r="E140" s="505" t="s">
        <v>2878</v>
      </c>
      <c r="F140" s="277" t="s">
        <v>420</v>
      </c>
      <c r="G140" s="277" t="s">
        <v>709</v>
      </c>
      <c r="H140" s="507">
        <v>45911</v>
      </c>
      <c r="I140" s="277"/>
      <c r="J140" s="277"/>
      <c r="K140" s="277"/>
      <c r="L140" s="277"/>
      <c r="M140" s="277"/>
      <c r="N140" s="277"/>
      <c r="O140" s="277"/>
      <c r="P140" s="277"/>
      <c r="Q140" s="277"/>
      <c r="R140" s="277"/>
      <c r="S140" s="277">
        <v>1</v>
      </c>
      <c r="T140" s="518">
        <f t="shared" si="1"/>
        <v>1</v>
      </c>
      <c r="U140" s="277"/>
      <c r="V140" s="277"/>
      <c r="W140" s="277" t="s">
        <v>696</v>
      </c>
      <c r="X140" s="277" t="s">
        <v>690</v>
      </c>
      <c r="Y140" s="277" t="s">
        <v>690</v>
      </c>
      <c r="Z140" s="277" t="s">
        <v>723</v>
      </c>
      <c r="AA140" s="277" t="s">
        <v>706</v>
      </c>
      <c r="AB140" s="277" t="s">
        <v>473</v>
      </c>
      <c r="AC140" s="279"/>
    </row>
    <row r="141" spans="1:29" s="280" customFormat="1" ht="60">
      <c r="A141" s="277"/>
      <c r="B141" s="505" t="s">
        <v>2693</v>
      </c>
      <c r="C141" s="506" t="s">
        <v>2513</v>
      </c>
      <c r="E141" s="505" t="s">
        <v>2879</v>
      </c>
      <c r="F141" s="277" t="s">
        <v>420</v>
      </c>
      <c r="G141" s="277" t="s">
        <v>709</v>
      </c>
      <c r="H141" s="507">
        <v>45756</v>
      </c>
      <c r="I141" s="277"/>
      <c r="J141" s="277"/>
      <c r="K141" s="277"/>
      <c r="L141" s="277"/>
      <c r="M141" s="277"/>
      <c r="N141" s="277"/>
      <c r="O141" s="277"/>
      <c r="P141" s="277"/>
      <c r="Q141" s="277"/>
      <c r="R141" s="277"/>
      <c r="S141" s="277">
        <v>1</v>
      </c>
      <c r="T141" s="518">
        <f t="shared" si="1"/>
        <v>1</v>
      </c>
      <c r="U141" s="277"/>
      <c r="V141" s="277"/>
      <c r="W141" s="277" t="s">
        <v>696</v>
      </c>
      <c r="X141" s="277" t="s">
        <v>690</v>
      </c>
      <c r="Y141" s="277" t="s">
        <v>690</v>
      </c>
      <c r="Z141" s="277" t="s">
        <v>723</v>
      </c>
      <c r="AA141" s="277" t="s">
        <v>706</v>
      </c>
      <c r="AB141" s="277" t="s">
        <v>473</v>
      </c>
      <c r="AC141" s="279"/>
    </row>
    <row r="142" spans="1:29" s="280" customFormat="1" ht="60">
      <c r="A142" s="277"/>
      <c r="B142" s="505" t="s">
        <v>2694</v>
      </c>
      <c r="C142" s="506" t="s">
        <v>2514</v>
      </c>
      <c r="E142" s="505" t="s">
        <v>2880</v>
      </c>
      <c r="F142" s="277" t="s">
        <v>420</v>
      </c>
      <c r="G142" s="277" t="s">
        <v>709</v>
      </c>
      <c r="H142" s="507">
        <v>45937</v>
      </c>
      <c r="I142" s="277"/>
      <c r="J142" s="277"/>
      <c r="K142" s="277"/>
      <c r="L142" s="277"/>
      <c r="M142" s="277"/>
      <c r="N142" s="277"/>
      <c r="O142" s="277"/>
      <c r="P142" s="277"/>
      <c r="Q142" s="277"/>
      <c r="R142" s="277"/>
      <c r="S142" s="277">
        <v>1</v>
      </c>
      <c r="T142" s="518">
        <f t="shared" ref="T142:T205" si="2">SUM($I142:$S142)</f>
        <v>1</v>
      </c>
      <c r="U142" s="277"/>
      <c r="V142" s="277"/>
      <c r="W142" s="277" t="s">
        <v>696</v>
      </c>
      <c r="X142" s="277" t="s">
        <v>690</v>
      </c>
      <c r="Y142" s="277" t="s">
        <v>690</v>
      </c>
      <c r="Z142" s="277" t="s">
        <v>723</v>
      </c>
      <c r="AA142" s="277" t="s">
        <v>706</v>
      </c>
      <c r="AB142" s="277" t="s">
        <v>473</v>
      </c>
      <c r="AC142" s="279"/>
    </row>
    <row r="143" spans="1:29" s="280" customFormat="1" ht="15.75">
      <c r="A143" s="277"/>
      <c r="B143" s="505"/>
      <c r="C143" s="506"/>
      <c r="E143" s="505"/>
      <c r="F143" s="277"/>
      <c r="G143" s="277"/>
      <c r="H143" s="507"/>
      <c r="I143" s="277"/>
      <c r="J143" s="277"/>
      <c r="K143" s="277"/>
      <c r="L143" s="277"/>
      <c r="M143" s="277"/>
      <c r="N143" s="277"/>
      <c r="O143" s="277"/>
      <c r="P143" s="277"/>
      <c r="Q143" s="277"/>
      <c r="R143" s="277"/>
      <c r="S143" s="277"/>
      <c r="T143" s="518">
        <f t="shared" si="2"/>
        <v>0</v>
      </c>
      <c r="U143" s="277"/>
      <c r="V143" s="277"/>
      <c r="W143" s="277"/>
      <c r="X143" s="277"/>
      <c r="Y143" s="277"/>
      <c r="Z143" s="277"/>
      <c r="AA143" s="277"/>
      <c r="AB143" s="277"/>
      <c r="AC143" s="279"/>
    </row>
    <row r="144" spans="1:29" s="280" customFormat="1" ht="60">
      <c r="A144" s="277"/>
      <c r="B144" s="505" t="s">
        <v>2695</v>
      </c>
      <c r="C144" s="506" t="s">
        <v>2515</v>
      </c>
      <c r="E144" s="505" t="s">
        <v>2881</v>
      </c>
      <c r="F144" s="277" t="s">
        <v>420</v>
      </c>
      <c r="G144" s="277" t="s">
        <v>709</v>
      </c>
      <c r="H144" s="507">
        <v>45885</v>
      </c>
      <c r="I144" s="277"/>
      <c r="J144" s="277"/>
      <c r="K144" s="277"/>
      <c r="L144" s="277"/>
      <c r="M144" s="277"/>
      <c r="N144" s="277"/>
      <c r="O144" s="277"/>
      <c r="P144" s="277"/>
      <c r="Q144" s="277"/>
      <c r="R144" s="277"/>
      <c r="S144" s="277">
        <v>1</v>
      </c>
      <c r="T144" s="518">
        <f t="shared" si="2"/>
        <v>1</v>
      </c>
      <c r="U144" s="277"/>
      <c r="V144" s="277"/>
      <c r="W144" s="277" t="s">
        <v>696</v>
      </c>
      <c r="X144" s="277" t="s">
        <v>690</v>
      </c>
      <c r="Y144" s="277" t="s">
        <v>690</v>
      </c>
      <c r="Z144" s="277" t="s">
        <v>723</v>
      </c>
      <c r="AA144" s="277" t="s">
        <v>706</v>
      </c>
      <c r="AB144" s="277" t="s">
        <v>473</v>
      </c>
      <c r="AC144" s="279"/>
    </row>
    <row r="145" spans="1:29" s="280" customFormat="1" ht="60">
      <c r="A145" s="277"/>
      <c r="B145" s="505" t="s">
        <v>2696</v>
      </c>
      <c r="C145" s="506" t="s">
        <v>2516</v>
      </c>
      <c r="E145" s="505" t="s">
        <v>2882</v>
      </c>
      <c r="F145" s="277" t="s">
        <v>420</v>
      </c>
      <c r="G145" s="277" t="s">
        <v>709</v>
      </c>
      <c r="H145" s="507">
        <v>46008</v>
      </c>
      <c r="I145" s="277"/>
      <c r="J145" s="277"/>
      <c r="K145" s="277"/>
      <c r="L145" s="277"/>
      <c r="M145" s="277"/>
      <c r="N145" s="277"/>
      <c r="O145" s="277"/>
      <c r="P145" s="277"/>
      <c r="Q145" s="277"/>
      <c r="R145" s="277"/>
      <c r="S145" s="277">
        <v>1</v>
      </c>
      <c r="T145" s="518">
        <f t="shared" si="2"/>
        <v>1</v>
      </c>
      <c r="U145" s="277"/>
      <c r="V145" s="277"/>
      <c r="W145" s="277" t="s">
        <v>696</v>
      </c>
      <c r="X145" s="277" t="s">
        <v>690</v>
      </c>
      <c r="Y145" s="277" t="s">
        <v>690</v>
      </c>
      <c r="Z145" s="277" t="s">
        <v>723</v>
      </c>
      <c r="AA145" s="277" t="s">
        <v>706</v>
      </c>
      <c r="AB145" s="277" t="s">
        <v>473</v>
      </c>
      <c r="AC145" s="279"/>
    </row>
    <row r="146" spans="1:29" s="280" customFormat="1" ht="60">
      <c r="A146" s="277"/>
      <c r="B146" s="505" t="s">
        <v>2697</v>
      </c>
      <c r="C146" s="506" t="s">
        <v>2517</v>
      </c>
      <c r="E146" s="505" t="s">
        <v>2883</v>
      </c>
      <c r="F146" s="277" t="s">
        <v>422</v>
      </c>
      <c r="G146" s="277" t="s">
        <v>692</v>
      </c>
      <c r="H146" s="507">
        <v>46009</v>
      </c>
      <c r="I146" s="277"/>
      <c r="J146" s="277"/>
      <c r="K146" s="277"/>
      <c r="L146" s="277"/>
      <c r="M146" s="277"/>
      <c r="N146" s="277"/>
      <c r="O146" s="277"/>
      <c r="P146" s="277"/>
      <c r="Q146" s="277"/>
      <c r="R146" s="277"/>
      <c r="S146" s="277">
        <v>2</v>
      </c>
      <c r="T146" s="518">
        <f t="shared" si="2"/>
        <v>2</v>
      </c>
      <c r="U146" s="277"/>
      <c r="V146" s="277"/>
      <c r="W146" s="277" t="s">
        <v>696</v>
      </c>
      <c r="X146" s="277" t="s">
        <v>690</v>
      </c>
      <c r="Y146" s="277" t="s">
        <v>690</v>
      </c>
      <c r="Z146" s="277" t="s">
        <v>723</v>
      </c>
      <c r="AA146" s="277" t="s">
        <v>706</v>
      </c>
      <c r="AB146" s="277" t="s">
        <v>473</v>
      </c>
      <c r="AC146" s="279"/>
    </row>
    <row r="147" spans="1:29" s="280" customFormat="1" ht="60">
      <c r="A147" s="277"/>
      <c r="B147" s="505" t="s">
        <v>2698</v>
      </c>
      <c r="C147" s="506" t="s">
        <v>2518</v>
      </c>
      <c r="E147" s="505" t="s">
        <v>2884</v>
      </c>
      <c r="F147" s="277" t="s">
        <v>422</v>
      </c>
      <c r="G147" s="277" t="s">
        <v>692</v>
      </c>
      <c r="H147" s="507">
        <v>46022</v>
      </c>
      <c r="I147" s="277"/>
      <c r="J147" s="277"/>
      <c r="K147" s="277"/>
      <c r="L147" s="277"/>
      <c r="M147" s="277"/>
      <c r="N147" s="277"/>
      <c r="O147" s="277"/>
      <c r="P147" s="277"/>
      <c r="Q147" s="277"/>
      <c r="R147" s="277"/>
      <c r="S147" s="277">
        <v>2</v>
      </c>
      <c r="T147" s="518">
        <f t="shared" si="2"/>
        <v>2</v>
      </c>
      <c r="U147" s="277"/>
      <c r="V147" s="277"/>
      <c r="W147" s="277" t="s">
        <v>696</v>
      </c>
      <c r="X147" s="277" t="s">
        <v>690</v>
      </c>
      <c r="Y147" s="277" t="s">
        <v>690</v>
      </c>
      <c r="Z147" s="277" t="s">
        <v>723</v>
      </c>
      <c r="AA147" s="277" t="s">
        <v>706</v>
      </c>
      <c r="AB147" s="277" t="s">
        <v>473</v>
      </c>
      <c r="AC147" s="279"/>
    </row>
    <row r="148" spans="1:29" s="280" customFormat="1" ht="45">
      <c r="A148" s="277"/>
      <c r="B148" s="505" t="s">
        <v>2699</v>
      </c>
      <c r="C148" s="506" t="s">
        <v>2519</v>
      </c>
      <c r="E148" s="505" t="s">
        <v>2885</v>
      </c>
      <c r="F148" s="277" t="s">
        <v>422</v>
      </c>
      <c r="G148" s="277" t="s">
        <v>709</v>
      </c>
      <c r="H148" s="507">
        <v>46022</v>
      </c>
      <c r="I148" s="277"/>
      <c r="J148" s="277"/>
      <c r="K148" s="277"/>
      <c r="L148" s="277"/>
      <c r="M148" s="277"/>
      <c r="N148" s="277"/>
      <c r="O148" s="277"/>
      <c r="P148" s="277"/>
      <c r="Q148" s="277"/>
      <c r="R148" s="277"/>
      <c r="S148" s="277">
        <v>2</v>
      </c>
      <c r="T148" s="518">
        <f t="shared" si="2"/>
        <v>2</v>
      </c>
      <c r="U148" s="277"/>
      <c r="V148" s="277"/>
      <c r="W148" s="277" t="s">
        <v>696</v>
      </c>
      <c r="X148" s="277" t="s">
        <v>690</v>
      </c>
      <c r="Y148" s="277" t="s">
        <v>690</v>
      </c>
      <c r="Z148" s="277" t="s">
        <v>723</v>
      </c>
      <c r="AA148" s="277" t="s">
        <v>706</v>
      </c>
      <c r="AB148" s="277" t="s">
        <v>473</v>
      </c>
      <c r="AC148" s="279"/>
    </row>
    <row r="149" spans="1:29" s="280" customFormat="1" ht="60">
      <c r="A149" s="277"/>
      <c r="B149" s="505" t="s">
        <v>2700</v>
      </c>
      <c r="C149" s="506" t="s">
        <v>2520</v>
      </c>
      <c r="E149" s="505" t="s">
        <v>2886</v>
      </c>
      <c r="F149" s="277" t="s">
        <v>422</v>
      </c>
      <c r="G149" s="277" t="s">
        <v>709</v>
      </c>
      <c r="H149" s="507">
        <v>46022</v>
      </c>
      <c r="I149" s="277"/>
      <c r="J149" s="277"/>
      <c r="K149" s="277"/>
      <c r="L149" s="277"/>
      <c r="M149" s="277"/>
      <c r="N149" s="277"/>
      <c r="O149" s="277"/>
      <c r="P149" s="277"/>
      <c r="Q149" s="277"/>
      <c r="R149" s="277"/>
      <c r="S149" s="277">
        <v>2</v>
      </c>
      <c r="T149" s="518">
        <f t="shared" si="2"/>
        <v>2</v>
      </c>
      <c r="U149" s="277"/>
      <c r="V149" s="277"/>
      <c r="W149" s="277" t="s">
        <v>696</v>
      </c>
      <c r="X149" s="277" t="s">
        <v>690</v>
      </c>
      <c r="Y149" s="277" t="s">
        <v>690</v>
      </c>
      <c r="Z149" s="277" t="s">
        <v>723</v>
      </c>
      <c r="AA149" s="277" t="s">
        <v>706</v>
      </c>
      <c r="AB149" s="277" t="s">
        <v>473</v>
      </c>
      <c r="AC149" s="279"/>
    </row>
    <row r="150" spans="1:29" s="280" customFormat="1" ht="60">
      <c r="A150" s="277"/>
      <c r="B150" s="505" t="s">
        <v>2701</v>
      </c>
      <c r="C150" s="506" t="s">
        <v>2521</v>
      </c>
      <c r="E150" s="505" t="s">
        <v>2887</v>
      </c>
      <c r="F150" s="277" t="s">
        <v>422</v>
      </c>
      <c r="G150" s="277" t="s">
        <v>709</v>
      </c>
      <c r="H150" s="507">
        <v>46022</v>
      </c>
      <c r="I150" s="277"/>
      <c r="J150" s="277"/>
      <c r="K150" s="277"/>
      <c r="L150" s="277"/>
      <c r="M150" s="277"/>
      <c r="N150" s="277"/>
      <c r="O150" s="277"/>
      <c r="P150" s="277"/>
      <c r="Q150" s="277"/>
      <c r="R150" s="277"/>
      <c r="S150" s="277">
        <v>2</v>
      </c>
      <c r="T150" s="518">
        <f t="shared" si="2"/>
        <v>2</v>
      </c>
      <c r="U150" s="277"/>
      <c r="V150" s="277"/>
      <c r="W150" s="277" t="s">
        <v>696</v>
      </c>
      <c r="X150" s="277" t="s">
        <v>690</v>
      </c>
      <c r="Y150" s="277" t="s">
        <v>690</v>
      </c>
      <c r="Z150" s="277" t="s">
        <v>723</v>
      </c>
      <c r="AA150" s="277" t="s">
        <v>706</v>
      </c>
      <c r="AB150" s="277" t="s">
        <v>473</v>
      </c>
      <c r="AC150" s="279"/>
    </row>
    <row r="151" spans="1:29" s="280" customFormat="1" ht="45">
      <c r="A151" s="277"/>
      <c r="B151" s="505" t="s">
        <v>2702</v>
      </c>
      <c r="C151" s="506" t="s">
        <v>2522</v>
      </c>
      <c r="E151" s="505" t="s">
        <v>2888</v>
      </c>
      <c r="F151" s="277" t="s">
        <v>420</v>
      </c>
      <c r="G151" s="277" t="s">
        <v>709</v>
      </c>
      <c r="H151" s="507">
        <v>45995</v>
      </c>
      <c r="I151" s="277"/>
      <c r="J151" s="277"/>
      <c r="K151" s="277"/>
      <c r="L151" s="277"/>
      <c r="M151" s="277"/>
      <c r="N151" s="277"/>
      <c r="O151" s="277"/>
      <c r="P151" s="277"/>
      <c r="Q151" s="277"/>
      <c r="R151" s="277"/>
      <c r="S151" s="277">
        <v>1</v>
      </c>
      <c r="T151" s="518">
        <f t="shared" si="2"/>
        <v>1</v>
      </c>
      <c r="U151" s="277"/>
      <c r="V151" s="277"/>
      <c r="W151" s="277" t="s">
        <v>696</v>
      </c>
      <c r="X151" s="277" t="s">
        <v>690</v>
      </c>
      <c r="Y151" s="277" t="s">
        <v>690</v>
      </c>
      <c r="Z151" s="277" t="s">
        <v>723</v>
      </c>
      <c r="AA151" s="277" t="s">
        <v>706</v>
      </c>
      <c r="AB151" s="277" t="s">
        <v>473</v>
      </c>
      <c r="AC151" s="279"/>
    </row>
    <row r="152" spans="1:29" s="280" customFormat="1" ht="60">
      <c r="A152" s="277"/>
      <c r="B152" s="505" t="s">
        <v>2703</v>
      </c>
      <c r="C152" s="506" t="s">
        <v>2523</v>
      </c>
      <c r="E152" s="505" t="s">
        <v>2889</v>
      </c>
      <c r="F152" s="277" t="s">
        <v>422</v>
      </c>
      <c r="G152" s="277" t="s">
        <v>692</v>
      </c>
      <c r="H152" s="507">
        <v>45870</v>
      </c>
      <c r="I152" s="277"/>
      <c r="J152" s="277"/>
      <c r="K152" s="277"/>
      <c r="L152" s="277"/>
      <c r="M152" s="277"/>
      <c r="N152" s="277"/>
      <c r="O152" s="277"/>
      <c r="P152" s="277"/>
      <c r="Q152" s="277"/>
      <c r="R152" s="277"/>
      <c r="S152" s="277">
        <v>2</v>
      </c>
      <c r="T152" s="518">
        <f t="shared" si="2"/>
        <v>2</v>
      </c>
      <c r="U152" s="277"/>
      <c r="V152" s="277"/>
      <c r="W152" s="277" t="s">
        <v>696</v>
      </c>
      <c r="X152" s="277" t="s">
        <v>690</v>
      </c>
      <c r="Y152" s="277" t="s">
        <v>690</v>
      </c>
      <c r="Z152" s="277" t="s">
        <v>723</v>
      </c>
      <c r="AA152" s="277" t="s">
        <v>706</v>
      </c>
      <c r="AB152" s="277" t="s">
        <v>473</v>
      </c>
      <c r="AC152" s="279"/>
    </row>
    <row r="153" spans="1:29" s="280" customFormat="1" ht="45">
      <c r="A153" s="277"/>
      <c r="B153" s="505" t="s">
        <v>2704</v>
      </c>
      <c r="C153" s="506" t="s">
        <v>2524</v>
      </c>
      <c r="E153" s="505" t="s">
        <v>2890</v>
      </c>
      <c r="F153" s="277" t="s">
        <v>420</v>
      </c>
      <c r="G153" s="277" t="s">
        <v>709</v>
      </c>
      <c r="H153" s="507">
        <v>46021</v>
      </c>
      <c r="I153" s="277"/>
      <c r="J153" s="277"/>
      <c r="K153" s="277"/>
      <c r="L153" s="277"/>
      <c r="M153" s="277"/>
      <c r="N153" s="277"/>
      <c r="O153" s="277"/>
      <c r="P153" s="277"/>
      <c r="Q153" s="277"/>
      <c r="R153" s="277"/>
      <c r="S153" s="277">
        <v>1</v>
      </c>
      <c r="T153" s="518">
        <f t="shared" si="2"/>
        <v>1</v>
      </c>
      <c r="U153" s="277"/>
      <c r="V153" s="277"/>
      <c r="W153" s="277" t="s">
        <v>696</v>
      </c>
      <c r="X153" s="277" t="s">
        <v>690</v>
      </c>
      <c r="Y153" s="277" t="s">
        <v>690</v>
      </c>
      <c r="Z153" s="277" t="s">
        <v>723</v>
      </c>
      <c r="AA153" s="277" t="s">
        <v>706</v>
      </c>
      <c r="AB153" s="277" t="s">
        <v>473</v>
      </c>
      <c r="AC153" s="279"/>
    </row>
    <row r="154" spans="1:29" s="280" customFormat="1" ht="60">
      <c r="A154" s="277"/>
      <c r="B154" s="505" t="s">
        <v>2705</v>
      </c>
      <c r="C154" s="506" t="s">
        <v>2525</v>
      </c>
      <c r="E154" s="505" t="s">
        <v>2891</v>
      </c>
      <c r="F154" s="277" t="s">
        <v>420</v>
      </c>
      <c r="G154" s="277" t="s">
        <v>709</v>
      </c>
      <c r="H154" s="507">
        <v>46022</v>
      </c>
      <c r="I154" s="277"/>
      <c r="J154" s="277"/>
      <c r="K154" s="277"/>
      <c r="L154" s="277"/>
      <c r="M154" s="277"/>
      <c r="N154" s="277"/>
      <c r="O154" s="277"/>
      <c r="P154" s="277"/>
      <c r="Q154" s="277"/>
      <c r="R154" s="277"/>
      <c r="S154" s="277">
        <v>1</v>
      </c>
      <c r="T154" s="518">
        <f t="shared" si="2"/>
        <v>1</v>
      </c>
      <c r="U154" s="277"/>
      <c r="V154" s="277"/>
      <c r="W154" s="277" t="s">
        <v>696</v>
      </c>
      <c r="X154" s="277" t="s">
        <v>690</v>
      </c>
      <c r="Y154" s="277" t="s">
        <v>690</v>
      </c>
      <c r="Z154" s="277" t="s">
        <v>723</v>
      </c>
      <c r="AA154" s="277" t="s">
        <v>706</v>
      </c>
      <c r="AB154" s="277" t="s">
        <v>473</v>
      </c>
      <c r="AC154" s="279"/>
    </row>
    <row r="155" spans="1:29" s="280" customFormat="1" ht="45">
      <c r="A155" s="277"/>
      <c r="B155" s="505" t="s">
        <v>2704</v>
      </c>
      <c r="C155" s="506" t="s">
        <v>2526</v>
      </c>
      <c r="E155" s="505" t="s">
        <v>2892</v>
      </c>
      <c r="F155" s="277" t="s">
        <v>420</v>
      </c>
      <c r="G155" s="277" t="s">
        <v>709</v>
      </c>
      <c r="H155" s="507">
        <v>46021</v>
      </c>
      <c r="I155" s="277"/>
      <c r="J155" s="277"/>
      <c r="K155" s="277"/>
      <c r="L155" s="277"/>
      <c r="M155" s="277"/>
      <c r="N155" s="277"/>
      <c r="O155" s="277"/>
      <c r="P155" s="277"/>
      <c r="Q155" s="277"/>
      <c r="R155" s="277"/>
      <c r="S155" s="277">
        <v>1</v>
      </c>
      <c r="T155" s="518">
        <f t="shared" si="2"/>
        <v>1</v>
      </c>
      <c r="U155" s="277"/>
      <c r="V155" s="277"/>
      <c r="W155" s="277" t="s">
        <v>696</v>
      </c>
      <c r="X155" s="277" t="s">
        <v>690</v>
      </c>
      <c r="Y155" s="277" t="s">
        <v>690</v>
      </c>
      <c r="Z155" s="277" t="s">
        <v>723</v>
      </c>
      <c r="AA155" s="277" t="s">
        <v>706</v>
      </c>
      <c r="AB155" s="277" t="s">
        <v>473</v>
      </c>
      <c r="AC155" s="279"/>
    </row>
    <row r="156" spans="1:29" s="280" customFormat="1" ht="60">
      <c r="A156" s="277"/>
      <c r="B156" s="505" t="s">
        <v>2706</v>
      </c>
      <c r="C156" s="506" t="s">
        <v>2527</v>
      </c>
      <c r="E156" s="505" t="s">
        <v>2893</v>
      </c>
      <c r="F156" s="277" t="s">
        <v>420</v>
      </c>
      <c r="G156" s="277" t="s">
        <v>709</v>
      </c>
      <c r="H156" s="507">
        <v>45719</v>
      </c>
      <c r="I156" s="277"/>
      <c r="J156" s="277"/>
      <c r="K156" s="277"/>
      <c r="L156" s="277"/>
      <c r="M156" s="277"/>
      <c r="N156" s="277"/>
      <c r="O156" s="277"/>
      <c r="P156" s="277"/>
      <c r="Q156" s="277"/>
      <c r="R156" s="277"/>
      <c r="S156" s="277">
        <v>1</v>
      </c>
      <c r="T156" s="518">
        <f t="shared" si="2"/>
        <v>1</v>
      </c>
      <c r="U156" s="277"/>
      <c r="V156" s="277"/>
      <c r="W156" s="277" t="s">
        <v>696</v>
      </c>
      <c r="X156" s="277" t="s">
        <v>690</v>
      </c>
      <c r="Y156" s="277" t="s">
        <v>690</v>
      </c>
      <c r="Z156" s="277" t="s">
        <v>723</v>
      </c>
      <c r="AA156" s="277" t="s">
        <v>706</v>
      </c>
      <c r="AB156" s="277" t="s">
        <v>473</v>
      </c>
      <c r="AC156" s="279"/>
    </row>
    <row r="157" spans="1:29" s="280" customFormat="1" ht="60">
      <c r="A157" s="277"/>
      <c r="B157" s="505" t="s">
        <v>2707</v>
      </c>
      <c r="C157" s="506" t="s">
        <v>2528</v>
      </c>
      <c r="E157" s="505" t="s">
        <v>2894</v>
      </c>
      <c r="F157" s="277" t="s">
        <v>420</v>
      </c>
      <c r="G157" s="277" t="s">
        <v>709</v>
      </c>
      <c r="H157" s="507">
        <v>46022</v>
      </c>
      <c r="I157" s="277"/>
      <c r="J157" s="277"/>
      <c r="K157" s="277"/>
      <c r="L157" s="277"/>
      <c r="M157" s="277"/>
      <c r="N157" s="277"/>
      <c r="O157" s="277"/>
      <c r="P157" s="277"/>
      <c r="Q157" s="277"/>
      <c r="R157" s="277"/>
      <c r="S157" s="277">
        <v>1</v>
      </c>
      <c r="T157" s="518">
        <f t="shared" si="2"/>
        <v>1</v>
      </c>
      <c r="U157" s="277"/>
      <c r="V157" s="277"/>
      <c r="W157" s="277" t="s">
        <v>696</v>
      </c>
      <c r="X157" s="277" t="s">
        <v>690</v>
      </c>
      <c r="Y157" s="277" t="s">
        <v>690</v>
      </c>
      <c r="Z157" s="277" t="s">
        <v>723</v>
      </c>
      <c r="AA157" s="277" t="s">
        <v>706</v>
      </c>
      <c r="AB157" s="277" t="s">
        <v>473</v>
      </c>
      <c r="AC157" s="279"/>
    </row>
    <row r="158" spans="1:29" s="280" customFormat="1" ht="45">
      <c r="A158" s="277"/>
      <c r="B158" s="505" t="s">
        <v>2708</v>
      </c>
      <c r="C158" s="506" t="s">
        <v>2529</v>
      </c>
      <c r="E158" s="505" t="s">
        <v>2895</v>
      </c>
      <c r="F158" s="277" t="s">
        <v>422</v>
      </c>
      <c r="G158" s="277" t="s">
        <v>692</v>
      </c>
      <c r="H158" s="507">
        <v>46022</v>
      </c>
      <c r="I158" s="277"/>
      <c r="J158" s="277"/>
      <c r="K158" s="277"/>
      <c r="L158" s="277"/>
      <c r="M158" s="277"/>
      <c r="N158" s="277"/>
      <c r="O158" s="277"/>
      <c r="P158" s="277"/>
      <c r="Q158" s="277"/>
      <c r="R158" s="277"/>
      <c r="S158" s="277">
        <v>2</v>
      </c>
      <c r="T158" s="518">
        <f t="shared" si="2"/>
        <v>2</v>
      </c>
      <c r="U158" s="277"/>
      <c r="V158" s="277"/>
      <c r="W158" s="277" t="s">
        <v>696</v>
      </c>
      <c r="X158" s="277" t="s">
        <v>690</v>
      </c>
      <c r="Y158" s="277" t="s">
        <v>690</v>
      </c>
      <c r="Z158" s="277" t="s">
        <v>723</v>
      </c>
      <c r="AA158" s="277" t="s">
        <v>706</v>
      </c>
      <c r="AB158" s="277" t="s">
        <v>473</v>
      </c>
      <c r="AC158" s="279"/>
    </row>
    <row r="159" spans="1:29" s="280" customFormat="1" ht="60">
      <c r="A159" s="277"/>
      <c r="B159" s="505" t="s">
        <v>2709</v>
      </c>
      <c r="C159" s="506" t="s">
        <v>2530</v>
      </c>
      <c r="E159" s="505" t="s">
        <v>2896</v>
      </c>
      <c r="F159" s="277" t="s">
        <v>420</v>
      </c>
      <c r="G159" s="277" t="s">
        <v>709</v>
      </c>
      <c r="H159" s="507">
        <v>46006</v>
      </c>
      <c r="I159" s="277"/>
      <c r="J159" s="277"/>
      <c r="K159" s="277"/>
      <c r="L159" s="277"/>
      <c r="M159" s="277"/>
      <c r="N159" s="277"/>
      <c r="O159" s="277"/>
      <c r="P159" s="277"/>
      <c r="Q159" s="277"/>
      <c r="R159" s="277"/>
      <c r="S159" s="277">
        <v>1</v>
      </c>
      <c r="T159" s="518">
        <f t="shared" si="2"/>
        <v>1</v>
      </c>
      <c r="U159" s="277"/>
      <c r="V159" s="277"/>
      <c r="W159" s="277" t="s">
        <v>696</v>
      </c>
      <c r="X159" s="277" t="s">
        <v>690</v>
      </c>
      <c r="Y159" s="277" t="s">
        <v>690</v>
      </c>
      <c r="Z159" s="277" t="s">
        <v>723</v>
      </c>
      <c r="AA159" s="277" t="s">
        <v>706</v>
      </c>
      <c r="AB159" s="277" t="s">
        <v>473</v>
      </c>
      <c r="AC159" s="279"/>
    </row>
    <row r="160" spans="1:29" s="280" customFormat="1" ht="60">
      <c r="A160" s="277"/>
      <c r="B160" s="505" t="s">
        <v>2710</v>
      </c>
      <c r="C160" s="506" t="s">
        <v>2531</v>
      </c>
      <c r="E160" s="505" t="s">
        <v>2897</v>
      </c>
      <c r="F160" s="277" t="s">
        <v>420</v>
      </c>
      <c r="G160" s="277" t="s">
        <v>709</v>
      </c>
      <c r="H160" s="507">
        <v>45897</v>
      </c>
      <c r="I160" s="277"/>
      <c r="J160" s="277"/>
      <c r="K160" s="277"/>
      <c r="L160" s="277"/>
      <c r="M160" s="277"/>
      <c r="N160" s="277"/>
      <c r="O160" s="277"/>
      <c r="P160" s="277"/>
      <c r="Q160" s="277"/>
      <c r="R160" s="277"/>
      <c r="S160" s="277">
        <v>1</v>
      </c>
      <c r="T160" s="518">
        <f t="shared" si="2"/>
        <v>1</v>
      </c>
      <c r="U160" s="277"/>
      <c r="V160" s="277"/>
      <c r="W160" s="277" t="s">
        <v>696</v>
      </c>
      <c r="X160" s="277" t="s">
        <v>690</v>
      </c>
      <c r="Y160" s="277" t="s">
        <v>690</v>
      </c>
      <c r="Z160" s="277" t="s">
        <v>723</v>
      </c>
      <c r="AA160" s="277" t="s">
        <v>706</v>
      </c>
      <c r="AB160" s="277" t="s">
        <v>473</v>
      </c>
      <c r="AC160" s="279"/>
    </row>
    <row r="161" spans="1:29" s="280" customFormat="1" ht="60">
      <c r="A161" s="277"/>
      <c r="B161" s="505" t="s">
        <v>2711</v>
      </c>
      <c r="C161" s="506" t="s">
        <v>2532</v>
      </c>
      <c r="E161" s="505" t="s">
        <v>2898</v>
      </c>
      <c r="F161" s="277" t="s">
        <v>420</v>
      </c>
      <c r="G161" s="277" t="s">
        <v>709</v>
      </c>
      <c r="H161" s="507">
        <v>46006</v>
      </c>
      <c r="I161" s="277"/>
      <c r="J161" s="277"/>
      <c r="K161" s="277"/>
      <c r="L161" s="277"/>
      <c r="M161" s="277"/>
      <c r="N161" s="277"/>
      <c r="O161" s="277"/>
      <c r="P161" s="277"/>
      <c r="Q161" s="277"/>
      <c r="R161" s="277"/>
      <c r="S161" s="277">
        <v>1</v>
      </c>
      <c r="T161" s="518">
        <f t="shared" si="2"/>
        <v>1</v>
      </c>
      <c r="U161" s="277"/>
      <c r="V161" s="277"/>
      <c r="W161" s="277" t="s">
        <v>696</v>
      </c>
      <c r="X161" s="277" t="s">
        <v>690</v>
      </c>
      <c r="Y161" s="277" t="s">
        <v>690</v>
      </c>
      <c r="Z161" s="277" t="s">
        <v>723</v>
      </c>
      <c r="AA161" s="277" t="s">
        <v>706</v>
      </c>
      <c r="AB161" s="277" t="s">
        <v>473</v>
      </c>
      <c r="AC161" s="279"/>
    </row>
    <row r="162" spans="1:29" s="280" customFormat="1" ht="45">
      <c r="A162" s="277"/>
      <c r="B162" s="505" t="s">
        <v>2712</v>
      </c>
      <c r="C162" s="506" t="s">
        <v>2533</v>
      </c>
      <c r="E162" s="505" t="s">
        <v>2899</v>
      </c>
      <c r="F162" s="277" t="s">
        <v>420</v>
      </c>
      <c r="G162" s="277" t="s">
        <v>709</v>
      </c>
      <c r="H162" s="507">
        <v>46006</v>
      </c>
      <c r="I162" s="277"/>
      <c r="J162" s="277"/>
      <c r="K162" s="277"/>
      <c r="L162" s="277"/>
      <c r="M162" s="277"/>
      <c r="N162" s="277"/>
      <c r="O162" s="277"/>
      <c r="P162" s="277"/>
      <c r="Q162" s="277"/>
      <c r="R162" s="277"/>
      <c r="S162" s="277">
        <v>1</v>
      </c>
      <c r="T162" s="518">
        <f t="shared" si="2"/>
        <v>1</v>
      </c>
      <c r="U162" s="277"/>
      <c r="V162" s="277"/>
      <c r="W162" s="277" t="s">
        <v>696</v>
      </c>
      <c r="X162" s="277" t="s">
        <v>690</v>
      </c>
      <c r="Y162" s="277" t="s">
        <v>690</v>
      </c>
      <c r="Z162" s="277" t="s">
        <v>723</v>
      </c>
      <c r="AA162" s="277" t="s">
        <v>706</v>
      </c>
      <c r="AB162" s="277" t="s">
        <v>473</v>
      </c>
      <c r="AC162" s="279"/>
    </row>
    <row r="163" spans="1:29" s="280" customFormat="1" ht="60">
      <c r="A163" s="277"/>
      <c r="B163" s="505" t="s">
        <v>2713</v>
      </c>
      <c r="C163" s="506" t="s">
        <v>2534</v>
      </c>
      <c r="E163" s="505" t="s">
        <v>2900</v>
      </c>
      <c r="F163" s="277" t="s">
        <v>420</v>
      </c>
      <c r="G163" s="277" t="s">
        <v>709</v>
      </c>
      <c r="H163" s="507">
        <v>46008</v>
      </c>
      <c r="I163" s="277"/>
      <c r="J163" s="277"/>
      <c r="K163" s="277"/>
      <c r="L163" s="277"/>
      <c r="M163" s="277"/>
      <c r="N163" s="277"/>
      <c r="O163" s="277"/>
      <c r="P163" s="277"/>
      <c r="Q163" s="277"/>
      <c r="R163" s="277"/>
      <c r="S163" s="277">
        <v>1</v>
      </c>
      <c r="T163" s="518">
        <f t="shared" si="2"/>
        <v>1</v>
      </c>
      <c r="U163" s="277"/>
      <c r="V163" s="277"/>
      <c r="W163" s="277" t="s">
        <v>696</v>
      </c>
      <c r="X163" s="277" t="s">
        <v>690</v>
      </c>
      <c r="Y163" s="277" t="s">
        <v>690</v>
      </c>
      <c r="Z163" s="277" t="s">
        <v>723</v>
      </c>
      <c r="AA163" s="277" t="s">
        <v>706</v>
      </c>
      <c r="AB163" s="277" t="s">
        <v>473</v>
      </c>
      <c r="AC163" s="279"/>
    </row>
    <row r="164" spans="1:29" s="280" customFormat="1" ht="60">
      <c r="A164" s="277"/>
      <c r="B164" s="505" t="s">
        <v>2714</v>
      </c>
      <c r="C164" s="506" t="s">
        <v>2535</v>
      </c>
      <c r="E164" s="505" t="s">
        <v>2901</v>
      </c>
      <c r="F164" s="277" t="s">
        <v>420</v>
      </c>
      <c r="G164" s="277" t="s">
        <v>709</v>
      </c>
      <c r="H164" s="507">
        <v>45769</v>
      </c>
      <c r="I164" s="277"/>
      <c r="J164" s="277"/>
      <c r="K164" s="277"/>
      <c r="L164" s="277"/>
      <c r="M164" s="277"/>
      <c r="N164" s="277"/>
      <c r="O164" s="277"/>
      <c r="P164" s="277"/>
      <c r="Q164" s="277"/>
      <c r="R164" s="277"/>
      <c r="S164" s="277">
        <v>1</v>
      </c>
      <c r="T164" s="518">
        <f t="shared" si="2"/>
        <v>1</v>
      </c>
      <c r="U164" s="277"/>
      <c r="V164" s="277"/>
      <c r="W164" s="277" t="s">
        <v>696</v>
      </c>
      <c r="X164" s="277" t="s">
        <v>690</v>
      </c>
      <c r="Y164" s="277" t="s">
        <v>690</v>
      </c>
      <c r="Z164" s="277" t="s">
        <v>723</v>
      </c>
      <c r="AA164" s="277" t="s">
        <v>706</v>
      </c>
      <c r="AB164" s="277" t="s">
        <v>473</v>
      </c>
      <c r="AC164" s="279"/>
    </row>
    <row r="165" spans="1:29" s="280" customFormat="1" ht="60">
      <c r="A165" s="277"/>
      <c r="B165" s="505" t="s">
        <v>2407</v>
      </c>
      <c r="C165" s="506" t="s">
        <v>2401</v>
      </c>
      <c r="E165" s="505" t="s">
        <v>2395</v>
      </c>
      <c r="F165" s="277" t="s">
        <v>424</v>
      </c>
      <c r="G165" s="277" t="s">
        <v>692</v>
      </c>
      <c r="H165" s="507">
        <v>45855</v>
      </c>
      <c r="I165" s="277"/>
      <c r="J165" s="277"/>
      <c r="K165" s="277"/>
      <c r="L165" s="277"/>
      <c r="M165" s="277"/>
      <c r="N165" s="277"/>
      <c r="O165" s="277"/>
      <c r="P165" s="277"/>
      <c r="Q165" s="277"/>
      <c r="R165" s="277"/>
      <c r="S165" s="277">
        <v>184</v>
      </c>
      <c r="T165" s="519">
        <f t="shared" si="2"/>
        <v>184</v>
      </c>
      <c r="U165" s="277"/>
      <c r="V165" s="277"/>
      <c r="W165" s="277" t="s">
        <v>696</v>
      </c>
      <c r="X165" s="277" t="s">
        <v>690</v>
      </c>
      <c r="Y165" s="277" t="s">
        <v>690</v>
      </c>
      <c r="Z165" s="277" t="s">
        <v>723</v>
      </c>
      <c r="AA165" s="277" t="s">
        <v>706</v>
      </c>
      <c r="AB165" s="277" t="s">
        <v>474</v>
      </c>
      <c r="AC165" s="279"/>
    </row>
    <row r="166" spans="1:29" s="280" customFormat="1" ht="60">
      <c r="A166" s="277"/>
      <c r="B166" s="505" t="s">
        <v>2598</v>
      </c>
      <c r="C166" s="506" t="s">
        <v>2416</v>
      </c>
      <c r="E166" s="505" t="s">
        <v>2902</v>
      </c>
      <c r="F166" s="277" t="s">
        <v>420</v>
      </c>
      <c r="G166" s="277" t="s">
        <v>709</v>
      </c>
      <c r="H166" s="507">
        <v>45826</v>
      </c>
      <c r="I166" s="277"/>
      <c r="J166" s="277"/>
      <c r="K166" s="277"/>
      <c r="L166" s="277"/>
      <c r="M166" s="277"/>
      <c r="N166" s="277"/>
      <c r="O166" s="277"/>
      <c r="P166" s="277"/>
      <c r="Q166" s="277"/>
      <c r="R166" s="277"/>
      <c r="S166" s="277">
        <v>1</v>
      </c>
      <c r="T166" s="518">
        <f t="shared" si="2"/>
        <v>1</v>
      </c>
      <c r="U166" s="277"/>
      <c r="V166" s="277"/>
      <c r="W166" s="277" t="s">
        <v>696</v>
      </c>
      <c r="X166" s="277" t="s">
        <v>690</v>
      </c>
      <c r="Y166" s="277" t="s">
        <v>690</v>
      </c>
      <c r="Z166" s="277" t="s">
        <v>723</v>
      </c>
      <c r="AA166" s="277" t="s">
        <v>706</v>
      </c>
      <c r="AB166" s="277" t="s">
        <v>473</v>
      </c>
      <c r="AC166" s="279"/>
    </row>
    <row r="167" spans="1:29" s="280" customFormat="1" ht="45">
      <c r="A167" s="277"/>
      <c r="B167" s="505" t="s">
        <v>2715</v>
      </c>
      <c r="C167" s="506" t="s">
        <v>2536</v>
      </c>
      <c r="E167" s="505" t="s">
        <v>2903</v>
      </c>
      <c r="F167" s="277" t="s">
        <v>420</v>
      </c>
      <c r="G167" s="277" t="s">
        <v>709</v>
      </c>
      <c r="H167" s="507">
        <v>45951</v>
      </c>
      <c r="I167" s="277"/>
      <c r="J167" s="277"/>
      <c r="K167" s="277"/>
      <c r="L167" s="277"/>
      <c r="M167" s="277"/>
      <c r="N167" s="277"/>
      <c r="O167" s="277"/>
      <c r="P167" s="277"/>
      <c r="Q167" s="277"/>
      <c r="R167" s="277"/>
      <c r="S167" s="277">
        <v>1</v>
      </c>
      <c r="T167" s="518">
        <f t="shared" si="2"/>
        <v>1</v>
      </c>
      <c r="U167" s="277"/>
      <c r="V167" s="277"/>
      <c r="W167" s="277" t="s">
        <v>696</v>
      </c>
      <c r="X167" s="277" t="s">
        <v>690</v>
      </c>
      <c r="Y167" s="277" t="s">
        <v>690</v>
      </c>
      <c r="Z167" s="277" t="s">
        <v>723</v>
      </c>
      <c r="AA167" s="277" t="s">
        <v>706</v>
      </c>
      <c r="AB167" s="277" t="s">
        <v>473</v>
      </c>
      <c r="AC167" s="279"/>
    </row>
    <row r="168" spans="1:29" s="280" customFormat="1" ht="45">
      <c r="A168" s="277"/>
      <c r="B168" s="505" t="s">
        <v>2716</v>
      </c>
      <c r="C168" s="506" t="s">
        <v>2537</v>
      </c>
      <c r="E168" s="505" t="s">
        <v>2904</v>
      </c>
      <c r="F168" s="277" t="s">
        <v>420</v>
      </c>
      <c r="G168" s="277" t="s">
        <v>709</v>
      </c>
      <c r="H168" s="507">
        <v>46014</v>
      </c>
      <c r="I168" s="277"/>
      <c r="J168" s="277"/>
      <c r="K168" s="277"/>
      <c r="L168" s="277"/>
      <c r="M168" s="277"/>
      <c r="N168" s="277"/>
      <c r="O168" s="277"/>
      <c r="P168" s="277"/>
      <c r="Q168" s="277"/>
      <c r="R168" s="277"/>
      <c r="S168" s="277">
        <v>1</v>
      </c>
      <c r="T168" s="518">
        <f t="shared" si="2"/>
        <v>1</v>
      </c>
      <c r="U168" s="277"/>
      <c r="V168" s="277"/>
      <c r="W168" s="277" t="s">
        <v>696</v>
      </c>
      <c r="X168" s="277" t="s">
        <v>690</v>
      </c>
      <c r="Y168" s="277" t="s">
        <v>690</v>
      </c>
      <c r="Z168" s="277" t="s">
        <v>723</v>
      </c>
      <c r="AA168" s="277" t="s">
        <v>706</v>
      </c>
      <c r="AB168" s="277" t="s">
        <v>473</v>
      </c>
      <c r="AC168" s="279"/>
    </row>
    <row r="169" spans="1:29" s="280" customFormat="1" ht="45">
      <c r="A169" s="277"/>
      <c r="B169" s="505" t="s">
        <v>2717</v>
      </c>
      <c r="C169" s="506" t="s">
        <v>2538</v>
      </c>
      <c r="E169" s="505" t="s">
        <v>2905</v>
      </c>
      <c r="F169" s="277" t="s">
        <v>422</v>
      </c>
      <c r="G169" s="277" t="s">
        <v>692</v>
      </c>
      <c r="H169" s="507">
        <v>45891</v>
      </c>
      <c r="I169" s="277"/>
      <c r="J169" s="277"/>
      <c r="K169" s="277"/>
      <c r="L169" s="277"/>
      <c r="M169" s="277"/>
      <c r="N169" s="277"/>
      <c r="O169" s="277"/>
      <c r="P169" s="277"/>
      <c r="Q169" s="277"/>
      <c r="R169" s="277"/>
      <c r="S169" s="277">
        <v>2</v>
      </c>
      <c r="T169" s="518">
        <f t="shared" si="2"/>
        <v>2</v>
      </c>
      <c r="U169" s="277"/>
      <c r="V169" s="277"/>
      <c r="W169" s="277" t="s">
        <v>696</v>
      </c>
      <c r="X169" s="277" t="s">
        <v>690</v>
      </c>
      <c r="Y169" s="277" t="s">
        <v>690</v>
      </c>
      <c r="Z169" s="277" t="s">
        <v>723</v>
      </c>
      <c r="AA169" s="277" t="s">
        <v>706</v>
      </c>
      <c r="AB169" s="277" t="s">
        <v>473</v>
      </c>
      <c r="AC169" s="279"/>
    </row>
    <row r="170" spans="1:29" s="280" customFormat="1" ht="45">
      <c r="A170" s="277"/>
      <c r="B170" s="505" t="s">
        <v>2718</v>
      </c>
      <c r="C170" s="506" t="s">
        <v>2539</v>
      </c>
      <c r="E170" s="505" t="s">
        <v>2906</v>
      </c>
      <c r="F170" s="277" t="s">
        <v>422</v>
      </c>
      <c r="G170" s="277" t="s">
        <v>692</v>
      </c>
      <c r="H170" s="507">
        <v>46014</v>
      </c>
      <c r="I170" s="277"/>
      <c r="J170" s="277"/>
      <c r="K170" s="277"/>
      <c r="L170" s="277"/>
      <c r="M170" s="277"/>
      <c r="N170" s="277"/>
      <c r="O170" s="277"/>
      <c r="P170" s="277"/>
      <c r="Q170" s="277"/>
      <c r="R170" s="277"/>
      <c r="S170" s="277">
        <v>2</v>
      </c>
      <c r="T170" s="518">
        <f t="shared" si="2"/>
        <v>2</v>
      </c>
      <c r="U170" s="277"/>
      <c r="V170" s="277"/>
      <c r="W170" s="277" t="s">
        <v>696</v>
      </c>
      <c r="X170" s="277" t="s">
        <v>690</v>
      </c>
      <c r="Y170" s="277" t="s">
        <v>690</v>
      </c>
      <c r="Z170" s="277" t="s">
        <v>723</v>
      </c>
      <c r="AA170" s="277" t="s">
        <v>706</v>
      </c>
      <c r="AB170" s="277" t="s">
        <v>473</v>
      </c>
      <c r="AC170" s="279"/>
    </row>
    <row r="171" spans="1:29" s="280" customFormat="1" ht="45">
      <c r="A171" s="277"/>
      <c r="B171" s="505" t="s">
        <v>2719</v>
      </c>
      <c r="C171" s="506" t="s">
        <v>2540</v>
      </c>
      <c r="E171" s="505" t="s">
        <v>2907</v>
      </c>
      <c r="F171" s="277" t="s">
        <v>420</v>
      </c>
      <c r="G171" s="277" t="s">
        <v>709</v>
      </c>
      <c r="H171" s="507">
        <v>45679</v>
      </c>
      <c r="I171" s="277"/>
      <c r="J171" s="277"/>
      <c r="K171" s="277"/>
      <c r="L171" s="277"/>
      <c r="M171" s="277"/>
      <c r="N171" s="277"/>
      <c r="O171" s="277"/>
      <c r="P171" s="277"/>
      <c r="Q171" s="277"/>
      <c r="R171" s="277"/>
      <c r="S171" s="277">
        <v>1</v>
      </c>
      <c r="T171" s="518">
        <f t="shared" si="2"/>
        <v>1</v>
      </c>
      <c r="U171" s="277"/>
      <c r="V171" s="277"/>
      <c r="W171" s="277" t="s">
        <v>696</v>
      </c>
      <c r="X171" s="277" t="s">
        <v>690</v>
      </c>
      <c r="Y171" s="277" t="s">
        <v>690</v>
      </c>
      <c r="Z171" s="277" t="s">
        <v>723</v>
      </c>
      <c r="AA171" s="277" t="s">
        <v>706</v>
      </c>
      <c r="AB171" s="277" t="s">
        <v>473</v>
      </c>
      <c r="AC171" s="279"/>
    </row>
    <row r="172" spans="1:29" s="280" customFormat="1" ht="60">
      <c r="A172" s="277"/>
      <c r="B172" s="505" t="s">
        <v>2720</v>
      </c>
      <c r="C172" s="506" t="s">
        <v>2541</v>
      </c>
      <c r="E172" s="505" t="s">
        <v>2908</v>
      </c>
      <c r="F172" s="277" t="s">
        <v>420</v>
      </c>
      <c r="G172" s="277" t="s">
        <v>709</v>
      </c>
      <c r="H172" s="507">
        <v>46007</v>
      </c>
      <c r="I172" s="277"/>
      <c r="J172" s="277"/>
      <c r="K172" s="277"/>
      <c r="L172" s="277"/>
      <c r="M172" s="277"/>
      <c r="N172" s="277"/>
      <c r="O172" s="277"/>
      <c r="P172" s="277"/>
      <c r="Q172" s="277"/>
      <c r="R172" s="277"/>
      <c r="S172" s="277">
        <v>1</v>
      </c>
      <c r="T172" s="518">
        <f t="shared" si="2"/>
        <v>1</v>
      </c>
      <c r="U172" s="277"/>
      <c r="V172" s="277"/>
      <c r="W172" s="277" t="s">
        <v>696</v>
      </c>
      <c r="X172" s="277" t="s">
        <v>690</v>
      </c>
      <c r="Y172" s="277" t="s">
        <v>690</v>
      </c>
      <c r="Z172" s="277" t="s">
        <v>723</v>
      </c>
      <c r="AA172" s="277" t="s">
        <v>706</v>
      </c>
      <c r="AB172" s="277" t="s">
        <v>473</v>
      </c>
      <c r="AC172" s="279"/>
    </row>
    <row r="173" spans="1:29" s="280" customFormat="1" ht="60">
      <c r="A173" s="277"/>
      <c r="B173" s="505" t="s">
        <v>2721</v>
      </c>
      <c r="C173" s="506" t="s">
        <v>2542</v>
      </c>
      <c r="E173" s="505" t="s">
        <v>2909</v>
      </c>
      <c r="F173" s="277" t="s">
        <v>420</v>
      </c>
      <c r="G173" s="277" t="s">
        <v>709</v>
      </c>
      <c r="H173" s="507">
        <v>45700</v>
      </c>
      <c r="I173" s="277"/>
      <c r="J173" s="277"/>
      <c r="K173" s="277"/>
      <c r="L173" s="277"/>
      <c r="M173" s="277"/>
      <c r="N173" s="277"/>
      <c r="O173" s="277"/>
      <c r="P173" s="277"/>
      <c r="Q173" s="277"/>
      <c r="R173" s="277"/>
      <c r="S173" s="277">
        <v>1</v>
      </c>
      <c r="T173" s="518">
        <f t="shared" si="2"/>
        <v>1</v>
      </c>
      <c r="U173" s="277"/>
      <c r="V173" s="277"/>
      <c r="W173" s="277" t="s">
        <v>696</v>
      </c>
      <c r="X173" s="277" t="s">
        <v>690</v>
      </c>
      <c r="Y173" s="277" t="s">
        <v>690</v>
      </c>
      <c r="Z173" s="277" t="s">
        <v>723</v>
      </c>
      <c r="AA173" s="277" t="s">
        <v>706</v>
      </c>
      <c r="AB173" s="277" t="s">
        <v>473</v>
      </c>
      <c r="AC173" s="279"/>
    </row>
    <row r="174" spans="1:29" s="280" customFormat="1" ht="60">
      <c r="A174" s="277"/>
      <c r="B174" s="505" t="s">
        <v>2722</v>
      </c>
      <c r="C174" s="506" t="s">
        <v>2543</v>
      </c>
      <c r="E174" s="505" t="s">
        <v>2910</v>
      </c>
      <c r="F174" s="277" t="s">
        <v>424</v>
      </c>
      <c r="G174" s="277" t="s">
        <v>692</v>
      </c>
      <c r="H174" s="507">
        <v>45699</v>
      </c>
      <c r="I174" s="277"/>
      <c r="J174" s="277"/>
      <c r="K174" s="277"/>
      <c r="L174" s="277"/>
      <c r="M174" s="277">
        <v>1</v>
      </c>
      <c r="N174" s="277"/>
      <c r="O174" s="277"/>
      <c r="P174" s="277"/>
      <c r="Q174" s="277"/>
      <c r="R174" s="277"/>
      <c r="S174" s="277">
        <v>10</v>
      </c>
      <c r="T174" s="519">
        <f t="shared" si="2"/>
        <v>11</v>
      </c>
      <c r="U174" s="277"/>
      <c r="V174" s="277"/>
      <c r="W174" s="277" t="s">
        <v>696</v>
      </c>
      <c r="X174" s="277" t="s">
        <v>690</v>
      </c>
      <c r="Y174" s="277" t="s">
        <v>688</v>
      </c>
      <c r="Z174" s="277" t="s">
        <v>688</v>
      </c>
      <c r="AA174" s="277" t="s">
        <v>706</v>
      </c>
      <c r="AB174" s="277" t="s">
        <v>473</v>
      </c>
      <c r="AC174" s="279"/>
    </row>
    <row r="175" spans="1:29" s="511" customFormat="1" ht="15.75">
      <c r="A175" s="512"/>
      <c r="B175" s="509"/>
      <c r="C175" s="510"/>
      <c r="E175" s="509"/>
      <c r="F175" s="512"/>
      <c r="G175" s="512"/>
      <c r="H175" s="513"/>
      <c r="I175" s="512"/>
      <c r="J175" s="512"/>
      <c r="K175" s="512"/>
      <c r="L175" s="512"/>
      <c r="M175" s="512"/>
      <c r="N175" s="512"/>
      <c r="O175" s="512"/>
      <c r="P175" s="512"/>
      <c r="Q175" s="512"/>
      <c r="R175" s="512"/>
      <c r="S175" s="512"/>
      <c r="T175" s="520">
        <f t="shared" si="2"/>
        <v>0</v>
      </c>
      <c r="U175" s="512"/>
      <c r="V175" s="512"/>
      <c r="W175" s="277"/>
      <c r="X175" s="277"/>
      <c r="Y175" s="512"/>
      <c r="Z175" s="512"/>
      <c r="AA175" s="512"/>
      <c r="AB175" s="512"/>
      <c r="AC175" s="514"/>
    </row>
    <row r="176" spans="1:29" s="280" customFormat="1" ht="60">
      <c r="A176" s="277"/>
      <c r="B176" s="505" t="s">
        <v>2723</v>
      </c>
      <c r="C176" s="506" t="s">
        <v>2544</v>
      </c>
      <c r="E176" s="505" t="s">
        <v>2911</v>
      </c>
      <c r="F176" s="277" t="s">
        <v>420</v>
      </c>
      <c r="G176" s="277" t="s">
        <v>709</v>
      </c>
      <c r="H176" s="507">
        <v>45785</v>
      </c>
      <c r="I176" s="277"/>
      <c r="J176" s="277"/>
      <c r="K176" s="277"/>
      <c r="L176" s="277"/>
      <c r="M176" s="277"/>
      <c r="N176" s="277"/>
      <c r="O176" s="277"/>
      <c r="P176" s="277"/>
      <c r="Q176" s="277"/>
      <c r="R176" s="277"/>
      <c r="S176" s="277">
        <v>1</v>
      </c>
      <c r="T176" s="518">
        <f t="shared" si="2"/>
        <v>1</v>
      </c>
      <c r="U176" s="277"/>
      <c r="V176" s="277"/>
      <c r="W176" s="277" t="s">
        <v>696</v>
      </c>
      <c r="X176" s="277" t="s">
        <v>690</v>
      </c>
      <c r="Y176" s="277" t="s">
        <v>690</v>
      </c>
      <c r="Z176" s="277" t="s">
        <v>723</v>
      </c>
      <c r="AA176" s="277" t="s">
        <v>706</v>
      </c>
      <c r="AB176" s="277" t="s">
        <v>473</v>
      </c>
      <c r="AC176" s="279"/>
    </row>
    <row r="177" spans="1:29" s="280" customFormat="1" ht="60">
      <c r="A177" s="277"/>
      <c r="B177" s="505" t="s">
        <v>2724</v>
      </c>
      <c r="C177" s="506" t="s">
        <v>2545</v>
      </c>
      <c r="E177" s="505" t="s">
        <v>2912</v>
      </c>
      <c r="F177" s="277" t="s">
        <v>420</v>
      </c>
      <c r="G177" s="277" t="s">
        <v>709</v>
      </c>
      <c r="H177" s="507">
        <v>45729</v>
      </c>
      <c r="I177" s="277"/>
      <c r="J177" s="277"/>
      <c r="K177" s="277"/>
      <c r="L177" s="277"/>
      <c r="M177" s="277"/>
      <c r="N177" s="277"/>
      <c r="O177" s="277"/>
      <c r="P177" s="277"/>
      <c r="Q177" s="277"/>
      <c r="R177" s="277"/>
      <c r="S177" s="277">
        <v>1</v>
      </c>
      <c r="T177" s="518">
        <f t="shared" si="2"/>
        <v>1</v>
      </c>
      <c r="U177" s="277"/>
      <c r="V177" s="277"/>
      <c r="W177" s="277" t="s">
        <v>696</v>
      </c>
      <c r="X177" s="277" t="s">
        <v>690</v>
      </c>
      <c r="Y177" s="277" t="s">
        <v>690</v>
      </c>
      <c r="Z177" s="277" t="s">
        <v>723</v>
      </c>
      <c r="AA177" s="277" t="s">
        <v>706</v>
      </c>
      <c r="AB177" s="277" t="s">
        <v>473</v>
      </c>
      <c r="AC177" s="279"/>
    </row>
    <row r="178" spans="1:29" s="280" customFormat="1" ht="60">
      <c r="A178" s="277"/>
      <c r="B178" s="505" t="s">
        <v>2725</v>
      </c>
      <c r="C178" s="506" t="s">
        <v>2546</v>
      </c>
      <c r="E178" s="505" t="s">
        <v>2913</v>
      </c>
      <c r="F178" s="277" t="s">
        <v>420</v>
      </c>
      <c r="G178" s="277" t="s">
        <v>709</v>
      </c>
      <c r="H178" s="507">
        <v>46010</v>
      </c>
      <c r="I178" s="277"/>
      <c r="J178" s="277"/>
      <c r="K178" s="277"/>
      <c r="L178" s="277"/>
      <c r="M178" s="277"/>
      <c r="N178" s="277"/>
      <c r="O178" s="277"/>
      <c r="P178" s="277"/>
      <c r="Q178" s="277"/>
      <c r="R178" s="277"/>
      <c r="S178" s="277">
        <v>1</v>
      </c>
      <c r="T178" s="518">
        <f t="shared" si="2"/>
        <v>1</v>
      </c>
      <c r="U178" s="277"/>
      <c r="V178" s="277"/>
      <c r="W178" s="277" t="s">
        <v>696</v>
      </c>
      <c r="X178" s="277" t="s">
        <v>690</v>
      </c>
      <c r="Y178" s="277" t="s">
        <v>690</v>
      </c>
      <c r="Z178" s="277" t="s">
        <v>723</v>
      </c>
      <c r="AA178" s="277" t="s">
        <v>706</v>
      </c>
      <c r="AB178" s="277" t="s">
        <v>473</v>
      </c>
      <c r="AC178" s="279"/>
    </row>
    <row r="179" spans="1:29" s="280" customFormat="1" ht="45">
      <c r="A179" s="277"/>
      <c r="B179" s="505" t="s">
        <v>2726</v>
      </c>
      <c r="C179" s="506" t="s">
        <v>2547</v>
      </c>
      <c r="E179" s="505" t="s">
        <v>2914</v>
      </c>
      <c r="F179" s="277" t="s">
        <v>420</v>
      </c>
      <c r="G179" s="277" t="s">
        <v>709</v>
      </c>
      <c r="H179" s="507">
        <v>46008</v>
      </c>
      <c r="I179" s="277"/>
      <c r="J179" s="277"/>
      <c r="K179" s="277"/>
      <c r="L179" s="277"/>
      <c r="M179" s="277"/>
      <c r="N179" s="277"/>
      <c r="O179" s="277"/>
      <c r="P179" s="277"/>
      <c r="Q179" s="277"/>
      <c r="R179" s="277"/>
      <c r="S179" s="277">
        <v>1</v>
      </c>
      <c r="T179" s="518">
        <f t="shared" si="2"/>
        <v>1</v>
      </c>
      <c r="U179" s="277"/>
      <c r="V179" s="277"/>
      <c r="W179" s="277" t="s">
        <v>696</v>
      </c>
      <c r="X179" s="277" t="s">
        <v>690</v>
      </c>
      <c r="Y179" s="277" t="s">
        <v>690</v>
      </c>
      <c r="Z179" s="277" t="s">
        <v>723</v>
      </c>
      <c r="AA179" s="277" t="s">
        <v>706</v>
      </c>
      <c r="AB179" s="277" t="s">
        <v>473</v>
      </c>
      <c r="AC179" s="279"/>
    </row>
    <row r="180" spans="1:29" s="280" customFormat="1" ht="60">
      <c r="A180" s="277"/>
      <c r="B180" s="505" t="s">
        <v>2727</v>
      </c>
      <c r="C180" s="506" t="s">
        <v>2548</v>
      </c>
      <c r="E180" s="505" t="s">
        <v>2915</v>
      </c>
      <c r="F180" s="277" t="s">
        <v>420</v>
      </c>
      <c r="G180" s="277" t="s">
        <v>709</v>
      </c>
      <c r="H180" s="507">
        <v>46022</v>
      </c>
      <c r="I180" s="277"/>
      <c r="J180" s="277"/>
      <c r="K180" s="277"/>
      <c r="L180" s="277"/>
      <c r="M180" s="277"/>
      <c r="N180" s="277"/>
      <c r="O180" s="277"/>
      <c r="P180" s="277"/>
      <c r="Q180" s="277"/>
      <c r="R180" s="277"/>
      <c r="S180" s="277">
        <v>1</v>
      </c>
      <c r="T180" s="518">
        <f t="shared" si="2"/>
        <v>1</v>
      </c>
      <c r="U180" s="277"/>
      <c r="V180" s="277"/>
      <c r="W180" s="277" t="s">
        <v>696</v>
      </c>
      <c r="X180" s="277" t="s">
        <v>690</v>
      </c>
      <c r="Y180" s="277" t="s">
        <v>690</v>
      </c>
      <c r="Z180" s="277" t="s">
        <v>723</v>
      </c>
      <c r="AA180" s="277" t="s">
        <v>706</v>
      </c>
      <c r="AB180" s="277" t="s">
        <v>473</v>
      </c>
      <c r="AC180" s="279"/>
    </row>
    <row r="181" spans="1:29" s="280" customFormat="1" ht="60">
      <c r="A181" s="277"/>
      <c r="B181" s="505" t="s">
        <v>2728</v>
      </c>
      <c r="C181" s="506" t="s">
        <v>2549</v>
      </c>
      <c r="E181" s="505" t="s">
        <v>2916</v>
      </c>
      <c r="F181" s="277" t="s">
        <v>420</v>
      </c>
      <c r="G181" s="277" t="s">
        <v>709</v>
      </c>
      <c r="H181" s="507">
        <v>45996</v>
      </c>
      <c r="I181" s="277"/>
      <c r="J181" s="277"/>
      <c r="K181" s="277"/>
      <c r="L181" s="277"/>
      <c r="M181" s="277"/>
      <c r="N181" s="277"/>
      <c r="O181" s="277"/>
      <c r="P181" s="277"/>
      <c r="Q181" s="277"/>
      <c r="R181" s="277"/>
      <c r="S181" s="277">
        <v>1</v>
      </c>
      <c r="T181" s="518">
        <f t="shared" si="2"/>
        <v>1</v>
      </c>
      <c r="U181" s="277"/>
      <c r="V181" s="277"/>
      <c r="W181" s="277" t="s">
        <v>696</v>
      </c>
      <c r="X181" s="277" t="s">
        <v>690</v>
      </c>
      <c r="Y181" s="277" t="s">
        <v>690</v>
      </c>
      <c r="Z181" s="277" t="s">
        <v>723</v>
      </c>
      <c r="AA181" s="277" t="s">
        <v>706</v>
      </c>
      <c r="AB181" s="277" t="s">
        <v>473</v>
      </c>
      <c r="AC181" s="279"/>
    </row>
    <row r="182" spans="1:29" s="280" customFormat="1" ht="45">
      <c r="A182" s="277"/>
      <c r="B182" s="505" t="s">
        <v>2729</v>
      </c>
      <c r="C182" s="506" t="s">
        <v>2550</v>
      </c>
      <c r="E182" s="505" t="s">
        <v>2917</v>
      </c>
      <c r="F182" s="277" t="s">
        <v>420</v>
      </c>
      <c r="G182" s="277" t="s">
        <v>709</v>
      </c>
      <c r="H182" s="507">
        <v>45791</v>
      </c>
      <c r="I182" s="277"/>
      <c r="J182" s="277"/>
      <c r="K182" s="277"/>
      <c r="L182" s="277"/>
      <c r="M182" s="277"/>
      <c r="N182" s="277"/>
      <c r="O182" s="277"/>
      <c r="P182" s="277"/>
      <c r="Q182" s="277"/>
      <c r="R182" s="277"/>
      <c r="S182" s="277">
        <v>1</v>
      </c>
      <c r="T182" s="518">
        <f t="shared" si="2"/>
        <v>1</v>
      </c>
      <c r="U182" s="277"/>
      <c r="V182" s="277"/>
      <c r="W182" s="277" t="s">
        <v>696</v>
      </c>
      <c r="X182" s="277" t="s">
        <v>690</v>
      </c>
      <c r="Y182" s="277" t="s">
        <v>690</v>
      </c>
      <c r="Z182" s="277" t="s">
        <v>723</v>
      </c>
      <c r="AA182" s="277" t="s">
        <v>706</v>
      </c>
      <c r="AB182" s="277" t="s">
        <v>473</v>
      </c>
      <c r="AC182" s="279"/>
    </row>
    <row r="183" spans="1:29" s="280" customFormat="1" ht="60">
      <c r="A183" s="277"/>
      <c r="B183" s="505" t="s">
        <v>2730</v>
      </c>
      <c r="C183" s="506" t="s">
        <v>2551</v>
      </c>
      <c r="E183" s="505" t="s">
        <v>2918</v>
      </c>
      <c r="F183" s="277" t="s">
        <v>420</v>
      </c>
      <c r="G183" s="277" t="s">
        <v>709</v>
      </c>
      <c r="H183" s="507">
        <v>46014</v>
      </c>
      <c r="I183" s="277"/>
      <c r="J183" s="277"/>
      <c r="K183" s="277"/>
      <c r="L183" s="277"/>
      <c r="M183" s="277"/>
      <c r="N183" s="277"/>
      <c r="O183" s="277"/>
      <c r="P183" s="277"/>
      <c r="Q183" s="277"/>
      <c r="R183" s="277"/>
      <c r="S183" s="277">
        <v>1</v>
      </c>
      <c r="T183" s="518">
        <f t="shared" si="2"/>
        <v>1</v>
      </c>
      <c r="U183" s="277"/>
      <c r="V183" s="277"/>
      <c r="W183" s="277" t="s">
        <v>696</v>
      </c>
      <c r="X183" s="277" t="s">
        <v>690</v>
      </c>
      <c r="Y183" s="277" t="s">
        <v>690</v>
      </c>
      <c r="Z183" s="277" t="s">
        <v>723</v>
      </c>
      <c r="AA183" s="277" t="s">
        <v>706</v>
      </c>
      <c r="AB183" s="277" t="s">
        <v>473</v>
      </c>
      <c r="AC183" s="279"/>
    </row>
    <row r="184" spans="1:29" s="280" customFormat="1" ht="60">
      <c r="A184" s="277"/>
      <c r="B184" s="505" t="s">
        <v>2731</v>
      </c>
      <c r="C184" s="506" t="s">
        <v>2552</v>
      </c>
      <c r="E184" s="505" t="s">
        <v>2919</v>
      </c>
      <c r="F184" s="277" t="s">
        <v>420</v>
      </c>
      <c r="G184" s="277" t="s">
        <v>709</v>
      </c>
      <c r="H184" s="507">
        <v>46007</v>
      </c>
      <c r="I184" s="277"/>
      <c r="J184" s="277"/>
      <c r="K184" s="277"/>
      <c r="L184" s="277"/>
      <c r="M184" s="277"/>
      <c r="N184" s="277"/>
      <c r="O184" s="277"/>
      <c r="P184" s="277"/>
      <c r="Q184" s="277"/>
      <c r="R184" s="277"/>
      <c r="S184" s="277">
        <v>1</v>
      </c>
      <c r="T184" s="518">
        <f t="shared" si="2"/>
        <v>1</v>
      </c>
      <c r="U184" s="277"/>
      <c r="V184" s="277"/>
      <c r="W184" s="277" t="s">
        <v>696</v>
      </c>
      <c r="X184" s="277" t="s">
        <v>690</v>
      </c>
      <c r="Y184" s="277" t="s">
        <v>690</v>
      </c>
      <c r="Z184" s="277" t="s">
        <v>723</v>
      </c>
      <c r="AA184" s="277" t="s">
        <v>706</v>
      </c>
      <c r="AB184" s="277" t="s">
        <v>473</v>
      </c>
      <c r="AC184" s="279"/>
    </row>
    <row r="185" spans="1:29" s="280" customFormat="1" ht="45">
      <c r="A185" s="277"/>
      <c r="B185" s="505" t="s">
        <v>2732</v>
      </c>
      <c r="C185" s="506" t="s">
        <v>2553</v>
      </c>
      <c r="E185" s="505" t="s">
        <v>2920</v>
      </c>
      <c r="F185" s="277" t="s">
        <v>420</v>
      </c>
      <c r="G185" s="277" t="s">
        <v>709</v>
      </c>
      <c r="H185" s="507">
        <v>45777</v>
      </c>
      <c r="I185" s="277"/>
      <c r="J185" s="277"/>
      <c r="K185" s="277"/>
      <c r="L185" s="277"/>
      <c r="M185" s="277"/>
      <c r="N185" s="277"/>
      <c r="O185" s="277"/>
      <c r="P185" s="277"/>
      <c r="Q185" s="277"/>
      <c r="R185" s="277"/>
      <c r="S185" s="277">
        <v>1</v>
      </c>
      <c r="T185" s="518">
        <f t="shared" si="2"/>
        <v>1</v>
      </c>
      <c r="U185" s="277"/>
      <c r="V185" s="277"/>
      <c r="W185" s="277" t="s">
        <v>696</v>
      </c>
      <c r="X185" s="277" t="s">
        <v>690</v>
      </c>
      <c r="Y185" s="277" t="s">
        <v>690</v>
      </c>
      <c r="Z185" s="277" t="s">
        <v>723</v>
      </c>
      <c r="AA185" s="277" t="s">
        <v>706</v>
      </c>
      <c r="AB185" s="277" t="s">
        <v>473</v>
      </c>
      <c r="AC185" s="279"/>
    </row>
    <row r="186" spans="1:29" s="280" customFormat="1" ht="45">
      <c r="A186" s="277"/>
      <c r="B186" s="505" t="s">
        <v>2733</v>
      </c>
      <c r="C186" s="506" t="s">
        <v>2554</v>
      </c>
      <c r="E186" s="505" t="s">
        <v>2921</v>
      </c>
      <c r="F186" s="277" t="s">
        <v>420</v>
      </c>
      <c r="G186" s="277" t="s">
        <v>709</v>
      </c>
      <c r="H186" s="507">
        <v>45919</v>
      </c>
      <c r="I186" s="277"/>
      <c r="J186" s="277"/>
      <c r="K186" s="277"/>
      <c r="L186" s="277"/>
      <c r="M186" s="277"/>
      <c r="N186" s="277"/>
      <c r="O186" s="277"/>
      <c r="P186" s="277"/>
      <c r="Q186" s="277"/>
      <c r="R186" s="277"/>
      <c r="S186" s="277">
        <v>1</v>
      </c>
      <c r="T186" s="518">
        <f t="shared" si="2"/>
        <v>1</v>
      </c>
      <c r="U186" s="277"/>
      <c r="V186" s="277"/>
      <c r="W186" s="277" t="s">
        <v>696</v>
      </c>
      <c r="X186" s="277" t="s">
        <v>690</v>
      </c>
      <c r="Y186" s="277" t="s">
        <v>690</v>
      </c>
      <c r="Z186" s="277" t="s">
        <v>723</v>
      </c>
      <c r="AA186" s="277" t="s">
        <v>706</v>
      </c>
      <c r="AB186" s="277" t="s">
        <v>473</v>
      </c>
      <c r="AC186" s="279"/>
    </row>
    <row r="187" spans="1:29" s="280" customFormat="1" ht="45">
      <c r="A187" s="277"/>
      <c r="B187" s="505" t="s">
        <v>2734</v>
      </c>
      <c r="C187" s="506" t="s">
        <v>2555</v>
      </c>
      <c r="E187" s="505" t="s">
        <v>2922</v>
      </c>
      <c r="F187" s="277" t="s">
        <v>420</v>
      </c>
      <c r="G187" s="277" t="s">
        <v>709</v>
      </c>
      <c r="H187" s="507">
        <v>45931</v>
      </c>
      <c r="I187" s="277"/>
      <c r="J187" s="277"/>
      <c r="K187" s="277"/>
      <c r="L187" s="277"/>
      <c r="M187" s="277"/>
      <c r="N187" s="277"/>
      <c r="O187" s="277"/>
      <c r="P187" s="277"/>
      <c r="Q187" s="277"/>
      <c r="R187" s="277"/>
      <c r="S187" s="277">
        <v>1</v>
      </c>
      <c r="T187" s="518">
        <f t="shared" si="2"/>
        <v>1</v>
      </c>
      <c r="U187" s="277"/>
      <c r="V187" s="277"/>
      <c r="W187" s="277" t="s">
        <v>696</v>
      </c>
      <c r="X187" s="277" t="s">
        <v>690</v>
      </c>
      <c r="Y187" s="277" t="s">
        <v>690</v>
      </c>
      <c r="Z187" s="277" t="s">
        <v>723</v>
      </c>
      <c r="AA187" s="277" t="s">
        <v>706</v>
      </c>
      <c r="AB187" s="277" t="s">
        <v>473</v>
      </c>
      <c r="AC187" s="279"/>
    </row>
    <row r="188" spans="1:29" s="280" customFormat="1" ht="60">
      <c r="A188" s="277"/>
      <c r="B188" s="505" t="s">
        <v>2735</v>
      </c>
      <c r="C188" s="506" t="s">
        <v>2556</v>
      </c>
      <c r="E188" s="505" t="s">
        <v>2923</v>
      </c>
      <c r="F188" s="277" t="s">
        <v>424</v>
      </c>
      <c r="G188" s="277" t="s">
        <v>709</v>
      </c>
      <c r="H188" s="507">
        <v>46014</v>
      </c>
      <c r="I188" s="277"/>
      <c r="J188" s="277"/>
      <c r="K188" s="277"/>
      <c r="L188" s="277"/>
      <c r="M188" s="277"/>
      <c r="N188" s="277"/>
      <c r="O188" s="277"/>
      <c r="P188" s="277"/>
      <c r="Q188" s="277"/>
      <c r="R188" s="277"/>
      <c r="S188" s="277">
        <v>89</v>
      </c>
      <c r="T188" s="519">
        <f t="shared" si="2"/>
        <v>89</v>
      </c>
      <c r="U188" s="277"/>
      <c r="V188" s="277"/>
      <c r="W188" s="277" t="s">
        <v>696</v>
      </c>
      <c r="X188" s="277" t="s">
        <v>690</v>
      </c>
      <c r="Y188" s="277" t="s">
        <v>690</v>
      </c>
      <c r="Z188" s="277" t="s">
        <v>723</v>
      </c>
      <c r="AA188" s="277" t="s">
        <v>706</v>
      </c>
      <c r="AB188" s="277" t="s">
        <v>473</v>
      </c>
      <c r="AC188" s="279"/>
    </row>
    <row r="189" spans="1:29" s="280" customFormat="1" ht="45">
      <c r="A189" s="277"/>
      <c r="B189" s="505" t="s">
        <v>2736</v>
      </c>
      <c r="C189" s="506" t="s">
        <v>2557</v>
      </c>
      <c r="E189" s="505" t="s">
        <v>2924</v>
      </c>
      <c r="F189" s="277" t="s">
        <v>420</v>
      </c>
      <c r="G189" s="277" t="s">
        <v>709</v>
      </c>
      <c r="H189" s="507">
        <v>45847</v>
      </c>
      <c r="I189" s="277"/>
      <c r="J189" s="277"/>
      <c r="K189" s="277"/>
      <c r="L189" s="277"/>
      <c r="M189" s="277"/>
      <c r="N189" s="277"/>
      <c r="O189" s="277"/>
      <c r="P189" s="277"/>
      <c r="Q189" s="277"/>
      <c r="R189" s="277"/>
      <c r="S189" s="277">
        <v>1</v>
      </c>
      <c r="T189" s="518">
        <f t="shared" si="2"/>
        <v>1</v>
      </c>
      <c r="U189" s="277"/>
      <c r="V189" s="277"/>
      <c r="W189" s="277" t="s">
        <v>696</v>
      </c>
      <c r="X189" s="277" t="s">
        <v>690</v>
      </c>
      <c r="Y189" s="277" t="s">
        <v>690</v>
      </c>
      <c r="Z189" s="277" t="s">
        <v>723</v>
      </c>
      <c r="AA189" s="277" t="s">
        <v>706</v>
      </c>
      <c r="AB189" s="277" t="s">
        <v>473</v>
      </c>
      <c r="AC189" s="279"/>
    </row>
    <row r="190" spans="1:29" s="280" customFormat="1" ht="45">
      <c r="A190" s="277"/>
      <c r="B190" s="505" t="s">
        <v>2737</v>
      </c>
      <c r="C190" s="506" t="s">
        <v>2558</v>
      </c>
      <c r="E190" s="505" t="s">
        <v>2925</v>
      </c>
      <c r="F190" s="277" t="s">
        <v>420</v>
      </c>
      <c r="G190" s="277" t="s">
        <v>709</v>
      </c>
      <c r="H190" s="507">
        <v>45784</v>
      </c>
      <c r="I190" s="277"/>
      <c r="J190" s="277"/>
      <c r="K190" s="277"/>
      <c r="L190" s="277"/>
      <c r="M190" s="277"/>
      <c r="N190" s="277"/>
      <c r="O190" s="277"/>
      <c r="P190" s="277"/>
      <c r="Q190" s="277"/>
      <c r="R190" s="277"/>
      <c r="S190" s="277">
        <v>1</v>
      </c>
      <c r="T190" s="518">
        <f t="shared" si="2"/>
        <v>1</v>
      </c>
      <c r="U190" s="277"/>
      <c r="V190" s="277"/>
      <c r="W190" s="277" t="s">
        <v>696</v>
      </c>
      <c r="X190" s="277" t="s">
        <v>690</v>
      </c>
      <c r="Y190" s="277" t="s">
        <v>690</v>
      </c>
      <c r="Z190" s="277" t="s">
        <v>723</v>
      </c>
      <c r="AA190" s="277" t="s">
        <v>706</v>
      </c>
      <c r="AB190" s="277" t="s">
        <v>473</v>
      </c>
      <c r="AC190" s="279"/>
    </row>
    <row r="191" spans="1:29" s="280" customFormat="1" ht="45">
      <c r="A191" s="277"/>
      <c r="B191" s="505" t="s">
        <v>2738</v>
      </c>
      <c r="C191" s="506" t="s">
        <v>2559</v>
      </c>
      <c r="E191" s="505" t="s">
        <v>2926</v>
      </c>
      <c r="F191" s="277" t="s">
        <v>420</v>
      </c>
      <c r="G191" s="277" t="s">
        <v>709</v>
      </c>
      <c r="H191" s="507">
        <v>45791</v>
      </c>
      <c r="I191" s="277"/>
      <c r="J191" s="277"/>
      <c r="K191" s="277"/>
      <c r="L191" s="277"/>
      <c r="M191" s="277"/>
      <c r="N191" s="277"/>
      <c r="O191" s="277"/>
      <c r="P191" s="277"/>
      <c r="Q191" s="277"/>
      <c r="R191" s="277"/>
      <c r="S191" s="277">
        <v>1</v>
      </c>
      <c r="T191" s="518">
        <f t="shared" si="2"/>
        <v>1</v>
      </c>
      <c r="U191" s="277"/>
      <c r="V191" s="277"/>
      <c r="W191" s="277" t="s">
        <v>696</v>
      </c>
      <c r="X191" s="277" t="s">
        <v>690</v>
      </c>
      <c r="Y191" s="277" t="s">
        <v>690</v>
      </c>
      <c r="Z191" s="277" t="s">
        <v>723</v>
      </c>
      <c r="AA191" s="277" t="s">
        <v>706</v>
      </c>
      <c r="AB191" s="277" t="s">
        <v>473</v>
      </c>
      <c r="AC191" s="279"/>
    </row>
    <row r="192" spans="1:29" s="280" customFormat="1" ht="60">
      <c r="A192" s="277"/>
      <c r="B192" s="505" t="s">
        <v>2739</v>
      </c>
      <c r="C192" s="506" t="s">
        <v>2560</v>
      </c>
      <c r="E192" s="505" t="s">
        <v>2927</v>
      </c>
      <c r="F192" s="277" t="s">
        <v>420</v>
      </c>
      <c r="G192" s="277" t="s">
        <v>709</v>
      </c>
      <c r="H192" s="507">
        <v>45824</v>
      </c>
      <c r="I192" s="277"/>
      <c r="J192" s="277"/>
      <c r="K192" s="277"/>
      <c r="L192" s="277"/>
      <c r="M192" s="277"/>
      <c r="N192" s="277"/>
      <c r="O192" s="277"/>
      <c r="P192" s="277"/>
      <c r="Q192" s="277"/>
      <c r="R192" s="277"/>
      <c r="S192" s="277">
        <v>1</v>
      </c>
      <c r="T192" s="518">
        <f t="shared" si="2"/>
        <v>1</v>
      </c>
      <c r="U192" s="277"/>
      <c r="V192" s="277"/>
      <c r="W192" s="277" t="s">
        <v>696</v>
      </c>
      <c r="X192" s="277" t="s">
        <v>690</v>
      </c>
      <c r="Y192" s="277" t="s">
        <v>690</v>
      </c>
      <c r="Z192" s="277" t="s">
        <v>723</v>
      </c>
      <c r="AA192" s="277" t="s">
        <v>706</v>
      </c>
      <c r="AB192" s="277" t="s">
        <v>473</v>
      </c>
      <c r="AC192" s="279"/>
    </row>
    <row r="193" spans="1:29" s="280" customFormat="1" ht="45">
      <c r="A193" s="277"/>
      <c r="B193" s="505" t="s">
        <v>2740</v>
      </c>
      <c r="C193" s="506" t="s">
        <v>2561</v>
      </c>
      <c r="E193" s="505" t="s">
        <v>2928</v>
      </c>
      <c r="F193" s="277" t="s">
        <v>422</v>
      </c>
      <c r="G193" s="277" t="s">
        <v>692</v>
      </c>
      <c r="H193" s="507">
        <v>45910</v>
      </c>
      <c r="I193" s="277"/>
      <c r="J193" s="277"/>
      <c r="K193" s="277"/>
      <c r="L193" s="277"/>
      <c r="M193" s="277"/>
      <c r="N193" s="277"/>
      <c r="O193" s="277"/>
      <c r="P193" s="277"/>
      <c r="Q193" s="277"/>
      <c r="R193" s="277"/>
      <c r="S193" s="277">
        <v>2</v>
      </c>
      <c r="T193" s="518">
        <f t="shared" si="2"/>
        <v>2</v>
      </c>
      <c r="U193" s="277"/>
      <c r="V193" s="277"/>
      <c r="W193" s="277" t="s">
        <v>696</v>
      </c>
      <c r="X193" s="277" t="s">
        <v>690</v>
      </c>
      <c r="Y193" s="277" t="s">
        <v>690</v>
      </c>
      <c r="Z193" s="277" t="s">
        <v>723</v>
      </c>
      <c r="AA193" s="277" t="s">
        <v>706</v>
      </c>
      <c r="AB193" s="277" t="s">
        <v>473</v>
      </c>
      <c r="AC193" s="279"/>
    </row>
    <row r="194" spans="1:29" s="280" customFormat="1" ht="60">
      <c r="A194" s="277"/>
      <c r="B194" s="505" t="s">
        <v>2741</v>
      </c>
      <c r="C194" s="506" t="s">
        <v>2562</v>
      </c>
      <c r="E194" s="505" t="s">
        <v>2929</v>
      </c>
      <c r="F194" s="277" t="s">
        <v>420</v>
      </c>
      <c r="G194" s="277" t="s">
        <v>709</v>
      </c>
      <c r="H194" s="507">
        <v>45671</v>
      </c>
      <c r="I194" s="277"/>
      <c r="J194" s="277"/>
      <c r="K194" s="277"/>
      <c r="L194" s="277"/>
      <c r="M194" s="277"/>
      <c r="N194" s="277"/>
      <c r="O194" s="277"/>
      <c r="P194" s="277"/>
      <c r="Q194" s="277"/>
      <c r="R194" s="277"/>
      <c r="S194" s="277">
        <v>1</v>
      </c>
      <c r="T194" s="518">
        <f t="shared" si="2"/>
        <v>1</v>
      </c>
      <c r="U194" s="277"/>
      <c r="V194" s="277"/>
      <c r="W194" s="277" t="s">
        <v>696</v>
      </c>
      <c r="X194" s="277" t="s">
        <v>690</v>
      </c>
      <c r="Y194" s="277" t="s">
        <v>690</v>
      </c>
      <c r="Z194" s="277" t="s">
        <v>723</v>
      </c>
      <c r="AA194" s="277" t="s">
        <v>706</v>
      </c>
      <c r="AB194" s="277" t="s">
        <v>473</v>
      </c>
      <c r="AC194" s="279"/>
    </row>
    <row r="195" spans="1:29" s="280" customFormat="1" ht="45">
      <c r="A195" s="277"/>
      <c r="B195" s="505" t="s">
        <v>2742</v>
      </c>
      <c r="C195" s="506" t="s">
        <v>2563</v>
      </c>
      <c r="E195" s="505" t="s">
        <v>2964</v>
      </c>
      <c r="F195" s="277" t="s">
        <v>424</v>
      </c>
      <c r="G195" s="277" t="s">
        <v>709</v>
      </c>
      <c r="H195" s="507">
        <v>45979</v>
      </c>
      <c r="I195" s="277"/>
      <c r="J195" s="277"/>
      <c r="K195" s="277"/>
      <c r="L195" s="277"/>
      <c r="M195" s="277"/>
      <c r="N195" s="277"/>
      <c r="O195" s="277"/>
      <c r="P195" s="277"/>
      <c r="Q195" s="277"/>
      <c r="R195" s="277"/>
      <c r="S195" s="277">
        <v>33</v>
      </c>
      <c r="T195" s="519">
        <f t="shared" si="2"/>
        <v>33</v>
      </c>
      <c r="U195" s="277"/>
      <c r="V195" s="277"/>
      <c r="W195" s="277" t="s">
        <v>696</v>
      </c>
      <c r="X195" s="277" t="s">
        <v>690</v>
      </c>
      <c r="Y195" s="277" t="s">
        <v>690</v>
      </c>
      <c r="Z195" s="277" t="s">
        <v>723</v>
      </c>
      <c r="AA195" s="277" t="s">
        <v>706</v>
      </c>
      <c r="AB195" s="277" t="s">
        <v>474</v>
      </c>
      <c r="AC195" s="279"/>
    </row>
    <row r="196" spans="1:29" s="280" customFormat="1" ht="60">
      <c r="A196" s="277"/>
      <c r="B196" s="505" t="s">
        <v>2743</v>
      </c>
      <c r="C196" s="506" t="s">
        <v>2564</v>
      </c>
      <c r="E196" s="505" t="s">
        <v>2930</v>
      </c>
      <c r="F196" s="277" t="s">
        <v>420</v>
      </c>
      <c r="G196" s="277" t="s">
        <v>709</v>
      </c>
      <c r="H196" s="507">
        <v>45673</v>
      </c>
      <c r="I196" s="277"/>
      <c r="J196" s="277"/>
      <c r="K196" s="277"/>
      <c r="L196" s="277"/>
      <c r="M196" s="277"/>
      <c r="N196" s="277"/>
      <c r="O196" s="277"/>
      <c r="P196" s="277"/>
      <c r="Q196" s="277"/>
      <c r="R196" s="277"/>
      <c r="S196" s="277">
        <v>1</v>
      </c>
      <c r="T196" s="518">
        <f t="shared" si="2"/>
        <v>1</v>
      </c>
      <c r="U196" s="277"/>
      <c r="V196" s="277"/>
      <c r="W196" s="277" t="s">
        <v>696</v>
      </c>
      <c r="X196" s="277" t="s">
        <v>690</v>
      </c>
      <c r="Y196" s="277" t="s">
        <v>690</v>
      </c>
      <c r="Z196" s="277" t="s">
        <v>723</v>
      </c>
      <c r="AA196" s="277" t="s">
        <v>706</v>
      </c>
      <c r="AB196" s="277" t="s">
        <v>473</v>
      </c>
      <c r="AC196" s="279"/>
    </row>
    <row r="197" spans="1:29" s="280" customFormat="1" ht="60">
      <c r="A197" s="277"/>
      <c r="B197" s="505" t="s">
        <v>2744</v>
      </c>
      <c r="C197" s="506" t="s">
        <v>2565</v>
      </c>
      <c r="E197" s="505" t="s">
        <v>2931</v>
      </c>
      <c r="F197" s="277" t="s">
        <v>420</v>
      </c>
      <c r="G197" s="277" t="s">
        <v>709</v>
      </c>
      <c r="H197" s="507">
        <v>46015</v>
      </c>
      <c r="I197" s="277"/>
      <c r="J197" s="277"/>
      <c r="K197" s="277"/>
      <c r="L197" s="277"/>
      <c r="M197" s="277"/>
      <c r="N197" s="277"/>
      <c r="O197" s="277"/>
      <c r="P197" s="277"/>
      <c r="Q197" s="277"/>
      <c r="R197" s="277"/>
      <c r="S197" s="277">
        <v>1</v>
      </c>
      <c r="T197" s="518">
        <f t="shared" si="2"/>
        <v>1</v>
      </c>
      <c r="U197" s="277"/>
      <c r="V197" s="277"/>
      <c r="W197" s="277" t="s">
        <v>696</v>
      </c>
      <c r="X197" s="277" t="s">
        <v>690</v>
      </c>
      <c r="Y197" s="277" t="s">
        <v>690</v>
      </c>
      <c r="Z197" s="277" t="s">
        <v>723</v>
      </c>
      <c r="AA197" s="277" t="s">
        <v>706</v>
      </c>
      <c r="AB197" s="277" t="s">
        <v>473</v>
      </c>
      <c r="AC197" s="279"/>
    </row>
    <row r="198" spans="1:29" s="280" customFormat="1" ht="45">
      <c r="A198" s="277"/>
      <c r="B198" s="505" t="s">
        <v>2636</v>
      </c>
      <c r="C198" s="506" t="s">
        <v>2455</v>
      </c>
      <c r="E198" s="505" t="s">
        <v>2932</v>
      </c>
      <c r="F198" s="277" t="s">
        <v>424</v>
      </c>
      <c r="G198" s="277" t="s">
        <v>709</v>
      </c>
      <c r="H198" s="507">
        <v>46013</v>
      </c>
      <c r="I198" s="277"/>
      <c r="J198" s="277"/>
      <c r="K198" s="277"/>
      <c r="L198" s="277"/>
      <c r="M198" s="277"/>
      <c r="N198" s="277"/>
      <c r="O198" s="277"/>
      <c r="P198" s="277"/>
      <c r="Q198" s="277"/>
      <c r="R198" s="277"/>
      <c r="S198" s="277">
        <v>27</v>
      </c>
      <c r="T198" s="519">
        <f t="shared" si="2"/>
        <v>27</v>
      </c>
      <c r="U198" s="277"/>
      <c r="V198" s="277"/>
      <c r="W198" s="277" t="s">
        <v>696</v>
      </c>
      <c r="X198" s="277" t="s">
        <v>690</v>
      </c>
      <c r="Y198" s="277" t="s">
        <v>690</v>
      </c>
      <c r="Z198" s="277" t="s">
        <v>723</v>
      </c>
      <c r="AA198" s="277" t="s">
        <v>706</v>
      </c>
      <c r="AB198" s="277" t="s">
        <v>474</v>
      </c>
      <c r="AC198" s="279"/>
    </row>
    <row r="199" spans="1:29" s="280" customFormat="1" ht="45">
      <c r="A199" s="277"/>
      <c r="B199" s="505" t="s">
        <v>2745</v>
      </c>
      <c r="C199" s="506" t="s">
        <v>2566</v>
      </c>
      <c r="E199" s="505" t="s">
        <v>2933</v>
      </c>
      <c r="F199" s="277" t="s">
        <v>420</v>
      </c>
      <c r="G199" s="277" t="s">
        <v>709</v>
      </c>
      <c r="H199" s="507">
        <v>45747</v>
      </c>
      <c r="I199" s="277"/>
      <c r="J199" s="277"/>
      <c r="K199" s="277"/>
      <c r="L199" s="277"/>
      <c r="M199" s="277"/>
      <c r="N199" s="277"/>
      <c r="O199" s="277"/>
      <c r="P199" s="277"/>
      <c r="Q199" s="277"/>
      <c r="R199" s="277"/>
      <c r="S199" s="277">
        <v>1</v>
      </c>
      <c r="T199" s="518">
        <f t="shared" si="2"/>
        <v>1</v>
      </c>
      <c r="U199" s="277"/>
      <c r="V199" s="277"/>
      <c r="W199" s="277" t="s">
        <v>696</v>
      </c>
      <c r="X199" s="277" t="s">
        <v>690</v>
      </c>
      <c r="Y199" s="277" t="s">
        <v>690</v>
      </c>
      <c r="Z199" s="277" t="s">
        <v>723</v>
      </c>
      <c r="AA199" s="277" t="s">
        <v>706</v>
      </c>
      <c r="AB199" s="277" t="s">
        <v>473</v>
      </c>
      <c r="AC199" s="279"/>
    </row>
    <row r="200" spans="1:29" s="280" customFormat="1" ht="60">
      <c r="A200" s="277"/>
      <c r="B200" s="505" t="s">
        <v>2746</v>
      </c>
      <c r="C200" s="506" t="s">
        <v>2567</v>
      </c>
      <c r="E200" s="505" t="s">
        <v>2934</v>
      </c>
      <c r="F200" s="277" t="s">
        <v>420</v>
      </c>
      <c r="G200" s="277" t="s">
        <v>709</v>
      </c>
      <c r="H200" s="507">
        <v>46009</v>
      </c>
      <c r="I200" s="277"/>
      <c r="J200" s="277"/>
      <c r="K200" s="277"/>
      <c r="L200" s="277"/>
      <c r="M200" s="277"/>
      <c r="N200" s="277"/>
      <c r="O200" s="277"/>
      <c r="P200" s="277"/>
      <c r="Q200" s="277"/>
      <c r="R200" s="277"/>
      <c r="S200" s="277">
        <v>1</v>
      </c>
      <c r="T200" s="518">
        <f t="shared" si="2"/>
        <v>1</v>
      </c>
      <c r="U200" s="277"/>
      <c r="V200" s="277"/>
      <c r="W200" s="277" t="s">
        <v>696</v>
      </c>
      <c r="X200" s="277" t="s">
        <v>690</v>
      </c>
      <c r="Y200" s="277" t="s">
        <v>690</v>
      </c>
      <c r="Z200" s="277" t="s">
        <v>723</v>
      </c>
      <c r="AA200" s="277" t="s">
        <v>706</v>
      </c>
      <c r="AB200" s="277" t="s">
        <v>473</v>
      </c>
      <c r="AC200" s="279"/>
    </row>
    <row r="201" spans="1:29" s="280" customFormat="1" ht="60">
      <c r="A201" s="277"/>
      <c r="B201" s="505" t="s">
        <v>2747</v>
      </c>
      <c r="C201" s="506" t="s">
        <v>2568</v>
      </c>
      <c r="E201" s="505" t="s">
        <v>2935</v>
      </c>
      <c r="F201" s="277" t="s">
        <v>420</v>
      </c>
      <c r="G201" s="277" t="s">
        <v>709</v>
      </c>
      <c r="H201" s="507">
        <v>46013</v>
      </c>
      <c r="I201" s="277"/>
      <c r="J201" s="277"/>
      <c r="K201" s="277"/>
      <c r="L201" s="277"/>
      <c r="M201" s="277"/>
      <c r="N201" s="277"/>
      <c r="O201" s="277"/>
      <c r="P201" s="277"/>
      <c r="Q201" s="277"/>
      <c r="R201" s="277"/>
      <c r="S201" s="277">
        <v>1</v>
      </c>
      <c r="T201" s="518">
        <f t="shared" si="2"/>
        <v>1</v>
      </c>
      <c r="U201" s="277"/>
      <c r="V201" s="277"/>
      <c r="W201" s="277" t="s">
        <v>696</v>
      </c>
      <c r="X201" s="277" t="s">
        <v>690</v>
      </c>
      <c r="Y201" s="277" t="s">
        <v>690</v>
      </c>
      <c r="Z201" s="277" t="s">
        <v>723</v>
      </c>
      <c r="AA201" s="277" t="s">
        <v>706</v>
      </c>
      <c r="AB201" s="277" t="s">
        <v>473</v>
      </c>
      <c r="AC201" s="279"/>
    </row>
    <row r="202" spans="1:29" s="280" customFormat="1" ht="60">
      <c r="A202" s="277"/>
      <c r="B202" s="505" t="s">
        <v>2748</v>
      </c>
      <c r="C202" s="506" t="s">
        <v>2569</v>
      </c>
      <c r="E202" s="505" t="s">
        <v>2936</v>
      </c>
      <c r="F202" s="277" t="s">
        <v>420</v>
      </c>
      <c r="G202" s="277" t="s">
        <v>709</v>
      </c>
      <c r="H202" s="507">
        <v>45888</v>
      </c>
      <c r="I202" s="277"/>
      <c r="J202" s="277"/>
      <c r="K202" s="277"/>
      <c r="L202" s="277"/>
      <c r="M202" s="277"/>
      <c r="N202" s="277"/>
      <c r="O202" s="277"/>
      <c r="P202" s="277"/>
      <c r="Q202" s="277"/>
      <c r="R202" s="277"/>
      <c r="S202" s="277">
        <v>1</v>
      </c>
      <c r="T202" s="518">
        <f t="shared" si="2"/>
        <v>1</v>
      </c>
      <c r="U202" s="277"/>
      <c r="V202" s="277"/>
      <c r="W202" s="277" t="s">
        <v>696</v>
      </c>
      <c r="X202" s="277" t="s">
        <v>690</v>
      </c>
      <c r="Y202" s="277" t="s">
        <v>690</v>
      </c>
      <c r="Z202" s="277" t="s">
        <v>723</v>
      </c>
      <c r="AA202" s="277" t="s">
        <v>706</v>
      </c>
      <c r="AB202" s="277" t="s">
        <v>473</v>
      </c>
      <c r="AC202" s="279"/>
    </row>
    <row r="203" spans="1:29" s="280" customFormat="1" ht="60">
      <c r="A203" s="277"/>
      <c r="B203" s="505" t="s">
        <v>2749</v>
      </c>
      <c r="C203" s="506" t="s">
        <v>2570</v>
      </c>
      <c r="E203" s="505" t="s">
        <v>2937</v>
      </c>
      <c r="F203" s="277" t="s">
        <v>420</v>
      </c>
      <c r="G203" s="277" t="s">
        <v>709</v>
      </c>
      <c r="H203" s="507">
        <v>45776</v>
      </c>
      <c r="I203" s="277"/>
      <c r="J203" s="277"/>
      <c r="K203" s="277"/>
      <c r="L203" s="277"/>
      <c r="M203" s="277"/>
      <c r="N203" s="277"/>
      <c r="O203" s="277"/>
      <c r="P203" s="277"/>
      <c r="Q203" s="277"/>
      <c r="R203" s="277"/>
      <c r="S203" s="277">
        <v>1</v>
      </c>
      <c r="T203" s="518">
        <f t="shared" si="2"/>
        <v>1</v>
      </c>
      <c r="U203" s="277"/>
      <c r="V203" s="277"/>
      <c r="W203" s="277" t="s">
        <v>696</v>
      </c>
      <c r="X203" s="277" t="s">
        <v>690</v>
      </c>
      <c r="Y203" s="277" t="s">
        <v>690</v>
      </c>
      <c r="Z203" s="277" t="s">
        <v>723</v>
      </c>
      <c r="AA203" s="277" t="s">
        <v>706</v>
      </c>
      <c r="AB203" s="277" t="s">
        <v>473</v>
      </c>
      <c r="AC203" s="279"/>
    </row>
    <row r="204" spans="1:29" s="280" customFormat="1" ht="60">
      <c r="A204" s="277"/>
      <c r="B204" s="505" t="s">
        <v>2612</v>
      </c>
      <c r="C204" s="506" t="s">
        <v>2430</v>
      </c>
      <c r="E204" s="505" t="s">
        <v>2938</v>
      </c>
      <c r="F204" s="277" t="s">
        <v>420</v>
      </c>
      <c r="G204" s="277" t="s">
        <v>709</v>
      </c>
      <c r="H204" s="507">
        <v>45933</v>
      </c>
      <c r="I204" s="277"/>
      <c r="J204" s="277"/>
      <c r="K204" s="277"/>
      <c r="L204" s="277"/>
      <c r="M204" s="277"/>
      <c r="N204" s="277"/>
      <c r="O204" s="277"/>
      <c r="P204" s="277"/>
      <c r="Q204" s="277"/>
      <c r="R204" s="277"/>
      <c r="S204" s="277">
        <v>1</v>
      </c>
      <c r="T204" s="518">
        <f t="shared" si="2"/>
        <v>1</v>
      </c>
      <c r="U204" s="277"/>
      <c r="V204" s="277"/>
      <c r="W204" s="277" t="s">
        <v>696</v>
      </c>
      <c r="X204" s="277" t="s">
        <v>690</v>
      </c>
      <c r="Y204" s="277" t="s">
        <v>690</v>
      </c>
      <c r="Z204" s="277" t="s">
        <v>723</v>
      </c>
      <c r="AA204" s="277" t="s">
        <v>706</v>
      </c>
      <c r="AB204" s="277" t="s">
        <v>473</v>
      </c>
      <c r="AC204" s="279"/>
    </row>
    <row r="205" spans="1:29" s="280" customFormat="1" ht="45">
      <c r="A205" s="277"/>
      <c r="B205" s="505" t="s">
        <v>2750</v>
      </c>
      <c r="C205" s="506" t="s">
        <v>2571</v>
      </c>
      <c r="E205" s="505" t="s">
        <v>2939</v>
      </c>
      <c r="F205" s="277" t="s">
        <v>420</v>
      </c>
      <c r="G205" s="277" t="s">
        <v>709</v>
      </c>
      <c r="H205" s="507">
        <v>46014</v>
      </c>
      <c r="I205" s="277"/>
      <c r="J205" s="277"/>
      <c r="K205" s="277"/>
      <c r="L205" s="277"/>
      <c r="M205" s="277"/>
      <c r="N205" s="277"/>
      <c r="O205" s="277"/>
      <c r="P205" s="277"/>
      <c r="Q205" s="277"/>
      <c r="R205" s="277"/>
      <c r="S205" s="277">
        <v>1</v>
      </c>
      <c r="T205" s="518">
        <f t="shared" si="2"/>
        <v>1</v>
      </c>
      <c r="U205" s="277"/>
      <c r="V205" s="277"/>
      <c r="W205" s="277" t="s">
        <v>696</v>
      </c>
      <c r="X205" s="277" t="s">
        <v>690</v>
      </c>
      <c r="Y205" s="277" t="s">
        <v>690</v>
      </c>
      <c r="Z205" s="277" t="s">
        <v>723</v>
      </c>
      <c r="AA205" s="277" t="s">
        <v>706</v>
      </c>
      <c r="AB205" s="277" t="s">
        <v>473</v>
      </c>
      <c r="AC205" s="279"/>
    </row>
    <row r="206" spans="1:29" s="511" customFormat="1" ht="15.75">
      <c r="A206" s="512"/>
      <c r="B206" s="509"/>
      <c r="C206" s="510"/>
      <c r="E206" s="509"/>
      <c r="F206" s="512"/>
      <c r="G206" s="512"/>
      <c r="H206" s="513"/>
      <c r="I206" s="512"/>
      <c r="J206" s="512"/>
      <c r="K206" s="512"/>
      <c r="L206" s="512"/>
      <c r="M206" s="512"/>
      <c r="N206" s="512"/>
      <c r="O206" s="512"/>
      <c r="P206" s="512"/>
      <c r="Q206" s="512"/>
      <c r="R206" s="512"/>
      <c r="S206" s="512"/>
      <c r="T206" s="520">
        <f t="shared" ref="T206:T269" si="3">SUM($I206:$S206)</f>
        <v>0</v>
      </c>
      <c r="U206" s="512"/>
      <c r="V206" s="512"/>
      <c r="W206" s="277"/>
      <c r="X206" s="277"/>
      <c r="Y206" s="512"/>
      <c r="Z206" s="277"/>
      <c r="AA206" s="277"/>
      <c r="AB206" s="512"/>
      <c r="AC206" s="514"/>
    </row>
    <row r="207" spans="1:29" s="511" customFormat="1" ht="15.75">
      <c r="A207" s="512"/>
      <c r="B207" s="509"/>
      <c r="C207" s="510"/>
      <c r="E207" s="509"/>
      <c r="F207" s="512"/>
      <c r="G207" s="512"/>
      <c r="H207" s="513"/>
      <c r="I207" s="512"/>
      <c r="J207" s="512"/>
      <c r="K207" s="512"/>
      <c r="L207" s="512"/>
      <c r="M207" s="512"/>
      <c r="N207" s="512"/>
      <c r="O207" s="512"/>
      <c r="P207" s="512"/>
      <c r="Q207" s="512"/>
      <c r="R207" s="512"/>
      <c r="S207" s="512"/>
      <c r="T207" s="520">
        <f t="shared" si="3"/>
        <v>0</v>
      </c>
      <c r="U207" s="512"/>
      <c r="V207" s="512"/>
      <c r="W207" s="277"/>
      <c r="X207" s="277"/>
      <c r="Y207" s="512"/>
      <c r="Z207" s="277"/>
      <c r="AA207" s="277"/>
      <c r="AB207" s="512"/>
      <c r="AC207" s="514"/>
    </row>
    <row r="208" spans="1:29" s="280" customFormat="1" ht="60">
      <c r="A208" s="277"/>
      <c r="B208" s="505" t="s">
        <v>2408</v>
      </c>
      <c r="C208" s="506" t="s">
        <v>2402</v>
      </c>
      <c r="E208" s="505" t="s">
        <v>2396</v>
      </c>
      <c r="F208" s="277" t="s">
        <v>420</v>
      </c>
      <c r="G208" s="277" t="s">
        <v>709</v>
      </c>
      <c r="H208" s="507">
        <v>45714</v>
      </c>
      <c r="I208" s="277"/>
      <c r="J208" s="277"/>
      <c r="K208" s="277"/>
      <c r="L208" s="277"/>
      <c r="M208" s="277"/>
      <c r="N208" s="277"/>
      <c r="O208" s="277"/>
      <c r="P208" s="277"/>
      <c r="Q208" s="277"/>
      <c r="R208" s="277"/>
      <c r="S208" s="277">
        <v>1</v>
      </c>
      <c r="T208" s="518">
        <f t="shared" si="3"/>
        <v>1</v>
      </c>
      <c r="U208" s="277"/>
      <c r="V208" s="277"/>
      <c r="W208" s="277" t="s">
        <v>696</v>
      </c>
      <c r="X208" s="277" t="s">
        <v>690</v>
      </c>
      <c r="Y208" s="277" t="s">
        <v>690</v>
      </c>
      <c r="Z208" s="277" t="s">
        <v>723</v>
      </c>
      <c r="AA208" s="277" t="s">
        <v>706</v>
      </c>
      <c r="AB208" s="277" t="s">
        <v>473</v>
      </c>
      <c r="AC208" s="279"/>
    </row>
    <row r="209" spans="1:29" s="280" customFormat="1" ht="45">
      <c r="A209" s="277"/>
      <c r="B209" s="505" t="s">
        <v>2644</v>
      </c>
      <c r="C209" s="506" t="s">
        <v>2463</v>
      </c>
      <c r="E209" s="505" t="s">
        <v>2941</v>
      </c>
      <c r="F209" s="277" t="s">
        <v>420</v>
      </c>
      <c r="G209" s="277" t="s">
        <v>709</v>
      </c>
      <c r="H209" s="507">
        <v>46008</v>
      </c>
      <c r="I209" s="277"/>
      <c r="J209" s="277"/>
      <c r="K209" s="277"/>
      <c r="L209" s="277"/>
      <c r="M209" s="277"/>
      <c r="N209" s="277"/>
      <c r="O209" s="277"/>
      <c r="P209" s="277"/>
      <c r="Q209" s="277"/>
      <c r="R209" s="277"/>
      <c r="S209" s="277">
        <v>1</v>
      </c>
      <c r="T209" s="518">
        <f t="shared" si="3"/>
        <v>1</v>
      </c>
      <c r="U209" s="277"/>
      <c r="V209" s="277"/>
      <c r="W209" s="277" t="s">
        <v>696</v>
      </c>
      <c r="X209" s="277" t="s">
        <v>690</v>
      </c>
      <c r="Y209" s="277" t="s">
        <v>690</v>
      </c>
      <c r="Z209" s="277" t="s">
        <v>723</v>
      </c>
      <c r="AA209" s="277" t="s">
        <v>706</v>
      </c>
      <c r="AB209" s="277" t="s">
        <v>473</v>
      </c>
      <c r="AC209" s="279"/>
    </row>
    <row r="210" spans="1:29" s="280" customFormat="1" ht="15.75">
      <c r="A210" s="277"/>
      <c r="B210" s="505"/>
      <c r="C210" s="506"/>
      <c r="E210" s="505"/>
      <c r="F210" s="277"/>
      <c r="G210" s="277"/>
      <c r="H210" s="507"/>
      <c r="I210" s="277"/>
      <c r="J210" s="277"/>
      <c r="K210" s="277"/>
      <c r="L210" s="277"/>
      <c r="M210" s="277"/>
      <c r="N210" s="277"/>
      <c r="O210" s="277"/>
      <c r="P210" s="277"/>
      <c r="Q210" s="277"/>
      <c r="R210" s="277"/>
      <c r="S210" s="277"/>
      <c r="T210" s="518">
        <f t="shared" si="3"/>
        <v>0</v>
      </c>
      <c r="U210" s="277"/>
      <c r="V210" s="277"/>
      <c r="W210" s="277"/>
      <c r="X210" s="277"/>
      <c r="Y210" s="277"/>
      <c r="Z210" s="277"/>
      <c r="AA210" s="277"/>
      <c r="AB210" s="277"/>
      <c r="AC210" s="279"/>
    </row>
    <row r="211" spans="1:29" s="280" customFormat="1" ht="45">
      <c r="A211" s="277"/>
      <c r="B211" s="505" t="s">
        <v>2751</v>
      </c>
      <c r="C211" s="506" t="s">
        <v>2572</v>
      </c>
      <c r="E211" s="505" t="s">
        <v>2942</v>
      </c>
      <c r="F211" s="277" t="s">
        <v>420</v>
      </c>
      <c r="G211" s="277" t="s">
        <v>709</v>
      </c>
      <c r="H211" s="507">
        <v>45835</v>
      </c>
      <c r="I211" s="277"/>
      <c r="J211" s="277"/>
      <c r="K211" s="277"/>
      <c r="L211" s="277"/>
      <c r="M211" s="277"/>
      <c r="N211" s="277"/>
      <c r="O211" s="277"/>
      <c r="P211" s="277"/>
      <c r="Q211" s="277"/>
      <c r="R211" s="277"/>
      <c r="S211" s="277">
        <v>1</v>
      </c>
      <c r="T211" s="518">
        <f t="shared" si="3"/>
        <v>1</v>
      </c>
      <c r="U211" s="277"/>
      <c r="V211" s="277"/>
      <c r="W211" s="277" t="s">
        <v>696</v>
      </c>
      <c r="X211" s="277" t="s">
        <v>690</v>
      </c>
      <c r="Y211" s="277" t="s">
        <v>690</v>
      </c>
      <c r="Z211" s="277" t="s">
        <v>723</v>
      </c>
      <c r="AA211" s="277" t="s">
        <v>706</v>
      </c>
      <c r="AB211" s="277" t="s">
        <v>473</v>
      </c>
      <c r="AC211" s="279"/>
    </row>
    <row r="212" spans="1:29" s="280" customFormat="1" ht="60">
      <c r="A212" s="277"/>
      <c r="B212" s="505" t="s">
        <v>2752</v>
      </c>
      <c r="C212" s="506" t="s">
        <v>2573</v>
      </c>
      <c r="E212" s="505" t="s">
        <v>2943</v>
      </c>
      <c r="F212" s="277" t="s">
        <v>422</v>
      </c>
      <c r="G212" s="277" t="s">
        <v>692</v>
      </c>
      <c r="H212" s="507">
        <v>45964</v>
      </c>
      <c r="I212" s="277"/>
      <c r="J212" s="277"/>
      <c r="K212" s="277"/>
      <c r="L212" s="277"/>
      <c r="M212" s="277"/>
      <c r="N212" s="277"/>
      <c r="O212" s="277"/>
      <c r="P212" s="277"/>
      <c r="Q212" s="277"/>
      <c r="R212" s="277"/>
      <c r="S212" s="277">
        <v>2</v>
      </c>
      <c r="T212" s="518">
        <f t="shared" si="3"/>
        <v>2</v>
      </c>
      <c r="U212" s="277"/>
      <c r="V212" s="277"/>
      <c r="W212" s="277" t="s">
        <v>696</v>
      </c>
      <c r="X212" s="277" t="s">
        <v>690</v>
      </c>
      <c r="Y212" s="277" t="s">
        <v>690</v>
      </c>
      <c r="Z212" s="277" t="s">
        <v>723</v>
      </c>
      <c r="AA212" s="277" t="s">
        <v>706</v>
      </c>
      <c r="AB212" s="277" t="s">
        <v>473</v>
      </c>
      <c r="AC212" s="279"/>
    </row>
    <row r="213" spans="1:29" s="280" customFormat="1" ht="45">
      <c r="A213" s="277"/>
      <c r="B213" s="505" t="s">
        <v>2753</v>
      </c>
      <c r="C213" s="506" t="s">
        <v>2574</v>
      </c>
      <c r="E213" s="505" t="s">
        <v>2944</v>
      </c>
      <c r="F213" s="277" t="s">
        <v>420</v>
      </c>
      <c r="G213" s="277" t="s">
        <v>709</v>
      </c>
      <c r="H213" s="507">
        <v>45940</v>
      </c>
      <c r="I213" s="277"/>
      <c r="J213" s="277"/>
      <c r="K213" s="277"/>
      <c r="L213" s="277"/>
      <c r="M213" s="277"/>
      <c r="N213" s="277"/>
      <c r="O213" s="277"/>
      <c r="P213" s="277"/>
      <c r="Q213" s="277"/>
      <c r="R213" s="277"/>
      <c r="S213" s="277">
        <v>1</v>
      </c>
      <c r="T213" s="518">
        <f t="shared" si="3"/>
        <v>1</v>
      </c>
      <c r="U213" s="277"/>
      <c r="V213" s="277"/>
      <c r="W213" s="277" t="s">
        <v>696</v>
      </c>
      <c r="X213" s="277" t="s">
        <v>690</v>
      </c>
      <c r="Y213" s="277" t="s">
        <v>690</v>
      </c>
      <c r="Z213" s="277" t="s">
        <v>723</v>
      </c>
      <c r="AA213" s="277" t="s">
        <v>706</v>
      </c>
      <c r="AB213" s="277" t="s">
        <v>473</v>
      </c>
      <c r="AC213" s="279"/>
    </row>
    <row r="214" spans="1:29" s="280" customFormat="1" ht="45">
      <c r="A214" s="277"/>
      <c r="B214" s="505" t="s">
        <v>2754</v>
      </c>
      <c r="C214" s="506" t="s">
        <v>2575</v>
      </c>
      <c r="E214" s="505" t="s">
        <v>2945</v>
      </c>
      <c r="F214" s="277" t="s">
        <v>420</v>
      </c>
      <c r="G214" s="277" t="s">
        <v>709</v>
      </c>
      <c r="H214" s="507">
        <v>45909</v>
      </c>
      <c r="I214" s="277"/>
      <c r="J214" s="277"/>
      <c r="K214" s="277"/>
      <c r="L214" s="277"/>
      <c r="M214" s="277"/>
      <c r="N214" s="277"/>
      <c r="O214" s="277"/>
      <c r="P214" s="277"/>
      <c r="Q214" s="277"/>
      <c r="R214" s="277"/>
      <c r="S214" s="277">
        <v>1</v>
      </c>
      <c r="T214" s="518">
        <f t="shared" si="3"/>
        <v>1</v>
      </c>
      <c r="U214" s="277"/>
      <c r="V214" s="277"/>
      <c r="W214" s="277" t="s">
        <v>696</v>
      </c>
      <c r="X214" s="277" t="s">
        <v>690</v>
      </c>
      <c r="Y214" s="277" t="s">
        <v>690</v>
      </c>
      <c r="Z214" s="277" t="s">
        <v>723</v>
      </c>
      <c r="AA214" s="277" t="s">
        <v>706</v>
      </c>
      <c r="AB214" s="277" t="s">
        <v>473</v>
      </c>
      <c r="AC214" s="279"/>
    </row>
    <row r="215" spans="1:29" s="280" customFormat="1" ht="60">
      <c r="A215" s="277"/>
      <c r="B215" s="505" t="s">
        <v>2755</v>
      </c>
      <c r="C215" s="506" t="s">
        <v>2576</v>
      </c>
      <c r="E215" s="505" t="s">
        <v>2946</v>
      </c>
      <c r="F215" s="277" t="s">
        <v>420</v>
      </c>
      <c r="G215" s="277" t="s">
        <v>709</v>
      </c>
      <c r="H215" s="507">
        <v>45917</v>
      </c>
      <c r="I215" s="277"/>
      <c r="J215" s="277"/>
      <c r="K215" s="277"/>
      <c r="L215" s="277"/>
      <c r="M215" s="277"/>
      <c r="N215" s="277"/>
      <c r="O215" s="277"/>
      <c r="P215" s="277"/>
      <c r="Q215" s="277"/>
      <c r="R215" s="277"/>
      <c r="S215" s="277">
        <v>1</v>
      </c>
      <c r="T215" s="518">
        <f t="shared" si="3"/>
        <v>1</v>
      </c>
      <c r="U215" s="277"/>
      <c r="V215" s="277"/>
      <c r="W215" s="277" t="s">
        <v>696</v>
      </c>
      <c r="X215" s="277" t="s">
        <v>690</v>
      </c>
      <c r="Y215" s="277" t="s">
        <v>690</v>
      </c>
      <c r="Z215" s="277" t="s">
        <v>723</v>
      </c>
      <c r="AA215" s="277" t="s">
        <v>706</v>
      </c>
      <c r="AB215" s="277" t="s">
        <v>473</v>
      </c>
      <c r="AC215" s="279"/>
    </row>
    <row r="216" spans="1:29" s="280" customFormat="1" ht="60">
      <c r="A216" s="277"/>
      <c r="B216" s="505" t="s">
        <v>2756</v>
      </c>
      <c r="C216" s="506" t="s">
        <v>2577</v>
      </c>
      <c r="E216" s="505" t="s">
        <v>2947</v>
      </c>
      <c r="F216" s="277" t="s">
        <v>420</v>
      </c>
      <c r="G216" s="277" t="s">
        <v>709</v>
      </c>
      <c r="H216" s="507">
        <v>46014</v>
      </c>
      <c r="I216" s="277"/>
      <c r="J216" s="277"/>
      <c r="K216" s="277"/>
      <c r="L216" s="277"/>
      <c r="M216" s="277"/>
      <c r="N216" s="277"/>
      <c r="O216" s="277"/>
      <c r="P216" s="277"/>
      <c r="Q216" s="277"/>
      <c r="R216" s="277"/>
      <c r="S216" s="277">
        <v>1</v>
      </c>
      <c r="T216" s="518">
        <f t="shared" si="3"/>
        <v>1</v>
      </c>
      <c r="U216" s="277"/>
      <c r="V216" s="277"/>
      <c r="W216" s="277" t="s">
        <v>696</v>
      </c>
      <c r="X216" s="277" t="s">
        <v>690</v>
      </c>
      <c r="Y216" s="277" t="s">
        <v>690</v>
      </c>
      <c r="Z216" s="277" t="s">
        <v>723</v>
      </c>
      <c r="AA216" s="277" t="s">
        <v>706</v>
      </c>
      <c r="AB216" s="277" t="s">
        <v>473</v>
      </c>
      <c r="AC216" s="279"/>
    </row>
    <row r="217" spans="1:29" s="280" customFormat="1" ht="45">
      <c r="A217" s="277"/>
      <c r="B217" s="505" t="s">
        <v>2757</v>
      </c>
      <c r="C217" s="506" t="s">
        <v>2578</v>
      </c>
      <c r="E217" s="505" t="s">
        <v>2948</v>
      </c>
      <c r="F217" s="277" t="s">
        <v>420</v>
      </c>
      <c r="G217" s="277" t="s">
        <v>709</v>
      </c>
      <c r="H217" s="507">
        <v>45750</v>
      </c>
      <c r="I217" s="277"/>
      <c r="J217" s="277"/>
      <c r="K217" s="277"/>
      <c r="L217" s="277"/>
      <c r="M217" s="277"/>
      <c r="N217" s="277"/>
      <c r="O217" s="277"/>
      <c r="P217" s="277"/>
      <c r="Q217" s="277"/>
      <c r="R217" s="277"/>
      <c r="S217" s="277">
        <v>1</v>
      </c>
      <c r="T217" s="518">
        <f t="shared" si="3"/>
        <v>1</v>
      </c>
      <c r="U217" s="277"/>
      <c r="V217" s="277"/>
      <c r="W217" s="277" t="s">
        <v>696</v>
      </c>
      <c r="X217" s="277" t="s">
        <v>690</v>
      </c>
      <c r="Y217" s="277" t="s">
        <v>690</v>
      </c>
      <c r="Z217" s="277" t="s">
        <v>723</v>
      </c>
      <c r="AA217" s="277" t="s">
        <v>706</v>
      </c>
      <c r="AB217" s="277" t="s">
        <v>473</v>
      </c>
      <c r="AC217" s="279"/>
    </row>
    <row r="218" spans="1:29" s="280" customFormat="1" ht="45">
      <c r="A218" s="277"/>
      <c r="B218" s="505" t="s">
        <v>2758</v>
      </c>
      <c r="C218" s="506" t="s">
        <v>2579</v>
      </c>
      <c r="E218" s="505" t="s">
        <v>2949</v>
      </c>
      <c r="F218" s="277" t="s">
        <v>420</v>
      </c>
      <c r="G218" s="277" t="s">
        <v>709</v>
      </c>
      <c r="H218" s="507">
        <v>45869</v>
      </c>
      <c r="I218" s="277"/>
      <c r="J218" s="277"/>
      <c r="K218" s="277"/>
      <c r="L218" s="277"/>
      <c r="M218" s="277"/>
      <c r="N218" s="277"/>
      <c r="O218" s="277"/>
      <c r="P218" s="277"/>
      <c r="Q218" s="277"/>
      <c r="R218" s="277"/>
      <c r="S218" s="277">
        <v>1</v>
      </c>
      <c r="T218" s="518">
        <f t="shared" si="3"/>
        <v>1</v>
      </c>
      <c r="U218" s="277"/>
      <c r="V218" s="277"/>
      <c r="W218" s="277" t="s">
        <v>696</v>
      </c>
      <c r="X218" s="277" t="s">
        <v>690</v>
      </c>
      <c r="Y218" s="277" t="s">
        <v>690</v>
      </c>
      <c r="Z218" s="277" t="s">
        <v>723</v>
      </c>
      <c r="AA218" s="277" t="s">
        <v>706</v>
      </c>
      <c r="AB218" s="277" t="s">
        <v>473</v>
      </c>
      <c r="AC218" s="279"/>
    </row>
    <row r="219" spans="1:29" s="280" customFormat="1" ht="60">
      <c r="A219" s="277"/>
      <c r="B219" s="505" t="s">
        <v>2759</v>
      </c>
      <c r="C219" s="506" t="s">
        <v>2580</v>
      </c>
      <c r="E219" s="505" t="s">
        <v>2950</v>
      </c>
      <c r="F219" s="277" t="s">
        <v>420</v>
      </c>
      <c r="G219" s="277" t="s">
        <v>709</v>
      </c>
      <c r="H219" s="507">
        <v>46001</v>
      </c>
      <c r="I219" s="277"/>
      <c r="J219" s="277"/>
      <c r="K219" s="277"/>
      <c r="L219" s="277"/>
      <c r="M219" s="277"/>
      <c r="N219" s="277"/>
      <c r="O219" s="277"/>
      <c r="P219" s="277"/>
      <c r="Q219" s="277"/>
      <c r="R219" s="277"/>
      <c r="S219" s="277">
        <v>1</v>
      </c>
      <c r="T219" s="518">
        <f t="shared" si="3"/>
        <v>1</v>
      </c>
      <c r="U219" s="277"/>
      <c r="V219" s="277"/>
      <c r="W219" s="277" t="s">
        <v>696</v>
      </c>
      <c r="X219" s="277" t="s">
        <v>690</v>
      </c>
      <c r="Y219" s="277" t="s">
        <v>690</v>
      </c>
      <c r="Z219" s="277" t="s">
        <v>723</v>
      </c>
      <c r="AA219" s="277" t="s">
        <v>706</v>
      </c>
      <c r="AB219" s="277" t="s">
        <v>473</v>
      </c>
      <c r="AC219" s="279"/>
    </row>
    <row r="220" spans="1:29" s="280" customFormat="1" ht="60">
      <c r="A220" s="277"/>
      <c r="B220" s="505" t="s">
        <v>2760</v>
      </c>
      <c r="C220" s="506" t="s">
        <v>2581</v>
      </c>
      <c r="E220" s="505" t="s">
        <v>2951</v>
      </c>
      <c r="F220" s="277" t="s">
        <v>420</v>
      </c>
      <c r="G220" s="277" t="s">
        <v>709</v>
      </c>
      <c r="H220" s="507">
        <v>46010</v>
      </c>
      <c r="I220" s="277"/>
      <c r="J220" s="277"/>
      <c r="K220" s="277"/>
      <c r="L220" s="277"/>
      <c r="M220" s="277"/>
      <c r="N220" s="277"/>
      <c r="O220" s="277"/>
      <c r="P220" s="277"/>
      <c r="Q220" s="277"/>
      <c r="R220" s="277"/>
      <c r="S220" s="277">
        <v>1</v>
      </c>
      <c r="T220" s="518">
        <f t="shared" si="3"/>
        <v>1</v>
      </c>
      <c r="U220" s="277"/>
      <c r="V220" s="277"/>
      <c r="W220" s="277" t="s">
        <v>696</v>
      </c>
      <c r="X220" s="277" t="s">
        <v>690</v>
      </c>
      <c r="Y220" s="277" t="s">
        <v>690</v>
      </c>
      <c r="Z220" s="277" t="s">
        <v>723</v>
      </c>
      <c r="AA220" s="277" t="s">
        <v>706</v>
      </c>
      <c r="AB220" s="277" t="s">
        <v>473</v>
      </c>
      <c r="AC220" s="279"/>
    </row>
    <row r="221" spans="1:29" s="280" customFormat="1" ht="45">
      <c r="A221" s="277"/>
      <c r="B221" s="505" t="s">
        <v>2761</v>
      </c>
      <c r="C221" s="506" t="s">
        <v>2582</v>
      </c>
      <c r="E221" s="505" t="s">
        <v>2952</v>
      </c>
      <c r="F221" s="277" t="s">
        <v>420</v>
      </c>
      <c r="G221" s="277" t="s">
        <v>709</v>
      </c>
      <c r="H221" s="507">
        <v>46008</v>
      </c>
      <c r="I221" s="277"/>
      <c r="J221" s="277"/>
      <c r="K221" s="277"/>
      <c r="L221" s="277"/>
      <c r="M221" s="277"/>
      <c r="N221" s="277"/>
      <c r="O221" s="277"/>
      <c r="P221" s="277"/>
      <c r="Q221" s="277"/>
      <c r="R221" s="277"/>
      <c r="S221" s="277">
        <v>1</v>
      </c>
      <c r="T221" s="518">
        <f t="shared" si="3"/>
        <v>1</v>
      </c>
      <c r="U221" s="277"/>
      <c r="V221" s="277"/>
      <c r="W221" s="277" t="s">
        <v>696</v>
      </c>
      <c r="X221" s="277" t="s">
        <v>690</v>
      </c>
      <c r="Y221" s="277" t="s">
        <v>690</v>
      </c>
      <c r="Z221" s="277" t="s">
        <v>723</v>
      </c>
      <c r="AA221" s="277" t="s">
        <v>706</v>
      </c>
      <c r="AB221" s="277" t="s">
        <v>473</v>
      </c>
      <c r="AC221" s="279"/>
    </row>
    <row r="222" spans="1:29" s="280" customFormat="1" ht="45">
      <c r="A222" s="277"/>
      <c r="B222" s="505" t="s">
        <v>2762</v>
      </c>
      <c r="C222" s="506" t="s">
        <v>2583</v>
      </c>
      <c r="E222" s="505" t="s">
        <v>2953</v>
      </c>
      <c r="F222" s="277" t="s">
        <v>420</v>
      </c>
      <c r="G222" s="277" t="s">
        <v>709</v>
      </c>
      <c r="H222" s="507">
        <v>45754</v>
      </c>
      <c r="I222" s="277"/>
      <c r="J222" s="277"/>
      <c r="K222" s="277"/>
      <c r="L222" s="277"/>
      <c r="M222" s="277"/>
      <c r="N222" s="277"/>
      <c r="O222" s="277"/>
      <c r="P222" s="277"/>
      <c r="Q222" s="277"/>
      <c r="R222" s="277"/>
      <c r="S222" s="277">
        <v>1</v>
      </c>
      <c r="T222" s="518">
        <f t="shared" si="3"/>
        <v>1</v>
      </c>
      <c r="U222" s="277"/>
      <c r="V222" s="277"/>
      <c r="W222" s="277" t="s">
        <v>696</v>
      </c>
      <c r="X222" s="277" t="s">
        <v>690</v>
      </c>
      <c r="Y222" s="277" t="s">
        <v>690</v>
      </c>
      <c r="Z222" s="277" t="s">
        <v>723</v>
      </c>
      <c r="AA222" s="277" t="s">
        <v>706</v>
      </c>
      <c r="AB222" s="277" t="s">
        <v>473</v>
      </c>
      <c r="AC222" s="279"/>
    </row>
    <row r="223" spans="1:29" s="280" customFormat="1" ht="60">
      <c r="A223" s="277"/>
      <c r="B223" s="505" t="s">
        <v>2763</v>
      </c>
      <c r="C223" s="506" t="s">
        <v>2584</v>
      </c>
      <c r="E223" s="505" t="s">
        <v>2954</v>
      </c>
      <c r="F223" s="277" t="s">
        <v>420</v>
      </c>
      <c r="G223" s="277" t="s">
        <v>709</v>
      </c>
      <c r="H223" s="507">
        <v>45807</v>
      </c>
      <c r="I223" s="277"/>
      <c r="J223" s="277"/>
      <c r="K223" s="277"/>
      <c r="L223" s="277"/>
      <c r="M223" s="277"/>
      <c r="N223" s="277"/>
      <c r="O223" s="277"/>
      <c r="P223" s="277"/>
      <c r="Q223" s="277"/>
      <c r="R223" s="277"/>
      <c r="S223" s="277">
        <v>1</v>
      </c>
      <c r="T223" s="518">
        <f t="shared" si="3"/>
        <v>1</v>
      </c>
      <c r="U223" s="277"/>
      <c r="V223" s="277"/>
      <c r="W223" s="277" t="s">
        <v>696</v>
      </c>
      <c r="X223" s="277" t="s">
        <v>690</v>
      </c>
      <c r="Y223" s="277" t="s">
        <v>690</v>
      </c>
      <c r="Z223" s="277" t="s">
        <v>723</v>
      </c>
      <c r="AA223" s="277" t="s">
        <v>706</v>
      </c>
      <c r="AB223" s="277" t="s">
        <v>473</v>
      </c>
      <c r="AC223" s="279"/>
    </row>
    <row r="224" spans="1:29" s="280" customFormat="1" ht="60">
      <c r="A224" s="277"/>
      <c r="B224" s="505" t="s">
        <v>2764</v>
      </c>
      <c r="C224" s="506" t="s">
        <v>2585</v>
      </c>
      <c r="E224" s="505" t="s">
        <v>2955</v>
      </c>
      <c r="F224" s="277" t="s">
        <v>420</v>
      </c>
      <c r="G224" s="277" t="s">
        <v>709</v>
      </c>
      <c r="H224" s="507">
        <v>45898</v>
      </c>
      <c r="I224" s="277"/>
      <c r="J224" s="277"/>
      <c r="K224" s="277"/>
      <c r="L224" s="277"/>
      <c r="M224" s="277"/>
      <c r="N224" s="277"/>
      <c r="O224" s="277"/>
      <c r="P224" s="277"/>
      <c r="Q224" s="277"/>
      <c r="R224" s="277"/>
      <c r="S224" s="277">
        <v>1</v>
      </c>
      <c r="T224" s="518">
        <f t="shared" si="3"/>
        <v>1</v>
      </c>
      <c r="U224" s="277"/>
      <c r="V224" s="277"/>
      <c r="W224" s="277" t="s">
        <v>696</v>
      </c>
      <c r="X224" s="277" t="s">
        <v>690</v>
      </c>
      <c r="Y224" s="277" t="s">
        <v>690</v>
      </c>
      <c r="Z224" s="277" t="s">
        <v>723</v>
      </c>
      <c r="AA224" s="277" t="s">
        <v>706</v>
      </c>
      <c r="AB224" s="277" t="s">
        <v>473</v>
      </c>
      <c r="AC224" s="279"/>
    </row>
    <row r="225" spans="1:29" s="280" customFormat="1" ht="60">
      <c r="A225" s="277"/>
      <c r="B225" s="505" t="s">
        <v>2765</v>
      </c>
      <c r="C225" s="506" t="s">
        <v>2586</v>
      </c>
      <c r="E225" s="505" t="s">
        <v>2956</v>
      </c>
      <c r="F225" s="277" t="s">
        <v>420</v>
      </c>
      <c r="G225" s="277" t="s">
        <v>709</v>
      </c>
      <c r="H225" s="507">
        <v>45838</v>
      </c>
      <c r="I225" s="277"/>
      <c r="J225" s="277"/>
      <c r="K225" s="277"/>
      <c r="L225" s="277"/>
      <c r="M225" s="277"/>
      <c r="N225" s="277"/>
      <c r="O225" s="277"/>
      <c r="P225" s="277"/>
      <c r="Q225" s="277"/>
      <c r="R225" s="277"/>
      <c r="S225" s="277">
        <v>1</v>
      </c>
      <c r="T225" s="518">
        <f t="shared" si="3"/>
        <v>1</v>
      </c>
      <c r="U225" s="277"/>
      <c r="V225" s="277"/>
      <c r="W225" s="277" t="s">
        <v>696</v>
      </c>
      <c r="X225" s="277" t="s">
        <v>690</v>
      </c>
      <c r="Y225" s="277" t="s">
        <v>690</v>
      </c>
      <c r="Z225" s="277" t="s">
        <v>723</v>
      </c>
      <c r="AA225" s="277" t="s">
        <v>706</v>
      </c>
      <c r="AB225" s="277" t="s">
        <v>473</v>
      </c>
      <c r="AC225" s="279"/>
    </row>
    <row r="226" spans="1:29" s="280" customFormat="1" ht="60">
      <c r="A226" s="277"/>
      <c r="B226" s="505" t="s">
        <v>2766</v>
      </c>
      <c r="C226" s="506" t="s">
        <v>2587</v>
      </c>
      <c r="E226" s="505" t="s">
        <v>2957</v>
      </c>
      <c r="F226" s="277" t="s">
        <v>420</v>
      </c>
      <c r="G226" s="277" t="s">
        <v>709</v>
      </c>
      <c r="H226" s="507">
        <v>45707</v>
      </c>
      <c r="I226" s="277"/>
      <c r="J226" s="277"/>
      <c r="K226" s="277"/>
      <c r="L226" s="277"/>
      <c r="M226" s="277"/>
      <c r="N226" s="277"/>
      <c r="O226" s="277"/>
      <c r="P226" s="277"/>
      <c r="Q226" s="277"/>
      <c r="R226" s="277"/>
      <c r="S226" s="277">
        <v>1</v>
      </c>
      <c r="T226" s="518">
        <f t="shared" si="3"/>
        <v>1</v>
      </c>
      <c r="U226" s="277"/>
      <c r="V226" s="277"/>
      <c r="W226" s="277" t="s">
        <v>696</v>
      </c>
      <c r="X226" s="277" t="s">
        <v>690</v>
      </c>
      <c r="Y226" s="277" t="s">
        <v>690</v>
      </c>
      <c r="Z226" s="277" t="s">
        <v>723</v>
      </c>
      <c r="AA226" s="277" t="s">
        <v>706</v>
      </c>
      <c r="AB226" s="277" t="s">
        <v>473</v>
      </c>
      <c r="AC226" s="279"/>
    </row>
    <row r="227" spans="1:29" s="280" customFormat="1" ht="60">
      <c r="A227" s="277"/>
      <c r="B227" s="505" t="s">
        <v>2767</v>
      </c>
      <c r="C227" s="506" t="s">
        <v>2588</v>
      </c>
      <c r="E227" s="505" t="s">
        <v>2958</v>
      </c>
      <c r="F227" s="277" t="s">
        <v>420</v>
      </c>
      <c r="G227" s="277" t="s">
        <v>709</v>
      </c>
      <c r="H227" s="507">
        <v>45880</v>
      </c>
      <c r="I227" s="277"/>
      <c r="J227" s="277"/>
      <c r="K227" s="277"/>
      <c r="L227" s="277"/>
      <c r="M227" s="277"/>
      <c r="N227" s="277"/>
      <c r="O227" s="277"/>
      <c r="P227" s="277"/>
      <c r="Q227" s="277"/>
      <c r="R227" s="277"/>
      <c r="S227" s="277">
        <v>1</v>
      </c>
      <c r="T227" s="518">
        <f t="shared" si="3"/>
        <v>1</v>
      </c>
      <c r="U227" s="277"/>
      <c r="V227" s="277"/>
      <c r="W227" s="277" t="s">
        <v>696</v>
      </c>
      <c r="X227" s="277" t="s">
        <v>690</v>
      </c>
      <c r="Y227" s="277" t="s">
        <v>690</v>
      </c>
      <c r="Z227" s="277" t="s">
        <v>723</v>
      </c>
      <c r="AA227" s="277" t="s">
        <v>706</v>
      </c>
      <c r="AB227" s="277" t="s">
        <v>473</v>
      </c>
      <c r="AC227" s="279"/>
    </row>
    <row r="228" spans="1:29" s="280" customFormat="1" ht="45">
      <c r="A228" s="277"/>
      <c r="B228" s="505" t="s">
        <v>2405</v>
      </c>
      <c r="C228" s="506" t="s">
        <v>2400</v>
      </c>
      <c r="E228" s="505" t="s">
        <v>2394</v>
      </c>
      <c r="F228" s="277" t="s">
        <v>420</v>
      </c>
      <c r="G228" s="277" t="s">
        <v>709</v>
      </c>
      <c r="H228" s="507">
        <v>45713</v>
      </c>
      <c r="I228" s="277"/>
      <c r="J228" s="277"/>
      <c r="K228" s="277"/>
      <c r="L228" s="277"/>
      <c r="M228" s="277"/>
      <c r="N228" s="277"/>
      <c r="O228" s="277"/>
      <c r="P228" s="277"/>
      <c r="Q228" s="277"/>
      <c r="R228" s="277"/>
      <c r="S228" s="277">
        <v>1</v>
      </c>
      <c r="T228" s="518">
        <f t="shared" si="3"/>
        <v>1</v>
      </c>
      <c r="U228" s="277"/>
      <c r="V228" s="277"/>
      <c r="W228" s="277" t="s">
        <v>696</v>
      </c>
      <c r="X228" s="277" t="s">
        <v>690</v>
      </c>
      <c r="Y228" s="277" t="s">
        <v>690</v>
      </c>
      <c r="Z228" s="277" t="s">
        <v>723</v>
      </c>
      <c r="AA228" s="277" t="s">
        <v>706</v>
      </c>
      <c r="AB228" s="277" t="s">
        <v>473</v>
      </c>
      <c r="AC228" s="279"/>
    </row>
    <row r="229" spans="1:29" s="280" customFormat="1" ht="60">
      <c r="A229" s="277"/>
      <c r="B229" s="505" t="s">
        <v>2768</v>
      </c>
      <c r="C229" s="506" t="s">
        <v>2589</v>
      </c>
      <c r="E229" s="505" t="s">
        <v>2959</v>
      </c>
      <c r="F229" s="277" t="s">
        <v>422</v>
      </c>
      <c r="G229" s="277" t="s">
        <v>692</v>
      </c>
      <c r="H229" s="507">
        <v>46015</v>
      </c>
      <c r="I229" s="277"/>
      <c r="J229" s="277"/>
      <c r="K229" s="277"/>
      <c r="L229" s="277"/>
      <c r="M229" s="277"/>
      <c r="N229" s="277"/>
      <c r="O229" s="277"/>
      <c r="P229" s="277"/>
      <c r="Q229" s="277"/>
      <c r="R229" s="277"/>
      <c r="S229" s="277">
        <v>2</v>
      </c>
      <c r="T229" s="518">
        <f t="shared" si="3"/>
        <v>2</v>
      </c>
      <c r="U229" s="277"/>
      <c r="V229" s="277"/>
      <c r="W229" s="277" t="s">
        <v>696</v>
      </c>
      <c r="X229" s="277" t="s">
        <v>690</v>
      </c>
      <c r="Y229" s="277" t="s">
        <v>690</v>
      </c>
      <c r="Z229" s="277" t="s">
        <v>723</v>
      </c>
      <c r="AA229" s="277" t="s">
        <v>706</v>
      </c>
      <c r="AB229" s="277" t="s">
        <v>473</v>
      </c>
      <c r="AC229" s="279"/>
    </row>
    <row r="230" spans="1:29" s="280" customFormat="1" ht="60">
      <c r="A230" s="277"/>
      <c r="B230" s="505" t="s">
        <v>2769</v>
      </c>
      <c r="C230" s="506" t="s">
        <v>2590</v>
      </c>
      <c r="E230" s="505" t="s">
        <v>2960</v>
      </c>
      <c r="F230" s="277" t="s">
        <v>420</v>
      </c>
      <c r="G230" s="277" t="s">
        <v>709</v>
      </c>
      <c r="H230" s="507">
        <v>45715</v>
      </c>
      <c r="I230" s="277"/>
      <c r="J230" s="277"/>
      <c r="K230" s="277"/>
      <c r="L230" s="277"/>
      <c r="M230" s="277"/>
      <c r="N230" s="277"/>
      <c r="O230" s="277"/>
      <c r="P230" s="277"/>
      <c r="Q230" s="277"/>
      <c r="R230" s="277"/>
      <c r="S230" s="277">
        <v>1</v>
      </c>
      <c r="T230" s="518">
        <f t="shared" si="3"/>
        <v>1</v>
      </c>
      <c r="U230" s="277"/>
      <c r="V230" s="277"/>
      <c r="W230" s="277" t="s">
        <v>696</v>
      </c>
      <c r="X230" s="277" t="s">
        <v>690</v>
      </c>
      <c r="Y230" s="277" t="s">
        <v>690</v>
      </c>
      <c r="Z230" s="277" t="s">
        <v>723</v>
      </c>
      <c r="AA230" s="277" t="s">
        <v>706</v>
      </c>
      <c r="AB230" s="277" t="s">
        <v>473</v>
      </c>
      <c r="AC230" s="279"/>
    </row>
    <row r="231" spans="1:29" s="280" customFormat="1" ht="60">
      <c r="A231" s="277"/>
      <c r="B231" s="505" t="s">
        <v>2770</v>
      </c>
      <c r="C231" s="506" t="s">
        <v>2591</v>
      </c>
      <c r="E231" s="505" t="s">
        <v>2961</v>
      </c>
      <c r="F231" s="277" t="s">
        <v>420</v>
      </c>
      <c r="G231" s="277" t="s">
        <v>709</v>
      </c>
      <c r="H231" s="507">
        <v>46014</v>
      </c>
      <c r="I231" s="277"/>
      <c r="J231" s="277"/>
      <c r="K231" s="277"/>
      <c r="L231" s="277"/>
      <c r="M231" s="277"/>
      <c r="N231" s="277"/>
      <c r="O231" s="277"/>
      <c r="P231" s="277"/>
      <c r="Q231" s="277"/>
      <c r="R231" s="277"/>
      <c r="S231" s="277">
        <v>1</v>
      </c>
      <c r="T231" s="518">
        <f t="shared" si="3"/>
        <v>1</v>
      </c>
      <c r="U231" s="277"/>
      <c r="V231" s="277"/>
      <c r="W231" s="277" t="s">
        <v>696</v>
      </c>
      <c r="X231" s="277" t="s">
        <v>690</v>
      </c>
      <c r="Y231" s="277" t="s">
        <v>690</v>
      </c>
      <c r="Z231" s="277" t="s">
        <v>723</v>
      </c>
      <c r="AA231" s="277" t="s">
        <v>706</v>
      </c>
      <c r="AB231" s="277" t="s">
        <v>473</v>
      </c>
      <c r="AC231" s="279"/>
    </row>
    <row r="232" spans="1:29" s="280" customFormat="1" ht="60">
      <c r="A232" s="277"/>
      <c r="B232" s="505" t="s">
        <v>2771</v>
      </c>
      <c r="C232" s="506" t="s">
        <v>2592</v>
      </c>
      <c r="E232" s="505" t="s">
        <v>2962</v>
      </c>
      <c r="F232" s="277" t="s">
        <v>420</v>
      </c>
      <c r="G232" s="277" t="s">
        <v>709</v>
      </c>
      <c r="H232" s="507">
        <v>45792</v>
      </c>
      <c r="I232" s="277"/>
      <c r="J232" s="277"/>
      <c r="K232" s="277"/>
      <c r="L232" s="277"/>
      <c r="M232" s="277"/>
      <c r="N232" s="277"/>
      <c r="O232" s="277"/>
      <c r="P232" s="277"/>
      <c r="Q232" s="277"/>
      <c r="R232" s="277"/>
      <c r="S232" s="277">
        <v>1</v>
      </c>
      <c r="T232" s="518">
        <f t="shared" si="3"/>
        <v>1</v>
      </c>
      <c r="U232" s="277"/>
      <c r="V232" s="277"/>
      <c r="W232" s="277" t="s">
        <v>696</v>
      </c>
      <c r="X232" s="277" t="s">
        <v>690</v>
      </c>
      <c r="Y232" s="277" t="s">
        <v>690</v>
      </c>
      <c r="Z232" s="277" t="s">
        <v>723</v>
      </c>
      <c r="AA232" s="277" t="s">
        <v>706</v>
      </c>
      <c r="AB232" s="277" t="s">
        <v>473</v>
      </c>
      <c r="AC232" s="279"/>
    </row>
    <row r="233" spans="1:29" s="280" customFormat="1" ht="45">
      <c r="A233" s="277"/>
      <c r="B233" s="505" t="s">
        <v>2772</v>
      </c>
      <c r="C233" s="506" t="s">
        <v>2593</v>
      </c>
      <c r="E233" s="505" t="s">
        <v>2963</v>
      </c>
      <c r="F233" s="277" t="s">
        <v>420</v>
      </c>
      <c r="G233" s="277" t="s">
        <v>709</v>
      </c>
      <c r="H233" s="507">
        <v>45834</v>
      </c>
      <c r="I233" s="277"/>
      <c r="J233" s="277"/>
      <c r="K233" s="277"/>
      <c r="L233" s="277"/>
      <c r="M233" s="277"/>
      <c r="N233" s="277"/>
      <c r="O233" s="277"/>
      <c r="P233" s="277"/>
      <c r="Q233" s="277"/>
      <c r="R233" s="277"/>
      <c r="S233" s="277">
        <v>1</v>
      </c>
      <c r="T233" s="518">
        <f t="shared" si="3"/>
        <v>1</v>
      </c>
      <c r="U233" s="277"/>
      <c r="V233" s="277"/>
      <c r="W233" s="277" t="s">
        <v>696</v>
      </c>
      <c r="X233" s="277" t="s">
        <v>690</v>
      </c>
      <c r="Y233" s="277" t="s">
        <v>690</v>
      </c>
      <c r="Z233" s="277" t="s">
        <v>723</v>
      </c>
      <c r="AA233" s="277" t="s">
        <v>706</v>
      </c>
      <c r="AB233" s="277" t="s">
        <v>473</v>
      </c>
      <c r="AC233" s="279"/>
    </row>
    <row r="234" spans="1:29" s="280" customFormat="1" ht="45">
      <c r="A234" s="277"/>
      <c r="B234" s="277" t="s">
        <v>2967</v>
      </c>
      <c r="C234" s="506" t="s">
        <v>2965</v>
      </c>
      <c r="D234" s="103"/>
      <c r="E234" s="103" t="s">
        <v>2966</v>
      </c>
      <c r="F234" s="277" t="s">
        <v>426</v>
      </c>
      <c r="G234" s="277" t="s">
        <v>692</v>
      </c>
      <c r="H234" s="507">
        <v>45915</v>
      </c>
      <c r="I234" s="277"/>
      <c r="J234" s="277"/>
      <c r="K234" s="277"/>
      <c r="L234" s="277"/>
      <c r="M234" s="277"/>
      <c r="N234" s="277">
        <v>1</v>
      </c>
      <c r="O234" s="277"/>
      <c r="P234" s="277"/>
      <c r="Q234" s="277"/>
      <c r="R234" s="277"/>
      <c r="S234" s="277"/>
      <c r="T234" s="518">
        <f t="shared" si="3"/>
        <v>1</v>
      </c>
      <c r="U234" s="277"/>
      <c r="V234" s="277"/>
      <c r="W234" s="277" t="s">
        <v>696</v>
      </c>
      <c r="X234" s="277" t="s">
        <v>690</v>
      </c>
      <c r="Y234" s="277" t="s">
        <v>690</v>
      </c>
      <c r="Z234" s="277" t="s">
        <v>723</v>
      </c>
      <c r="AA234" s="277" t="s">
        <v>706</v>
      </c>
      <c r="AB234" s="277" t="s">
        <v>473</v>
      </c>
      <c r="AC234" s="279"/>
    </row>
    <row r="235" spans="1:29" s="280" customFormat="1" ht="30">
      <c r="A235" s="277"/>
      <c r="B235" s="277" t="s">
        <v>2594</v>
      </c>
      <c r="C235" s="103" t="s">
        <v>3054</v>
      </c>
      <c r="D235" s="103"/>
      <c r="E235" s="103" t="s">
        <v>2773</v>
      </c>
      <c r="F235" s="277" t="s">
        <v>420</v>
      </c>
      <c r="G235" s="277" t="s">
        <v>709</v>
      </c>
      <c r="H235" s="278">
        <v>45818</v>
      </c>
      <c r="I235" s="277"/>
      <c r="J235" s="277"/>
      <c r="K235" s="277"/>
      <c r="L235" s="277"/>
      <c r="M235" s="277"/>
      <c r="N235" s="277"/>
      <c r="O235" s="277"/>
      <c r="P235" s="277"/>
      <c r="Q235" s="277"/>
      <c r="R235" s="277"/>
      <c r="S235" s="277">
        <v>1</v>
      </c>
      <c r="T235" s="518">
        <f t="shared" si="3"/>
        <v>1</v>
      </c>
      <c r="U235" s="277"/>
      <c r="V235" s="277"/>
      <c r="W235" s="277" t="s">
        <v>696</v>
      </c>
      <c r="X235" s="277" t="s">
        <v>690</v>
      </c>
      <c r="Y235" s="277" t="s">
        <v>690</v>
      </c>
      <c r="Z235" s="277" t="s">
        <v>723</v>
      </c>
      <c r="AA235" s="277" t="s">
        <v>706</v>
      </c>
      <c r="AB235" s="277" t="s">
        <v>473</v>
      </c>
      <c r="AC235" s="279"/>
    </row>
    <row r="236" spans="1:29" s="280" customFormat="1" ht="45">
      <c r="A236" s="277"/>
      <c r="B236" s="505" t="s">
        <v>2594</v>
      </c>
      <c r="C236" s="506" t="s">
        <v>2412</v>
      </c>
      <c r="D236" s="103"/>
      <c r="E236" s="505" t="s">
        <v>2773</v>
      </c>
      <c r="F236" s="277" t="s">
        <v>426</v>
      </c>
      <c r="G236" s="277" t="s">
        <v>692</v>
      </c>
      <c r="H236" s="507">
        <v>45818</v>
      </c>
      <c r="I236" s="277"/>
      <c r="J236" s="277"/>
      <c r="K236" s="277"/>
      <c r="L236" s="277"/>
      <c r="M236" s="277"/>
      <c r="N236" s="277">
        <v>1</v>
      </c>
      <c r="O236" s="277"/>
      <c r="P236" s="277"/>
      <c r="Q236" s="277"/>
      <c r="R236" s="277"/>
      <c r="S236" s="277"/>
      <c r="T236" s="518">
        <f t="shared" si="3"/>
        <v>1</v>
      </c>
      <c r="U236" s="277"/>
      <c r="V236" s="277"/>
      <c r="W236" s="277" t="s">
        <v>696</v>
      </c>
      <c r="X236" s="277" t="s">
        <v>690</v>
      </c>
      <c r="Y236" s="277" t="s">
        <v>690</v>
      </c>
      <c r="Z236" s="277" t="s">
        <v>723</v>
      </c>
      <c r="AA236" s="277" t="s">
        <v>706</v>
      </c>
      <c r="AB236" s="277" t="s">
        <v>473</v>
      </c>
      <c r="AC236" s="279"/>
    </row>
    <row r="237" spans="1:29" s="280" customFormat="1" ht="60">
      <c r="A237" s="277"/>
      <c r="B237" s="505" t="s">
        <v>3096</v>
      </c>
      <c r="C237" s="506" t="s">
        <v>3055</v>
      </c>
      <c r="D237" s="103"/>
      <c r="E237" s="505" t="s">
        <v>3076</v>
      </c>
      <c r="F237" s="277" t="s">
        <v>426</v>
      </c>
      <c r="G237" s="277" t="s">
        <v>692</v>
      </c>
      <c r="H237" s="507">
        <v>45904</v>
      </c>
      <c r="I237" s="277"/>
      <c r="J237" s="277"/>
      <c r="K237" s="277"/>
      <c r="L237" s="277"/>
      <c r="M237" s="277"/>
      <c r="N237" s="277">
        <v>1</v>
      </c>
      <c r="O237" s="277"/>
      <c r="P237" s="277"/>
      <c r="Q237" s="277"/>
      <c r="R237" s="277"/>
      <c r="S237" s="277"/>
      <c r="T237" s="518">
        <f t="shared" si="3"/>
        <v>1</v>
      </c>
      <c r="U237" s="277"/>
      <c r="V237" s="277"/>
      <c r="W237" s="277" t="s">
        <v>696</v>
      </c>
      <c r="X237" s="277" t="s">
        <v>690</v>
      </c>
      <c r="Y237" s="277" t="s">
        <v>690</v>
      </c>
      <c r="Z237" s="277" t="s">
        <v>723</v>
      </c>
      <c r="AA237" s="277" t="s">
        <v>706</v>
      </c>
      <c r="AB237" s="277" t="s">
        <v>473</v>
      </c>
      <c r="AC237" s="279"/>
    </row>
    <row r="238" spans="1:29" s="280" customFormat="1" ht="45">
      <c r="A238" s="277"/>
      <c r="B238" s="505" t="s">
        <v>2967</v>
      </c>
      <c r="C238" s="506" t="s">
        <v>2965</v>
      </c>
      <c r="D238" s="103"/>
      <c r="E238" s="505" t="s">
        <v>2966</v>
      </c>
      <c r="F238" s="277" t="s">
        <v>426</v>
      </c>
      <c r="G238" s="277" t="s">
        <v>692</v>
      </c>
      <c r="H238" s="507">
        <v>45915</v>
      </c>
      <c r="I238" s="277"/>
      <c r="J238" s="277"/>
      <c r="K238" s="277"/>
      <c r="L238" s="277"/>
      <c r="M238" s="277"/>
      <c r="N238" s="277">
        <v>1</v>
      </c>
      <c r="O238" s="277"/>
      <c r="P238" s="277"/>
      <c r="Q238" s="277"/>
      <c r="R238" s="277"/>
      <c r="S238" s="277"/>
      <c r="T238" s="518">
        <f t="shared" si="3"/>
        <v>1</v>
      </c>
      <c r="U238" s="277"/>
      <c r="V238" s="277"/>
      <c r="W238" s="277" t="s">
        <v>696</v>
      </c>
      <c r="X238" s="277" t="s">
        <v>690</v>
      </c>
      <c r="Y238" s="277" t="s">
        <v>690</v>
      </c>
      <c r="Z238" s="277" t="s">
        <v>723</v>
      </c>
      <c r="AA238" s="277" t="s">
        <v>706</v>
      </c>
      <c r="AB238" s="277" t="s">
        <v>473</v>
      </c>
      <c r="AC238" s="279"/>
    </row>
    <row r="239" spans="1:29" s="280" customFormat="1" ht="45">
      <c r="A239" s="277"/>
      <c r="B239" s="505" t="s">
        <v>3097</v>
      </c>
      <c r="C239" s="506" t="s">
        <v>3056</v>
      </c>
      <c r="D239" s="103"/>
      <c r="E239" s="505" t="s">
        <v>3077</v>
      </c>
      <c r="F239" s="277" t="s">
        <v>426</v>
      </c>
      <c r="G239" s="277" t="s">
        <v>692</v>
      </c>
      <c r="H239" s="507">
        <v>45810</v>
      </c>
      <c r="I239" s="277"/>
      <c r="J239" s="277"/>
      <c r="K239" s="277"/>
      <c r="L239" s="277"/>
      <c r="M239" s="277"/>
      <c r="N239" s="277">
        <v>1</v>
      </c>
      <c r="O239" s="277"/>
      <c r="P239" s="277"/>
      <c r="Q239" s="277"/>
      <c r="R239" s="277"/>
      <c r="S239" s="277"/>
      <c r="T239" s="518">
        <f t="shared" si="3"/>
        <v>1</v>
      </c>
      <c r="U239" s="277"/>
      <c r="V239" s="277"/>
      <c r="W239" s="277" t="s">
        <v>696</v>
      </c>
      <c r="X239" s="277" t="s">
        <v>690</v>
      </c>
      <c r="Y239" s="277" t="s">
        <v>690</v>
      </c>
      <c r="Z239" s="277" t="s">
        <v>723</v>
      </c>
      <c r="AA239" s="277" t="s">
        <v>706</v>
      </c>
      <c r="AB239" s="277" t="s">
        <v>473</v>
      </c>
      <c r="AC239" s="279"/>
    </row>
    <row r="240" spans="1:29" s="280" customFormat="1" ht="60">
      <c r="A240" s="277"/>
      <c r="B240" s="505" t="s">
        <v>3098</v>
      </c>
      <c r="C240" s="506" t="s">
        <v>3057</v>
      </c>
      <c r="D240" s="103"/>
      <c r="E240" s="505" t="s">
        <v>3078</v>
      </c>
      <c r="F240" s="277" t="s">
        <v>426</v>
      </c>
      <c r="G240" s="277" t="s">
        <v>692</v>
      </c>
      <c r="H240" s="507">
        <v>45898</v>
      </c>
      <c r="I240" s="277"/>
      <c r="J240" s="277"/>
      <c r="K240" s="277"/>
      <c r="L240" s="277"/>
      <c r="M240" s="277"/>
      <c r="N240" s="277">
        <v>1</v>
      </c>
      <c r="O240" s="277"/>
      <c r="P240" s="277"/>
      <c r="Q240" s="277"/>
      <c r="R240" s="277"/>
      <c r="S240" s="277"/>
      <c r="T240" s="518">
        <f t="shared" si="3"/>
        <v>1</v>
      </c>
      <c r="U240" s="277"/>
      <c r="V240" s="277"/>
      <c r="W240" s="277" t="s">
        <v>696</v>
      </c>
      <c r="X240" s="277" t="s">
        <v>690</v>
      </c>
      <c r="Y240" s="277" t="s">
        <v>690</v>
      </c>
      <c r="Z240" s="277" t="s">
        <v>723</v>
      </c>
      <c r="AA240" s="277" t="s">
        <v>706</v>
      </c>
      <c r="AB240" s="277" t="s">
        <v>473</v>
      </c>
      <c r="AC240" s="279"/>
    </row>
    <row r="241" spans="1:29" s="280" customFormat="1" ht="60">
      <c r="A241" s="277"/>
      <c r="B241" s="505" t="s">
        <v>2987</v>
      </c>
      <c r="C241" s="506" t="s">
        <v>3058</v>
      </c>
      <c r="D241" s="103"/>
      <c r="E241" s="505" t="s">
        <v>3022</v>
      </c>
      <c r="F241" s="277" t="s">
        <v>426</v>
      </c>
      <c r="G241" s="277" t="s">
        <v>692</v>
      </c>
      <c r="H241" s="507">
        <v>45776</v>
      </c>
      <c r="I241" s="277"/>
      <c r="J241" s="277"/>
      <c r="K241" s="277"/>
      <c r="L241" s="277"/>
      <c r="M241" s="277"/>
      <c r="N241" s="277">
        <v>1</v>
      </c>
      <c r="O241" s="277"/>
      <c r="P241" s="277"/>
      <c r="Q241" s="277"/>
      <c r="R241" s="277"/>
      <c r="S241" s="277"/>
      <c r="T241" s="518">
        <f t="shared" si="3"/>
        <v>1</v>
      </c>
      <c r="U241" s="277"/>
      <c r="V241" s="277"/>
      <c r="W241" s="277" t="s">
        <v>696</v>
      </c>
      <c r="X241" s="277" t="s">
        <v>690</v>
      </c>
      <c r="Y241" s="277" t="s">
        <v>690</v>
      </c>
      <c r="Z241" s="277" t="s">
        <v>723</v>
      </c>
      <c r="AA241" s="277" t="s">
        <v>706</v>
      </c>
      <c r="AB241" s="277" t="s">
        <v>473</v>
      </c>
      <c r="AC241" s="279"/>
    </row>
    <row r="242" spans="1:29" s="280" customFormat="1" ht="45">
      <c r="A242" s="277"/>
      <c r="B242" s="505" t="s">
        <v>2990</v>
      </c>
      <c r="C242" s="506" t="s">
        <v>2971</v>
      </c>
      <c r="D242" s="103"/>
      <c r="E242" s="505" t="s">
        <v>3025</v>
      </c>
      <c r="F242" s="277" t="s">
        <v>426</v>
      </c>
      <c r="G242" s="277" t="s">
        <v>692</v>
      </c>
      <c r="H242" s="507">
        <v>45691</v>
      </c>
      <c r="I242" s="277"/>
      <c r="J242" s="277"/>
      <c r="K242" s="277"/>
      <c r="L242" s="277"/>
      <c r="M242" s="277"/>
      <c r="N242" s="277">
        <v>1</v>
      </c>
      <c r="O242" s="277"/>
      <c r="P242" s="277"/>
      <c r="Q242" s="277"/>
      <c r="R242" s="277"/>
      <c r="S242" s="277"/>
      <c r="T242" s="518">
        <f t="shared" si="3"/>
        <v>1</v>
      </c>
      <c r="U242" s="277"/>
      <c r="V242" s="277"/>
      <c r="W242" s="277" t="s">
        <v>696</v>
      </c>
      <c r="X242" s="277" t="s">
        <v>690</v>
      </c>
      <c r="Y242" s="277" t="s">
        <v>690</v>
      </c>
      <c r="Z242" s="277" t="s">
        <v>723</v>
      </c>
      <c r="AA242" s="277" t="s">
        <v>706</v>
      </c>
      <c r="AB242" s="277" t="s">
        <v>473</v>
      </c>
      <c r="AC242" s="279"/>
    </row>
    <row r="243" spans="1:29" s="280" customFormat="1" ht="45">
      <c r="A243" s="277"/>
      <c r="B243" s="505" t="s">
        <v>2644</v>
      </c>
      <c r="C243" s="506" t="s">
        <v>2463</v>
      </c>
      <c r="D243" s="103"/>
      <c r="E243" s="505" t="s">
        <v>2826</v>
      </c>
      <c r="F243" s="277" t="s">
        <v>426</v>
      </c>
      <c r="G243" s="277" t="s">
        <v>692</v>
      </c>
      <c r="H243" s="507">
        <v>46013</v>
      </c>
      <c r="I243" s="277"/>
      <c r="J243" s="277"/>
      <c r="K243" s="277"/>
      <c r="L243" s="277"/>
      <c r="M243" s="277"/>
      <c r="N243" s="277">
        <v>1</v>
      </c>
      <c r="O243" s="277"/>
      <c r="P243" s="277"/>
      <c r="Q243" s="277"/>
      <c r="R243" s="277"/>
      <c r="S243" s="277"/>
      <c r="T243" s="518">
        <f t="shared" si="3"/>
        <v>1</v>
      </c>
      <c r="U243" s="277"/>
      <c r="V243" s="277"/>
      <c r="W243" s="277" t="s">
        <v>696</v>
      </c>
      <c r="X243" s="277" t="s">
        <v>690</v>
      </c>
      <c r="Y243" s="277" t="s">
        <v>690</v>
      </c>
      <c r="Z243" s="277" t="s">
        <v>723</v>
      </c>
      <c r="AA243" s="277" t="s">
        <v>706</v>
      </c>
      <c r="AB243" s="277" t="s">
        <v>473</v>
      </c>
      <c r="AC243" s="279"/>
    </row>
    <row r="244" spans="1:29" s="280" customFormat="1" ht="60">
      <c r="A244" s="277"/>
      <c r="B244" s="505" t="s">
        <v>2668</v>
      </c>
      <c r="C244" s="506" t="s">
        <v>2487</v>
      </c>
      <c r="D244" s="103"/>
      <c r="E244" s="505" t="s">
        <v>2852</v>
      </c>
      <c r="F244" s="277" t="s">
        <v>426</v>
      </c>
      <c r="G244" s="277" t="s">
        <v>692</v>
      </c>
      <c r="H244" s="507">
        <v>45912</v>
      </c>
      <c r="I244" s="277"/>
      <c r="J244" s="277"/>
      <c r="K244" s="277"/>
      <c r="L244" s="277"/>
      <c r="M244" s="277"/>
      <c r="N244" s="277">
        <v>1</v>
      </c>
      <c r="O244" s="277"/>
      <c r="P244" s="277"/>
      <c r="Q244" s="277"/>
      <c r="R244" s="277"/>
      <c r="S244" s="277"/>
      <c r="T244" s="518">
        <f t="shared" si="3"/>
        <v>1</v>
      </c>
      <c r="U244" s="277"/>
      <c r="V244" s="277"/>
      <c r="W244" s="277" t="s">
        <v>696</v>
      </c>
      <c r="X244" s="277" t="s">
        <v>690</v>
      </c>
      <c r="Y244" s="277" t="s">
        <v>690</v>
      </c>
      <c r="Z244" s="277" t="s">
        <v>723</v>
      </c>
      <c r="AA244" s="277" t="s">
        <v>706</v>
      </c>
      <c r="AB244" s="277" t="s">
        <v>473</v>
      </c>
      <c r="AC244" s="279"/>
    </row>
    <row r="245" spans="1:29" s="280" customFormat="1" ht="45">
      <c r="A245" s="277"/>
      <c r="B245" s="505" t="s">
        <v>2677</v>
      </c>
      <c r="C245" s="506" t="s">
        <v>2497</v>
      </c>
      <c r="D245" s="103"/>
      <c r="E245" s="505" t="s">
        <v>2863</v>
      </c>
      <c r="F245" s="277" t="s">
        <v>426</v>
      </c>
      <c r="G245" s="277" t="s">
        <v>692</v>
      </c>
      <c r="H245" s="507">
        <v>45870</v>
      </c>
      <c r="I245" s="277"/>
      <c r="J245" s="277"/>
      <c r="K245" s="277"/>
      <c r="L245" s="277"/>
      <c r="M245" s="277"/>
      <c r="N245" s="277">
        <v>1</v>
      </c>
      <c r="O245" s="277"/>
      <c r="P245" s="277"/>
      <c r="Q245" s="277"/>
      <c r="R245" s="277"/>
      <c r="S245" s="277"/>
      <c r="T245" s="518">
        <f t="shared" si="3"/>
        <v>1</v>
      </c>
      <c r="U245" s="277"/>
      <c r="V245" s="277"/>
      <c r="W245" s="277" t="s">
        <v>696</v>
      </c>
      <c r="X245" s="277" t="s">
        <v>690</v>
      </c>
      <c r="Y245" s="277" t="s">
        <v>690</v>
      </c>
      <c r="Z245" s="277" t="s">
        <v>723</v>
      </c>
      <c r="AA245" s="277" t="s">
        <v>706</v>
      </c>
      <c r="AB245" s="277" t="s">
        <v>473</v>
      </c>
      <c r="AC245" s="279"/>
    </row>
    <row r="246" spans="1:29" s="280" customFormat="1" ht="60">
      <c r="A246" s="277"/>
      <c r="B246" s="505" t="s">
        <v>3099</v>
      </c>
      <c r="C246" s="506" t="s">
        <v>3059</v>
      </c>
      <c r="D246" s="103"/>
      <c r="E246" s="505" t="s">
        <v>3079</v>
      </c>
      <c r="F246" s="277" t="s">
        <v>426</v>
      </c>
      <c r="G246" s="277" t="s">
        <v>692</v>
      </c>
      <c r="H246" s="507">
        <v>45884</v>
      </c>
      <c r="I246" s="277"/>
      <c r="J246" s="277"/>
      <c r="K246" s="277"/>
      <c r="L246" s="277"/>
      <c r="M246" s="277"/>
      <c r="N246" s="277">
        <v>1</v>
      </c>
      <c r="O246" s="277"/>
      <c r="P246" s="277"/>
      <c r="Q246" s="277"/>
      <c r="R246" s="277"/>
      <c r="S246" s="277"/>
      <c r="T246" s="518">
        <f t="shared" si="3"/>
        <v>1</v>
      </c>
      <c r="U246" s="277"/>
      <c r="V246" s="277"/>
      <c r="W246" s="277" t="s">
        <v>696</v>
      </c>
      <c r="X246" s="277" t="s">
        <v>690</v>
      </c>
      <c r="Y246" s="277" t="s">
        <v>690</v>
      </c>
      <c r="Z246" s="277" t="s">
        <v>723</v>
      </c>
      <c r="AA246" s="277" t="s">
        <v>706</v>
      </c>
      <c r="AB246" s="277" t="s">
        <v>473</v>
      </c>
      <c r="AC246" s="279"/>
    </row>
    <row r="247" spans="1:29" s="280" customFormat="1" ht="60">
      <c r="A247" s="277"/>
      <c r="B247" s="505" t="s">
        <v>2993</v>
      </c>
      <c r="C247" s="506" t="s">
        <v>2974</v>
      </c>
      <c r="D247" s="103"/>
      <c r="E247" s="505" t="s">
        <v>3028</v>
      </c>
      <c r="F247" s="277" t="s">
        <v>426</v>
      </c>
      <c r="G247" s="277" t="s">
        <v>692</v>
      </c>
      <c r="H247" s="507">
        <v>45688</v>
      </c>
      <c r="I247" s="277"/>
      <c r="J247" s="277"/>
      <c r="K247" s="277"/>
      <c r="L247" s="277"/>
      <c r="M247" s="277"/>
      <c r="N247" s="277"/>
      <c r="O247" s="277"/>
      <c r="P247" s="277">
        <v>1</v>
      </c>
      <c r="Q247" s="277"/>
      <c r="R247" s="277"/>
      <c r="S247" s="277"/>
      <c r="T247" s="518">
        <f t="shared" si="3"/>
        <v>1</v>
      </c>
      <c r="U247" s="277"/>
      <c r="V247" s="277"/>
      <c r="W247" s="277" t="s">
        <v>696</v>
      </c>
      <c r="X247" s="277" t="s">
        <v>690</v>
      </c>
      <c r="Y247" s="277" t="s">
        <v>690</v>
      </c>
      <c r="Z247" s="277" t="s">
        <v>723</v>
      </c>
      <c r="AA247" s="277" t="s">
        <v>706</v>
      </c>
      <c r="AB247" s="277" t="s">
        <v>473</v>
      </c>
      <c r="AC247" s="279"/>
    </row>
    <row r="248" spans="1:29" s="280" customFormat="1" ht="60">
      <c r="A248" s="277"/>
      <c r="B248" s="505" t="s">
        <v>3100</v>
      </c>
      <c r="C248" s="506" t="s">
        <v>3060</v>
      </c>
      <c r="D248" s="103"/>
      <c r="E248" s="505" t="s">
        <v>3080</v>
      </c>
      <c r="F248" s="277" t="s">
        <v>426</v>
      </c>
      <c r="G248" s="277" t="s">
        <v>692</v>
      </c>
      <c r="H248" s="507">
        <v>45919</v>
      </c>
      <c r="I248" s="277"/>
      <c r="J248" s="277"/>
      <c r="K248" s="277"/>
      <c r="L248" s="277"/>
      <c r="M248" s="277"/>
      <c r="N248" s="277"/>
      <c r="O248" s="277"/>
      <c r="P248" s="277">
        <v>1</v>
      </c>
      <c r="Q248" s="277"/>
      <c r="R248" s="277"/>
      <c r="S248" s="277"/>
      <c r="T248" s="518">
        <f t="shared" si="3"/>
        <v>1</v>
      </c>
      <c r="U248" s="277"/>
      <c r="V248" s="277"/>
      <c r="W248" s="277" t="s">
        <v>696</v>
      </c>
      <c r="X248" s="277" t="s">
        <v>690</v>
      </c>
      <c r="Y248" s="277" t="s">
        <v>690</v>
      </c>
      <c r="Z248" s="277" t="s">
        <v>723</v>
      </c>
      <c r="AA248" s="277" t="s">
        <v>706</v>
      </c>
      <c r="AB248" s="277" t="s">
        <v>473</v>
      </c>
      <c r="AC248" s="279"/>
    </row>
    <row r="249" spans="1:29" s="280" customFormat="1" ht="60">
      <c r="A249" s="277"/>
      <c r="B249" s="505" t="s">
        <v>3101</v>
      </c>
      <c r="C249" s="506" t="s">
        <v>3061</v>
      </c>
      <c r="D249" s="103"/>
      <c r="E249" s="505" t="s">
        <v>3081</v>
      </c>
      <c r="F249" s="277" t="s">
        <v>426</v>
      </c>
      <c r="G249" s="277" t="s">
        <v>692</v>
      </c>
      <c r="H249" s="507">
        <v>46001</v>
      </c>
      <c r="I249" s="277"/>
      <c r="J249" s="277"/>
      <c r="K249" s="277"/>
      <c r="L249" s="277"/>
      <c r="M249" s="277"/>
      <c r="N249" s="277"/>
      <c r="O249" s="277"/>
      <c r="P249" s="277">
        <v>1</v>
      </c>
      <c r="Q249" s="277"/>
      <c r="R249" s="277"/>
      <c r="S249" s="277"/>
      <c r="T249" s="518">
        <f t="shared" si="3"/>
        <v>1</v>
      </c>
      <c r="U249" s="277"/>
      <c r="V249" s="277"/>
      <c r="W249" s="277" t="s">
        <v>696</v>
      </c>
      <c r="X249" s="277" t="s">
        <v>690</v>
      </c>
      <c r="Y249" s="277" t="s">
        <v>690</v>
      </c>
      <c r="Z249" s="277" t="s">
        <v>723</v>
      </c>
      <c r="AA249" s="277" t="s">
        <v>706</v>
      </c>
      <c r="AB249" s="277" t="s">
        <v>473</v>
      </c>
      <c r="AC249" s="279"/>
    </row>
    <row r="250" spans="1:29" s="280" customFormat="1" ht="45">
      <c r="A250" s="277"/>
      <c r="B250" s="505" t="s">
        <v>2996</v>
      </c>
      <c r="C250" s="506" t="s">
        <v>3062</v>
      </c>
      <c r="D250" s="103"/>
      <c r="E250" s="505" t="s">
        <v>3031</v>
      </c>
      <c r="F250" s="277" t="s">
        <v>426</v>
      </c>
      <c r="G250" s="277" t="s">
        <v>692</v>
      </c>
      <c r="H250" s="507">
        <v>45696</v>
      </c>
      <c r="I250" s="277"/>
      <c r="J250" s="277"/>
      <c r="K250" s="277"/>
      <c r="L250" s="277"/>
      <c r="M250" s="277"/>
      <c r="N250" s="277"/>
      <c r="O250" s="277"/>
      <c r="P250" s="277">
        <v>1</v>
      </c>
      <c r="Q250" s="277"/>
      <c r="R250" s="277"/>
      <c r="S250" s="277"/>
      <c r="T250" s="518">
        <f t="shared" si="3"/>
        <v>1</v>
      </c>
      <c r="U250" s="277"/>
      <c r="V250" s="277"/>
      <c r="W250" s="277" t="s">
        <v>696</v>
      </c>
      <c r="X250" s="277" t="s">
        <v>690</v>
      </c>
      <c r="Y250" s="277" t="s">
        <v>690</v>
      </c>
      <c r="Z250" s="277" t="s">
        <v>723</v>
      </c>
      <c r="AA250" s="277" t="s">
        <v>706</v>
      </c>
      <c r="AB250" s="277" t="s">
        <v>473</v>
      </c>
      <c r="AC250" s="279"/>
    </row>
    <row r="251" spans="1:29" s="280" customFormat="1" ht="60">
      <c r="A251" s="277"/>
      <c r="B251" s="505" t="s">
        <v>2988</v>
      </c>
      <c r="C251" s="506" t="s">
        <v>2969</v>
      </c>
      <c r="D251" s="103"/>
      <c r="E251" s="505" t="s">
        <v>3032</v>
      </c>
      <c r="F251" s="277" t="s">
        <v>426</v>
      </c>
      <c r="G251" s="277" t="s">
        <v>692</v>
      </c>
      <c r="H251" s="507">
        <v>45981</v>
      </c>
      <c r="I251" s="277"/>
      <c r="J251" s="277"/>
      <c r="K251" s="277"/>
      <c r="L251" s="277"/>
      <c r="M251" s="277"/>
      <c r="N251" s="277"/>
      <c r="O251" s="277"/>
      <c r="P251" s="277">
        <v>1</v>
      </c>
      <c r="Q251" s="277"/>
      <c r="R251" s="277"/>
      <c r="S251" s="277"/>
      <c r="T251" s="518">
        <f t="shared" si="3"/>
        <v>1</v>
      </c>
      <c r="U251" s="277"/>
      <c r="V251" s="277"/>
      <c r="W251" s="277" t="s">
        <v>696</v>
      </c>
      <c r="X251" s="277" t="s">
        <v>690</v>
      </c>
      <c r="Y251" s="277" t="s">
        <v>690</v>
      </c>
      <c r="Z251" s="277" t="s">
        <v>723</v>
      </c>
      <c r="AA251" s="277" t="s">
        <v>706</v>
      </c>
      <c r="AB251" s="277" t="s">
        <v>473</v>
      </c>
      <c r="AC251" s="279"/>
    </row>
    <row r="252" spans="1:29" s="280" customFormat="1" ht="60">
      <c r="A252" s="277"/>
      <c r="B252" s="505" t="s">
        <v>2705</v>
      </c>
      <c r="C252" s="506" t="s">
        <v>2525</v>
      </c>
      <c r="D252" s="103"/>
      <c r="E252" s="505" t="s">
        <v>2891</v>
      </c>
      <c r="F252" s="277" t="s">
        <v>426</v>
      </c>
      <c r="G252" s="277" t="s">
        <v>692</v>
      </c>
      <c r="H252" s="507">
        <v>46022</v>
      </c>
      <c r="I252" s="277"/>
      <c r="J252" s="277"/>
      <c r="K252" s="277"/>
      <c r="L252" s="277"/>
      <c r="M252" s="277"/>
      <c r="N252" s="277"/>
      <c r="O252" s="277"/>
      <c r="P252" s="277">
        <v>1</v>
      </c>
      <c r="Q252" s="277"/>
      <c r="R252" s="277"/>
      <c r="S252" s="277"/>
      <c r="T252" s="518">
        <f t="shared" si="3"/>
        <v>1</v>
      </c>
      <c r="U252" s="277"/>
      <c r="V252" s="277"/>
      <c r="W252" s="277" t="s">
        <v>696</v>
      </c>
      <c r="X252" s="277" t="s">
        <v>690</v>
      </c>
      <c r="Y252" s="277" t="s">
        <v>690</v>
      </c>
      <c r="Z252" s="277" t="s">
        <v>723</v>
      </c>
      <c r="AA252" s="277" t="s">
        <v>706</v>
      </c>
      <c r="AB252" s="277" t="s">
        <v>473</v>
      </c>
      <c r="AC252" s="279"/>
    </row>
    <row r="253" spans="1:29" s="280" customFormat="1" ht="60">
      <c r="A253" s="277"/>
      <c r="B253" s="505" t="s">
        <v>2723</v>
      </c>
      <c r="C253" s="506" t="s">
        <v>2544</v>
      </c>
      <c r="D253" s="103"/>
      <c r="E253" s="505" t="s">
        <v>2911</v>
      </c>
      <c r="F253" s="277" t="s">
        <v>426</v>
      </c>
      <c r="G253" s="277" t="s">
        <v>692</v>
      </c>
      <c r="H253" s="507">
        <v>45785</v>
      </c>
      <c r="I253" s="277"/>
      <c r="J253" s="277"/>
      <c r="K253" s="277"/>
      <c r="L253" s="277"/>
      <c r="M253" s="277"/>
      <c r="N253" s="277"/>
      <c r="O253" s="277"/>
      <c r="P253" s="277">
        <v>1</v>
      </c>
      <c r="Q253" s="277"/>
      <c r="R253" s="277"/>
      <c r="S253" s="277"/>
      <c r="T253" s="518">
        <f t="shared" si="3"/>
        <v>1</v>
      </c>
      <c r="U253" s="277"/>
      <c r="V253" s="277"/>
      <c r="W253" s="277" t="s">
        <v>696</v>
      </c>
      <c r="X253" s="277" t="s">
        <v>690</v>
      </c>
      <c r="Y253" s="277" t="s">
        <v>690</v>
      </c>
      <c r="Z253" s="277" t="s">
        <v>723</v>
      </c>
      <c r="AA253" s="277" t="s">
        <v>706</v>
      </c>
      <c r="AB253" s="277" t="s">
        <v>473</v>
      </c>
      <c r="AC253" s="279"/>
    </row>
    <row r="254" spans="1:29" s="280" customFormat="1" ht="45">
      <c r="A254" s="277"/>
      <c r="B254" s="505" t="s">
        <v>3102</v>
      </c>
      <c r="C254" s="506" t="s">
        <v>3063</v>
      </c>
      <c r="D254" s="103"/>
      <c r="E254" s="505" t="s">
        <v>3082</v>
      </c>
      <c r="F254" s="277" t="s">
        <v>426</v>
      </c>
      <c r="G254" s="277" t="s">
        <v>692</v>
      </c>
      <c r="H254" s="507">
        <v>45999</v>
      </c>
      <c r="I254" s="277"/>
      <c r="J254" s="277"/>
      <c r="K254" s="277"/>
      <c r="L254" s="277"/>
      <c r="M254" s="277"/>
      <c r="N254" s="277"/>
      <c r="O254" s="277"/>
      <c r="P254" s="277">
        <v>1</v>
      </c>
      <c r="Q254" s="277"/>
      <c r="R254" s="277"/>
      <c r="S254" s="277"/>
      <c r="T254" s="518">
        <f t="shared" si="3"/>
        <v>1</v>
      </c>
      <c r="U254" s="277"/>
      <c r="V254" s="277"/>
      <c r="W254" s="277" t="s">
        <v>696</v>
      </c>
      <c r="X254" s="277" t="s">
        <v>690</v>
      </c>
      <c r="Y254" s="277" t="s">
        <v>690</v>
      </c>
      <c r="Z254" s="277" t="s">
        <v>723</v>
      </c>
      <c r="AA254" s="277" t="s">
        <v>706</v>
      </c>
      <c r="AB254" s="277" t="s">
        <v>473</v>
      </c>
      <c r="AC254" s="279"/>
    </row>
    <row r="255" spans="1:29" s="280" customFormat="1" ht="60">
      <c r="A255" s="277"/>
      <c r="B255" s="505" t="s">
        <v>3103</v>
      </c>
      <c r="C255" s="506" t="s">
        <v>3064</v>
      </c>
      <c r="D255" s="103"/>
      <c r="E255" s="505" t="s">
        <v>3083</v>
      </c>
      <c r="F255" s="277" t="s">
        <v>426</v>
      </c>
      <c r="G255" s="277" t="s">
        <v>692</v>
      </c>
      <c r="H255" s="507">
        <v>46013</v>
      </c>
      <c r="I255" s="277"/>
      <c r="J255" s="277"/>
      <c r="K255" s="277"/>
      <c r="L255" s="277"/>
      <c r="M255" s="277"/>
      <c r="N255" s="277"/>
      <c r="O255" s="277"/>
      <c r="P255" s="277">
        <v>1</v>
      </c>
      <c r="Q255" s="277"/>
      <c r="R255" s="277"/>
      <c r="S255" s="277"/>
      <c r="T255" s="518">
        <f t="shared" si="3"/>
        <v>1</v>
      </c>
      <c r="U255" s="277"/>
      <c r="V255" s="277"/>
      <c r="W255" s="277" t="s">
        <v>696</v>
      </c>
      <c r="X255" s="277" t="s">
        <v>690</v>
      </c>
      <c r="Y255" s="277" t="s">
        <v>690</v>
      </c>
      <c r="Z255" s="277" t="s">
        <v>723</v>
      </c>
      <c r="AA255" s="277" t="s">
        <v>706</v>
      </c>
      <c r="AB255" s="277" t="s">
        <v>473</v>
      </c>
      <c r="AC255" s="279"/>
    </row>
    <row r="256" spans="1:29" s="280" customFormat="1" ht="60">
      <c r="A256" s="277"/>
      <c r="B256" s="505" t="s">
        <v>2998</v>
      </c>
      <c r="C256" s="506" t="s">
        <v>3065</v>
      </c>
      <c r="D256" s="103"/>
      <c r="E256" s="505" t="s">
        <v>3034</v>
      </c>
      <c r="F256" s="277" t="s">
        <v>426</v>
      </c>
      <c r="G256" s="277" t="s">
        <v>692</v>
      </c>
      <c r="H256" s="507">
        <v>45722</v>
      </c>
      <c r="I256" s="277"/>
      <c r="J256" s="277"/>
      <c r="K256" s="277"/>
      <c r="L256" s="277"/>
      <c r="M256" s="277"/>
      <c r="N256" s="277"/>
      <c r="O256" s="277"/>
      <c r="P256" s="277">
        <v>1</v>
      </c>
      <c r="Q256" s="277"/>
      <c r="R256" s="277"/>
      <c r="S256" s="277"/>
      <c r="T256" s="518">
        <f t="shared" si="3"/>
        <v>1</v>
      </c>
      <c r="U256" s="277"/>
      <c r="V256" s="277"/>
      <c r="W256" s="277" t="s">
        <v>696</v>
      </c>
      <c r="X256" s="277" t="s">
        <v>690</v>
      </c>
      <c r="Y256" s="277" t="s">
        <v>690</v>
      </c>
      <c r="Z256" s="277" t="s">
        <v>723</v>
      </c>
      <c r="AA256" s="277" t="s">
        <v>706</v>
      </c>
      <c r="AB256" s="277" t="s">
        <v>473</v>
      </c>
      <c r="AC256" s="279"/>
    </row>
    <row r="257" spans="1:29" s="280" customFormat="1" ht="60">
      <c r="A257" s="277"/>
      <c r="B257" s="505" t="s">
        <v>3104</v>
      </c>
      <c r="C257" s="506" t="s">
        <v>3066</v>
      </c>
      <c r="D257" s="103"/>
      <c r="E257" s="505" t="s">
        <v>3084</v>
      </c>
      <c r="F257" s="277" t="s">
        <v>426</v>
      </c>
      <c r="G257" s="277" t="s">
        <v>692</v>
      </c>
      <c r="H257" s="507">
        <v>45862</v>
      </c>
      <c r="I257" s="277"/>
      <c r="J257" s="277"/>
      <c r="K257" s="277"/>
      <c r="L257" s="277"/>
      <c r="M257" s="277"/>
      <c r="N257" s="277"/>
      <c r="O257" s="277"/>
      <c r="P257" s="277">
        <v>1</v>
      </c>
      <c r="Q257" s="277"/>
      <c r="R257" s="277"/>
      <c r="S257" s="277"/>
      <c r="T257" s="518">
        <f t="shared" si="3"/>
        <v>1</v>
      </c>
      <c r="U257" s="277"/>
      <c r="V257" s="277"/>
      <c r="W257" s="277" t="s">
        <v>696</v>
      </c>
      <c r="X257" s="277" t="s">
        <v>690</v>
      </c>
      <c r="Y257" s="277" t="s">
        <v>690</v>
      </c>
      <c r="Z257" s="277" t="s">
        <v>723</v>
      </c>
      <c r="AA257" s="277" t="s">
        <v>706</v>
      </c>
      <c r="AB257" s="277" t="s">
        <v>473</v>
      </c>
      <c r="AC257" s="279"/>
    </row>
    <row r="258" spans="1:29" s="280" customFormat="1" ht="45">
      <c r="A258" s="277"/>
      <c r="B258" s="505" t="s">
        <v>3105</v>
      </c>
      <c r="C258" s="506" t="s">
        <v>3067</v>
      </c>
      <c r="D258" s="103"/>
      <c r="E258" s="505" t="s">
        <v>3085</v>
      </c>
      <c r="F258" s="277" t="s">
        <v>426</v>
      </c>
      <c r="G258" s="277" t="s">
        <v>692</v>
      </c>
      <c r="H258" s="507">
        <v>46014</v>
      </c>
      <c r="I258" s="277"/>
      <c r="J258" s="277"/>
      <c r="K258" s="277"/>
      <c r="L258" s="277"/>
      <c r="M258" s="277"/>
      <c r="N258" s="277"/>
      <c r="O258" s="277"/>
      <c r="P258" s="277">
        <v>1</v>
      </c>
      <c r="Q258" s="277"/>
      <c r="R258" s="277"/>
      <c r="S258" s="277"/>
      <c r="T258" s="518">
        <f t="shared" si="3"/>
        <v>1</v>
      </c>
      <c r="U258" s="277"/>
      <c r="V258" s="277"/>
      <c r="W258" s="277" t="s">
        <v>696</v>
      </c>
      <c r="X258" s="277" t="s">
        <v>690</v>
      </c>
      <c r="Y258" s="277" t="s">
        <v>690</v>
      </c>
      <c r="Z258" s="277" t="s">
        <v>723</v>
      </c>
      <c r="AA258" s="277" t="s">
        <v>706</v>
      </c>
      <c r="AB258" s="277" t="s">
        <v>473</v>
      </c>
      <c r="AC258" s="279"/>
    </row>
    <row r="259" spans="1:29" s="280" customFormat="1" ht="60">
      <c r="A259" s="277"/>
      <c r="B259" s="505" t="s">
        <v>2624</v>
      </c>
      <c r="C259" s="506" t="s">
        <v>2442</v>
      </c>
      <c r="D259" s="103"/>
      <c r="E259" s="505" t="s">
        <v>2805</v>
      </c>
      <c r="F259" s="277" t="s">
        <v>426</v>
      </c>
      <c r="G259" s="277" t="s">
        <v>692</v>
      </c>
      <c r="H259" s="507">
        <v>45943</v>
      </c>
      <c r="I259" s="277"/>
      <c r="J259" s="277"/>
      <c r="K259" s="277"/>
      <c r="L259" s="277"/>
      <c r="M259" s="277"/>
      <c r="N259" s="277"/>
      <c r="O259" s="277"/>
      <c r="P259" s="277">
        <v>1</v>
      </c>
      <c r="Q259" s="277"/>
      <c r="R259" s="277"/>
      <c r="S259" s="277"/>
      <c r="T259" s="518">
        <f t="shared" si="3"/>
        <v>1</v>
      </c>
      <c r="U259" s="277"/>
      <c r="V259" s="277"/>
      <c r="W259" s="277" t="s">
        <v>696</v>
      </c>
      <c r="X259" s="277" t="s">
        <v>690</v>
      </c>
      <c r="Y259" s="277" t="s">
        <v>690</v>
      </c>
      <c r="Z259" s="277" t="s">
        <v>723</v>
      </c>
      <c r="AA259" s="277" t="s">
        <v>706</v>
      </c>
      <c r="AB259" s="277" t="s">
        <v>473</v>
      </c>
      <c r="AC259" s="279"/>
    </row>
    <row r="260" spans="1:29" s="280" customFormat="1" ht="45">
      <c r="A260" s="277"/>
      <c r="B260" s="505" t="s">
        <v>3000</v>
      </c>
      <c r="C260" s="506" t="s">
        <v>2981</v>
      </c>
      <c r="D260" s="103"/>
      <c r="E260" s="505" t="s">
        <v>3036</v>
      </c>
      <c r="F260" s="277" t="s">
        <v>426</v>
      </c>
      <c r="G260" s="277" t="s">
        <v>692</v>
      </c>
      <c r="H260" s="507">
        <v>45880</v>
      </c>
      <c r="I260" s="277"/>
      <c r="J260" s="277"/>
      <c r="K260" s="277"/>
      <c r="L260" s="277"/>
      <c r="M260" s="277"/>
      <c r="N260" s="277"/>
      <c r="O260" s="277"/>
      <c r="P260" s="277">
        <v>1</v>
      </c>
      <c r="Q260" s="277"/>
      <c r="R260" s="277"/>
      <c r="S260" s="277"/>
      <c r="T260" s="518">
        <f t="shared" si="3"/>
        <v>1</v>
      </c>
      <c r="U260" s="277"/>
      <c r="V260" s="277"/>
      <c r="W260" s="277" t="s">
        <v>696</v>
      </c>
      <c r="X260" s="277" t="s">
        <v>690</v>
      </c>
      <c r="Y260" s="277" t="s">
        <v>690</v>
      </c>
      <c r="Z260" s="277" t="s">
        <v>723</v>
      </c>
      <c r="AA260" s="277" t="s">
        <v>706</v>
      </c>
      <c r="AB260" s="277" t="s">
        <v>473</v>
      </c>
      <c r="AC260" s="279"/>
    </row>
    <row r="261" spans="1:29" s="280" customFormat="1" ht="45">
      <c r="A261" s="277"/>
      <c r="B261" s="505" t="s">
        <v>3106</v>
      </c>
      <c r="C261" s="506" t="s">
        <v>3068</v>
      </c>
      <c r="D261" s="103"/>
      <c r="E261" s="505" t="s">
        <v>3086</v>
      </c>
      <c r="F261" s="277" t="s">
        <v>426</v>
      </c>
      <c r="G261" s="277" t="s">
        <v>692</v>
      </c>
      <c r="H261" s="507">
        <v>45686</v>
      </c>
      <c r="I261" s="277"/>
      <c r="J261" s="277"/>
      <c r="K261" s="277"/>
      <c r="L261" s="277"/>
      <c r="M261" s="277"/>
      <c r="N261" s="277"/>
      <c r="O261" s="277"/>
      <c r="P261" s="277">
        <v>1</v>
      </c>
      <c r="Q261" s="277"/>
      <c r="R261" s="277"/>
      <c r="S261" s="277"/>
      <c r="T261" s="518">
        <f t="shared" si="3"/>
        <v>1</v>
      </c>
      <c r="U261" s="277"/>
      <c r="V261" s="277"/>
      <c r="W261" s="277" t="s">
        <v>696</v>
      </c>
      <c r="X261" s="277" t="s">
        <v>690</v>
      </c>
      <c r="Y261" s="277" t="s">
        <v>690</v>
      </c>
      <c r="Z261" s="277" t="s">
        <v>723</v>
      </c>
      <c r="AA261" s="277" t="s">
        <v>706</v>
      </c>
      <c r="AB261" s="277" t="s">
        <v>473</v>
      </c>
      <c r="AC261" s="279"/>
    </row>
    <row r="262" spans="1:29" s="280" customFormat="1" ht="60">
      <c r="A262" s="277"/>
      <c r="B262" s="505" t="s">
        <v>3107</v>
      </c>
      <c r="C262" s="506" t="s">
        <v>3069</v>
      </c>
      <c r="D262" s="103"/>
      <c r="E262" s="505" t="s">
        <v>3087</v>
      </c>
      <c r="F262" s="277" t="s">
        <v>426</v>
      </c>
      <c r="G262" s="277" t="s">
        <v>692</v>
      </c>
      <c r="H262" s="507">
        <v>45883</v>
      </c>
      <c r="I262" s="277"/>
      <c r="J262" s="277"/>
      <c r="K262" s="277"/>
      <c r="L262" s="277"/>
      <c r="M262" s="277"/>
      <c r="N262" s="277"/>
      <c r="O262" s="277"/>
      <c r="P262" s="277">
        <v>1</v>
      </c>
      <c r="Q262" s="277"/>
      <c r="R262" s="277"/>
      <c r="S262" s="277"/>
      <c r="T262" s="518">
        <f t="shared" si="3"/>
        <v>1</v>
      </c>
      <c r="U262" s="277"/>
      <c r="V262" s="277"/>
      <c r="W262" s="277" t="s">
        <v>696</v>
      </c>
      <c r="X262" s="277" t="s">
        <v>690</v>
      </c>
      <c r="Y262" s="277" t="s">
        <v>690</v>
      </c>
      <c r="Z262" s="277" t="s">
        <v>723</v>
      </c>
      <c r="AA262" s="277" t="s">
        <v>706</v>
      </c>
      <c r="AB262" s="277" t="s">
        <v>473</v>
      </c>
      <c r="AC262" s="279"/>
    </row>
    <row r="263" spans="1:29" s="280" customFormat="1" ht="45">
      <c r="A263" s="277"/>
      <c r="B263" s="505" t="s">
        <v>3108</v>
      </c>
      <c r="C263" s="506" t="s">
        <v>3070</v>
      </c>
      <c r="D263" s="103"/>
      <c r="E263" s="505" t="s">
        <v>3088</v>
      </c>
      <c r="F263" s="277" t="s">
        <v>426</v>
      </c>
      <c r="G263" s="277" t="s">
        <v>692</v>
      </c>
      <c r="H263" s="507">
        <v>45878</v>
      </c>
      <c r="I263" s="277"/>
      <c r="J263" s="277"/>
      <c r="K263" s="277"/>
      <c r="L263" s="277"/>
      <c r="M263" s="277"/>
      <c r="N263" s="277"/>
      <c r="O263" s="277"/>
      <c r="P263" s="277">
        <v>1</v>
      </c>
      <c r="Q263" s="277"/>
      <c r="R263" s="277"/>
      <c r="S263" s="277"/>
      <c r="T263" s="518">
        <f t="shared" si="3"/>
        <v>1</v>
      </c>
      <c r="U263" s="277"/>
      <c r="V263" s="277"/>
      <c r="W263" s="277" t="s">
        <v>696</v>
      </c>
      <c r="X263" s="277" t="s">
        <v>690</v>
      </c>
      <c r="Y263" s="277" t="s">
        <v>690</v>
      </c>
      <c r="Z263" s="277" t="s">
        <v>723</v>
      </c>
      <c r="AA263" s="277" t="s">
        <v>706</v>
      </c>
      <c r="AB263" s="277" t="s">
        <v>473</v>
      </c>
      <c r="AC263" s="279"/>
    </row>
    <row r="264" spans="1:29" s="280" customFormat="1" ht="60">
      <c r="A264" s="277"/>
      <c r="B264" s="505" t="s">
        <v>2668</v>
      </c>
      <c r="C264" s="506" t="s">
        <v>2487</v>
      </c>
      <c r="D264" s="103"/>
      <c r="E264" s="505" t="s">
        <v>3089</v>
      </c>
      <c r="F264" s="277" t="s">
        <v>426</v>
      </c>
      <c r="G264" s="277" t="s">
        <v>692</v>
      </c>
      <c r="H264" s="507">
        <v>45870</v>
      </c>
      <c r="I264" s="277"/>
      <c r="J264" s="277"/>
      <c r="K264" s="277"/>
      <c r="L264" s="277"/>
      <c r="M264" s="277"/>
      <c r="N264" s="277"/>
      <c r="O264" s="277"/>
      <c r="P264" s="277">
        <v>1</v>
      </c>
      <c r="Q264" s="277"/>
      <c r="R264" s="277"/>
      <c r="S264" s="277"/>
      <c r="T264" s="518">
        <f t="shared" si="3"/>
        <v>1</v>
      </c>
      <c r="U264" s="277"/>
      <c r="V264" s="277"/>
      <c r="W264" s="277" t="s">
        <v>696</v>
      </c>
      <c r="X264" s="277" t="s">
        <v>690</v>
      </c>
      <c r="Y264" s="277" t="s">
        <v>690</v>
      </c>
      <c r="Z264" s="277" t="s">
        <v>723</v>
      </c>
      <c r="AA264" s="277" t="s">
        <v>706</v>
      </c>
      <c r="AB264" s="277" t="s">
        <v>473</v>
      </c>
      <c r="AC264" s="279"/>
    </row>
    <row r="265" spans="1:29" s="280" customFormat="1" ht="60">
      <c r="A265" s="277"/>
      <c r="B265" s="505" t="s">
        <v>3003</v>
      </c>
      <c r="C265" s="506" t="s">
        <v>2984</v>
      </c>
      <c r="D265" s="103"/>
      <c r="E265" s="505" t="s">
        <v>3039</v>
      </c>
      <c r="F265" s="277" t="s">
        <v>426</v>
      </c>
      <c r="G265" s="277" t="s">
        <v>692</v>
      </c>
      <c r="H265" s="507">
        <v>45800</v>
      </c>
      <c r="I265" s="277"/>
      <c r="J265" s="277"/>
      <c r="K265" s="277"/>
      <c r="L265" s="277"/>
      <c r="M265" s="277"/>
      <c r="N265" s="277"/>
      <c r="O265" s="277"/>
      <c r="P265" s="277">
        <v>1</v>
      </c>
      <c r="Q265" s="277"/>
      <c r="R265" s="277"/>
      <c r="S265" s="277"/>
      <c r="T265" s="518">
        <f t="shared" si="3"/>
        <v>1</v>
      </c>
      <c r="U265" s="277"/>
      <c r="V265" s="277"/>
      <c r="W265" s="277" t="s">
        <v>696</v>
      </c>
      <c r="X265" s="277" t="s">
        <v>690</v>
      </c>
      <c r="Y265" s="277" t="s">
        <v>690</v>
      </c>
      <c r="Z265" s="277" t="s">
        <v>723</v>
      </c>
      <c r="AA265" s="277" t="s">
        <v>706</v>
      </c>
      <c r="AB265" s="277" t="s">
        <v>473</v>
      </c>
      <c r="AC265" s="279"/>
    </row>
    <row r="266" spans="1:29" s="280" customFormat="1" ht="45">
      <c r="A266" s="277"/>
      <c r="B266" s="505" t="s">
        <v>3109</v>
      </c>
      <c r="C266" s="506" t="s">
        <v>3071</v>
      </c>
      <c r="D266" s="103"/>
      <c r="E266" s="505" t="s">
        <v>3090</v>
      </c>
      <c r="F266" s="277" t="s">
        <v>426</v>
      </c>
      <c r="G266" s="277" t="s">
        <v>692</v>
      </c>
      <c r="H266" s="507">
        <v>46013</v>
      </c>
      <c r="I266" s="277"/>
      <c r="J266" s="277"/>
      <c r="K266" s="277"/>
      <c r="L266" s="277"/>
      <c r="M266" s="277"/>
      <c r="N266" s="277"/>
      <c r="O266" s="277"/>
      <c r="P266" s="277">
        <v>1</v>
      </c>
      <c r="Q266" s="277"/>
      <c r="R266" s="277"/>
      <c r="S266" s="277"/>
      <c r="T266" s="518">
        <f t="shared" si="3"/>
        <v>1</v>
      </c>
      <c r="U266" s="277"/>
      <c r="V266" s="277"/>
      <c r="W266" s="277" t="s">
        <v>696</v>
      </c>
      <c r="X266" s="277" t="s">
        <v>690</v>
      </c>
      <c r="Y266" s="277" t="s">
        <v>690</v>
      </c>
      <c r="Z266" s="277" t="s">
        <v>723</v>
      </c>
      <c r="AA266" s="277" t="s">
        <v>706</v>
      </c>
      <c r="AB266" s="277" t="s">
        <v>473</v>
      </c>
      <c r="AC266" s="279"/>
    </row>
    <row r="267" spans="1:29" s="280" customFormat="1" ht="60">
      <c r="A267" s="277"/>
      <c r="B267" s="505" t="s">
        <v>2616</v>
      </c>
      <c r="C267" s="506" t="s">
        <v>2434</v>
      </c>
      <c r="D267" s="103"/>
      <c r="E267" s="505" t="s">
        <v>3091</v>
      </c>
      <c r="F267" s="277" t="s">
        <v>426</v>
      </c>
      <c r="G267" s="277" t="s">
        <v>692</v>
      </c>
      <c r="H267" s="507">
        <v>45972</v>
      </c>
      <c r="I267" s="277"/>
      <c r="J267" s="277"/>
      <c r="K267" s="277"/>
      <c r="L267" s="277"/>
      <c r="M267" s="277"/>
      <c r="N267" s="277"/>
      <c r="O267" s="277"/>
      <c r="P267" s="277">
        <v>1</v>
      </c>
      <c r="Q267" s="277"/>
      <c r="R267" s="277"/>
      <c r="S267" s="277"/>
      <c r="T267" s="518">
        <f t="shared" si="3"/>
        <v>1</v>
      </c>
      <c r="U267" s="277"/>
      <c r="V267" s="277"/>
      <c r="W267" s="277" t="s">
        <v>696</v>
      </c>
      <c r="X267" s="277" t="s">
        <v>690</v>
      </c>
      <c r="Y267" s="277" t="s">
        <v>690</v>
      </c>
      <c r="Z267" s="277" t="s">
        <v>723</v>
      </c>
      <c r="AA267" s="277" t="s">
        <v>706</v>
      </c>
      <c r="AB267" s="277" t="s">
        <v>473</v>
      </c>
      <c r="AC267" s="279"/>
    </row>
    <row r="268" spans="1:29" s="280" customFormat="1" ht="45">
      <c r="A268" s="277"/>
      <c r="B268" s="505" t="s">
        <v>3110</v>
      </c>
      <c r="C268" s="506" t="s">
        <v>3072</v>
      </c>
      <c r="D268" s="103"/>
      <c r="E268" s="505" t="s">
        <v>3092</v>
      </c>
      <c r="F268" s="277" t="s">
        <v>426</v>
      </c>
      <c r="G268" s="277" t="s">
        <v>692</v>
      </c>
      <c r="H268" s="507">
        <v>45712</v>
      </c>
      <c r="I268" s="277"/>
      <c r="J268" s="277"/>
      <c r="K268" s="277"/>
      <c r="L268" s="277"/>
      <c r="M268" s="277"/>
      <c r="N268" s="277"/>
      <c r="O268" s="277"/>
      <c r="P268" s="277">
        <v>1</v>
      </c>
      <c r="Q268" s="277"/>
      <c r="R268" s="277"/>
      <c r="S268" s="277"/>
      <c r="T268" s="518">
        <f t="shared" si="3"/>
        <v>1</v>
      </c>
      <c r="U268" s="277"/>
      <c r="V268" s="277"/>
      <c r="W268" s="277" t="s">
        <v>696</v>
      </c>
      <c r="X268" s="277" t="s">
        <v>690</v>
      </c>
      <c r="Y268" s="277" t="s">
        <v>690</v>
      </c>
      <c r="Z268" s="277" t="s">
        <v>723</v>
      </c>
      <c r="AA268" s="277" t="s">
        <v>706</v>
      </c>
      <c r="AB268" s="277" t="s">
        <v>473</v>
      </c>
      <c r="AC268" s="279"/>
    </row>
    <row r="269" spans="1:29" s="280" customFormat="1" ht="60">
      <c r="A269" s="277"/>
      <c r="B269" s="505" t="s">
        <v>2598</v>
      </c>
      <c r="C269" s="506" t="s">
        <v>2416</v>
      </c>
      <c r="D269" s="103"/>
      <c r="E269" s="505" t="s">
        <v>2777</v>
      </c>
      <c r="F269" s="277" t="s">
        <v>426</v>
      </c>
      <c r="G269" s="277" t="s">
        <v>692</v>
      </c>
      <c r="H269" s="507">
        <v>45827</v>
      </c>
      <c r="I269" s="277"/>
      <c r="J269" s="277"/>
      <c r="K269" s="277"/>
      <c r="L269" s="277"/>
      <c r="M269" s="277"/>
      <c r="N269" s="277"/>
      <c r="O269" s="277"/>
      <c r="P269" s="277">
        <v>1</v>
      </c>
      <c r="Q269" s="277"/>
      <c r="R269" s="277"/>
      <c r="S269" s="277"/>
      <c r="T269" s="518">
        <f t="shared" si="3"/>
        <v>1</v>
      </c>
      <c r="U269" s="277"/>
      <c r="V269" s="277"/>
      <c r="W269" s="277" t="s">
        <v>696</v>
      </c>
      <c r="X269" s="277" t="s">
        <v>690</v>
      </c>
      <c r="Y269" s="277" t="s">
        <v>690</v>
      </c>
      <c r="Z269" s="277" t="s">
        <v>723</v>
      </c>
      <c r="AA269" s="277" t="s">
        <v>706</v>
      </c>
      <c r="AB269" s="277" t="s">
        <v>473</v>
      </c>
      <c r="AC269" s="279"/>
    </row>
    <row r="270" spans="1:29" s="280" customFormat="1" ht="45">
      <c r="A270" s="277"/>
      <c r="B270" s="505" t="s">
        <v>3111</v>
      </c>
      <c r="C270" s="506" t="s">
        <v>3073</v>
      </c>
      <c r="D270" s="103"/>
      <c r="E270" s="505" t="s">
        <v>3093</v>
      </c>
      <c r="F270" s="277" t="s">
        <v>426</v>
      </c>
      <c r="G270" s="277" t="s">
        <v>692</v>
      </c>
      <c r="H270" s="507">
        <v>45874</v>
      </c>
      <c r="I270" s="277"/>
      <c r="J270" s="277"/>
      <c r="K270" s="277"/>
      <c r="L270" s="277"/>
      <c r="M270" s="277"/>
      <c r="N270" s="277"/>
      <c r="O270" s="277"/>
      <c r="P270" s="277">
        <v>1</v>
      </c>
      <c r="Q270" s="277"/>
      <c r="R270" s="277"/>
      <c r="S270" s="277"/>
      <c r="T270" s="518">
        <f t="shared" ref="T270:T333" si="4">SUM($I270:$S270)</f>
        <v>1</v>
      </c>
      <c r="U270" s="277"/>
      <c r="V270" s="277"/>
      <c r="W270" s="277" t="s">
        <v>696</v>
      </c>
      <c r="X270" s="277" t="s">
        <v>690</v>
      </c>
      <c r="Y270" s="277" t="s">
        <v>690</v>
      </c>
      <c r="Z270" s="277" t="s">
        <v>723</v>
      </c>
      <c r="AA270" s="277" t="s">
        <v>706</v>
      </c>
      <c r="AB270" s="277" t="s">
        <v>473</v>
      </c>
      <c r="AC270" s="279"/>
    </row>
    <row r="271" spans="1:29" s="280" customFormat="1" ht="45">
      <c r="A271" s="277"/>
      <c r="B271" s="505" t="s">
        <v>3112</v>
      </c>
      <c r="C271" s="506" t="s">
        <v>3074</v>
      </c>
      <c r="D271" s="103"/>
      <c r="E271" s="505" t="s">
        <v>3094</v>
      </c>
      <c r="F271" s="277" t="s">
        <v>426</v>
      </c>
      <c r="G271" s="277" t="s">
        <v>692</v>
      </c>
      <c r="H271" s="507">
        <v>45890</v>
      </c>
      <c r="I271" s="277"/>
      <c r="J271" s="277"/>
      <c r="K271" s="277"/>
      <c r="L271" s="277"/>
      <c r="M271" s="277"/>
      <c r="N271" s="277"/>
      <c r="O271" s="277"/>
      <c r="P271" s="277">
        <v>1</v>
      </c>
      <c r="Q271" s="277"/>
      <c r="R271" s="277"/>
      <c r="S271" s="277"/>
      <c r="T271" s="518">
        <f t="shared" si="4"/>
        <v>1</v>
      </c>
      <c r="U271" s="277"/>
      <c r="V271" s="277"/>
      <c r="W271" s="277" t="s">
        <v>696</v>
      </c>
      <c r="X271" s="277" t="s">
        <v>690</v>
      </c>
      <c r="Y271" s="277" t="s">
        <v>690</v>
      </c>
      <c r="Z271" s="277" t="s">
        <v>723</v>
      </c>
      <c r="AA271" s="277" t="s">
        <v>706</v>
      </c>
      <c r="AB271" s="277" t="s">
        <v>473</v>
      </c>
      <c r="AC271" s="279"/>
    </row>
    <row r="272" spans="1:29" s="280" customFormat="1" ht="60">
      <c r="A272" s="277"/>
      <c r="B272" s="505" t="s">
        <v>2648</v>
      </c>
      <c r="C272" s="506" t="s">
        <v>2467</v>
      </c>
      <c r="D272" s="103"/>
      <c r="E272" s="505" t="s">
        <v>2830</v>
      </c>
      <c r="F272" s="277" t="s">
        <v>426</v>
      </c>
      <c r="G272" s="277" t="s">
        <v>692</v>
      </c>
      <c r="H272" s="507">
        <v>45811</v>
      </c>
      <c r="I272" s="277"/>
      <c r="J272" s="277"/>
      <c r="K272" s="277"/>
      <c r="L272" s="277"/>
      <c r="M272" s="277"/>
      <c r="N272" s="277"/>
      <c r="O272" s="277"/>
      <c r="P272" s="277">
        <v>1</v>
      </c>
      <c r="Q272" s="277"/>
      <c r="R272" s="277"/>
      <c r="S272" s="277"/>
      <c r="T272" s="518">
        <f t="shared" si="4"/>
        <v>1</v>
      </c>
      <c r="U272" s="277"/>
      <c r="V272" s="277"/>
      <c r="W272" s="277" t="s">
        <v>696</v>
      </c>
      <c r="X272" s="277" t="s">
        <v>690</v>
      </c>
      <c r="Y272" s="277" t="s">
        <v>690</v>
      </c>
      <c r="Z272" s="277" t="s">
        <v>723</v>
      </c>
      <c r="AA272" s="277" t="s">
        <v>706</v>
      </c>
      <c r="AB272" s="277" t="s">
        <v>473</v>
      </c>
      <c r="AC272" s="279"/>
    </row>
    <row r="273" spans="1:29" s="280" customFormat="1" ht="60">
      <c r="A273" s="277"/>
      <c r="B273" s="505" t="s">
        <v>3005</v>
      </c>
      <c r="C273" s="506" t="s">
        <v>2986</v>
      </c>
      <c r="D273" s="103"/>
      <c r="E273" s="505" t="s">
        <v>3041</v>
      </c>
      <c r="F273" s="277" t="s">
        <v>426</v>
      </c>
      <c r="G273" s="277" t="s">
        <v>692</v>
      </c>
      <c r="H273" s="507">
        <v>45659</v>
      </c>
      <c r="I273" s="277"/>
      <c r="J273" s="277"/>
      <c r="K273" s="277"/>
      <c r="L273" s="277"/>
      <c r="M273" s="277"/>
      <c r="N273" s="277"/>
      <c r="O273" s="277"/>
      <c r="P273" s="277">
        <v>1</v>
      </c>
      <c r="Q273" s="277"/>
      <c r="R273" s="277"/>
      <c r="S273" s="277"/>
      <c r="T273" s="518">
        <f t="shared" si="4"/>
        <v>1</v>
      </c>
      <c r="U273" s="277"/>
      <c r="V273" s="277"/>
      <c r="W273" s="277" t="s">
        <v>696</v>
      </c>
      <c r="X273" s="277" t="s">
        <v>690</v>
      </c>
      <c r="Y273" s="277" t="s">
        <v>690</v>
      </c>
      <c r="Z273" s="277" t="s">
        <v>723</v>
      </c>
      <c r="AA273" s="277" t="s">
        <v>706</v>
      </c>
      <c r="AB273" s="277" t="s">
        <v>473</v>
      </c>
      <c r="AC273" s="279"/>
    </row>
    <row r="274" spans="1:29" s="280" customFormat="1" ht="60">
      <c r="A274" s="277"/>
      <c r="B274" s="505" t="s">
        <v>2766</v>
      </c>
      <c r="C274" s="506" t="s">
        <v>2587</v>
      </c>
      <c r="D274" s="103"/>
      <c r="E274" s="505" t="s">
        <v>2957</v>
      </c>
      <c r="F274" s="277" t="s">
        <v>426</v>
      </c>
      <c r="G274" s="277" t="s">
        <v>692</v>
      </c>
      <c r="H274" s="507">
        <v>45707</v>
      </c>
      <c r="I274" s="277"/>
      <c r="J274" s="277"/>
      <c r="K274" s="277"/>
      <c r="L274" s="277"/>
      <c r="M274" s="277"/>
      <c r="N274" s="277"/>
      <c r="O274" s="277"/>
      <c r="P274" s="277">
        <v>1</v>
      </c>
      <c r="Q274" s="277"/>
      <c r="R274" s="277"/>
      <c r="S274" s="277"/>
      <c r="T274" s="518">
        <f t="shared" si="4"/>
        <v>1</v>
      </c>
      <c r="U274" s="277"/>
      <c r="V274" s="277"/>
      <c r="W274" s="277" t="s">
        <v>696</v>
      </c>
      <c r="X274" s="277" t="s">
        <v>690</v>
      </c>
      <c r="Y274" s="277" t="s">
        <v>690</v>
      </c>
      <c r="Z274" s="277" t="s">
        <v>723</v>
      </c>
      <c r="AA274" s="277" t="s">
        <v>706</v>
      </c>
      <c r="AB274" s="277" t="s">
        <v>473</v>
      </c>
      <c r="AC274" s="279"/>
    </row>
    <row r="275" spans="1:29" s="280" customFormat="1" ht="45">
      <c r="A275" s="277"/>
      <c r="B275" s="505" t="s">
        <v>2644</v>
      </c>
      <c r="C275" s="506" t="s">
        <v>2463</v>
      </c>
      <c r="D275" s="103"/>
      <c r="E275" s="505" t="s">
        <v>2941</v>
      </c>
      <c r="F275" s="277" t="s">
        <v>426</v>
      </c>
      <c r="G275" s="277" t="s">
        <v>692</v>
      </c>
      <c r="H275" s="507">
        <v>46008</v>
      </c>
      <c r="I275" s="277"/>
      <c r="J275" s="277"/>
      <c r="K275" s="277"/>
      <c r="L275" s="277"/>
      <c r="M275" s="277"/>
      <c r="N275" s="277"/>
      <c r="O275" s="277"/>
      <c r="P275" s="277">
        <v>1</v>
      </c>
      <c r="Q275" s="277"/>
      <c r="R275" s="277"/>
      <c r="S275" s="277"/>
      <c r="T275" s="518">
        <f t="shared" si="4"/>
        <v>1</v>
      </c>
      <c r="U275" s="277"/>
      <c r="V275" s="277"/>
      <c r="W275" s="277" t="s">
        <v>696</v>
      </c>
      <c r="X275" s="277" t="s">
        <v>690</v>
      </c>
      <c r="Y275" s="277" t="s">
        <v>690</v>
      </c>
      <c r="Z275" s="277" t="s">
        <v>723</v>
      </c>
      <c r="AA275" s="277" t="s">
        <v>706</v>
      </c>
      <c r="AB275" s="277" t="s">
        <v>473</v>
      </c>
      <c r="AC275" s="279"/>
    </row>
    <row r="276" spans="1:29" s="280" customFormat="1" ht="60">
      <c r="A276" s="277"/>
      <c r="B276" s="505" t="s">
        <v>2743</v>
      </c>
      <c r="C276" s="506" t="s">
        <v>2564</v>
      </c>
      <c r="D276" s="103"/>
      <c r="E276" s="505" t="s">
        <v>2930</v>
      </c>
      <c r="F276" s="277" t="s">
        <v>426</v>
      </c>
      <c r="G276" s="277" t="s">
        <v>692</v>
      </c>
      <c r="H276" s="507">
        <v>45673</v>
      </c>
      <c r="I276" s="277"/>
      <c r="J276" s="277"/>
      <c r="K276" s="277"/>
      <c r="L276" s="277"/>
      <c r="M276" s="277"/>
      <c r="N276" s="277"/>
      <c r="O276" s="277"/>
      <c r="P276" s="277">
        <v>1</v>
      </c>
      <c r="Q276" s="277"/>
      <c r="R276" s="277"/>
      <c r="S276" s="277"/>
      <c r="T276" s="518">
        <f t="shared" si="4"/>
        <v>1</v>
      </c>
      <c r="U276" s="277"/>
      <c r="V276" s="277"/>
      <c r="W276" s="277" t="s">
        <v>696</v>
      </c>
      <c r="X276" s="277" t="s">
        <v>690</v>
      </c>
      <c r="Y276" s="277" t="s">
        <v>690</v>
      </c>
      <c r="Z276" s="277" t="s">
        <v>723</v>
      </c>
      <c r="AA276" s="277" t="s">
        <v>706</v>
      </c>
      <c r="AB276" s="277" t="s">
        <v>473</v>
      </c>
      <c r="AC276" s="279"/>
    </row>
    <row r="277" spans="1:29" s="280" customFormat="1" ht="45">
      <c r="A277" s="277"/>
      <c r="B277" s="505" t="s">
        <v>3113</v>
      </c>
      <c r="C277" s="506" t="s">
        <v>3075</v>
      </c>
      <c r="D277" s="103"/>
      <c r="E277" s="505" t="s">
        <v>3095</v>
      </c>
      <c r="F277" s="277" t="s">
        <v>426</v>
      </c>
      <c r="G277" s="277" t="s">
        <v>692</v>
      </c>
      <c r="H277" s="507">
        <v>45897</v>
      </c>
      <c r="I277" s="277"/>
      <c r="J277" s="277"/>
      <c r="K277" s="277"/>
      <c r="L277" s="277"/>
      <c r="M277" s="277"/>
      <c r="N277" s="277"/>
      <c r="O277" s="277"/>
      <c r="P277" s="277"/>
      <c r="Q277" s="277"/>
      <c r="R277" s="277">
        <v>1</v>
      </c>
      <c r="S277" s="277"/>
      <c r="T277" s="518">
        <f t="shared" si="4"/>
        <v>1</v>
      </c>
      <c r="U277" s="277"/>
      <c r="V277" s="277"/>
      <c r="W277" s="277" t="s">
        <v>696</v>
      </c>
      <c r="X277" s="277" t="s">
        <v>690</v>
      </c>
      <c r="Y277" s="277" t="s">
        <v>690</v>
      </c>
      <c r="Z277" s="277" t="s">
        <v>723</v>
      </c>
      <c r="AA277" s="277" t="s">
        <v>706</v>
      </c>
      <c r="AB277" s="277" t="s">
        <v>473</v>
      </c>
      <c r="AC277" s="279"/>
    </row>
    <row r="278" spans="1:29" s="280" customFormat="1" ht="45">
      <c r="A278" s="277"/>
      <c r="B278" s="505" t="s">
        <v>2761</v>
      </c>
      <c r="C278" s="506" t="s">
        <v>2582</v>
      </c>
      <c r="D278" s="103"/>
      <c r="E278" s="505" t="s">
        <v>2952</v>
      </c>
      <c r="F278" s="277" t="s">
        <v>426</v>
      </c>
      <c r="G278" s="277" t="s">
        <v>692</v>
      </c>
      <c r="H278" s="507">
        <v>46008</v>
      </c>
      <c r="I278" s="277"/>
      <c r="J278" s="277"/>
      <c r="K278" s="277"/>
      <c r="L278" s="277"/>
      <c r="M278" s="277"/>
      <c r="N278" s="277"/>
      <c r="O278" s="277"/>
      <c r="P278" s="277"/>
      <c r="Q278" s="277"/>
      <c r="R278" s="277">
        <v>1</v>
      </c>
      <c r="S278" s="277"/>
      <c r="T278" s="518">
        <f t="shared" si="4"/>
        <v>1</v>
      </c>
      <c r="U278" s="277"/>
      <c r="V278" s="277"/>
      <c r="W278" s="277" t="s">
        <v>696</v>
      </c>
      <c r="X278" s="277" t="s">
        <v>690</v>
      </c>
      <c r="Y278" s="277" t="s">
        <v>690</v>
      </c>
      <c r="Z278" s="277" t="s">
        <v>723</v>
      </c>
      <c r="AA278" s="277" t="s">
        <v>706</v>
      </c>
      <c r="AB278" s="277" t="s">
        <v>473</v>
      </c>
      <c r="AC278" s="279"/>
    </row>
    <row r="279" spans="1:29" s="280" customFormat="1" ht="60">
      <c r="A279" s="277"/>
      <c r="B279" s="505" t="s">
        <v>2612</v>
      </c>
      <c r="C279" s="506" t="s">
        <v>2430</v>
      </c>
      <c r="D279" s="103"/>
      <c r="E279" s="505" t="s">
        <v>2938</v>
      </c>
      <c r="F279" s="277" t="s">
        <v>426</v>
      </c>
      <c r="G279" s="277" t="s">
        <v>692</v>
      </c>
      <c r="H279" s="507">
        <v>45933</v>
      </c>
      <c r="I279" s="277"/>
      <c r="J279" s="277"/>
      <c r="K279" s="277"/>
      <c r="L279" s="277"/>
      <c r="M279" s="277"/>
      <c r="N279" s="277"/>
      <c r="O279" s="277"/>
      <c r="P279" s="277"/>
      <c r="Q279" s="277"/>
      <c r="R279" s="277">
        <v>1</v>
      </c>
      <c r="S279" s="277"/>
      <c r="T279" s="518">
        <f t="shared" si="4"/>
        <v>1</v>
      </c>
      <c r="U279" s="277"/>
      <c r="V279" s="277"/>
      <c r="W279" s="277" t="s">
        <v>696</v>
      </c>
      <c r="X279" s="277" t="s">
        <v>690</v>
      </c>
      <c r="Y279" s="277" t="s">
        <v>690</v>
      </c>
      <c r="Z279" s="277" t="s">
        <v>723</v>
      </c>
      <c r="AA279" s="277" t="s">
        <v>706</v>
      </c>
      <c r="AB279" s="277" t="s">
        <v>473</v>
      </c>
      <c r="AC279" s="279"/>
    </row>
    <row r="280" spans="1:29" s="280" customFormat="1" ht="45">
      <c r="A280" s="277"/>
      <c r="B280" s="505" t="s">
        <v>2646</v>
      </c>
      <c r="C280" s="506" t="s">
        <v>2465</v>
      </c>
      <c r="D280" s="103"/>
      <c r="E280" s="505" t="s">
        <v>2828</v>
      </c>
      <c r="F280" s="277" t="s">
        <v>426</v>
      </c>
      <c r="G280" s="277" t="s">
        <v>692</v>
      </c>
      <c r="H280" s="507">
        <v>45699</v>
      </c>
      <c r="I280" s="277"/>
      <c r="J280" s="277"/>
      <c r="K280" s="277"/>
      <c r="L280" s="277"/>
      <c r="M280" s="277"/>
      <c r="N280" s="277"/>
      <c r="O280" s="277"/>
      <c r="P280" s="277"/>
      <c r="Q280" s="277"/>
      <c r="R280" s="277">
        <v>1</v>
      </c>
      <c r="S280" s="277"/>
      <c r="T280" s="518">
        <f t="shared" si="4"/>
        <v>1</v>
      </c>
      <c r="U280" s="277"/>
      <c r="V280" s="277"/>
      <c r="W280" s="277" t="s">
        <v>696</v>
      </c>
      <c r="X280" s="277" t="s">
        <v>690</v>
      </c>
      <c r="Y280" s="277" t="s">
        <v>690</v>
      </c>
      <c r="Z280" s="277" t="s">
        <v>723</v>
      </c>
      <c r="AA280" s="277" t="s">
        <v>706</v>
      </c>
      <c r="AB280" s="277" t="s">
        <v>473</v>
      </c>
      <c r="AC280" s="279"/>
    </row>
    <row r="281" spans="1:29" s="280" customFormat="1" ht="45">
      <c r="A281" s="277"/>
      <c r="B281" s="505" t="s">
        <v>2603</v>
      </c>
      <c r="C281" s="506" t="s">
        <v>2421</v>
      </c>
      <c r="D281" s="103"/>
      <c r="E281" s="505" t="s">
        <v>2782</v>
      </c>
      <c r="F281" s="277" t="s">
        <v>426</v>
      </c>
      <c r="G281" s="277" t="s">
        <v>692</v>
      </c>
      <c r="H281" s="507">
        <v>45905</v>
      </c>
      <c r="I281" s="277"/>
      <c r="J281" s="277"/>
      <c r="K281" s="277"/>
      <c r="L281" s="277"/>
      <c r="M281" s="277"/>
      <c r="N281" s="277"/>
      <c r="O281" s="277"/>
      <c r="P281" s="277"/>
      <c r="Q281" s="277"/>
      <c r="R281" s="277">
        <v>1</v>
      </c>
      <c r="S281" s="277"/>
      <c r="T281" s="518">
        <f t="shared" si="4"/>
        <v>1</v>
      </c>
      <c r="U281" s="277"/>
      <c r="V281" s="277"/>
      <c r="W281" s="277" t="s">
        <v>696</v>
      </c>
      <c r="X281" s="277" t="s">
        <v>690</v>
      </c>
      <c r="Y281" s="277" t="s">
        <v>690</v>
      </c>
      <c r="Z281" s="277" t="s">
        <v>723</v>
      </c>
      <c r="AA281" s="277" t="s">
        <v>706</v>
      </c>
      <c r="AB281" s="277" t="s">
        <v>473</v>
      </c>
      <c r="AC281" s="279"/>
    </row>
    <row r="282" spans="1:29" s="280" customFormat="1" ht="45">
      <c r="A282" s="277"/>
      <c r="B282" s="505" t="s">
        <v>2627</v>
      </c>
      <c r="C282" s="506" t="s">
        <v>2445</v>
      </c>
      <c r="D282" s="103"/>
      <c r="E282" s="505" t="s">
        <v>2808</v>
      </c>
      <c r="F282" s="277" t="s">
        <v>426</v>
      </c>
      <c r="G282" s="277" t="s">
        <v>692</v>
      </c>
      <c r="H282" s="507">
        <v>45860</v>
      </c>
      <c r="I282" s="277"/>
      <c r="J282" s="277"/>
      <c r="K282" s="277"/>
      <c r="L282" s="277"/>
      <c r="M282" s="277"/>
      <c r="N282" s="277"/>
      <c r="O282" s="277"/>
      <c r="P282" s="277"/>
      <c r="Q282" s="277"/>
      <c r="R282" s="277">
        <v>1</v>
      </c>
      <c r="S282" s="277"/>
      <c r="T282" s="518">
        <f t="shared" si="4"/>
        <v>1</v>
      </c>
      <c r="U282" s="277"/>
      <c r="V282" s="277"/>
      <c r="W282" s="277" t="s">
        <v>696</v>
      </c>
      <c r="X282" s="277" t="s">
        <v>690</v>
      </c>
      <c r="Y282" s="277" t="s">
        <v>690</v>
      </c>
      <c r="Z282" s="277" t="s">
        <v>723</v>
      </c>
      <c r="AA282" s="277" t="s">
        <v>706</v>
      </c>
      <c r="AB282" s="277" t="s">
        <v>473</v>
      </c>
      <c r="AC282" s="279"/>
    </row>
    <row r="283" spans="1:29" s="280" customFormat="1" ht="45">
      <c r="A283" s="277"/>
      <c r="B283" s="505" t="s">
        <v>2404</v>
      </c>
      <c r="C283" s="506" t="s">
        <v>2399</v>
      </c>
      <c r="D283" s="103"/>
      <c r="E283" s="505" t="s">
        <v>2393</v>
      </c>
      <c r="F283" s="277" t="s">
        <v>426</v>
      </c>
      <c r="G283" s="277" t="s">
        <v>692</v>
      </c>
      <c r="H283" s="507">
        <v>45869</v>
      </c>
      <c r="I283" s="277"/>
      <c r="J283" s="277"/>
      <c r="K283" s="277"/>
      <c r="L283" s="277"/>
      <c r="M283" s="277"/>
      <c r="N283" s="277"/>
      <c r="O283" s="277"/>
      <c r="P283" s="277"/>
      <c r="Q283" s="277"/>
      <c r="R283" s="277">
        <v>1</v>
      </c>
      <c r="S283" s="277"/>
      <c r="T283" s="518">
        <f t="shared" si="4"/>
        <v>1</v>
      </c>
      <c r="U283" s="277"/>
      <c r="V283" s="277"/>
      <c r="W283" s="277" t="s">
        <v>696</v>
      </c>
      <c r="X283" s="277" t="s">
        <v>690</v>
      </c>
      <c r="Y283" s="277" t="s">
        <v>690</v>
      </c>
      <c r="Z283" s="277" t="s">
        <v>723</v>
      </c>
      <c r="AA283" s="277" t="s">
        <v>706</v>
      </c>
      <c r="AB283" s="277" t="s">
        <v>473</v>
      </c>
      <c r="AC283" s="279"/>
    </row>
    <row r="284" spans="1:29" s="280" customFormat="1" ht="45">
      <c r="A284" s="277"/>
      <c r="B284" s="505" t="s">
        <v>3118</v>
      </c>
      <c r="C284" s="506" t="s">
        <v>3114</v>
      </c>
      <c r="D284" s="103"/>
      <c r="E284" s="505" t="s">
        <v>3116</v>
      </c>
      <c r="F284" s="277" t="s">
        <v>426</v>
      </c>
      <c r="G284" s="277" t="s">
        <v>692</v>
      </c>
      <c r="H284" s="507">
        <v>45764</v>
      </c>
      <c r="I284" s="277"/>
      <c r="J284" s="277"/>
      <c r="K284" s="277"/>
      <c r="L284" s="277"/>
      <c r="M284" s="277"/>
      <c r="N284" s="277"/>
      <c r="O284" s="277"/>
      <c r="P284" s="277"/>
      <c r="Q284" s="277"/>
      <c r="R284" s="277">
        <v>1</v>
      </c>
      <c r="S284" s="277"/>
      <c r="T284" s="518">
        <f t="shared" si="4"/>
        <v>1</v>
      </c>
      <c r="U284" s="277"/>
      <c r="V284" s="277"/>
      <c r="W284" s="277" t="s">
        <v>696</v>
      </c>
      <c r="X284" s="277" t="s">
        <v>690</v>
      </c>
      <c r="Y284" s="277" t="s">
        <v>690</v>
      </c>
      <c r="Z284" s="277" t="s">
        <v>723</v>
      </c>
      <c r="AA284" s="277" t="s">
        <v>706</v>
      </c>
      <c r="AB284" s="277" t="s">
        <v>473</v>
      </c>
      <c r="AC284" s="279"/>
    </row>
    <row r="285" spans="1:29" s="280" customFormat="1" ht="60">
      <c r="A285" s="277"/>
      <c r="B285" s="505" t="s">
        <v>2687</v>
      </c>
      <c r="C285" s="506" t="s">
        <v>2507</v>
      </c>
      <c r="D285" s="103"/>
      <c r="E285" s="505" t="s">
        <v>2873</v>
      </c>
      <c r="F285" s="277" t="s">
        <v>426</v>
      </c>
      <c r="G285" s="277" t="s">
        <v>692</v>
      </c>
      <c r="H285" s="507">
        <v>45756</v>
      </c>
      <c r="I285" s="277"/>
      <c r="J285" s="277"/>
      <c r="K285" s="277"/>
      <c r="L285" s="277"/>
      <c r="M285" s="277"/>
      <c r="N285" s="277"/>
      <c r="O285" s="277"/>
      <c r="P285" s="277"/>
      <c r="Q285" s="277"/>
      <c r="R285" s="277">
        <v>1</v>
      </c>
      <c r="S285" s="277"/>
      <c r="T285" s="518">
        <f t="shared" si="4"/>
        <v>1</v>
      </c>
      <c r="U285" s="277"/>
      <c r="V285" s="277"/>
      <c r="W285" s="277" t="s">
        <v>696</v>
      </c>
      <c r="X285" s="277" t="s">
        <v>690</v>
      </c>
      <c r="Y285" s="277" t="s">
        <v>690</v>
      </c>
      <c r="Z285" s="277" t="s">
        <v>723</v>
      </c>
      <c r="AA285" s="277" t="s">
        <v>706</v>
      </c>
      <c r="AB285" s="277" t="s">
        <v>473</v>
      </c>
      <c r="AC285" s="279"/>
    </row>
    <row r="286" spans="1:29" s="280" customFormat="1" ht="60">
      <c r="A286" s="277"/>
      <c r="B286" s="505" t="s">
        <v>2706</v>
      </c>
      <c r="C286" s="506" t="s">
        <v>2527</v>
      </c>
      <c r="D286" s="103"/>
      <c r="E286" s="505" t="s">
        <v>2893</v>
      </c>
      <c r="F286" s="277" t="s">
        <v>426</v>
      </c>
      <c r="G286" s="277" t="s">
        <v>692</v>
      </c>
      <c r="H286" s="507">
        <v>45719</v>
      </c>
      <c r="I286" s="277"/>
      <c r="J286" s="277"/>
      <c r="K286" s="277"/>
      <c r="L286" s="277"/>
      <c r="M286" s="277"/>
      <c r="N286" s="277"/>
      <c r="O286" s="277"/>
      <c r="P286" s="277"/>
      <c r="Q286" s="277"/>
      <c r="R286" s="277">
        <v>1</v>
      </c>
      <c r="S286" s="277"/>
      <c r="T286" s="518">
        <f t="shared" si="4"/>
        <v>1</v>
      </c>
      <c r="U286" s="277"/>
      <c r="V286" s="277"/>
      <c r="W286" s="277" t="s">
        <v>696</v>
      </c>
      <c r="X286" s="277" t="s">
        <v>690</v>
      </c>
      <c r="Y286" s="277" t="s">
        <v>690</v>
      </c>
      <c r="Z286" s="277" t="s">
        <v>723</v>
      </c>
      <c r="AA286" s="277" t="s">
        <v>706</v>
      </c>
      <c r="AB286" s="277" t="s">
        <v>473</v>
      </c>
      <c r="AC286" s="279"/>
    </row>
    <row r="287" spans="1:29" s="280" customFormat="1" ht="45">
      <c r="A287" s="277"/>
      <c r="B287" s="505" t="s">
        <v>2647</v>
      </c>
      <c r="C287" s="506" t="s">
        <v>2466</v>
      </c>
      <c r="D287" s="103"/>
      <c r="E287" s="505" t="s">
        <v>2829</v>
      </c>
      <c r="F287" s="277" t="s">
        <v>426</v>
      </c>
      <c r="G287" s="277" t="s">
        <v>692</v>
      </c>
      <c r="H287" s="507">
        <v>45702</v>
      </c>
      <c r="I287" s="277"/>
      <c r="J287" s="277"/>
      <c r="K287" s="277"/>
      <c r="L287" s="277"/>
      <c r="M287" s="277"/>
      <c r="N287" s="277"/>
      <c r="O287" s="277"/>
      <c r="P287" s="277"/>
      <c r="Q287" s="277"/>
      <c r="R287" s="277">
        <v>1</v>
      </c>
      <c r="S287" s="277"/>
      <c r="T287" s="518">
        <f t="shared" si="4"/>
        <v>1</v>
      </c>
      <c r="U287" s="277"/>
      <c r="V287" s="277"/>
      <c r="W287" s="277" t="s">
        <v>696</v>
      </c>
      <c r="X287" s="277" t="s">
        <v>690</v>
      </c>
      <c r="Y287" s="277" t="s">
        <v>690</v>
      </c>
      <c r="Z287" s="277" t="s">
        <v>723</v>
      </c>
      <c r="AA287" s="277" t="s">
        <v>706</v>
      </c>
      <c r="AB287" s="277" t="s">
        <v>473</v>
      </c>
      <c r="AC287" s="279"/>
    </row>
    <row r="288" spans="1:29" s="280" customFormat="1" ht="45">
      <c r="A288" s="277"/>
      <c r="B288" s="505" t="s">
        <v>2750</v>
      </c>
      <c r="C288" s="506" t="s">
        <v>2571</v>
      </c>
      <c r="D288" s="103"/>
      <c r="E288" s="505" t="s">
        <v>2939</v>
      </c>
      <c r="F288" s="277" t="s">
        <v>426</v>
      </c>
      <c r="G288" s="277" t="s">
        <v>692</v>
      </c>
      <c r="H288" s="507">
        <v>46014</v>
      </c>
      <c r="I288" s="277"/>
      <c r="J288" s="277"/>
      <c r="K288" s="277"/>
      <c r="L288" s="277"/>
      <c r="M288" s="277"/>
      <c r="N288" s="277"/>
      <c r="O288" s="277"/>
      <c r="P288" s="277"/>
      <c r="Q288" s="277"/>
      <c r="R288" s="277">
        <v>1</v>
      </c>
      <c r="S288" s="277"/>
      <c r="T288" s="518">
        <f t="shared" si="4"/>
        <v>1</v>
      </c>
      <c r="U288" s="277"/>
      <c r="V288" s="277"/>
      <c r="W288" s="277" t="s">
        <v>696</v>
      </c>
      <c r="X288" s="277" t="s">
        <v>690</v>
      </c>
      <c r="Y288" s="277" t="s">
        <v>690</v>
      </c>
      <c r="Z288" s="277" t="s">
        <v>723</v>
      </c>
      <c r="AA288" s="277" t="s">
        <v>706</v>
      </c>
      <c r="AB288" s="277" t="s">
        <v>473</v>
      </c>
      <c r="AC288" s="279"/>
    </row>
    <row r="289" spans="1:29" s="280" customFormat="1" ht="60">
      <c r="A289" s="277"/>
      <c r="B289" s="505" t="s">
        <v>2657</v>
      </c>
      <c r="C289" s="506" t="s">
        <v>2476</v>
      </c>
      <c r="D289" s="103"/>
      <c r="E289" s="505" t="s">
        <v>2839</v>
      </c>
      <c r="F289" s="277" t="s">
        <v>426</v>
      </c>
      <c r="G289" s="277" t="s">
        <v>692</v>
      </c>
      <c r="H289" s="507">
        <v>45909</v>
      </c>
      <c r="I289" s="277"/>
      <c r="J289" s="277"/>
      <c r="K289" s="277"/>
      <c r="L289" s="277"/>
      <c r="M289" s="277"/>
      <c r="N289" s="277"/>
      <c r="O289" s="277"/>
      <c r="P289" s="277"/>
      <c r="Q289" s="277"/>
      <c r="R289" s="277">
        <v>1</v>
      </c>
      <c r="S289" s="277"/>
      <c r="T289" s="518">
        <f t="shared" si="4"/>
        <v>1</v>
      </c>
      <c r="U289" s="277"/>
      <c r="V289" s="277"/>
      <c r="W289" s="277" t="s">
        <v>696</v>
      </c>
      <c r="X289" s="277" t="s">
        <v>690</v>
      </c>
      <c r="Y289" s="277" t="s">
        <v>690</v>
      </c>
      <c r="Z289" s="277" t="s">
        <v>723</v>
      </c>
      <c r="AA289" s="277" t="s">
        <v>706</v>
      </c>
      <c r="AB289" s="277" t="s">
        <v>473</v>
      </c>
      <c r="AC289" s="279"/>
    </row>
    <row r="290" spans="1:29" s="280" customFormat="1" ht="45">
      <c r="A290" s="277"/>
      <c r="B290" s="505" t="s">
        <v>2699</v>
      </c>
      <c r="C290" s="506" t="s">
        <v>2519</v>
      </c>
      <c r="D290" s="103"/>
      <c r="E290" s="505" t="s">
        <v>2885</v>
      </c>
      <c r="F290" s="277" t="s">
        <v>426</v>
      </c>
      <c r="G290" s="277" t="s">
        <v>692</v>
      </c>
      <c r="H290" s="507">
        <v>46022</v>
      </c>
      <c r="I290" s="277"/>
      <c r="J290" s="277"/>
      <c r="K290" s="277"/>
      <c r="L290" s="277"/>
      <c r="M290" s="277"/>
      <c r="N290" s="277"/>
      <c r="O290" s="277"/>
      <c r="P290" s="277"/>
      <c r="Q290" s="277"/>
      <c r="R290" s="277">
        <v>1</v>
      </c>
      <c r="S290" s="277"/>
      <c r="T290" s="518">
        <f t="shared" si="4"/>
        <v>1</v>
      </c>
      <c r="U290" s="277"/>
      <c r="V290" s="277"/>
      <c r="W290" s="277" t="s">
        <v>696</v>
      </c>
      <c r="X290" s="277" t="s">
        <v>690</v>
      </c>
      <c r="Y290" s="277" t="s">
        <v>690</v>
      </c>
      <c r="Z290" s="277" t="s">
        <v>723</v>
      </c>
      <c r="AA290" s="277" t="s">
        <v>706</v>
      </c>
      <c r="AB290" s="277" t="s">
        <v>473</v>
      </c>
      <c r="AC290" s="279"/>
    </row>
    <row r="291" spans="1:29" s="280" customFormat="1" ht="60">
      <c r="A291" s="277"/>
      <c r="B291" s="505" t="s">
        <v>2698</v>
      </c>
      <c r="C291" s="506" t="s">
        <v>2518</v>
      </c>
      <c r="D291" s="103"/>
      <c r="E291" s="505" t="s">
        <v>2884</v>
      </c>
      <c r="F291" s="277" t="s">
        <v>426</v>
      </c>
      <c r="G291" s="277" t="s">
        <v>692</v>
      </c>
      <c r="H291" s="507">
        <v>46022</v>
      </c>
      <c r="I291" s="277"/>
      <c r="J291" s="277"/>
      <c r="K291" s="277"/>
      <c r="L291" s="277"/>
      <c r="M291" s="277"/>
      <c r="N291" s="277"/>
      <c r="O291" s="277"/>
      <c r="P291" s="277"/>
      <c r="Q291" s="277"/>
      <c r="R291" s="277">
        <v>1</v>
      </c>
      <c r="S291" s="277"/>
      <c r="T291" s="518">
        <f t="shared" si="4"/>
        <v>1</v>
      </c>
      <c r="U291" s="277"/>
      <c r="V291" s="277"/>
      <c r="W291" s="277" t="s">
        <v>696</v>
      </c>
      <c r="X291" s="277" t="s">
        <v>690</v>
      </c>
      <c r="Y291" s="277" t="s">
        <v>690</v>
      </c>
      <c r="Z291" s="277" t="s">
        <v>723</v>
      </c>
      <c r="AA291" s="277" t="s">
        <v>706</v>
      </c>
      <c r="AB291" s="277" t="s">
        <v>473</v>
      </c>
      <c r="AC291" s="279"/>
    </row>
    <row r="292" spans="1:29" s="280" customFormat="1" ht="45">
      <c r="A292" s="277"/>
      <c r="B292" s="505" t="s">
        <v>3119</v>
      </c>
      <c r="C292" s="506" t="s">
        <v>3115</v>
      </c>
      <c r="D292" s="103"/>
      <c r="E292" s="505" t="s">
        <v>3117</v>
      </c>
      <c r="F292" s="277" t="s">
        <v>426</v>
      </c>
      <c r="G292" s="277" t="s">
        <v>692</v>
      </c>
      <c r="H292" s="507">
        <v>45868</v>
      </c>
      <c r="I292" s="277"/>
      <c r="J292" s="277"/>
      <c r="K292" s="277"/>
      <c r="L292" s="277"/>
      <c r="M292" s="277"/>
      <c r="N292" s="277"/>
      <c r="O292" s="277"/>
      <c r="P292" s="277"/>
      <c r="Q292" s="277"/>
      <c r="R292" s="277">
        <v>1</v>
      </c>
      <c r="S292" s="277"/>
      <c r="T292" s="518">
        <f t="shared" si="4"/>
        <v>1</v>
      </c>
      <c r="U292" s="277"/>
      <c r="V292" s="277"/>
      <c r="W292" s="277" t="s">
        <v>696</v>
      </c>
      <c r="X292" s="277" t="s">
        <v>690</v>
      </c>
      <c r="Y292" s="277" t="s">
        <v>690</v>
      </c>
      <c r="Z292" s="277" t="s">
        <v>723</v>
      </c>
      <c r="AA292" s="277" t="s">
        <v>706</v>
      </c>
      <c r="AB292" s="277" t="s">
        <v>473</v>
      </c>
      <c r="AC292" s="279"/>
    </row>
    <row r="293" spans="1:29" s="280" customFormat="1" ht="60">
      <c r="A293" s="277"/>
      <c r="B293" s="505" t="s">
        <v>2770</v>
      </c>
      <c r="C293" s="506" t="s">
        <v>2591</v>
      </c>
      <c r="D293" s="103"/>
      <c r="E293" s="505" t="s">
        <v>2961</v>
      </c>
      <c r="F293" s="277" t="s">
        <v>426</v>
      </c>
      <c r="G293" s="277" t="s">
        <v>692</v>
      </c>
      <c r="H293" s="507">
        <v>46014</v>
      </c>
      <c r="I293" s="277"/>
      <c r="J293" s="277"/>
      <c r="K293" s="277"/>
      <c r="L293" s="277"/>
      <c r="M293" s="277"/>
      <c r="N293" s="277"/>
      <c r="O293" s="277"/>
      <c r="P293" s="277"/>
      <c r="Q293" s="277"/>
      <c r="R293" s="277">
        <v>1</v>
      </c>
      <c r="S293" s="277"/>
      <c r="T293" s="518">
        <f t="shared" si="4"/>
        <v>1</v>
      </c>
      <c r="U293" s="277"/>
      <c r="V293" s="277"/>
      <c r="W293" s="277" t="s">
        <v>696</v>
      </c>
      <c r="X293" s="277" t="s">
        <v>690</v>
      </c>
      <c r="Y293" s="277" t="s">
        <v>690</v>
      </c>
      <c r="Z293" s="277" t="s">
        <v>723</v>
      </c>
      <c r="AA293" s="277" t="s">
        <v>706</v>
      </c>
      <c r="AB293" s="277" t="s">
        <v>473</v>
      </c>
      <c r="AC293" s="279"/>
    </row>
    <row r="294" spans="1:29" s="280" customFormat="1" ht="60">
      <c r="A294" s="277"/>
      <c r="B294" s="505" t="s">
        <v>3120</v>
      </c>
      <c r="C294" s="506" t="s">
        <v>3007</v>
      </c>
      <c r="D294" s="103"/>
      <c r="E294" s="505" t="s">
        <v>3014</v>
      </c>
      <c r="F294" s="277" t="s">
        <v>426</v>
      </c>
      <c r="G294" s="277" t="s">
        <v>692</v>
      </c>
      <c r="H294" s="507">
        <v>45714</v>
      </c>
      <c r="I294" s="277"/>
      <c r="J294" s="277"/>
      <c r="K294" s="277"/>
      <c r="L294" s="277"/>
      <c r="M294" s="277"/>
      <c r="N294" s="277"/>
      <c r="O294" s="277"/>
      <c r="P294" s="277"/>
      <c r="Q294" s="277"/>
      <c r="R294" s="277">
        <v>1</v>
      </c>
      <c r="S294" s="277"/>
      <c r="T294" s="518">
        <f t="shared" si="4"/>
        <v>1</v>
      </c>
      <c r="U294" s="277"/>
      <c r="V294" s="277"/>
      <c r="W294" s="277" t="s">
        <v>696</v>
      </c>
      <c r="X294" s="277" t="s">
        <v>690</v>
      </c>
      <c r="Y294" s="277" t="s">
        <v>690</v>
      </c>
      <c r="Z294" s="277" t="s">
        <v>723</v>
      </c>
      <c r="AA294" s="277" t="s">
        <v>706</v>
      </c>
      <c r="AB294" s="277" t="s">
        <v>473</v>
      </c>
      <c r="AC294" s="279"/>
    </row>
    <row r="295" spans="1:29" s="280" customFormat="1" ht="60">
      <c r="A295" s="277"/>
      <c r="B295" s="505" t="s">
        <v>2765</v>
      </c>
      <c r="C295" s="506" t="s">
        <v>2586</v>
      </c>
      <c r="D295" s="103"/>
      <c r="E295" s="505" t="s">
        <v>2956</v>
      </c>
      <c r="F295" s="277" t="s">
        <v>426</v>
      </c>
      <c r="G295" s="277" t="s">
        <v>692</v>
      </c>
      <c r="H295" s="507">
        <v>45838</v>
      </c>
      <c r="I295" s="277"/>
      <c r="J295" s="277"/>
      <c r="K295" s="277"/>
      <c r="L295" s="277"/>
      <c r="M295" s="277"/>
      <c r="N295" s="277"/>
      <c r="O295" s="277"/>
      <c r="P295" s="277"/>
      <c r="Q295" s="277"/>
      <c r="R295" s="277">
        <v>1</v>
      </c>
      <c r="S295" s="277"/>
      <c r="T295" s="518">
        <f t="shared" si="4"/>
        <v>1</v>
      </c>
      <c r="U295" s="277"/>
      <c r="V295" s="277"/>
      <c r="W295" s="277" t="s">
        <v>696</v>
      </c>
      <c r="X295" s="277" t="s">
        <v>690</v>
      </c>
      <c r="Y295" s="277" t="s">
        <v>690</v>
      </c>
      <c r="Z295" s="277" t="s">
        <v>723</v>
      </c>
      <c r="AA295" s="277" t="s">
        <v>706</v>
      </c>
      <c r="AB295" s="277" t="s">
        <v>473</v>
      </c>
      <c r="AC295" s="279"/>
    </row>
    <row r="296" spans="1:29" s="280" customFormat="1" ht="45">
      <c r="A296" s="277"/>
      <c r="B296" s="505" t="s">
        <v>3112</v>
      </c>
      <c r="C296" s="506" t="s">
        <v>3074</v>
      </c>
      <c r="D296" s="103"/>
      <c r="E296" s="505" t="s">
        <v>3094</v>
      </c>
      <c r="F296" s="277" t="s">
        <v>426</v>
      </c>
      <c r="G296" s="277" t="s">
        <v>692</v>
      </c>
      <c r="H296" s="507">
        <v>45890</v>
      </c>
      <c r="I296" s="277"/>
      <c r="J296" s="277"/>
      <c r="K296" s="277"/>
      <c r="L296" s="277"/>
      <c r="M296" s="277"/>
      <c r="N296" s="277"/>
      <c r="O296" s="277"/>
      <c r="P296" s="277"/>
      <c r="Q296" s="277"/>
      <c r="R296" s="277">
        <v>1</v>
      </c>
      <c r="S296" s="277"/>
      <c r="T296" s="518">
        <f t="shared" si="4"/>
        <v>1</v>
      </c>
      <c r="U296" s="277"/>
      <c r="V296" s="277"/>
      <c r="W296" s="277" t="s">
        <v>696</v>
      </c>
      <c r="X296" s="277" t="s">
        <v>690</v>
      </c>
      <c r="Y296" s="277" t="s">
        <v>690</v>
      </c>
      <c r="Z296" s="277" t="s">
        <v>723</v>
      </c>
      <c r="AA296" s="277" t="s">
        <v>706</v>
      </c>
      <c r="AB296" s="277" t="s">
        <v>473</v>
      </c>
      <c r="AC296" s="279"/>
    </row>
    <row r="297" spans="1:29" s="280" customFormat="1" ht="15">
      <c r="A297" s="277"/>
      <c r="B297" s="277"/>
      <c r="C297" s="103"/>
      <c r="D297" s="103"/>
      <c r="E297" s="103"/>
      <c r="F297" s="277"/>
      <c r="G297" s="277"/>
      <c r="H297" s="278"/>
      <c r="I297" s="277"/>
      <c r="J297" s="277"/>
      <c r="K297" s="277"/>
      <c r="L297" s="277"/>
      <c r="M297" s="277"/>
      <c r="N297" s="277"/>
      <c r="O297" s="277"/>
      <c r="P297" s="277"/>
      <c r="Q297" s="277"/>
      <c r="R297" s="277"/>
      <c r="S297" s="277"/>
      <c r="T297" s="518">
        <f t="shared" si="4"/>
        <v>0</v>
      </c>
      <c r="U297" s="277"/>
      <c r="V297" s="277"/>
      <c r="W297" s="277"/>
      <c r="X297" s="277"/>
      <c r="Y297" s="277"/>
      <c r="Z297" s="277"/>
      <c r="AA297" s="277"/>
      <c r="AB297" s="277"/>
      <c r="AC297" s="279"/>
    </row>
    <row r="298" spans="1:29" s="280" customFormat="1" ht="15">
      <c r="A298" s="277"/>
      <c r="B298" s="277"/>
      <c r="C298" s="103"/>
      <c r="D298" s="103"/>
      <c r="E298" s="103"/>
      <c r="F298" s="277"/>
      <c r="G298" s="277"/>
      <c r="H298" s="278"/>
      <c r="I298" s="277"/>
      <c r="J298" s="277"/>
      <c r="K298" s="277"/>
      <c r="L298" s="277"/>
      <c r="M298" s="277"/>
      <c r="N298" s="277"/>
      <c r="O298" s="277"/>
      <c r="P298" s="277"/>
      <c r="Q298" s="277"/>
      <c r="R298" s="277"/>
      <c r="S298" s="277"/>
      <c r="T298" s="518">
        <f t="shared" si="4"/>
        <v>0</v>
      </c>
      <c r="U298" s="277"/>
      <c r="V298" s="277"/>
      <c r="W298" s="277"/>
      <c r="X298" s="277"/>
      <c r="Y298" s="277"/>
      <c r="Z298" s="277"/>
      <c r="AA298" s="277"/>
      <c r="AB298" s="277"/>
      <c r="AC298" s="279"/>
    </row>
    <row r="299" spans="1:29" s="280" customFormat="1" ht="15">
      <c r="A299" s="277"/>
      <c r="B299" s="277"/>
      <c r="C299" s="103"/>
      <c r="D299" s="103"/>
      <c r="E299" s="103"/>
      <c r="F299" s="277"/>
      <c r="G299" s="277"/>
      <c r="H299" s="278"/>
      <c r="I299" s="277"/>
      <c r="J299" s="277"/>
      <c r="K299" s="277"/>
      <c r="L299" s="277"/>
      <c r="M299" s="277"/>
      <c r="N299" s="277"/>
      <c r="O299" s="277"/>
      <c r="P299" s="277"/>
      <c r="Q299" s="277"/>
      <c r="R299" s="277"/>
      <c r="S299" s="277"/>
      <c r="T299" s="518">
        <f t="shared" si="4"/>
        <v>0</v>
      </c>
      <c r="U299" s="277"/>
      <c r="V299" s="277"/>
      <c r="W299" s="277"/>
      <c r="X299" s="277"/>
      <c r="Y299" s="277"/>
      <c r="Z299" s="277"/>
      <c r="AA299" s="277"/>
      <c r="AB299" s="277"/>
      <c r="AC299" s="279"/>
    </row>
    <row r="300" spans="1:29" s="280" customFormat="1" ht="15">
      <c r="A300" s="277"/>
      <c r="B300" s="277"/>
      <c r="C300" s="103"/>
      <c r="D300" s="103"/>
      <c r="E300" s="103"/>
      <c r="F300" s="277"/>
      <c r="G300" s="277"/>
      <c r="H300" s="278"/>
      <c r="I300" s="277"/>
      <c r="J300" s="277"/>
      <c r="K300" s="277"/>
      <c r="L300" s="277"/>
      <c r="M300" s="277"/>
      <c r="N300" s="277"/>
      <c r="O300" s="277"/>
      <c r="P300" s="277"/>
      <c r="Q300" s="277"/>
      <c r="R300" s="277"/>
      <c r="S300" s="277"/>
      <c r="T300" s="518">
        <f t="shared" si="4"/>
        <v>0</v>
      </c>
      <c r="U300" s="277"/>
      <c r="V300" s="277"/>
      <c r="W300" s="277"/>
      <c r="X300" s="277"/>
      <c r="Y300" s="277"/>
      <c r="Z300" s="277"/>
      <c r="AA300" s="277"/>
      <c r="AB300" s="277"/>
      <c r="AC300" s="279"/>
    </row>
    <row r="301" spans="1:29" s="280" customFormat="1" ht="15">
      <c r="A301" s="277"/>
      <c r="B301" s="277"/>
      <c r="C301" s="103"/>
      <c r="D301" s="103"/>
      <c r="E301" s="103"/>
      <c r="F301" s="277"/>
      <c r="G301" s="277"/>
      <c r="H301" s="278"/>
      <c r="I301" s="277"/>
      <c r="J301" s="277"/>
      <c r="K301" s="277"/>
      <c r="L301" s="277"/>
      <c r="M301" s="277"/>
      <c r="N301" s="277"/>
      <c r="O301" s="277"/>
      <c r="P301" s="277"/>
      <c r="Q301" s="277"/>
      <c r="R301" s="277"/>
      <c r="S301" s="277"/>
      <c r="T301" s="518">
        <f t="shared" si="4"/>
        <v>0</v>
      </c>
      <c r="U301" s="277"/>
      <c r="V301" s="277"/>
      <c r="W301" s="277"/>
      <c r="X301" s="277"/>
      <c r="Y301" s="277"/>
      <c r="Z301" s="277"/>
      <c r="AA301" s="277"/>
      <c r="AB301" s="277"/>
      <c r="AC301" s="279"/>
    </row>
    <row r="302" spans="1:29" s="280" customFormat="1" ht="15">
      <c r="A302" s="277"/>
      <c r="B302" s="277"/>
      <c r="C302" s="103"/>
      <c r="D302" s="103"/>
      <c r="E302" s="103"/>
      <c r="F302" s="277"/>
      <c r="G302" s="277"/>
      <c r="H302" s="278"/>
      <c r="I302" s="277"/>
      <c r="J302" s="277"/>
      <c r="K302" s="277"/>
      <c r="L302" s="277"/>
      <c r="M302" s="277"/>
      <c r="N302" s="277"/>
      <c r="O302" s="277"/>
      <c r="P302" s="277"/>
      <c r="Q302" s="277"/>
      <c r="R302" s="277"/>
      <c r="S302" s="277"/>
      <c r="T302" s="518">
        <f t="shared" si="4"/>
        <v>0</v>
      </c>
      <c r="U302" s="277"/>
      <c r="V302" s="277"/>
      <c r="W302" s="277"/>
      <c r="X302" s="277"/>
      <c r="Y302" s="277"/>
      <c r="Z302" s="277"/>
      <c r="AA302" s="277"/>
      <c r="AB302" s="277"/>
      <c r="AC302" s="279"/>
    </row>
    <row r="303" spans="1:29" s="280" customFormat="1" ht="15">
      <c r="A303" s="277"/>
      <c r="B303" s="277"/>
      <c r="C303" s="103"/>
      <c r="D303" s="103"/>
      <c r="E303" s="103"/>
      <c r="F303" s="277"/>
      <c r="G303" s="277"/>
      <c r="H303" s="278"/>
      <c r="I303" s="277"/>
      <c r="J303" s="277"/>
      <c r="K303" s="277"/>
      <c r="L303" s="277"/>
      <c r="M303" s="277"/>
      <c r="N303" s="277"/>
      <c r="O303" s="277"/>
      <c r="P303" s="277"/>
      <c r="Q303" s="277"/>
      <c r="R303" s="277"/>
      <c r="S303" s="277"/>
      <c r="T303" s="518">
        <f t="shared" si="4"/>
        <v>0</v>
      </c>
      <c r="U303" s="277"/>
      <c r="V303" s="277"/>
      <c r="W303" s="277"/>
      <c r="X303" s="277"/>
      <c r="Y303" s="277"/>
      <c r="Z303" s="277"/>
      <c r="AA303" s="277"/>
      <c r="AB303" s="277"/>
      <c r="AC303" s="279"/>
    </row>
    <row r="304" spans="1:29" s="280" customFormat="1" ht="15">
      <c r="A304" s="277"/>
      <c r="B304" s="277"/>
      <c r="C304" s="103"/>
      <c r="D304" s="103"/>
      <c r="E304" s="103"/>
      <c r="F304" s="277"/>
      <c r="G304" s="277"/>
      <c r="H304" s="278"/>
      <c r="I304" s="277"/>
      <c r="J304" s="277"/>
      <c r="K304" s="277"/>
      <c r="L304" s="277"/>
      <c r="M304" s="277"/>
      <c r="N304" s="277"/>
      <c r="O304" s="277"/>
      <c r="P304" s="277"/>
      <c r="Q304" s="277"/>
      <c r="R304" s="277"/>
      <c r="S304" s="277"/>
      <c r="T304" s="518">
        <f t="shared" si="4"/>
        <v>0</v>
      </c>
      <c r="U304" s="277"/>
      <c r="V304" s="277"/>
      <c r="W304" s="277"/>
      <c r="X304" s="277"/>
      <c r="Y304" s="277"/>
      <c r="Z304" s="277"/>
      <c r="AA304" s="277"/>
      <c r="AB304" s="277"/>
      <c r="AC304" s="279"/>
    </row>
    <row r="305" spans="1:29" s="280" customFormat="1" ht="15">
      <c r="A305" s="277"/>
      <c r="B305" s="277"/>
      <c r="C305" s="103"/>
      <c r="D305" s="103"/>
      <c r="E305" s="103"/>
      <c r="F305" s="277"/>
      <c r="G305" s="277"/>
      <c r="H305" s="278"/>
      <c r="I305" s="277"/>
      <c r="J305" s="277"/>
      <c r="K305" s="277"/>
      <c r="L305" s="277"/>
      <c r="M305" s="277"/>
      <c r="N305" s="277"/>
      <c r="O305" s="277"/>
      <c r="P305" s="277"/>
      <c r="Q305" s="277"/>
      <c r="R305" s="277"/>
      <c r="S305" s="277"/>
      <c r="T305" s="518">
        <f t="shared" si="4"/>
        <v>0</v>
      </c>
      <c r="U305" s="277"/>
      <c r="V305" s="277"/>
      <c r="W305" s="277"/>
      <c r="X305" s="277"/>
      <c r="Y305" s="277"/>
      <c r="Z305" s="277"/>
      <c r="AA305" s="277"/>
      <c r="AB305" s="277"/>
      <c r="AC305" s="279"/>
    </row>
    <row r="306" spans="1:29" s="280" customFormat="1" ht="15">
      <c r="A306" s="277"/>
      <c r="B306" s="277"/>
      <c r="C306" s="103"/>
      <c r="D306" s="103"/>
      <c r="E306" s="103"/>
      <c r="F306" s="277"/>
      <c r="G306" s="277"/>
      <c r="H306" s="278"/>
      <c r="I306" s="277"/>
      <c r="J306" s="277"/>
      <c r="K306" s="277"/>
      <c r="L306" s="277"/>
      <c r="M306" s="277"/>
      <c r="N306" s="277"/>
      <c r="O306" s="277"/>
      <c r="P306" s="277"/>
      <c r="Q306" s="277"/>
      <c r="R306" s="277"/>
      <c r="S306" s="277"/>
      <c r="T306" s="518">
        <f t="shared" si="4"/>
        <v>0</v>
      </c>
      <c r="U306" s="277"/>
      <c r="V306" s="277"/>
      <c r="W306" s="277"/>
      <c r="X306" s="277"/>
      <c r="Y306" s="277"/>
      <c r="Z306" s="277"/>
      <c r="AA306" s="277"/>
      <c r="AB306" s="277"/>
      <c r="AC306" s="279"/>
    </row>
    <row r="307" spans="1:29" s="280" customFormat="1" ht="15">
      <c r="A307" s="277"/>
      <c r="B307" s="277"/>
      <c r="C307" s="103"/>
      <c r="D307" s="103"/>
      <c r="E307" s="103"/>
      <c r="F307" s="277"/>
      <c r="G307" s="277"/>
      <c r="H307" s="278"/>
      <c r="I307" s="277"/>
      <c r="J307" s="277"/>
      <c r="K307" s="277"/>
      <c r="L307" s="277"/>
      <c r="M307" s="277"/>
      <c r="N307" s="277"/>
      <c r="O307" s="277"/>
      <c r="P307" s="277"/>
      <c r="Q307" s="277"/>
      <c r="R307" s="277"/>
      <c r="S307" s="277"/>
      <c r="T307" s="518">
        <f t="shared" si="4"/>
        <v>0</v>
      </c>
      <c r="U307" s="277"/>
      <c r="V307" s="277"/>
      <c r="W307" s="277"/>
      <c r="X307" s="277"/>
      <c r="Y307" s="277"/>
      <c r="Z307" s="277"/>
      <c r="AA307" s="277"/>
      <c r="AB307" s="277"/>
      <c r="AC307" s="279"/>
    </row>
    <row r="308" spans="1:29" s="280" customFormat="1" ht="15">
      <c r="A308" s="277"/>
      <c r="B308" s="277"/>
      <c r="C308" s="103"/>
      <c r="D308" s="103"/>
      <c r="E308" s="103"/>
      <c r="F308" s="277"/>
      <c r="G308" s="277"/>
      <c r="H308" s="278"/>
      <c r="I308" s="277"/>
      <c r="J308" s="277"/>
      <c r="K308" s="277"/>
      <c r="L308" s="277"/>
      <c r="M308" s="277"/>
      <c r="N308" s="277"/>
      <c r="O308" s="277"/>
      <c r="P308" s="277"/>
      <c r="Q308" s="277"/>
      <c r="R308" s="277"/>
      <c r="S308" s="277"/>
      <c r="T308" s="518">
        <f t="shared" si="4"/>
        <v>0</v>
      </c>
      <c r="U308" s="277"/>
      <c r="V308" s="277"/>
      <c r="W308" s="277"/>
      <c r="X308" s="277"/>
      <c r="Y308" s="277"/>
      <c r="Z308" s="277"/>
      <c r="AA308" s="277"/>
      <c r="AB308" s="277"/>
      <c r="AC308" s="279"/>
    </row>
    <row r="309" spans="1:29" s="280" customFormat="1" ht="15">
      <c r="A309" s="277"/>
      <c r="B309" s="277"/>
      <c r="C309" s="103"/>
      <c r="D309" s="103"/>
      <c r="E309" s="103"/>
      <c r="F309" s="277"/>
      <c r="G309" s="277"/>
      <c r="H309" s="278"/>
      <c r="I309" s="277"/>
      <c r="J309" s="277"/>
      <c r="K309" s="277"/>
      <c r="L309" s="277"/>
      <c r="M309" s="277"/>
      <c r="N309" s="277"/>
      <c r="O309" s="277"/>
      <c r="P309" s="277"/>
      <c r="Q309" s="277"/>
      <c r="R309" s="277"/>
      <c r="S309" s="277"/>
      <c r="T309" s="518">
        <f t="shared" si="4"/>
        <v>0</v>
      </c>
      <c r="U309" s="277"/>
      <c r="V309" s="277"/>
      <c r="W309" s="277"/>
      <c r="X309" s="277"/>
      <c r="Y309" s="277"/>
      <c r="Z309" s="277"/>
      <c r="AA309" s="277"/>
      <c r="AB309" s="277"/>
      <c r="AC309" s="279"/>
    </row>
    <row r="310" spans="1:29" s="280" customFormat="1" ht="15">
      <c r="A310" s="277"/>
      <c r="B310" s="277"/>
      <c r="C310" s="103"/>
      <c r="D310" s="103"/>
      <c r="E310" s="103"/>
      <c r="F310" s="277"/>
      <c r="G310" s="277"/>
      <c r="H310" s="278"/>
      <c r="I310" s="277"/>
      <c r="J310" s="277"/>
      <c r="K310" s="277"/>
      <c r="L310" s="277"/>
      <c r="M310" s="277"/>
      <c r="N310" s="277"/>
      <c r="O310" s="277"/>
      <c r="P310" s="277"/>
      <c r="Q310" s="277"/>
      <c r="R310" s="277"/>
      <c r="S310" s="277"/>
      <c r="T310" s="518">
        <f t="shared" si="4"/>
        <v>0</v>
      </c>
      <c r="U310" s="277"/>
      <c r="V310" s="277"/>
      <c r="W310" s="277"/>
      <c r="X310" s="277"/>
      <c r="Y310" s="277"/>
      <c r="Z310" s="277"/>
      <c r="AA310" s="277"/>
      <c r="AB310" s="277"/>
      <c r="AC310" s="279"/>
    </row>
    <row r="311" spans="1:29" s="280" customFormat="1" ht="15">
      <c r="A311" s="277"/>
      <c r="B311" s="277"/>
      <c r="C311" s="103"/>
      <c r="D311" s="103"/>
      <c r="E311" s="103"/>
      <c r="F311" s="277"/>
      <c r="G311" s="277"/>
      <c r="H311" s="278"/>
      <c r="I311" s="277"/>
      <c r="J311" s="277"/>
      <c r="K311" s="277"/>
      <c r="L311" s="277"/>
      <c r="M311" s="277"/>
      <c r="N311" s="277"/>
      <c r="O311" s="277"/>
      <c r="P311" s="277"/>
      <c r="Q311" s="277"/>
      <c r="R311" s="277"/>
      <c r="S311" s="277"/>
      <c r="T311" s="518">
        <f t="shared" si="4"/>
        <v>0</v>
      </c>
      <c r="U311" s="277"/>
      <c r="V311" s="277"/>
      <c r="W311" s="277"/>
      <c r="X311" s="277"/>
      <c r="Y311" s="277"/>
      <c r="Z311" s="277"/>
      <c r="AA311" s="277"/>
      <c r="AB311" s="277"/>
      <c r="AC311" s="279"/>
    </row>
    <row r="312" spans="1:29" s="280" customFormat="1" ht="15">
      <c r="A312" s="277"/>
      <c r="B312" s="277"/>
      <c r="C312" s="103"/>
      <c r="D312" s="103"/>
      <c r="E312" s="103"/>
      <c r="F312" s="277"/>
      <c r="G312" s="277"/>
      <c r="H312" s="278"/>
      <c r="I312" s="277"/>
      <c r="J312" s="277"/>
      <c r="K312" s="277"/>
      <c r="L312" s="277"/>
      <c r="M312" s="277"/>
      <c r="N312" s="277"/>
      <c r="O312" s="277"/>
      <c r="P312" s="277"/>
      <c r="Q312" s="277"/>
      <c r="R312" s="277"/>
      <c r="S312" s="277"/>
      <c r="T312" s="518">
        <f t="shared" si="4"/>
        <v>0</v>
      </c>
      <c r="U312" s="277"/>
      <c r="V312" s="277"/>
      <c r="W312" s="277"/>
      <c r="X312" s="277"/>
      <c r="Y312" s="277"/>
      <c r="Z312" s="277"/>
      <c r="AA312" s="277"/>
      <c r="AB312" s="277"/>
      <c r="AC312" s="279"/>
    </row>
    <row r="313" spans="1:29" s="280" customFormat="1" ht="15">
      <c r="A313" s="277"/>
      <c r="B313" s="277"/>
      <c r="C313" s="103"/>
      <c r="D313" s="103"/>
      <c r="E313" s="103"/>
      <c r="F313" s="277"/>
      <c r="G313" s="277"/>
      <c r="H313" s="278"/>
      <c r="I313" s="277"/>
      <c r="J313" s="277"/>
      <c r="K313" s="277"/>
      <c r="L313" s="277"/>
      <c r="M313" s="277"/>
      <c r="N313" s="277"/>
      <c r="O313" s="277"/>
      <c r="P313" s="277"/>
      <c r="Q313" s="277"/>
      <c r="R313" s="277"/>
      <c r="S313" s="277"/>
      <c r="T313" s="518">
        <f t="shared" si="4"/>
        <v>0</v>
      </c>
      <c r="U313" s="277"/>
      <c r="V313" s="277"/>
      <c r="W313" s="277"/>
      <c r="X313" s="277"/>
      <c r="Y313" s="277"/>
      <c r="Z313" s="277"/>
      <c r="AA313" s="277"/>
      <c r="AB313" s="277"/>
      <c r="AC313" s="279"/>
    </row>
    <row r="314" spans="1:29" s="280" customFormat="1" ht="15">
      <c r="A314" s="277"/>
      <c r="B314" s="277"/>
      <c r="C314" s="103"/>
      <c r="D314" s="103"/>
      <c r="E314" s="103"/>
      <c r="F314" s="277"/>
      <c r="G314" s="277"/>
      <c r="H314" s="278"/>
      <c r="I314" s="277"/>
      <c r="J314" s="277"/>
      <c r="K314" s="277"/>
      <c r="L314" s="277"/>
      <c r="M314" s="277"/>
      <c r="N314" s="277"/>
      <c r="O314" s="277"/>
      <c r="P314" s="277"/>
      <c r="Q314" s="277"/>
      <c r="R314" s="277"/>
      <c r="S314" s="277"/>
      <c r="T314" s="518">
        <f t="shared" si="4"/>
        <v>0</v>
      </c>
      <c r="U314" s="277"/>
      <c r="V314" s="277"/>
      <c r="W314" s="277"/>
      <c r="X314" s="277"/>
      <c r="Y314" s="277"/>
      <c r="Z314" s="277"/>
      <c r="AA314" s="277"/>
      <c r="AB314" s="277"/>
      <c r="AC314" s="279"/>
    </row>
    <row r="315" spans="1:29" s="280" customFormat="1" ht="15">
      <c r="A315" s="277"/>
      <c r="B315" s="277"/>
      <c r="C315" s="103"/>
      <c r="D315" s="103"/>
      <c r="E315" s="103"/>
      <c r="F315" s="277"/>
      <c r="G315" s="277"/>
      <c r="H315" s="278"/>
      <c r="I315" s="277"/>
      <c r="J315" s="277"/>
      <c r="K315" s="277"/>
      <c r="L315" s="277"/>
      <c r="M315" s="277"/>
      <c r="N315" s="277"/>
      <c r="O315" s="277"/>
      <c r="P315" s="277"/>
      <c r="Q315" s="277"/>
      <c r="R315" s="277"/>
      <c r="S315" s="277"/>
      <c r="T315" s="518">
        <f t="shared" si="4"/>
        <v>0</v>
      </c>
      <c r="U315" s="277"/>
      <c r="V315" s="277"/>
      <c r="W315" s="277"/>
      <c r="X315" s="277"/>
      <c r="Y315" s="277"/>
      <c r="Z315" s="277"/>
      <c r="AA315" s="277"/>
      <c r="AB315" s="277"/>
      <c r="AC315" s="279"/>
    </row>
    <row r="316" spans="1:29" s="280" customFormat="1" ht="15">
      <c r="A316" s="277"/>
      <c r="B316" s="277"/>
      <c r="C316" s="103"/>
      <c r="D316" s="103"/>
      <c r="E316" s="103"/>
      <c r="F316" s="277"/>
      <c r="G316" s="277"/>
      <c r="H316" s="278"/>
      <c r="I316" s="277"/>
      <c r="J316" s="277"/>
      <c r="K316" s="277"/>
      <c r="L316" s="277"/>
      <c r="M316" s="277"/>
      <c r="N316" s="277"/>
      <c r="O316" s="277"/>
      <c r="P316" s="277"/>
      <c r="Q316" s="277"/>
      <c r="R316" s="277"/>
      <c r="S316" s="277"/>
      <c r="T316" s="518">
        <f t="shared" si="4"/>
        <v>0</v>
      </c>
      <c r="U316" s="277"/>
      <c r="V316" s="277"/>
      <c r="W316" s="277"/>
      <c r="X316" s="277"/>
      <c r="Y316" s="277"/>
      <c r="Z316" s="277"/>
      <c r="AA316" s="277"/>
      <c r="AB316" s="277"/>
      <c r="AC316" s="279"/>
    </row>
    <row r="317" spans="1:29" s="280" customFormat="1" ht="15">
      <c r="A317" s="277"/>
      <c r="B317" s="277"/>
      <c r="C317" s="103"/>
      <c r="D317" s="103"/>
      <c r="E317" s="103"/>
      <c r="F317" s="277"/>
      <c r="G317" s="277"/>
      <c r="H317" s="278"/>
      <c r="I317" s="277"/>
      <c r="J317" s="277"/>
      <c r="K317" s="277"/>
      <c r="L317" s="277"/>
      <c r="M317" s="277"/>
      <c r="N317" s="277"/>
      <c r="O317" s="277"/>
      <c r="P317" s="277"/>
      <c r="Q317" s="277"/>
      <c r="R317" s="277"/>
      <c r="S317" s="277"/>
      <c r="T317" s="518">
        <f t="shared" si="4"/>
        <v>0</v>
      </c>
      <c r="U317" s="277"/>
      <c r="V317" s="277"/>
      <c r="W317" s="277"/>
      <c r="X317" s="277"/>
      <c r="Y317" s="277"/>
      <c r="Z317" s="277"/>
      <c r="AA317" s="277"/>
      <c r="AB317" s="277"/>
      <c r="AC317" s="279"/>
    </row>
    <row r="318" spans="1:29" s="280" customFormat="1" ht="15">
      <c r="A318" s="277"/>
      <c r="B318" s="277"/>
      <c r="C318" s="103"/>
      <c r="D318" s="103"/>
      <c r="E318" s="103"/>
      <c r="F318" s="277"/>
      <c r="G318" s="277"/>
      <c r="H318" s="278"/>
      <c r="I318" s="277"/>
      <c r="J318" s="277"/>
      <c r="K318" s="277"/>
      <c r="L318" s="277"/>
      <c r="M318" s="277"/>
      <c r="N318" s="277"/>
      <c r="O318" s="277"/>
      <c r="P318" s="277"/>
      <c r="Q318" s="277"/>
      <c r="R318" s="277"/>
      <c r="S318" s="277"/>
      <c r="T318" s="518">
        <f t="shared" si="4"/>
        <v>0</v>
      </c>
      <c r="U318" s="277"/>
      <c r="V318" s="277"/>
      <c r="W318" s="277"/>
      <c r="X318" s="277"/>
      <c r="Y318" s="277"/>
      <c r="Z318" s="277"/>
      <c r="AA318" s="277"/>
      <c r="AB318" s="277"/>
      <c r="AC318" s="279"/>
    </row>
    <row r="319" spans="1:29" s="280" customFormat="1" ht="15">
      <c r="A319" s="277"/>
      <c r="B319" s="277"/>
      <c r="C319" s="103"/>
      <c r="D319" s="103"/>
      <c r="E319" s="103"/>
      <c r="F319" s="277"/>
      <c r="G319" s="277"/>
      <c r="H319" s="278"/>
      <c r="I319" s="277"/>
      <c r="J319" s="277"/>
      <c r="K319" s="277"/>
      <c r="L319" s="277"/>
      <c r="M319" s="277"/>
      <c r="N319" s="277"/>
      <c r="O319" s="277"/>
      <c r="P319" s="277"/>
      <c r="Q319" s="277"/>
      <c r="R319" s="277"/>
      <c r="S319" s="277"/>
      <c r="T319" s="518">
        <f t="shared" si="4"/>
        <v>0</v>
      </c>
      <c r="U319" s="277"/>
      <c r="V319" s="277"/>
      <c r="W319" s="277"/>
      <c r="X319" s="277"/>
      <c r="Y319" s="277"/>
      <c r="Z319" s="277"/>
      <c r="AA319" s="277"/>
      <c r="AB319" s="277"/>
      <c r="AC319" s="279"/>
    </row>
    <row r="320" spans="1:29" s="280" customFormat="1" ht="15">
      <c r="A320" s="277"/>
      <c r="B320" s="277"/>
      <c r="C320" s="103"/>
      <c r="D320" s="103"/>
      <c r="E320" s="103"/>
      <c r="F320" s="277"/>
      <c r="G320" s="277"/>
      <c r="H320" s="278"/>
      <c r="I320" s="277"/>
      <c r="J320" s="277"/>
      <c r="K320" s="277"/>
      <c r="L320" s="277"/>
      <c r="M320" s="277"/>
      <c r="N320" s="277"/>
      <c r="O320" s="277"/>
      <c r="P320" s="277"/>
      <c r="Q320" s="277"/>
      <c r="R320" s="277"/>
      <c r="S320" s="277"/>
      <c r="T320" s="518">
        <f t="shared" si="4"/>
        <v>0</v>
      </c>
      <c r="U320" s="277"/>
      <c r="V320" s="277"/>
      <c r="W320" s="277"/>
      <c r="X320" s="277"/>
      <c r="Y320" s="277"/>
      <c r="Z320" s="277"/>
      <c r="AA320" s="277"/>
      <c r="AB320" s="277"/>
      <c r="AC320" s="279"/>
    </row>
    <row r="321" spans="1:29" s="280" customFormat="1" ht="15">
      <c r="A321" s="277"/>
      <c r="B321" s="277"/>
      <c r="C321" s="103"/>
      <c r="D321" s="103"/>
      <c r="E321" s="103"/>
      <c r="F321" s="277"/>
      <c r="G321" s="277"/>
      <c r="H321" s="278"/>
      <c r="I321" s="277"/>
      <c r="J321" s="277"/>
      <c r="K321" s="277"/>
      <c r="L321" s="277"/>
      <c r="M321" s="277"/>
      <c r="N321" s="277"/>
      <c r="O321" s="277"/>
      <c r="P321" s="277"/>
      <c r="Q321" s="277"/>
      <c r="R321" s="277"/>
      <c r="S321" s="277"/>
      <c r="T321" s="518">
        <f t="shared" si="4"/>
        <v>0</v>
      </c>
      <c r="U321" s="277"/>
      <c r="V321" s="277"/>
      <c r="W321" s="277"/>
      <c r="X321" s="277"/>
      <c r="Y321" s="277"/>
      <c r="Z321" s="277"/>
      <c r="AA321" s="277"/>
      <c r="AB321" s="277"/>
      <c r="AC321" s="279"/>
    </row>
    <row r="322" spans="1:29" s="280" customFormat="1" ht="15">
      <c r="A322" s="277"/>
      <c r="B322" s="277"/>
      <c r="C322" s="103"/>
      <c r="D322" s="103"/>
      <c r="E322" s="103"/>
      <c r="F322" s="277"/>
      <c r="G322" s="277"/>
      <c r="H322" s="278"/>
      <c r="I322" s="277"/>
      <c r="J322" s="277"/>
      <c r="K322" s="277"/>
      <c r="L322" s="277"/>
      <c r="M322" s="277"/>
      <c r="N322" s="277"/>
      <c r="O322" s="277"/>
      <c r="P322" s="277"/>
      <c r="Q322" s="277"/>
      <c r="R322" s="277"/>
      <c r="S322" s="277"/>
      <c r="T322" s="518">
        <f t="shared" si="4"/>
        <v>0</v>
      </c>
      <c r="U322" s="277"/>
      <c r="V322" s="277"/>
      <c r="W322" s="277"/>
      <c r="X322" s="277"/>
      <c r="Y322" s="277"/>
      <c r="Z322" s="277"/>
      <c r="AA322" s="277"/>
      <c r="AB322" s="277"/>
      <c r="AC322" s="279"/>
    </row>
    <row r="323" spans="1:29" s="280" customFormat="1" ht="15">
      <c r="A323" s="277"/>
      <c r="B323" s="277"/>
      <c r="C323" s="103"/>
      <c r="D323" s="103"/>
      <c r="E323" s="103"/>
      <c r="F323" s="277"/>
      <c r="G323" s="277"/>
      <c r="H323" s="278"/>
      <c r="I323" s="277"/>
      <c r="J323" s="277"/>
      <c r="K323" s="277"/>
      <c r="L323" s="277"/>
      <c r="M323" s="277"/>
      <c r="N323" s="277"/>
      <c r="O323" s="277"/>
      <c r="P323" s="277"/>
      <c r="Q323" s="277"/>
      <c r="R323" s="277"/>
      <c r="S323" s="277"/>
      <c r="T323" s="518">
        <f t="shared" si="4"/>
        <v>0</v>
      </c>
      <c r="U323" s="277"/>
      <c r="V323" s="277"/>
      <c r="W323" s="277"/>
      <c r="X323" s="277"/>
      <c r="Y323" s="277"/>
      <c r="Z323" s="277"/>
      <c r="AA323" s="277"/>
      <c r="AB323" s="277"/>
      <c r="AC323" s="279"/>
    </row>
    <row r="324" spans="1:29" s="280" customFormat="1" ht="15">
      <c r="A324" s="277"/>
      <c r="B324" s="277"/>
      <c r="C324" s="103"/>
      <c r="D324" s="103"/>
      <c r="E324" s="103"/>
      <c r="F324" s="277"/>
      <c r="G324" s="277"/>
      <c r="H324" s="278"/>
      <c r="I324" s="277"/>
      <c r="J324" s="277"/>
      <c r="K324" s="277"/>
      <c r="L324" s="277"/>
      <c r="M324" s="277"/>
      <c r="N324" s="277"/>
      <c r="O324" s="277"/>
      <c r="P324" s="277"/>
      <c r="Q324" s="277"/>
      <c r="R324" s="277"/>
      <c r="S324" s="277"/>
      <c r="T324" s="518">
        <f t="shared" si="4"/>
        <v>0</v>
      </c>
      <c r="U324" s="277"/>
      <c r="V324" s="277"/>
      <c r="W324" s="277"/>
      <c r="X324" s="277"/>
      <c r="Y324" s="277"/>
      <c r="Z324" s="277"/>
      <c r="AA324" s="277"/>
      <c r="AB324" s="277"/>
      <c r="AC324" s="279"/>
    </row>
    <row r="325" spans="1:29" s="280" customFormat="1" ht="15">
      <c r="A325" s="277"/>
      <c r="B325" s="277"/>
      <c r="C325" s="103"/>
      <c r="D325" s="103"/>
      <c r="E325" s="103"/>
      <c r="F325" s="277"/>
      <c r="G325" s="277"/>
      <c r="H325" s="278"/>
      <c r="I325" s="277"/>
      <c r="J325" s="277"/>
      <c r="K325" s="277"/>
      <c r="L325" s="277"/>
      <c r="M325" s="277"/>
      <c r="N325" s="277"/>
      <c r="O325" s="277"/>
      <c r="P325" s="277"/>
      <c r="Q325" s="277"/>
      <c r="R325" s="277"/>
      <c r="S325" s="277"/>
      <c r="T325" s="518">
        <f t="shared" si="4"/>
        <v>0</v>
      </c>
      <c r="U325" s="277"/>
      <c r="V325" s="277"/>
      <c r="W325" s="277"/>
      <c r="X325" s="277"/>
      <c r="Y325" s="277"/>
      <c r="Z325" s="277"/>
      <c r="AA325" s="277"/>
      <c r="AB325" s="277"/>
      <c r="AC325" s="279"/>
    </row>
    <row r="326" spans="1:29" s="280" customFormat="1" ht="15">
      <c r="A326" s="277"/>
      <c r="B326" s="277"/>
      <c r="C326" s="103"/>
      <c r="D326" s="103"/>
      <c r="E326" s="103"/>
      <c r="F326" s="277"/>
      <c r="G326" s="277"/>
      <c r="H326" s="278"/>
      <c r="I326" s="277"/>
      <c r="J326" s="277"/>
      <c r="K326" s="277"/>
      <c r="L326" s="277"/>
      <c r="M326" s="277"/>
      <c r="N326" s="277"/>
      <c r="O326" s="277"/>
      <c r="P326" s="277"/>
      <c r="Q326" s="277"/>
      <c r="R326" s="277"/>
      <c r="S326" s="277"/>
      <c r="T326" s="518">
        <f t="shared" si="4"/>
        <v>0</v>
      </c>
      <c r="U326" s="277"/>
      <c r="V326" s="277"/>
      <c r="W326" s="277"/>
      <c r="X326" s="277"/>
      <c r="Y326" s="277"/>
      <c r="Z326" s="277"/>
      <c r="AA326" s="277"/>
      <c r="AB326" s="277"/>
      <c r="AC326" s="279"/>
    </row>
    <row r="327" spans="1:29" s="280" customFormat="1" ht="15">
      <c r="A327" s="277"/>
      <c r="B327" s="277"/>
      <c r="C327" s="103"/>
      <c r="D327" s="103"/>
      <c r="E327" s="103"/>
      <c r="F327" s="277"/>
      <c r="G327" s="277"/>
      <c r="H327" s="278"/>
      <c r="I327" s="277"/>
      <c r="J327" s="277"/>
      <c r="K327" s="277"/>
      <c r="L327" s="277"/>
      <c r="M327" s="277"/>
      <c r="N327" s="277"/>
      <c r="O327" s="277"/>
      <c r="P327" s="277"/>
      <c r="Q327" s="277"/>
      <c r="R327" s="277"/>
      <c r="S327" s="277"/>
      <c r="T327" s="518">
        <f t="shared" si="4"/>
        <v>0</v>
      </c>
      <c r="U327" s="277"/>
      <c r="V327" s="277"/>
      <c r="W327" s="277"/>
      <c r="X327" s="277"/>
      <c r="Y327" s="277"/>
      <c r="Z327" s="277"/>
      <c r="AA327" s="277"/>
      <c r="AB327" s="277"/>
      <c r="AC327" s="279"/>
    </row>
    <row r="328" spans="1:29" s="280" customFormat="1" ht="15">
      <c r="A328" s="277"/>
      <c r="B328" s="277"/>
      <c r="C328" s="103"/>
      <c r="D328" s="103"/>
      <c r="E328" s="103"/>
      <c r="F328" s="277"/>
      <c r="G328" s="277"/>
      <c r="H328" s="278"/>
      <c r="I328" s="277"/>
      <c r="J328" s="277"/>
      <c r="K328" s="277"/>
      <c r="L328" s="277"/>
      <c r="M328" s="277"/>
      <c r="N328" s="277"/>
      <c r="O328" s="277"/>
      <c r="P328" s="277"/>
      <c r="Q328" s="277"/>
      <c r="R328" s="277"/>
      <c r="S328" s="277"/>
      <c r="T328" s="518">
        <f t="shared" si="4"/>
        <v>0</v>
      </c>
      <c r="U328" s="277"/>
      <c r="V328" s="277"/>
      <c r="W328" s="277"/>
      <c r="X328" s="277"/>
      <c r="Y328" s="277"/>
      <c r="Z328" s="277"/>
      <c r="AA328" s="277"/>
      <c r="AB328" s="277"/>
      <c r="AC328" s="279"/>
    </row>
    <row r="329" spans="1:29" s="280" customFormat="1" ht="15">
      <c r="A329" s="277"/>
      <c r="B329" s="277"/>
      <c r="C329" s="103"/>
      <c r="D329" s="103"/>
      <c r="E329" s="103"/>
      <c r="F329" s="277"/>
      <c r="G329" s="277"/>
      <c r="H329" s="278"/>
      <c r="I329" s="277"/>
      <c r="J329" s="277"/>
      <c r="K329" s="277"/>
      <c r="L329" s="277"/>
      <c r="M329" s="277"/>
      <c r="N329" s="277"/>
      <c r="O329" s="277"/>
      <c r="P329" s="277"/>
      <c r="Q329" s="277"/>
      <c r="R329" s="277"/>
      <c r="S329" s="277"/>
      <c r="T329" s="518">
        <f t="shared" si="4"/>
        <v>0</v>
      </c>
      <c r="U329" s="277"/>
      <c r="V329" s="277"/>
      <c r="W329" s="277"/>
      <c r="X329" s="277"/>
      <c r="Y329" s="277"/>
      <c r="Z329" s="277"/>
      <c r="AA329" s="277"/>
      <c r="AB329" s="277"/>
      <c r="AC329" s="279"/>
    </row>
    <row r="330" spans="1:29" s="280" customFormat="1" ht="15">
      <c r="A330" s="277"/>
      <c r="B330" s="277"/>
      <c r="C330" s="103"/>
      <c r="D330" s="103"/>
      <c r="E330" s="103"/>
      <c r="F330" s="277"/>
      <c r="G330" s="277"/>
      <c r="H330" s="278"/>
      <c r="I330" s="277"/>
      <c r="J330" s="277"/>
      <c r="K330" s="277"/>
      <c r="L330" s="277"/>
      <c r="M330" s="277"/>
      <c r="N330" s="277"/>
      <c r="O330" s="277"/>
      <c r="P330" s="277"/>
      <c r="Q330" s="277"/>
      <c r="R330" s="277"/>
      <c r="S330" s="277"/>
      <c r="T330" s="518">
        <f t="shared" si="4"/>
        <v>0</v>
      </c>
      <c r="U330" s="277"/>
      <c r="V330" s="277"/>
      <c r="W330" s="277"/>
      <c r="X330" s="277"/>
      <c r="Y330" s="277"/>
      <c r="Z330" s="277"/>
      <c r="AA330" s="277"/>
      <c r="AB330" s="277"/>
      <c r="AC330" s="279"/>
    </row>
    <row r="331" spans="1:29" s="280" customFormat="1" ht="15">
      <c r="A331" s="277"/>
      <c r="B331" s="277"/>
      <c r="C331" s="103"/>
      <c r="D331" s="103"/>
      <c r="E331" s="103"/>
      <c r="F331" s="277"/>
      <c r="G331" s="277"/>
      <c r="H331" s="278"/>
      <c r="I331" s="277"/>
      <c r="J331" s="277"/>
      <c r="K331" s="277"/>
      <c r="L331" s="277"/>
      <c r="M331" s="277"/>
      <c r="N331" s="277"/>
      <c r="O331" s="277"/>
      <c r="P331" s="277"/>
      <c r="Q331" s="277"/>
      <c r="R331" s="277"/>
      <c r="S331" s="277"/>
      <c r="T331" s="518">
        <f t="shared" si="4"/>
        <v>0</v>
      </c>
      <c r="U331" s="277"/>
      <c r="V331" s="277"/>
      <c r="W331" s="277"/>
      <c r="X331" s="277"/>
      <c r="Y331" s="277"/>
      <c r="Z331" s="277"/>
      <c r="AA331" s="277"/>
      <c r="AB331" s="277"/>
      <c r="AC331" s="279"/>
    </row>
    <row r="332" spans="1:29" s="280" customFormat="1" ht="15">
      <c r="A332" s="277"/>
      <c r="B332" s="277"/>
      <c r="C332" s="103"/>
      <c r="D332" s="103"/>
      <c r="E332" s="103"/>
      <c r="F332" s="277"/>
      <c r="G332" s="277"/>
      <c r="H332" s="278"/>
      <c r="I332" s="277"/>
      <c r="J332" s="277"/>
      <c r="K332" s="277"/>
      <c r="L332" s="277"/>
      <c r="M332" s="277"/>
      <c r="N332" s="277"/>
      <c r="O332" s="277"/>
      <c r="P332" s="277"/>
      <c r="Q332" s="277"/>
      <c r="R332" s="277"/>
      <c r="S332" s="277"/>
      <c r="T332" s="518">
        <f t="shared" si="4"/>
        <v>0</v>
      </c>
      <c r="U332" s="277"/>
      <c r="V332" s="277"/>
      <c r="W332" s="277"/>
      <c r="X332" s="277"/>
      <c r="Y332" s="277"/>
      <c r="Z332" s="277"/>
      <c r="AA332" s="277"/>
      <c r="AB332" s="277"/>
      <c r="AC332" s="279"/>
    </row>
    <row r="333" spans="1:29" s="280" customFormat="1" ht="15">
      <c r="A333" s="277"/>
      <c r="B333" s="277"/>
      <c r="C333" s="103"/>
      <c r="D333" s="103"/>
      <c r="E333" s="103"/>
      <c r="F333" s="277"/>
      <c r="G333" s="277"/>
      <c r="H333" s="278"/>
      <c r="I333" s="277"/>
      <c r="J333" s="277"/>
      <c r="K333" s="277"/>
      <c r="L333" s="277"/>
      <c r="M333" s="277"/>
      <c r="N333" s="277"/>
      <c r="O333" s="277"/>
      <c r="P333" s="277"/>
      <c r="Q333" s="277"/>
      <c r="R333" s="277"/>
      <c r="S333" s="277"/>
      <c r="T333" s="518">
        <f t="shared" si="4"/>
        <v>0</v>
      </c>
      <c r="U333" s="277"/>
      <c r="V333" s="277"/>
      <c r="W333" s="277"/>
      <c r="X333" s="277"/>
      <c r="Y333" s="277"/>
      <c r="Z333" s="277"/>
      <c r="AA333" s="277"/>
      <c r="AB333" s="277"/>
      <c r="AC333" s="279"/>
    </row>
    <row r="334" spans="1:29" s="280" customFormat="1" ht="15">
      <c r="A334" s="277"/>
      <c r="B334" s="277"/>
      <c r="C334" s="103"/>
      <c r="D334" s="103"/>
      <c r="E334" s="103"/>
      <c r="F334" s="277"/>
      <c r="G334" s="277"/>
      <c r="H334" s="278"/>
      <c r="I334" s="277"/>
      <c r="J334" s="277"/>
      <c r="K334" s="277"/>
      <c r="L334" s="277"/>
      <c r="M334" s="277"/>
      <c r="N334" s="277"/>
      <c r="O334" s="277"/>
      <c r="P334" s="277"/>
      <c r="Q334" s="277"/>
      <c r="R334" s="277"/>
      <c r="S334" s="277"/>
      <c r="T334" s="518">
        <f t="shared" ref="T334:T397" si="5">SUM($I334:$S334)</f>
        <v>0</v>
      </c>
      <c r="U334" s="277"/>
      <c r="V334" s="277"/>
      <c r="W334" s="277"/>
      <c r="X334" s="277"/>
      <c r="Y334" s="277"/>
      <c r="Z334" s="277"/>
      <c r="AA334" s="277"/>
      <c r="AB334" s="277"/>
      <c r="AC334" s="279"/>
    </row>
    <row r="335" spans="1:29" s="280" customFormat="1" ht="15">
      <c r="A335" s="277"/>
      <c r="B335" s="277"/>
      <c r="C335" s="103"/>
      <c r="D335" s="103"/>
      <c r="E335" s="103"/>
      <c r="F335" s="277"/>
      <c r="G335" s="277"/>
      <c r="H335" s="278"/>
      <c r="I335" s="277"/>
      <c r="J335" s="277"/>
      <c r="K335" s="277"/>
      <c r="L335" s="277"/>
      <c r="M335" s="277"/>
      <c r="N335" s="277"/>
      <c r="O335" s="277"/>
      <c r="P335" s="277"/>
      <c r="Q335" s="277"/>
      <c r="R335" s="277"/>
      <c r="S335" s="277"/>
      <c r="T335" s="518">
        <f t="shared" si="5"/>
        <v>0</v>
      </c>
      <c r="U335" s="277"/>
      <c r="V335" s="277"/>
      <c r="W335" s="277"/>
      <c r="X335" s="277"/>
      <c r="Y335" s="277"/>
      <c r="Z335" s="277"/>
      <c r="AA335" s="277"/>
      <c r="AB335" s="277"/>
      <c r="AC335" s="279"/>
    </row>
    <row r="336" spans="1:29" s="280" customFormat="1" ht="15">
      <c r="A336" s="277"/>
      <c r="B336" s="277"/>
      <c r="C336" s="103"/>
      <c r="D336" s="103"/>
      <c r="E336" s="103"/>
      <c r="F336" s="277"/>
      <c r="G336" s="277"/>
      <c r="H336" s="278"/>
      <c r="I336" s="277"/>
      <c r="J336" s="277"/>
      <c r="K336" s="277"/>
      <c r="L336" s="277"/>
      <c r="M336" s="277"/>
      <c r="N336" s="277"/>
      <c r="O336" s="277"/>
      <c r="P336" s="277"/>
      <c r="Q336" s="277"/>
      <c r="R336" s="277"/>
      <c r="S336" s="277"/>
      <c r="T336" s="518">
        <f t="shared" si="5"/>
        <v>0</v>
      </c>
      <c r="U336" s="277"/>
      <c r="V336" s="277"/>
      <c r="W336" s="277"/>
      <c r="X336" s="277"/>
      <c r="Y336" s="277"/>
      <c r="Z336" s="277"/>
      <c r="AA336" s="277"/>
      <c r="AB336" s="277"/>
      <c r="AC336" s="279"/>
    </row>
    <row r="337" spans="1:29" s="280" customFormat="1" ht="15">
      <c r="A337" s="277"/>
      <c r="B337" s="277"/>
      <c r="C337" s="103"/>
      <c r="D337" s="103"/>
      <c r="E337" s="103"/>
      <c r="F337" s="277"/>
      <c r="G337" s="277"/>
      <c r="H337" s="278"/>
      <c r="I337" s="277"/>
      <c r="J337" s="277"/>
      <c r="K337" s="277"/>
      <c r="L337" s="277"/>
      <c r="M337" s="277"/>
      <c r="N337" s="277"/>
      <c r="O337" s="277"/>
      <c r="P337" s="277"/>
      <c r="Q337" s="277"/>
      <c r="R337" s="277"/>
      <c r="S337" s="277"/>
      <c r="T337" s="518">
        <f t="shared" si="5"/>
        <v>0</v>
      </c>
      <c r="U337" s="277"/>
      <c r="V337" s="277"/>
      <c r="W337" s="277"/>
      <c r="X337" s="277"/>
      <c r="Y337" s="277"/>
      <c r="Z337" s="277"/>
      <c r="AA337" s="277"/>
      <c r="AB337" s="277"/>
      <c r="AC337" s="279"/>
    </row>
    <row r="338" spans="1:29" s="280" customFormat="1" ht="15">
      <c r="A338" s="277"/>
      <c r="B338" s="277"/>
      <c r="C338" s="103"/>
      <c r="D338" s="103"/>
      <c r="E338" s="103"/>
      <c r="F338" s="277"/>
      <c r="G338" s="277"/>
      <c r="H338" s="278"/>
      <c r="I338" s="277"/>
      <c r="J338" s="277"/>
      <c r="K338" s="277"/>
      <c r="L338" s="277"/>
      <c r="M338" s="277"/>
      <c r="N338" s="277"/>
      <c r="O338" s="277"/>
      <c r="P338" s="277"/>
      <c r="Q338" s="277"/>
      <c r="R338" s="277"/>
      <c r="S338" s="277"/>
      <c r="T338" s="518">
        <f t="shared" si="5"/>
        <v>0</v>
      </c>
      <c r="U338" s="277"/>
      <c r="V338" s="277"/>
      <c r="W338" s="277"/>
      <c r="X338" s="277"/>
      <c r="Y338" s="277"/>
      <c r="Z338" s="277"/>
      <c r="AA338" s="277"/>
      <c r="AB338" s="277"/>
      <c r="AC338" s="279"/>
    </row>
    <row r="339" spans="1:29" s="280" customFormat="1" ht="15">
      <c r="A339" s="277"/>
      <c r="B339" s="277"/>
      <c r="C339" s="103"/>
      <c r="D339" s="103"/>
      <c r="E339" s="103"/>
      <c r="F339" s="277"/>
      <c r="G339" s="277"/>
      <c r="H339" s="278"/>
      <c r="I339" s="277"/>
      <c r="J339" s="277"/>
      <c r="K339" s="277"/>
      <c r="L339" s="277"/>
      <c r="M339" s="277"/>
      <c r="N339" s="277"/>
      <c r="O339" s="277"/>
      <c r="P339" s="277"/>
      <c r="Q339" s="277"/>
      <c r="R339" s="277"/>
      <c r="S339" s="277"/>
      <c r="T339" s="518">
        <f t="shared" si="5"/>
        <v>0</v>
      </c>
      <c r="U339" s="277"/>
      <c r="V339" s="277"/>
      <c r="W339" s="277"/>
      <c r="X339" s="277"/>
      <c r="Y339" s="277"/>
      <c r="Z339" s="277"/>
      <c r="AA339" s="277"/>
      <c r="AB339" s="277"/>
      <c r="AC339" s="279"/>
    </row>
    <row r="340" spans="1:29" s="280" customFormat="1" ht="15">
      <c r="A340" s="277"/>
      <c r="B340" s="277"/>
      <c r="C340" s="103"/>
      <c r="D340" s="103"/>
      <c r="E340" s="103"/>
      <c r="F340" s="277"/>
      <c r="G340" s="277"/>
      <c r="H340" s="278"/>
      <c r="I340" s="277"/>
      <c r="J340" s="277"/>
      <c r="K340" s="277"/>
      <c r="L340" s="277"/>
      <c r="M340" s="277"/>
      <c r="N340" s="277"/>
      <c r="O340" s="277"/>
      <c r="P340" s="277"/>
      <c r="Q340" s="277"/>
      <c r="R340" s="277"/>
      <c r="S340" s="277"/>
      <c r="T340" s="518">
        <f t="shared" si="5"/>
        <v>0</v>
      </c>
      <c r="U340" s="277"/>
      <c r="V340" s="277"/>
      <c r="W340" s="277"/>
      <c r="X340" s="277"/>
      <c r="Y340" s="277"/>
      <c r="Z340" s="277"/>
      <c r="AA340" s="277"/>
      <c r="AB340" s="277"/>
      <c r="AC340" s="279"/>
    </row>
    <row r="341" spans="1:29" s="280" customFormat="1" ht="15">
      <c r="A341" s="277"/>
      <c r="B341" s="277"/>
      <c r="C341" s="103"/>
      <c r="D341" s="103"/>
      <c r="E341" s="103"/>
      <c r="F341" s="277"/>
      <c r="G341" s="277"/>
      <c r="H341" s="278"/>
      <c r="I341" s="277"/>
      <c r="J341" s="277"/>
      <c r="K341" s="277"/>
      <c r="L341" s="277"/>
      <c r="M341" s="277"/>
      <c r="N341" s="277"/>
      <c r="O341" s="277"/>
      <c r="P341" s="277"/>
      <c r="Q341" s="277"/>
      <c r="R341" s="277"/>
      <c r="S341" s="277"/>
      <c r="T341" s="518">
        <f t="shared" si="5"/>
        <v>0</v>
      </c>
      <c r="U341" s="277"/>
      <c r="V341" s="277"/>
      <c r="W341" s="277"/>
      <c r="X341" s="277"/>
      <c r="Y341" s="277"/>
      <c r="Z341" s="277"/>
      <c r="AA341" s="277"/>
      <c r="AB341" s="277"/>
      <c r="AC341" s="279"/>
    </row>
    <row r="342" spans="1:29" s="280" customFormat="1" ht="15">
      <c r="A342" s="277"/>
      <c r="B342" s="277"/>
      <c r="C342" s="103"/>
      <c r="D342" s="103"/>
      <c r="E342" s="103"/>
      <c r="F342" s="277"/>
      <c r="G342" s="277"/>
      <c r="H342" s="278"/>
      <c r="I342" s="277"/>
      <c r="J342" s="277"/>
      <c r="K342" s="277"/>
      <c r="L342" s="277"/>
      <c r="M342" s="277"/>
      <c r="N342" s="277"/>
      <c r="O342" s="277"/>
      <c r="P342" s="277"/>
      <c r="Q342" s="277"/>
      <c r="R342" s="277"/>
      <c r="S342" s="277"/>
      <c r="T342" s="518">
        <f t="shared" si="5"/>
        <v>0</v>
      </c>
      <c r="U342" s="277"/>
      <c r="V342" s="277"/>
      <c r="W342" s="277"/>
      <c r="X342" s="277"/>
      <c r="Y342" s="277"/>
      <c r="Z342" s="277"/>
      <c r="AA342" s="277"/>
      <c r="AB342" s="277"/>
      <c r="AC342" s="279"/>
    </row>
    <row r="343" spans="1:29" s="280" customFormat="1" ht="15">
      <c r="A343" s="277"/>
      <c r="B343" s="277"/>
      <c r="C343" s="103"/>
      <c r="D343" s="103"/>
      <c r="E343" s="103"/>
      <c r="F343" s="277"/>
      <c r="G343" s="277"/>
      <c r="H343" s="278"/>
      <c r="I343" s="277"/>
      <c r="J343" s="277"/>
      <c r="K343" s="277"/>
      <c r="L343" s="277"/>
      <c r="M343" s="277"/>
      <c r="N343" s="277"/>
      <c r="O343" s="277"/>
      <c r="P343" s="277"/>
      <c r="Q343" s="277"/>
      <c r="R343" s="277"/>
      <c r="S343" s="277"/>
      <c r="T343" s="518">
        <f t="shared" si="5"/>
        <v>0</v>
      </c>
      <c r="U343" s="277"/>
      <c r="V343" s="277"/>
      <c r="W343" s="277"/>
      <c r="X343" s="277"/>
      <c r="Y343" s="277"/>
      <c r="Z343" s="277"/>
      <c r="AA343" s="277"/>
      <c r="AB343" s="277"/>
      <c r="AC343" s="279"/>
    </row>
    <row r="344" spans="1:29" s="280" customFormat="1" ht="15">
      <c r="A344" s="277"/>
      <c r="B344" s="277"/>
      <c r="C344" s="103"/>
      <c r="D344" s="103"/>
      <c r="E344" s="103"/>
      <c r="F344" s="277"/>
      <c r="G344" s="277"/>
      <c r="H344" s="278"/>
      <c r="I344" s="277"/>
      <c r="J344" s="277"/>
      <c r="K344" s="277"/>
      <c r="L344" s="277"/>
      <c r="M344" s="277"/>
      <c r="N344" s="277"/>
      <c r="O344" s="277"/>
      <c r="P344" s="277"/>
      <c r="Q344" s="277"/>
      <c r="R344" s="277"/>
      <c r="S344" s="277"/>
      <c r="T344" s="518">
        <f t="shared" si="5"/>
        <v>0</v>
      </c>
      <c r="U344" s="277"/>
      <c r="V344" s="277"/>
      <c r="W344" s="277"/>
      <c r="X344" s="277"/>
      <c r="Y344" s="277"/>
      <c r="Z344" s="277"/>
      <c r="AA344" s="277"/>
      <c r="AB344" s="277"/>
      <c r="AC344" s="279"/>
    </row>
    <row r="345" spans="1:29" s="280" customFormat="1" ht="15">
      <c r="A345" s="277"/>
      <c r="B345" s="277"/>
      <c r="C345" s="103"/>
      <c r="D345" s="103"/>
      <c r="E345" s="103"/>
      <c r="F345" s="277"/>
      <c r="G345" s="277"/>
      <c r="H345" s="278"/>
      <c r="I345" s="277"/>
      <c r="J345" s="277"/>
      <c r="K345" s="277"/>
      <c r="L345" s="277"/>
      <c r="M345" s="277"/>
      <c r="N345" s="277"/>
      <c r="O345" s="277"/>
      <c r="P345" s="277"/>
      <c r="Q345" s="277"/>
      <c r="R345" s="277"/>
      <c r="S345" s="277"/>
      <c r="T345" s="518">
        <f t="shared" si="5"/>
        <v>0</v>
      </c>
      <c r="U345" s="277"/>
      <c r="V345" s="277"/>
      <c r="W345" s="277"/>
      <c r="X345" s="277"/>
      <c r="Y345" s="277"/>
      <c r="Z345" s="277"/>
      <c r="AA345" s="277"/>
      <c r="AB345" s="277"/>
      <c r="AC345" s="279"/>
    </row>
    <row r="346" spans="1:29" s="280" customFormat="1" ht="15">
      <c r="A346" s="277"/>
      <c r="B346" s="277"/>
      <c r="C346" s="103"/>
      <c r="D346" s="103"/>
      <c r="E346" s="103"/>
      <c r="F346" s="277"/>
      <c r="G346" s="277"/>
      <c r="H346" s="278"/>
      <c r="I346" s="277"/>
      <c r="J346" s="277"/>
      <c r="K346" s="277"/>
      <c r="L346" s="277"/>
      <c r="M346" s="277"/>
      <c r="N346" s="277"/>
      <c r="O346" s="277"/>
      <c r="P346" s="277"/>
      <c r="Q346" s="277"/>
      <c r="R346" s="277"/>
      <c r="S346" s="277"/>
      <c r="T346" s="518">
        <f t="shared" si="5"/>
        <v>0</v>
      </c>
      <c r="U346" s="277"/>
      <c r="V346" s="277"/>
      <c r="W346" s="277"/>
      <c r="X346" s="277"/>
      <c r="Y346" s="277"/>
      <c r="Z346" s="277"/>
      <c r="AA346" s="277"/>
      <c r="AB346" s="277"/>
      <c r="AC346" s="279"/>
    </row>
    <row r="347" spans="1:29" s="280" customFormat="1" ht="15">
      <c r="A347" s="277"/>
      <c r="B347" s="277"/>
      <c r="C347" s="103"/>
      <c r="D347" s="103"/>
      <c r="E347" s="103"/>
      <c r="F347" s="277"/>
      <c r="G347" s="277"/>
      <c r="H347" s="278"/>
      <c r="I347" s="277"/>
      <c r="J347" s="277"/>
      <c r="K347" s="277"/>
      <c r="L347" s="277"/>
      <c r="M347" s="277"/>
      <c r="N347" s="277"/>
      <c r="O347" s="277"/>
      <c r="P347" s="277"/>
      <c r="Q347" s="277"/>
      <c r="R347" s="277"/>
      <c r="S347" s="277"/>
      <c r="T347" s="518">
        <f t="shared" si="5"/>
        <v>0</v>
      </c>
      <c r="U347" s="277"/>
      <c r="V347" s="277"/>
      <c r="W347" s="277"/>
      <c r="X347" s="277"/>
      <c r="Y347" s="277"/>
      <c r="Z347" s="277"/>
      <c r="AA347" s="277"/>
      <c r="AB347" s="277"/>
      <c r="AC347" s="279"/>
    </row>
    <row r="348" spans="1:29" s="280" customFormat="1" ht="15">
      <c r="A348" s="277"/>
      <c r="B348" s="277"/>
      <c r="C348" s="103"/>
      <c r="D348" s="103"/>
      <c r="E348" s="103"/>
      <c r="F348" s="277"/>
      <c r="G348" s="277"/>
      <c r="H348" s="278"/>
      <c r="I348" s="277"/>
      <c r="J348" s="277"/>
      <c r="K348" s="277"/>
      <c r="L348" s="277"/>
      <c r="M348" s="277"/>
      <c r="N348" s="277"/>
      <c r="O348" s="277"/>
      <c r="P348" s="277"/>
      <c r="Q348" s="277"/>
      <c r="R348" s="277"/>
      <c r="S348" s="277"/>
      <c r="T348" s="518">
        <f t="shared" si="5"/>
        <v>0</v>
      </c>
      <c r="U348" s="277"/>
      <c r="V348" s="277"/>
      <c r="W348" s="277"/>
      <c r="X348" s="277"/>
      <c r="Y348" s="277"/>
      <c r="Z348" s="277"/>
      <c r="AA348" s="277"/>
      <c r="AB348" s="277"/>
      <c r="AC348" s="279"/>
    </row>
    <row r="349" spans="1:29" s="280" customFormat="1" ht="15">
      <c r="A349" s="277"/>
      <c r="B349" s="277"/>
      <c r="C349" s="103"/>
      <c r="D349" s="103"/>
      <c r="E349" s="103"/>
      <c r="F349" s="277"/>
      <c r="G349" s="277"/>
      <c r="H349" s="278"/>
      <c r="I349" s="277"/>
      <c r="J349" s="277"/>
      <c r="K349" s="277"/>
      <c r="L349" s="277"/>
      <c r="M349" s="277"/>
      <c r="N349" s="277"/>
      <c r="O349" s="277"/>
      <c r="P349" s="277"/>
      <c r="Q349" s="277"/>
      <c r="R349" s="277"/>
      <c r="S349" s="277"/>
      <c r="T349" s="518">
        <f t="shared" si="5"/>
        <v>0</v>
      </c>
      <c r="U349" s="277"/>
      <c r="V349" s="277"/>
      <c r="W349" s="277"/>
      <c r="X349" s="277"/>
      <c r="Y349" s="277"/>
      <c r="Z349" s="277"/>
      <c r="AA349" s="277"/>
      <c r="AB349" s="277"/>
      <c r="AC349" s="279"/>
    </row>
    <row r="350" spans="1:29" s="280" customFormat="1" ht="15">
      <c r="A350" s="277"/>
      <c r="B350" s="277"/>
      <c r="C350" s="103"/>
      <c r="D350" s="103"/>
      <c r="E350" s="103"/>
      <c r="F350" s="277"/>
      <c r="G350" s="277"/>
      <c r="H350" s="278"/>
      <c r="I350" s="277"/>
      <c r="J350" s="277"/>
      <c r="K350" s="277"/>
      <c r="L350" s="277"/>
      <c r="M350" s="277"/>
      <c r="N350" s="277"/>
      <c r="O350" s="277"/>
      <c r="P350" s="277"/>
      <c r="Q350" s="277"/>
      <c r="R350" s="277"/>
      <c r="S350" s="277"/>
      <c r="T350" s="518">
        <f t="shared" si="5"/>
        <v>0</v>
      </c>
      <c r="U350" s="277"/>
      <c r="V350" s="277"/>
      <c r="W350" s="277"/>
      <c r="X350" s="277"/>
      <c r="Y350" s="277"/>
      <c r="Z350" s="277"/>
      <c r="AA350" s="277"/>
      <c r="AB350" s="277"/>
      <c r="AC350" s="279"/>
    </row>
    <row r="351" spans="1:29" s="280" customFormat="1" ht="15">
      <c r="A351" s="277"/>
      <c r="B351" s="277"/>
      <c r="C351" s="103"/>
      <c r="D351" s="103"/>
      <c r="E351" s="103"/>
      <c r="F351" s="277"/>
      <c r="G351" s="277"/>
      <c r="H351" s="278"/>
      <c r="I351" s="277"/>
      <c r="J351" s="277"/>
      <c r="K351" s="277"/>
      <c r="L351" s="277"/>
      <c r="M351" s="277"/>
      <c r="N351" s="277"/>
      <c r="O351" s="277"/>
      <c r="P351" s="277"/>
      <c r="Q351" s="277"/>
      <c r="R351" s="277"/>
      <c r="S351" s="277"/>
      <c r="T351" s="518">
        <f t="shared" si="5"/>
        <v>0</v>
      </c>
      <c r="U351" s="277"/>
      <c r="V351" s="277"/>
      <c r="W351" s="277"/>
      <c r="X351" s="277"/>
      <c r="Y351" s="277"/>
      <c r="Z351" s="277"/>
      <c r="AA351" s="277"/>
      <c r="AB351" s="277"/>
      <c r="AC351" s="279"/>
    </row>
    <row r="352" spans="1:29" s="280" customFormat="1" ht="15">
      <c r="A352" s="277"/>
      <c r="B352" s="277"/>
      <c r="C352" s="103"/>
      <c r="D352" s="103"/>
      <c r="E352" s="103"/>
      <c r="F352" s="277"/>
      <c r="G352" s="277"/>
      <c r="H352" s="278"/>
      <c r="I352" s="277"/>
      <c r="J352" s="277"/>
      <c r="K352" s="277"/>
      <c r="L352" s="277"/>
      <c r="M352" s="277"/>
      <c r="N352" s="277"/>
      <c r="O352" s="277"/>
      <c r="P352" s="277"/>
      <c r="Q352" s="277"/>
      <c r="R352" s="277"/>
      <c r="S352" s="277"/>
      <c r="T352" s="518">
        <f t="shared" si="5"/>
        <v>0</v>
      </c>
      <c r="U352" s="277"/>
      <c r="V352" s="277"/>
      <c r="W352" s="277"/>
      <c r="X352" s="277"/>
      <c r="Y352" s="277"/>
      <c r="Z352" s="277"/>
      <c r="AA352" s="277"/>
      <c r="AB352" s="277"/>
      <c r="AC352" s="279"/>
    </row>
    <row r="353" spans="1:29" s="280" customFormat="1" ht="15">
      <c r="A353" s="277"/>
      <c r="B353" s="277"/>
      <c r="C353" s="103"/>
      <c r="D353" s="103"/>
      <c r="E353" s="103"/>
      <c r="F353" s="277"/>
      <c r="G353" s="277"/>
      <c r="H353" s="278"/>
      <c r="I353" s="277"/>
      <c r="J353" s="277"/>
      <c r="K353" s="277"/>
      <c r="L353" s="277"/>
      <c r="M353" s="277"/>
      <c r="N353" s="277"/>
      <c r="O353" s="277"/>
      <c r="P353" s="277"/>
      <c r="Q353" s="277"/>
      <c r="R353" s="277"/>
      <c r="S353" s="277"/>
      <c r="T353" s="518">
        <f t="shared" si="5"/>
        <v>0</v>
      </c>
      <c r="U353" s="277"/>
      <c r="V353" s="277"/>
      <c r="W353" s="277"/>
      <c r="X353" s="277"/>
      <c r="Y353" s="277"/>
      <c r="Z353" s="277"/>
      <c r="AA353" s="277"/>
      <c r="AB353" s="277"/>
      <c r="AC353" s="279"/>
    </row>
    <row r="354" spans="1:29" s="280" customFormat="1" ht="15">
      <c r="A354" s="277"/>
      <c r="B354" s="277"/>
      <c r="C354" s="103"/>
      <c r="D354" s="103"/>
      <c r="E354" s="103"/>
      <c r="F354" s="277"/>
      <c r="G354" s="277"/>
      <c r="H354" s="278"/>
      <c r="I354" s="277"/>
      <c r="J354" s="277"/>
      <c r="K354" s="277"/>
      <c r="L354" s="277"/>
      <c r="M354" s="277"/>
      <c r="N354" s="277"/>
      <c r="O354" s="277"/>
      <c r="P354" s="277"/>
      <c r="Q354" s="277"/>
      <c r="R354" s="277"/>
      <c r="S354" s="277"/>
      <c r="T354" s="518">
        <f t="shared" si="5"/>
        <v>0</v>
      </c>
      <c r="U354" s="277"/>
      <c r="V354" s="277"/>
      <c r="W354" s="277"/>
      <c r="X354" s="277"/>
      <c r="Y354" s="277"/>
      <c r="Z354" s="277"/>
      <c r="AA354" s="277"/>
      <c r="AB354" s="277"/>
      <c r="AC354" s="279"/>
    </row>
    <row r="355" spans="1:29" s="280" customFormat="1" ht="15">
      <c r="A355" s="277"/>
      <c r="B355" s="277"/>
      <c r="C355" s="103"/>
      <c r="D355" s="103"/>
      <c r="E355" s="103"/>
      <c r="F355" s="277"/>
      <c r="G355" s="277"/>
      <c r="H355" s="278"/>
      <c r="I355" s="277"/>
      <c r="J355" s="277"/>
      <c r="K355" s="277"/>
      <c r="L355" s="277"/>
      <c r="M355" s="277"/>
      <c r="N355" s="277"/>
      <c r="O355" s="277"/>
      <c r="P355" s="277"/>
      <c r="Q355" s="277"/>
      <c r="R355" s="277"/>
      <c r="S355" s="277"/>
      <c r="T355" s="518">
        <f t="shared" si="5"/>
        <v>0</v>
      </c>
      <c r="U355" s="277"/>
      <c r="V355" s="277"/>
      <c r="W355" s="277"/>
      <c r="X355" s="277"/>
      <c r="Y355" s="277"/>
      <c r="Z355" s="277"/>
      <c r="AA355" s="277"/>
      <c r="AB355" s="277"/>
      <c r="AC355" s="279"/>
    </row>
    <row r="356" spans="1:29" s="280" customFormat="1" ht="15">
      <c r="A356" s="277"/>
      <c r="B356" s="277"/>
      <c r="C356" s="103"/>
      <c r="D356" s="103"/>
      <c r="E356" s="103"/>
      <c r="F356" s="277"/>
      <c r="G356" s="277"/>
      <c r="H356" s="278"/>
      <c r="I356" s="277"/>
      <c r="J356" s="277"/>
      <c r="K356" s="277"/>
      <c r="L356" s="277"/>
      <c r="M356" s="277"/>
      <c r="N356" s="277"/>
      <c r="O356" s="277"/>
      <c r="P356" s="277"/>
      <c r="Q356" s="277"/>
      <c r="R356" s="277"/>
      <c r="S356" s="277"/>
      <c r="T356" s="518">
        <f t="shared" si="5"/>
        <v>0</v>
      </c>
      <c r="U356" s="277"/>
      <c r="V356" s="277"/>
      <c r="W356" s="277"/>
      <c r="X356" s="277"/>
      <c r="Y356" s="277"/>
      <c r="Z356" s="277"/>
      <c r="AA356" s="277"/>
      <c r="AB356" s="277"/>
      <c r="AC356" s="279"/>
    </row>
    <row r="357" spans="1:29" s="280" customFormat="1" ht="15">
      <c r="A357" s="277"/>
      <c r="B357" s="277"/>
      <c r="C357" s="103"/>
      <c r="D357" s="103"/>
      <c r="E357" s="103"/>
      <c r="F357" s="277"/>
      <c r="G357" s="277"/>
      <c r="H357" s="278"/>
      <c r="I357" s="277"/>
      <c r="J357" s="277"/>
      <c r="K357" s="277"/>
      <c r="L357" s="277"/>
      <c r="M357" s="277"/>
      <c r="N357" s="277"/>
      <c r="O357" s="277"/>
      <c r="P357" s="277"/>
      <c r="Q357" s="277"/>
      <c r="R357" s="277"/>
      <c r="S357" s="277"/>
      <c r="T357" s="518">
        <f t="shared" si="5"/>
        <v>0</v>
      </c>
      <c r="U357" s="277"/>
      <c r="V357" s="277"/>
      <c r="W357" s="277"/>
      <c r="X357" s="277"/>
      <c r="Y357" s="277"/>
      <c r="Z357" s="277"/>
      <c r="AA357" s="277"/>
      <c r="AB357" s="277"/>
      <c r="AC357" s="279"/>
    </row>
    <row r="358" spans="1:29" s="280" customFormat="1" ht="15">
      <c r="A358" s="277"/>
      <c r="B358" s="277"/>
      <c r="C358" s="103"/>
      <c r="D358" s="103"/>
      <c r="E358" s="103"/>
      <c r="F358" s="277"/>
      <c r="G358" s="277"/>
      <c r="H358" s="278"/>
      <c r="I358" s="277"/>
      <c r="J358" s="277"/>
      <c r="K358" s="277"/>
      <c r="L358" s="277"/>
      <c r="M358" s="277"/>
      <c r="N358" s="277"/>
      <c r="O358" s="277"/>
      <c r="P358" s="277"/>
      <c r="Q358" s="277"/>
      <c r="R358" s="277"/>
      <c r="S358" s="277"/>
      <c r="T358" s="518">
        <f t="shared" si="5"/>
        <v>0</v>
      </c>
      <c r="U358" s="277"/>
      <c r="V358" s="277"/>
      <c r="W358" s="277"/>
      <c r="X358" s="277"/>
      <c r="Y358" s="277"/>
      <c r="Z358" s="277"/>
      <c r="AA358" s="277"/>
      <c r="AB358" s="277"/>
      <c r="AC358" s="279"/>
    </row>
    <row r="359" spans="1:29" s="280" customFormat="1" ht="15">
      <c r="A359" s="277"/>
      <c r="B359" s="277"/>
      <c r="C359" s="103"/>
      <c r="D359" s="103"/>
      <c r="E359" s="103"/>
      <c r="F359" s="277"/>
      <c r="G359" s="277"/>
      <c r="H359" s="278"/>
      <c r="I359" s="277"/>
      <c r="J359" s="277"/>
      <c r="K359" s="277"/>
      <c r="L359" s="277"/>
      <c r="M359" s="277"/>
      <c r="N359" s="277"/>
      <c r="O359" s="277"/>
      <c r="P359" s="277"/>
      <c r="Q359" s="277"/>
      <c r="R359" s="277"/>
      <c r="S359" s="277"/>
      <c r="T359" s="518">
        <f t="shared" si="5"/>
        <v>0</v>
      </c>
      <c r="U359" s="277"/>
      <c r="V359" s="277"/>
      <c r="W359" s="277"/>
      <c r="X359" s="277"/>
      <c r="Y359" s="277"/>
      <c r="Z359" s="277"/>
      <c r="AA359" s="277"/>
      <c r="AB359" s="277"/>
      <c r="AC359" s="279"/>
    </row>
    <row r="360" spans="1:29" s="280" customFormat="1" ht="15">
      <c r="A360" s="277"/>
      <c r="B360" s="277"/>
      <c r="C360" s="103"/>
      <c r="D360" s="103"/>
      <c r="E360" s="103"/>
      <c r="F360" s="277"/>
      <c r="G360" s="277"/>
      <c r="H360" s="278"/>
      <c r="I360" s="277"/>
      <c r="J360" s="277"/>
      <c r="K360" s="277"/>
      <c r="L360" s="277"/>
      <c r="M360" s="277"/>
      <c r="N360" s="277"/>
      <c r="O360" s="277"/>
      <c r="P360" s="277"/>
      <c r="Q360" s="277"/>
      <c r="R360" s="277"/>
      <c r="S360" s="277"/>
      <c r="T360" s="518">
        <f t="shared" si="5"/>
        <v>0</v>
      </c>
      <c r="U360" s="277"/>
      <c r="V360" s="277"/>
      <c r="W360" s="277"/>
      <c r="X360" s="277"/>
      <c r="Y360" s="277"/>
      <c r="Z360" s="277"/>
      <c r="AA360" s="277"/>
      <c r="AB360" s="277"/>
      <c r="AC360" s="279"/>
    </row>
    <row r="361" spans="1:29" s="280" customFormat="1" ht="15">
      <c r="A361" s="277"/>
      <c r="B361" s="277"/>
      <c r="C361" s="103"/>
      <c r="D361" s="103"/>
      <c r="E361" s="103"/>
      <c r="F361" s="277"/>
      <c r="G361" s="277"/>
      <c r="H361" s="278"/>
      <c r="I361" s="277"/>
      <c r="J361" s="277"/>
      <c r="K361" s="277"/>
      <c r="L361" s="277"/>
      <c r="M361" s="277"/>
      <c r="N361" s="277"/>
      <c r="O361" s="277"/>
      <c r="P361" s="277"/>
      <c r="Q361" s="277"/>
      <c r="R361" s="277"/>
      <c r="S361" s="277"/>
      <c r="T361" s="518">
        <f t="shared" si="5"/>
        <v>0</v>
      </c>
      <c r="U361" s="277"/>
      <c r="V361" s="277"/>
      <c r="W361" s="277"/>
      <c r="X361" s="277"/>
      <c r="Y361" s="277"/>
      <c r="Z361" s="277"/>
      <c r="AA361" s="277"/>
      <c r="AB361" s="277"/>
      <c r="AC361" s="279"/>
    </row>
    <row r="362" spans="1:29" s="280" customFormat="1" ht="15">
      <c r="A362" s="277"/>
      <c r="B362" s="277"/>
      <c r="C362" s="103"/>
      <c r="D362" s="103"/>
      <c r="E362" s="103"/>
      <c r="F362" s="277"/>
      <c r="G362" s="277"/>
      <c r="H362" s="278"/>
      <c r="I362" s="277"/>
      <c r="J362" s="277"/>
      <c r="K362" s="277"/>
      <c r="L362" s="277"/>
      <c r="M362" s="277"/>
      <c r="N362" s="277"/>
      <c r="O362" s="277"/>
      <c r="P362" s="277"/>
      <c r="Q362" s="277"/>
      <c r="R362" s="277"/>
      <c r="S362" s="277"/>
      <c r="T362" s="518">
        <f t="shared" si="5"/>
        <v>0</v>
      </c>
      <c r="U362" s="277"/>
      <c r="V362" s="277"/>
      <c r="W362" s="277"/>
      <c r="X362" s="277"/>
      <c r="Y362" s="277"/>
      <c r="Z362" s="277"/>
      <c r="AA362" s="277"/>
      <c r="AB362" s="277"/>
      <c r="AC362" s="279"/>
    </row>
    <row r="363" spans="1:29" s="280" customFormat="1" ht="15">
      <c r="A363" s="277"/>
      <c r="B363" s="277"/>
      <c r="C363" s="103"/>
      <c r="D363" s="103"/>
      <c r="E363" s="103"/>
      <c r="F363" s="277"/>
      <c r="G363" s="277"/>
      <c r="H363" s="278"/>
      <c r="I363" s="277"/>
      <c r="J363" s="277"/>
      <c r="K363" s="277"/>
      <c r="L363" s="277"/>
      <c r="M363" s="277"/>
      <c r="N363" s="277"/>
      <c r="O363" s="277"/>
      <c r="P363" s="277"/>
      <c r="Q363" s="277"/>
      <c r="R363" s="277"/>
      <c r="S363" s="277"/>
      <c r="T363" s="518">
        <f t="shared" si="5"/>
        <v>0</v>
      </c>
      <c r="U363" s="277"/>
      <c r="V363" s="277"/>
      <c r="W363" s="277"/>
      <c r="X363" s="277"/>
      <c r="Y363" s="277"/>
      <c r="Z363" s="277"/>
      <c r="AA363" s="277"/>
      <c r="AB363" s="277"/>
      <c r="AC363" s="279"/>
    </row>
    <row r="364" spans="1:29" s="280" customFormat="1" ht="15">
      <c r="A364" s="277"/>
      <c r="B364" s="277"/>
      <c r="C364" s="103"/>
      <c r="D364" s="103"/>
      <c r="E364" s="103"/>
      <c r="F364" s="277"/>
      <c r="G364" s="277"/>
      <c r="H364" s="278"/>
      <c r="I364" s="277"/>
      <c r="J364" s="277"/>
      <c r="K364" s="277"/>
      <c r="L364" s="277"/>
      <c r="M364" s="277"/>
      <c r="N364" s="277"/>
      <c r="O364" s="277"/>
      <c r="P364" s="277"/>
      <c r="Q364" s="277"/>
      <c r="R364" s="277"/>
      <c r="S364" s="277"/>
      <c r="T364" s="518">
        <f t="shared" si="5"/>
        <v>0</v>
      </c>
      <c r="U364" s="277"/>
      <c r="V364" s="277"/>
      <c r="W364" s="277"/>
      <c r="X364" s="277"/>
      <c r="Y364" s="277"/>
      <c r="Z364" s="277"/>
      <c r="AA364" s="277"/>
      <c r="AB364" s="277"/>
      <c r="AC364" s="279"/>
    </row>
    <row r="365" spans="1:29" s="280" customFormat="1" ht="15">
      <c r="A365" s="277"/>
      <c r="B365" s="277"/>
      <c r="C365" s="103"/>
      <c r="D365" s="103"/>
      <c r="E365" s="103"/>
      <c r="F365" s="277"/>
      <c r="G365" s="277"/>
      <c r="H365" s="278"/>
      <c r="I365" s="277"/>
      <c r="J365" s="277"/>
      <c r="K365" s="277"/>
      <c r="L365" s="277"/>
      <c r="M365" s="277"/>
      <c r="N365" s="277"/>
      <c r="O365" s="277"/>
      <c r="P365" s="277"/>
      <c r="Q365" s="277"/>
      <c r="R365" s="277"/>
      <c r="S365" s="277"/>
      <c r="T365" s="518">
        <f t="shared" si="5"/>
        <v>0</v>
      </c>
      <c r="U365" s="277"/>
      <c r="V365" s="277"/>
      <c r="W365" s="277"/>
      <c r="X365" s="277"/>
      <c r="Y365" s="277"/>
      <c r="Z365" s="277"/>
      <c r="AA365" s="277"/>
      <c r="AB365" s="277"/>
      <c r="AC365" s="279"/>
    </row>
    <row r="366" spans="1:29" s="280" customFormat="1" ht="15">
      <c r="A366" s="277"/>
      <c r="B366" s="277"/>
      <c r="C366" s="103"/>
      <c r="D366" s="103"/>
      <c r="E366" s="103"/>
      <c r="F366" s="277"/>
      <c r="G366" s="277"/>
      <c r="H366" s="278"/>
      <c r="I366" s="277"/>
      <c r="J366" s="277"/>
      <c r="K366" s="277"/>
      <c r="L366" s="277"/>
      <c r="M366" s="277"/>
      <c r="N366" s="277"/>
      <c r="O366" s="277"/>
      <c r="P366" s="277"/>
      <c r="Q366" s="277"/>
      <c r="R366" s="277"/>
      <c r="S366" s="277"/>
      <c r="T366" s="518">
        <f t="shared" si="5"/>
        <v>0</v>
      </c>
      <c r="U366" s="277"/>
      <c r="V366" s="277"/>
      <c r="W366" s="277"/>
      <c r="X366" s="277"/>
      <c r="Y366" s="277"/>
      <c r="Z366" s="277"/>
      <c r="AA366" s="277"/>
      <c r="AB366" s="277"/>
      <c r="AC366" s="279"/>
    </row>
    <row r="367" spans="1:29" s="280" customFormat="1" ht="15">
      <c r="A367" s="277"/>
      <c r="B367" s="277"/>
      <c r="C367" s="103"/>
      <c r="D367" s="103"/>
      <c r="E367" s="103"/>
      <c r="F367" s="277"/>
      <c r="G367" s="277"/>
      <c r="H367" s="278"/>
      <c r="I367" s="277"/>
      <c r="J367" s="277"/>
      <c r="K367" s="277"/>
      <c r="L367" s="277"/>
      <c r="M367" s="277"/>
      <c r="N367" s="277"/>
      <c r="O367" s="277"/>
      <c r="P367" s="277"/>
      <c r="Q367" s="277"/>
      <c r="R367" s="277"/>
      <c r="S367" s="277"/>
      <c r="T367" s="518">
        <f t="shared" si="5"/>
        <v>0</v>
      </c>
      <c r="U367" s="277"/>
      <c r="V367" s="277"/>
      <c r="W367" s="277"/>
      <c r="X367" s="277"/>
      <c r="Y367" s="277"/>
      <c r="Z367" s="277"/>
      <c r="AA367" s="277"/>
      <c r="AB367" s="277"/>
      <c r="AC367" s="279"/>
    </row>
    <row r="368" spans="1:29" s="280" customFormat="1" ht="15">
      <c r="A368" s="277"/>
      <c r="B368" s="277"/>
      <c r="C368" s="103"/>
      <c r="D368" s="103"/>
      <c r="E368" s="103"/>
      <c r="F368" s="277"/>
      <c r="G368" s="277"/>
      <c r="H368" s="278"/>
      <c r="I368" s="277"/>
      <c r="J368" s="277"/>
      <c r="K368" s="277"/>
      <c r="L368" s="277"/>
      <c r="M368" s="277"/>
      <c r="N368" s="277"/>
      <c r="O368" s="277"/>
      <c r="P368" s="277"/>
      <c r="Q368" s="277"/>
      <c r="R368" s="277"/>
      <c r="S368" s="277"/>
      <c r="T368" s="518">
        <f t="shared" si="5"/>
        <v>0</v>
      </c>
      <c r="U368" s="277"/>
      <c r="V368" s="277"/>
      <c r="W368" s="277"/>
      <c r="X368" s="277"/>
      <c r="Y368" s="277"/>
      <c r="Z368" s="277"/>
      <c r="AA368" s="277"/>
      <c r="AB368" s="277"/>
      <c r="AC368" s="279"/>
    </row>
    <row r="369" spans="1:29" s="280" customFormat="1" ht="15">
      <c r="A369" s="277"/>
      <c r="B369" s="277"/>
      <c r="C369" s="103"/>
      <c r="D369" s="103"/>
      <c r="E369" s="103"/>
      <c r="F369" s="277"/>
      <c r="G369" s="277"/>
      <c r="H369" s="278"/>
      <c r="I369" s="277"/>
      <c r="J369" s="277"/>
      <c r="K369" s="277"/>
      <c r="L369" s="277"/>
      <c r="M369" s="277"/>
      <c r="N369" s="277"/>
      <c r="O369" s="277"/>
      <c r="P369" s="277"/>
      <c r="Q369" s="277"/>
      <c r="R369" s="277"/>
      <c r="S369" s="277"/>
      <c r="T369" s="518">
        <f t="shared" si="5"/>
        <v>0</v>
      </c>
      <c r="U369" s="277"/>
      <c r="V369" s="277"/>
      <c r="W369" s="277"/>
      <c r="X369" s="277"/>
      <c r="Y369" s="277"/>
      <c r="Z369" s="277"/>
      <c r="AA369" s="277"/>
      <c r="AB369" s="277"/>
      <c r="AC369" s="279"/>
    </row>
    <row r="370" spans="1:29" s="280" customFormat="1" ht="15">
      <c r="A370" s="277"/>
      <c r="B370" s="277"/>
      <c r="C370" s="103"/>
      <c r="D370" s="103"/>
      <c r="E370" s="103"/>
      <c r="F370" s="277"/>
      <c r="G370" s="277"/>
      <c r="H370" s="278"/>
      <c r="I370" s="277"/>
      <c r="J370" s="277"/>
      <c r="K370" s="277"/>
      <c r="L370" s="277"/>
      <c r="M370" s="277"/>
      <c r="N370" s="277"/>
      <c r="O370" s="277"/>
      <c r="P370" s="277"/>
      <c r="Q370" s="277"/>
      <c r="R370" s="277"/>
      <c r="S370" s="277"/>
      <c r="T370" s="518">
        <f t="shared" si="5"/>
        <v>0</v>
      </c>
      <c r="U370" s="277"/>
      <c r="V370" s="277"/>
      <c r="W370" s="277"/>
      <c r="X370" s="277"/>
      <c r="Y370" s="277"/>
      <c r="Z370" s="277"/>
      <c r="AA370" s="277"/>
      <c r="AB370" s="277"/>
      <c r="AC370" s="279"/>
    </row>
    <row r="371" spans="1:29" s="280" customFormat="1" ht="15">
      <c r="A371" s="277"/>
      <c r="B371" s="277"/>
      <c r="C371" s="103"/>
      <c r="D371" s="103"/>
      <c r="E371" s="103"/>
      <c r="F371" s="277"/>
      <c r="G371" s="277"/>
      <c r="H371" s="278"/>
      <c r="I371" s="277"/>
      <c r="J371" s="277"/>
      <c r="K371" s="277"/>
      <c r="L371" s="277"/>
      <c r="M371" s="277"/>
      <c r="N371" s="277"/>
      <c r="O371" s="277"/>
      <c r="P371" s="277"/>
      <c r="Q371" s="277"/>
      <c r="R371" s="277"/>
      <c r="S371" s="277"/>
      <c r="T371" s="518">
        <f t="shared" si="5"/>
        <v>0</v>
      </c>
      <c r="U371" s="277"/>
      <c r="V371" s="277"/>
      <c r="W371" s="277"/>
      <c r="X371" s="277"/>
      <c r="Y371" s="277"/>
      <c r="Z371" s="277"/>
      <c r="AA371" s="277"/>
      <c r="AB371" s="277"/>
      <c r="AC371" s="279"/>
    </row>
    <row r="372" spans="1:29" s="280" customFormat="1" ht="15">
      <c r="A372" s="277"/>
      <c r="B372" s="277"/>
      <c r="C372" s="103"/>
      <c r="D372" s="103"/>
      <c r="E372" s="103"/>
      <c r="F372" s="277"/>
      <c r="G372" s="277"/>
      <c r="H372" s="278"/>
      <c r="I372" s="277"/>
      <c r="J372" s="277"/>
      <c r="K372" s="277"/>
      <c r="L372" s="277"/>
      <c r="M372" s="277"/>
      <c r="N372" s="277"/>
      <c r="O372" s="277"/>
      <c r="P372" s="277"/>
      <c r="Q372" s="277"/>
      <c r="R372" s="277"/>
      <c r="S372" s="277"/>
      <c r="T372" s="518">
        <f t="shared" si="5"/>
        <v>0</v>
      </c>
      <c r="U372" s="277"/>
      <c r="V372" s="277"/>
      <c r="W372" s="277"/>
      <c r="X372" s="277"/>
      <c r="Y372" s="277"/>
      <c r="Z372" s="277"/>
      <c r="AA372" s="277"/>
      <c r="AB372" s="277"/>
      <c r="AC372" s="279"/>
    </row>
    <row r="373" spans="1:29" s="280" customFormat="1" ht="15">
      <c r="A373" s="277"/>
      <c r="B373" s="277"/>
      <c r="C373" s="103"/>
      <c r="D373" s="103"/>
      <c r="E373" s="103"/>
      <c r="F373" s="277"/>
      <c r="G373" s="277"/>
      <c r="H373" s="278"/>
      <c r="I373" s="277"/>
      <c r="J373" s="277"/>
      <c r="K373" s="277"/>
      <c r="L373" s="277"/>
      <c r="M373" s="277"/>
      <c r="N373" s="277"/>
      <c r="O373" s="277"/>
      <c r="P373" s="277"/>
      <c r="Q373" s="277"/>
      <c r="R373" s="277"/>
      <c r="S373" s="277"/>
      <c r="T373" s="518">
        <f t="shared" si="5"/>
        <v>0</v>
      </c>
      <c r="U373" s="277"/>
      <c r="V373" s="277"/>
      <c r="W373" s="277"/>
      <c r="X373" s="277"/>
      <c r="Y373" s="277"/>
      <c r="Z373" s="277"/>
      <c r="AA373" s="277"/>
      <c r="AB373" s="277"/>
      <c r="AC373" s="279"/>
    </row>
    <row r="374" spans="1:29" s="280" customFormat="1" ht="15">
      <c r="A374" s="277"/>
      <c r="B374" s="277"/>
      <c r="C374" s="103"/>
      <c r="D374" s="103"/>
      <c r="E374" s="103"/>
      <c r="F374" s="277"/>
      <c r="G374" s="277"/>
      <c r="H374" s="278"/>
      <c r="I374" s="277"/>
      <c r="J374" s="277"/>
      <c r="K374" s="277"/>
      <c r="L374" s="277"/>
      <c r="M374" s="277"/>
      <c r="N374" s="277"/>
      <c r="O374" s="277"/>
      <c r="P374" s="277"/>
      <c r="Q374" s="277"/>
      <c r="R374" s="277"/>
      <c r="S374" s="277"/>
      <c r="T374" s="518">
        <f t="shared" si="5"/>
        <v>0</v>
      </c>
      <c r="U374" s="277"/>
      <c r="V374" s="277"/>
      <c r="W374" s="277"/>
      <c r="X374" s="277"/>
      <c r="Y374" s="277"/>
      <c r="Z374" s="277"/>
      <c r="AA374" s="277"/>
      <c r="AB374" s="277"/>
      <c r="AC374" s="279"/>
    </row>
    <row r="375" spans="1:29" s="280" customFormat="1" ht="15">
      <c r="A375" s="277"/>
      <c r="B375" s="277"/>
      <c r="C375" s="103"/>
      <c r="D375" s="103"/>
      <c r="E375" s="103"/>
      <c r="F375" s="277"/>
      <c r="G375" s="277"/>
      <c r="H375" s="278"/>
      <c r="I375" s="277"/>
      <c r="J375" s="277"/>
      <c r="K375" s="277"/>
      <c r="L375" s="277"/>
      <c r="M375" s="277"/>
      <c r="N375" s="277"/>
      <c r="O375" s="277"/>
      <c r="P375" s="277"/>
      <c r="Q375" s="277"/>
      <c r="R375" s="277"/>
      <c r="S375" s="277"/>
      <c r="T375" s="518">
        <f t="shared" si="5"/>
        <v>0</v>
      </c>
      <c r="U375" s="277"/>
      <c r="V375" s="277"/>
      <c r="W375" s="277"/>
      <c r="X375" s="277"/>
      <c r="Y375" s="277"/>
      <c r="Z375" s="277"/>
      <c r="AA375" s="277"/>
      <c r="AB375" s="277"/>
      <c r="AC375" s="279"/>
    </row>
    <row r="376" spans="1:29" s="280" customFormat="1" ht="15">
      <c r="A376" s="277"/>
      <c r="B376" s="277"/>
      <c r="C376" s="103"/>
      <c r="D376" s="103"/>
      <c r="E376" s="103"/>
      <c r="F376" s="277"/>
      <c r="G376" s="277"/>
      <c r="H376" s="278"/>
      <c r="I376" s="277"/>
      <c r="J376" s="277"/>
      <c r="K376" s="277"/>
      <c r="L376" s="277"/>
      <c r="M376" s="277"/>
      <c r="N376" s="277"/>
      <c r="O376" s="277"/>
      <c r="P376" s="277"/>
      <c r="Q376" s="277"/>
      <c r="R376" s="277"/>
      <c r="S376" s="277"/>
      <c r="T376" s="518">
        <f t="shared" si="5"/>
        <v>0</v>
      </c>
      <c r="U376" s="277"/>
      <c r="V376" s="277"/>
      <c r="W376" s="277"/>
      <c r="X376" s="277"/>
      <c r="Y376" s="277"/>
      <c r="Z376" s="277"/>
      <c r="AA376" s="277"/>
      <c r="AB376" s="277"/>
      <c r="AC376" s="279"/>
    </row>
    <row r="377" spans="1:29" s="280" customFormat="1" ht="15">
      <c r="A377" s="277"/>
      <c r="B377" s="277"/>
      <c r="C377" s="103"/>
      <c r="D377" s="103"/>
      <c r="E377" s="103"/>
      <c r="F377" s="277"/>
      <c r="G377" s="277"/>
      <c r="H377" s="278"/>
      <c r="I377" s="277"/>
      <c r="J377" s="277"/>
      <c r="K377" s="277"/>
      <c r="L377" s="277"/>
      <c r="M377" s="277"/>
      <c r="N377" s="277"/>
      <c r="O377" s="277"/>
      <c r="P377" s="277"/>
      <c r="Q377" s="277"/>
      <c r="R377" s="277"/>
      <c r="S377" s="277"/>
      <c r="T377" s="518">
        <f t="shared" si="5"/>
        <v>0</v>
      </c>
      <c r="U377" s="277"/>
      <c r="V377" s="277"/>
      <c r="W377" s="277"/>
      <c r="X377" s="277"/>
      <c r="Y377" s="277"/>
      <c r="Z377" s="277"/>
      <c r="AA377" s="277"/>
      <c r="AB377" s="277"/>
      <c r="AC377" s="279"/>
    </row>
    <row r="378" spans="1:29" s="280" customFormat="1" ht="15">
      <c r="A378" s="277"/>
      <c r="B378" s="277"/>
      <c r="C378" s="103"/>
      <c r="D378" s="103"/>
      <c r="E378" s="103"/>
      <c r="F378" s="277"/>
      <c r="G378" s="277"/>
      <c r="H378" s="278"/>
      <c r="I378" s="277"/>
      <c r="J378" s="277"/>
      <c r="K378" s="277"/>
      <c r="L378" s="277"/>
      <c r="M378" s="277"/>
      <c r="N378" s="277"/>
      <c r="O378" s="277"/>
      <c r="P378" s="277"/>
      <c r="Q378" s="277"/>
      <c r="R378" s="277"/>
      <c r="S378" s="277"/>
      <c r="T378" s="518">
        <f t="shared" si="5"/>
        <v>0</v>
      </c>
      <c r="U378" s="277"/>
      <c r="V378" s="277"/>
      <c r="W378" s="277"/>
      <c r="X378" s="277"/>
      <c r="Y378" s="277"/>
      <c r="Z378" s="277"/>
      <c r="AA378" s="277"/>
      <c r="AB378" s="277"/>
      <c r="AC378" s="279"/>
    </row>
    <row r="379" spans="1:29" s="280" customFormat="1" ht="15">
      <c r="A379" s="277"/>
      <c r="B379" s="277"/>
      <c r="C379" s="103"/>
      <c r="D379" s="103"/>
      <c r="E379" s="103"/>
      <c r="F379" s="277"/>
      <c r="G379" s="277"/>
      <c r="H379" s="278"/>
      <c r="I379" s="277"/>
      <c r="J379" s="277"/>
      <c r="K379" s="277"/>
      <c r="L379" s="277"/>
      <c r="M379" s="277"/>
      <c r="N379" s="277"/>
      <c r="O379" s="277"/>
      <c r="P379" s="277"/>
      <c r="Q379" s="277"/>
      <c r="R379" s="277"/>
      <c r="S379" s="277"/>
      <c r="T379" s="518">
        <f t="shared" si="5"/>
        <v>0</v>
      </c>
      <c r="U379" s="277"/>
      <c r="V379" s="277"/>
      <c r="W379" s="277"/>
      <c r="X379" s="277"/>
      <c r="Y379" s="277"/>
      <c r="Z379" s="277"/>
      <c r="AA379" s="277"/>
      <c r="AB379" s="277"/>
      <c r="AC379" s="279"/>
    </row>
    <row r="380" spans="1:29" s="280" customFormat="1" ht="15">
      <c r="A380" s="277"/>
      <c r="B380" s="277"/>
      <c r="C380" s="103"/>
      <c r="D380" s="103"/>
      <c r="E380" s="103"/>
      <c r="F380" s="277"/>
      <c r="G380" s="277"/>
      <c r="H380" s="278"/>
      <c r="I380" s="277"/>
      <c r="J380" s="277"/>
      <c r="K380" s="277"/>
      <c r="L380" s="277"/>
      <c r="M380" s="277"/>
      <c r="N380" s="277"/>
      <c r="O380" s="277"/>
      <c r="P380" s="277"/>
      <c r="Q380" s="277"/>
      <c r="R380" s="277"/>
      <c r="S380" s="277"/>
      <c r="T380" s="518">
        <f t="shared" si="5"/>
        <v>0</v>
      </c>
      <c r="U380" s="277"/>
      <c r="V380" s="277"/>
      <c r="W380" s="277"/>
      <c r="X380" s="277"/>
      <c r="Y380" s="277"/>
      <c r="Z380" s="277"/>
      <c r="AA380" s="277"/>
      <c r="AB380" s="277"/>
      <c r="AC380" s="279"/>
    </row>
    <row r="381" spans="1:29" s="280" customFormat="1" ht="15">
      <c r="A381" s="277"/>
      <c r="B381" s="277"/>
      <c r="C381" s="103"/>
      <c r="D381" s="103"/>
      <c r="E381" s="103"/>
      <c r="F381" s="277"/>
      <c r="G381" s="277"/>
      <c r="H381" s="278"/>
      <c r="I381" s="277"/>
      <c r="J381" s="277"/>
      <c r="K381" s="277"/>
      <c r="L381" s="277"/>
      <c r="M381" s="277"/>
      <c r="N381" s="277"/>
      <c r="O381" s="277"/>
      <c r="P381" s="277"/>
      <c r="Q381" s="277"/>
      <c r="R381" s="277"/>
      <c r="S381" s="277"/>
      <c r="T381" s="518">
        <f t="shared" si="5"/>
        <v>0</v>
      </c>
      <c r="U381" s="277"/>
      <c r="V381" s="277"/>
      <c r="W381" s="277"/>
      <c r="X381" s="277"/>
      <c r="Y381" s="277"/>
      <c r="Z381" s="277"/>
      <c r="AA381" s="277"/>
      <c r="AB381" s="277"/>
      <c r="AC381" s="279"/>
    </row>
    <row r="382" spans="1:29" s="280" customFormat="1" ht="15">
      <c r="A382" s="277"/>
      <c r="B382" s="277"/>
      <c r="C382" s="103"/>
      <c r="D382" s="103"/>
      <c r="E382" s="103"/>
      <c r="F382" s="277"/>
      <c r="G382" s="277"/>
      <c r="H382" s="278"/>
      <c r="I382" s="277"/>
      <c r="J382" s="277"/>
      <c r="K382" s="277"/>
      <c r="L382" s="277"/>
      <c r="M382" s="277"/>
      <c r="N382" s="277"/>
      <c r="O382" s="277"/>
      <c r="P382" s="277"/>
      <c r="Q382" s="277"/>
      <c r="R382" s="277"/>
      <c r="S382" s="277"/>
      <c r="T382" s="518">
        <f t="shared" si="5"/>
        <v>0</v>
      </c>
      <c r="U382" s="277"/>
      <c r="V382" s="277"/>
      <c r="W382" s="277"/>
      <c r="X382" s="277"/>
      <c r="Y382" s="277"/>
      <c r="Z382" s="277"/>
      <c r="AA382" s="277"/>
      <c r="AB382" s="277"/>
      <c r="AC382" s="279"/>
    </row>
    <row r="383" spans="1:29" s="280" customFormat="1" ht="15">
      <c r="A383" s="277"/>
      <c r="B383" s="277"/>
      <c r="C383" s="103"/>
      <c r="D383" s="103"/>
      <c r="E383" s="103"/>
      <c r="F383" s="277"/>
      <c r="G383" s="277"/>
      <c r="H383" s="278"/>
      <c r="I383" s="277"/>
      <c r="J383" s="277"/>
      <c r="K383" s="277"/>
      <c r="L383" s="277"/>
      <c r="M383" s="277"/>
      <c r="N383" s="277"/>
      <c r="O383" s="277"/>
      <c r="P383" s="277"/>
      <c r="Q383" s="277"/>
      <c r="R383" s="277"/>
      <c r="S383" s="277"/>
      <c r="T383" s="518">
        <f t="shared" si="5"/>
        <v>0</v>
      </c>
      <c r="U383" s="277"/>
      <c r="V383" s="277"/>
      <c r="W383" s="277"/>
      <c r="X383" s="277"/>
      <c r="Y383" s="277"/>
      <c r="Z383" s="277"/>
      <c r="AA383" s="277"/>
      <c r="AB383" s="277"/>
      <c r="AC383" s="279"/>
    </row>
    <row r="384" spans="1:29" s="280" customFormat="1" ht="15">
      <c r="A384" s="277"/>
      <c r="B384" s="277"/>
      <c r="C384" s="103"/>
      <c r="D384" s="103"/>
      <c r="E384" s="103"/>
      <c r="F384" s="277"/>
      <c r="G384" s="277"/>
      <c r="H384" s="278"/>
      <c r="I384" s="277"/>
      <c r="J384" s="277"/>
      <c r="K384" s="277"/>
      <c r="L384" s="277"/>
      <c r="M384" s="277"/>
      <c r="N384" s="277"/>
      <c r="O384" s="277"/>
      <c r="P384" s="277"/>
      <c r="Q384" s="277"/>
      <c r="R384" s="277"/>
      <c r="S384" s="277"/>
      <c r="T384" s="518">
        <f t="shared" si="5"/>
        <v>0</v>
      </c>
      <c r="U384" s="277"/>
      <c r="V384" s="277"/>
      <c r="W384" s="277"/>
      <c r="X384" s="277"/>
      <c r="Y384" s="277"/>
      <c r="Z384" s="277"/>
      <c r="AA384" s="277"/>
      <c r="AB384" s="277"/>
      <c r="AC384" s="279"/>
    </row>
    <row r="385" spans="1:29" s="280" customFormat="1" ht="15">
      <c r="A385" s="277"/>
      <c r="B385" s="277"/>
      <c r="C385" s="103"/>
      <c r="D385" s="103"/>
      <c r="E385" s="103"/>
      <c r="F385" s="277"/>
      <c r="G385" s="277"/>
      <c r="H385" s="278"/>
      <c r="I385" s="277"/>
      <c r="J385" s="277"/>
      <c r="K385" s="277"/>
      <c r="L385" s="277"/>
      <c r="M385" s="277"/>
      <c r="N385" s="277"/>
      <c r="O385" s="277"/>
      <c r="P385" s="277"/>
      <c r="Q385" s="277"/>
      <c r="R385" s="277"/>
      <c r="S385" s="277"/>
      <c r="T385" s="518">
        <f t="shared" si="5"/>
        <v>0</v>
      </c>
      <c r="U385" s="277"/>
      <c r="V385" s="277"/>
      <c r="W385" s="277"/>
      <c r="X385" s="277"/>
      <c r="Y385" s="277"/>
      <c r="Z385" s="277"/>
      <c r="AA385" s="277"/>
      <c r="AB385" s="277"/>
      <c r="AC385" s="279"/>
    </row>
    <row r="386" spans="1:29" s="280" customFormat="1" ht="15">
      <c r="A386" s="277"/>
      <c r="B386" s="277"/>
      <c r="C386" s="103"/>
      <c r="D386" s="103"/>
      <c r="E386" s="103"/>
      <c r="F386" s="277"/>
      <c r="G386" s="277"/>
      <c r="H386" s="278"/>
      <c r="I386" s="277"/>
      <c r="J386" s="277"/>
      <c r="K386" s="277"/>
      <c r="L386" s="277"/>
      <c r="M386" s="277"/>
      <c r="N386" s="277"/>
      <c r="O386" s="277"/>
      <c r="P386" s="277"/>
      <c r="Q386" s="277"/>
      <c r="R386" s="277"/>
      <c r="S386" s="277"/>
      <c r="T386" s="518">
        <f t="shared" si="5"/>
        <v>0</v>
      </c>
      <c r="U386" s="277"/>
      <c r="V386" s="277"/>
      <c r="W386" s="277"/>
      <c r="X386" s="277"/>
      <c r="Y386" s="277"/>
      <c r="Z386" s="277"/>
      <c r="AA386" s="277"/>
      <c r="AB386" s="277"/>
      <c r="AC386" s="279"/>
    </row>
    <row r="387" spans="1:29" s="280" customFormat="1" ht="15">
      <c r="A387" s="277"/>
      <c r="B387" s="277"/>
      <c r="C387" s="103"/>
      <c r="D387" s="103"/>
      <c r="E387" s="103"/>
      <c r="F387" s="277"/>
      <c r="G387" s="277"/>
      <c r="H387" s="278"/>
      <c r="I387" s="277"/>
      <c r="J387" s="277"/>
      <c r="K387" s="277"/>
      <c r="L387" s="277"/>
      <c r="M387" s="277"/>
      <c r="N387" s="277"/>
      <c r="O387" s="277"/>
      <c r="P387" s="277"/>
      <c r="Q387" s="277"/>
      <c r="R387" s="277"/>
      <c r="S387" s="277"/>
      <c r="T387" s="518">
        <f t="shared" si="5"/>
        <v>0</v>
      </c>
      <c r="U387" s="277"/>
      <c r="V387" s="277"/>
      <c r="W387" s="277"/>
      <c r="X387" s="277"/>
      <c r="Y387" s="277"/>
      <c r="Z387" s="277"/>
      <c r="AA387" s="277"/>
      <c r="AB387" s="277"/>
      <c r="AC387" s="279"/>
    </row>
    <row r="388" spans="1:29" s="280" customFormat="1" ht="15">
      <c r="A388" s="277"/>
      <c r="B388" s="277"/>
      <c r="C388" s="103"/>
      <c r="D388" s="103"/>
      <c r="E388" s="103"/>
      <c r="F388" s="277"/>
      <c r="G388" s="277"/>
      <c r="H388" s="278"/>
      <c r="I388" s="277"/>
      <c r="J388" s="277"/>
      <c r="K388" s="277"/>
      <c r="L388" s="277"/>
      <c r="M388" s="277"/>
      <c r="N388" s="277"/>
      <c r="O388" s="277"/>
      <c r="P388" s="277"/>
      <c r="Q388" s="277"/>
      <c r="R388" s="277"/>
      <c r="S388" s="277"/>
      <c r="T388" s="518">
        <f t="shared" si="5"/>
        <v>0</v>
      </c>
      <c r="U388" s="277"/>
      <c r="V388" s="277"/>
      <c r="W388" s="277"/>
      <c r="X388" s="277"/>
      <c r="Y388" s="277"/>
      <c r="Z388" s="277"/>
      <c r="AA388" s="277"/>
      <c r="AB388" s="277"/>
      <c r="AC388" s="279"/>
    </row>
    <row r="389" spans="1:29" s="280" customFormat="1" ht="15">
      <c r="A389" s="277"/>
      <c r="B389" s="277"/>
      <c r="C389" s="103"/>
      <c r="D389" s="103"/>
      <c r="E389" s="103"/>
      <c r="F389" s="277"/>
      <c r="G389" s="277"/>
      <c r="H389" s="278"/>
      <c r="I389" s="277"/>
      <c r="J389" s="277"/>
      <c r="K389" s="277"/>
      <c r="L389" s="277"/>
      <c r="M389" s="277"/>
      <c r="N389" s="277"/>
      <c r="O389" s="277"/>
      <c r="P389" s="277"/>
      <c r="Q389" s="277"/>
      <c r="R389" s="277"/>
      <c r="S389" s="277"/>
      <c r="T389" s="518">
        <f t="shared" si="5"/>
        <v>0</v>
      </c>
      <c r="U389" s="277"/>
      <c r="V389" s="277"/>
      <c r="W389" s="277"/>
      <c r="X389" s="277"/>
      <c r="Y389" s="277"/>
      <c r="Z389" s="277"/>
      <c r="AA389" s="277"/>
      <c r="AB389" s="277"/>
      <c r="AC389" s="279"/>
    </row>
    <row r="390" spans="1:29" s="280" customFormat="1" ht="15">
      <c r="A390" s="277"/>
      <c r="B390" s="277"/>
      <c r="C390" s="103"/>
      <c r="D390" s="103"/>
      <c r="E390" s="103"/>
      <c r="F390" s="277"/>
      <c r="G390" s="277"/>
      <c r="H390" s="278"/>
      <c r="I390" s="277"/>
      <c r="J390" s="277"/>
      <c r="K390" s="277"/>
      <c r="L390" s="277"/>
      <c r="M390" s="277"/>
      <c r="N390" s="277"/>
      <c r="O390" s="277"/>
      <c r="P390" s="277"/>
      <c r="Q390" s="277"/>
      <c r="R390" s="277"/>
      <c r="S390" s="277"/>
      <c r="T390" s="518">
        <f t="shared" si="5"/>
        <v>0</v>
      </c>
      <c r="U390" s="277"/>
      <c r="V390" s="277"/>
      <c r="W390" s="277"/>
      <c r="X390" s="277"/>
      <c r="Y390" s="277"/>
      <c r="Z390" s="277"/>
      <c r="AA390" s="277"/>
      <c r="AB390" s="277"/>
      <c r="AC390" s="279"/>
    </row>
    <row r="391" spans="1:29" s="280" customFormat="1" ht="15">
      <c r="A391" s="277"/>
      <c r="B391" s="277"/>
      <c r="C391" s="103"/>
      <c r="D391" s="103"/>
      <c r="E391" s="103"/>
      <c r="F391" s="277"/>
      <c r="G391" s="277"/>
      <c r="H391" s="278"/>
      <c r="I391" s="277"/>
      <c r="J391" s="277"/>
      <c r="K391" s="277"/>
      <c r="L391" s="277"/>
      <c r="M391" s="277"/>
      <c r="N391" s="277"/>
      <c r="O391" s="277"/>
      <c r="P391" s="277"/>
      <c r="Q391" s="277"/>
      <c r="R391" s="277"/>
      <c r="S391" s="277"/>
      <c r="T391" s="518">
        <f t="shared" si="5"/>
        <v>0</v>
      </c>
      <c r="U391" s="277"/>
      <c r="V391" s="277"/>
      <c r="W391" s="277"/>
      <c r="X391" s="277"/>
      <c r="Y391" s="277"/>
      <c r="Z391" s="277"/>
      <c r="AA391" s="277"/>
      <c r="AB391" s="277"/>
      <c r="AC391" s="279"/>
    </row>
    <row r="392" spans="1:29" s="280" customFormat="1" ht="15">
      <c r="A392" s="277"/>
      <c r="B392" s="277"/>
      <c r="C392" s="103"/>
      <c r="D392" s="103"/>
      <c r="E392" s="103"/>
      <c r="F392" s="277"/>
      <c r="G392" s="277"/>
      <c r="H392" s="278"/>
      <c r="I392" s="277"/>
      <c r="J392" s="277"/>
      <c r="K392" s="277"/>
      <c r="L392" s="277"/>
      <c r="M392" s="277"/>
      <c r="N392" s="277"/>
      <c r="O392" s="277"/>
      <c r="P392" s="277"/>
      <c r="Q392" s="277"/>
      <c r="R392" s="277"/>
      <c r="S392" s="277"/>
      <c r="T392" s="518">
        <f t="shared" si="5"/>
        <v>0</v>
      </c>
      <c r="U392" s="277"/>
      <c r="V392" s="277"/>
      <c r="W392" s="277"/>
      <c r="X392" s="277"/>
      <c r="Y392" s="277"/>
      <c r="Z392" s="277"/>
      <c r="AA392" s="277"/>
      <c r="AB392" s="277"/>
      <c r="AC392" s="279"/>
    </row>
    <row r="393" spans="1:29" s="280" customFormat="1" ht="15">
      <c r="A393" s="277"/>
      <c r="B393" s="277"/>
      <c r="C393" s="103"/>
      <c r="D393" s="103"/>
      <c r="E393" s="103"/>
      <c r="F393" s="277"/>
      <c r="G393" s="277"/>
      <c r="H393" s="278"/>
      <c r="I393" s="277"/>
      <c r="J393" s="277"/>
      <c r="K393" s="277"/>
      <c r="L393" s="277"/>
      <c r="M393" s="277"/>
      <c r="N393" s="277"/>
      <c r="O393" s="277"/>
      <c r="P393" s="277"/>
      <c r="Q393" s="277"/>
      <c r="R393" s="277"/>
      <c r="S393" s="277"/>
      <c r="T393" s="518">
        <f t="shared" si="5"/>
        <v>0</v>
      </c>
      <c r="U393" s="277"/>
      <c r="V393" s="277"/>
      <c r="W393" s="277"/>
      <c r="X393" s="277"/>
      <c r="Y393" s="277"/>
      <c r="Z393" s="277"/>
      <c r="AA393" s="277"/>
      <c r="AB393" s="277"/>
      <c r="AC393" s="279"/>
    </row>
    <row r="394" spans="1:29" s="280" customFormat="1" ht="15">
      <c r="A394" s="277"/>
      <c r="B394" s="277"/>
      <c r="C394" s="103"/>
      <c r="D394" s="103"/>
      <c r="E394" s="103"/>
      <c r="F394" s="277"/>
      <c r="G394" s="277"/>
      <c r="H394" s="278"/>
      <c r="I394" s="277"/>
      <c r="J394" s="277"/>
      <c r="K394" s="277"/>
      <c r="L394" s="277"/>
      <c r="M394" s="277"/>
      <c r="N394" s="277"/>
      <c r="O394" s="277"/>
      <c r="P394" s="277"/>
      <c r="Q394" s="277"/>
      <c r="R394" s="277"/>
      <c r="S394" s="277"/>
      <c r="T394" s="518">
        <f t="shared" si="5"/>
        <v>0</v>
      </c>
      <c r="U394" s="277"/>
      <c r="V394" s="277"/>
      <c r="W394" s="277"/>
      <c r="X394" s="277"/>
      <c r="Y394" s="277"/>
      <c r="Z394" s="277"/>
      <c r="AA394" s="277"/>
      <c r="AB394" s="277"/>
      <c r="AC394" s="279"/>
    </row>
    <row r="395" spans="1:29" s="280" customFormat="1" ht="15">
      <c r="A395" s="277"/>
      <c r="B395" s="277"/>
      <c r="C395" s="103"/>
      <c r="D395" s="103"/>
      <c r="E395" s="103"/>
      <c r="F395" s="277"/>
      <c r="G395" s="277"/>
      <c r="H395" s="278"/>
      <c r="I395" s="277"/>
      <c r="J395" s="277"/>
      <c r="K395" s="277"/>
      <c r="L395" s="277"/>
      <c r="M395" s="277"/>
      <c r="N395" s="277"/>
      <c r="O395" s="277"/>
      <c r="P395" s="277"/>
      <c r="Q395" s="277"/>
      <c r="R395" s="277"/>
      <c r="S395" s="277"/>
      <c r="T395" s="518">
        <f t="shared" si="5"/>
        <v>0</v>
      </c>
      <c r="U395" s="277"/>
      <c r="V395" s="277"/>
      <c r="W395" s="277"/>
      <c r="X395" s="277"/>
      <c r="Y395" s="277"/>
      <c r="Z395" s="277"/>
      <c r="AA395" s="277"/>
      <c r="AB395" s="277"/>
      <c r="AC395" s="279"/>
    </row>
    <row r="396" spans="1:29" s="280" customFormat="1" ht="15">
      <c r="A396" s="277"/>
      <c r="B396" s="277"/>
      <c r="C396" s="103"/>
      <c r="D396" s="103"/>
      <c r="E396" s="103"/>
      <c r="F396" s="277"/>
      <c r="G396" s="277"/>
      <c r="H396" s="278"/>
      <c r="I396" s="277"/>
      <c r="J396" s="277"/>
      <c r="K396" s="277"/>
      <c r="L396" s="277"/>
      <c r="M396" s="277"/>
      <c r="N396" s="277"/>
      <c r="O396" s="277"/>
      <c r="P396" s="277"/>
      <c r="Q396" s="277"/>
      <c r="R396" s="277"/>
      <c r="S396" s="277"/>
      <c r="T396" s="518">
        <f t="shared" si="5"/>
        <v>0</v>
      </c>
      <c r="U396" s="277"/>
      <c r="V396" s="277"/>
      <c r="W396" s="277"/>
      <c r="X396" s="277"/>
      <c r="Y396" s="277"/>
      <c r="Z396" s="277"/>
      <c r="AA396" s="277"/>
      <c r="AB396" s="277"/>
      <c r="AC396" s="279"/>
    </row>
    <row r="397" spans="1:29" s="280" customFormat="1" ht="15">
      <c r="A397" s="277"/>
      <c r="B397" s="277"/>
      <c r="C397" s="103"/>
      <c r="D397" s="103"/>
      <c r="E397" s="103"/>
      <c r="F397" s="277"/>
      <c r="G397" s="277"/>
      <c r="H397" s="278"/>
      <c r="I397" s="277"/>
      <c r="J397" s="277"/>
      <c r="K397" s="277"/>
      <c r="L397" s="277"/>
      <c r="M397" s="277"/>
      <c r="N397" s="277"/>
      <c r="O397" s="277"/>
      <c r="P397" s="277"/>
      <c r="Q397" s="277"/>
      <c r="R397" s="277"/>
      <c r="S397" s="277"/>
      <c r="T397" s="518">
        <f t="shared" si="5"/>
        <v>0</v>
      </c>
      <c r="U397" s="277"/>
      <c r="V397" s="277"/>
      <c r="W397" s="277"/>
      <c r="X397" s="277"/>
      <c r="Y397" s="277"/>
      <c r="Z397" s="277"/>
      <c r="AA397" s="277"/>
      <c r="AB397" s="277"/>
      <c r="AC397" s="279"/>
    </row>
    <row r="398" spans="1:29" s="280" customFormat="1" ht="15">
      <c r="A398" s="277"/>
      <c r="B398" s="277"/>
      <c r="C398" s="103"/>
      <c r="D398" s="103"/>
      <c r="E398" s="103"/>
      <c r="F398" s="277"/>
      <c r="G398" s="277"/>
      <c r="H398" s="278"/>
      <c r="I398" s="277"/>
      <c r="J398" s="277"/>
      <c r="K398" s="277"/>
      <c r="L398" s="277"/>
      <c r="M398" s="277"/>
      <c r="N398" s="277"/>
      <c r="O398" s="277"/>
      <c r="P398" s="277"/>
      <c r="Q398" s="277"/>
      <c r="R398" s="277"/>
      <c r="S398" s="277"/>
      <c r="T398" s="518">
        <f t="shared" ref="T398:T461" si="6">SUM($I398:$S398)</f>
        <v>0</v>
      </c>
      <c r="U398" s="277"/>
      <c r="V398" s="277"/>
      <c r="W398" s="277"/>
      <c r="X398" s="277"/>
      <c r="Y398" s="277"/>
      <c r="Z398" s="277"/>
      <c r="AA398" s="277"/>
      <c r="AB398" s="277"/>
      <c r="AC398" s="279"/>
    </row>
    <row r="399" spans="1:29" s="280" customFormat="1" ht="15">
      <c r="A399" s="277"/>
      <c r="B399" s="277"/>
      <c r="C399" s="103"/>
      <c r="D399" s="103"/>
      <c r="E399" s="103"/>
      <c r="F399" s="277"/>
      <c r="G399" s="277"/>
      <c r="H399" s="278"/>
      <c r="I399" s="277"/>
      <c r="J399" s="277"/>
      <c r="K399" s="277"/>
      <c r="L399" s="277"/>
      <c r="M399" s="277"/>
      <c r="N399" s="277"/>
      <c r="O399" s="277"/>
      <c r="P399" s="277"/>
      <c r="Q399" s="277"/>
      <c r="R399" s="277"/>
      <c r="S399" s="277"/>
      <c r="T399" s="518">
        <f t="shared" si="6"/>
        <v>0</v>
      </c>
      <c r="U399" s="277"/>
      <c r="V399" s="277"/>
      <c r="W399" s="277"/>
      <c r="X399" s="277"/>
      <c r="Y399" s="277"/>
      <c r="Z399" s="277"/>
      <c r="AA399" s="277"/>
      <c r="AB399" s="277"/>
      <c r="AC399" s="279"/>
    </row>
    <row r="400" spans="1:29" s="280" customFormat="1" ht="15">
      <c r="A400" s="277"/>
      <c r="B400" s="277"/>
      <c r="C400" s="103"/>
      <c r="D400" s="103"/>
      <c r="E400" s="103"/>
      <c r="F400" s="277"/>
      <c r="G400" s="277"/>
      <c r="H400" s="278"/>
      <c r="I400" s="277"/>
      <c r="J400" s="277"/>
      <c r="K400" s="277"/>
      <c r="L400" s="277"/>
      <c r="M400" s="277"/>
      <c r="N400" s="277"/>
      <c r="O400" s="277"/>
      <c r="P400" s="277"/>
      <c r="Q400" s="277"/>
      <c r="R400" s="277"/>
      <c r="S400" s="277"/>
      <c r="T400" s="518">
        <f t="shared" si="6"/>
        <v>0</v>
      </c>
      <c r="U400" s="277"/>
      <c r="V400" s="277"/>
      <c r="W400" s="277"/>
      <c r="X400" s="277"/>
      <c r="Y400" s="277"/>
      <c r="Z400" s="277"/>
      <c r="AA400" s="277"/>
      <c r="AB400" s="277"/>
      <c r="AC400" s="279"/>
    </row>
    <row r="401" spans="1:29" s="280" customFormat="1" ht="15">
      <c r="A401" s="277"/>
      <c r="B401" s="277"/>
      <c r="C401" s="103"/>
      <c r="D401" s="103"/>
      <c r="E401" s="103"/>
      <c r="F401" s="277"/>
      <c r="G401" s="277"/>
      <c r="H401" s="278"/>
      <c r="I401" s="277"/>
      <c r="J401" s="277"/>
      <c r="K401" s="277"/>
      <c r="L401" s="277"/>
      <c r="M401" s="277"/>
      <c r="N401" s="277"/>
      <c r="O401" s="277"/>
      <c r="P401" s="277"/>
      <c r="Q401" s="277"/>
      <c r="R401" s="277"/>
      <c r="S401" s="277"/>
      <c r="T401" s="518">
        <f t="shared" si="6"/>
        <v>0</v>
      </c>
      <c r="U401" s="277"/>
      <c r="V401" s="277"/>
      <c r="W401" s="277"/>
      <c r="X401" s="277"/>
      <c r="Y401" s="277"/>
      <c r="Z401" s="277"/>
      <c r="AA401" s="277"/>
      <c r="AB401" s="277"/>
      <c r="AC401" s="279"/>
    </row>
    <row r="402" spans="1:29" s="280" customFormat="1" ht="15">
      <c r="A402" s="277"/>
      <c r="B402" s="277"/>
      <c r="C402" s="103"/>
      <c r="D402" s="103"/>
      <c r="E402" s="103"/>
      <c r="F402" s="277"/>
      <c r="G402" s="277"/>
      <c r="H402" s="278"/>
      <c r="I402" s="277"/>
      <c r="J402" s="277"/>
      <c r="K402" s="277"/>
      <c r="L402" s="277"/>
      <c r="M402" s="277"/>
      <c r="N402" s="277"/>
      <c r="O402" s="277"/>
      <c r="P402" s="277"/>
      <c r="Q402" s="277"/>
      <c r="R402" s="277"/>
      <c r="S402" s="277"/>
      <c r="T402" s="518">
        <f t="shared" si="6"/>
        <v>0</v>
      </c>
      <c r="U402" s="277"/>
      <c r="V402" s="277"/>
      <c r="W402" s="277"/>
      <c r="X402" s="277"/>
      <c r="Y402" s="277"/>
      <c r="Z402" s="277"/>
      <c r="AA402" s="277"/>
      <c r="AB402" s="277"/>
      <c r="AC402" s="279"/>
    </row>
    <row r="403" spans="1:29" s="280" customFormat="1" ht="15">
      <c r="A403" s="277"/>
      <c r="B403" s="277"/>
      <c r="C403" s="103"/>
      <c r="D403" s="103"/>
      <c r="E403" s="103"/>
      <c r="F403" s="277"/>
      <c r="G403" s="277"/>
      <c r="H403" s="278"/>
      <c r="I403" s="277"/>
      <c r="J403" s="277"/>
      <c r="K403" s="277"/>
      <c r="L403" s="277"/>
      <c r="M403" s="277"/>
      <c r="N403" s="277"/>
      <c r="O403" s="277"/>
      <c r="P403" s="277"/>
      <c r="Q403" s="277"/>
      <c r="R403" s="277"/>
      <c r="S403" s="277"/>
      <c r="T403" s="518">
        <f t="shared" si="6"/>
        <v>0</v>
      </c>
      <c r="U403" s="277"/>
      <c r="V403" s="277"/>
      <c r="W403" s="277"/>
      <c r="X403" s="277"/>
      <c r="Y403" s="277"/>
      <c r="Z403" s="277"/>
      <c r="AA403" s="277"/>
      <c r="AB403" s="277"/>
      <c r="AC403" s="279"/>
    </row>
    <row r="404" spans="1:29" s="280" customFormat="1" ht="15">
      <c r="A404" s="277"/>
      <c r="B404" s="277"/>
      <c r="C404" s="103"/>
      <c r="D404" s="103"/>
      <c r="E404" s="103"/>
      <c r="F404" s="277"/>
      <c r="G404" s="277"/>
      <c r="H404" s="278"/>
      <c r="I404" s="277"/>
      <c r="J404" s="277"/>
      <c r="K404" s="277"/>
      <c r="L404" s="277"/>
      <c r="M404" s="277"/>
      <c r="N404" s="277"/>
      <c r="O404" s="277"/>
      <c r="P404" s="277"/>
      <c r="Q404" s="277"/>
      <c r="R404" s="277"/>
      <c r="S404" s="277"/>
      <c r="T404" s="518">
        <f t="shared" si="6"/>
        <v>0</v>
      </c>
      <c r="U404" s="277"/>
      <c r="V404" s="277"/>
      <c r="W404" s="277"/>
      <c r="X404" s="277"/>
      <c r="Y404" s="277"/>
      <c r="Z404" s="277"/>
      <c r="AA404" s="277"/>
      <c r="AB404" s="277"/>
      <c r="AC404" s="279"/>
    </row>
    <row r="405" spans="1:29" s="280" customFormat="1" ht="15">
      <c r="A405" s="277"/>
      <c r="B405" s="277"/>
      <c r="C405" s="103"/>
      <c r="D405" s="103"/>
      <c r="E405" s="103"/>
      <c r="F405" s="277"/>
      <c r="G405" s="277"/>
      <c r="H405" s="278"/>
      <c r="I405" s="277"/>
      <c r="J405" s="277"/>
      <c r="K405" s="277"/>
      <c r="L405" s="277"/>
      <c r="M405" s="277"/>
      <c r="N405" s="277"/>
      <c r="O405" s="277"/>
      <c r="P405" s="277"/>
      <c r="Q405" s="277"/>
      <c r="R405" s="277"/>
      <c r="S405" s="277"/>
      <c r="T405" s="518">
        <f t="shared" si="6"/>
        <v>0</v>
      </c>
      <c r="U405" s="277"/>
      <c r="V405" s="277"/>
      <c r="W405" s="277"/>
      <c r="X405" s="277"/>
      <c r="Y405" s="277"/>
      <c r="Z405" s="277"/>
      <c r="AA405" s="277"/>
      <c r="AB405" s="277"/>
      <c r="AC405" s="279"/>
    </row>
    <row r="406" spans="1:29" s="280" customFormat="1" ht="15">
      <c r="A406" s="277"/>
      <c r="B406" s="277"/>
      <c r="C406" s="103"/>
      <c r="D406" s="103"/>
      <c r="E406" s="103"/>
      <c r="F406" s="277"/>
      <c r="G406" s="277"/>
      <c r="H406" s="278"/>
      <c r="I406" s="277"/>
      <c r="J406" s="277"/>
      <c r="K406" s="277"/>
      <c r="L406" s="277"/>
      <c r="M406" s="277"/>
      <c r="N406" s="277"/>
      <c r="O406" s="277"/>
      <c r="P406" s="277"/>
      <c r="Q406" s="277"/>
      <c r="R406" s="277"/>
      <c r="S406" s="277"/>
      <c r="T406" s="518">
        <f t="shared" si="6"/>
        <v>0</v>
      </c>
      <c r="U406" s="277"/>
      <c r="V406" s="277"/>
      <c r="W406" s="277"/>
      <c r="X406" s="277"/>
      <c r="Y406" s="277"/>
      <c r="Z406" s="277"/>
      <c r="AA406" s="277"/>
      <c r="AB406" s="277"/>
      <c r="AC406" s="279"/>
    </row>
    <row r="407" spans="1:29" s="280" customFormat="1" ht="15">
      <c r="A407" s="277"/>
      <c r="B407" s="277"/>
      <c r="C407" s="103"/>
      <c r="D407" s="103"/>
      <c r="E407" s="103"/>
      <c r="F407" s="277"/>
      <c r="G407" s="277"/>
      <c r="H407" s="278"/>
      <c r="I407" s="277"/>
      <c r="J407" s="277"/>
      <c r="K407" s="277"/>
      <c r="L407" s="277"/>
      <c r="M407" s="277"/>
      <c r="N407" s="277"/>
      <c r="O407" s="277"/>
      <c r="P407" s="277"/>
      <c r="Q407" s="277"/>
      <c r="R407" s="277"/>
      <c r="S407" s="277"/>
      <c r="T407" s="518">
        <f t="shared" si="6"/>
        <v>0</v>
      </c>
      <c r="U407" s="277"/>
      <c r="V407" s="277"/>
      <c r="W407" s="277"/>
      <c r="X407" s="277"/>
      <c r="Y407" s="277"/>
      <c r="Z407" s="277"/>
      <c r="AA407" s="277"/>
      <c r="AB407" s="277"/>
      <c r="AC407" s="279"/>
    </row>
    <row r="408" spans="1:29" s="280" customFormat="1" ht="15">
      <c r="A408" s="277"/>
      <c r="B408" s="277"/>
      <c r="C408" s="103"/>
      <c r="D408" s="103"/>
      <c r="E408" s="103"/>
      <c r="F408" s="277"/>
      <c r="G408" s="277"/>
      <c r="H408" s="278"/>
      <c r="I408" s="277"/>
      <c r="J408" s="277"/>
      <c r="K408" s="277"/>
      <c r="L408" s="277"/>
      <c r="M408" s="277"/>
      <c r="N408" s="277"/>
      <c r="O408" s="277"/>
      <c r="P408" s="277"/>
      <c r="Q408" s="277"/>
      <c r="R408" s="277"/>
      <c r="S408" s="277"/>
      <c r="T408" s="518">
        <f t="shared" si="6"/>
        <v>0</v>
      </c>
      <c r="U408" s="277"/>
      <c r="V408" s="277"/>
      <c r="W408" s="277"/>
      <c r="X408" s="277"/>
      <c r="Y408" s="277"/>
      <c r="Z408" s="277"/>
      <c r="AA408" s="277"/>
      <c r="AB408" s="277"/>
      <c r="AC408" s="279"/>
    </row>
    <row r="409" spans="1:29" s="280" customFormat="1" ht="15">
      <c r="A409" s="277"/>
      <c r="B409" s="277"/>
      <c r="C409" s="103"/>
      <c r="D409" s="103"/>
      <c r="E409" s="103"/>
      <c r="F409" s="277"/>
      <c r="G409" s="277"/>
      <c r="H409" s="278"/>
      <c r="I409" s="277"/>
      <c r="J409" s="277"/>
      <c r="K409" s="277"/>
      <c r="L409" s="277"/>
      <c r="M409" s="277"/>
      <c r="N409" s="277"/>
      <c r="O409" s="277"/>
      <c r="P409" s="277"/>
      <c r="Q409" s="277"/>
      <c r="R409" s="277"/>
      <c r="S409" s="277"/>
      <c r="T409" s="518">
        <f t="shared" si="6"/>
        <v>0</v>
      </c>
      <c r="U409" s="277"/>
      <c r="V409" s="277"/>
      <c r="W409" s="277"/>
      <c r="X409" s="277"/>
      <c r="Y409" s="277"/>
      <c r="Z409" s="277"/>
      <c r="AA409" s="277"/>
      <c r="AB409" s="277"/>
      <c r="AC409" s="279"/>
    </row>
    <row r="410" spans="1:29" s="280" customFormat="1" ht="15">
      <c r="A410" s="277"/>
      <c r="B410" s="277"/>
      <c r="C410" s="103"/>
      <c r="D410" s="103"/>
      <c r="E410" s="103"/>
      <c r="F410" s="277"/>
      <c r="G410" s="277"/>
      <c r="H410" s="278"/>
      <c r="I410" s="277"/>
      <c r="J410" s="277"/>
      <c r="K410" s="277"/>
      <c r="L410" s="277"/>
      <c r="M410" s="277"/>
      <c r="N410" s="277"/>
      <c r="O410" s="277"/>
      <c r="P410" s="277"/>
      <c r="Q410" s="277"/>
      <c r="R410" s="277"/>
      <c r="S410" s="277"/>
      <c r="T410" s="518">
        <f t="shared" si="6"/>
        <v>0</v>
      </c>
      <c r="U410" s="277"/>
      <c r="V410" s="277"/>
      <c r="W410" s="277"/>
      <c r="X410" s="277"/>
      <c r="Y410" s="277"/>
      <c r="Z410" s="277"/>
      <c r="AA410" s="277"/>
      <c r="AB410" s="277"/>
      <c r="AC410" s="279"/>
    </row>
    <row r="411" spans="1:29" s="280" customFormat="1" ht="15">
      <c r="A411" s="277"/>
      <c r="B411" s="277"/>
      <c r="C411" s="103"/>
      <c r="D411" s="103"/>
      <c r="E411" s="103"/>
      <c r="F411" s="277"/>
      <c r="G411" s="277"/>
      <c r="H411" s="278"/>
      <c r="I411" s="277"/>
      <c r="J411" s="277"/>
      <c r="K411" s="277"/>
      <c r="L411" s="277"/>
      <c r="M411" s="277"/>
      <c r="N411" s="277"/>
      <c r="O411" s="277"/>
      <c r="P411" s="277"/>
      <c r="Q411" s="277"/>
      <c r="R411" s="277"/>
      <c r="S411" s="277"/>
      <c r="T411" s="518">
        <f t="shared" si="6"/>
        <v>0</v>
      </c>
      <c r="U411" s="277"/>
      <c r="V411" s="277"/>
      <c r="W411" s="277"/>
      <c r="X411" s="277"/>
      <c r="Y411" s="277"/>
      <c r="Z411" s="277"/>
      <c r="AA411" s="277"/>
      <c r="AB411" s="277"/>
      <c r="AC411" s="279"/>
    </row>
    <row r="412" spans="1:29" s="280" customFormat="1" ht="15">
      <c r="A412" s="277"/>
      <c r="B412" s="277"/>
      <c r="C412" s="103"/>
      <c r="D412" s="103"/>
      <c r="E412" s="103"/>
      <c r="F412" s="277"/>
      <c r="G412" s="277"/>
      <c r="H412" s="278"/>
      <c r="I412" s="277"/>
      <c r="J412" s="277"/>
      <c r="K412" s="277"/>
      <c r="L412" s="277"/>
      <c r="M412" s="277"/>
      <c r="N412" s="277"/>
      <c r="O412" s="277"/>
      <c r="P412" s="277"/>
      <c r="Q412" s="277"/>
      <c r="R412" s="277"/>
      <c r="S412" s="277"/>
      <c r="T412" s="518">
        <f t="shared" si="6"/>
        <v>0</v>
      </c>
      <c r="U412" s="277"/>
      <c r="V412" s="277"/>
      <c r="W412" s="277"/>
      <c r="X412" s="277"/>
      <c r="Y412" s="277"/>
      <c r="Z412" s="277"/>
      <c r="AA412" s="277"/>
      <c r="AB412" s="277"/>
      <c r="AC412" s="279"/>
    </row>
    <row r="413" spans="1:29" s="280" customFormat="1" ht="15">
      <c r="A413" s="277"/>
      <c r="B413" s="277"/>
      <c r="C413" s="103"/>
      <c r="D413" s="103"/>
      <c r="E413" s="103"/>
      <c r="F413" s="277"/>
      <c r="G413" s="277"/>
      <c r="H413" s="278"/>
      <c r="I413" s="277"/>
      <c r="J413" s="277"/>
      <c r="K413" s="277"/>
      <c r="L413" s="277"/>
      <c r="M413" s="277"/>
      <c r="N413" s="277"/>
      <c r="O413" s="277"/>
      <c r="P413" s="277"/>
      <c r="Q413" s="277"/>
      <c r="R413" s="277"/>
      <c r="S413" s="277"/>
      <c r="T413" s="518">
        <f t="shared" si="6"/>
        <v>0</v>
      </c>
      <c r="U413" s="277"/>
      <c r="V413" s="277"/>
      <c r="W413" s="277"/>
      <c r="X413" s="277"/>
      <c r="Y413" s="277"/>
      <c r="Z413" s="277"/>
      <c r="AA413" s="277"/>
      <c r="AB413" s="277"/>
      <c r="AC413" s="279"/>
    </row>
    <row r="414" spans="1:29" s="280" customFormat="1" ht="15">
      <c r="A414" s="277"/>
      <c r="B414" s="277"/>
      <c r="C414" s="103"/>
      <c r="D414" s="103"/>
      <c r="E414" s="103"/>
      <c r="F414" s="277"/>
      <c r="G414" s="277"/>
      <c r="H414" s="278"/>
      <c r="I414" s="277"/>
      <c r="J414" s="277"/>
      <c r="K414" s="277"/>
      <c r="L414" s="277"/>
      <c r="M414" s="277"/>
      <c r="N414" s="277"/>
      <c r="O414" s="277"/>
      <c r="P414" s="277"/>
      <c r="Q414" s="277"/>
      <c r="R414" s="277"/>
      <c r="S414" s="277"/>
      <c r="T414" s="518">
        <f t="shared" si="6"/>
        <v>0</v>
      </c>
      <c r="U414" s="277"/>
      <c r="V414" s="277"/>
      <c r="W414" s="277"/>
      <c r="X414" s="277"/>
      <c r="Y414" s="277"/>
      <c r="Z414" s="277"/>
      <c r="AA414" s="277"/>
      <c r="AB414" s="277"/>
      <c r="AC414" s="279"/>
    </row>
    <row r="415" spans="1:29" s="280" customFormat="1" ht="15">
      <c r="A415" s="277"/>
      <c r="B415" s="277"/>
      <c r="C415" s="103"/>
      <c r="D415" s="103"/>
      <c r="E415" s="103"/>
      <c r="F415" s="277"/>
      <c r="G415" s="277"/>
      <c r="H415" s="278"/>
      <c r="I415" s="277"/>
      <c r="J415" s="277"/>
      <c r="K415" s="277"/>
      <c r="L415" s="277"/>
      <c r="M415" s="277"/>
      <c r="N415" s="277"/>
      <c r="O415" s="277"/>
      <c r="P415" s="277"/>
      <c r="Q415" s="277"/>
      <c r="R415" s="277"/>
      <c r="S415" s="277"/>
      <c r="T415" s="518">
        <f t="shared" si="6"/>
        <v>0</v>
      </c>
      <c r="U415" s="277"/>
      <c r="V415" s="277"/>
      <c r="W415" s="277"/>
      <c r="X415" s="277"/>
      <c r="Y415" s="277"/>
      <c r="Z415" s="277"/>
      <c r="AA415" s="277"/>
      <c r="AB415" s="277"/>
      <c r="AC415" s="279"/>
    </row>
    <row r="416" spans="1:29" s="280" customFormat="1" ht="15">
      <c r="A416" s="277"/>
      <c r="B416" s="277"/>
      <c r="C416" s="103"/>
      <c r="D416" s="103"/>
      <c r="E416" s="103"/>
      <c r="F416" s="277"/>
      <c r="G416" s="277"/>
      <c r="H416" s="278"/>
      <c r="I416" s="277"/>
      <c r="J416" s="277"/>
      <c r="K416" s="277"/>
      <c r="L416" s="277"/>
      <c r="M416" s="277"/>
      <c r="N416" s="277"/>
      <c r="O416" s="277"/>
      <c r="P416" s="277"/>
      <c r="Q416" s="277"/>
      <c r="R416" s="277"/>
      <c r="S416" s="277"/>
      <c r="T416" s="518">
        <f t="shared" si="6"/>
        <v>0</v>
      </c>
      <c r="U416" s="277"/>
      <c r="V416" s="277"/>
      <c r="W416" s="277"/>
      <c r="X416" s="277"/>
      <c r="Y416" s="277"/>
      <c r="Z416" s="277"/>
      <c r="AA416" s="277"/>
      <c r="AB416" s="277"/>
      <c r="AC416" s="279"/>
    </row>
    <row r="417" spans="1:29" s="280" customFormat="1" ht="15">
      <c r="A417" s="277"/>
      <c r="B417" s="277"/>
      <c r="C417" s="103"/>
      <c r="D417" s="103"/>
      <c r="E417" s="103"/>
      <c r="F417" s="277"/>
      <c r="G417" s="277"/>
      <c r="H417" s="278"/>
      <c r="I417" s="277"/>
      <c r="J417" s="277"/>
      <c r="K417" s="277"/>
      <c r="L417" s="277"/>
      <c r="M417" s="277"/>
      <c r="N417" s="277"/>
      <c r="O417" s="277"/>
      <c r="P417" s="277"/>
      <c r="Q417" s="277"/>
      <c r="R417" s="277"/>
      <c r="S417" s="277"/>
      <c r="T417" s="518">
        <f t="shared" si="6"/>
        <v>0</v>
      </c>
      <c r="U417" s="277"/>
      <c r="V417" s="277"/>
      <c r="W417" s="277"/>
      <c r="X417" s="277"/>
      <c r="Y417" s="277"/>
      <c r="Z417" s="277"/>
      <c r="AA417" s="277"/>
      <c r="AB417" s="277"/>
      <c r="AC417" s="279"/>
    </row>
    <row r="418" spans="1:29" s="280" customFormat="1" ht="15">
      <c r="A418" s="277"/>
      <c r="B418" s="277"/>
      <c r="C418" s="103"/>
      <c r="D418" s="103"/>
      <c r="E418" s="103"/>
      <c r="F418" s="277"/>
      <c r="G418" s="277"/>
      <c r="H418" s="278"/>
      <c r="I418" s="277"/>
      <c r="J418" s="277"/>
      <c r="K418" s="277"/>
      <c r="L418" s="277"/>
      <c r="M418" s="277"/>
      <c r="N418" s="277"/>
      <c r="O418" s="277"/>
      <c r="P418" s="277"/>
      <c r="Q418" s="277"/>
      <c r="R418" s="277"/>
      <c r="S418" s="277"/>
      <c r="T418" s="518">
        <f t="shared" si="6"/>
        <v>0</v>
      </c>
      <c r="U418" s="277"/>
      <c r="V418" s="277"/>
      <c r="W418" s="277"/>
      <c r="X418" s="277"/>
      <c r="Y418" s="277"/>
      <c r="Z418" s="277"/>
      <c r="AA418" s="277"/>
      <c r="AB418" s="277"/>
      <c r="AC418" s="279"/>
    </row>
    <row r="419" spans="1:29" s="280" customFormat="1" ht="15">
      <c r="A419" s="277"/>
      <c r="B419" s="277"/>
      <c r="C419" s="103"/>
      <c r="D419" s="103"/>
      <c r="E419" s="103"/>
      <c r="F419" s="277"/>
      <c r="G419" s="277"/>
      <c r="H419" s="278"/>
      <c r="I419" s="277"/>
      <c r="J419" s="277"/>
      <c r="K419" s="277"/>
      <c r="L419" s="277"/>
      <c r="M419" s="277"/>
      <c r="N419" s="277"/>
      <c r="O419" s="277"/>
      <c r="P419" s="277"/>
      <c r="Q419" s="277"/>
      <c r="R419" s="277"/>
      <c r="S419" s="277"/>
      <c r="T419" s="518">
        <f t="shared" si="6"/>
        <v>0</v>
      </c>
      <c r="U419" s="277"/>
      <c r="V419" s="277"/>
      <c r="W419" s="277"/>
      <c r="X419" s="277"/>
      <c r="Y419" s="277"/>
      <c r="Z419" s="277"/>
      <c r="AA419" s="277"/>
      <c r="AB419" s="277"/>
      <c r="AC419" s="279"/>
    </row>
    <row r="420" spans="1:29" s="280" customFormat="1" ht="15">
      <c r="A420" s="277"/>
      <c r="B420" s="277"/>
      <c r="C420" s="103"/>
      <c r="D420" s="103"/>
      <c r="E420" s="103"/>
      <c r="F420" s="277"/>
      <c r="G420" s="277"/>
      <c r="H420" s="278"/>
      <c r="I420" s="277"/>
      <c r="J420" s="277"/>
      <c r="K420" s="277"/>
      <c r="L420" s="277"/>
      <c r="M420" s="277"/>
      <c r="N420" s="277"/>
      <c r="O420" s="277"/>
      <c r="P420" s="277"/>
      <c r="Q420" s="277"/>
      <c r="R420" s="277"/>
      <c r="S420" s="277"/>
      <c r="T420" s="518">
        <f t="shared" si="6"/>
        <v>0</v>
      </c>
      <c r="U420" s="277"/>
      <c r="V420" s="277"/>
      <c r="W420" s="277"/>
      <c r="X420" s="277"/>
      <c r="Y420" s="277"/>
      <c r="Z420" s="277"/>
      <c r="AA420" s="277"/>
      <c r="AB420" s="277"/>
      <c r="AC420" s="279"/>
    </row>
    <row r="421" spans="1:29" s="280" customFormat="1" ht="15">
      <c r="A421" s="277"/>
      <c r="B421" s="277"/>
      <c r="C421" s="103"/>
      <c r="D421" s="103"/>
      <c r="E421" s="103"/>
      <c r="F421" s="277"/>
      <c r="G421" s="277"/>
      <c r="H421" s="278"/>
      <c r="I421" s="277"/>
      <c r="J421" s="277"/>
      <c r="K421" s="277"/>
      <c r="L421" s="277"/>
      <c r="M421" s="277"/>
      <c r="N421" s="277"/>
      <c r="O421" s="277"/>
      <c r="P421" s="277"/>
      <c r="Q421" s="277"/>
      <c r="R421" s="277"/>
      <c r="S421" s="277"/>
      <c r="T421" s="518">
        <f t="shared" si="6"/>
        <v>0</v>
      </c>
      <c r="U421" s="277"/>
      <c r="V421" s="277"/>
      <c r="W421" s="277"/>
      <c r="X421" s="277"/>
      <c r="Y421" s="277"/>
      <c r="Z421" s="277"/>
      <c r="AA421" s="277"/>
      <c r="AB421" s="277"/>
      <c r="AC421" s="279"/>
    </row>
    <row r="422" spans="1:29" s="280" customFormat="1" ht="15">
      <c r="A422" s="277"/>
      <c r="B422" s="277"/>
      <c r="C422" s="103"/>
      <c r="D422" s="103"/>
      <c r="E422" s="103"/>
      <c r="F422" s="277"/>
      <c r="G422" s="277"/>
      <c r="H422" s="278"/>
      <c r="I422" s="277"/>
      <c r="J422" s="277"/>
      <c r="K422" s="277"/>
      <c r="L422" s="277"/>
      <c r="M422" s="277"/>
      <c r="N422" s="277"/>
      <c r="O422" s="277"/>
      <c r="P422" s="277"/>
      <c r="Q422" s="277"/>
      <c r="R422" s="277"/>
      <c r="S422" s="277"/>
      <c r="T422" s="518">
        <f t="shared" si="6"/>
        <v>0</v>
      </c>
      <c r="U422" s="277"/>
      <c r="V422" s="277"/>
      <c r="W422" s="277"/>
      <c r="X422" s="277"/>
      <c r="Y422" s="277"/>
      <c r="Z422" s="277"/>
      <c r="AA422" s="277"/>
      <c r="AB422" s="277"/>
      <c r="AC422" s="279"/>
    </row>
    <row r="423" spans="1:29" s="280" customFormat="1" ht="15">
      <c r="A423" s="277"/>
      <c r="B423" s="277"/>
      <c r="C423" s="103"/>
      <c r="D423" s="103"/>
      <c r="E423" s="103"/>
      <c r="F423" s="277"/>
      <c r="G423" s="277"/>
      <c r="H423" s="278"/>
      <c r="I423" s="277"/>
      <c r="J423" s="277"/>
      <c r="K423" s="277"/>
      <c r="L423" s="277"/>
      <c r="M423" s="277"/>
      <c r="N423" s="277"/>
      <c r="O423" s="277"/>
      <c r="P423" s="277"/>
      <c r="Q423" s="277"/>
      <c r="R423" s="277"/>
      <c r="S423" s="277"/>
      <c r="T423" s="518">
        <f t="shared" si="6"/>
        <v>0</v>
      </c>
      <c r="U423" s="277"/>
      <c r="V423" s="277"/>
      <c r="W423" s="277"/>
      <c r="X423" s="277"/>
      <c r="Y423" s="277"/>
      <c r="Z423" s="277"/>
      <c r="AA423" s="277"/>
      <c r="AB423" s="277"/>
      <c r="AC423" s="279"/>
    </row>
    <row r="424" spans="1:29" s="280" customFormat="1" ht="15">
      <c r="A424" s="277"/>
      <c r="B424" s="277"/>
      <c r="C424" s="103"/>
      <c r="D424" s="103"/>
      <c r="E424" s="103"/>
      <c r="F424" s="277"/>
      <c r="G424" s="277"/>
      <c r="H424" s="278"/>
      <c r="I424" s="277"/>
      <c r="J424" s="277"/>
      <c r="K424" s="277"/>
      <c r="L424" s="277"/>
      <c r="M424" s="277"/>
      <c r="N424" s="277"/>
      <c r="O424" s="277"/>
      <c r="P424" s="277"/>
      <c r="Q424" s="277"/>
      <c r="R424" s="277"/>
      <c r="S424" s="277"/>
      <c r="T424" s="518">
        <f t="shared" si="6"/>
        <v>0</v>
      </c>
      <c r="U424" s="277"/>
      <c r="V424" s="277"/>
      <c r="W424" s="277"/>
      <c r="X424" s="277"/>
      <c r="Y424" s="277"/>
      <c r="Z424" s="277"/>
      <c r="AA424" s="277"/>
      <c r="AB424" s="277"/>
      <c r="AC424" s="279"/>
    </row>
    <row r="425" spans="1:29" s="280" customFormat="1" ht="15">
      <c r="A425" s="277"/>
      <c r="B425" s="277"/>
      <c r="C425" s="103"/>
      <c r="D425" s="103"/>
      <c r="E425" s="103"/>
      <c r="F425" s="277"/>
      <c r="G425" s="277"/>
      <c r="H425" s="278"/>
      <c r="I425" s="277"/>
      <c r="J425" s="277"/>
      <c r="K425" s="277"/>
      <c r="L425" s="277"/>
      <c r="M425" s="277"/>
      <c r="N425" s="277"/>
      <c r="O425" s="277"/>
      <c r="P425" s="277"/>
      <c r="Q425" s="277"/>
      <c r="R425" s="277"/>
      <c r="S425" s="277"/>
      <c r="T425" s="518">
        <f t="shared" si="6"/>
        <v>0</v>
      </c>
      <c r="U425" s="277"/>
      <c r="V425" s="277"/>
      <c r="W425" s="277"/>
      <c r="X425" s="277"/>
      <c r="Y425" s="277"/>
      <c r="Z425" s="277"/>
      <c r="AA425" s="277"/>
      <c r="AB425" s="277"/>
      <c r="AC425" s="279"/>
    </row>
    <row r="426" spans="1:29" s="280" customFormat="1" ht="15">
      <c r="A426" s="277"/>
      <c r="B426" s="277"/>
      <c r="C426" s="103"/>
      <c r="D426" s="103"/>
      <c r="E426" s="103"/>
      <c r="F426" s="277"/>
      <c r="G426" s="277"/>
      <c r="H426" s="278"/>
      <c r="I426" s="277"/>
      <c r="J426" s="277"/>
      <c r="K426" s="277"/>
      <c r="L426" s="277"/>
      <c r="M426" s="277"/>
      <c r="N426" s="277"/>
      <c r="O426" s="277"/>
      <c r="P426" s="277"/>
      <c r="Q426" s="277"/>
      <c r="R426" s="277"/>
      <c r="S426" s="277"/>
      <c r="T426" s="518">
        <f t="shared" si="6"/>
        <v>0</v>
      </c>
      <c r="U426" s="277"/>
      <c r="V426" s="277"/>
      <c r="W426" s="277"/>
      <c r="X426" s="277"/>
      <c r="Y426" s="277"/>
      <c r="Z426" s="277"/>
      <c r="AA426" s="277"/>
      <c r="AB426" s="277"/>
      <c r="AC426" s="279"/>
    </row>
    <row r="427" spans="1:29" s="280" customFormat="1" ht="15">
      <c r="A427" s="277"/>
      <c r="B427" s="277"/>
      <c r="C427" s="103"/>
      <c r="D427" s="103"/>
      <c r="E427" s="103"/>
      <c r="F427" s="277"/>
      <c r="G427" s="277"/>
      <c r="H427" s="278"/>
      <c r="I427" s="277"/>
      <c r="J427" s="277"/>
      <c r="K427" s="277"/>
      <c r="L427" s="277"/>
      <c r="M427" s="277"/>
      <c r="N427" s="277"/>
      <c r="O427" s="277"/>
      <c r="P427" s="277"/>
      <c r="Q427" s="277"/>
      <c r="R427" s="277"/>
      <c r="S427" s="277"/>
      <c r="T427" s="518">
        <f t="shared" si="6"/>
        <v>0</v>
      </c>
      <c r="U427" s="277"/>
      <c r="V427" s="277"/>
      <c r="W427" s="277"/>
      <c r="X427" s="277"/>
      <c r="Y427" s="277"/>
      <c r="Z427" s="277"/>
      <c r="AA427" s="277"/>
      <c r="AB427" s="277"/>
      <c r="AC427" s="279"/>
    </row>
    <row r="428" spans="1:29" s="280" customFormat="1" ht="15">
      <c r="A428" s="277"/>
      <c r="B428" s="277"/>
      <c r="C428" s="103"/>
      <c r="D428" s="103"/>
      <c r="E428" s="103"/>
      <c r="F428" s="277"/>
      <c r="G428" s="277"/>
      <c r="H428" s="278"/>
      <c r="I428" s="277"/>
      <c r="J428" s="277"/>
      <c r="K428" s="277"/>
      <c r="L428" s="277"/>
      <c r="M428" s="277"/>
      <c r="N428" s="277"/>
      <c r="O428" s="277"/>
      <c r="P428" s="277"/>
      <c r="Q428" s="277"/>
      <c r="R428" s="277"/>
      <c r="S428" s="277"/>
      <c r="T428" s="518">
        <f t="shared" si="6"/>
        <v>0</v>
      </c>
      <c r="U428" s="277"/>
      <c r="V428" s="277"/>
      <c r="W428" s="277"/>
      <c r="X428" s="277"/>
      <c r="Y428" s="277"/>
      <c r="Z428" s="277"/>
      <c r="AA428" s="277"/>
      <c r="AB428" s="277"/>
      <c r="AC428" s="279"/>
    </row>
    <row r="429" spans="1:29" s="280" customFormat="1" ht="15">
      <c r="A429" s="277"/>
      <c r="B429" s="277"/>
      <c r="C429" s="103"/>
      <c r="D429" s="103"/>
      <c r="E429" s="103"/>
      <c r="F429" s="277"/>
      <c r="G429" s="277"/>
      <c r="H429" s="278"/>
      <c r="I429" s="277"/>
      <c r="J429" s="277"/>
      <c r="K429" s="277"/>
      <c r="L429" s="277"/>
      <c r="M429" s="277"/>
      <c r="N429" s="277"/>
      <c r="O429" s="277"/>
      <c r="P429" s="277"/>
      <c r="Q429" s="277"/>
      <c r="R429" s="277"/>
      <c r="S429" s="277"/>
      <c r="T429" s="518">
        <f t="shared" si="6"/>
        <v>0</v>
      </c>
      <c r="U429" s="277"/>
      <c r="V429" s="277"/>
      <c r="W429" s="277"/>
      <c r="X429" s="277"/>
      <c r="Y429" s="277"/>
      <c r="Z429" s="277"/>
      <c r="AA429" s="277"/>
      <c r="AB429" s="277"/>
      <c r="AC429" s="279"/>
    </row>
    <row r="430" spans="1:29" s="280" customFormat="1" ht="15">
      <c r="A430" s="277"/>
      <c r="B430" s="277"/>
      <c r="C430" s="103"/>
      <c r="D430" s="103"/>
      <c r="E430" s="103"/>
      <c r="F430" s="277"/>
      <c r="G430" s="277"/>
      <c r="H430" s="278"/>
      <c r="I430" s="277"/>
      <c r="J430" s="277"/>
      <c r="K430" s="277"/>
      <c r="L430" s="277"/>
      <c r="M430" s="277"/>
      <c r="N430" s="277"/>
      <c r="O430" s="277"/>
      <c r="P430" s="277"/>
      <c r="Q430" s="277"/>
      <c r="R430" s="277"/>
      <c r="S430" s="277"/>
      <c r="T430" s="518">
        <f t="shared" si="6"/>
        <v>0</v>
      </c>
      <c r="U430" s="277"/>
      <c r="V430" s="277"/>
      <c r="W430" s="277"/>
      <c r="X430" s="277"/>
      <c r="Y430" s="277"/>
      <c r="Z430" s="277"/>
      <c r="AA430" s="277"/>
      <c r="AB430" s="277"/>
      <c r="AC430" s="279"/>
    </row>
    <row r="431" spans="1:29" s="280" customFormat="1" ht="15">
      <c r="A431" s="277"/>
      <c r="B431" s="277"/>
      <c r="C431" s="103"/>
      <c r="D431" s="103"/>
      <c r="E431" s="103"/>
      <c r="F431" s="277"/>
      <c r="G431" s="277"/>
      <c r="H431" s="278"/>
      <c r="I431" s="277"/>
      <c r="J431" s="277"/>
      <c r="K431" s="277"/>
      <c r="L431" s="277"/>
      <c r="M431" s="277"/>
      <c r="N431" s="277"/>
      <c r="O431" s="277"/>
      <c r="P431" s="277"/>
      <c r="Q431" s="277"/>
      <c r="R431" s="277"/>
      <c r="S431" s="277"/>
      <c r="T431" s="518">
        <f t="shared" si="6"/>
        <v>0</v>
      </c>
      <c r="U431" s="277"/>
      <c r="V431" s="277"/>
      <c r="W431" s="277"/>
      <c r="X431" s="277"/>
      <c r="Y431" s="277"/>
      <c r="Z431" s="277"/>
      <c r="AA431" s="277"/>
      <c r="AB431" s="277"/>
      <c r="AC431" s="279"/>
    </row>
    <row r="432" spans="1:29" s="280" customFormat="1" ht="15">
      <c r="A432" s="277"/>
      <c r="B432" s="277"/>
      <c r="C432" s="103"/>
      <c r="D432" s="103"/>
      <c r="E432" s="103"/>
      <c r="F432" s="277"/>
      <c r="G432" s="277"/>
      <c r="H432" s="278"/>
      <c r="I432" s="277"/>
      <c r="J432" s="277"/>
      <c r="K432" s="277"/>
      <c r="L432" s="277"/>
      <c r="M432" s="277"/>
      <c r="N432" s="277"/>
      <c r="O432" s="277"/>
      <c r="P432" s="277"/>
      <c r="Q432" s="277"/>
      <c r="R432" s="277"/>
      <c r="S432" s="277"/>
      <c r="T432" s="518">
        <f t="shared" si="6"/>
        <v>0</v>
      </c>
      <c r="U432" s="277"/>
      <c r="V432" s="277"/>
      <c r="W432" s="277"/>
      <c r="X432" s="277"/>
      <c r="Y432" s="277"/>
      <c r="Z432" s="277"/>
      <c r="AA432" s="277"/>
      <c r="AB432" s="277"/>
      <c r="AC432" s="279"/>
    </row>
    <row r="433" spans="1:29" s="280" customFormat="1" ht="15">
      <c r="A433" s="277"/>
      <c r="B433" s="277"/>
      <c r="C433" s="103"/>
      <c r="D433" s="103"/>
      <c r="E433" s="103"/>
      <c r="F433" s="277"/>
      <c r="G433" s="277"/>
      <c r="H433" s="278"/>
      <c r="I433" s="277"/>
      <c r="J433" s="277"/>
      <c r="K433" s="277"/>
      <c r="L433" s="277"/>
      <c r="M433" s="277"/>
      <c r="N433" s="277"/>
      <c r="O433" s="277"/>
      <c r="P433" s="277"/>
      <c r="Q433" s="277"/>
      <c r="R433" s="277"/>
      <c r="S433" s="277"/>
      <c r="T433" s="518">
        <f t="shared" si="6"/>
        <v>0</v>
      </c>
      <c r="U433" s="277"/>
      <c r="V433" s="277"/>
      <c r="W433" s="277"/>
      <c r="X433" s="277"/>
      <c r="Y433" s="277"/>
      <c r="Z433" s="277"/>
      <c r="AA433" s="277"/>
      <c r="AB433" s="277"/>
      <c r="AC433" s="279"/>
    </row>
    <row r="434" spans="1:29" s="280" customFormat="1" ht="15">
      <c r="A434" s="277"/>
      <c r="B434" s="277"/>
      <c r="C434" s="103"/>
      <c r="D434" s="103"/>
      <c r="E434" s="103"/>
      <c r="F434" s="277"/>
      <c r="G434" s="277"/>
      <c r="H434" s="278"/>
      <c r="I434" s="277"/>
      <c r="J434" s="277"/>
      <c r="K434" s="277"/>
      <c r="L434" s="277"/>
      <c r="M434" s="277"/>
      <c r="N434" s="277"/>
      <c r="O434" s="277"/>
      <c r="P434" s="277"/>
      <c r="Q434" s="277"/>
      <c r="R434" s="277"/>
      <c r="S434" s="277"/>
      <c r="T434" s="518">
        <f t="shared" si="6"/>
        <v>0</v>
      </c>
      <c r="U434" s="277"/>
      <c r="V434" s="277"/>
      <c r="W434" s="277"/>
      <c r="X434" s="277"/>
      <c r="Y434" s="277"/>
      <c r="Z434" s="277"/>
      <c r="AA434" s="277"/>
      <c r="AB434" s="277"/>
      <c r="AC434" s="279"/>
    </row>
    <row r="435" spans="1:29" s="280" customFormat="1" ht="15">
      <c r="A435" s="277"/>
      <c r="B435" s="277"/>
      <c r="C435" s="103"/>
      <c r="D435" s="103"/>
      <c r="E435" s="103"/>
      <c r="F435" s="277"/>
      <c r="G435" s="277"/>
      <c r="H435" s="278"/>
      <c r="I435" s="277"/>
      <c r="J435" s="277"/>
      <c r="K435" s="277"/>
      <c r="L435" s="277"/>
      <c r="M435" s="277"/>
      <c r="N435" s="277"/>
      <c r="O435" s="277"/>
      <c r="P435" s="277"/>
      <c r="Q435" s="277"/>
      <c r="R435" s="277"/>
      <c r="S435" s="277"/>
      <c r="T435" s="518">
        <f t="shared" si="6"/>
        <v>0</v>
      </c>
      <c r="U435" s="277"/>
      <c r="V435" s="277"/>
      <c r="W435" s="277"/>
      <c r="X435" s="277"/>
      <c r="Y435" s="277"/>
      <c r="Z435" s="277"/>
      <c r="AA435" s="277"/>
      <c r="AB435" s="277"/>
      <c r="AC435" s="279"/>
    </row>
    <row r="436" spans="1:29" s="280" customFormat="1" ht="15">
      <c r="A436" s="277"/>
      <c r="B436" s="277"/>
      <c r="C436" s="103"/>
      <c r="D436" s="103"/>
      <c r="E436" s="103"/>
      <c r="F436" s="277"/>
      <c r="G436" s="277"/>
      <c r="H436" s="278"/>
      <c r="I436" s="277"/>
      <c r="J436" s="277"/>
      <c r="K436" s="277"/>
      <c r="L436" s="277"/>
      <c r="M436" s="277"/>
      <c r="N436" s="277"/>
      <c r="O436" s="277"/>
      <c r="P436" s="277"/>
      <c r="Q436" s="277"/>
      <c r="R436" s="277"/>
      <c r="S436" s="277"/>
      <c r="T436" s="518">
        <f t="shared" si="6"/>
        <v>0</v>
      </c>
      <c r="U436" s="277"/>
      <c r="V436" s="277"/>
      <c r="W436" s="277"/>
      <c r="X436" s="277"/>
      <c r="Y436" s="277"/>
      <c r="Z436" s="277"/>
      <c r="AA436" s="277"/>
      <c r="AB436" s="277"/>
      <c r="AC436" s="279"/>
    </row>
    <row r="437" spans="1:29" s="280" customFormat="1" ht="15">
      <c r="A437" s="277"/>
      <c r="B437" s="277"/>
      <c r="C437" s="103"/>
      <c r="D437" s="103"/>
      <c r="E437" s="103"/>
      <c r="F437" s="277"/>
      <c r="G437" s="277"/>
      <c r="H437" s="278"/>
      <c r="I437" s="277"/>
      <c r="J437" s="277"/>
      <c r="K437" s="277"/>
      <c r="L437" s="277"/>
      <c r="M437" s="277"/>
      <c r="N437" s="277"/>
      <c r="O437" s="277"/>
      <c r="P437" s="277"/>
      <c r="Q437" s="277"/>
      <c r="R437" s="277"/>
      <c r="S437" s="277"/>
      <c r="T437" s="518">
        <f t="shared" si="6"/>
        <v>0</v>
      </c>
      <c r="U437" s="277"/>
      <c r="V437" s="277"/>
      <c r="W437" s="277"/>
      <c r="X437" s="277"/>
      <c r="Y437" s="277"/>
      <c r="Z437" s="277"/>
      <c r="AA437" s="277"/>
      <c r="AB437" s="277"/>
      <c r="AC437" s="279"/>
    </row>
    <row r="438" spans="1:29" s="280" customFormat="1" ht="15">
      <c r="A438" s="277"/>
      <c r="B438" s="277"/>
      <c r="C438" s="103"/>
      <c r="D438" s="103"/>
      <c r="E438" s="103"/>
      <c r="F438" s="277"/>
      <c r="G438" s="277"/>
      <c r="H438" s="278"/>
      <c r="I438" s="277"/>
      <c r="J438" s="277"/>
      <c r="K438" s="277"/>
      <c r="L438" s="277"/>
      <c r="M438" s="277"/>
      <c r="N438" s="277"/>
      <c r="O438" s="277"/>
      <c r="P438" s="277"/>
      <c r="Q438" s="277"/>
      <c r="R438" s="277"/>
      <c r="S438" s="277"/>
      <c r="T438" s="518">
        <f t="shared" si="6"/>
        <v>0</v>
      </c>
      <c r="U438" s="277"/>
      <c r="V438" s="277"/>
      <c r="W438" s="277"/>
      <c r="X438" s="277"/>
      <c r="Y438" s="277"/>
      <c r="Z438" s="277"/>
      <c r="AA438" s="277"/>
      <c r="AB438" s="277"/>
      <c r="AC438" s="279"/>
    </row>
    <row r="439" spans="1:29" s="280" customFormat="1" ht="15">
      <c r="A439" s="277"/>
      <c r="B439" s="277"/>
      <c r="C439" s="103"/>
      <c r="D439" s="103"/>
      <c r="E439" s="103"/>
      <c r="F439" s="277"/>
      <c r="G439" s="277"/>
      <c r="H439" s="278"/>
      <c r="I439" s="277"/>
      <c r="J439" s="277"/>
      <c r="K439" s="277"/>
      <c r="L439" s="277"/>
      <c r="M439" s="277"/>
      <c r="N439" s="277"/>
      <c r="O439" s="277"/>
      <c r="P439" s="277"/>
      <c r="Q439" s="277"/>
      <c r="R439" s="277"/>
      <c r="S439" s="277"/>
      <c r="T439" s="518">
        <f t="shared" si="6"/>
        <v>0</v>
      </c>
      <c r="U439" s="277"/>
      <c r="V439" s="277"/>
      <c r="W439" s="277"/>
      <c r="X439" s="277"/>
      <c r="Y439" s="277"/>
      <c r="Z439" s="277"/>
      <c r="AA439" s="277"/>
      <c r="AB439" s="277"/>
      <c r="AC439" s="279"/>
    </row>
    <row r="440" spans="1:29" s="280" customFormat="1" ht="15">
      <c r="A440" s="277"/>
      <c r="B440" s="277"/>
      <c r="C440" s="103"/>
      <c r="D440" s="103"/>
      <c r="E440" s="103"/>
      <c r="F440" s="277"/>
      <c r="G440" s="277"/>
      <c r="H440" s="278"/>
      <c r="I440" s="277"/>
      <c r="J440" s="277"/>
      <c r="K440" s="277"/>
      <c r="L440" s="277"/>
      <c r="M440" s="277"/>
      <c r="N440" s="277"/>
      <c r="O440" s="277"/>
      <c r="P440" s="277"/>
      <c r="Q440" s="277"/>
      <c r="R440" s="277"/>
      <c r="S440" s="277"/>
      <c r="T440" s="518">
        <f t="shared" si="6"/>
        <v>0</v>
      </c>
      <c r="U440" s="277"/>
      <c r="V440" s="277"/>
      <c r="W440" s="277"/>
      <c r="X440" s="277"/>
      <c r="Y440" s="277"/>
      <c r="Z440" s="277"/>
      <c r="AA440" s="277"/>
      <c r="AB440" s="277"/>
      <c r="AC440" s="279"/>
    </row>
    <row r="441" spans="1:29" s="280" customFormat="1" ht="15">
      <c r="A441" s="277"/>
      <c r="B441" s="277"/>
      <c r="C441" s="103"/>
      <c r="D441" s="103"/>
      <c r="E441" s="103"/>
      <c r="F441" s="277"/>
      <c r="G441" s="277"/>
      <c r="H441" s="278"/>
      <c r="I441" s="277"/>
      <c r="J441" s="277"/>
      <c r="K441" s="277"/>
      <c r="L441" s="277"/>
      <c r="M441" s="277"/>
      <c r="N441" s="277"/>
      <c r="O441" s="277"/>
      <c r="P441" s="277"/>
      <c r="Q441" s="277"/>
      <c r="R441" s="277"/>
      <c r="S441" s="277"/>
      <c r="T441" s="518">
        <f t="shared" si="6"/>
        <v>0</v>
      </c>
      <c r="U441" s="277"/>
      <c r="V441" s="277"/>
      <c r="W441" s="277"/>
      <c r="X441" s="277"/>
      <c r="Y441" s="277"/>
      <c r="Z441" s="277"/>
      <c r="AA441" s="277"/>
      <c r="AB441" s="277"/>
      <c r="AC441" s="279"/>
    </row>
    <row r="442" spans="1:29" s="280" customFormat="1" ht="15">
      <c r="A442" s="277"/>
      <c r="B442" s="277"/>
      <c r="C442" s="103"/>
      <c r="D442" s="103"/>
      <c r="E442" s="103"/>
      <c r="F442" s="277"/>
      <c r="G442" s="277"/>
      <c r="H442" s="278"/>
      <c r="I442" s="277"/>
      <c r="J442" s="277"/>
      <c r="K442" s="277"/>
      <c r="L442" s="277"/>
      <c r="M442" s="277"/>
      <c r="N442" s="277"/>
      <c r="O442" s="277"/>
      <c r="P442" s="277"/>
      <c r="Q442" s="277"/>
      <c r="R442" s="277"/>
      <c r="S442" s="277"/>
      <c r="T442" s="518">
        <f t="shared" si="6"/>
        <v>0</v>
      </c>
      <c r="U442" s="277"/>
      <c r="V442" s="277"/>
      <c r="W442" s="277"/>
      <c r="X442" s="277"/>
      <c r="Y442" s="277"/>
      <c r="Z442" s="277"/>
      <c r="AA442" s="277"/>
      <c r="AB442" s="277"/>
      <c r="AC442" s="279"/>
    </row>
    <row r="443" spans="1:29" s="280" customFormat="1" ht="15">
      <c r="A443" s="277"/>
      <c r="B443" s="277"/>
      <c r="C443" s="103"/>
      <c r="D443" s="103"/>
      <c r="E443" s="103"/>
      <c r="F443" s="277"/>
      <c r="G443" s="277"/>
      <c r="H443" s="278"/>
      <c r="I443" s="277"/>
      <c r="J443" s="277"/>
      <c r="K443" s="277"/>
      <c r="L443" s="277"/>
      <c r="M443" s="277"/>
      <c r="N443" s="277"/>
      <c r="O443" s="277"/>
      <c r="P443" s="277"/>
      <c r="Q443" s="277"/>
      <c r="R443" s="277"/>
      <c r="S443" s="277"/>
      <c r="T443" s="518">
        <f t="shared" si="6"/>
        <v>0</v>
      </c>
      <c r="U443" s="277"/>
      <c r="V443" s="277"/>
      <c r="W443" s="277"/>
      <c r="X443" s="277"/>
      <c r="Y443" s="277"/>
      <c r="Z443" s="277"/>
      <c r="AA443" s="277"/>
      <c r="AB443" s="277"/>
      <c r="AC443" s="279"/>
    </row>
    <row r="444" spans="1:29" s="280" customFormat="1" ht="15">
      <c r="A444" s="277"/>
      <c r="B444" s="277"/>
      <c r="C444" s="103"/>
      <c r="D444" s="103"/>
      <c r="E444" s="103"/>
      <c r="F444" s="277"/>
      <c r="G444" s="277"/>
      <c r="H444" s="278"/>
      <c r="I444" s="277"/>
      <c r="J444" s="277"/>
      <c r="K444" s="277"/>
      <c r="L444" s="277"/>
      <c r="M444" s="277"/>
      <c r="N444" s="277"/>
      <c r="O444" s="277"/>
      <c r="P444" s="277"/>
      <c r="Q444" s="277"/>
      <c r="R444" s="277"/>
      <c r="S444" s="277"/>
      <c r="T444" s="518">
        <f t="shared" si="6"/>
        <v>0</v>
      </c>
      <c r="U444" s="277"/>
      <c r="V444" s="277"/>
      <c r="W444" s="277"/>
      <c r="X444" s="277"/>
      <c r="Y444" s="277"/>
      <c r="Z444" s="277"/>
      <c r="AA444" s="277"/>
      <c r="AB444" s="277"/>
      <c r="AC444" s="279"/>
    </row>
    <row r="445" spans="1:29" s="280" customFormat="1" ht="15">
      <c r="A445" s="277"/>
      <c r="B445" s="277"/>
      <c r="C445" s="103"/>
      <c r="D445" s="103"/>
      <c r="E445" s="103"/>
      <c r="F445" s="277"/>
      <c r="G445" s="277"/>
      <c r="H445" s="278"/>
      <c r="I445" s="277"/>
      <c r="J445" s="277"/>
      <c r="K445" s="277"/>
      <c r="L445" s="277"/>
      <c r="M445" s="277"/>
      <c r="N445" s="277"/>
      <c r="O445" s="277"/>
      <c r="P445" s="277"/>
      <c r="Q445" s="277"/>
      <c r="R445" s="277"/>
      <c r="S445" s="277"/>
      <c r="T445" s="518">
        <f t="shared" si="6"/>
        <v>0</v>
      </c>
      <c r="U445" s="277"/>
      <c r="V445" s="277"/>
      <c r="W445" s="277"/>
      <c r="X445" s="277"/>
      <c r="Y445" s="277"/>
      <c r="Z445" s="277"/>
      <c r="AA445" s="277"/>
      <c r="AB445" s="277"/>
      <c r="AC445" s="279"/>
    </row>
    <row r="446" spans="1:29" s="280" customFormat="1" ht="15">
      <c r="A446" s="277"/>
      <c r="B446" s="277"/>
      <c r="C446" s="103"/>
      <c r="D446" s="103"/>
      <c r="E446" s="103"/>
      <c r="F446" s="277"/>
      <c r="G446" s="277"/>
      <c r="H446" s="278"/>
      <c r="I446" s="277"/>
      <c r="J446" s="277"/>
      <c r="K446" s="277"/>
      <c r="L446" s="277"/>
      <c r="M446" s="277"/>
      <c r="N446" s="277"/>
      <c r="O446" s="277"/>
      <c r="P446" s="277"/>
      <c r="Q446" s="277"/>
      <c r="R446" s="277"/>
      <c r="S446" s="277"/>
      <c r="T446" s="518">
        <f t="shared" si="6"/>
        <v>0</v>
      </c>
      <c r="U446" s="277"/>
      <c r="V446" s="277"/>
      <c r="W446" s="277"/>
      <c r="X446" s="277"/>
      <c r="Y446" s="277"/>
      <c r="Z446" s="277"/>
      <c r="AA446" s="277"/>
      <c r="AB446" s="277"/>
      <c r="AC446" s="279"/>
    </row>
    <row r="447" spans="1:29" s="280" customFormat="1" ht="15">
      <c r="A447" s="277"/>
      <c r="B447" s="277"/>
      <c r="C447" s="103"/>
      <c r="D447" s="103"/>
      <c r="E447" s="103"/>
      <c r="F447" s="277"/>
      <c r="G447" s="277"/>
      <c r="H447" s="278"/>
      <c r="I447" s="277"/>
      <c r="J447" s="277"/>
      <c r="K447" s="277"/>
      <c r="L447" s="277"/>
      <c r="M447" s="277"/>
      <c r="N447" s="277"/>
      <c r="O447" s="277"/>
      <c r="P447" s="277"/>
      <c r="Q447" s="277"/>
      <c r="R447" s="277"/>
      <c r="S447" s="277"/>
      <c r="T447" s="518">
        <f t="shared" si="6"/>
        <v>0</v>
      </c>
      <c r="U447" s="277"/>
      <c r="V447" s="277"/>
      <c r="W447" s="277"/>
      <c r="X447" s="277"/>
      <c r="Y447" s="277"/>
      <c r="Z447" s="277"/>
      <c r="AA447" s="277"/>
      <c r="AB447" s="277"/>
      <c r="AC447" s="279"/>
    </row>
    <row r="448" spans="1:29" s="280" customFormat="1" ht="15">
      <c r="A448" s="277"/>
      <c r="B448" s="277"/>
      <c r="C448" s="103"/>
      <c r="D448" s="103"/>
      <c r="E448" s="103"/>
      <c r="F448" s="277"/>
      <c r="G448" s="277"/>
      <c r="H448" s="278"/>
      <c r="I448" s="277"/>
      <c r="J448" s="277"/>
      <c r="K448" s="277"/>
      <c r="L448" s="277"/>
      <c r="M448" s="277"/>
      <c r="N448" s="277"/>
      <c r="O448" s="277"/>
      <c r="P448" s="277"/>
      <c r="Q448" s="277"/>
      <c r="R448" s="277"/>
      <c r="S448" s="277"/>
      <c r="T448" s="518">
        <f t="shared" si="6"/>
        <v>0</v>
      </c>
      <c r="U448" s="277"/>
      <c r="V448" s="277"/>
      <c r="W448" s="277"/>
      <c r="X448" s="277"/>
      <c r="Y448" s="277"/>
      <c r="Z448" s="277"/>
      <c r="AA448" s="277"/>
      <c r="AB448" s="277"/>
      <c r="AC448" s="279"/>
    </row>
    <row r="449" spans="1:29" s="280" customFormat="1" ht="15">
      <c r="A449" s="277"/>
      <c r="B449" s="277"/>
      <c r="C449" s="103"/>
      <c r="D449" s="103"/>
      <c r="E449" s="103"/>
      <c r="F449" s="277"/>
      <c r="G449" s="277"/>
      <c r="H449" s="278"/>
      <c r="I449" s="277"/>
      <c r="J449" s="277"/>
      <c r="K449" s="277"/>
      <c r="L449" s="277"/>
      <c r="M449" s="277"/>
      <c r="N449" s="277"/>
      <c r="O449" s="277"/>
      <c r="P449" s="277"/>
      <c r="Q449" s="277"/>
      <c r="R449" s="277"/>
      <c r="S449" s="277"/>
      <c r="T449" s="518">
        <f t="shared" si="6"/>
        <v>0</v>
      </c>
      <c r="U449" s="277"/>
      <c r="V449" s="277"/>
      <c r="W449" s="277"/>
      <c r="X449" s="277"/>
      <c r="Y449" s="277"/>
      <c r="Z449" s="277"/>
      <c r="AA449" s="277"/>
      <c r="AB449" s="277"/>
      <c r="AC449" s="279"/>
    </row>
    <row r="450" spans="1:29" s="280" customFormat="1" ht="15">
      <c r="A450" s="277"/>
      <c r="B450" s="277"/>
      <c r="C450" s="103"/>
      <c r="D450" s="103"/>
      <c r="E450" s="103"/>
      <c r="F450" s="277"/>
      <c r="G450" s="277"/>
      <c r="H450" s="278"/>
      <c r="I450" s="277"/>
      <c r="J450" s="277"/>
      <c r="K450" s="277"/>
      <c r="L450" s="277"/>
      <c r="M450" s="277"/>
      <c r="N450" s="277"/>
      <c r="O450" s="277"/>
      <c r="P450" s="277"/>
      <c r="Q450" s="277"/>
      <c r="R450" s="277"/>
      <c r="S450" s="277"/>
      <c r="T450" s="518">
        <f t="shared" si="6"/>
        <v>0</v>
      </c>
      <c r="U450" s="277"/>
      <c r="V450" s="277"/>
      <c r="W450" s="277"/>
      <c r="X450" s="277"/>
      <c r="Y450" s="277"/>
      <c r="Z450" s="277"/>
      <c r="AA450" s="277"/>
      <c r="AB450" s="277"/>
      <c r="AC450" s="279"/>
    </row>
    <row r="451" spans="1:29" s="280" customFormat="1" ht="15">
      <c r="A451" s="277"/>
      <c r="B451" s="277"/>
      <c r="C451" s="103"/>
      <c r="D451" s="103"/>
      <c r="E451" s="103"/>
      <c r="F451" s="277"/>
      <c r="G451" s="277"/>
      <c r="H451" s="278"/>
      <c r="I451" s="277"/>
      <c r="J451" s="277"/>
      <c r="K451" s="277"/>
      <c r="L451" s="277"/>
      <c r="M451" s="277"/>
      <c r="N451" s="277"/>
      <c r="O451" s="277"/>
      <c r="P451" s="277"/>
      <c r="Q451" s="277"/>
      <c r="R451" s="277"/>
      <c r="S451" s="277"/>
      <c r="T451" s="518">
        <f t="shared" si="6"/>
        <v>0</v>
      </c>
      <c r="U451" s="277"/>
      <c r="V451" s="277"/>
      <c r="W451" s="277"/>
      <c r="X451" s="277"/>
      <c r="Y451" s="277"/>
      <c r="Z451" s="277"/>
      <c r="AA451" s="277"/>
      <c r="AB451" s="277"/>
      <c r="AC451" s="279"/>
    </row>
    <row r="452" spans="1:29" s="280" customFormat="1" ht="15">
      <c r="A452" s="277"/>
      <c r="B452" s="277"/>
      <c r="C452" s="103"/>
      <c r="D452" s="103"/>
      <c r="E452" s="103"/>
      <c r="F452" s="277"/>
      <c r="G452" s="277"/>
      <c r="H452" s="278"/>
      <c r="I452" s="277"/>
      <c r="J452" s="277"/>
      <c r="K452" s="277"/>
      <c r="L452" s="277"/>
      <c r="M452" s="277"/>
      <c r="N452" s="277"/>
      <c r="O452" s="277"/>
      <c r="P452" s="277"/>
      <c r="Q452" s="277"/>
      <c r="R452" s="277"/>
      <c r="S452" s="277"/>
      <c r="T452" s="518">
        <f t="shared" si="6"/>
        <v>0</v>
      </c>
      <c r="U452" s="277"/>
      <c r="V452" s="277"/>
      <c r="W452" s="277"/>
      <c r="X452" s="277"/>
      <c r="Y452" s="277"/>
      <c r="Z452" s="277"/>
      <c r="AA452" s="277"/>
      <c r="AB452" s="277"/>
      <c r="AC452" s="279"/>
    </row>
    <row r="453" spans="1:29" s="280" customFormat="1" ht="15">
      <c r="A453" s="277"/>
      <c r="B453" s="277"/>
      <c r="C453" s="103"/>
      <c r="D453" s="103"/>
      <c r="E453" s="103"/>
      <c r="F453" s="277"/>
      <c r="G453" s="277"/>
      <c r="H453" s="278"/>
      <c r="I453" s="277"/>
      <c r="J453" s="277"/>
      <c r="K453" s="277"/>
      <c r="L453" s="277"/>
      <c r="M453" s="277"/>
      <c r="N453" s="277"/>
      <c r="O453" s="277"/>
      <c r="P453" s="277"/>
      <c r="Q453" s="277"/>
      <c r="R453" s="277"/>
      <c r="S453" s="277"/>
      <c r="T453" s="518">
        <f t="shared" si="6"/>
        <v>0</v>
      </c>
      <c r="U453" s="277"/>
      <c r="V453" s="277"/>
      <c r="W453" s="277"/>
      <c r="X453" s="277"/>
      <c r="Y453" s="277"/>
      <c r="Z453" s="277"/>
      <c r="AA453" s="277"/>
      <c r="AB453" s="277"/>
      <c r="AC453" s="279"/>
    </row>
    <row r="454" spans="1:29" s="280" customFormat="1" ht="15">
      <c r="A454" s="277"/>
      <c r="B454" s="277"/>
      <c r="C454" s="103"/>
      <c r="D454" s="103"/>
      <c r="E454" s="103"/>
      <c r="F454" s="277"/>
      <c r="G454" s="277"/>
      <c r="H454" s="278"/>
      <c r="I454" s="277"/>
      <c r="J454" s="277"/>
      <c r="K454" s="277"/>
      <c r="L454" s="277"/>
      <c r="M454" s="277"/>
      <c r="N454" s="277"/>
      <c r="O454" s="277"/>
      <c r="P454" s="277"/>
      <c r="Q454" s="277"/>
      <c r="R454" s="277"/>
      <c r="S454" s="277"/>
      <c r="T454" s="518">
        <f t="shared" si="6"/>
        <v>0</v>
      </c>
      <c r="U454" s="277"/>
      <c r="V454" s="277"/>
      <c r="W454" s="277"/>
      <c r="X454" s="277"/>
      <c r="Y454" s="277"/>
      <c r="Z454" s="277"/>
      <c r="AA454" s="277"/>
      <c r="AB454" s="277"/>
      <c r="AC454" s="279"/>
    </row>
    <row r="455" spans="1:29" s="280" customFormat="1" ht="15">
      <c r="A455" s="277"/>
      <c r="B455" s="277"/>
      <c r="C455" s="103"/>
      <c r="D455" s="103"/>
      <c r="E455" s="103"/>
      <c r="F455" s="277"/>
      <c r="G455" s="277"/>
      <c r="H455" s="278"/>
      <c r="I455" s="277"/>
      <c r="J455" s="277"/>
      <c r="K455" s="277"/>
      <c r="L455" s="277"/>
      <c r="M455" s="277"/>
      <c r="N455" s="277"/>
      <c r="O455" s="277"/>
      <c r="P455" s="277"/>
      <c r="Q455" s="277"/>
      <c r="R455" s="277"/>
      <c r="S455" s="277"/>
      <c r="T455" s="518">
        <f t="shared" si="6"/>
        <v>0</v>
      </c>
      <c r="U455" s="277"/>
      <c r="V455" s="277"/>
      <c r="W455" s="277"/>
      <c r="X455" s="277"/>
      <c r="Y455" s="277"/>
      <c r="Z455" s="277"/>
      <c r="AA455" s="277"/>
      <c r="AB455" s="277"/>
      <c r="AC455" s="279"/>
    </row>
    <row r="456" spans="1:29" s="280" customFormat="1" ht="15">
      <c r="A456" s="277"/>
      <c r="B456" s="277"/>
      <c r="C456" s="103"/>
      <c r="D456" s="103"/>
      <c r="E456" s="103"/>
      <c r="F456" s="277"/>
      <c r="G456" s="277"/>
      <c r="H456" s="278"/>
      <c r="I456" s="277"/>
      <c r="J456" s="277"/>
      <c r="K456" s="277"/>
      <c r="L456" s="277"/>
      <c r="M456" s="277"/>
      <c r="N456" s="277"/>
      <c r="O456" s="277"/>
      <c r="P456" s="277"/>
      <c r="Q456" s="277"/>
      <c r="R456" s="277"/>
      <c r="S456" s="277"/>
      <c r="T456" s="518">
        <f t="shared" si="6"/>
        <v>0</v>
      </c>
      <c r="U456" s="277"/>
      <c r="V456" s="277"/>
      <c r="W456" s="277"/>
      <c r="X456" s="277"/>
      <c r="Y456" s="277"/>
      <c r="Z456" s="277"/>
      <c r="AA456" s="277"/>
      <c r="AB456" s="277"/>
      <c r="AC456" s="279"/>
    </row>
    <row r="457" spans="1:29" s="280" customFormat="1" ht="15">
      <c r="A457" s="277"/>
      <c r="B457" s="277"/>
      <c r="C457" s="103"/>
      <c r="D457" s="103"/>
      <c r="E457" s="103"/>
      <c r="F457" s="277"/>
      <c r="G457" s="277"/>
      <c r="H457" s="278"/>
      <c r="I457" s="277"/>
      <c r="J457" s="277"/>
      <c r="K457" s="277"/>
      <c r="L457" s="277"/>
      <c r="M457" s="277"/>
      <c r="N457" s="277"/>
      <c r="O457" s="277"/>
      <c r="P457" s="277"/>
      <c r="Q457" s="277"/>
      <c r="R457" s="277"/>
      <c r="S457" s="277"/>
      <c r="T457" s="518">
        <f t="shared" si="6"/>
        <v>0</v>
      </c>
      <c r="U457" s="277"/>
      <c r="V457" s="277"/>
      <c r="W457" s="277"/>
      <c r="X457" s="277"/>
      <c r="Y457" s="277"/>
      <c r="Z457" s="277"/>
      <c r="AA457" s="277"/>
      <c r="AB457" s="277"/>
      <c r="AC457" s="279"/>
    </row>
    <row r="458" spans="1:29" s="280" customFormat="1" ht="15">
      <c r="A458" s="277"/>
      <c r="B458" s="277"/>
      <c r="C458" s="103"/>
      <c r="D458" s="103"/>
      <c r="E458" s="103"/>
      <c r="F458" s="277"/>
      <c r="G458" s="277"/>
      <c r="H458" s="278"/>
      <c r="I458" s="277"/>
      <c r="J458" s="277"/>
      <c r="K458" s="277"/>
      <c r="L458" s="277"/>
      <c r="M458" s="277"/>
      <c r="N458" s="277"/>
      <c r="O458" s="277"/>
      <c r="P458" s="277"/>
      <c r="Q458" s="277"/>
      <c r="R458" s="277"/>
      <c r="S458" s="277"/>
      <c r="T458" s="518">
        <f t="shared" si="6"/>
        <v>0</v>
      </c>
      <c r="U458" s="277"/>
      <c r="V458" s="277"/>
      <c r="W458" s="277"/>
      <c r="X458" s="277"/>
      <c r="Y458" s="277"/>
      <c r="Z458" s="277"/>
      <c r="AA458" s="277"/>
      <c r="AB458" s="277"/>
      <c r="AC458" s="279"/>
    </row>
    <row r="459" spans="1:29" s="280" customFormat="1" ht="15">
      <c r="A459" s="277"/>
      <c r="B459" s="277"/>
      <c r="C459" s="103"/>
      <c r="D459" s="103"/>
      <c r="E459" s="103"/>
      <c r="F459" s="277"/>
      <c r="G459" s="277"/>
      <c r="H459" s="278"/>
      <c r="I459" s="277"/>
      <c r="J459" s="277"/>
      <c r="K459" s="277"/>
      <c r="L459" s="277"/>
      <c r="M459" s="277"/>
      <c r="N459" s="277"/>
      <c r="O459" s="277"/>
      <c r="P459" s="277"/>
      <c r="Q459" s="277"/>
      <c r="R459" s="277"/>
      <c r="S459" s="277"/>
      <c r="T459" s="518">
        <f t="shared" si="6"/>
        <v>0</v>
      </c>
      <c r="U459" s="277"/>
      <c r="V459" s="277"/>
      <c r="W459" s="277"/>
      <c r="X459" s="277"/>
      <c r="Y459" s="277"/>
      <c r="Z459" s="277"/>
      <c r="AA459" s="277"/>
      <c r="AB459" s="277"/>
      <c r="AC459" s="279"/>
    </row>
    <row r="460" spans="1:29" s="280" customFormat="1" ht="15">
      <c r="A460" s="277"/>
      <c r="B460" s="277"/>
      <c r="C460" s="103"/>
      <c r="D460" s="103"/>
      <c r="E460" s="103"/>
      <c r="F460" s="277"/>
      <c r="G460" s="277"/>
      <c r="H460" s="278"/>
      <c r="I460" s="277"/>
      <c r="J460" s="277"/>
      <c r="K460" s="277"/>
      <c r="L460" s="277"/>
      <c r="M460" s="277"/>
      <c r="N460" s="277"/>
      <c r="O460" s="277"/>
      <c r="P460" s="277"/>
      <c r="Q460" s="277"/>
      <c r="R460" s="277"/>
      <c r="S460" s="277"/>
      <c r="T460" s="518">
        <f t="shared" si="6"/>
        <v>0</v>
      </c>
      <c r="U460" s="277"/>
      <c r="V460" s="277"/>
      <c r="W460" s="277"/>
      <c r="X460" s="277"/>
      <c r="Y460" s="277"/>
      <c r="Z460" s="277"/>
      <c r="AA460" s="277"/>
      <c r="AB460" s="277"/>
      <c r="AC460" s="279"/>
    </row>
    <row r="461" spans="1:29" s="280" customFormat="1" ht="15">
      <c r="A461" s="277"/>
      <c r="B461" s="277"/>
      <c r="C461" s="103"/>
      <c r="D461" s="103"/>
      <c r="E461" s="103"/>
      <c r="F461" s="277"/>
      <c r="G461" s="277"/>
      <c r="H461" s="278"/>
      <c r="I461" s="277"/>
      <c r="J461" s="277"/>
      <c r="K461" s="277"/>
      <c r="L461" s="277"/>
      <c r="M461" s="277"/>
      <c r="N461" s="277"/>
      <c r="O461" s="277"/>
      <c r="P461" s="277"/>
      <c r="Q461" s="277"/>
      <c r="R461" s="277"/>
      <c r="S461" s="277"/>
      <c r="T461" s="518">
        <f t="shared" si="6"/>
        <v>0</v>
      </c>
      <c r="U461" s="277"/>
      <c r="V461" s="277"/>
      <c r="W461" s="277"/>
      <c r="X461" s="277"/>
      <c r="Y461" s="277"/>
      <c r="Z461" s="277"/>
      <c r="AA461" s="277"/>
      <c r="AB461" s="277"/>
      <c r="AC461" s="279"/>
    </row>
    <row r="462" spans="1:29" s="280" customFormat="1" ht="15">
      <c r="A462" s="277"/>
      <c r="B462" s="277"/>
      <c r="C462" s="103"/>
      <c r="D462" s="103"/>
      <c r="E462" s="103"/>
      <c r="F462" s="277"/>
      <c r="G462" s="277"/>
      <c r="H462" s="278"/>
      <c r="I462" s="277"/>
      <c r="J462" s="277"/>
      <c r="K462" s="277"/>
      <c r="L462" s="277"/>
      <c r="M462" s="277"/>
      <c r="N462" s="277"/>
      <c r="O462" s="277"/>
      <c r="P462" s="277"/>
      <c r="Q462" s="277"/>
      <c r="R462" s="277"/>
      <c r="S462" s="277"/>
      <c r="T462" s="518">
        <f t="shared" ref="T462:T525" si="7">SUM($I462:$S462)</f>
        <v>0</v>
      </c>
      <c r="U462" s="277"/>
      <c r="V462" s="277"/>
      <c r="W462" s="277"/>
      <c r="X462" s="277"/>
      <c r="Y462" s="277"/>
      <c r="Z462" s="277"/>
      <c r="AA462" s="277"/>
      <c r="AB462" s="277"/>
      <c r="AC462" s="279"/>
    </row>
    <row r="463" spans="1:29" s="280" customFormat="1" ht="15">
      <c r="A463" s="277"/>
      <c r="B463" s="277"/>
      <c r="C463" s="103"/>
      <c r="D463" s="103"/>
      <c r="E463" s="103"/>
      <c r="F463" s="277"/>
      <c r="G463" s="277"/>
      <c r="H463" s="278"/>
      <c r="I463" s="277"/>
      <c r="J463" s="277"/>
      <c r="K463" s="277"/>
      <c r="L463" s="277"/>
      <c r="M463" s="277"/>
      <c r="N463" s="277"/>
      <c r="O463" s="277"/>
      <c r="P463" s="277"/>
      <c r="Q463" s="277"/>
      <c r="R463" s="277"/>
      <c r="S463" s="277"/>
      <c r="T463" s="518">
        <f t="shared" si="7"/>
        <v>0</v>
      </c>
      <c r="U463" s="277"/>
      <c r="V463" s="277"/>
      <c r="W463" s="277"/>
      <c r="X463" s="277"/>
      <c r="Y463" s="277"/>
      <c r="Z463" s="277"/>
      <c r="AA463" s="277"/>
      <c r="AB463" s="277"/>
      <c r="AC463" s="279"/>
    </row>
    <row r="464" spans="1:29" s="280" customFormat="1" ht="15">
      <c r="A464" s="277"/>
      <c r="B464" s="277"/>
      <c r="C464" s="103"/>
      <c r="D464" s="103"/>
      <c r="E464" s="103"/>
      <c r="F464" s="277"/>
      <c r="G464" s="277"/>
      <c r="H464" s="278"/>
      <c r="I464" s="277"/>
      <c r="J464" s="277"/>
      <c r="K464" s="277"/>
      <c r="L464" s="277"/>
      <c r="M464" s="277"/>
      <c r="N464" s="277"/>
      <c r="O464" s="277"/>
      <c r="P464" s="277"/>
      <c r="Q464" s="277"/>
      <c r="R464" s="277"/>
      <c r="S464" s="277"/>
      <c r="T464" s="518">
        <f t="shared" si="7"/>
        <v>0</v>
      </c>
      <c r="U464" s="277"/>
      <c r="V464" s="277"/>
      <c r="W464" s="277"/>
      <c r="X464" s="277"/>
      <c r="Y464" s="277"/>
      <c r="Z464" s="277"/>
      <c r="AA464" s="277"/>
      <c r="AB464" s="277"/>
      <c r="AC464" s="279"/>
    </row>
    <row r="465" spans="1:29" s="280" customFormat="1" ht="15">
      <c r="A465" s="277"/>
      <c r="B465" s="277"/>
      <c r="C465" s="103"/>
      <c r="D465" s="103"/>
      <c r="E465" s="103"/>
      <c r="F465" s="277"/>
      <c r="G465" s="277"/>
      <c r="H465" s="278"/>
      <c r="I465" s="277"/>
      <c r="J465" s="277"/>
      <c r="K465" s="277"/>
      <c r="L465" s="277"/>
      <c r="M465" s="277"/>
      <c r="N465" s="277"/>
      <c r="O465" s="277"/>
      <c r="P465" s="277"/>
      <c r="Q465" s="277"/>
      <c r="R465" s="277"/>
      <c r="S465" s="277"/>
      <c r="T465" s="518">
        <f t="shared" si="7"/>
        <v>0</v>
      </c>
      <c r="U465" s="277"/>
      <c r="V465" s="277"/>
      <c r="W465" s="277"/>
      <c r="X465" s="277"/>
      <c r="Y465" s="277"/>
      <c r="Z465" s="277"/>
      <c r="AA465" s="277"/>
      <c r="AB465" s="277"/>
      <c r="AC465" s="279"/>
    </row>
    <row r="466" spans="1:29" s="280" customFormat="1" ht="15">
      <c r="A466" s="277"/>
      <c r="B466" s="277"/>
      <c r="C466" s="103"/>
      <c r="D466" s="103"/>
      <c r="E466" s="103"/>
      <c r="F466" s="277"/>
      <c r="G466" s="277"/>
      <c r="H466" s="278"/>
      <c r="I466" s="277"/>
      <c r="J466" s="277"/>
      <c r="K466" s="277"/>
      <c r="L466" s="277"/>
      <c r="M466" s="277"/>
      <c r="N466" s="277"/>
      <c r="O466" s="277"/>
      <c r="P466" s="277"/>
      <c r="Q466" s="277"/>
      <c r="R466" s="277"/>
      <c r="S466" s="277"/>
      <c r="T466" s="518">
        <f t="shared" si="7"/>
        <v>0</v>
      </c>
      <c r="U466" s="277"/>
      <c r="V466" s="277"/>
      <c r="W466" s="277"/>
      <c r="X466" s="277"/>
      <c r="Y466" s="277"/>
      <c r="Z466" s="277"/>
      <c r="AA466" s="277"/>
      <c r="AB466" s="277"/>
      <c r="AC466" s="279"/>
    </row>
    <row r="467" spans="1:29" s="280" customFormat="1" ht="15">
      <c r="A467" s="277"/>
      <c r="B467" s="277"/>
      <c r="C467" s="103"/>
      <c r="D467" s="103"/>
      <c r="E467" s="103"/>
      <c r="F467" s="277"/>
      <c r="G467" s="277"/>
      <c r="H467" s="278"/>
      <c r="I467" s="277"/>
      <c r="J467" s="277"/>
      <c r="K467" s="277"/>
      <c r="L467" s="277"/>
      <c r="M467" s="277"/>
      <c r="N467" s="277"/>
      <c r="O467" s="277"/>
      <c r="P467" s="277"/>
      <c r="Q467" s="277"/>
      <c r="R467" s="277"/>
      <c r="S467" s="277"/>
      <c r="T467" s="518">
        <f t="shared" si="7"/>
        <v>0</v>
      </c>
      <c r="U467" s="277"/>
      <c r="V467" s="277"/>
      <c r="W467" s="277"/>
      <c r="X467" s="277"/>
      <c r="Y467" s="277"/>
      <c r="Z467" s="277"/>
      <c r="AA467" s="277"/>
      <c r="AB467" s="277"/>
      <c r="AC467" s="279"/>
    </row>
    <row r="468" spans="1:29" s="280" customFormat="1" ht="15">
      <c r="A468" s="277"/>
      <c r="B468" s="277"/>
      <c r="C468" s="103"/>
      <c r="D468" s="103"/>
      <c r="E468" s="103"/>
      <c r="F468" s="277"/>
      <c r="G468" s="277"/>
      <c r="H468" s="278"/>
      <c r="I468" s="277"/>
      <c r="J468" s="277"/>
      <c r="K468" s="277"/>
      <c r="L468" s="277"/>
      <c r="M468" s="277"/>
      <c r="N468" s="277"/>
      <c r="O468" s="277"/>
      <c r="P468" s="277"/>
      <c r="Q468" s="277"/>
      <c r="R468" s="277"/>
      <c r="S468" s="277"/>
      <c r="T468" s="518">
        <f t="shared" si="7"/>
        <v>0</v>
      </c>
      <c r="U468" s="277"/>
      <c r="V468" s="277"/>
      <c r="W468" s="277"/>
      <c r="X468" s="277"/>
      <c r="Y468" s="277"/>
      <c r="Z468" s="277"/>
      <c r="AA468" s="277"/>
      <c r="AB468" s="277"/>
      <c r="AC468" s="279"/>
    </row>
    <row r="469" spans="1:29" s="280" customFormat="1" ht="15">
      <c r="A469" s="277"/>
      <c r="B469" s="277"/>
      <c r="C469" s="103"/>
      <c r="D469" s="103"/>
      <c r="E469" s="103"/>
      <c r="F469" s="277"/>
      <c r="G469" s="277"/>
      <c r="H469" s="278"/>
      <c r="I469" s="277"/>
      <c r="J469" s="277"/>
      <c r="K469" s="277"/>
      <c r="L469" s="277"/>
      <c r="M469" s="277"/>
      <c r="N469" s="277"/>
      <c r="O469" s="277"/>
      <c r="P469" s="277"/>
      <c r="Q469" s="277"/>
      <c r="R469" s="277"/>
      <c r="S469" s="277"/>
      <c r="T469" s="518">
        <f t="shared" si="7"/>
        <v>0</v>
      </c>
      <c r="U469" s="277"/>
      <c r="V469" s="277"/>
      <c r="W469" s="277"/>
      <c r="X469" s="277"/>
      <c r="Y469" s="277"/>
      <c r="Z469" s="277"/>
      <c r="AA469" s="277"/>
      <c r="AB469" s="277"/>
      <c r="AC469" s="279"/>
    </row>
    <row r="470" spans="1:29" s="280" customFormat="1" ht="15">
      <c r="A470" s="277"/>
      <c r="B470" s="277"/>
      <c r="C470" s="103"/>
      <c r="D470" s="103"/>
      <c r="E470" s="103"/>
      <c r="F470" s="277"/>
      <c r="G470" s="277"/>
      <c r="H470" s="278"/>
      <c r="I470" s="277"/>
      <c r="J470" s="277"/>
      <c r="K470" s="277"/>
      <c r="L470" s="277"/>
      <c r="M470" s="277"/>
      <c r="N470" s="277"/>
      <c r="O470" s="277"/>
      <c r="P470" s="277"/>
      <c r="Q470" s="277"/>
      <c r="R470" s="277"/>
      <c r="S470" s="277"/>
      <c r="T470" s="518">
        <f t="shared" si="7"/>
        <v>0</v>
      </c>
      <c r="U470" s="277"/>
      <c r="V470" s="277"/>
      <c r="W470" s="277"/>
      <c r="X470" s="277"/>
      <c r="Y470" s="277"/>
      <c r="Z470" s="277"/>
      <c r="AA470" s="277"/>
      <c r="AB470" s="277"/>
      <c r="AC470" s="279"/>
    </row>
    <row r="471" spans="1:29" s="280" customFormat="1" ht="15">
      <c r="A471" s="277"/>
      <c r="B471" s="277"/>
      <c r="C471" s="103"/>
      <c r="D471" s="103"/>
      <c r="E471" s="103"/>
      <c r="F471" s="277"/>
      <c r="G471" s="277"/>
      <c r="H471" s="278"/>
      <c r="I471" s="277"/>
      <c r="J471" s="277"/>
      <c r="K471" s="277"/>
      <c r="L471" s="277"/>
      <c r="M471" s="277"/>
      <c r="N471" s="277"/>
      <c r="O471" s="277"/>
      <c r="P471" s="277"/>
      <c r="Q471" s="277"/>
      <c r="R471" s="277"/>
      <c r="S471" s="277"/>
      <c r="T471" s="518">
        <f t="shared" si="7"/>
        <v>0</v>
      </c>
      <c r="U471" s="277"/>
      <c r="V471" s="277"/>
      <c r="W471" s="277"/>
      <c r="X471" s="277"/>
      <c r="Y471" s="277"/>
      <c r="Z471" s="277"/>
      <c r="AA471" s="277"/>
      <c r="AB471" s="277"/>
      <c r="AC471" s="279"/>
    </row>
    <row r="472" spans="1:29" s="280" customFormat="1" ht="15">
      <c r="A472" s="277"/>
      <c r="B472" s="277"/>
      <c r="C472" s="103"/>
      <c r="D472" s="103"/>
      <c r="E472" s="103"/>
      <c r="F472" s="277"/>
      <c r="G472" s="277"/>
      <c r="H472" s="278"/>
      <c r="I472" s="277"/>
      <c r="J472" s="277"/>
      <c r="K472" s="277"/>
      <c r="L472" s="277"/>
      <c r="M472" s="277"/>
      <c r="N472" s="277"/>
      <c r="O472" s="277"/>
      <c r="P472" s="277"/>
      <c r="Q472" s="277"/>
      <c r="R472" s="277"/>
      <c r="S472" s="277"/>
      <c r="T472" s="518">
        <f t="shared" si="7"/>
        <v>0</v>
      </c>
      <c r="U472" s="277"/>
      <c r="V472" s="277"/>
      <c r="W472" s="277"/>
      <c r="X472" s="277"/>
      <c r="Y472" s="277"/>
      <c r="Z472" s="277"/>
      <c r="AA472" s="277"/>
      <c r="AB472" s="277"/>
      <c r="AC472" s="279"/>
    </row>
    <row r="473" spans="1:29" s="280" customFormat="1" ht="15">
      <c r="A473" s="277"/>
      <c r="B473" s="277"/>
      <c r="C473" s="103"/>
      <c r="D473" s="103"/>
      <c r="E473" s="103"/>
      <c r="F473" s="277"/>
      <c r="G473" s="277"/>
      <c r="H473" s="278"/>
      <c r="I473" s="277"/>
      <c r="J473" s="277"/>
      <c r="K473" s="277"/>
      <c r="L473" s="277"/>
      <c r="M473" s="277"/>
      <c r="N473" s="277"/>
      <c r="O473" s="277"/>
      <c r="P473" s="277"/>
      <c r="Q473" s="277"/>
      <c r="R473" s="277"/>
      <c r="S473" s="277"/>
      <c r="T473" s="518">
        <f t="shared" si="7"/>
        <v>0</v>
      </c>
      <c r="U473" s="277"/>
      <c r="V473" s="277"/>
      <c r="W473" s="277"/>
      <c r="X473" s="277"/>
      <c r="Y473" s="277"/>
      <c r="Z473" s="277"/>
      <c r="AA473" s="277"/>
      <c r="AB473" s="277"/>
      <c r="AC473" s="279"/>
    </row>
    <row r="474" spans="1:29" s="280" customFormat="1" ht="15">
      <c r="A474" s="277"/>
      <c r="B474" s="277"/>
      <c r="C474" s="103"/>
      <c r="D474" s="103"/>
      <c r="E474" s="103"/>
      <c r="F474" s="277"/>
      <c r="G474" s="277"/>
      <c r="H474" s="278"/>
      <c r="I474" s="277"/>
      <c r="J474" s="277"/>
      <c r="K474" s="277"/>
      <c r="L474" s="277"/>
      <c r="M474" s="277"/>
      <c r="N474" s="277"/>
      <c r="O474" s="277"/>
      <c r="P474" s="277"/>
      <c r="Q474" s="277"/>
      <c r="R474" s="277"/>
      <c r="S474" s="277"/>
      <c r="T474" s="518">
        <f t="shared" si="7"/>
        <v>0</v>
      </c>
      <c r="U474" s="277"/>
      <c r="V474" s="277"/>
      <c r="W474" s="277"/>
      <c r="X474" s="277"/>
      <c r="Y474" s="277"/>
      <c r="Z474" s="277"/>
      <c r="AA474" s="277"/>
      <c r="AB474" s="277"/>
      <c r="AC474" s="279"/>
    </row>
    <row r="475" spans="1:29" s="280" customFormat="1" ht="15">
      <c r="A475" s="277"/>
      <c r="B475" s="277"/>
      <c r="C475" s="103"/>
      <c r="D475" s="103"/>
      <c r="E475" s="103"/>
      <c r="F475" s="277"/>
      <c r="G475" s="277"/>
      <c r="H475" s="278"/>
      <c r="I475" s="277"/>
      <c r="J475" s="277"/>
      <c r="K475" s="277"/>
      <c r="L475" s="277"/>
      <c r="M475" s="277"/>
      <c r="N475" s="277"/>
      <c r="O475" s="277"/>
      <c r="P475" s="277"/>
      <c r="Q475" s="277"/>
      <c r="R475" s="277"/>
      <c r="S475" s="277"/>
      <c r="T475" s="518">
        <f t="shared" si="7"/>
        <v>0</v>
      </c>
      <c r="U475" s="277"/>
      <c r="V475" s="277"/>
      <c r="W475" s="277"/>
      <c r="X475" s="277"/>
      <c r="Y475" s="277"/>
      <c r="Z475" s="277"/>
      <c r="AA475" s="277"/>
      <c r="AB475" s="277"/>
      <c r="AC475" s="279"/>
    </row>
    <row r="476" spans="1:29" s="280" customFormat="1" ht="15">
      <c r="A476" s="277"/>
      <c r="B476" s="277"/>
      <c r="C476" s="103"/>
      <c r="D476" s="103"/>
      <c r="E476" s="103"/>
      <c r="F476" s="277"/>
      <c r="G476" s="277"/>
      <c r="H476" s="278"/>
      <c r="I476" s="277"/>
      <c r="J476" s="277"/>
      <c r="K476" s="277"/>
      <c r="L476" s="277"/>
      <c r="M476" s="277"/>
      <c r="N476" s="277"/>
      <c r="O476" s="277"/>
      <c r="P476" s="277"/>
      <c r="Q476" s="277"/>
      <c r="R476" s="277"/>
      <c r="S476" s="277"/>
      <c r="T476" s="518">
        <f t="shared" si="7"/>
        <v>0</v>
      </c>
      <c r="U476" s="277"/>
      <c r="V476" s="277"/>
      <c r="W476" s="277"/>
      <c r="X476" s="277"/>
      <c r="Y476" s="277"/>
      <c r="Z476" s="277"/>
      <c r="AA476" s="277"/>
      <c r="AB476" s="277"/>
      <c r="AC476" s="279"/>
    </row>
    <row r="477" spans="1:29" s="280" customFormat="1" ht="15">
      <c r="A477" s="277"/>
      <c r="B477" s="277"/>
      <c r="C477" s="103"/>
      <c r="D477" s="103"/>
      <c r="E477" s="103"/>
      <c r="F477" s="277"/>
      <c r="G477" s="277"/>
      <c r="H477" s="278"/>
      <c r="I477" s="277"/>
      <c r="J477" s="277"/>
      <c r="K477" s="277"/>
      <c r="L477" s="277"/>
      <c r="M477" s="277"/>
      <c r="N477" s="277"/>
      <c r="O477" s="277"/>
      <c r="P477" s="277"/>
      <c r="Q477" s="277"/>
      <c r="R477" s="277"/>
      <c r="S477" s="277"/>
      <c r="T477" s="518">
        <f t="shared" si="7"/>
        <v>0</v>
      </c>
      <c r="U477" s="277"/>
      <c r="V477" s="277"/>
      <c r="W477" s="277"/>
      <c r="X477" s="277"/>
      <c r="Y477" s="277"/>
      <c r="Z477" s="277"/>
      <c r="AA477" s="277"/>
      <c r="AB477" s="277"/>
      <c r="AC477" s="279"/>
    </row>
    <row r="478" spans="1:29" s="280" customFormat="1" ht="15">
      <c r="A478" s="277"/>
      <c r="B478" s="277"/>
      <c r="C478" s="103"/>
      <c r="D478" s="103"/>
      <c r="E478" s="103"/>
      <c r="F478" s="277"/>
      <c r="G478" s="277"/>
      <c r="H478" s="278"/>
      <c r="I478" s="277"/>
      <c r="J478" s="277"/>
      <c r="K478" s="277"/>
      <c r="L478" s="277"/>
      <c r="M478" s="277"/>
      <c r="N478" s="277"/>
      <c r="O478" s="277"/>
      <c r="P478" s="277"/>
      <c r="Q478" s="277"/>
      <c r="R478" s="277"/>
      <c r="S478" s="277"/>
      <c r="T478" s="518">
        <f t="shared" si="7"/>
        <v>0</v>
      </c>
      <c r="U478" s="277"/>
      <c r="V478" s="277"/>
      <c r="W478" s="277"/>
      <c r="X478" s="277"/>
      <c r="Y478" s="277"/>
      <c r="Z478" s="277"/>
      <c r="AA478" s="277"/>
      <c r="AB478" s="277"/>
      <c r="AC478" s="279"/>
    </row>
    <row r="479" spans="1:29" s="280" customFormat="1" ht="15">
      <c r="A479" s="277"/>
      <c r="B479" s="277"/>
      <c r="C479" s="103"/>
      <c r="D479" s="103"/>
      <c r="E479" s="103"/>
      <c r="F479" s="277"/>
      <c r="G479" s="277"/>
      <c r="H479" s="278"/>
      <c r="I479" s="277"/>
      <c r="J479" s="277"/>
      <c r="K479" s="277"/>
      <c r="L479" s="277"/>
      <c r="M479" s="277"/>
      <c r="N479" s="277"/>
      <c r="O479" s="277"/>
      <c r="P479" s="277"/>
      <c r="Q479" s="277"/>
      <c r="R479" s="277"/>
      <c r="S479" s="277"/>
      <c r="T479" s="518">
        <f t="shared" si="7"/>
        <v>0</v>
      </c>
      <c r="U479" s="277"/>
      <c r="V479" s="277"/>
      <c r="W479" s="277"/>
      <c r="X479" s="277"/>
      <c r="Y479" s="277"/>
      <c r="Z479" s="277"/>
      <c r="AA479" s="277"/>
      <c r="AB479" s="277"/>
      <c r="AC479" s="279"/>
    </row>
    <row r="480" spans="1:29" s="280" customFormat="1" ht="15">
      <c r="A480" s="277"/>
      <c r="B480" s="277"/>
      <c r="C480" s="103"/>
      <c r="D480" s="103"/>
      <c r="E480" s="103"/>
      <c r="F480" s="277"/>
      <c r="G480" s="277"/>
      <c r="H480" s="278"/>
      <c r="I480" s="277"/>
      <c r="J480" s="277"/>
      <c r="K480" s="277"/>
      <c r="L480" s="277"/>
      <c r="M480" s="277"/>
      <c r="N480" s="277"/>
      <c r="O480" s="277"/>
      <c r="P480" s="277"/>
      <c r="Q480" s="277"/>
      <c r="R480" s="277"/>
      <c r="S480" s="277"/>
      <c r="T480" s="518">
        <f t="shared" si="7"/>
        <v>0</v>
      </c>
      <c r="U480" s="277"/>
      <c r="V480" s="277"/>
      <c r="W480" s="277"/>
      <c r="X480" s="277"/>
      <c r="Y480" s="277"/>
      <c r="Z480" s="277"/>
      <c r="AA480" s="277"/>
      <c r="AB480" s="277"/>
      <c r="AC480" s="279"/>
    </row>
    <row r="481" spans="1:29" s="280" customFormat="1" ht="15">
      <c r="A481" s="277"/>
      <c r="B481" s="277"/>
      <c r="C481" s="103"/>
      <c r="D481" s="103"/>
      <c r="E481" s="103"/>
      <c r="F481" s="277"/>
      <c r="G481" s="277"/>
      <c r="H481" s="278"/>
      <c r="I481" s="277"/>
      <c r="J481" s="277"/>
      <c r="K481" s="277"/>
      <c r="L481" s="277"/>
      <c r="M481" s="277"/>
      <c r="N481" s="277"/>
      <c r="O481" s="277"/>
      <c r="P481" s="277"/>
      <c r="Q481" s="277"/>
      <c r="R481" s="277"/>
      <c r="S481" s="277"/>
      <c r="T481" s="518">
        <f t="shared" si="7"/>
        <v>0</v>
      </c>
      <c r="U481" s="277"/>
      <c r="V481" s="277"/>
      <c r="W481" s="277"/>
      <c r="X481" s="277"/>
      <c r="Y481" s="277"/>
      <c r="Z481" s="277"/>
      <c r="AA481" s="277"/>
      <c r="AB481" s="277"/>
      <c r="AC481" s="279"/>
    </row>
    <row r="482" spans="1:29" s="280" customFormat="1" ht="15">
      <c r="A482" s="277"/>
      <c r="B482" s="277"/>
      <c r="C482" s="103"/>
      <c r="D482" s="103"/>
      <c r="E482" s="103"/>
      <c r="F482" s="277"/>
      <c r="G482" s="277"/>
      <c r="H482" s="278"/>
      <c r="I482" s="277"/>
      <c r="J482" s="277"/>
      <c r="K482" s="277"/>
      <c r="L482" s="277"/>
      <c r="M482" s="277"/>
      <c r="N482" s="277"/>
      <c r="O482" s="277"/>
      <c r="P482" s="277"/>
      <c r="Q482" s="277"/>
      <c r="R482" s="277"/>
      <c r="S482" s="277"/>
      <c r="T482" s="518">
        <f t="shared" si="7"/>
        <v>0</v>
      </c>
      <c r="U482" s="277"/>
      <c r="V482" s="277"/>
      <c r="W482" s="277"/>
      <c r="X482" s="277"/>
      <c r="Y482" s="277"/>
      <c r="Z482" s="277"/>
      <c r="AA482" s="277"/>
      <c r="AB482" s="277"/>
      <c r="AC482" s="279"/>
    </row>
    <row r="483" spans="1:29" s="280" customFormat="1" ht="15">
      <c r="A483" s="277"/>
      <c r="B483" s="277"/>
      <c r="C483" s="103"/>
      <c r="D483" s="103"/>
      <c r="E483" s="103"/>
      <c r="F483" s="277"/>
      <c r="G483" s="277"/>
      <c r="H483" s="278"/>
      <c r="I483" s="277"/>
      <c r="J483" s="277"/>
      <c r="K483" s="277"/>
      <c r="L483" s="277"/>
      <c r="M483" s="277"/>
      <c r="N483" s="277"/>
      <c r="O483" s="277"/>
      <c r="P483" s="277"/>
      <c r="Q483" s="277"/>
      <c r="R483" s="277"/>
      <c r="S483" s="277"/>
      <c r="T483" s="518">
        <f t="shared" si="7"/>
        <v>0</v>
      </c>
      <c r="U483" s="277"/>
      <c r="V483" s="277"/>
      <c r="W483" s="277"/>
      <c r="X483" s="277"/>
      <c r="Y483" s="277"/>
      <c r="Z483" s="277"/>
      <c r="AA483" s="277"/>
      <c r="AB483" s="277"/>
      <c r="AC483" s="279"/>
    </row>
    <row r="484" spans="1:29" s="280" customFormat="1" ht="15">
      <c r="A484" s="277"/>
      <c r="B484" s="277"/>
      <c r="C484" s="103"/>
      <c r="D484" s="103"/>
      <c r="E484" s="103"/>
      <c r="F484" s="277"/>
      <c r="G484" s="277"/>
      <c r="H484" s="278"/>
      <c r="I484" s="277"/>
      <c r="J484" s="277"/>
      <c r="K484" s="277"/>
      <c r="L484" s="277"/>
      <c r="M484" s="277"/>
      <c r="N484" s="277"/>
      <c r="O484" s="277"/>
      <c r="P484" s="277"/>
      <c r="Q484" s="277"/>
      <c r="R484" s="277"/>
      <c r="S484" s="277"/>
      <c r="T484" s="518">
        <f t="shared" si="7"/>
        <v>0</v>
      </c>
      <c r="U484" s="277"/>
      <c r="V484" s="277"/>
      <c r="W484" s="277"/>
      <c r="X484" s="277"/>
      <c r="Y484" s="277"/>
      <c r="Z484" s="277"/>
      <c r="AA484" s="277"/>
      <c r="AB484" s="277"/>
      <c r="AC484" s="279"/>
    </row>
    <row r="485" spans="1:29" s="280" customFormat="1" ht="15">
      <c r="A485" s="277"/>
      <c r="B485" s="277"/>
      <c r="C485" s="103"/>
      <c r="D485" s="103"/>
      <c r="E485" s="103"/>
      <c r="F485" s="277"/>
      <c r="G485" s="277"/>
      <c r="H485" s="278"/>
      <c r="I485" s="277"/>
      <c r="J485" s="277"/>
      <c r="K485" s="277"/>
      <c r="L485" s="277"/>
      <c r="M485" s="277"/>
      <c r="N485" s="277"/>
      <c r="O485" s="277"/>
      <c r="P485" s="277"/>
      <c r="Q485" s="277"/>
      <c r="R485" s="277"/>
      <c r="S485" s="277"/>
      <c r="T485" s="518">
        <f t="shared" si="7"/>
        <v>0</v>
      </c>
      <c r="U485" s="277"/>
      <c r="V485" s="277"/>
      <c r="W485" s="277"/>
      <c r="X485" s="277"/>
      <c r="Y485" s="277"/>
      <c r="Z485" s="277"/>
      <c r="AA485" s="277"/>
      <c r="AB485" s="277"/>
      <c r="AC485" s="279"/>
    </row>
    <row r="486" spans="1:29" s="280" customFormat="1" ht="15">
      <c r="A486" s="277"/>
      <c r="B486" s="277"/>
      <c r="C486" s="103"/>
      <c r="D486" s="103"/>
      <c r="E486" s="103"/>
      <c r="F486" s="277"/>
      <c r="G486" s="277"/>
      <c r="H486" s="278"/>
      <c r="I486" s="277"/>
      <c r="J486" s="277"/>
      <c r="K486" s="277"/>
      <c r="L486" s="277"/>
      <c r="M486" s="277"/>
      <c r="N486" s="277"/>
      <c r="O486" s="277"/>
      <c r="P486" s="277"/>
      <c r="Q486" s="277"/>
      <c r="R486" s="277"/>
      <c r="S486" s="277"/>
      <c r="T486" s="518">
        <f t="shared" si="7"/>
        <v>0</v>
      </c>
      <c r="U486" s="277"/>
      <c r="V486" s="277"/>
      <c r="W486" s="277"/>
      <c r="X486" s="277"/>
      <c r="Y486" s="277"/>
      <c r="Z486" s="277"/>
      <c r="AA486" s="277"/>
      <c r="AB486" s="277"/>
      <c r="AC486" s="279"/>
    </row>
    <row r="487" spans="1:29" s="280" customFormat="1" ht="15">
      <c r="A487" s="277"/>
      <c r="B487" s="277"/>
      <c r="C487" s="103"/>
      <c r="D487" s="103"/>
      <c r="E487" s="103"/>
      <c r="F487" s="277"/>
      <c r="G487" s="277"/>
      <c r="H487" s="278"/>
      <c r="I487" s="277"/>
      <c r="J487" s="277"/>
      <c r="K487" s="277"/>
      <c r="L487" s="277"/>
      <c r="M487" s="277"/>
      <c r="N487" s="277"/>
      <c r="O487" s="277"/>
      <c r="P487" s="277"/>
      <c r="Q487" s="277"/>
      <c r="R487" s="277"/>
      <c r="S487" s="277"/>
      <c r="T487" s="518">
        <f t="shared" si="7"/>
        <v>0</v>
      </c>
      <c r="U487" s="277"/>
      <c r="V487" s="277"/>
      <c r="W487" s="277"/>
      <c r="X487" s="277"/>
      <c r="Y487" s="277"/>
      <c r="Z487" s="277"/>
      <c r="AA487" s="277"/>
      <c r="AB487" s="277"/>
      <c r="AC487" s="279"/>
    </row>
    <row r="488" spans="1:29" s="280" customFormat="1" ht="15">
      <c r="A488" s="277"/>
      <c r="B488" s="277"/>
      <c r="C488" s="103"/>
      <c r="D488" s="103"/>
      <c r="E488" s="103"/>
      <c r="F488" s="277"/>
      <c r="G488" s="277"/>
      <c r="H488" s="278"/>
      <c r="I488" s="277"/>
      <c r="J488" s="277"/>
      <c r="K488" s="277"/>
      <c r="L488" s="277"/>
      <c r="M488" s="277"/>
      <c r="N488" s="277"/>
      <c r="O488" s="277"/>
      <c r="P488" s="277"/>
      <c r="Q488" s="277"/>
      <c r="R488" s="277"/>
      <c r="S488" s="277"/>
      <c r="T488" s="518">
        <f t="shared" si="7"/>
        <v>0</v>
      </c>
      <c r="U488" s="277"/>
      <c r="V488" s="277"/>
      <c r="W488" s="277"/>
      <c r="X488" s="277"/>
      <c r="Y488" s="277"/>
      <c r="Z488" s="277"/>
      <c r="AA488" s="277"/>
      <c r="AB488" s="277"/>
      <c r="AC488" s="279"/>
    </row>
    <row r="489" spans="1:29" s="280" customFormat="1" ht="15">
      <c r="A489" s="277"/>
      <c r="B489" s="277"/>
      <c r="C489" s="103"/>
      <c r="D489" s="103"/>
      <c r="E489" s="103"/>
      <c r="F489" s="277"/>
      <c r="G489" s="277"/>
      <c r="H489" s="278"/>
      <c r="I489" s="277"/>
      <c r="J489" s="277"/>
      <c r="K489" s="277"/>
      <c r="L489" s="277"/>
      <c r="M489" s="277"/>
      <c r="N489" s="277"/>
      <c r="O489" s="277"/>
      <c r="P489" s="277"/>
      <c r="Q489" s="277"/>
      <c r="R489" s="277"/>
      <c r="S489" s="277"/>
      <c r="T489" s="518">
        <f t="shared" si="7"/>
        <v>0</v>
      </c>
      <c r="U489" s="277"/>
      <c r="V489" s="277"/>
      <c r="W489" s="277"/>
      <c r="X489" s="277"/>
      <c r="Y489" s="277"/>
      <c r="Z489" s="277"/>
      <c r="AA489" s="277"/>
      <c r="AB489" s="277"/>
      <c r="AC489" s="279"/>
    </row>
    <row r="490" spans="1:29" s="280" customFormat="1" ht="15">
      <c r="A490" s="277"/>
      <c r="B490" s="277"/>
      <c r="C490" s="103"/>
      <c r="D490" s="103"/>
      <c r="E490" s="103"/>
      <c r="F490" s="277"/>
      <c r="G490" s="277"/>
      <c r="H490" s="278"/>
      <c r="I490" s="277"/>
      <c r="J490" s="277"/>
      <c r="K490" s="277"/>
      <c r="L490" s="277"/>
      <c r="M490" s="277"/>
      <c r="N490" s="277"/>
      <c r="O490" s="277"/>
      <c r="P490" s="277"/>
      <c r="Q490" s="277"/>
      <c r="R490" s="277"/>
      <c r="S490" s="277"/>
      <c r="T490" s="518">
        <f t="shared" si="7"/>
        <v>0</v>
      </c>
      <c r="U490" s="277"/>
      <c r="V490" s="277"/>
      <c r="W490" s="277"/>
      <c r="X490" s="277"/>
      <c r="Y490" s="277"/>
      <c r="Z490" s="277"/>
      <c r="AA490" s="277"/>
      <c r="AB490" s="277"/>
      <c r="AC490" s="279"/>
    </row>
    <row r="491" spans="1:29" s="280" customFormat="1" ht="15">
      <c r="A491" s="277"/>
      <c r="B491" s="277"/>
      <c r="C491" s="103"/>
      <c r="D491" s="103"/>
      <c r="E491" s="103"/>
      <c r="F491" s="277"/>
      <c r="G491" s="277"/>
      <c r="H491" s="278"/>
      <c r="I491" s="277"/>
      <c r="J491" s="277"/>
      <c r="K491" s="277"/>
      <c r="L491" s="277"/>
      <c r="M491" s="277"/>
      <c r="N491" s="277"/>
      <c r="O491" s="277"/>
      <c r="P491" s="277"/>
      <c r="Q491" s="277"/>
      <c r="R491" s="277"/>
      <c r="S491" s="277"/>
      <c r="T491" s="518">
        <f t="shared" si="7"/>
        <v>0</v>
      </c>
      <c r="U491" s="277"/>
      <c r="V491" s="277"/>
      <c r="W491" s="277"/>
      <c r="X491" s="277"/>
      <c r="Y491" s="277"/>
      <c r="Z491" s="277"/>
      <c r="AA491" s="277"/>
      <c r="AB491" s="277"/>
      <c r="AC491" s="279"/>
    </row>
    <row r="492" spans="1:29" s="280" customFormat="1" ht="15">
      <c r="A492" s="277"/>
      <c r="B492" s="277"/>
      <c r="C492" s="103"/>
      <c r="D492" s="103"/>
      <c r="E492" s="103"/>
      <c r="F492" s="277"/>
      <c r="G492" s="277"/>
      <c r="H492" s="278"/>
      <c r="I492" s="277"/>
      <c r="J492" s="277"/>
      <c r="K492" s="277"/>
      <c r="L492" s="277"/>
      <c r="M492" s="277"/>
      <c r="N492" s="277"/>
      <c r="O492" s="277"/>
      <c r="P492" s="277"/>
      <c r="Q492" s="277"/>
      <c r="R492" s="277"/>
      <c r="S492" s="277"/>
      <c r="T492" s="518">
        <f t="shared" si="7"/>
        <v>0</v>
      </c>
      <c r="U492" s="277"/>
      <c r="V492" s="277"/>
      <c r="W492" s="277"/>
      <c r="X492" s="277"/>
      <c r="Y492" s="277"/>
      <c r="Z492" s="277"/>
      <c r="AA492" s="277"/>
      <c r="AB492" s="277"/>
      <c r="AC492" s="279"/>
    </row>
    <row r="493" spans="1:29" s="280" customFormat="1" ht="15">
      <c r="A493" s="277"/>
      <c r="B493" s="277"/>
      <c r="C493" s="103"/>
      <c r="D493" s="103"/>
      <c r="E493" s="103"/>
      <c r="F493" s="277"/>
      <c r="G493" s="277"/>
      <c r="H493" s="278"/>
      <c r="I493" s="277"/>
      <c r="J493" s="277"/>
      <c r="K493" s="277"/>
      <c r="L493" s="277"/>
      <c r="M493" s="277"/>
      <c r="N493" s="277"/>
      <c r="O493" s="277"/>
      <c r="P493" s="277"/>
      <c r="Q493" s="277"/>
      <c r="R493" s="277"/>
      <c r="S493" s="277"/>
      <c r="T493" s="518">
        <f t="shared" si="7"/>
        <v>0</v>
      </c>
      <c r="U493" s="277"/>
      <c r="V493" s="277"/>
      <c r="W493" s="277"/>
      <c r="X493" s="277"/>
      <c r="Y493" s="277"/>
      <c r="Z493" s="277"/>
      <c r="AA493" s="277"/>
      <c r="AB493" s="277"/>
      <c r="AC493" s="279"/>
    </row>
    <row r="494" spans="1:29" s="280" customFormat="1" ht="15">
      <c r="A494" s="277"/>
      <c r="B494" s="277"/>
      <c r="C494" s="103"/>
      <c r="D494" s="103"/>
      <c r="E494" s="103"/>
      <c r="F494" s="277"/>
      <c r="G494" s="277"/>
      <c r="H494" s="278"/>
      <c r="I494" s="277"/>
      <c r="J494" s="277"/>
      <c r="K494" s="277"/>
      <c r="L494" s="277"/>
      <c r="M494" s="277"/>
      <c r="N494" s="277"/>
      <c r="O494" s="277"/>
      <c r="P494" s="277"/>
      <c r="Q494" s="277"/>
      <c r="R494" s="277"/>
      <c r="S494" s="277"/>
      <c r="T494" s="518">
        <f t="shared" si="7"/>
        <v>0</v>
      </c>
      <c r="U494" s="277"/>
      <c r="V494" s="277"/>
      <c r="W494" s="277"/>
      <c r="X494" s="277"/>
      <c r="Y494" s="277"/>
      <c r="Z494" s="277"/>
      <c r="AA494" s="277"/>
      <c r="AB494" s="277"/>
      <c r="AC494" s="279"/>
    </row>
    <row r="495" spans="1:29" s="280" customFormat="1" ht="15">
      <c r="A495" s="277"/>
      <c r="B495" s="277"/>
      <c r="C495" s="103"/>
      <c r="D495" s="103"/>
      <c r="E495" s="103"/>
      <c r="F495" s="277"/>
      <c r="G495" s="277"/>
      <c r="H495" s="278"/>
      <c r="I495" s="277"/>
      <c r="J495" s="277"/>
      <c r="K495" s="277"/>
      <c r="L495" s="277"/>
      <c r="M495" s="277"/>
      <c r="N495" s="277"/>
      <c r="O495" s="277"/>
      <c r="P495" s="277"/>
      <c r="Q495" s="277"/>
      <c r="R495" s="277"/>
      <c r="S495" s="277"/>
      <c r="T495" s="518">
        <f t="shared" si="7"/>
        <v>0</v>
      </c>
      <c r="U495" s="277"/>
      <c r="V495" s="277"/>
      <c r="W495" s="277"/>
      <c r="X495" s="277"/>
      <c r="Y495" s="277"/>
      <c r="Z495" s="277"/>
      <c r="AA495" s="277"/>
      <c r="AB495" s="277"/>
      <c r="AC495" s="279"/>
    </row>
    <row r="496" spans="1:29" s="280" customFormat="1" ht="15">
      <c r="A496" s="277"/>
      <c r="B496" s="277"/>
      <c r="C496" s="103"/>
      <c r="D496" s="103"/>
      <c r="E496" s="103"/>
      <c r="F496" s="277"/>
      <c r="G496" s="277"/>
      <c r="H496" s="278"/>
      <c r="I496" s="277"/>
      <c r="J496" s="277"/>
      <c r="K496" s="277"/>
      <c r="L496" s="277"/>
      <c r="M496" s="277"/>
      <c r="N496" s="277"/>
      <c r="O496" s="277"/>
      <c r="P496" s="277"/>
      <c r="Q496" s="277"/>
      <c r="R496" s="277"/>
      <c r="S496" s="277"/>
      <c r="T496" s="518">
        <f t="shared" si="7"/>
        <v>0</v>
      </c>
      <c r="U496" s="277"/>
      <c r="V496" s="277"/>
      <c r="W496" s="277"/>
      <c r="X496" s="277"/>
      <c r="Y496" s="277"/>
      <c r="Z496" s="277"/>
      <c r="AA496" s="277"/>
      <c r="AB496" s="277"/>
      <c r="AC496" s="279"/>
    </row>
    <row r="497" spans="1:29" s="280" customFormat="1" ht="15">
      <c r="A497" s="277"/>
      <c r="B497" s="277"/>
      <c r="C497" s="103"/>
      <c r="D497" s="103"/>
      <c r="E497" s="103"/>
      <c r="F497" s="277"/>
      <c r="G497" s="277"/>
      <c r="H497" s="278"/>
      <c r="I497" s="277"/>
      <c r="J497" s="277"/>
      <c r="K497" s="277"/>
      <c r="L497" s="277"/>
      <c r="M497" s="277"/>
      <c r="N497" s="277"/>
      <c r="O497" s="277"/>
      <c r="P497" s="277"/>
      <c r="Q497" s="277"/>
      <c r="R497" s="277"/>
      <c r="S497" s="277"/>
      <c r="T497" s="518">
        <f t="shared" si="7"/>
        <v>0</v>
      </c>
      <c r="U497" s="277"/>
      <c r="V497" s="277"/>
      <c r="W497" s="277"/>
      <c r="X497" s="277"/>
      <c r="Y497" s="277"/>
      <c r="Z497" s="277"/>
      <c r="AA497" s="277"/>
      <c r="AB497" s="277"/>
      <c r="AC497" s="279"/>
    </row>
    <row r="498" spans="1:29" s="280" customFormat="1" ht="15">
      <c r="A498" s="277"/>
      <c r="B498" s="277"/>
      <c r="C498" s="103"/>
      <c r="D498" s="103"/>
      <c r="E498" s="103"/>
      <c r="F498" s="277"/>
      <c r="G498" s="277"/>
      <c r="H498" s="278"/>
      <c r="I498" s="277"/>
      <c r="J498" s="277"/>
      <c r="K498" s="277"/>
      <c r="L498" s="277"/>
      <c r="M498" s="277"/>
      <c r="N498" s="277"/>
      <c r="O498" s="277"/>
      <c r="P498" s="277"/>
      <c r="Q498" s="277"/>
      <c r="R498" s="277"/>
      <c r="S498" s="277"/>
      <c r="T498" s="518">
        <f t="shared" si="7"/>
        <v>0</v>
      </c>
      <c r="U498" s="277"/>
      <c r="V498" s="277"/>
      <c r="W498" s="277"/>
      <c r="X498" s="277"/>
      <c r="Y498" s="277"/>
      <c r="Z498" s="277"/>
      <c r="AA498" s="277"/>
      <c r="AB498" s="277"/>
      <c r="AC498" s="279"/>
    </row>
    <row r="499" spans="1:29" s="280" customFormat="1" ht="15">
      <c r="A499" s="277"/>
      <c r="B499" s="277"/>
      <c r="C499" s="103"/>
      <c r="D499" s="103"/>
      <c r="E499" s="103"/>
      <c r="F499" s="277"/>
      <c r="G499" s="277"/>
      <c r="H499" s="278"/>
      <c r="I499" s="277"/>
      <c r="J499" s="277"/>
      <c r="K499" s="277"/>
      <c r="L499" s="277"/>
      <c r="M499" s="277"/>
      <c r="N499" s="277"/>
      <c r="O499" s="277"/>
      <c r="P499" s="277"/>
      <c r="Q499" s="277"/>
      <c r="R499" s="277"/>
      <c r="S499" s="277"/>
      <c r="T499" s="518">
        <f t="shared" si="7"/>
        <v>0</v>
      </c>
      <c r="U499" s="277"/>
      <c r="V499" s="277"/>
      <c r="W499" s="277"/>
      <c r="X499" s="277"/>
      <c r="Y499" s="277"/>
      <c r="Z499" s="277"/>
      <c r="AA499" s="277"/>
      <c r="AB499" s="277"/>
      <c r="AC499" s="279"/>
    </row>
    <row r="500" spans="1:29" s="280" customFormat="1" ht="15">
      <c r="A500" s="277"/>
      <c r="B500" s="277"/>
      <c r="C500" s="103"/>
      <c r="D500" s="103"/>
      <c r="E500" s="103"/>
      <c r="F500" s="277"/>
      <c r="G500" s="277"/>
      <c r="H500" s="278"/>
      <c r="I500" s="277"/>
      <c r="J500" s="277"/>
      <c r="K500" s="277"/>
      <c r="L500" s="277"/>
      <c r="M500" s="277"/>
      <c r="N500" s="277"/>
      <c r="O500" s="277"/>
      <c r="P500" s="277"/>
      <c r="Q500" s="277"/>
      <c r="R500" s="277"/>
      <c r="S500" s="277"/>
      <c r="T500" s="518">
        <f t="shared" si="7"/>
        <v>0</v>
      </c>
      <c r="U500" s="277"/>
      <c r="V500" s="277"/>
      <c r="W500" s="277"/>
      <c r="X500" s="277"/>
      <c r="Y500" s="277"/>
      <c r="Z500" s="277"/>
      <c r="AA500" s="277"/>
      <c r="AB500" s="277"/>
      <c r="AC500" s="279"/>
    </row>
    <row r="501" spans="1:29" s="280" customFormat="1" ht="15">
      <c r="A501" s="277"/>
      <c r="B501" s="277"/>
      <c r="C501" s="103"/>
      <c r="D501" s="103"/>
      <c r="E501" s="103"/>
      <c r="F501" s="277"/>
      <c r="G501" s="277"/>
      <c r="H501" s="278"/>
      <c r="I501" s="277"/>
      <c r="J501" s="277"/>
      <c r="K501" s="277"/>
      <c r="L501" s="277"/>
      <c r="M501" s="277"/>
      <c r="N501" s="277"/>
      <c r="O501" s="277"/>
      <c r="P501" s="277"/>
      <c r="Q501" s="277"/>
      <c r="R501" s="277"/>
      <c r="S501" s="277"/>
      <c r="T501" s="518">
        <f t="shared" si="7"/>
        <v>0</v>
      </c>
      <c r="U501" s="277"/>
      <c r="V501" s="277"/>
      <c r="W501" s="277"/>
      <c r="X501" s="277"/>
      <c r="Y501" s="277"/>
      <c r="Z501" s="277"/>
      <c r="AA501" s="277"/>
      <c r="AB501" s="277"/>
      <c r="AC501" s="279"/>
    </row>
    <row r="502" spans="1:29" s="280" customFormat="1" ht="15">
      <c r="A502" s="277"/>
      <c r="B502" s="277"/>
      <c r="C502" s="103"/>
      <c r="D502" s="103"/>
      <c r="E502" s="103"/>
      <c r="F502" s="277"/>
      <c r="G502" s="277"/>
      <c r="H502" s="278"/>
      <c r="I502" s="277"/>
      <c r="J502" s="277"/>
      <c r="K502" s="277"/>
      <c r="L502" s="277"/>
      <c r="M502" s="277"/>
      <c r="N502" s="277"/>
      <c r="O502" s="277"/>
      <c r="P502" s="277"/>
      <c r="Q502" s="277"/>
      <c r="R502" s="277"/>
      <c r="S502" s="277"/>
      <c r="T502" s="518">
        <f t="shared" si="7"/>
        <v>0</v>
      </c>
      <c r="U502" s="277"/>
      <c r="V502" s="277"/>
      <c r="W502" s="277"/>
      <c r="X502" s="277"/>
      <c r="Y502" s="277"/>
      <c r="Z502" s="277"/>
      <c r="AA502" s="277"/>
      <c r="AB502" s="277"/>
      <c r="AC502" s="279"/>
    </row>
    <row r="503" spans="1:29" s="280" customFormat="1" ht="15">
      <c r="A503" s="277"/>
      <c r="B503" s="277"/>
      <c r="C503" s="103"/>
      <c r="D503" s="103"/>
      <c r="E503" s="103"/>
      <c r="F503" s="277"/>
      <c r="G503" s="277"/>
      <c r="H503" s="278"/>
      <c r="I503" s="277"/>
      <c r="J503" s="277"/>
      <c r="K503" s="277"/>
      <c r="L503" s="277"/>
      <c r="M503" s="277"/>
      <c r="N503" s="277"/>
      <c r="O503" s="277"/>
      <c r="P503" s="277"/>
      <c r="Q503" s="277"/>
      <c r="R503" s="277"/>
      <c r="S503" s="277"/>
      <c r="T503" s="518">
        <f t="shared" si="7"/>
        <v>0</v>
      </c>
      <c r="U503" s="277"/>
      <c r="V503" s="277"/>
      <c r="W503" s="277"/>
      <c r="X503" s="277"/>
      <c r="Y503" s="277"/>
      <c r="Z503" s="277"/>
      <c r="AA503" s="277"/>
      <c r="AB503" s="277"/>
      <c r="AC503" s="279"/>
    </row>
    <row r="504" spans="1:29" s="280" customFormat="1" ht="15">
      <c r="A504" s="277"/>
      <c r="B504" s="277"/>
      <c r="C504" s="103"/>
      <c r="D504" s="103"/>
      <c r="E504" s="103"/>
      <c r="F504" s="277"/>
      <c r="G504" s="277"/>
      <c r="H504" s="278"/>
      <c r="I504" s="277"/>
      <c r="J504" s="277"/>
      <c r="K504" s="277"/>
      <c r="L504" s="277"/>
      <c r="M504" s="277"/>
      <c r="N504" s="277"/>
      <c r="O504" s="277"/>
      <c r="P504" s="277"/>
      <c r="Q504" s="277"/>
      <c r="R504" s="277"/>
      <c r="S504" s="277"/>
      <c r="T504" s="518">
        <f t="shared" si="7"/>
        <v>0</v>
      </c>
      <c r="U504" s="277"/>
      <c r="V504" s="277"/>
      <c r="W504" s="277"/>
      <c r="X504" s="277"/>
      <c r="Y504" s="277"/>
      <c r="Z504" s="277"/>
      <c r="AA504" s="277"/>
      <c r="AB504" s="277"/>
      <c r="AC504" s="279"/>
    </row>
    <row r="505" spans="1:29" s="280" customFormat="1" ht="15">
      <c r="A505" s="277"/>
      <c r="B505" s="277"/>
      <c r="C505" s="103"/>
      <c r="D505" s="103"/>
      <c r="E505" s="103"/>
      <c r="F505" s="277"/>
      <c r="G505" s="277"/>
      <c r="H505" s="278"/>
      <c r="I505" s="277"/>
      <c r="J505" s="277"/>
      <c r="K505" s="277"/>
      <c r="L505" s="277"/>
      <c r="M505" s="277"/>
      <c r="N505" s="277"/>
      <c r="O505" s="277"/>
      <c r="P505" s="277"/>
      <c r="Q505" s="277"/>
      <c r="R505" s="277"/>
      <c r="S505" s="277"/>
      <c r="T505" s="518">
        <f t="shared" si="7"/>
        <v>0</v>
      </c>
      <c r="U505" s="277"/>
      <c r="V505" s="277"/>
      <c r="W505" s="277"/>
      <c r="X505" s="277"/>
      <c r="Y505" s="277"/>
      <c r="Z505" s="277"/>
      <c r="AA505" s="277"/>
      <c r="AB505" s="277"/>
      <c r="AC505" s="279"/>
    </row>
    <row r="506" spans="1:29" s="280" customFormat="1" ht="15">
      <c r="A506" s="277"/>
      <c r="B506" s="277"/>
      <c r="C506" s="103"/>
      <c r="D506" s="103"/>
      <c r="E506" s="103"/>
      <c r="F506" s="277"/>
      <c r="G506" s="277"/>
      <c r="H506" s="278"/>
      <c r="I506" s="277"/>
      <c r="J506" s="277"/>
      <c r="K506" s="277"/>
      <c r="L506" s="277"/>
      <c r="M506" s="277"/>
      <c r="N506" s="277"/>
      <c r="O506" s="277"/>
      <c r="P506" s="277"/>
      <c r="Q506" s="277"/>
      <c r="R506" s="277"/>
      <c r="S506" s="277"/>
      <c r="T506" s="518">
        <f t="shared" si="7"/>
        <v>0</v>
      </c>
      <c r="U506" s="277"/>
      <c r="V506" s="277"/>
      <c r="W506" s="277"/>
      <c r="X506" s="277"/>
      <c r="Y506" s="277"/>
      <c r="Z506" s="277"/>
      <c r="AA506" s="277"/>
      <c r="AB506" s="277"/>
      <c r="AC506" s="279"/>
    </row>
    <row r="507" spans="1:29" s="280" customFormat="1" ht="15">
      <c r="A507" s="277"/>
      <c r="B507" s="277"/>
      <c r="C507" s="103"/>
      <c r="D507" s="103"/>
      <c r="E507" s="103"/>
      <c r="F507" s="277"/>
      <c r="G507" s="277"/>
      <c r="H507" s="278"/>
      <c r="I507" s="277"/>
      <c r="J507" s="277"/>
      <c r="K507" s="277"/>
      <c r="L507" s="277"/>
      <c r="M507" s="277"/>
      <c r="N507" s="277"/>
      <c r="O507" s="277"/>
      <c r="P507" s="277"/>
      <c r="Q507" s="277"/>
      <c r="R507" s="277"/>
      <c r="S507" s="277"/>
      <c r="T507" s="518">
        <f t="shared" si="7"/>
        <v>0</v>
      </c>
      <c r="U507" s="277"/>
      <c r="V507" s="277"/>
      <c r="W507" s="277"/>
      <c r="X507" s="277"/>
      <c r="Y507" s="277"/>
      <c r="Z507" s="277"/>
      <c r="AA507" s="277"/>
      <c r="AB507" s="277"/>
      <c r="AC507" s="279"/>
    </row>
    <row r="508" spans="1:29" s="280" customFormat="1" ht="15">
      <c r="A508" s="277"/>
      <c r="B508" s="277"/>
      <c r="C508" s="103"/>
      <c r="D508" s="103"/>
      <c r="E508" s="103"/>
      <c r="F508" s="277"/>
      <c r="G508" s="277"/>
      <c r="H508" s="278"/>
      <c r="I508" s="277"/>
      <c r="J508" s="277"/>
      <c r="K508" s="277"/>
      <c r="L508" s="277"/>
      <c r="M508" s="277"/>
      <c r="N508" s="277"/>
      <c r="O508" s="277"/>
      <c r="P508" s="277"/>
      <c r="Q508" s="277"/>
      <c r="R508" s="277"/>
      <c r="S508" s="277"/>
      <c r="T508" s="518">
        <f t="shared" si="7"/>
        <v>0</v>
      </c>
      <c r="U508" s="277"/>
      <c r="V508" s="277"/>
      <c r="W508" s="277"/>
      <c r="X508" s="277"/>
      <c r="Y508" s="277"/>
      <c r="Z508" s="277"/>
      <c r="AA508" s="277"/>
      <c r="AB508" s="277"/>
      <c r="AC508" s="279"/>
    </row>
    <row r="509" spans="1:29" s="280" customFormat="1" ht="15">
      <c r="A509" s="277"/>
      <c r="B509" s="277"/>
      <c r="C509" s="103"/>
      <c r="D509" s="103"/>
      <c r="E509" s="103"/>
      <c r="F509" s="277"/>
      <c r="G509" s="277"/>
      <c r="H509" s="278"/>
      <c r="I509" s="277"/>
      <c r="J509" s="277"/>
      <c r="K509" s="277"/>
      <c r="L509" s="277"/>
      <c r="M509" s="277"/>
      <c r="N509" s="277"/>
      <c r="O509" s="277"/>
      <c r="P509" s="277"/>
      <c r="Q509" s="277"/>
      <c r="R509" s="277"/>
      <c r="S509" s="277"/>
      <c r="T509" s="518">
        <f t="shared" si="7"/>
        <v>0</v>
      </c>
      <c r="U509" s="277"/>
      <c r="V509" s="277"/>
      <c r="W509" s="277"/>
      <c r="X509" s="277"/>
      <c r="Y509" s="277"/>
      <c r="Z509" s="277"/>
      <c r="AA509" s="277"/>
      <c r="AB509" s="277"/>
      <c r="AC509" s="279"/>
    </row>
    <row r="510" spans="1:29" s="280" customFormat="1" ht="15">
      <c r="A510" s="277"/>
      <c r="B510" s="277"/>
      <c r="C510" s="103"/>
      <c r="D510" s="103"/>
      <c r="E510" s="103"/>
      <c r="F510" s="277"/>
      <c r="G510" s="277"/>
      <c r="H510" s="278"/>
      <c r="I510" s="277"/>
      <c r="J510" s="277"/>
      <c r="K510" s="277"/>
      <c r="L510" s="277"/>
      <c r="M510" s="277"/>
      <c r="N510" s="277"/>
      <c r="O510" s="277"/>
      <c r="P510" s="277"/>
      <c r="Q510" s="277"/>
      <c r="R510" s="277"/>
      <c r="S510" s="277"/>
      <c r="T510" s="518">
        <f t="shared" si="7"/>
        <v>0</v>
      </c>
      <c r="U510" s="277"/>
      <c r="V510" s="277"/>
      <c r="W510" s="277"/>
      <c r="X510" s="277"/>
      <c r="Y510" s="277"/>
      <c r="Z510" s="277"/>
      <c r="AA510" s="277"/>
      <c r="AB510" s="277"/>
      <c r="AC510" s="279"/>
    </row>
    <row r="511" spans="1:29" s="280" customFormat="1" ht="15">
      <c r="A511" s="277"/>
      <c r="B511" s="277"/>
      <c r="C511" s="103"/>
      <c r="D511" s="103"/>
      <c r="E511" s="103"/>
      <c r="F511" s="277"/>
      <c r="G511" s="277"/>
      <c r="H511" s="278"/>
      <c r="I511" s="277"/>
      <c r="J511" s="277"/>
      <c r="K511" s="277"/>
      <c r="L511" s="277"/>
      <c r="M511" s="277"/>
      <c r="N511" s="277"/>
      <c r="O511" s="277"/>
      <c r="P511" s="277"/>
      <c r="Q511" s="277"/>
      <c r="R511" s="277"/>
      <c r="S511" s="277"/>
      <c r="T511" s="518">
        <f t="shared" si="7"/>
        <v>0</v>
      </c>
      <c r="U511" s="277"/>
      <c r="V511" s="277"/>
      <c r="W511" s="277"/>
      <c r="X511" s="277"/>
      <c r="Y511" s="277"/>
      <c r="Z511" s="277"/>
      <c r="AA511" s="277"/>
      <c r="AB511" s="277"/>
      <c r="AC511" s="279"/>
    </row>
    <row r="512" spans="1:29" s="280" customFormat="1" ht="15">
      <c r="A512" s="277"/>
      <c r="B512" s="277"/>
      <c r="C512" s="103"/>
      <c r="D512" s="103"/>
      <c r="E512" s="103"/>
      <c r="F512" s="277"/>
      <c r="G512" s="277"/>
      <c r="H512" s="278"/>
      <c r="I512" s="277"/>
      <c r="J512" s="277"/>
      <c r="K512" s="277"/>
      <c r="L512" s="277"/>
      <c r="M512" s="277"/>
      <c r="N512" s="277"/>
      <c r="O512" s="277"/>
      <c r="P512" s="277"/>
      <c r="Q512" s="277"/>
      <c r="R512" s="277"/>
      <c r="S512" s="277"/>
      <c r="T512" s="518">
        <f t="shared" si="7"/>
        <v>0</v>
      </c>
      <c r="U512" s="277"/>
      <c r="V512" s="277"/>
      <c r="W512" s="277"/>
      <c r="X512" s="277"/>
      <c r="Y512" s="277"/>
      <c r="Z512" s="277"/>
      <c r="AA512" s="277"/>
      <c r="AB512" s="277"/>
      <c r="AC512" s="279"/>
    </row>
    <row r="513" spans="1:29" s="280" customFormat="1" ht="15">
      <c r="A513" s="277"/>
      <c r="B513" s="277"/>
      <c r="C513" s="103"/>
      <c r="D513" s="103"/>
      <c r="E513" s="103"/>
      <c r="F513" s="277"/>
      <c r="G513" s="277"/>
      <c r="H513" s="278"/>
      <c r="I513" s="277"/>
      <c r="J513" s="277"/>
      <c r="K513" s="277"/>
      <c r="L513" s="277"/>
      <c r="M513" s="277"/>
      <c r="N513" s="277"/>
      <c r="O513" s="277"/>
      <c r="P513" s="277"/>
      <c r="Q513" s="277"/>
      <c r="R513" s="277"/>
      <c r="S513" s="277"/>
      <c r="T513" s="518">
        <f t="shared" si="7"/>
        <v>0</v>
      </c>
      <c r="U513" s="277"/>
      <c r="V513" s="277"/>
      <c r="W513" s="277"/>
      <c r="X513" s="277"/>
      <c r="Y513" s="277"/>
      <c r="Z513" s="277"/>
      <c r="AA513" s="277"/>
      <c r="AB513" s="277"/>
      <c r="AC513" s="279"/>
    </row>
    <row r="514" spans="1:29" s="280" customFormat="1" ht="15">
      <c r="A514" s="277"/>
      <c r="B514" s="277"/>
      <c r="C514" s="103"/>
      <c r="D514" s="103"/>
      <c r="E514" s="103"/>
      <c r="F514" s="277"/>
      <c r="G514" s="277"/>
      <c r="H514" s="278"/>
      <c r="I514" s="277"/>
      <c r="J514" s="277"/>
      <c r="K514" s="277"/>
      <c r="L514" s="277"/>
      <c r="M514" s="277"/>
      <c r="N514" s="277"/>
      <c r="O514" s="277"/>
      <c r="P514" s="277"/>
      <c r="Q514" s="277"/>
      <c r="R514" s="277"/>
      <c r="S514" s="277"/>
      <c r="T514" s="518">
        <f t="shared" si="7"/>
        <v>0</v>
      </c>
      <c r="U514" s="277"/>
      <c r="V514" s="277"/>
      <c r="W514" s="277"/>
      <c r="X514" s="277"/>
      <c r="Y514" s="277"/>
      <c r="Z514" s="277"/>
      <c r="AA514" s="277"/>
      <c r="AB514" s="277"/>
      <c r="AC514" s="279"/>
    </row>
    <row r="515" spans="1:29" s="280" customFormat="1" ht="15">
      <c r="A515" s="277"/>
      <c r="B515" s="277"/>
      <c r="C515" s="103"/>
      <c r="D515" s="103"/>
      <c r="E515" s="103"/>
      <c r="F515" s="277"/>
      <c r="G515" s="277"/>
      <c r="H515" s="278"/>
      <c r="I515" s="277"/>
      <c r="J515" s="277"/>
      <c r="K515" s="277"/>
      <c r="L515" s="277"/>
      <c r="M515" s="277"/>
      <c r="N515" s="277"/>
      <c r="O515" s="277"/>
      <c r="P515" s="277"/>
      <c r="Q515" s="277"/>
      <c r="R515" s="277"/>
      <c r="S515" s="277"/>
      <c r="T515" s="518">
        <f t="shared" si="7"/>
        <v>0</v>
      </c>
      <c r="U515" s="277"/>
      <c r="V515" s="277"/>
      <c r="W515" s="277"/>
      <c r="X515" s="277"/>
      <c r="Y515" s="277"/>
      <c r="Z515" s="277"/>
      <c r="AA515" s="277"/>
      <c r="AB515" s="277"/>
      <c r="AC515" s="279"/>
    </row>
    <row r="516" spans="1:29" s="280" customFormat="1" ht="15">
      <c r="A516" s="277"/>
      <c r="B516" s="277"/>
      <c r="C516" s="103"/>
      <c r="D516" s="103"/>
      <c r="E516" s="103"/>
      <c r="F516" s="277"/>
      <c r="G516" s="277"/>
      <c r="H516" s="278"/>
      <c r="I516" s="277"/>
      <c r="J516" s="277"/>
      <c r="K516" s="277"/>
      <c r="L516" s="277"/>
      <c r="M516" s="277"/>
      <c r="N516" s="277"/>
      <c r="O516" s="277"/>
      <c r="P516" s="277"/>
      <c r="Q516" s="277"/>
      <c r="R516" s="277"/>
      <c r="S516" s="277"/>
      <c r="T516" s="518">
        <f t="shared" si="7"/>
        <v>0</v>
      </c>
      <c r="U516" s="277"/>
      <c r="V516" s="277"/>
      <c r="W516" s="277"/>
      <c r="X516" s="277"/>
      <c r="Y516" s="277"/>
      <c r="Z516" s="277"/>
      <c r="AA516" s="277"/>
      <c r="AB516" s="277"/>
      <c r="AC516" s="279"/>
    </row>
    <row r="517" spans="1:29" s="280" customFormat="1" ht="15">
      <c r="A517" s="277"/>
      <c r="B517" s="277"/>
      <c r="C517" s="103"/>
      <c r="D517" s="103"/>
      <c r="E517" s="103"/>
      <c r="F517" s="277"/>
      <c r="G517" s="277"/>
      <c r="H517" s="278"/>
      <c r="I517" s="277"/>
      <c r="J517" s="277"/>
      <c r="K517" s="277"/>
      <c r="L517" s="277"/>
      <c r="M517" s="277"/>
      <c r="N517" s="277"/>
      <c r="O517" s="277"/>
      <c r="P517" s="277"/>
      <c r="Q517" s="277"/>
      <c r="R517" s="277"/>
      <c r="S517" s="277"/>
      <c r="T517" s="518">
        <f t="shared" si="7"/>
        <v>0</v>
      </c>
      <c r="U517" s="277"/>
      <c r="V517" s="277"/>
      <c r="W517" s="277"/>
      <c r="X517" s="277"/>
      <c r="Y517" s="277"/>
      <c r="Z517" s="277"/>
      <c r="AA517" s="277"/>
      <c r="AB517" s="277"/>
      <c r="AC517" s="279"/>
    </row>
    <row r="518" spans="1:29" s="280" customFormat="1" ht="15">
      <c r="A518" s="277"/>
      <c r="B518" s="277"/>
      <c r="C518" s="103"/>
      <c r="D518" s="103"/>
      <c r="E518" s="103"/>
      <c r="F518" s="277"/>
      <c r="G518" s="277"/>
      <c r="H518" s="278"/>
      <c r="I518" s="277"/>
      <c r="J518" s="277"/>
      <c r="K518" s="277"/>
      <c r="L518" s="277"/>
      <c r="M518" s="277"/>
      <c r="N518" s="277"/>
      <c r="O518" s="277"/>
      <c r="P518" s="277"/>
      <c r="Q518" s="277"/>
      <c r="R518" s="277"/>
      <c r="S518" s="277"/>
      <c r="T518" s="518">
        <f t="shared" si="7"/>
        <v>0</v>
      </c>
      <c r="U518" s="277"/>
      <c r="V518" s="277"/>
      <c r="W518" s="277"/>
      <c r="X518" s="277"/>
      <c r="Y518" s="277"/>
      <c r="Z518" s="277"/>
      <c r="AA518" s="277"/>
      <c r="AB518" s="277"/>
      <c r="AC518" s="279"/>
    </row>
    <row r="519" spans="1:29" s="280" customFormat="1" ht="15">
      <c r="A519" s="277"/>
      <c r="B519" s="277"/>
      <c r="C519" s="103"/>
      <c r="D519" s="103"/>
      <c r="E519" s="103"/>
      <c r="F519" s="277"/>
      <c r="G519" s="277"/>
      <c r="H519" s="278"/>
      <c r="I519" s="277"/>
      <c r="J519" s="277"/>
      <c r="K519" s="277"/>
      <c r="L519" s="277"/>
      <c r="M519" s="277"/>
      <c r="N519" s="277"/>
      <c r="O519" s="277"/>
      <c r="P519" s="277"/>
      <c r="Q519" s="277"/>
      <c r="R519" s="277"/>
      <c r="S519" s="277"/>
      <c r="T519" s="518">
        <f t="shared" si="7"/>
        <v>0</v>
      </c>
      <c r="U519" s="277"/>
      <c r="V519" s="277"/>
      <c r="W519" s="277"/>
      <c r="X519" s="277"/>
      <c r="Y519" s="277"/>
      <c r="Z519" s="277"/>
      <c r="AA519" s="277"/>
      <c r="AB519" s="277"/>
      <c r="AC519" s="279"/>
    </row>
    <row r="520" spans="1:29" s="280" customFormat="1" ht="15">
      <c r="A520" s="277"/>
      <c r="B520" s="277"/>
      <c r="C520" s="103"/>
      <c r="D520" s="103"/>
      <c r="E520" s="103"/>
      <c r="F520" s="277"/>
      <c r="G520" s="277"/>
      <c r="H520" s="278"/>
      <c r="I520" s="277"/>
      <c r="J520" s="277"/>
      <c r="K520" s="277"/>
      <c r="L520" s="277"/>
      <c r="M520" s="277"/>
      <c r="N520" s="277"/>
      <c r="O520" s="277"/>
      <c r="P520" s="277"/>
      <c r="Q520" s="277"/>
      <c r="R520" s="277"/>
      <c r="S520" s="277"/>
      <c r="T520" s="518">
        <f t="shared" si="7"/>
        <v>0</v>
      </c>
      <c r="U520" s="277"/>
      <c r="V520" s="277"/>
      <c r="W520" s="277"/>
      <c r="X520" s="277"/>
      <c r="Y520" s="277"/>
      <c r="Z520" s="277"/>
      <c r="AA520" s="277"/>
      <c r="AB520" s="277"/>
      <c r="AC520" s="279"/>
    </row>
    <row r="521" spans="1:29" s="280" customFormat="1" ht="15">
      <c r="A521" s="277"/>
      <c r="B521" s="277"/>
      <c r="C521" s="103"/>
      <c r="D521" s="103"/>
      <c r="E521" s="103"/>
      <c r="F521" s="277"/>
      <c r="G521" s="277"/>
      <c r="H521" s="278"/>
      <c r="I521" s="277"/>
      <c r="J521" s="277"/>
      <c r="K521" s="277"/>
      <c r="L521" s="277"/>
      <c r="M521" s="277"/>
      <c r="N521" s="277"/>
      <c r="O521" s="277"/>
      <c r="P521" s="277"/>
      <c r="Q521" s="277"/>
      <c r="R521" s="277"/>
      <c r="S521" s="277"/>
      <c r="T521" s="518">
        <f t="shared" si="7"/>
        <v>0</v>
      </c>
      <c r="U521" s="277"/>
      <c r="V521" s="277"/>
      <c r="W521" s="277"/>
      <c r="X521" s="277"/>
      <c r="Y521" s="277"/>
      <c r="Z521" s="277"/>
      <c r="AA521" s="277"/>
      <c r="AB521" s="277"/>
      <c r="AC521" s="279"/>
    </row>
    <row r="522" spans="1:29" s="280" customFormat="1" ht="15">
      <c r="A522" s="277"/>
      <c r="B522" s="277"/>
      <c r="C522" s="103"/>
      <c r="D522" s="103"/>
      <c r="E522" s="103"/>
      <c r="F522" s="277"/>
      <c r="G522" s="277"/>
      <c r="H522" s="278"/>
      <c r="I522" s="277"/>
      <c r="J522" s="277"/>
      <c r="K522" s="277"/>
      <c r="L522" s="277"/>
      <c r="M522" s="277"/>
      <c r="N522" s="277"/>
      <c r="O522" s="277"/>
      <c r="P522" s="277"/>
      <c r="Q522" s="277"/>
      <c r="R522" s="277"/>
      <c r="S522" s="277"/>
      <c r="T522" s="518">
        <f t="shared" si="7"/>
        <v>0</v>
      </c>
      <c r="U522" s="277"/>
      <c r="V522" s="277"/>
      <c r="W522" s="277"/>
      <c r="X522" s="277"/>
      <c r="Y522" s="277"/>
      <c r="Z522" s="277"/>
      <c r="AA522" s="277"/>
      <c r="AB522" s="277"/>
      <c r="AC522" s="279"/>
    </row>
    <row r="523" spans="1:29" s="280" customFormat="1" ht="15">
      <c r="A523" s="277"/>
      <c r="B523" s="277"/>
      <c r="C523" s="103"/>
      <c r="D523" s="103"/>
      <c r="E523" s="103"/>
      <c r="F523" s="277"/>
      <c r="G523" s="277"/>
      <c r="H523" s="278"/>
      <c r="I523" s="277"/>
      <c r="J523" s="277"/>
      <c r="K523" s="277"/>
      <c r="L523" s="277"/>
      <c r="M523" s="277"/>
      <c r="N523" s="277"/>
      <c r="O523" s="277"/>
      <c r="P523" s="277"/>
      <c r="Q523" s="277"/>
      <c r="R523" s="277"/>
      <c r="S523" s="277"/>
      <c r="T523" s="518">
        <f t="shared" si="7"/>
        <v>0</v>
      </c>
      <c r="U523" s="277"/>
      <c r="V523" s="277"/>
      <c r="W523" s="277"/>
      <c r="X523" s="277"/>
      <c r="Y523" s="277"/>
      <c r="Z523" s="277"/>
      <c r="AA523" s="277"/>
      <c r="AB523" s="277"/>
      <c r="AC523" s="279"/>
    </row>
    <row r="524" spans="1:29" s="280" customFormat="1" ht="15">
      <c r="A524" s="277"/>
      <c r="B524" s="277"/>
      <c r="C524" s="103"/>
      <c r="D524" s="103"/>
      <c r="E524" s="103"/>
      <c r="F524" s="277"/>
      <c r="G524" s="277"/>
      <c r="H524" s="278"/>
      <c r="I524" s="277"/>
      <c r="J524" s="277"/>
      <c r="K524" s="277"/>
      <c r="L524" s="277"/>
      <c r="M524" s="277"/>
      <c r="N524" s="277"/>
      <c r="O524" s="277"/>
      <c r="P524" s="277"/>
      <c r="Q524" s="277"/>
      <c r="R524" s="277"/>
      <c r="S524" s="277"/>
      <c r="T524" s="518">
        <f t="shared" si="7"/>
        <v>0</v>
      </c>
      <c r="U524" s="277"/>
      <c r="V524" s="277"/>
      <c r="W524" s="277"/>
      <c r="X524" s="277"/>
      <c r="Y524" s="277"/>
      <c r="Z524" s="277"/>
      <c r="AA524" s="277"/>
      <c r="AB524" s="277"/>
      <c r="AC524" s="279"/>
    </row>
    <row r="525" spans="1:29" s="280" customFormat="1" ht="15">
      <c r="A525" s="277"/>
      <c r="B525" s="277"/>
      <c r="C525" s="103"/>
      <c r="D525" s="103"/>
      <c r="E525" s="103"/>
      <c r="F525" s="277"/>
      <c r="G525" s="277"/>
      <c r="H525" s="278"/>
      <c r="I525" s="277"/>
      <c r="J525" s="277"/>
      <c r="K525" s="277"/>
      <c r="L525" s="277"/>
      <c r="M525" s="277"/>
      <c r="N525" s="277"/>
      <c r="O525" s="277"/>
      <c r="P525" s="277"/>
      <c r="Q525" s="277"/>
      <c r="R525" s="277"/>
      <c r="S525" s="277"/>
      <c r="T525" s="518">
        <f t="shared" si="7"/>
        <v>0</v>
      </c>
      <c r="U525" s="277"/>
      <c r="V525" s="277"/>
      <c r="W525" s="277"/>
      <c r="X525" s="277"/>
      <c r="Y525" s="277"/>
      <c r="Z525" s="277"/>
      <c r="AA525" s="277"/>
      <c r="AB525" s="277"/>
      <c r="AC525" s="279"/>
    </row>
    <row r="526" spans="1:29" s="280" customFormat="1" ht="15">
      <c r="A526" s="277"/>
      <c r="B526" s="277"/>
      <c r="C526" s="103"/>
      <c r="D526" s="103"/>
      <c r="E526" s="103"/>
      <c r="F526" s="277"/>
      <c r="G526" s="277"/>
      <c r="H526" s="278"/>
      <c r="I526" s="277"/>
      <c r="J526" s="277"/>
      <c r="K526" s="277"/>
      <c r="L526" s="277"/>
      <c r="M526" s="277"/>
      <c r="N526" s="277"/>
      <c r="O526" s="277"/>
      <c r="P526" s="277"/>
      <c r="Q526" s="277"/>
      <c r="R526" s="277"/>
      <c r="S526" s="277"/>
      <c r="T526" s="518">
        <f t="shared" ref="T526:T589" si="8">SUM($I526:$S526)</f>
        <v>0</v>
      </c>
      <c r="U526" s="277"/>
      <c r="V526" s="277"/>
      <c r="W526" s="277"/>
      <c r="X526" s="277"/>
      <c r="Y526" s="277"/>
      <c r="Z526" s="277"/>
      <c r="AA526" s="277"/>
      <c r="AB526" s="277"/>
      <c r="AC526" s="279"/>
    </row>
    <row r="527" spans="1:29" s="280" customFormat="1" ht="15">
      <c r="A527" s="277"/>
      <c r="B527" s="277"/>
      <c r="C527" s="103"/>
      <c r="D527" s="103"/>
      <c r="E527" s="103"/>
      <c r="F527" s="277"/>
      <c r="G527" s="277"/>
      <c r="H527" s="278"/>
      <c r="I527" s="277"/>
      <c r="J527" s="277"/>
      <c r="K527" s="277"/>
      <c r="L527" s="277"/>
      <c r="M527" s="277"/>
      <c r="N527" s="277"/>
      <c r="O527" s="277"/>
      <c r="P527" s="277"/>
      <c r="Q527" s="277"/>
      <c r="R527" s="277"/>
      <c r="S527" s="277"/>
      <c r="T527" s="518">
        <f t="shared" si="8"/>
        <v>0</v>
      </c>
      <c r="U527" s="277"/>
      <c r="V527" s="277"/>
      <c r="W527" s="277"/>
      <c r="X527" s="277"/>
      <c r="Y527" s="277"/>
      <c r="Z527" s="277"/>
      <c r="AA527" s="277"/>
      <c r="AB527" s="277"/>
      <c r="AC527" s="279"/>
    </row>
    <row r="528" spans="1:29" s="280" customFormat="1" ht="15">
      <c r="A528" s="277"/>
      <c r="B528" s="277"/>
      <c r="C528" s="103"/>
      <c r="D528" s="103"/>
      <c r="E528" s="103"/>
      <c r="F528" s="277"/>
      <c r="G528" s="277"/>
      <c r="H528" s="278"/>
      <c r="I528" s="277"/>
      <c r="J528" s="277"/>
      <c r="K528" s="277"/>
      <c r="L528" s="277"/>
      <c r="M528" s="277"/>
      <c r="N528" s="277"/>
      <c r="O528" s="277"/>
      <c r="P528" s="277"/>
      <c r="Q528" s="277"/>
      <c r="R528" s="277"/>
      <c r="S528" s="277"/>
      <c r="T528" s="518">
        <f t="shared" si="8"/>
        <v>0</v>
      </c>
      <c r="U528" s="277"/>
      <c r="V528" s="277"/>
      <c r="W528" s="277"/>
      <c r="X528" s="277"/>
      <c r="Y528" s="277"/>
      <c r="Z528" s="277"/>
      <c r="AA528" s="277"/>
      <c r="AB528" s="277"/>
      <c r="AC528" s="279"/>
    </row>
    <row r="529" spans="1:29" s="280" customFormat="1" ht="15">
      <c r="A529" s="277"/>
      <c r="B529" s="277"/>
      <c r="C529" s="103"/>
      <c r="D529" s="103"/>
      <c r="E529" s="103"/>
      <c r="F529" s="277"/>
      <c r="G529" s="277"/>
      <c r="H529" s="278"/>
      <c r="I529" s="277"/>
      <c r="J529" s="277"/>
      <c r="K529" s="277"/>
      <c r="L529" s="277"/>
      <c r="M529" s="277"/>
      <c r="N529" s="277"/>
      <c r="O529" s="277"/>
      <c r="P529" s="277"/>
      <c r="Q529" s="277"/>
      <c r="R529" s="277"/>
      <c r="S529" s="277"/>
      <c r="T529" s="518">
        <f t="shared" si="8"/>
        <v>0</v>
      </c>
      <c r="U529" s="277"/>
      <c r="V529" s="277"/>
      <c r="W529" s="277"/>
      <c r="X529" s="277"/>
      <c r="Y529" s="277"/>
      <c r="Z529" s="277"/>
      <c r="AA529" s="277"/>
      <c r="AB529" s="277"/>
      <c r="AC529" s="279"/>
    </row>
    <row r="530" spans="1:29" s="280" customFormat="1" ht="15">
      <c r="A530" s="277"/>
      <c r="B530" s="277"/>
      <c r="C530" s="103"/>
      <c r="D530" s="103"/>
      <c r="E530" s="103"/>
      <c r="F530" s="277"/>
      <c r="G530" s="277"/>
      <c r="H530" s="278"/>
      <c r="I530" s="277"/>
      <c r="J530" s="277"/>
      <c r="K530" s="277"/>
      <c r="L530" s="277"/>
      <c r="M530" s="277"/>
      <c r="N530" s="277"/>
      <c r="O530" s="277"/>
      <c r="P530" s="277"/>
      <c r="Q530" s="277"/>
      <c r="R530" s="277"/>
      <c r="S530" s="277"/>
      <c r="T530" s="518">
        <f t="shared" si="8"/>
        <v>0</v>
      </c>
      <c r="U530" s="277"/>
      <c r="V530" s="277"/>
      <c r="W530" s="277"/>
      <c r="X530" s="277"/>
      <c r="Y530" s="277"/>
      <c r="Z530" s="277"/>
      <c r="AA530" s="277"/>
      <c r="AB530" s="277"/>
      <c r="AC530" s="279"/>
    </row>
    <row r="531" spans="1:29" s="280" customFormat="1" ht="15">
      <c r="A531" s="277"/>
      <c r="B531" s="277"/>
      <c r="C531" s="103"/>
      <c r="D531" s="103"/>
      <c r="E531" s="103"/>
      <c r="F531" s="277"/>
      <c r="G531" s="277"/>
      <c r="H531" s="278"/>
      <c r="I531" s="277"/>
      <c r="J531" s="277"/>
      <c r="K531" s="277"/>
      <c r="L531" s="277"/>
      <c r="M531" s="277"/>
      <c r="N531" s="277"/>
      <c r="O531" s="277"/>
      <c r="P531" s="277"/>
      <c r="Q531" s="277"/>
      <c r="R531" s="277"/>
      <c r="S531" s="277"/>
      <c r="T531" s="518">
        <f t="shared" si="8"/>
        <v>0</v>
      </c>
      <c r="U531" s="277"/>
      <c r="V531" s="277"/>
      <c r="W531" s="277"/>
      <c r="X531" s="277"/>
      <c r="Y531" s="277"/>
      <c r="Z531" s="277"/>
      <c r="AA531" s="277"/>
      <c r="AB531" s="277"/>
      <c r="AC531" s="279"/>
    </row>
    <row r="532" spans="1:29" s="280" customFormat="1" ht="15">
      <c r="A532" s="277"/>
      <c r="B532" s="277"/>
      <c r="C532" s="103"/>
      <c r="D532" s="103"/>
      <c r="E532" s="103"/>
      <c r="F532" s="277"/>
      <c r="G532" s="277"/>
      <c r="H532" s="278"/>
      <c r="I532" s="277"/>
      <c r="J532" s="277"/>
      <c r="K532" s="277"/>
      <c r="L532" s="277"/>
      <c r="M532" s="277"/>
      <c r="N532" s="277"/>
      <c r="O532" s="277"/>
      <c r="P532" s="277"/>
      <c r="Q532" s="277"/>
      <c r="R532" s="277"/>
      <c r="S532" s="277"/>
      <c r="T532" s="518">
        <f t="shared" si="8"/>
        <v>0</v>
      </c>
      <c r="U532" s="277"/>
      <c r="V532" s="277"/>
      <c r="W532" s="277"/>
      <c r="X532" s="277"/>
      <c r="Y532" s="277"/>
      <c r="Z532" s="277"/>
      <c r="AA532" s="277"/>
      <c r="AB532" s="277"/>
      <c r="AC532" s="279"/>
    </row>
    <row r="533" spans="1:29" s="280" customFormat="1" ht="15">
      <c r="A533" s="277"/>
      <c r="B533" s="277"/>
      <c r="C533" s="103"/>
      <c r="D533" s="103"/>
      <c r="E533" s="103"/>
      <c r="F533" s="277"/>
      <c r="G533" s="277"/>
      <c r="H533" s="278"/>
      <c r="I533" s="277"/>
      <c r="J533" s="277"/>
      <c r="K533" s="277"/>
      <c r="L533" s="277"/>
      <c r="M533" s="277"/>
      <c r="N533" s="277"/>
      <c r="O533" s="277"/>
      <c r="P533" s="277"/>
      <c r="Q533" s="277"/>
      <c r="R533" s="277"/>
      <c r="S533" s="277"/>
      <c r="T533" s="518">
        <f t="shared" si="8"/>
        <v>0</v>
      </c>
      <c r="U533" s="277"/>
      <c r="V533" s="277"/>
      <c r="W533" s="277"/>
      <c r="X533" s="277"/>
      <c r="Y533" s="277"/>
      <c r="Z533" s="277"/>
      <c r="AA533" s="277"/>
      <c r="AB533" s="277"/>
      <c r="AC533" s="279"/>
    </row>
    <row r="534" spans="1:29" s="280" customFormat="1" ht="15">
      <c r="A534" s="277"/>
      <c r="B534" s="277"/>
      <c r="C534" s="103"/>
      <c r="D534" s="103"/>
      <c r="E534" s="103"/>
      <c r="F534" s="277"/>
      <c r="G534" s="277"/>
      <c r="H534" s="278"/>
      <c r="I534" s="277"/>
      <c r="J534" s="277"/>
      <c r="K534" s="277"/>
      <c r="L534" s="277"/>
      <c r="M534" s="277"/>
      <c r="N534" s="277"/>
      <c r="O534" s="277"/>
      <c r="P534" s="277"/>
      <c r="Q534" s="277"/>
      <c r="R534" s="277"/>
      <c r="S534" s="277"/>
      <c r="T534" s="518">
        <f t="shared" si="8"/>
        <v>0</v>
      </c>
      <c r="U534" s="277"/>
      <c r="V534" s="277"/>
      <c r="W534" s="277"/>
      <c r="X534" s="277"/>
      <c r="Y534" s="277"/>
      <c r="Z534" s="277"/>
      <c r="AA534" s="277"/>
      <c r="AB534" s="277"/>
      <c r="AC534" s="279"/>
    </row>
    <row r="535" spans="1:29" s="280" customFormat="1" ht="15">
      <c r="A535" s="277"/>
      <c r="B535" s="277"/>
      <c r="C535" s="103"/>
      <c r="D535" s="103"/>
      <c r="E535" s="103"/>
      <c r="F535" s="277"/>
      <c r="G535" s="277"/>
      <c r="H535" s="278"/>
      <c r="I535" s="277"/>
      <c r="J535" s="277"/>
      <c r="K535" s="277"/>
      <c r="L535" s="277"/>
      <c r="M535" s="277"/>
      <c r="N535" s="277"/>
      <c r="O535" s="277"/>
      <c r="P535" s="277"/>
      <c r="Q535" s="277"/>
      <c r="R535" s="277"/>
      <c r="S535" s="277"/>
      <c r="T535" s="518">
        <f t="shared" si="8"/>
        <v>0</v>
      </c>
      <c r="U535" s="277"/>
      <c r="V535" s="277"/>
      <c r="W535" s="277"/>
      <c r="X535" s="277"/>
      <c r="Y535" s="277"/>
      <c r="Z535" s="277"/>
      <c r="AA535" s="277"/>
      <c r="AB535" s="277"/>
      <c r="AC535" s="279"/>
    </row>
    <row r="536" spans="1:29" s="280" customFormat="1" ht="15">
      <c r="A536" s="277"/>
      <c r="B536" s="277"/>
      <c r="C536" s="103"/>
      <c r="D536" s="103"/>
      <c r="E536" s="103"/>
      <c r="F536" s="277"/>
      <c r="G536" s="277"/>
      <c r="H536" s="278"/>
      <c r="I536" s="277"/>
      <c r="J536" s="277"/>
      <c r="K536" s="277"/>
      <c r="L536" s="277"/>
      <c r="M536" s="277"/>
      <c r="N536" s="277"/>
      <c r="O536" s="277"/>
      <c r="P536" s="277"/>
      <c r="Q536" s="277"/>
      <c r="R536" s="277"/>
      <c r="S536" s="277"/>
      <c r="T536" s="518">
        <f t="shared" si="8"/>
        <v>0</v>
      </c>
      <c r="U536" s="277"/>
      <c r="V536" s="277"/>
      <c r="W536" s="277"/>
      <c r="X536" s="277"/>
      <c r="Y536" s="277"/>
      <c r="Z536" s="277"/>
      <c r="AA536" s="277"/>
      <c r="AB536" s="277"/>
      <c r="AC536" s="279"/>
    </row>
    <row r="537" spans="1:29" s="280" customFormat="1" ht="15">
      <c r="A537" s="277"/>
      <c r="B537" s="277"/>
      <c r="C537" s="103"/>
      <c r="D537" s="103"/>
      <c r="E537" s="103"/>
      <c r="F537" s="277"/>
      <c r="G537" s="277"/>
      <c r="H537" s="278"/>
      <c r="I537" s="277"/>
      <c r="J537" s="277"/>
      <c r="K537" s="277"/>
      <c r="L537" s="277"/>
      <c r="M537" s="277"/>
      <c r="N537" s="277"/>
      <c r="O537" s="277"/>
      <c r="P537" s="277"/>
      <c r="Q537" s="277"/>
      <c r="R537" s="277"/>
      <c r="S537" s="277"/>
      <c r="T537" s="518">
        <f t="shared" si="8"/>
        <v>0</v>
      </c>
      <c r="U537" s="277"/>
      <c r="V537" s="277"/>
      <c r="W537" s="277"/>
      <c r="X537" s="277"/>
      <c r="Y537" s="277"/>
      <c r="Z537" s="277"/>
      <c r="AA537" s="277"/>
      <c r="AB537" s="277"/>
      <c r="AC537" s="279"/>
    </row>
    <row r="538" spans="1:29" s="280" customFormat="1" ht="15">
      <c r="A538" s="277"/>
      <c r="B538" s="277"/>
      <c r="C538" s="103"/>
      <c r="D538" s="103"/>
      <c r="E538" s="103"/>
      <c r="F538" s="277"/>
      <c r="G538" s="277"/>
      <c r="H538" s="278"/>
      <c r="I538" s="277"/>
      <c r="J538" s="277"/>
      <c r="K538" s="277"/>
      <c r="L538" s="277"/>
      <c r="M538" s="277"/>
      <c r="N538" s="277"/>
      <c r="O538" s="277"/>
      <c r="P538" s="277"/>
      <c r="Q538" s="277"/>
      <c r="R538" s="277"/>
      <c r="S538" s="277"/>
      <c r="T538" s="518">
        <f t="shared" si="8"/>
        <v>0</v>
      </c>
      <c r="U538" s="277"/>
      <c r="V538" s="277"/>
      <c r="W538" s="277"/>
      <c r="X538" s="277"/>
      <c r="Y538" s="277"/>
      <c r="Z538" s="277"/>
      <c r="AA538" s="277"/>
      <c r="AB538" s="277"/>
      <c r="AC538" s="279"/>
    </row>
    <row r="539" spans="1:29" s="280" customFormat="1" ht="15">
      <c r="A539" s="277"/>
      <c r="B539" s="277"/>
      <c r="C539" s="103"/>
      <c r="D539" s="103"/>
      <c r="E539" s="103"/>
      <c r="F539" s="277"/>
      <c r="G539" s="277"/>
      <c r="H539" s="278"/>
      <c r="I539" s="277"/>
      <c r="J539" s="277"/>
      <c r="K539" s="277"/>
      <c r="L539" s="277"/>
      <c r="M539" s="277"/>
      <c r="N539" s="277"/>
      <c r="O539" s="277"/>
      <c r="P539" s="277"/>
      <c r="Q539" s="277"/>
      <c r="R539" s="277"/>
      <c r="S539" s="277"/>
      <c r="T539" s="518">
        <f t="shared" si="8"/>
        <v>0</v>
      </c>
      <c r="U539" s="277"/>
      <c r="V539" s="277"/>
      <c r="W539" s="277"/>
      <c r="X539" s="277"/>
      <c r="Y539" s="277"/>
      <c r="Z539" s="277"/>
      <c r="AA539" s="277"/>
      <c r="AB539" s="277"/>
      <c r="AC539" s="279"/>
    </row>
    <row r="540" spans="1:29" s="280" customFormat="1" ht="15">
      <c r="A540" s="277"/>
      <c r="B540" s="277"/>
      <c r="C540" s="103"/>
      <c r="D540" s="103"/>
      <c r="E540" s="103"/>
      <c r="F540" s="277"/>
      <c r="G540" s="277"/>
      <c r="H540" s="278"/>
      <c r="I540" s="277"/>
      <c r="J540" s="277"/>
      <c r="K540" s="277"/>
      <c r="L540" s="277"/>
      <c r="M540" s="277"/>
      <c r="N540" s="277"/>
      <c r="O540" s="277"/>
      <c r="P540" s="277"/>
      <c r="Q540" s="277"/>
      <c r="R540" s="277"/>
      <c r="S540" s="277"/>
      <c r="T540" s="518">
        <f t="shared" si="8"/>
        <v>0</v>
      </c>
      <c r="U540" s="277"/>
      <c r="V540" s="277"/>
      <c r="W540" s="277"/>
      <c r="X540" s="277"/>
      <c r="Y540" s="277"/>
      <c r="Z540" s="277"/>
      <c r="AA540" s="277"/>
      <c r="AB540" s="277"/>
      <c r="AC540" s="279"/>
    </row>
    <row r="541" spans="1:29" s="280" customFormat="1" ht="15">
      <c r="A541" s="277"/>
      <c r="B541" s="277"/>
      <c r="C541" s="103"/>
      <c r="D541" s="103"/>
      <c r="E541" s="103"/>
      <c r="F541" s="277"/>
      <c r="G541" s="277"/>
      <c r="H541" s="278"/>
      <c r="I541" s="277"/>
      <c r="J541" s="277"/>
      <c r="K541" s="277"/>
      <c r="L541" s="277"/>
      <c r="M541" s="277"/>
      <c r="N541" s="277"/>
      <c r="O541" s="277"/>
      <c r="P541" s="277"/>
      <c r="Q541" s="277"/>
      <c r="R541" s="277"/>
      <c r="S541" s="277"/>
      <c r="T541" s="518">
        <f t="shared" si="8"/>
        <v>0</v>
      </c>
      <c r="U541" s="277"/>
      <c r="V541" s="277"/>
      <c r="W541" s="277"/>
      <c r="X541" s="277"/>
      <c r="Y541" s="277"/>
      <c r="Z541" s="277"/>
      <c r="AA541" s="277"/>
      <c r="AB541" s="277"/>
      <c r="AC541" s="279"/>
    </row>
    <row r="542" spans="1:29" s="280" customFormat="1" ht="15">
      <c r="A542" s="277"/>
      <c r="B542" s="277"/>
      <c r="C542" s="103"/>
      <c r="D542" s="103"/>
      <c r="E542" s="103"/>
      <c r="F542" s="277"/>
      <c r="G542" s="277"/>
      <c r="H542" s="278"/>
      <c r="I542" s="277"/>
      <c r="J542" s="277"/>
      <c r="K542" s="277"/>
      <c r="L542" s="277"/>
      <c r="M542" s="277"/>
      <c r="N542" s="277"/>
      <c r="O542" s="277"/>
      <c r="P542" s="277"/>
      <c r="Q542" s="277"/>
      <c r="R542" s="277"/>
      <c r="S542" s="277"/>
      <c r="T542" s="518">
        <f t="shared" si="8"/>
        <v>0</v>
      </c>
      <c r="U542" s="277"/>
      <c r="V542" s="277"/>
      <c r="W542" s="277"/>
      <c r="X542" s="277"/>
      <c r="Y542" s="277"/>
      <c r="Z542" s="277"/>
      <c r="AA542" s="277"/>
      <c r="AB542" s="277"/>
      <c r="AC542" s="279"/>
    </row>
    <row r="543" spans="1:29" s="280" customFormat="1" ht="15">
      <c r="A543" s="277"/>
      <c r="B543" s="277"/>
      <c r="C543" s="103"/>
      <c r="D543" s="103"/>
      <c r="E543" s="103"/>
      <c r="F543" s="277"/>
      <c r="G543" s="277"/>
      <c r="H543" s="278"/>
      <c r="I543" s="277"/>
      <c r="J543" s="277"/>
      <c r="K543" s="277"/>
      <c r="L543" s="277"/>
      <c r="M543" s="277"/>
      <c r="N543" s="277"/>
      <c r="O543" s="277"/>
      <c r="P543" s="277"/>
      <c r="Q543" s="277"/>
      <c r="R543" s="277"/>
      <c r="S543" s="277"/>
      <c r="T543" s="518">
        <f t="shared" si="8"/>
        <v>0</v>
      </c>
      <c r="U543" s="277"/>
      <c r="V543" s="277"/>
      <c r="W543" s="277"/>
      <c r="X543" s="277"/>
      <c r="Y543" s="277"/>
      <c r="Z543" s="277"/>
      <c r="AA543" s="277"/>
      <c r="AB543" s="277"/>
      <c r="AC543" s="279"/>
    </row>
    <row r="544" spans="1:29" s="280" customFormat="1" ht="15">
      <c r="A544" s="277"/>
      <c r="B544" s="277"/>
      <c r="C544" s="103"/>
      <c r="D544" s="103"/>
      <c r="E544" s="103"/>
      <c r="F544" s="277"/>
      <c r="G544" s="277"/>
      <c r="H544" s="278"/>
      <c r="I544" s="277"/>
      <c r="J544" s="277"/>
      <c r="K544" s="277"/>
      <c r="L544" s="277"/>
      <c r="M544" s="277"/>
      <c r="N544" s="277"/>
      <c r="O544" s="277"/>
      <c r="P544" s="277"/>
      <c r="Q544" s="277"/>
      <c r="R544" s="277"/>
      <c r="S544" s="277"/>
      <c r="T544" s="518">
        <f t="shared" si="8"/>
        <v>0</v>
      </c>
      <c r="U544" s="277"/>
      <c r="V544" s="277"/>
      <c r="W544" s="277"/>
      <c r="X544" s="277"/>
      <c r="Y544" s="277"/>
      <c r="Z544" s="277"/>
      <c r="AA544" s="277"/>
      <c r="AB544" s="277"/>
      <c r="AC544" s="279"/>
    </row>
    <row r="545" spans="1:29" s="280" customFormat="1" ht="15">
      <c r="A545" s="277"/>
      <c r="B545" s="277"/>
      <c r="C545" s="103"/>
      <c r="D545" s="103"/>
      <c r="E545" s="103"/>
      <c r="F545" s="277"/>
      <c r="G545" s="277"/>
      <c r="H545" s="278"/>
      <c r="I545" s="277"/>
      <c r="J545" s="277"/>
      <c r="K545" s="277"/>
      <c r="L545" s="277"/>
      <c r="M545" s="277"/>
      <c r="N545" s="277"/>
      <c r="O545" s="277"/>
      <c r="P545" s="277"/>
      <c r="Q545" s="277"/>
      <c r="R545" s="277"/>
      <c r="S545" s="277"/>
      <c r="T545" s="518">
        <f t="shared" si="8"/>
        <v>0</v>
      </c>
      <c r="U545" s="277"/>
      <c r="V545" s="277"/>
      <c r="W545" s="277"/>
      <c r="X545" s="277"/>
      <c r="Y545" s="277"/>
      <c r="Z545" s="277"/>
      <c r="AA545" s="277"/>
      <c r="AB545" s="277"/>
      <c r="AC545" s="279"/>
    </row>
    <row r="546" spans="1:29" s="280" customFormat="1" ht="15">
      <c r="A546" s="277"/>
      <c r="B546" s="277"/>
      <c r="C546" s="103"/>
      <c r="D546" s="103"/>
      <c r="E546" s="103"/>
      <c r="F546" s="277"/>
      <c r="G546" s="277"/>
      <c r="H546" s="278"/>
      <c r="I546" s="277"/>
      <c r="J546" s="277"/>
      <c r="K546" s="277"/>
      <c r="L546" s="277"/>
      <c r="M546" s="277"/>
      <c r="N546" s="277"/>
      <c r="O546" s="277"/>
      <c r="P546" s="277"/>
      <c r="Q546" s="277"/>
      <c r="R546" s="277"/>
      <c r="S546" s="277"/>
      <c r="T546" s="518">
        <f t="shared" si="8"/>
        <v>0</v>
      </c>
      <c r="U546" s="277"/>
      <c r="V546" s="277"/>
      <c r="W546" s="277"/>
      <c r="X546" s="277"/>
      <c r="Y546" s="277"/>
      <c r="Z546" s="277"/>
      <c r="AA546" s="277"/>
      <c r="AB546" s="277"/>
      <c r="AC546" s="279"/>
    </row>
    <row r="547" spans="1:29" s="280" customFormat="1" ht="15">
      <c r="A547" s="277"/>
      <c r="B547" s="277"/>
      <c r="C547" s="103"/>
      <c r="D547" s="103"/>
      <c r="E547" s="103"/>
      <c r="F547" s="277"/>
      <c r="G547" s="277"/>
      <c r="H547" s="278"/>
      <c r="I547" s="277"/>
      <c r="J547" s="277"/>
      <c r="K547" s="277"/>
      <c r="L547" s="277"/>
      <c r="M547" s="277"/>
      <c r="N547" s="277"/>
      <c r="O547" s="277"/>
      <c r="P547" s="277"/>
      <c r="Q547" s="277"/>
      <c r="R547" s="277"/>
      <c r="S547" s="277"/>
      <c r="T547" s="518">
        <f t="shared" si="8"/>
        <v>0</v>
      </c>
      <c r="U547" s="277"/>
      <c r="V547" s="277"/>
      <c r="W547" s="277"/>
      <c r="X547" s="277"/>
      <c r="Y547" s="277"/>
      <c r="Z547" s="277"/>
      <c r="AA547" s="277"/>
      <c r="AB547" s="277"/>
      <c r="AC547" s="279"/>
    </row>
    <row r="548" spans="1:29" s="280" customFormat="1" ht="15">
      <c r="A548" s="277"/>
      <c r="B548" s="277"/>
      <c r="C548" s="103"/>
      <c r="D548" s="103"/>
      <c r="E548" s="103"/>
      <c r="F548" s="277"/>
      <c r="G548" s="277"/>
      <c r="H548" s="278"/>
      <c r="I548" s="277"/>
      <c r="J548" s="277"/>
      <c r="K548" s="277"/>
      <c r="L548" s="277"/>
      <c r="M548" s="277"/>
      <c r="N548" s="277"/>
      <c r="O548" s="277"/>
      <c r="P548" s="277"/>
      <c r="Q548" s="277"/>
      <c r="R548" s="277"/>
      <c r="S548" s="277"/>
      <c r="T548" s="518">
        <f t="shared" si="8"/>
        <v>0</v>
      </c>
      <c r="U548" s="277"/>
      <c r="V548" s="277"/>
      <c r="W548" s="277"/>
      <c r="X548" s="277"/>
      <c r="Y548" s="277"/>
      <c r="Z548" s="277"/>
      <c r="AA548" s="277"/>
      <c r="AB548" s="277"/>
      <c r="AC548" s="279"/>
    </row>
    <row r="549" spans="1:29" s="280" customFormat="1" ht="15">
      <c r="A549" s="277"/>
      <c r="B549" s="277"/>
      <c r="C549" s="103"/>
      <c r="D549" s="103"/>
      <c r="E549" s="103"/>
      <c r="F549" s="277"/>
      <c r="G549" s="277"/>
      <c r="H549" s="278"/>
      <c r="I549" s="277"/>
      <c r="J549" s="277"/>
      <c r="K549" s="277"/>
      <c r="L549" s="277"/>
      <c r="M549" s="277"/>
      <c r="N549" s="277"/>
      <c r="O549" s="277"/>
      <c r="P549" s="277"/>
      <c r="Q549" s="277"/>
      <c r="R549" s="277"/>
      <c r="S549" s="277"/>
      <c r="T549" s="518">
        <f t="shared" si="8"/>
        <v>0</v>
      </c>
      <c r="U549" s="277"/>
      <c r="V549" s="277"/>
      <c r="W549" s="277"/>
      <c r="X549" s="277"/>
      <c r="Y549" s="277"/>
      <c r="Z549" s="277"/>
      <c r="AA549" s="277"/>
      <c r="AB549" s="277"/>
      <c r="AC549" s="279"/>
    </row>
    <row r="550" spans="1:29" s="280" customFormat="1" ht="15">
      <c r="A550" s="277"/>
      <c r="B550" s="277"/>
      <c r="C550" s="103"/>
      <c r="D550" s="103"/>
      <c r="E550" s="103"/>
      <c r="F550" s="277"/>
      <c r="G550" s="277"/>
      <c r="H550" s="278"/>
      <c r="I550" s="277"/>
      <c r="J550" s="277"/>
      <c r="K550" s="277"/>
      <c r="L550" s="277"/>
      <c r="M550" s="277"/>
      <c r="N550" s="277"/>
      <c r="O550" s="277"/>
      <c r="P550" s="277"/>
      <c r="Q550" s="277"/>
      <c r="R550" s="277"/>
      <c r="S550" s="277"/>
      <c r="T550" s="518">
        <f t="shared" si="8"/>
        <v>0</v>
      </c>
      <c r="U550" s="277"/>
      <c r="V550" s="277"/>
      <c r="W550" s="277"/>
      <c r="X550" s="277"/>
      <c r="Y550" s="277"/>
      <c r="Z550" s="277"/>
      <c r="AA550" s="277"/>
      <c r="AB550" s="277"/>
      <c r="AC550" s="279"/>
    </row>
    <row r="551" spans="1:29" s="280" customFormat="1" ht="15">
      <c r="A551" s="277"/>
      <c r="B551" s="277"/>
      <c r="C551" s="103"/>
      <c r="D551" s="103"/>
      <c r="E551" s="103"/>
      <c r="F551" s="277"/>
      <c r="G551" s="277"/>
      <c r="H551" s="278"/>
      <c r="I551" s="277"/>
      <c r="J551" s="277"/>
      <c r="K551" s="277"/>
      <c r="L551" s="277"/>
      <c r="M551" s="277"/>
      <c r="N551" s="277"/>
      <c r="O551" s="277"/>
      <c r="P551" s="277"/>
      <c r="Q551" s="277"/>
      <c r="R551" s="277"/>
      <c r="S551" s="277"/>
      <c r="T551" s="518">
        <f t="shared" si="8"/>
        <v>0</v>
      </c>
      <c r="U551" s="277"/>
      <c r="V551" s="277"/>
      <c r="W551" s="277"/>
      <c r="X551" s="277"/>
      <c r="Y551" s="277"/>
      <c r="Z551" s="277"/>
      <c r="AA551" s="277"/>
      <c r="AB551" s="277"/>
      <c r="AC551" s="279"/>
    </row>
    <row r="552" spans="1:29" s="280" customFormat="1" ht="15">
      <c r="A552" s="277"/>
      <c r="B552" s="277"/>
      <c r="C552" s="103"/>
      <c r="D552" s="103"/>
      <c r="E552" s="103"/>
      <c r="F552" s="277"/>
      <c r="G552" s="277"/>
      <c r="H552" s="278"/>
      <c r="I552" s="277"/>
      <c r="J552" s="277"/>
      <c r="K552" s="277"/>
      <c r="L552" s="277"/>
      <c r="M552" s="277"/>
      <c r="N552" s="277"/>
      <c r="O552" s="277"/>
      <c r="P552" s="277"/>
      <c r="Q552" s="277"/>
      <c r="R552" s="277"/>
      <c r="S552" s="277"/>
      <c r="T552" s="518">
        <f t="shared" si="8"/>
        <v>0</v>
      </c>
      <c r="U552" s="277"/>
      <c r="V552" s="277"/>
      <c r="W552" s="277"/>
      <c r="X552" s="277"/>
      <c r="Y552" s="277"/>
      <c r="Z552" s="277"/>
      <c r="AA552" s="277"/>
      <c r="AB552" s="277"/>
      <c r="AC552" s="279"/>
    </row>
    <row r="553" spans="1:29" s="280" customFormat="1" ht="15">
      <c r="A553" s="277"/>
      <c r="B553" s="277"/>
      <c r="C553" s="103"/>
      <c r="D553" s="103"/>
      <c r="E553" s="103"/>
      <c r="F553" s="277"/>
      <c r="G553" s="277"/>
      <c r="H553" s="278"/>
      <c r="I553" s="277"/>
      <c r="J553" s="277"/>
      <c r="K553" s="277"/>
      <c r="L553" s="277"/>
      <c r="M553" s="277"/>
      <c r="N553" s="277"/>
      <c r="O553" s="277"/>
      <c r="P553" s="277"/>
      <c r="Q553" s="277"/>
      <c r="R553" s="277"/>
      <c r="S553" s="277"/>
      <c r="T553" s="518">
        <f t="shared" si="8"/>
        <v>0</v>
      </c>
      <c r="U553" s="277"/>
      <c r="V553" s="277"/>
      <c r="W553" s="277"/>
      <c r="X553" s="277"/>
      <c r="Y553" s="277"/>
      <c r="Z553" s="277"/>
      <c r="AA553" s="277"/>
      <c r="AB553" s="277"/>
      <c r="AC553" s="279"/>
    </row>
    <row r="554" spans="1:29" s="280" customFormat="1" ht="15">
      <c r="A554" s="277"/>
      <c r="B554" s="277"/>
      <c r="C554" s="103"/>
      <c r="D554" s="103"/>
      <c r="E554" s="103"/>
      <c r="F554" s="277"/>
      <c r="G554" s="277"/>
      <c r="H554" s="278"/>
      <c r="I554" s="277"/>
      <c r="J554" s="277"/>
      <c r="K554" s="277"/>
      <c r="L554" s="277"/>
      <c r="M554" s="277"/>
      <c r="N554" s="277"/>
      <c r="O554" s="277"/>
      <c r="P554" s="277"/>
      <c r="Q554" s="277"/>
      <c r="R554" s="277"/>
      <c r="S554" s="277"/>
      <c r="T554" s="518">
        <f t="shared" si="8"/>
        <v>0</v>
      </c>
      <c r="U554" s="277"/>
      <c r="V554" s="277"/>
      <c r="W554" s="277"/>
      <c r="X554" s="277"/>
      <c r="Y554" s="277"/>
      <c r="Z554" s="277"/>
      <c r="AA554" s="277"/>
      <c r="AB554" s="277"/>
      <c r="AC554" s="279"/>
    </row>
    <row r="555" spans="1:29" s="280" customFormat="1" ht="15">
      <c r="A555" s="277"/>
      <c r="B555" s="277"/>
      <c r="C555" s="103"/>
      <c r="D555" s="103"/>
      <c r="E555" s="103"/>
      <c r="F555" s="277"/>
      <c r="G555" s="277"/>
      <c r="H555" s="278"/>
      <c r="I555" s="277"/>
      <c r="J555" s="277"/>
      <c r="K555" s="277"/>
      <c r="L555" s="277"/>
      <c r="M555" s="277"/>
      <c r="N555" s="277"/>
      <c r="O555" s="277"/>
      <c r="P555" s="277"/>
      <c r="Q555" s="277"/>
      <c r="R555" s="277"/>
      <c r="S555" s="277"/>
      <c r="T555" s="518">
        <f t="shared" si="8"/>
        <v>0</v>
      </c>
      <c r="U555" s="277"/>
      <c r="V555" s="277"/>
      <c r="W555" s="277"/>
      <c r="X555" s="277"/>
      <c r="Y555" s="277"/>
      <c r="Z555" s="277"/>
      <c r="AA555" s="277"/>
      <c r="AB555" s="277"/>
      <c r="AC555" s="279"/>
    </row>
    <row r="556" spans="1:29" s="280" customFormat="1" ht="15">
      <c r="A556" s="277"/>
      <c r="B556" s="277"/>
      <c r="C556" s="103"/>
      <c r="D556" s="103"/>
      <c r="E556" s="103"/>
      <c r="F556" s="277"/>
      <c r="G556" s="277"/>
      <c r="H556" s="278"/>
      <c r="I556" s="277"/>
      <c r="J556" s="277"/>
      <c r="K556" s="277"/>
      <c r="L556" s="277"/>
      <c r="M556" s="277"/>
      <c r="N556" s="277"/>
      <c r="O556" s="277"/>
      <c r="P556" s="277"/>
      <c r="Q556" s="277"/>
      <c r="R556" s="277"/>
      <c r="S556" s="277"/>
      <c r="T556" s="518">
        <f t="shared" si="8"/>
        <v>0</v>
      </c>
      <c r="U556" s="277"/>
      <c r="V556" s="277"/>
      <c r="W556" s="277"/>
      <c r="X556" s="277"/>
      <c r="Y556" s="277"/>
      <c r="Z556" s="277"/>
      <c r="AA556" s="277"/>
      <c r="AB556" s="277"/>
      <c r="AC556" s="279"/>
    </row>
    <row r="557" spans="1:29" s="280" customFormat="1" ht="15">
      <c r="A557" s="277"/>
      <c r="B557" s="277"/>
      <c r="C557" s="103"/>
      <c r="D557" s="103"/>
      <c r="E557" s="103"/>
      <c r="F557" s="277"/>
      <c r="G557" s="277"/>
      <c r="H557" s="278"/>
      <c r="I557" s="277"/>
      <c r="J557" s="277"/>
      <c r="K557" s="277"/>
      <c r="L557" s="277"/>
      <c r="M557" s="277"/>
      <c r="N557" s="277"/>
      <c r="O557" s="277"/>
      <c r="P557" s="277"/>
      <c r="Q557" s="277"/>
      <c r="R557" s="277"/>
      <c r="S557" s="277"/>
      <c r="T557" s="518">
        <f t="shared" si="8"/>
        <v>0</v>
      </c>
      <c r="U557" s="277"/>
      <c r="V557" s="277"/>
      <c r="W557" s="277"/>
      <c r="X557" s="277"/>
      <c r="Y557" s="277"/>
      <c r="Z557" s="277"/>
      <c r="AA557" s="277"/>
      <c r="AB557" s="277"/>
      <c r="AC557" s="279"/>
    </row>
    <row r="558" spans="1:29" s="280" customFormat="1" ht="15">
      <c r="A558" s="277"/>
      <c r="B558" s="277"/>
      <c r="C558" s="103"/>
      <c r="D558" s="103"/>
      <c r="E558" s="103"/>
      <c r="F558" s="277"/>
      <c r="G558" s="277"/>
      <c r="H558" s="278"/>
      <c r="I558" s="277"/>
      <c r="J558" s="277"/>
      <c r="K558" s="277"/>
      <c r="L558" s="277"/>
      <c r="M558" s="277"/>
      <c r="N558" s="277"/>
      <c r="O558" s="277"/>
      <c r="P558" s="277"/>
      <c r="Q558" s="277"/>
      <c r="R558" s="277"/>
      <c r="S558" s="277"/>
      <c r="T558" s="518">
        <f t="shared" si="8"/>
        <v>0</v>
      </c>
      <c r="U558" s="277"/>
      <c r="V558" s="277"/>
      <c r="W558" s="277"/>
      <c r="X558" s="277"/>
      <c r="Y558" s="277"/>
      <c r="Z558" s="277"/>
      <c r="AA558" s="277"/>
      <c r="AB558" s="277"/>
      <c r="AC558" s="279"/>
    </row>
    <row r="559" spans="1:29" s="280" customFormat="1" ht="15">
      <c r="A559" s="277"/>
      <c r="B559" s="277"/>
      <c r="C559" s="103"/>
      <c r="D559" s="103"/>
      <c r="E559" s="103"/>
      <c r="F559" s="277"/>
      <c r="G559" s="277"/>
      <c r="H559" s="278"/>
      <c r="I559" s="277"/>
      <c r="J559" s="277"/>
      <c r="K559" s="277"/>
      <c r="L559" s="277"/>
      <c r="M559" s="277"/>
      <c r="N559" s="277"/>
      <c r="O559" s="277"/>
      <c r="P559" s="277"/>
      <c r="Q559" s="277"/>
      <c r="R559" s="277"/>
      <c r="S559" s="277"/>
      <c r="T559" s="518">
        <f t="shared" si="8"/>
        <v>0</v>
      </c>
      <c r="U559" s="277"/>
      <c r="V559" s="277"/>
      <c r="W559" s="277"/>
      <c r="X559" s="277"/>
      <c r="Y559" s="277"/>
      <c r="Z559" s="277"/>
      <c r="AA559" s="277"/>
      <c r="AB559" s="277"/>
      <c r="AC559" s="279"/>
    </row>
    <row r="560" spans="1:29" s="280" customFormat="1" ht="15">
      <c r="A560" s="277"/>
      <c r="B560" s="277"/>
      <c r="C560" s="103"/>
      <c r="D560" s="103"/>
      <c r="E560" s="103"/>
      <c r="F560" s="277"/>
      <c r="G560" s="277"/>
      <c r="H560" s="278"/>
      <c r="I560" s="277"/>
      <c r="J560" s="277"/>
      <c r="K560" s="277"/>
      <c r="L560" s="277"/>
      <c r="M560" s="277"/>
      <c r="N560" s="277"/>
      <c r="O560" s="277"/>
      <c r="P560" s="277"/>
      <c r="Q560" s="277"/>
      <c r="R560" s="277"/>
      <c r="S560" s="277"/>
      <c r="T560" s="518">
        <f t="shared" si="8"/>
        <v>0</v>
      </c>
      <c r="U560" s="277"/>
      <c r="V560" s="277"/>
      <c r="W560" s="277"/>
      <c r="X560" s="277"/>
      <c r="Y560" s="277"/>
      <c r="Z560" s="277"/>
      <c r="AA560" s="277"/>
      <c r="AB560" s="277"/>
      <c r="AC560" s="279"/>
    </row>
    <row r="561" spans="1:29" s="280" customFormat="1" ht="15">
      <c r="A561" s="277"/>
      <c r="B561" s="277"/>
      <c r="C561" s="103"/>
      <c r="D561" s="103"/>
      <c r="E561" s="103"/>
      <c r="F561" s="277"/>
      <c r="G561" s="277"/>
      <c r="H561" s="278"/>
      <c r="I561" s="277"/>
      <c r="J561" s="277"/>
      <c r="K561" s="277"/>
      <c r="L561" s="277"/>
      <c r="M561" s="277"/>
      <c r="N561" s="277"/>
      <c r="O561" s="277"/>
      <c r="P561" s="277"/>
      <c r="Q561" s="277"/>
      <c r="R561" s="277"/>
      <c r="S561" s="277"/>
      <c r="T561" s="518">
        <f t="shared" si="8"/>
        <v>0</v>
      </c>
      <c r="U561" s="277"/>
      <c r="V561" s="277"/>
      <c r="W561" s="277"/>
      <c r="X561" s="277"/>
      <c r="Y561" s="277"/>
      <c r="Z561" s="277"/>
      <c r="AA561" s="277"/>
      <c r="AB561" s="277"/>
      <c r="AC561" s="279"/>
    </row>
    <row r="562" spans="1:29" s="280" customFormat="1" ht="15">
      <c r="A562" s="277"/>
      <c r="B562" s="277"/>
      <c r="C562" s="103"/>
      <c r="D562" s="103"/>
      <c r="E562" s="103"/>
      <c r="F562" s="277"/>
      <c r="G562" s="277"/>
      <c r="H562" s="278"/>
      <c r="I562" s="277"/>
      <c r="J562" s="277"/>
      <c r="K562" s="277"/>
      <c r="L562" s="277"/>
      <c r="M562" s="277"/>
      <c r="N562" s="277"/>
      <c r="O562" s="277"/>
      <c r="P562" s="277"/>
      <c r="Q562" s="277"/>
      <c r="R562" s="277"/>
      <c r="S562" s="277"/>
      <c r="T562" s="518">
        <f t="shared" si="8"/>
        <v>0</v>
      </c>
      <c r="U562" s="277"/>
      <c r="V562" s="277"/>
      <c r="W562" s="277"/>
      <c r="X562" s="277"/>
      <c r="Y562" s="277"/>
      <c r="Z562" s="277"/>
      <c r="AA562" s="277"/>
      <c r="AB562" s="277"/>
      <c r="AC562" s="279"/>
    </row>
    <row r="563" spans="1:29" s="280" customFormat="1" ht="15">
      <c r="A563" s="277"/>
      <c r="B563" s="277"/>
      <c r="C563" s="103"/>
      <c r="D563" s="103"/>
      <c r="E563" s="103"/>
      <c r="F563" s="277"/>
      <c r="G563" s="277"/>
      <c r="H563" s="278"/>
      <c r="I563" s="277"/>
      <c r="J563" s="277"/>
      <c r="K563" s="277"/>
      <c r="L563" s="277"/>
      <c r="M563" s="277"/>
      <c r="N563" s="277"/>
      <c r="O563" s="277"/>
      <c r="P563" s="277"/>
      <c r="Q563" s="277"/>
      <c r="R563" s="277"/>
      <c r="S563" s="277"/>
      <c r="T563" s="518">
        <f t="shared" si="8"/>
        <v>0</v>
      </c>
      <c r="U563" s="277"/>
      <c r="V563" s="277"/>
      <c r="W563" s="277"/>
      <c r="X563" s="277"/>
      <c r="Y563" s="277"/>
      <c r="Z563" s="277"/>
      <c r="AA563" s="277"/>
      <c r="AB563" s="277"/>
      <c r="AC563" s="279"/>
    </row>
    <row r="564" spans="1:29" s="280" customFormat="1" ht="15">
      <c r="A564" s="277"/>
      <c r="B564" s="277"/>
      <c r="C564" s="103"/>
      <c r="D564" s="103"/>
      <c r="E564" s="103"/>
      <c r="F564" s="277"/>
      <c r="G564" s="277"/>
      <c r="H564" s="278"/>
      <c r="I564" s="277"/>
      <c r="J564" s="277"/>
      <c r="K564" s="277"/>
      <c r="L564" s="277"/>
      <c r="M564" s="277"/>
      <c r="N564" s="277"/>
      <c r="O564" s="277"/>
      <c r="P564" s="277"/>
      <c r="Q564" s="277"/>
      <c r="R564" s="277"/>
      <c r="S564" s="277"/>
      <c r="T564" s="518">
        <f t="shared" si="8"/>
        <v>0</v>
      </c>
      <c r="U564" s="277"/>
      <c r="V564" s="277"/>
      <c r="W564" s="277"/>
      <c r="X564" s="277"/>
      <c r="Y564" s="277"/>
      <c r="Z564" s="277"/>
      <c r="AA564" s="277"/>
      <c r="AB564" s="277"/>
      <c r="AC564" s="279"/>
    </row>
    <row r="565" spans="1:29" s="280" customFormat="1" ht="15">
      <c r="A565" s="277"/>
      <c r="B565" s="277"/>
      <c r="C565" s="103"/>
      <c r="D565" s="103"/>
      <c r="E565" s="103"/>
      <c r="F565" s="277"/>
      <c r="G565" s="277"/>
      <c r="H565" s="278"/>
      <c r="I565" s="277"/>
      <c r="J565" s="277"/>
      <c r="K565" s="277"/>
      <c r="L565" s="277"/>
      <c r="M565" s="277"/>
      <c r="N565" s="277"/>
      <c r="O565" s="277"/>
      <c r="P565" s="277"/>
      <c r="Q565" s="277"/>
      <c r="R565" s="277"/>
      <c r="S565" s="277"/>
      <c r="T565" s="518">
        <f t="shared" si="8"/>
        <v>0</v>
      </c>
      <c r="U565" s="277"/>
      <c r="V565" s="277"/>
      <c r="W565" s="277"/>
      <c r="X565" s="277"/>
      <c r="Y565" s="277"/>
      <c r="Z565" s="277"/>
      <c r="AA565" s="277"/>
      <c r="AB565" s="277"/>
      <c r="AC565" s="279"/>
    </row>
    <row r="566" spans="1:29" s="280" customFormat="1" ht="15">
      <c r="A566" s="277"/>
      <c r="B566" s="277"/>
      <c r="C566" s="103"/>
      <c r="D566" s="103"/>
      <c r="E566" s="103"/>
      <c r="F566" s="277"/>
      <c r="G566" s="277"/>
      <c r="H566" s="278"/>
      <c r="I566" s="277"/>
      <c r="J566" s="277"/>
      <c r="K566" s="277"/>
      <c r="L566" s="277"/>
      <c r="M566" s="277"/>
      <c r="N566" s="277"/>
      <c r="O566" s="277"/>
      <c r="P566" s="277"/>
      <c r="Q566" s="277"/>
      <c r="R566" s="277"/>
      <c r="S566" s="277"/>
      <c r="T566" s="518">
        <f t="shared" si="8"/>
        <v>0</v>
      </c>
      <c r="U566" s="277"/>
      <c r="V566" s="277"/>
      <c r="W566" s="277"/>
      <c r="X566" s="277"/>
      <c r="Y566" s="277"/>
      <c r="Z566" s="277"/>
      <c r="AA566" s="277"/>
      <c r="AB566" s="277"/>
      <c r="AC566" s="279"/>
    </row>
    <row r="567" spans="1:29" s="280" customFormat="1" ht="15">
      <c r="A567" s="277"/>
      <c r="B567" s="277"/>
      <c r="C567" s="103"/>
      <c r="D567" s="103"/>
      <c r="E567" s="103"/>
      <c r="F567" s="277"/>
      <c r="G567" s="277"/>
      <c r="H567" s="278"/>
      <c r="I567" s="277"/>
      <c r="J567" s="277"/>
      <c r="K567" s="277"/>
      <c r="L567" s="277"/>
      <c r="M567" s="277"/>
      <c r="N567" s="277"/>
      <c r="O567" s="277"/>
      <c r="P567" s="277"/>
      <c r="Q567" s="277"/>
      <c r="R567" s="277"/>
      <c r="S567" s="277"/>
      <c r="T567" s="518">
        <f t="shared" si="8"/>
        <v>0</v>
      </c>
      <c r="U567" s="277"/>
      <c r="V567" s="277"/>
      <c r="W567" s="277"/>
      <c r="X567" s="277"/>
      <c r="Y567" s="277"/>
      <c r="Z567" s="277"/>
      <c r="AA567" s="277"/>
      <c r="AB567" s="277"/>
      <c r="AC567" s="279"/>
    </row>
    <row r="568" spans="1:29" s="280" customFormat="1" ht="15">
      <c r="A568" s="277"/>
      <c r="B568" s="277"/>
      <c r="C568" s="103"/>
      <c r="D568" s="103"/>
      <c r="E568" s="103"/>
      <c r="F568" s="277"/>
      <c r="G568" s="277"/>
      <c r="H568" s="278"/>
      <c r="I568" s="277"/>
      <c r="J568" s="277"/>
      <c r="K568" s="277"/>
      <c r="L568" s="277"/>
      <c r="M568" s="277"/>
      <c r="N568" s="277"/>
      <c r="O568" s="277"/>
      <c r="P568" s="277"/>
      <c r="Q568" s="277"/>
      <c r="R568" s="277"/>
      <c r="S568" s="277"/>
      <c r="T568" s="518">
        <f t="shared" si="8"/>
        <v>0</v>
      </c>
      <c r="U568" s="277"/>
      <c r="V568" s="277"/>
      <c r="W568" s="277"/>
      <c r="X568" s="277"/>
      <c r="Y568" s="277"/>
      <c r="Z568" s="277"/>
      <c r="AA568" s="277"/>
      <c r="AB568" s="277"/>
      <c r="AC568" s="279"/>
    </row>
    <row r="569" spans="1:29" s="280" customFormat="1" ht="15">
      <c r="A569" s="277"/>
      <c r="B569" s="277"/>
      <c r="C569" s="103"/>
      <c r="D569" s="103"/>
      <c r="E569" s="103"/>
      <c r="F569" s="277"/>
      <c r="G569" s="277"/>
      <c r="H569" s="278"/>
      <c r="I569" s="277"/>
      <c r="J569" s="277"/>
      <c r="K569" s="277"/>
      <c r="L569" s="277"/>
      <c r="M569" s="277"/>
      <c r="N569" s="277"/>
      <c r="O569" s="277"/>
      <c r="P569" s="277"/>
      <c r="Q569" s="277"/>
      <c r="R569" s="277"/>
      <c r="S569" s="277"/>
      <c r="T569" s="518">
        <f t="shared" si="8"/>
        <v>0</v>
      </c>
      <c r="U569" s="277"/>
      <c r="V569" s="277"/>
      <c r="W569" s="277"/>
      <c r="X569" s="277"/>
      <c r="Y569" s="277"/>
      <c r="Z569" s="277"/>
      <c r="AA569" s="277"/>
      <c r="AB569" s="277"/>
      <c r="AC569" s="279"/>
    </row>
    <row r="570" spans="1:29" s="280" customFormat="1" ht="15">
      <c r="A570" s="277"/>
      <c r="B570" s="277"/>
      <c r="C570" s="103"/>
      <c r="D570" s="103"/>
      <c r="E570" s="103"/>
      <c r="F570" s="277"/>
      <c r="G570" s="277"/>
      <c r="H570" s="278"/>
      <c r="I570" s="277"/>
      <c r="J570" s="277"/>
      <c r="K570" s="277"/>
      <c r="L570" s="277"/>
      <c r="M570" s="277"/>
      <c r="N570" s="277"/>
      <c r="O570" s="277"/>
      <c r="P570" s="277"/>
      <c r="Q570" s="277"/>
      <c r="R570" s="277"/>
      <c r="S570" s="277"/>
      <c r="T570" s="518">
        <f t="shared" si="8"/>
        <v>0</v>
      </c>
      <c r="U570" s="277"/>
      <c r="V570" s="277"/>
      <c r="W570" s="277"/>
      <c r="X570" s="277"/>
      <c r="Y570" s="277"/>
      <c r="Z570" s="277"/>
      <c r="AA570" s="277"/>
      <c r="AB570" s="277"/>
      <c r="AC570" s="279"/>
    </row>
    <row r="571" spans="1:29" s="280" customFormat="1" ht="15">
      <c r="A571" s="277"/>
      <c r="B571" s="277"/>
      <c r="C571" s="103"/>
      <c r="D571" s="103"/>
      <c r="E571" s="103"/>
      <c r="F571" s="277"/>
      <c r="G571" s="277"/>
      <c r="H571" s="278"/>
      <c r="I571" s="277"/>
      <c r="J571" s="277"/>
      <c r="K571" s="277"/>
      <c r="L571" s="277"/>
      <c r="M571" s="277"/>
      <c r="N571" s="277"/>
      <c r="O571" s="277"/>
      <c r="P571" s="277"/>
      <c r="Q571" s="277"/>
      <c r="R571" s="277"/>
      <c r="S571" s="277"/>
      <c r="T571" s="518">
        <f t="shared" si="8"/>
        <v>0</v>
      </c>
      <c r="U571" s="277"/>
      <c r="V571" s="277"/>
      <c r="W571" s="277"/>
      <c r="X571" s="277"/>
      <c r="Y571" s="277"/>
      <c r="Z571" s="277"/>
      <c r="AA571" s="277"/>
      <c r="AB571" s="277"/>
      <c r="AC571" s="279"/>
    </row>
    <row r="572" spans="1:29" s="280" customFormat="1" ht="15">
      <c r="A572" s="277"/>
      <c r="B572" s="277"/>
      <c r="C572" s="103"/>
      <c r="D572" s="103"/>
      <c r="E572" s="103"/>
      <c r="F572" s="277"/>
      <c r="G572" s="277"/>
      <c r="H572" s="278"/>
      <c r="I572" s="277"/>
      <c r="J572" s="277"/>
      <c r="K572" s="277"/>
      <c r="L572" s="277"/>
      <c r="M572" s="277"/>
      <c r="N572" s="277"/>
      <c r="O572" s="277"/>
      <c r="P572" s="277"/>
      <c r="Q572" s="277"/>
      <c r="R572" s="277"/>
      <c r="S572" s="277"/>
      <c r="T572" s="518">
        <f t="shared" si="8"/>
        <v>0</v>
      </c>
      <c r="U572" s="277"/>
      <c r="V572" s="277"/>
      <c r="W572" s="277"/>
      <c r="X572" s="277"/>
      <c r="Y572" s="277"/>
      <c r="Z572" s="277"/>
      <c r="AA572" s="277"/>
      <c r="AB572" s="277"/>
      <c r="AC572" s="279"/>
    </row>
    <row r="573" spans="1:29" s="280" customFormat="1" ht="15">
      <c r="A573" s="277"/>
      <c r="B573" s="277"/>
      <c r="C573" s="103"/>
      <c r="D573" s="103"/>
      <c r="E573" s="103"/>
      <c r="F573" s="277"/>
      <c r="G573" s="277"/>
      <c r="H573" s="278"/>
      <c r="I573" s="277"/>
      <c r="J573" s="277"/>
      <c r="K573" s="277"/>
      <c r="L573" s="277"/>
      <c r="M573" s="277"/>
      <c r="N573" s="277"/>
      <c r="O573" s="277"/>
      <c r="P573" s="277"/>
      <c r="Q573" s="277"/>
      <c r="R573" s="277"/>
      <c r="S573" s="277"/>
      <c r="T573" s="518">
        <f t="shared" si="8"/>
        <v>0</v>
      </c>
      <c r="U573" s="277"/>
      <c r="V573" s="277"/>
      <c r="W573" s="277"/>
      <c r="X573" s="277"/>
      <c r="Y573" s="277"/>
      <c r="Z573" s="277"/>
      <c r="AA573" s="277"/>
      <c r="AB573" s="277"/>
      <c r="AC573" s="279"/>
    </row>
    <row r="574" spans="1:29" s="280" customFormat="1" ht="15">
      <c r="A574" s="277"/>
      <c r="B574" s="277"/>
      <c r="C574" s="103"/>
      <c r="D574" s="103"/>
      <c r="E574" s="103"/>
      <c r="F574" s="277"/>
      <c r="G574" s="277"/>
      <c r="H574" s="278"/>
      <c r="I574" s="277"/>
      <c r="J574" s="277"/>
      <c r="K574" s="277"/>
      <c r="L574" s="277"/>
      <c r="M574" s="277"/>
      <c r="N574" s="277"/>
      <c r="O574" s="277"/>
      <c r="P574" s="277"/>
      <c r="Q574" s="277"/>
      <c r="R574" s="277"/>
      <c r="S574" s="277"/>
      <c r="T574" s="518">
        <f t="shared" si="8"/>
        <v>0</v>
      </c>
      <c r="U574" s="277"/>
      <c r="V574" s="277"/>
      <c r="W574" s="277"/>
      <c r="X574" s="277"/>
      <c r="Y574" s="277"/>
      <c r="Z574" s="277"/>
      <c r="AA574" s="277"/>
      <c r="AB574" s="277"/>
      <c r="AC574" s="279"/>
    </row>
    <row r="575" spans="1:29" s="280" customFormat="1" ht="15">
      <c r="A575" s="277"/>
      <c r="B575" s="277"/>
      <c r="C575" s="103"/>
      <c r="D575" s="103"/>
      <c r="E575" s="103"/>
      <c r="F575" s="277"/>
      <c r="G575" s="277"/>
      <c r="H575" s="278"/>
      <c r="I575" s="277"/>
      <c r="J575" s="277"/>
      <c r="K575" s="277"/>
      <c r="L575" s="277"/>
      <c r="M575" s="277"/>
      <c r="N575" s="277"/>
      <c r="O575" s="277"/>
      <c r="P575" s="277"/>
      <c r="Q575" s="277"/>
      <c r="R575" s="277"/>
      <c r="S575" s="277"/>
      <c r="T575" s="518">
        <f t="shared" si="8"/>
        <v>0</v>
      </c>
      <c r="U575" s="277"/>
      <c r="V575" s="277"/>
      <c r="W575" s="277"/>
      <c r="X575" s="277"/>
      <c r="Y575" s="277"/>
      <c r="Z575" s="277"/>
      <c r="AA575" s="277"/>
      <c r="AB575" s="277"/>
      <c r="AC575" s="279"/>
    </row>
    <row r="576" spans="1:29" s="280" customFormat="1" ht="15">
      <c r="A576" s="277"/>
      <c r="B576" s="277"/>
      <c r="C576" s="103"/>
      <c r="D576" s="103"/>
      <c r="E576" s="103"/>
      <c r="F576" s="277"/>
      <c r="G576" s="277"/>
      <c r="H576" s="278"/>
      <c r="I576" s="277"/>
      <c r="J576" s="277"/>
      <c r="K576" s="277"/>
      <c r="L576" s="277"/>
      <c r="M576" s="277"/>
      <c r="N576" s="277"/>
      <c r="O576" s="277"/>
      <c r="P576" s="277"/>
      <c r="Q576" s="277"/>
      <c r="R576" s="277"/>
      <c r="S576" s="277"/>
      <c r="T576" s="518">
        <f t="shared" si="8"/>
        <v>0</v>
      </c>
      <c r="U576" s="277"/>
      <c r="V576" s="277"/>
      <c r="W576" s="277"/>
      <c r="X576" s="277"/>
      <c r="Y576" s="277"/>
      <c r="Z576" s="277"/>
      <c r="AA576" s="277"/>
      <c r="AB576" s="277"/>
      <c r="AC576" s="279"/>
    </row>
    <row r="577" spans="1:29" s="280" customFormat="1" ht="15">
      <c r="A577" s="277"/>
      <c r="B577" s="277"/>
      <c r="C577" s="103"/>
      <c r="D577" s="103"/>
      <c r="E577" s="103"/>
      <c r="F577" s="277"/>
      <c r="G577" s="277"/>
      <c r="H577" s="278"/>
      <c r="I577" s="277"/>
      <c r="J577" s="277"/>
      <c r="K577" s="277"/>
      <c r="L577" s="277"/>
      <c r="M577" s="277"/>
      <c r="N577" s="277"/>
      <c r="O577" s="277"/>
      <c r="P577" s="277"/>
      <c r="Q577" s="277"/>
      <c r="R577" s="277"/>
      <c r="S577" s="277"/>
      <c r="T577" s="518">
        <f t="shared" si="8"/>
        <v>0</v>
      </c>
      <c r="U577" s="277"/>
      <c r="V577" s="277"/>
      <c r="W577" s="277"/>
      <c r="X577" s="277"/>
      <c r="Y577" s="277"/>
      <c r="Z577" s="277"/>
      <c r="AA577" s="277"/>
      <c r="AB577" s="277"/>
      <c r="AC577" s="279"/>
    </row>
    <row r="578" spans="1:29" s="280" customFormat="1" ht="15">
      <c r="A578" s="277"/>
      <c r="B578" s="277"/>
      <c r="C578" s="103"/>
      <c r="D578" s="103"/>
      <c r="E578" s="103"/>
      <c r="F578" s="277"/>
      <c r="G578" s="277"/>
      <c r="H578" s="278"/>
      <c r="I578" s="277"/>
      <c r="J578" s="277"/>
      <c r="K578" s="277"/>
      <c r="L578" s="277"/>
      <c r="M578" s="277"/>
      <c r="N578" s="277"/>
      <c r="O578" s="277"/>
      <c r="P578" s="277"/>
      <c r="Q578" s="277"/>
      <c r="R578" s="277"/>
      <c r="S578" s="277"/>
      <c r="T578" s="518">
        <f t="shared" si="8"/>
        <v>0</v>
      </c>
      <c r="U578" s="277"/>
      <c r="V578" s="277"/>
      <c r="W578" s="277"/>
      <c r="X578" s="277"/>
      <c r="Y578" s="277"/>
      <c r="Z578" s="277"/>
      <c r="AA578" s="277"/>
      <c r="AB578" s="277"/>
      <c r="AC578" s="279"/>
    </row>
    <row r="579" spans="1:29" s="280" customFormat="1" ht="15">
      <c r="A579" s="277"/>
      <c r="B579" s="277"/>
      <c r="C579" s="103"/>
      <c r="D579" s="103"/>
      <c r="E579" s="103"/>
      <c r="F579" s="277"/>
      <c r="G579" s="277"/>
      <c r="H579" s="278"/>
      <c r="I579" s="277"/>
      <c r="J579" s="277"/>
      <c r="K579" s="277"/>
      <c r="L579" s="277"/>
      <c r="M579" s="277"/>
      <c r="N579" s="277"/>
      <c r="O579" s="277"/>
      <c r="P579" s="277"/>
      <c r="Q579" s="277"/>
      <c r="R579" s="277"/>
      <c r="S579" s="277"/>
      <c r="T579" s="518">
        <f t="shared" si="8"/>
        <v>0</v>
      </c>
      <c r="U579" s="277"/>
      <c r="V579" s="277"/>
      <c r="W579" s="277"/>
      <c r="X579" s="277"/>
      <c r="Y579" s="277"/>
      <c r="Z579" s="277"/>
      <c r="AA579" s="277"/>
      <c r="AB579" s="277"/>
      <c r="AC579" s="279"/>
    </row>
    <row r="580" spans="1:29" s="280" customFormat="1" ht="15">
      <c r="A580" s="277"/>
      <c r="B580" s="277"/>
      <c r="C580" s="103"/>
      <c r="D580" s="103"/>
      <c r="E580" s="103"/>
      <c r="F580" s="277"/>
      <c r="G580" s="277"/>
      <c r="H580" s="278"/>
      <c r="I580" s="277"/>
      <c r="J580" s="277"/>
      <c r="K580" s="277"/>
      <c r="L580" s="277"/>
      <c r="M580" s="277"/>
      <c r="N580" s="277"/>
      <c r="O580" s="277"/>
      <c r="P580" s="277"/>
      <c r="Q580" s="277"/>
      <c r="R580" s="277"/>
      <c r="S580" s="277"/>
      <c r="T580" s="518">
        <f t="shared" si="8"/>
        <v>0</v>
      </c>
      <c r="U580" s="277"/>
      <c r="V580" s="277"/>
      <c r="W580" s="277"/>
      <c r="X580" s="277"/>
      <c r="Y580" s="277"/>
      <c r="Z580" s="277"/>
      <c r="AA580" s="277"/>
      <c r="AB580" s="277"/>
      <c r="AC580" s="279"/>
    </row>
    <row r="581" spans="1:29" s="280" customFormat="1" ht="15">
      <c r="A581" s="277"/>
      <c r="B581" s="277"/>
      <c r="C581" s="103"/>
      <c r="D581" s="103"/>
      <c r="E581" s="103"/>
      <c r="F581" s="277"/>
      <c r="G581" s="277"/>
      <c r="H581" s="278"/>
      <c r="I581" s="277"/>
      <c r="J581" s="277"/>
      <c r="K581" s="277"/>
      <c r="L581" s="277"/>
      <c r="M581" s="277"/>
      <c r="N581" s="277"/>
      <c r="O581" s="277"/>
      <c r="P581" s="277"/>
      <c r="Q581" s="277"/>
      <c r="R581" s="277"/>
      <c r="S581" s="277"/>
      <c r="T581" s="518">
        <f t="shared" si="8"/>
        <v>0</v>
      </c>
      <c r="U581" s="277"/>
      <c r="V581" s="277"/>
      <c r="W581" s="277"/>
      <c r="X581" s="277"/>
      <c r="Y581" s="277"/>
      <c r="Z581" s="277"/>
      <c r="AA581" s="277"/>
      <c r="AB581" s="277"/>
      <c r="AC581" s="279"/>
    </row>
    <row r="582" spans="1:29" s="280" customFormat="1" ht="15">
      <c r="A582" s="277"/>
      <c r="B582" s="277"/>
      <c r="C582" s="103"/>
      <c r="D582" s="103"/>
      <c r="E582" s="103"/>
      <c r="F582" s="277"/>
      <c r="G582" s="277"/>
      <c r="H582" s="278"/>
      <c r="I582" s="277"/>
      <c r="J582" s="277"/>
      <c r="K582" s="277"/>
      <c r="L582" s="277"/>
      <c r="M582" s="277"/>
      <c r="N582" s="277"/>
      <c r="O582" s="277"/>
      <c r="P582" s="277"/>
      <c r="Q582" s="277"/>
      <c r="R582" s="277"/>
      <c r="S582" s="277"/>
      <c r="T582" s="518">
        <f t="shared" si="8"/>
        <v>0</v>
      </c>
      <c r="U582" s="277"/>
      <c r="V582" s="277"/>
      <c r="W582" s="277"/>
      <c r="X582" s="277"/>
      <c r="Y582" s="277"/>
      <c r="Z582" s="277"/>
      <c r="AA582" s="277"/>
      <c r="AB582" s="277"/>
      <c r="AC582" s="279"/>
    </row>
    <row r="583" spans="1:29" s="280" customFormat="1" ht="15">
      <c r="A583" s="277"/>
      <c r="B583" s="277"/>
      <c r="C583" s="103"/>
      <c r="D583" s="103"/>
      <c r="E583" s="103"/>
      <c r="F583" s="277"/>
      <c r="G583" s="277"/>
      <c r="H583" s="278"/>
      <c r="I583" s="277"/>
      <c r="J583" s="277"/>
      <c r="K583" s="277"/>
      <c r="L583" s="277"/>
      <c r="M583" s="277"/>
      <c r="N583" s="277"/>
      <c r="O583" s="277"/>
      <c r="P583" s="277"/>
      <c r="Q583" s="277"/>
      <c r="R583" s="277"/>
      <c r="S583" s="277"/>
      <c r="T583" s="518">
        <f t="shared" si="8"/>
        <v>0</v>
      </c>
      <c r="U583" s="277"/>
      <c r="V583" s="277"/>
      <c r="W583" s="277"/>
      <c r="X583" s="277"/>
      <c r="Y583" s="277"/>
      <c r="Z583" s="277"/>
      <c r="AA583" s="277"/>
      <c r="AB583" s="277"/>
      <c r="AC583" s="279"/>
    </row>
    <row r="584" spans="1:29" s="280" customFormat="1" ht="15">
      <c r="A584" s="277"/>
      <c r="B584" s="277"/>
      <c r="C584" s="103"/>
      <c r="D584" s="103"/>
      <c r="E584" s="103"/>
      <c r="F584" s="277"/>
      <c r="G584" s="277"/>
      <c r="H584" s="278"/>
      <c r="I584" s="277"/>
      <c r="J584" s="277"/>
      <c r="K584" s="277"/>
      <c r="L584" s="277"/>
      <c r="M584" s="277"/>
      <c r="N584" s="277"/>
      <c r="O584" s="277"/>
      <c r="P584" s="277"/>
      <c r="Q584" s="277"/>
      <c r="R584" s="277"/>
      <c r="S584" s="277"/>
      <c r="T584" s="518">
        <f t="shared" si="8"/>
        <v>0</v>
      </c>
      <c r="U584" s="277"/>
      <c r="V584" s="277"/>
      <c r="W584" s="277"/>
      <c r="X584" s="277"/>
      <c r="Y584" s="277"/>
      <c r="Z584" s="277"/>
      <c r="AA584" s="277"/>
      <c r="AB584" s="277"/>
      <c r="AC584" s="279"/>
    </row>
    <row r="585" spans="1:29" s="280" customFormat="1" ht="15">
      <c r="A585" s="277"/>
      <c r="B585" s="277"/>
      <c r="C585" s="103"/>
      <c r="D585" s="103"/>
      <c r="E585" s="103"/>
      <c r="F585" s="277"/>
      <c r="G585" s="277"/>
      <c r="H585" s="278"/>
      <c r="I585" s="277"/>
      <c r="J585" s="277"/>
      <c r="K585" s="277"/>
      <c r="L585" s="277"/>
      <c r="M585" s="277"/>
      <c r="N585" s="277"/>
      <c r="O585" s="277"/>
      <c r="P585" s="277"/>
      <c r="Q585" s="277"/>
      <c r="R585" s="277"/>
      <c r="S585" s="277"/>
      <c r="T585" s="518">
        <f t="shared" si="8"/>
        <v>0</v>
      </c>
      <c r="U585" s="277"/>
      <c r="V585" s="277"/>
      <c r="W585" s="277"/>
      <c r="X585" s="277"/>
      <c r="Y585" s="277"/>
      <c r="Z585" s="277"/>
      <c r="AA585" s="277"/>
      <c r="AB585" s="277"/>
      <c r="AC585" s="279"/>
    </row>
    <row r="586" spans="1:29" s="280" customFormat="1" ht="15">
      <c r="A586" s="277"/>
      <c r="B586" s="277"/>
      <c r="C586" s="103"/>
      <c r="D586" s="103"/>
      <c r="E586" s="103"/>
      <c r="F586" s="277"/>
      <c r="G586" s="277"/>
      <c r="H586" s="278"/>
      <c r="I586" s="277"/>
      <c r="J586" s="277"/>
      <c r="K586" s="277"/>
      <c r="L586" s="277"/>
      <c r="M586" s="277"/>
      <c r="N586" s="277"/>
      <c r="O586" s="277"/>
      <c r="P586" s="277"/>
      <c r="Q586" s="277"/>
      <c r="R586" s="277"/>
      <c r="S586" s="277"/>
      <c r="T586" s="518">
        <f t="shared" si="8"/>
        <v>0</v>
      </c>
      <c r="U586" s="277"/>
      <c r="V586" s="277"/>
      <c r="W586" s="277"/>
      <c r="X586" s="277"/>
      <c r="Y586" s="277"/>
      <c r="Z586" s="277"/>
      <c r="AA586" s="277"/>
      <c r="AB586" s="277"/>
      <c r="AC586" s="279"/>
    </row>
    <row r="587" spans="1:29" s="280" customFormat="1" ht="15">
      <c r="A587" s="277"/>
      <c r="B587" s="277"/>
      <c r="C587" s="103"/>
      <c r="D587" s="103"/>
      <c r="E587" s="103"/>
      <c r="F587" s="277"/>
      <c r="G587" s="277"/>
      <c r="H587" s="278"/>
      <c r="I587" s="277"/>
      <c r="J587" s="277"/>
      <c r="K587" s="277"/>
      <c r="L587" s="277"/>
      <c r="M587" s="277"/>
      <c r="N587" s="277"/>
      <c r="O587" s="277"/>
      <c r="P587" s="277"/>
      <c r="Q587" s="277"/>
      <c r="R587" s="277"/>
      <c r="S587" s="277"/>
      <c r="T587" s="518">
        <f t="shared" si="8"/>
        <v>0</v>
      </c>
      <c r="U587" s="277"/>
      <c r="V587" s="277"/>
      <c r="W587" s="277"/>
      <c r="X587" s="277"/>
      <c r="Y587" s="277"/>
      <c r="Z587" s="277"/>
      <c r="AA587" s="277"/>
      <c r="AB587" s="277"/>
      <c r="AC587" s="279"/>
    </row>
    <row r="588" spans="1:29" s="280" customFormat="1" ht="15">
      <c r="A588" s="277"/>
      <c r="B588" s="277"/>
      <c r="C588" s="103"/>
      <c r="D588" s="103"/>
      <c r="E588" s="103"/>
      <c r="F588" s="277"/>
      <c r="G588" s="277"/>
      <c r="H588" s="278"/>
      <c r="I588" s="277"/>
      <c r="J588" s="277"/>
      <c r="K588" s="277"/>
      <c r="L588" s="277"/>
      <c r="M588" s="277"/>
      <c r="N588" s="277"/>
      <c r="O588" s="277"/>
      <c r="P588" s="277"/>
      <c r="Q588" s="277"/>
      <c r="R588" s="277"/>
      <c r="S588" s="277"/>
      <c r="T588" s="518">
        <f t="shared" si="8"/>
        <v>0</v>
      </c>
      <c r="U588" s="277"/>
      <c r="V588" s="277"/>
      <c r="W588" s="277"/>
      <c r="X588" s="277"/>
      <c r="Y588" s="277"/>
      <c r="Z588" s="277"/>
      <c r="AA588" s="277"/>
      <c r="AB588" s="277"/>
      <c r="AC588" s="279"/>
    </row>
    <row r="589" spans="1:29" s="280" customFormat="1" ht="15">
      <c r="A589" s="277"/>
      <c r="B589" s="277"/>
      <c r="C589" s="103"/>
      <c r="D589" s="103"/>
      <c r="E589" s="103"/>
      <c r="F589" s="277"/>
      <c r="G589" s="277"/>
      <c r="H589" s="278"/>
      <c r="I589" s="277"/>
      <c r="J589" s="277"/>
      <c r="K589" s="277"/>
      <c r="L589" s="277"/>
      <c r="M589" s="277"/>
      <c r="N589" s="277"/>
      <c r="O589" s="277"/>
      <c r="P589" s="277"/>
      <c r="Q589" s="277"/>
      <c r="R589" s="277"/>
      <c r="S589" s="277"/>
      <c r="T589" s="518">
        <f t="shared" si="8"/>
        <v>0</v>
      </c>
      <c r="U589" s="277"/>
      <c r="V589" s="277"/>
      <c r="W589" s="277"/>
      <c r="X589" s="277"/>
      <c r="Y589" s="277"/>
      <c r="Z589" s="277"/>
      <c r="AA589" s="277"/>
      <c r="AB589" s="277"/>
      <c r="AC589" s="279"/>
    </row>
    <row r="590" spans="1:29" s="280" customFormat="1" ht="15">
      <c r="A590" s="277"/>
      <c r="B590" s="277"/>
      <c r="C590" s="103"/>
      <c r="D590" s="103"/>
      <c r="E590" s="103"/>
      <c r="F590" s="277"/>
      <c r="G590" s="277"/>
      <c r="H590" s="278"/>
      <c r="I590" s="277"/>
      <c r="J590" s="277"/>
      <c r="K590" s="277"/>
      <c r="L590" s="277"/>
      <c r="M590" s="277"/>
      <c r="N590" s="277"/>
      <c r="O590" s="277"/>
      <c r="P590" s="277"/>
      <c r="Q590" s="277"/>
      <c r="R590" s="277"/>
      <c r="S590" s="277"/>
      <c r="T590" s="518">
        <f t="shared" ref="T590:T653" si="9">SUM($I590:$S590)</f>
        <v>0</v>
      </c>
      <c r="U590" s="277"/>
      <c r="V590" s="277"/>
      <c r="W590" s="277"/>
      <c r="X590" s="277"/>
      <c r="Y590" s="277"/>
      <c r="Z590" s="277"/>
      <c r="AA590" s="277"/>
      <c r="AB590" s="277"/>
      <c r="AC590" s="279"/>
    </row>
    <row r="591" spans="1:29" s="280" customFormat="1" ht="15">
      <c r="A591" s="277"/>
      <c r="B591" s="277"/>
      <c r="C591" s="103"/>
      <c r="D591" s="103"/>
      <c r="E591" s="103"/>
      <c r="F591" s="277"/>
      <c r="G591" s="277"/>
      <c r="H591" s="278"/>
      <c r="I591" s="277"/>
      <c r="J591" s="277"/>
      <c r="K591" s="277"/>
      <c r="L591" s="277"/>
      <c r="M591" s="277"/>
      <c r="N591" s="277"/>
      <c r="O591" s="277"/>
      <c r="P591" s="277"/>
      <c r="Q591" s="277"/>
      <c r="R591" s="277"/>
      <c r="S591" s="277"/>
      <c r="T591" s="518">
        <f t="shared" si="9"/>
        <v>0</v>
      </c>
      <c r="U591" s="277"/>
      <c r="V591" s="277"/>
      <c r="W591" s="277"/>
      <c r="X591" s="277"/>
      <c r="Y591" s="277"/>
      <c r="Z591" s="277"/>
      <c r="AA591" s="277"/>
      <c r="AB591" s="277"/>
      <c r="AC591" s="279"/>
    </row>
    <row r="592" spans="1:29" s="280" customFormat="1" ht="15">
      <c r="A592" s="277"/>
      <c r="B592" s="277"/>
      <c r="C592" s="103"/>
      <c r="D592" s="103"/>
      <c r="E592" s="103"/>
      <c r="F592" s="277"/>
      <c r="G592" s="277"/>
      <c r="H592" s="278"/>
      <c r="I592" s="277"/>
      <c r="J592" s="277"/>
      <c r="K592" s="277"/>
      <c r="L592" s="277"/>
      <c r="M592" s="277"/>
      <c r="N592" s="277"/>
      <c r="O592" s="277"/>
      <c r="P592" s="277"/>
      <c r="Q592" s="277"/>
      <c r="R592" s="277"/>
      <c r="S592" s="277"/>
      <c r="T592" s="518">
        <f t="shared" si="9"/>
        <v>0</v>
      </c>
      <c r="U592" s="277"/>
      <c r="V592" s="277"/>
      <c r="W592" s="277"/>
      <c r="X592" s="277"/>
      <c r="Y592" s="277"/>
      <c r="Z592" s="277"/>
      <c r="AA592" s="277"/>
      <c r="AB592" s="277"/>
      <c r="AC592" s="279"/>
    </row>
    <row r="593" spans="1:29" s="280" customFormat="1" ht="15">
      <c r="A593" s="277"/>
      <c r="B593" s="277"/>
      <c r="C593" s="103"/>
      <c r="D593" s="103"/>
      <c r="E593" s="103"/>
      <c r="F593" s="277"/>
      <c r="G593" s="277"/>
      <c r="H593" s="278"/>
      <c r="I593" s="277"/>
      <c r="J593" s="277"/>
      <c r="K593" s="277"/>
      <c r="L593" s="277"/>
      <c r="M593" s="277"/>
      <c r="N593" s="277"/>
      <c r="O593" s="277"/>
      <c r="P593" s="277"/>
      <c r="Q593" s="277"/>
      <c r="R593" s="277"/>
      <c r="S593" s="277"/>
      <c r="T593" s="518">
        <f t="shared" si="9"/>
        <v>0</v>
      </c>
      <c r="U593" s="277"/>
      <c r="V593" s="277"/>
      <c r="W593" s="277"/>
      <c r="X593" s="277"/>
      <c r="Y593" s="277"/>
      <c r="Z593" s="277"/>
      <c r="AA593" s="277"/>
      <c r="AB593" s="277"/>
      <c r="AC593" s="279"/>
    </row>
    <row r="594" spans="1:29" s="280" customFormat="1" ht="15">
      <c r="A594" s="277"/>
      <c r="B594" s="277"/>
      <c r="C594" s="103"/>
      <c r="D594" s="103"/>
      <c r="E594" s="103"/>
      <c r="F594" s="277"/>
      <c r="G594" s="277"/>
      <c r="H594" s="278"/>
      <c r="I594" s="277"/>
      <c r="J594" s="277"/>
      <c r="K594" s="277"/>
      <c r="L594" s="277"/>
      <c r="M594" s="277"/>
      <c r="N594" s="277"/>
      <c r="O594" s="277"/>
      <c r="P594" s="277"/>
      <c r="Q594" s="277"/>
      <c r="R594" s="277"/>
      <c r="S594" s="277"/>
      <c r="T594" s="518">
        <f t="shared" si="9"/>
        <v>0</v>
      </c>
      <c r="U594" s="277"/>
      <c r="V594" s="277"/>
      <c r="W594" s="277"/>
      <c r="X594" s="277"/>
      <c r="Y594" s="277"/>
      <c r="Z594" s="277"/>
      <c r="AA594" s="277"/>
      <c r="AB594" s="277"/>
      <c r="AC594" s="279"/>
    </row>
    <row r="595" spans="1:29" s="280" customFormat="1" ht="15">
      <c r="A595" s="277"/>
      <c r="B595" s="277"/>
      <c r="C595" s="103"/>
      <c r="D595" s="103"/>
      <c r="E595" s="103"/>
      <c r="F595" s="277"/>
      <c r="G595" s="277"/>
      <c r="H595" s="278"/>
      <c r="I595" s="277"/>
      <c r="J595" s="277"/>
      <c r="K595" s="277"/>
      <c r="L595" s="277"/>
      <c r="M595" s="277"/>
      <c r="N595" s="277"/>
      <c r="O595" s="277"/>
      <c r="P595" s="277"/>
      <c r="Q595" s="277"/>
      <c r="R595" s="277"/>
      <c r="S595" s="277"/>
      <c r="T595" s="518">
        <f t="shared" si="9"/>
        <v>0</v>
      </c>
      <c r="U595" s="277"/>
      <c r="V595" s="277"/>
      <c r="W595" s="277"/>
      <c r="X595" s="277"/>
      <c r="Y595" s="277"/>
      <c r="Z595" s="277"/>
      <c r="AA595" s="277"/>
      <c r="AB595" s="277"/>
      <c r="AC595" s="279"/>
    </row>
    <row r="596" spans="1:29" s="280" customFormat="1" ht="15">
      <c r="A596" s="277"/>
      <c r="B596" s="277"/>
      <c r="C596" s="103"/>
      <c r="D596" s="103"/>
      <c r="E596" s="103"/>
      <c r="F596" s="277"/>
      <c r="G596" s="277"/>
      <c r="H596" s="278"/>
      <c r="I596" s="277"/>
      <c r="J596" s="277"/>
      <c r="K596" s="277"/>
      <c r="L596" s="277"/>
      <c r="M596" s="277"/>
      <c r="N596" s="277"/>
      <c r="O596" s="277"/>
      <c r="P596" s="277"/>
      <c r="Q596" s="277"/>
      <c r="R596" s="277"/>
      <c r="S596" s="277"/>
      <c r="T596" s="518">
        <f t="shared" si="9"/>
        <v>0</v>
      </c>
      <c r="U596" s="277"/>
      <c r="V596" s="277"/>
      <c r="W596" s="277"/>
      <c r="X596" s="277"/>
      <c r="Y596" s="277"/>
      <c r="Z596" s="277"/>
      <c r="AA596" s="277"/>
      <c r="AB596" s="277"/>
      <c r="AC596" s="279"/>
    </row>
    <row r="597" spans="1:29" s="280" customFormat="1" ht="15">
      <c r="A597" s="277"/>
      <c r="B597" s="277"/>
      <c r="C597" s="103"/>
      <c r="D597" s="103"/>
      <c r="E597" s="103"/>
      <c r="F597" s="277"/>
      <c r="G597" s="277"/>
      <c r="H597" s="278"/>
      <c r="I597" s="277"/>
      <c r="J597" s="277"/>
      <c r="K597" s="277"/>
      <c r="L597" s="277"/>
      <c r="M597" s="277"/>
      <c r="N597" s="277"/>
      <c r="O597" s="277"/>
      <c r="P597" s="277"/>
      <c r="Q597" s="277"/>
      <c r="R597" s="277"/>
      <c r="S597" s="277"/>
      <c r="T597" s="518">
        <f t="shared" si="9"/>
        <v>0</v>
      </c>
      <c r="U597" s="277"/>
      <c r="V597" s="277"/>
      <c r="W597" s="277"/>
      <c r="X597" s="277"/>
      <c r="Y597" s="277"/>
      <c r="Z597" s="277"/>
      <c r="AA597" s="277"/>
      <c r="AB597" s="277"/>
      <c r="AC597" s="279"/>
    </row>
    <row r="598" spans="1:29" s="280" customFormat="1" ht="15">
      <c r="A598" s="277"/>
      <c r="B598" s="277"/>
      <c r="C598" s="103"/>
      <c r="D598" s="103"/>
      <c r="E598" s="103"/>
      <c r="F598" s="277"/>
      <c r="G598" s="277"/>
      <c r="H598" s="278"/>
      <c r="I598" s="277"/>
      <c r="J598" s="277"/>
      <c r="K598" s="277"/>
      <c r="L598" s="277"/>
      <c r="M598" s="277"/>
      <c r="N598" s="277"/>
      <c r="O598" s="277"/>
      <c r="P598" s="277"/>
      <c r="Q598" s="277"/>
      <c r="R598" s="277"/>
      <c r="S598" s="277"/>
      <c r="T598" s="518">
        <f t="shared" si="9"/>
        <v>0</v>
      </c>
      <c r="U598" s="277"/>
      <c r="V598" s="277"/>
      <c r="W598" s="277"/>
      <c r="X598" s="277"/>
      <c r="Y598" s="277"/>
      <c r="Z598" s="277"/>
      <c r="AA598" s="277"/>
      <c r="AB598" s="277"/>
      <c r="AC598" s="279"/>
    </row>
    <row r="599" spans="1:29" s="280" customFormat="1" ht="15">
      <c r="A599" s="277"/>
      <c r="B599" s="277"/>
      <c r="C599" s="103"/>
      <c r="D599" s="103"/>
      <c r="E599" s="103"/>
      <c r="F599" s="277"/>
      <c r="G599" s="277"/>
      <c r="H599" s="278"/>
      <c r="I599" s="277"/>
      <c r="J599" s="277"/>
      <c r="K599" s="277"/>
      <c r="L599" s="277"/>
      <c r="M599" s="277"/>
      <c r="N599" s="277"/>
      <c r="O599" s="277"/>
      <c r="P599" s="277"/>
      <c r="Q599" s="277"/>
      <c r="R599" s="277"/>
      <c r="S599" s="277"/>
      <c r="T599" s="518">
        <f t="shared" si="9"/>
        <v>0</v>
      </c>
      <c r="U599" s="277"/>
      <c r="V599" s="277"/>
      <c r="W599" s="277"/>
      <c r="X599" s="277"/>
      <c r="Y599" s="277"/>
      <c r="Z599" s="277"/>
      <c r="AA599" s="277"/>
      <c r="AB599" s="277"/>
      <c r="AC599" s="279"/>
    </row>
    <row r="600" spans="1:29" s="280" customFormat="1" ht="15">
      <c r="A600" s="277"/>
      <c r="B600" s="277"/>
      <c r="C600" s="103"/>
      <c r="D600" s="103"/>
      <c r="E600" s="103"/>
      <c r="F600" s="277"/>
      <c r="G600" s="277"/>
      <c r="H600" s="278"/>
      <c r="I600" s="277"/>
      <c r="J600" s="277"/>
      <c r="K600" s="277"/>
      <c r="L600" s="277"/>
      <c r="M600" s="277"/>
      <c r="N600" s="277"/>
      <c r="O600" s="277"/>
      <c r="P600" s="277"/>
      <c r="Q600" s="277"/>
      <c r="R600" s="277"/>
      <c r="S600" s="277"/>
      <c r="T600" s="518">
        <f t="shared" si="9"/>
        <v>0</v>
      </c>
      <c r="U600" s="277"/>
      <c r="V600" s="277"/>
      <c r="W600" s="277"/>
      <c r="X600" s="277"/>
      <c r="Y600" s="277"/>
      <c r="Z600" s="277"/>
      <c r="AA600" s="277"/>
      <c r="AB600" s="277"/>
      <c r="AC600" s="279"/>
    </row>
    <row r="601" spans="1:29" s="280" customFormat="1" ht="15">
      <c r="A601" s="277"/>
      <c r="B601" s="277"/>
      <c r="C601" s="103"/>
      <c r="D601" s="103"/>
      <c r="E601" s="103"/>
      <c r="F601" s="277"/>
      <c r="G601" s="277"/>
      <c r="H601" s="278"/>
      <c r="I601" s="277"/>
      <c r="J601" s="277"/>
      <c r="K601" s="277"/>
      <c r="L601" s="277"/>
      <c r="M601" s="277"/>
      <c r="N601" s="277"/>
      <c r="O601" s="277"/>
      <c r="P601" s="277"/>
      <c r="Q601" s="277"/>
      <c r="R601" s="277"/>
      <c r="S601" s="277"/>
      <c r="T601" s="518">
        <f t="shared" si="9"/>
        <v>0</v>
      </c>
      <c r="U601" s="277"/>
      <c r="V601" s="277"/>
      <c r="W601" s="277"/>
      <c r="X601" s="277"/>
      <c r="Y601" s="277"/>
      <c r="Z601" s="277"/>
      <c r="AA601" s="277"/>
      <c r="AB601" s="277"/>
      <c r="AC601" s="279"/>
    </row>
    <row r="602" spans="1:29" s="280" customFormat="1" ht="15">
      <c r="A602" s="277"/>
      <c r="B602" s="277"/>
      <c r="C602" s="103"/>
      <c r="D602" s="103"/>
      <c r="E602" s="103"/>
      <c r="F602" s="277"/>
      <c r="G602" s="277"/>
      <c r="H602" s="278"/>
      <c r="I602" s="277"/>
      <c r="J602" s="277"/>
      <c r="K602" s="277"/>
      <c r="L602" s="277"/>
      <c r="M602" s="277"/>
      <c r="N602" s="277"/>
      <c r="O602" s="277"/>
      <c r="P602" s="277"/>
      <c r="Q602" s="277"/>
      <c r="R602" s="277"/>
      <c r="S602" s="277"/>
      <c r="T602" s="518">
        <f t="shared" si="9"/>
        <v>0</v>
      </c>
      <c r="U602" s="277"/>
      <c r="V602" s="277"/>
      <c r="W602" s="277"/>
      <c r="X602" s="277"/>
      <c r="Y602" s="277"/>
      <c r="Z602" s="277"/>
      <c r="AA602" s="277"/>
      <c r="AB602" s="277"/>
      <c r="AC602" s="279"/>
    </row>
    <row r="603" spans="1:29" s="280" customFormat="1" ht="15">
      <c r="A603" s="277"/>
      <c r="B603" s="277"/>
      <c r="C603" s="103"/>
      <c r="D603" s="103"/>
      <c r="E603" s="103"/>
      <c r="F603" s="277"/>
      <c r="G603" s="277"/>
      <c r="H603" s="278"/>
      <c r="I603" s="277"/>
      <c r="J603" s="277"/>
      <c r="K603" s="277"/>
      <c r="L603" s="277"/>
      <c r="M603" s="277"/>
      <c r="N603" s="277"/>
      <c r="O603" s="277"/>
      <c r="P603" s="277"/>
      <c r="Q603" s="277"/>
      <c r="R603" s="277"/>
      <c r="S603" s="277"/>
      <c r="T603" s="518">
        <f t="shared" si="9"/>
        <v>0</v>
      </c>
      <c r="U603" s="277"/>
      <c r="V603" s="277"/>
      <c r="W603" s="277"/>
      <c r="X603" s="277"/>
      <c r="Y603" s="277"/>
      <c r="Z603" s="277"/>
      <c r="AA603" s="277"/>
      <c r="AB603" s="277"/>
      <c r="AC603" s="279"/>
    </row>
    <row r="604" spans="1:29" s="280" customFormat="1" ht="15">
      <c r="A604" s="277"/>
      <c r="B604" s="277"/>
      <c r="C604" s="103"/>
      <c r="D604" s="103"/>
      <c r="E604" s="103"/>
      <c r="F604" s="277"/>
      <c r="G604" s="277"/>
      <c r="H604" s="278"/>
      <c r="I604" s="277"/>
      <c r="J604" s="277"/>
      <c r="K604" s="277"/>
      <c r="L604" s="277"/>
      <c r="M604" s="277"/>
      <c r="N604" s="277"/>
      <c r="O604" s="277"/>
      <c r="P604" s="277"/>
      <c r="Q604" s="277"/>
      <c r="R604" s="277"/>
      <c r="S604" s="277"/>
      <c r="T604" s="518">
        <f t="shared" si="9"/>
        <v>0</v>
      </c>
      <c r="U604" s="277"/>
      <c r="V604" s="277"/>
      <c r="W604" s="277"/>
      <c r="X604" s="277"/>
      <c r="Y604" s="277"/>
      <c r="Z604" s="277"/>
      <c r="AA604" s="277"/>
      <c r="AB604" s="277"/>
      <c r="AC604" s="279"/>
    </row>
    <row r="605" spans="1:29" s="280" customFormat="1" ht="15">
      <c r="A605" s="277"/>
      <c r="B605" s="277"/>
      <c r="C605" s="103"/>
      <c r="D605" s="103"/>
      <c r="E605" s="103"/>
      <c r="F605" s="277"/>
      <c r="G605" s="277"/>
      <c r="H605" s="278"/>
      <c r="I605" s="277"/>
      <c r="J605" s="277"/>
      <c r="K605" s="277"/>
      <c r="L605" s="277"/>
      <c r="M605" s="277"/>
      <c r="N605" s="277"/>
      <c r="O605" s="277"/>
      <c r="P605" s="277"/>
      <c r="Q605" s="277"/>
      <c r="R605" s="277"/>
      <c r="S605" s="277"/>
      <c r="T605" s="518">
        <f t="shared" si="9"/>
        <v>0</v>
      </c>
      <c r="U605" s="277"/>
      <c r="V605" s="277"/>
      <c r="W605" s="277"/>
      <c r="X605" s="277"/>
      <c r="Y605" s="277"/>
      <c r="Z605" s="277"/>
      <c r="AA605" s="277"/>
      <c r="AB605" s="277"/>
      <c r="AC605" s="279"/>
    </row>
    <row r="606" spans="1:29" s="280" customFormat="1" ht="15">
      <c r="A606" s="277"/>
      <c r="B606" s="277"/>
      <c r="C606" s="103"/>
      <c r="D606" s="103"/>
      <c r="E606" s="103"/>
      <c r="F606" s="277"/>
      <c r="G606" s="277"/>
      <c r="H606" s="278"/>
      <c r="I606" s="277"/>
      <c r="J606" s="277"/>
      <c r="K606" s="277"/>
      <c r="L606" s="277"/>
      <c r="M606" s="277"/>
      <c r="N606" s="277"/>
      <c r="O606" s="277"/>
      <c r="P606" s="277"/>
      <c r="Q606" s="277"/>
      <c r="R606" s="277"/>
      <c r="S606" s="277"/>
      <c r="T606" s="518">
        <f t="shared" si="9"/>
        <v>0</v>
      </c>
      <c r="U606" s="277"/>
      <c r="V606" s="277"/>
      <c r="W606" s="277"/>
      <c r="X606" s="277"/>
      <c r="Y606" s="277"/>
      <c r="Z606" s="277"/>
      <c r="AA606" s="277"/>
      <c r="AB606" s="277"/>
      <c r="AC606" s="279"/>
    </row>
    <row r="607" spans="1:29" s="280" customFormat="1" ht="15">
      <c r="A607" s="277"/>
      <c r="B607" s="277"/>
      <c r="C607" s="103"/>
      <c r="D607" s="103"/>
      <c r="E607" s="103"/>
      <c r="F607" s="277"/>
      <c r="G607" s="277"/>
      <c r="H607" s="278"/>
      <c r="I607" s="277"/>
      <c r="J607" s="277"/>
      <c r="K607" s="277"/>
      <c r="L607" s="277"/>
      <c r="M607" s="277"/>
      <c r="N607" s="277"/>
      <c r="O607" s="277"/>
      <c r="P607" s="277"/>
      <c r="Q607" s="277"/>
      <c r="R607" s="277"/>
      <c r="S607" s="277"/>
      <c r="T607" s="518">
        <f t="shared" si="9"/>
        <v>0</v>
      </c>
      <c r="U607" s="277"/>
      <c r="V607" s="277"/>
      <c r="W607" s="277"/>
      <c r="X607" s="277"/>
      <c r="Y607" s="277"/>
      <c r="Z607" s="277"/>
      <c r="AA607" s="277"/>
      <c r="AB607" s="277"/>
      <c r="AC607" s="279"/>
    </row>
    <row r="608" spans="1:29" s="280" customFormat="1" ht="15">
      <c r="A608" s="277"/>
      <c r="B608" s="277"/>
      <c r="C608" s="103"/>
      <c r="D608" s="103"/>
      <c r="E608" s="103"/>
      <c r="F608" s="277"/>
      <c r="G608" s="277"/>
      <c r="H608" s="278"/>
      <c r="I608" s="277"/>
      <c r="J608" s="277"/>
      <c r="K608" s="277"/>
      <c r="L608" s="277"/>
      <c r="M608" s="277"/>
      <c r="N608" s="277"/>
      <c r="O608" s="277"/>
      <c r="P608" s="277"/>
      <c r="Q608" s="277"/>
      <c r="R608" s="277"/>
      <c r="S608" s="277"/>
      <c r="T608" s="518">
        <f t="shared" si="9"/>
        <v>0</v>
      </c>
      <c r="U608" s="277"/>
      <c r="V608" s="277"/>
      <c r="W608" s="277"/>
      <c r="X608" s="277"/>
      <c r="Y608" s="277"/>
      <c r="Z608" s="277"/>
      <c r="AA608" s="277"/>
      <c r="AB608" s="277"/>
      <c r="AC608" s="279"/>
    </row>
    <row r="609" spans="1:29" s="280" customFormat="1" ht="15">
      <c r="A609" s="277"/>
      <c r="B609" s="277"/>
      <c r="C609" s="103"/>
      <c r="D609" s="103"/>
      <c r="E609" s="103"/>
      <c r="F609" s="277"/>
      <c r="G609" s="277"/>
      <c r="H609" s="278"/>
      <c r="I609" s="277"/>
      <c r="J609" s="277"/>
      <c r="K609" s="277"/>
      <c r="L609" s="277"/>
      <c r="M609" s="277"/>
      <c r="N609" s="277"/>
      <c r="O609" s="277"/>
      <c r="P609" s="277"/>
      <c r="Q609" s="277"/>
      <c r="R609" s="277"/>
      <c r="S609" s="277"/>
      <c r="T609" s="518">
        <f t="shared" si="9"/>
        <v>0</v>
      </c>
      <c r="U609" s="277"/>
      <c r="V609" s="277"/>
      <c r="W609" s="277"/>
      <c r="X609" s="277"/>
      <c r="Y609" s="277"/>
      <c r="Z609" s="277"/>
      <c r="AA609" s="277"/>
      <c r="AB609" s="277"/>
      <c r="AC609" s="279"/>
    </row>
    <row r="610" spans="1:29" s="280" customFormat="1" ht="15">
      <c r="A610" s="277"/>
      <c r="B610" s="277"/>
      <c r="C610" s="103"/>
      <c r="D610" s="103"/>
      <c r="E610" s="103"/>
      <c r="F610" s="277"/>
      <c r="G610" s="277"/>
      <c r="H610" s="278"/>
      <c r="I610" s="277"/>
      <c r="J610" s="277"/>
      <c r="K610" s="277"/>
      <c r="L610" s="277"/>
      <c r="M610" s="277"/>
      <c r="N610" s="277"/>
      <c r="O610" s="277"/>
      <c r="P610" s="277"/>
      <c r="Q610" s="277"/>
      <c r="R610" s="277"/>
      <c r="S610" s="277"/>
      <c r="T610" s="518">
        <f t="shared" si="9"/>
        <v>0</v>
      </c>
      <c r="U610" s="277"/>
      <c r="V610" s="277"/>
      <c r="W610" s="277"/>
      <c r="X610" s="277"/>
      <c r="Y610" s="277"/>
      <c r="Z610" s="277"/>
      <c r="AA610" s="277"/>
      <c r="AB610" s="277"/>
      <c r="AC610" s="279"/>
    </row>
    <row r="611" spans="1:29" s="280" customFormat="1" ht="15">
      <c r="A611" s="277"/>
      <c r="B611" s="277"/>
      <c r="C611" s="103"/>
      <c r="D611" s="103"/>
      <c r="E611" s="103"/>
      <c r="F611" s="277"/>
      <c r="G611" s="277"/>
      <c r="H611" s="278"/>
      <c r="I611" s="277"/>
      <c r="J611" s="277"/>
      <c r="K611" s="277"/>
      <c r="L611" s="277"/>
      <c r="M611" s="277"/>
      <c r="N611" s="277"/>
      <c r="O611" s="277"/>
      <c r="P611" s="277"/>
      <c r="Q611" s="277"/>
      <c r="R611" s="277"/>
      <c r="S611" s="277"/>
      <c r="T611" s="518">
        <f t="shared" si="9"/>
        <v>0</v>
      </c>
      <c r="U611" s="277"/>
      <c r="V611" s="277"/>
      <c r="W611" s="277"/>
      <c r="X611" s="277"/>
      <c r="Y611" s="277"/>
      <c r="Z611" s="277"/>
      <c r="AA611" s="277"/>
      <c r="AB611" s="277"/>
      <c r="AC611" s="279"/>
    </row>
    <row r="612" spans="1:29" s="280" customFormat="1" ht="15">
      <c r="A612" s="277"/>
      <c r="B612" s="277"/>
      <c r="C612" s="103"/>
      <c r="D612" s="103"/>
      <c r="E612" s="103"/>
      <c r="F612" s="277"/>
      <c r="G612" s="277"/>
      <c r="H612" s="278"/>
      <c r="I612" s="277"/>
      <c r="J612" s="277"/>
      <c r="K612" s="277"/>
      <c r="L612" s="277"/>
      <c r="M612" s="277"/>
      <c r="N612" s="277"/>
      <c r="O612" s="277"/>
      <c r="P612" s="277"/>
      <c r="Q612" s="277"/>
      <c r="R612" s="277"/>
      <c r="S612" s="277"/>
      <c r="T612" s="518">
        <f t="shared" si="9"/>
        <v>0</v>
      </c>
      <c r="U612" s="277"/>
      <c r="V612" s="277"/>
      <c r="W612" s="277"/>
      <c r="X612" s="277"/>
      <c r="Y612" s="277"/>
      <c r="Z612" s="277"/>
      <c r="AA612" s="277"/>
      <c r="AB612" s="277"/>
      <c r="AC612" s="279"/>
    </row>
    <row r="613" spans="1:29" s="280" customFormat="1" ht="15">
      <c r="A613" s="277"/>
      <c r="B613" s="277"/>
      <c r="C613" s="103"/>
      <c r="D613" s="103"/>
      <c r="E613" s="103"/>
      <c r="F613" s="277"/>
      <c r="G613" s="277"/>
      <c r="H613" s="278"/>
      <c r="I613" s="277"/>
      <c r="J613" s="277"/>
      <c r="K613" s="277"/>
      <c r="L613" s="277"/>
      <c r="M613" s="277"/>
      <c r="N613" s="277"/>
      <c r="O613" s="277"/>
      <c r="P613" s="277"/>
      <c r="Q613" s="277"/>
      <c r="R613" s="277"/>
      <c r="S613" s="277"/>
      <c r="T613" s="518">
        <f t="shared" si="9"/>
        <v>0</v>
      </c>
      <c r="U613" s="277"/>
      <c r="V613" s="277"/>
      <c r="W613" s="277"/>
      <c r="X613" s="277"/>
      <c r="Y613" s="277"/>
      <c r="Z613" s="277"/>
      <c r="AA613" s="277"/>
      <c r="AB613" s="277"/>
      <c r="AC613" s="279"/>
    </row>
    <row r="614" spans="1:29" s="280" customFormat="1" ht="15">
      <c r="A614" s="277"/>
      <c r="B614" s="277"/>
      <c r="C614" s="103"/>
      <c r="D614" s="103"/>
      <c r="E614" s="103"/>
      <c r="F614" s="277"/>
      <c r="G614" s="277"/>
      <c r="H614" s="278"/>
      <c r="I614" s="277"/>
      <c r="J614" s="277"/>
      <c r="K614" s="277"/>
      <c r="L614" s="277"/>
      <c r="M614" s="277"/>
      <c r="N614" s="277"/>
      <c r="O614" s="277"/>
      <c r="P614" s="277"/>
      <c r="Q614" s="277"/>
      <c r="R614" s="277"/>
      <c r="S614" s="277"/>
      <c r="T614" s="518">
        <f t="shared" si="9"/>
        <v>0</v>
      </c>
      <c r="U614" s="277"/>
      <c r="V614" s="277"/>
      <c r="W614" s="277"/>
      <c r="X614" s="277"/>
      <c r="Y614" s="277"/>
      <c r="Z614" s="277"/>
      <c r="AA614" s="277"/>
      <c r="AB614" s="277"/>
      <c r="AC614" s="279"/>
    </row>
    <row r="615" spans="1:29" s="280" customFormat="1" ht="15">
      <c r="A615" s="277"/>
      <c r="B615" s="277"/>
      <c r="C615" s="103"/>
      <c r="D615" s="103"/>
      <c r="E615" s="103"/>
      <c r="F615" s="277"/>
      <c r="G615" s="277"/>
      <c r="H615" s="278"/>
      <c r="I615" s="277"/>
      <c r="J615" s="277"/>
      <c r="K615" s="277"/>
      <c r="L615" s="277"/>
      <c r="M615" s="277"/>
      <c r="N615" s="277"/>
      <c r="O615" s="277"/>
      <c r="P615" s="277"/>
      <c r="Q615" s="277"/>
      <c r="R615" s="277"/>
      <c r="S615" s="277"/>
      <c r="T615" s="518">
        <f t="shared" si="9"/>
        <v>0</v>
      </c>
      <c r="U615" s="277"/>
      <c r="V615" s="277"/>
      <c r="W615" s="277"/>
      <c r="X615" s="277"/>
      <c r="Y615" s="277"/>
      <c r="Z615" s="277"/>
      <c r="AA615" s="277"/>
      <c r="AB615" s="277"/>
      <c r="AC615" s="279"/>
    </row>
    <row r="616" spans="1:29" s="280" customFormat="1" ht="15">
      <c r="A616" s="277"/>
      <c r="B616" s="277"/>
      <c r="C616" s="103"/>
      <c r="D616" s="103"/>
      <c r="E616" s="103"/>
      <c r="F616" s="277"/>
      <c r="G616" s="277"/>
      <c r="H616" s="278"/>
      <c r="I616" s="277"/>
      <c r="J616" s="277"/>
      <c r="K616" s="277"/>
      <c r="L616" s="277"/>
      <c r="M616" s="277"/>
      <c r="N616" s="277"/>
      <c r="O616" s="277"/>
      <c r="P616" s="277"/>
      <c r="Q616" s="277"/>
      <c r="R616" s="277"/>
      <c r="S616" s="277"/>
      <c r="T616" s="518">
        <f t="shared" si="9"/>
        <v>0</v>
      </c>
      <c r="U616" s="277"/>
      <c r="V616" s="277"/>
      <c r="W616" s="277"/>
      <c r="X616" s="277"/>
      <c r="Y616" s="277"/>
      <c r="Z616" s="277"/>
      <c r="AA616" s="277"/>
      <c r="AB616" s="277"/>
      <c r="AC616" s="279"/>
    </row>
    <row r="617" spans="1:29" s="280" customFormat="1" ht="15">
      <c r="A617" s="277"/>
      <c r="B617" s="277"/>
      <c r="C617" s="103"/>
      <c r="D617" s="103"/>
      <c r="E617" s="103"/>
      <c r="F617" s="277"/>
      <c r="G617" s="277"/>
      <c r="H617" s="278"/>
      <c r="I617" s="277"/>
      <c r="J617" s="277"/>
      <c r="K617" s="277"/>
      <c r="L617" s="277"/>
      <c r="M617" s="277"/>
      <c r="N617" s="277"/>
      <c r="O617" s="277"/>
      <c r="P617" s="277"/>
      <c r="Q617" s="277"/>
      <c r="R617" s="277"/>
      <c r="S617" s="277"/>
      <c r="T617" s="518">
        <f t="shared" si="9"/>
        <v>0</v>
      </c>
      <c r="U617" s="277"/>
      <c r="V617" s="277"/>
      <c r="W617" s="277"/>
      <c r="X617" s="277"/>
      <c r="Y617" s="277"/>
      <c r="Z617" s="277"/>
      <c r="AA617" s="277"/>
      <c r="AB617" s="277"/>
      <c r="AC617" s="279"/>
    </row>
    <row r="618" spans="1:29" s="280" customFormat="1" ht="15">
      <c r="A618" s="277"/>
      <c r="B618" s="277"/>
      <c r="C618" s="103"/>
      <c r="D618" s="103"/>
      <c r="E618" s="103"/>
      <c r="F618" s="277"/>
      <c r="G618" s="277"/>
      <c r="H618" s="278"/>
      <c r="I618" s="277"/>
      <c r="J618" s="277"/>
      <c r="K618" s="277"/>
      <c r="L618" s="277"/>
      <c r="M618" s="277"/>
      <c r="N618" s="277"/>
      <c r="O618" s="277"/>
      <c r="P618" s="277"/>
      <c r="Q618" s="277"/>
      <c r="R618" s="277"/>
      <c r="S618" s="277"/>
      <c r="T618" s="518">
        <f t="shared" si="9"/>
        <v>0</v>
      </c>
      <c r="U618" s="277"/>
      <c r="V618" s="277"/>
      <c r="W618" s="277"/>
      <c r="X618" s="277"/>
      <c r="Y618" s="277"/>
      <c r="Z618" s="277"/>
      <c r="AA618" s="277"/>
      <c r="AB618" s="277"/>
      <c r="AC618" s="279"/>
    </row>
    <row r="619" spans="1:29" s="280" customFormat="1" ht="15">
      <c r="A619" s="277"/>
      <c r="B619" s="277"/>
      <c r="C619" s="103"/>
      <c r="D619" s="103"/>
      <c r="E619" s="103"/>
      <c r="F619" s="277"/>
      <c r="G619" s="277"/>
      <c r="H619" s="278"/>
      <c r="I619" s="277"/>
      <c r="J619" s="277"/>
      <c r="K619" s="277"/>
      <c r="L619" s="277"/>
      <c r="M619" s="277"/>
      <c r="N619" s="277"/>
      <c r="O619" s="277"/>
      <c r="P619" s="277"/>
      <c r="Q619" s="277"/>
      <c r="R619" s="277"/>
      <c r="S619" s="277"/>
      <c r="T619" s="518">
        <f t="shared" si="9"/>
        <v>0</v>
      </c>
      <c r="U619" s="277"/>
      <c r="V619" s="277"/>
      <c r="W619" s="277"/>
      <c r="X619" s="277"/>
      <c r="Y619" s="277"/>
      <c r="Z619" s="277"/>
      <c r="AA619" s="277"/>
      <c r="AB619" s="277"/>
      <c r="AC619" s="279"/>
    </row>
    <row r="620" spans="1:29" s="280" customFormat="1" ht="15">
      <c r="A620" s="277"/>
      <c r="B620" s="277"/>
      <c r="C620" s="103"/>
      <c r="D620" s="103"/>
      <c r="E620" s="103"/>
      <c r="F620" s="277"/>
      <c r="G620" s="277"/>
      <c r="H620" s="278"/>
      <c r="I620" s="277"/>
      <c r="J620" s="277"/>
      <c r="K620" s="277"/>
      <c r="L620" s="277"/>
      <c r="M620" s="277"/>
      <c r="N620" s="277"/>
      <c r="O620" s="277"/>
      <c r="P620" s="277"/>
      <c r="Q620" s="277"/>
      <c r="R620" s="277"/>
      <c r="S620" s="277"/>
      <c r="T620" s="518">
        <f t="shared" si="9"/>
        <v>0</v>
      </c>
      <c r="U620" s="277"/>
      <c r="V620" s="277"/>
      <c r="W620" s="277"/>
      <c r="X620" s="277"/>
      <c r="Y620" s="277"/>
      <c r="Z620" s="277"/>
      <c r="AA620" s="277"/>
      <c r="AB620" s="277"/>
      <c r="AC620" s="279"/>
    </row>
    <row r="621" spans="1:29" s="280" customFormat="1" ht="15">
      <c r="A621" s="277"/>
      <c r="B621" s="277"/>
      <c r="C621" s="103"/>
      <c r="D621" s="103"/>
      <c r="E621" s="103"/>
      <c r="F621" s="277"/>
      <c r="G621" s="277"/>
      <c r="H621" s="278"/>
      <c r="I621" s="277"/>
      <c r="J621" s="277"/>
      <c r="K621" s="277"/>
      <c r="L621" s="277"/>
      <c r="M621" s="277"/>
      <c r="N621" s="277"/>
      <c r="O621" s="277"/>
      <c r="P621" s="277"/>
      <c r="Q621" s="277"/>
      <c r="R621" s="277"/>
      <c r="S621" s="277"/>
      <c r="T621" s="518">
        <f t="shared" si="9"/>
        <v>0</v>
      </c>
      <c r="U621" s="277"/>
      <c r="V621" s="277"/>
      <c r="W621" s="277"/>
      <c r="X621" s="277"/>
      <c r="Y621" s="277"/>
      <c r="Z621" s="277"/>
      <c r="AA621" s="277"/>
      <c r="AB621" s="277"/>
      <c r="AC621" s="279"/>
    </row>
    <row r="622" spans="1:29" s="280" customFormat="1" ht="15">
      <c r="A622" s="277"/>
      <c r="B622" s="277"/>
      <c r="C622" s="103"/>
      <c r="D622" s="103"/>
      <c r="E622" s="103"/>
      <c r="F622" s="277"/>
      <c r="G622" s="277"/>
      <c r="H622" s="278"/>
      <c r="I622" s="277"/>
      <c r="J622" s="277"/>
      <c r="K622" s="277"/>
      <c r="L622" s="277"/>
      <c r="M622" s="277"/>
      <c r="N622" s="277"/>
      <c r="O622" s="277"/>
      <c r="P622" s="277"/>
      <c r="Q622" s="277"/>
      <c r="R622" s="277"/>
      <c r="S622" s="277"/>
      <c r="T622" s="518">
        <f t="shared" si="9"/>
        <v>0</v>
      </c>
      <c r="U622" s="277"/>
      <c r="V622" s="277"/>
      <c r="W622" s="277"/>
      <c r="X622" s="277"/>
      <c r="Y622" s="277"/>
      <c r="Z622" s="277"/>
      <c r="AA622" s="277"/>
      <c r="AB622" s="277"/>
      <c r="AC622" s="279"/>
    </row>
    <row r="623" spans="1:29" s="280" customFormat="1" ht="15">
      <c r="A623" s="277"/>
      <c r="B623" s="277"/>
      <c r="C623" s="103"/>
      <c r="D623" s="103"/>
      <c r="E623" s="103"/>
      <c r="F623" s="277"/>
      <c r="G623" s="277"/>
      <c r="H623" s="278"/>
      <c r="I623" s="277"/>
      <c r="J623" s="277"/>
      <c r="K623" s="277"/>
      <c r="L623" s="277"/>
      <c r="M623" s="277"/>
      <c r="N623" s="277"/>
      <c r="O623" s="277"/>
      <c r="P623" s="277"/>
      <c r="Q623" s="277"/>
      <c r="R623" s="277"/>
      <c r="S623" s="277"/>
      <c r="T623" s="518">
        <f t="shared" si="9"/>
        <v>0</v>
      </c>
      <c r="U623" s="277"/>
      <c r="V623" s="277"/>
      <c r="W623" s="277"/>
      <c r="X623" s="277"/>
      <c r="Y623" s="277"/>
      <c r="Z623" s="277"/>
      <c r="AA623" s="277"/>
      <c r="AB623" s="277"/>
      <c r="AC623" s="279"/>
    </row>
    <row r="624" spans="1:29" s="280" customFormat="1" ht="15">
      <c r="A624" s="277"/>
      <c r="B624" s="277"/>
      <c r="C624" s="103"/>
      <c r="D624" s="103"/>
      <c r="E624" s="103"/>
      <c r="F624" s="277"/>
      <c r="G624" s="277"/>
      <c r="H624" s="278"/>
      <c r="I624" s="277"/>
      <c r="J624" s="277"/>
      <c r="K624" s="277"/>
      <c r="L624" s="277"/>
      <c r="M624" s="277"/>
      <c r="N624" s="277"/>
      <c r="O624" s="277"/>
      <c r="P624" s="277"/>
      <c r="Q624" s="277"/>
      <c r="R624" s="277"/>
      <c r="S624" s="277"/>
      <c r="T624" s="518">
        <f t="shared" si="9"/>
        <v>0</v>
      </c>
      <c r="U624" s="277"/>
      <c r="V624" s="277"/>
      <c r="W624" s="277"/>
      <c r="X624" s="277"/>
      <c r="Y624" s="277"/>
      <c r="Z624" s="277"/>
      <c r="AA624" s="277"/>
      <c r="AB624" s="277"/>
      <c r="AC624" s="279"/>
    </row>
    <row r="625" spans="1:29" s="280" customFormat="1" ht="15">
      <c r="A625" s="277"/>
      <c r="B625" s="277"/>
      <c r="C625" s="103"/>
      <c r="D625" s="103"/>
      <c r="E625" s="103"/>
      <c r="F625" s="277"/>
      <c r="G625" s="277"/>
      <c r="H625" s="278"/>
      <c r="I625" s="277"/>
      <c r="J625" s="277"/>
      <c r="K625" s="277"/>
      <c r="L625" s="277"/>
      <c r="M625" s="277"/>
      <c r="N625" s="277"/>
      <c r="O625" s="277"/>
      <c r="P625" s="277"/>
      <c r="Q625" s="277"/>
      <c r="R625" s="277"/>
      <c r="S625" s="277"/>
      <c r="T625" s="518">
        <f t="shared" si="9"/>
        <v>0</v>
      </c>
      <c r="U625" s="277"/>
      <c r="V625" s="277"/>
      <c r="W625" s="277"/>
      <c r="X625" s="277"/>
      <c r="Y625" s="277"/>
      <c r="Z625" s="277"/>
      <c r="AA625" s="277"/>
      <c r="AB625" s="277"/>
      <c r="AC625" s="279"/>
    </row>
    <row r="626" spans="1:29" s="280" customFormat="1" ht="15">
      <c r="A626" s="277"/>
      <c r="B626" s="277"/>
      <c r="C626" s="103"/>
      <c r="D626" s="103"/>
      <c r="E626" s="103"/>
      <c r="F626" s="277"/>
      <c r="G626" s="277"/>
      <c r="H626" s="278"/>
      <c r="I626" s="277"/>
      <c r="J626" s="277"/>
      <c r="K626" s="277"/>
      <c r="L626" s="277"/>
      <c r="M626" s="277"/>
      <c r="N626" s="277"/>
      <c r="O626" s="277"/>
      <c r="P626" s="277"/>
      <c r="Q626" s="277"/>
      <c r="R626" s="277"/>
      <c r="S626" s="277"/>
      <c r="T626" s="518">
        <f t="shared" si="9"/>
        <v>0</v>
      </c>
      <c r="U626" s="277"/>
      <c r="V626" s="277"/>
      <c r="W626" s="277"/>
      <c r="X626" s="277"/>
      <c r="Y626" s="277"/>
      <c r="Z626" s="277"/>
      <c r="AA626" s="277"/>
      <c r="AB626" s="277"/>
      <c r="AC626" s="279"/>
    </row>
    <row r="627" spans="1:29" s="280" customFormat="1" ht="15">
      <c r="A627" s="277"/>
      <c r="B627" s="277"/>
      <c r="C627" s="103"/>
      <c r="D627" s="103"/>
      <c r="E627" s="103"/>
      <c r="F627" s="277"/>
      <c r="G627" s="277"/>
      <c r="H627" s="278"/>
      <c r="I627" s="277"/>
      <c r="J627" s="277"/>
      <c r="K627" s="277"/>
      <c r="L627" s="277"/>
      <c r="M627" s="277"/>
      <c r="N627" s="277"/>
      <c r="O627" s="277"/>
      <c r="P627" s="277"/>
      <c r="Q627" s="277"/>
      <c r="R627" s="277"/>
      <c r="S627" s="277"/>
      <c r="T627" s="518">
        <f t="shared" si="9"/>
        <v>0</v>
      </c>
      <c r="U627" s="277"/>
      <c r="V627" s="277"/>
      <c r="W627" s="277"/>
      <c r="X627" s="277"/>
      <c r="Y627" s="277"/>
      <c r="Z627" s="277"/>
      <c r="AA627" s="277"/>
      <c r="AB627" s="277"/>
      <c r="AC627" s="279"/>
    </row>
    <row r="628" spans="1:29" s="280" customFormat="1" ht="15">
      <c r="A628" s="277"/>
      <c r="B628" s="277"/>
      <c r="C628" s="103"/>
      <c r="D628" s="103"/>
      <c r="E628" s="103"/>
      <c r="F628" s="277"/>
      <c r="G628" s="277"/>
      <c r="H628" s="278"/>
      <c r="I628" s="277"/>
      <c r="J628" s="277"/>
      <c r="K628" s="277"/>
      <c r="L628" s="277"/>
      <c r="M628" s="277"/>
      <c r="N628" s="277"/>
      <c r="O628" s="277"/>
      <c r="P628" s="277"/>
      <c r="Q628" s="277"/>
      <c r="R628" s="277"/>
      <c r="S628" s="277"/>
      <c r="T628" s="518">
        <f t="shared" si="9"/>
        <v>0</v>
      </c>
      <c r="U628" s="277"/>
      <c r="V628" s="277"/>
      <c r="W628" s="277"/>
      <c r="X628" s="277"/>
      <c r="Y628" s="277"/>
      <c r="Z628" s="277"/>
      <c r="AA628" s="277"/>
      <c r="AB628" s="277"/>
      <c r="AC628" s="279"/>
    </row>
    <row r="629" spans="1:29" s="280" customFormat="1" ht="15">
      <c r="A629" s="277"/>
      <c r="B629" s="277"/>
      <c r="C629" s="103"/>
      <c r="D629" s="103"/>
      <c r="E629" s="103"/>
      <c r="F629" s="277"/>
      <c r="G629" s="277"/>
      <c r="H629" s="278"/>
      <c r="I629" s="277"/>
      <c r="J629" s="277"/>
      <c r="K629" s="277"/>
      <c r="L629" s="277"/>
      <c r="M629" s="277"/>
      <c r="N629" s="277"/>
      <c r="O629" s="277"/>
      <c r="P629" s="277"/>
      <c r="Q629" s="277"/>
      <c r="R629" s="277"/>
      <c r="S629" s="277"/>
      <c r="T629" s="518">
        <f t="shared" si="9"/>
        <v>0</v>
      </c>
      <c r="U629" s="277"/>
      <c r="V629" s="277"/>
      <c r="W629" s="277"/>
      <c r="X629" s="277"/>
      <c r="Y629" s="277"/>
      <c r="Z629" s="277"/>
      <c r="AA629" s="277"/>
      <c r="AB629" s="277"/>
      <c r="AC629" s="279"/>
    </row>
    <row r="630" spans="1:29" s="280" customFormat="1" ht="15">
      <c r="A630" s="277"/>
      <c r="B630" s="277"/>
      <c r="C630" s="103"/>
      <c r="D630" s="103"/>
      <c r="E630" s="103"/>
      <c r="F630" s="277"/>
      <c r="G630" s="277"/>
      <c r="H630" s="278"/>
      <c r="I630" s="277"/>
      <c r="J630" s="277"/>
      <c r="K630" s="277"/>
      <c r="L630" s="277"/>
      <c r="M630" s="277"/>
      <c r="N630" s="277"/>
      <c r="O630" s="277"/>
      <c r="P630" s="277"/>
      <c r="Q630" s="277"/>
      <c r="R630" s="277"/>
      <c r="S630" s="277"/>
      <c r="T630" s="518">
        <f t="shared" si="9"/>
        <v>0</v>
      </c>
      <c r="U630" s="277"/>
      <c r="V630" s="277"/>
      <c r="W630" s="277"/>
      <c r="X630" s="277"/>
      <c r="Y630" s="277"/>
      <c r="Z630" s="277"/>
      <c r="AA630" s="277"/>
      <c r="AB630" s="277"/>
      <c r="AC630" s="279"/>
    </row>
    <row r="631" spans="1:29" s="280" customFormat="1" ht="15">
      <c r="A631" s="277"/>
      <c r="B631" s="277"/>
      <c r="C631" s="103"/>
      <c r="D631" s="103"/>
      <c r="E631" s="103"/>
      <c r="F631" s="277"/>
      <c r="G631" s="277"/>
      <c r="H631" s="278"/>
      <c r="I631" s="277"/>
      <c r="J631" s="277"/>
      <c r="K631" s="277"/>
      <c r="L631" s="277"/>
      <c r="M631" s="277"/>
      <c r="N631" s="277"/>
      <c r="O631" s="277"/>
      <c r="P631" s="277"/>
      <c r="Q631" s="277"/>
      <c r="R631" s="277"/>
      <c r="S631" s="277"/>
      <c r="T631" s="518">
        <f t="shared" si="9"/>
        <v>0</v>
      </c>
      <c r="U631" s="277"/>
      <c r="V631" s="277"/>
      <c r="W631" s="277"/>
      <c r="X631" s="277"/>
      <c r="Y631" s="277"/>
      <c r="Z631" s="277"/>
      <c r="AA631" s="277"/>
      <c r="AB631" s="277"/>
      <c r="AC631" s="279"/>
    </row>
    <row r="632" spans="1:29" s="280" customFormat="1" ht="15">
      <c r="A632" s="277"/>
      <c r="B632" s="277"/>
      <c r="C632" s="103"/>
      <c r="D632" s="103"/>
      <c r="E632" s="103"/>
      <c r="F632" s="277"/>
      <c r="G632" s="277"/>
      <c r="H632" s="278"/>
      <c r="I632" s="277"/>
      <c r="J632" s="277"/>
      <c r="K632" s="277"/>
      <c r="L632" s="277"/>
      <c r="M632" s="277"/>
      <c r="N632" s="277"/>
      <c r="O632" s="277"/>
      <c r="P632" s="277"/>
      <c r="Q632" s="277"/>
      <c r="R632" s="277"/>
      <c r="S632" s="277"/>
      <c r="T632" s="518">
        <f t="shared" si="9"/>
        <v>0</v>
      </c>
      <c r="U632" s="277"/>
      <c r="V632" s="277"/>
      <c r="W632" s="277"/>
      <c r="X632" s="277"/>
      <c r="Y632" s="277"/>
      <c r="Z632" s="277"/>
      <c r="AA632" s="277"/>
      <c r="AB632" s="277"/>
      <c r="AC632" s="279"/>
    </row>
    <row r="633" spans="1:29" s="280" customFormat="1" ht="15">
      <c r="A633" s="277"/>
      <c r="B633" s="277"/>
      <c r="C633" s="103"/>
      <c r="D633" s="103"/>
      <c r="E633" s="103"/>
      <c r="F633" s="277"/>
      <c r="G633" s="277"/>
      <c r="H633" s="278"/>
      <c r="I633" s="277"/>
      <c r="J633" s="277"/>
      <c r="K633" s="277"/>
      <c r="L633" s="277"/>
      <c r="M633" s="277"/>
      <c r="N633" s="277"/>
      <c r="O633" s="277"/>
      <c r="P633" s="277"/>
      <c r="Q633" s="277"/>
      <c r="R633" s="277"/>
      <c r="S633" s="277"/>
      <c r="T633" s="518">
        <f t="shared" si="9"/>
        <v>0</v>
      </c>
      <c r="U633" s="277"/>
      <c r="V633" s="277"/>
      <c r="W633" s="277"/>
      <c r="X633" s="277"/>
      <c r="Y633" s="277"/>
      <c r="Z633" s="277"/>
      <c r="AA633" s="277"/>
      <c r="AB633" s="277"/>
      <c r="AC633" s="279"/>
    </row>
    <row r="634" spans="1:29" s="280" customFormat="1" ht="15">
      <c r="A634" s="277"/>
      <c r="B634" s="277"/>
      <c r="C634" s="103"/>
      <c r="D634" s="103"/>
      <c r="E634" s="103"/>
      <c r="F634" s="277"/>
      <c r="G634" s="277"/>
      <c r="H634" s="278"/>
      <c r="I634" s="277"/>
      <c r="J634" s="277"/>
      <c r="K634" s="277"/>
      <c r="L634" s="277"/>
      <c r="M634" s="277"/>
      <c r="N634" s="277"/>
      <c r="O634" s="277"/>
      <c r="P634" s="277"/>
      <c r="Q634" s="277"/>
      <c r="R634" s="277"/>
      <c r="S634" s="277"/>
      <c r="T634" s="518">
        <f t="shared" si="9"/>
        <v>0</v>
      </c>
      <c r="U634" s="277"/>
      <c r="V634" s="277"/>
      <c r="W634" s="277"/>
      <c r="X634" s="277"/>
      <c r="Y634" s="277"/>
      <c r="Z634" s="277"/>
      <c r="AA634" s="277"/>
      <c r="AB634" s="277"/>
      <c r="AC634" s="279"/>
    </row>
    <row r="635" spans="1:29" s="280" customFormat="1" ht="15">
      <c r="A635" s="277"/>
      <c r="B635" s="277"/>
      <c r="C635" s="103"/>
      <c r="D635" s="103"/>
      <c r="E635" s="103"/>
      <c r="F635" s="277"/>
      <c r="G635" s="277"/>
      <c r="H635" s="278"/>
      <c r="I635" s="277"/>
      <c r="J635" s="277"/>
      <c r="K635" s="277"/>
      <c r="L635" s="277"/>
      <c r="M635" s="277"/>
      <c r="N635" s="277"/>
      <c r="O635" s="277"/>
      <c r="P635" s="277"/>
      <c r="Q635" s="277"/>
      <c r="R635" s="277"/>
      <c r="S635" s="277"/>
      <c r="T635" s="518">
        <f t="shared" si="9"/>
        <v>0</v>
      </c>
      <c r="U635" s="277"/>
      <c r="V635" s="277"/>
      <c r="W635" s="277"/>
      <c r="X635" s="277"/>
      <c r="Y635" s="277"/>
      <c r="Z635" s="277"/>
      <c r="AA635" s="277"/>
      <c r="AB635" s="277"/>
      <c r="AC635" s="279"/>
    </row>
    <row r="636" spans="1:29" s="280" customFormat="1" ht="15">
      <c r="A636" s="277"/>
      <c r="B636" s="277"/>
      <c r="C636" s="103"/>
      <c r="D636" s="103"/>
      <c r="E636" s="103"/>
      <c r="F636" s="277"/>
      <c r="G636" s="277"/>
      <c r="H636" s="278"/>
      <c r="I636" s="277"/>
      <c r="J636" s="277"/>
      <c r="K636" s="277"/>
      <c r="L636" s="277"/>
      <c r="M636" s="277"/>
      <c r="N636" s="277"/>
      <c r="O636" s="277"/>
      <c r="P636" s="277"/>
      <c r="Q636" s="277"/>
      <c r="R636" s="277"/>
      <c r="S636" s="277"/>
      <c r="T636" s="518">
        <f t="shared" si="9"/>
        <v>0</v>
      </c>
      <c r="U636" s="277"/>
      <c r="V636" s="277"/>
      <c r="W636" s="277"/>
      <c r="X636" s="277"/>
      <c r="Y636" s="277"/>
      <c r="Z636" s="277"/>
      <c r="AA636" s="277"/>
      <c r="AB636" s="277"/>
      <c r="AC636" s="279"/>
    </row>
    <row r="637" spans="1:29" s="280" customFormat="1" ht="15">
      <c r="A637" s="277"/>
      <c r="B637" s="277"/>
      <c r="C637" s="103"/>
      <c r="D637" s="103"/>
      <c r="E637" s="103"/>
      <c r="F637" s="277"/>
      <c r="G637" s="277"/>
      <c r="H637" s="278"/>
      <c r="I637" s="277"/>
      <c r="J637" s="277"/>
      <c r="K637" s="277"/>
      <c r="L637" s="277"/>
      <c r="M637" s="277"/>
      <c r="N637" s="277"/>
      <c r="O637" s="277"/>
      <c r="P637" s="277"/>
      <c r="Q637" s="277"/>
      <c r="R637" s="277"/>
      <c r="S637" s="277"/>
      <c r="T637" s="518">
        <f t="shared" si="9"/>
        <v>0</v>
      </c>
      <c r="U637" s="277"/>
      <c r="V637" s="277"/>
      <c r="W637" s="277"/>
      <c r="X637" s="277"/>
      <c r="Y637" s="277"/>
      <c r="Z637" s="277"/>
      <c r="AA637" s="277"/>
      <c r="AB637" s="277"/>
      <c r="AC637" s="279"/>
    </row>
    <row r="638" spans="1:29" s="280" customFormat="1" ht="15">
      <c r="A638" s="277"/>
      <c r="B638" s="277"/>
      <c r="C638" s="103"/>
      <c r="D638" s="103"/>
      <c r="E638" s="103"/>
      <c r="F638" s="277"/>
      <c r="G638" s="277"/>
      <c r="H638" s="278"/>
      <c r="I638" s="277"/>
      <c r="J638" s="277"/>
      <c r="K638" s="277"/>
      <c r="L638" s="277"/>
      <c r="M638" s="277"/>
      <c r="N638" s="277"/>
      <c r="O638" s="277"/>
      <c r="P638" s="277"/>
      <c r="Q638" s="277"/>
      <c r="R638" s="277"/>
      <c r="S638" s="277"/>
      <c r="T638" s="518">
        <f t="shared" si="9"/>
        <v>0</v>
      </c>
      <c r="U638" s="277"/>
      <c r="V638" s="277"/>
      <c r="W638" s="277"/>
      <c r="X638" s="277"/>
      <c r="Y638" s="277"/>
      <c r="Z638" s="277"/>
      <c r="AA638" s="277"/>
      <c r="AB638" s="277"/>
      <c r="AC638" s="279"/>
    </row>
    <row r="639" spans="1:29" s="280" customFormat="1" ht="15">
      <c r="A639" s="277"/>
      <c r="B639" s="277"/>
      <c r="C639" s="103"/>
      <c r="D639" s="103"/>
      <c r="E639" s="103"/>
      <c r="F639" s="277"/>
      <c r="G639" s="277"/>
      <c r="H639" s="278"/>
      <c r="I639" s="277"/>
      <c r="J639" s="277"/>
      <c r="K639" s="277"/>
      <c r="L639" s="277"/>
      <c r="M639" s="277"/>
      <c r="N639" s="277"/>
      <c r="O639" s="277"/>
      <c r="P639" s="277"/>
      <c r="Q639" s="277"/>
      <c r="R639" s="277"/>
      <c r="S639" s="277"/>
      <c r="T639" s="518">
        <f t="shared" si="9"/>
        <v>0</v>
      </c>
      <c r="U639" s="277"/>
      <c r="V639" s="277"/>
      <c r="W639" s="277"/>
      <c r="X639" s="277"/>
      <c r="Y639" s="277"/>
      <c r="Z639" s="277"/>
      <c r="AA639" s="277"/>
      <c r="AB639" s="277"/>
      <c r="AC639" s="279"/>
    </row>
    <row r="640" spans="1:29" s="280" customFormat="1" ht="15">
      <c r="A640" s="277"/>
      <c r="B640" s="277"/>
      <c r="C640" s="103"/>
      <c r="D640" s="103"/>
      <c r="E640" s="103"/>
      <c r="F640" s="277"/>
      <c r="G640" s="277"/>
      <c r="H640" s="278"/>
      <c r="I640" s="277"/>
      <c r="J640" s="277"/>
      <c r="K640" s="277"/>
      <c r="L640" s="277"/>
      <c r="M640" s="277"/>
      <c r="N640" s="277"/>
      <c r="O640" s="277"/>
      <c r="P640" s="277"/>
      <c r="Q640" s="277"/>
      <c r="R640" s="277"/>
      <c r="S640" s="277"/>
      <c r="T640" s="518">
        <f t="shared" si="9"/>
        <v>0</v>
      </c>
      <c r="U640" s="277"/>
      <c r="V640" s="277"/>
      <c r="W640" s="277"/>
      <c r="X640" s="277"/>
      <c r="Y640" s="277"/>
      <c r="Z640" s="277"/>
      <c r="AA640" s="277"/>
      <c r="AB640" s="277"/>
      <c r="AC640" s="279"/>
    </row>
    <row r="641" spans="1:29" s="280" customFormat="1" ht="15">
      <c r="A641" s="277"/>
      <c r="B641" s="277"/>
      <c r="C641" s="103"/>
      <c r="D641" s="103"/>
      <c r="E641" s="103"/>
      <c r="F641" s="277"/>
      <c r="G641" s="277"/>
      <c r="H641" s="278"/>
      <c r="I641" s="277"/>
      <c r="J641" s="277"/>
      <c r="K641" s="277"/>
      <c r="L641" s="277"/>
      <c r="M641" s="277"/>
      <c r="N641" s="277"/>
      <c r="O641" s="277"/>
      <c r="P641" s="277"/>
      <c r="Q641" s="277"/>
      <c r="R641" s="277"/>
      <c r="S641" s="277"/>
      <c r="T641" s="518">
        <f t="shared" si="9"/>
        <v>0</v>
      </c>
      <c r="U641" s="277"/>
      <c r="V641" s="277"/>
      <c r="W641" s="277"/>
      <c r="X641" s="277"/>
      <c r="Y641" s="277"/>
      <c r="Z641" s="277"/>
      <c r="AA641" s="277"/>
      <c r="AB641" s="277"/>
      <c r="AC641" s="279"/>
    </row>
    <row r="642" spans="1:29" s="280" customFormat="1" ht="15">
      <c r="A642" s="277"/>
      <c r="B642" s="277"/>
      <c r="C642" s="103"/>
      <c r="D642" s="103"/>
      <c r="E642" s="103"/>
      <c r="F642" s="277"/>
      <c r="G642" s="277"/>
      <c r="H642" s="278"/>
      <c r="I642" s="277"/>
      <c r="J642" s="277"/>
      <c r="K642" s="277"/>
      <c r="L642" s="277"/>
      <c r="M642" s="277"/>
      <c r="N642" s="277"/>
      <c r="O642" s="277"/>
      <c r="P642" s="277"/>
      <c r="Q642" s="277"/>
      <c r="R642" s="277"/>
      <c r="S642" s="277"/>
      <c r="T642" s="518">
        <f t="shared" si="9"/>
        <v>0</v>
      </c>
      <c r="U642" s="277"/>
      <c r="V642" s="277"/>
      <c r="W642" s="277"/>
      <c r="X642" s="277"/>
      <c r="Y642" s="277"/>
      <c r="Z642" s="277"/>
      <c r="AA642" s="277"/>
      <c r="AB642" s="277"/>
      <c r="AC642" s="279"/>
    </row>
    <row r="643" spans="1:29" s="280" customFormat="1" ht="15">
      <c r="A643" s="277"/>
      <c r="B643" s="277"/>
      <c r="C643" s="103"/>
      <c r="D643" s="103"/>
      <c r="E643" s="103"/>
      <c r="F643" s="277"/>
      <c r="G643" s="277"/>
      <c r="H643" s="278"/>
      <c r="I643" s="277"/>
      <c r="J643" s="277"/>
      <c r="K643" s="277"/>
      <c r="L643" s="277"/>
      <c r="M643" s="277"/>
      <c r="N643" s="277"/>
      <c r="O643" s="277"/>
      <c r="P643" s="277"/>
      <c r="Q643" s="277"/>
      <c r="R643" s="277"/>
      <c r="S643" s="277"/>
      <c r="T643" s="518">
        <f t="shared" si="9"/>
        <v>0</v>
      </c>
      <c r="U643" s="277"/>
      <c r="V643" s="277"/>
      <c r="W643" s="277"/>
      <c r="X643" s="277"/>
      <c r="Y643" s="277"/>
      <c r="Z643" s="277"/>
      <c r="AA643" s="277"/>
      <c r="AB643" s="277"/>
      <c r="AC643" s="279"/>
    </row>
    <row r="644" spans="1:29" s="280" customFormat="1" ht="15">
      <c r="A644" s="277"/>
      <c r="B644" s="277"/>
      <c r="C644" s="103"/>
      <c r="D644" s="103"/>
      <c r="E644" s="103"/>
      <c r="F644" s="277"/>
      <c r="G644" s="277"/>
      <c r="H644" s="278"/>
      <c r="I644" s="277"/>
      <c r="J644" s="277"/>
      <c r="K644" s="277"/>
      <c r="L644" s="277"/>
      <c r="M644" s="277"/>
      <c r="N644" s="277"/>
      <c r="O644" s="277"/>
      <c r="P644" s="277"/>
      <c r="Q644" s="277"/>
      <c r="R644" s="277"/>
      <c r="S644" s="277"/>
      <c r="T644" s="518">
        <f t="shared" si="9"/>
        <v>0</v>
      </c>
      <c r="U644" s="277"/>
      <c r="V644" s="277"/>
      <c r="W644" s="277"/>
      <c r="X644" s="277"/>
      <c r="Y644" s="277"/>
      <c r="Z644" s="277"/>
      <c r="AA644" s="277"/>
      <c r="AB644" s="277"/>
      <c r="AC644" s="279"/>
    </row>
    <row r="645" spans="1:29" s="280" customFormat="1" ht="15">
      <c r="A645" s="277"/>
      <c r="B645" s="277"/>
      <c r="C645" s="103"/>
      <c r="D645" s="103"/>
      <c r="E645" s="103"/>
      <c r="F645" s="277"/>
      <c r="G645" s="277"/>
      <c r="H645" s="278"/>
      <c r="I645" s="277"/>
      <c r="J645" s="277"/>
      <c r="K645" s="277"/>
      <c r="L645" s="277"/>
      <c r="M645" s="277"/>
      <c r="N645" s="277"/>
      <c r="O645" s="277"/>
      <c r="P645" s="277"/>
      <c r="Q645" s="277"/>
      <c r="R645" s="277"/>
      <c r="S645" s="277"/>
      <c r="T645" s="518">
        <f t="shared" si="9"/>
        <v>0</v>
      </c>
      <c r="U645" s="277"/>
      <c r="V645" s="277"/>
      <c r="W645" s="277"/>
      <c r="X645" s="277"/>
      <c r="Y645" s="277"/>
      <c r="Z645" s="277"/>
      <c r="AA645" s="277"/>
      <c r="AB645" s="277"/>
      <c r="AC645" s="279"/>
    </row>
    <row r="646" spans="1:29" s="280" customFormat="1" ht="15">
      <c r="A646" s="277"/>
      <c r="B646" s="277"/>
      <c r="C646" s="103"/>
      <c r="D646" s="103"/>
      <c r="E646" s="103"/>
      <c r="F646" s="277"/>
      <c r="G646" s="277"/>
      <c r="H646" s="278"/>
      <c r="I646" s="277"/>
      <c r="J646" s="277"/>
      <c r="K646" s="277"/>
      <c r="L646" s="277"/>
      <c r="M646" s="277"/>
      <c r="N646" s="277"/>
      <c r="O646" s="277"/>
      <c r="P646" s="277"/>
      <c r="Q646" s="277"/>
      <c r="R646" s="277"/>
      <c r="S646" s="277"/>
      <c r="T646" s="518">
        <f t="shared" si="9"/>
        <v>0</v>
      </c>
      <c r="U646" s="277"/>
      <c r="V646" s="277"/>
      <c r="W646" s="277"/>
      <c r="X646" s="277"/>
      <c r="Y646" s="277"/>
      <c r="Z646" s="277"/>
      <c r="AA646" s="277"/>
      <c r="AB646" s="277"/>
      <c r="AC646" s="279"/>
    </row>
    <row r="647" spans="1:29" s="280" customFormat="1" ht="15">
      <c r="A647" s="277"/>
      <c r="B647" s="277"/>
      <c r="C647" s="103"/>
      <c r="D647" s="103"/>
      <c r="E647" s="103"/>
      <c r="F647" s="277"/>
      <c r="G647" s="277"/>
      <c r="H647" s="278"/>
      <c r="I647" s="277"/>
      <c r="J647" s="277"/>
      <c r="K647" s="277"/>
      <c r="L647" s="277"/>
      <c r="M647" s="277"/>
      <c r="N647" s="277"/>
      <c r="O647" s="277"/>
      <c r="P647" s="277"/>
      <c r="Q647" s="277"/>
      <c r="R647" s="277"/>
      <c r="S647" s="277"/>
      <c r="T647" s="518">
        <f t="shared" si="9"/>
        <v>0</v>
      </c>
      <c r="U647" s="277"/>
      <c r="V647" s="277"/>
      <c r="W647" s="277"/>
      <c r="X647" s="277"/>
      <c r="Y647" s="277"/>
      <c r="Z647" s="277"/>
      <c r="AA647" s="277"/>
      <c r="AB647" s="277"/>
      <c r="AC647" s="279"/>
    </row>
    <row r="648" spans="1:29" s="280" customFormat="1" ht="15">
      <c r="A648" s="277"/>
      <c r="B648" s="277"/>
      <c r="C648" s="103"/>
      <c r="D648" s="103"/>
      <c r="E648" s="103"/>
      <c r="F648" s="277"/>
      <c r="G648" s="277"/>
      <c r="H648" s="278"/>
      <c r="I648" s="277"/>
      <c r="J648" s="277"/>
      <c r="K648" s="277"/>
      <c r="L648" s="277"/>
      <c r="M648" s="277"/>
      <c r="N648" s="277"/>
      <c r="O648" s="277"/>
      <c r="P648" s="277"/>
      <c r="Q648" s="277"/>
      <c r="R648" s="277"/>
      <c r="S648" s="277"/>
      <c r="T648" s="518">
        <f t="shared" si="9"/>
        <v>0</v>
      </c>
      <c r="U648" s="277"/>
      <c r="V648" s="277"/>
      <c r="W648" s="277"/>
      <c r="X648" s="277"/>
      <c r="Y648" s="277"/>
      <c r="Z648" s="277"/>
      <c r="AA648" s="277"/>
      <c r="AB648" s="277"/>
      <c r="AC648" s="279"/>
    </row>
    <row r="649" spans="1:29" s="280" customFormat="1" ht="15">
      <c r="A649" s="277"/>
      <c r="B649" s="277"/>
      <c r="C649" s="103"/>
      <c r="D649" s="103"/>
      <c r="E649" s="103"/>
      <c r="F649" s="277"/>
      <c r="G649" s="277"/>
      <c r="H649" s="278"/>
      <c r="I649" s="277"/>
      <c r="J649" s="277"/>
      <c r="K649" s="277"/>
      <c r="L649" s="277"/>
      <c r="M649" s="277"/>
      <c r="N649" s="277"/>
      <c r="O649" s="277"/>
      <c r="P649" s="277"/>
      <c r="Q649" s="277"/>
      <c r="R649" s="277"/>
      <c r="S649" s="277"/>
      <c r="T649" s="518">
        <f t="shared" si="9"/>
        <v>0</v>
      </c>
      <c r="U649" s="277"/>
      <c r="V649" s="277"/>
      <c r="W649" s="277"/>
      <c r="X649" s="277"/>
      <c r="Y649" s="277"/>
      <c r="Z649" s="277"/>
      <c r="AA649" s="277"/>
      <c r="AB649" s="277"/>
      <c r="AC649" s="279"/>
    </row>
    <row r="650" spans="1:29" s="280" customFormat="1" ht="15">
      <c r="A650" s="277"/>
      <c r="B650" s="277"/>
      <c r="C650" s="103"/>
      <c r="D650" s="103"/>
      <c r="E650" s="103"/>
      <c r="F650" s="277"/>
      <c r="G650" s="277"/>
      <c r="H650" s="278"/>
      <c r="I650" s="277"/>
      <c r="J650" s="277"/>
      <c r="K650" s="277"/>
      <c r="L650" s="277"/>
      <c r="M650" s="277"/>
      <c r="N650" s="277"/>
      <c r="O650" s="277"/>
      <c r="P650" s="277"/>
      <c r="Q650" s="277"/>
      <c r="R650" s="277"/>
      <c r="S650" s="277"/>
      <c r="T650" s="518">
        <f t="shared" si="9"/>
        <v>0</v>
      </c>
      <c r="U650" s="277"/>
      <c r="V650" s="277"/>
      <c r="W650" s="277"/>
      <c r="X650" s="277"/>
      <c r="Y650" s="277"/>
      <c r="Z650" s="277"/>
      <c r="AA650" s="277"/>
      <c r="AB650" s="277"/>
      <c r="AC650" s="279"/>
    </row>
    <row r="651" spans="1:29" s="280" customFormat="1" ht="15">
      <c r="A651" s="277"/>
      <c r="B651" s="277"/>
      <c r="C651" s="103"/>
      <c r="D651" s="103"/>
      <c r="E651" s="103"/>
      <c r="F651" s="277"/>
      <c r="G651" s="277"/>
      <c r="H651" s="278"/>
      <c r="I651" s="277"/>
      <c r="J651" s="277"/>
      <c r="K651" s="277"/>
      <c r="L651" s="277"/>
      <c r="M651" s="277"/>
      <c r="N651" s="277"/>
      <c r="O651" s="277"/>
      <c r="P651" s="277"/>
      <c r="Q651" s="277"/>
      <c r="R651" s="277"/>
      <c r="S651" s="277"/>
      <c r="T651" s="518">
        <f t="shared" si="9"/>
        <v>0</v>
      </c>
      <c r="U651" s="277"/>
      <c r="V651" s="277"/>
      <c r="W651" s="277"/>
      <c r="X651" s="277"/>
      <c r="Y651" s="277"/>
      <c r="Z651" s="277"/>
      <c r="AA651" s="277"/>
      <c r="AB651" s="277"/>
      <c r="AC651" s="279"/>
    </row>
    <row r="652" spans="1:29" s="280" customFormat="1" ht="15">
      <c r="A652" s="277"/>
      <c r="B652" s="277"/>
      <c r="C652" s="103"/>
      <c r="D652" s="103"/>
      <c r="E652" s="103"/>
      <c r="F652" s="277"/>
      <c r="G652" s="277"/>
      <c r="H652" s="278"/>
      <c r="I652" s="277"/>
      <c r="J652" s="277"/>
      <c r="K652" s="277"/>
      <c r="L652" s="277"/>
      <c r="M652" s="277"/>
      <c r="N652" s="277"/>
      <c r="O652" s="277"/>
      <c r="P652" s="277"/>
      <c r="Q652" s="277"/>
      <c r="R652" s="277"/>
      <c r="S652" s="277"/>
      <c r="T652" s="518">
        <f t="shared" si="9"/>
        <v>0</v>
      </c>
      <c r="U652" s="277"/>
      <c r="V652" s="277"/>
      <c r="W652" s="277"/>
      <c r="X652" s="277"/>
      <c r="Y652" s="277"/>
      <c r="Z652" s="277"/>
      <c r="AA652" s="277"/>
      <c r="AB652" s="277"/>
      <c r="AC652" s="279"/>
    </row>
    <row r="653" spans="1:29" s="280" customFormat="1" ht="15">
      <c r="A653" s="277"/>
      <c r="B653" s="277"/>
      <c r="C653" s="103"/>
      <c r="D653" s="103"/>
      <c r="E653" s="103"/>
      <c r="F653" s="277"/>
      <c r="G653" s="277"/>
      <c r="H653" s="278"/>
      <c r="I653" s="277"/>
      <c r="J653" s="277"/>
      <c r="K653" s="277"/>
      <c r="L653" s="277"/>
      <c r="M653" s="277"/>
      <c r="N653" s="277"/>
      <c r="O653" s="277"/>
      <c r="P653" s="277"/>
      <c r="Q653" s="277"/>
      <c r="R653" s="277"/>
      <c r="S653" s="277"/>
      <c r="T653" s="518">
        <f t="shared" si="9"/>
        <v>0</v>
      </c>
      <c r="U653" s="277"/>
      <c r="V653" s="277"/>
      <c r="W653" s="277"/>
      <c r="X653" s="277"/>
      <c r="Y653" s="277"/>
      <c r="Z653" s="277"/>
      <c r="AA653" s="277"/>
      <c r="AB653" s="277"/>
      <c r="AC653" s="279"/>
    </row>
    <row r="654" spans="1:29" s="280" customFormat="1" ht="15">
      <c r="A654" s="277"/>
      <c r="B654" s="277"/>
      <c r="C654" s="103"/>
      <c r="D654" s="103"/>
      <c r="E654" s="103"/>
      <c r="F654" s="277"/>
      <c r="G654" s="277"/>
      <c r="H654" s="278"/>
      <c r="I654" s="277"/>
      <c r="J654" s="277"/>
      <c r="K654" s="277"/>
      <c r="L654" s="277"/>
      <c r="M654" s="277"/>
      <c r="N654" s="277"/>
      <c r="O654" s="277"/>
      <c r="P654" s="277"/>
      <c r="Q654" s="277"/>
      <c r="R654" s="277"/>
      <c r="S654" s="277"/>
      <c r="T654" s="518">
        <f t="shared" ref="T654:T717" si="10">SUM($I654:$S654)</f>
        <v>0</v>
      </c>
      <c r="U654" s="277"/>
      <c r="V654" s="277"/>
      <c r="W654" s="277"/>
      <c r="X654" s="277"/>
      <c r="Y654" s="277"/>
      <c r="Z654" s="277"/>
      <c r="AA654" s="277"/>
      <c r="AB654" s="277"/>
      <c r="AC654" s="279"/>
    </row>
    <row r="655" spans="1:29" s="280" customFormat="1" ht="15">
      <c r="A655" s="277"/>
      <c r="B655" s="277"/>
      <c r="C655" s="103"/>
      <c r="D655" s="103"/>
      <c r="E655" s="103"/>
      <c r="F655" s="277"/>
      <c r="G655" s="277"/>
      <c r="H655" s="278"/>
      <c r="I655" s="277"/>
      <c r="J655" s="277"/>
      <c r="K655" s="277"/>
      <c r="L655" s="277"/>
      <c r="M655" s="277"/>
      <c r="N655" s="277"/>
      <c r="O655" s="277"/>
      <c r="P655" s="277"/>
      <c r="Q655" s="277"/>
      <c r="R655" s="277"/>
      <c r="S655" s="277"/>
      <c r="T655" s="518">
        <f t="shared" si="10"/>
        <v>0</v>
      </c>
      <c r="U655" s="277"/>
      <c r="V655" s="277"/>
      <c r="W655" s="277"/>
      <c r="X655" s="277"/>
      <c r="Y655" s="277"/>
      <c r="Z655" s="277"/>
      <c r="AA655" s="277"/>
      <c r="AB655" s="277"/>
      <c r="AC655" s="279"/>
    </row>
    <row r="656" spans="1:29" s="280" customFormat="1" ht="15">
      <c r="A656" s="277"/>
      <c r="B656" s="277"/>
      <c r="C656" s="103"/>
      <c r="D656" s="103"/>
      <c r="E656" s="103"/>
      <c r="F656" s="277"/>
      <c r="G656" s="277"/>
      <c r="H656" s="278"/>
      <c r="I656" s="277"/>
      <c r="J656" s="277"/>
      <c r="K656" s="277"/>
      <c r="L656" s="277"/>
      <c r="M656" s="277"/>
      <c r="N656" s="277"/>
      <c r="O656" s="277"/>
      <c r="P656" s="277"/>
      <c r="Q656" s="277"/>
      <c r="R656" s="277"/>
      <c r="S656" s="277"/>
      <c r="T656" s="518">
        <f t="shared" si="10"/>
        <v>0</v>
      </c>
      <c r="U656" s="277"/>
      <c r="V656" s="277"/>
      <c r="W656" s="277"/>
      <c r="X656" s="277"/>
      <c r="Y656" s="277"/>
      <c r="Z656" s="277"/>
      <c r="AA656" s="277"/>
      <c r="AB656" s="277"/>
      <c r="AC656" s="279"/>
    </row>
    <row r="657" spans="1:29" s="280" customFormat="1" ht="15">
      <c r="A657" s="277"/>
      <c r="B657" s="277"/>
      <c r="C657" s="103"/>
      <c r="D657" s="103"/>
      <c r="E657" s="103"/>
      <c r="F657" s="277"/>
      <c r="G657" s="277"/>
      <c r="H657" s="278"/>
      <c r="I657" s="277"/>
      <c r="J657" s="277"/>
      <c r="K657" s="277"/>
      <c r="L657" s="277"/>
      <c r="M657" s="277"/>
      <c r="N657" s="277"/>
      <c r="O657" s="277"/>
      <c r="P657" s="277"/>
      <c r="Q657" s="277"/>
      <c r="R657" s="277"/>
      <c r="S657" s="277"/>
      <c r="T657" s="518">
        <f t="shared" si="10"/>
        <v>0</v>
      </c>
      <c r="U657" s="277"/>
      <c r="V657" s="277"/>
      <c r="W657" s="277"/>
      <c r="X657" s="277"/>
      <c r="Y657" s="277"/>
      <c r="Z657" s="277"/>
      <c r="AA657" s="277"/>
      <c r="AB657" s="277"/>
      <c r="AC657" s="279"/>
    </row>
    <row r="658" spans="1:29" s="280" customFormat="1" ht="15">
      <c r="A658" s="277"/>
      <c r="B658" s="277"/>
      <c r="C658" s="103"/>
      <c r="D658" s="103"/>
      <c r="E658" s="103"/>
      <c r="F658" s="277"/>
      <c r="G658" s="277"/>
      <c r="H658" s="278"/>
      <c r="I658" s="277"/>
      <c r="J658" s="277"/>
      <c r="K658" s="277"/>
      <c r="L658" s="277"/>
      <c r="M658" s="277"/>
      <c r="N658" s="277"/>
      <c r="O658" s="277"/>
      <c r="P658" s="277"/>
      <c r="Q658" s="277"/>
      <c r="R658" s="277"/>
      <c r="S658" s="277"/>
      <c r="T658" s="518">
        <f t="shared" si="10"/>
        <v>0</v>
      </c>
      <c r="U658" s="277"/>
      <c r="V658" s="277"/>
      <c r="W658" s="277"/>
      <c r="X658" s="277"/>
      <c r="Y658" s="277"/>
      <c r="Z658" s="277"/>
      <c r="AA658" s="277"/>
      <c r="AB658" s="277"/>
      <c r="AC658" s="279"/>
    </row>
    <row r="659" spans="1:29" s="280" customFormat="1" ht="15">
      <c r="A659" s="277"/>
      <c r="B659" s="277"/>
      <c r="C659" s="103"/>
      <c r="D659" s="103"/>
      <c r="E659" s="103"/>
      <c r="F659" s="277"/>
      <c r="G659" s="277"/>
      <c r="H659" s="278"/>
      <c r="I659" s="277"/>
      <c r="J659" s="277"/>
      <c r="K659" s="277"/>
      <c r="L659" s="277"/>
      <c r="M659" s="277"/>
      <c r="N659" s="277"/>
      <c r="O659" s="277"/>
      <c r="P659" s="277"/>
      <c r="Q659" s="277"/>
      <c r="R659" s="277"/>
      <c r="S659" s="277"/>
      <c r="T659" s="518">
        <f t="shared" si="10"/>
        <v>0</v>
      </c>
      <c r="U659" s="277"/>
      <c r="V659" s="277"/>
      <c r="W659" s="277"/>
      <c r="X659" s="277"/>
      <c r="Y659" s="277"/>
      <c r="Z659" s="277"/>
      <c r="AA659" s="277"/>
      <c r="AB659" s="277"/>
      <c r="AC659" s="279"/>
    </row>
    <row r="660" spans="1:29" s="280" customFormat="1" ht="15">
      <c r="A660" s="277"/>
      <c r="B660" s="277"/>
      <c r="C660" s="103"/>
      <c r="D660" s="103"/>
      <c r="E660" s="103"/>
      <c r="F660" s="277"/>
      <c r="G660" s="277"/>
      <c r="H660" s="278"/>
      <c r="I660" s="277"/>
      <c r="J660" s="277"/>
      <c r="K660" s="277"/>
      <c r="L660" s="277"/>
      <c r="M660" s="277"/>
      <c r="N660" s="277"/>
      <c r="O660" s="277"/>
      <c r="P660" s="277"/>
      <c r="Q660" s="277"/>
      <c r="R660" s="277"/>
      <c r="S660" s="277"/>
      <c r="T660" s="518">
        <f t="shared" si="10"/>
        <v>0</v>
      </c>
      <c r="U660" s="277"/>
      <c r="V660" s="277"/>
      <c r="W660" s="277"/>
      <c r="X660" s="277"/>
      <c r="Y660" s="277"/>
      <c r="Z660" s="277"/>
      <c r="AA660" s="277"/>
      <c r="AB660" s="277"/>
      <c r="AC660" s="279"/>
    </row>
    <row r="661" spans="1:29" s="280" customFormat="1" ht="15">
      <c r="A661" s="277"/>
      <c r="B661" s="277"/>
      <c r="C661" s="103"/>
      <c r="D661" s="103"/>
      <c r="E661" s="103"/>
      <c r="F661" s="277"/>
      <c r="G661" s="277"/>
      <c r="H661" s="278"/>
      <c r="I661" s="277"/>
      <c r="J661" s="277"/>
      <c r="K661" s="277"/>
      <c r="L661" s="277"/>
      <c r="M661" s="277"/>
      <c r="N661" s="277"/>
      <c r="O661" s="277"/>
      <c r="P661" s="277"/>
      <c r="Q661" s="277"/>
      <c r="R661" s="277"/>
      <c r="S661" s="277"/>
      <c r="T661" s="518">
        <f t="shared" si="10"/>
        <v>0</v>
      </c>
      <c r="U661" s="277"/>
      <c r="V661" s="277"/>
      <c r="W661" s="277"/>
      <c r="X661" s="277"/>
      <c r="Y661" s="277"/>
      <c r="Z661" s="277"/>
      <c r="AA661" s="277"/>
      <c r="AB661" s="277"/>
      <c r="AC661" s="279"/>
    </row>
    <row r="662" spans="1:29" s="280" customFormat="1" ht="15">
      <c r="A662" s="277"/>
      <c r="B662" s="277"/>
      <c r="C662" s="103"/>
      <c r="D662" s="103"/>
      <c r="E662" s="103"/>
      <c r="F662" s="277"/>
      <c r="G662" s="277"/>
      <c r="H662" s="278"/>
      <c r="I662" s="277"/>
      <c r="J662" s="277"/>
      <c r="K662" s="277"/>
      <c r="L662" s="277"/>
      <c r="M662" s="277"/>
      <c r="N662" s="277"/>
      <c r="O662" s="277"/>
      <c r="P662" s="277"/>
      <c r="Q662" s="277"/>
      <c r="R662" s="277"/>
      <c r="S662" s="277"/>
      <c r="T662" s="518">
        <f t="shared" si="10"/>
        <v>0</v>
      </c>
      <c r="U662" s="277"/>
      <c r="V662" s="277"/>
      <c r="W662" s="277"/>
      <c r="X662" s="277"/>
      <c r="Y662" s="277"/>
      <c r="Z662" s="277"/>
      <c r="AA662" s="277"/>
      <c r="AB662" s="277"/>
      <c r="AC662" s="279"/>
    </row>
    <row r="663" spans="1:29" s="280" customFormat="1" ht="15">
      <c r="A663" s="277"/>
      <c r="B663" s="277"/>
      <c r="C663" s="103"/>
      <c r="D663" s="103"/>
      <c r="E663" s="103"/>
      <c r="F663" s="277"/>
      <c r="G663" s="277"/>
      <c r="H663" s="278"/>
      <c r="I663" s="277"/>
      <c r="J663" s="277"/>
      <c r="K663" s="277"/>
      <c r="L663" s="277"/>
      <c r="M663" s="277"/>
      <c r="N663" s="277"/>
      <c r="O663" s="277"/>
      <c r="P663" s="277"/>
      <c r="Q663" s="277"/>
      <c r="R663" s="277"/>
      <c r="S663" s="277"/>
      <c r="T663" s="518">
        <f t="shared" si="10"/>
        <v>0</v>
      </c>
      <c r="U663" s="277"/>
      <c r="V663" s="277"/>
      <c r="W663" s="277"/>
      <c r="X663" s="277"/>
      <c r="Y663" s="277"/>
      <c r="Z663" s="277"/>
      <c r="AA663" s="277"/>
      <c r="AB663" s="277"/>
      <c r="AC663" s="279"/>
    </row>
    <row r="664" spans="1:29" s="280" customFormat="1" ht="15">
      <c r="A664" s="277"/>
      <c r="B664" s="277"/>
      <c r="C664" s="103"/>
      <c r="D664" s="103"/>
      <c r="E664" s="103"/>
      <c r="F664" s="277"/>
      <c r="G664" s="277"/>
      <c r="H664" s="278"/>
      <c r="I664" s="277"/>
      <c r="J664" s="277"/>
      <c r="K664" s="277"/>
      <c r="L664" s="277"/>
      <c r="M664" s="277"/>
      <c r="N664" s="277"/>
      <c r="O664" s="277"/>
      <c r="P664" s="277"/>
      <c r="Q664" s="277"/>
      <c r="R664" s="277"/>
      <c r="S664" s="277"/>
      <c r="T664" s="518">
        <f t="shared" si="10"/>
        <v>0</v>
      </c>
      <c r="U664" s="277"/>
      <c r="V664" s="277"/>
      <c r="W664" s="277"/>
      <c r="X664" s="277"/>
      <c r="Y664" s="277"/>
      <c r="Z664" s="277"/>
      <c r="AA664" s="277"/>
      <c r="AB664" s="277"/>
      <c r="AC664" s="279"/>
    </row>
    <row r="665" spans="1:29" s="280" customFormat="1" ht="15">
      <c r="A665" s="277"/>
      <c r="B665" s="277"/>
      <c r="C665" s="103"/>
      <c r="D665" s="103"/>
      <c r="E665" s="103"/>
      <c r="F665" s="277"/>
      <c r="G665" s="277"/>
      <c r="H665" s="278"/>
      <c r="I665" s="277"/>
      <c r="J665" s="277"/>
      <c r="K665" s="277"/>
      <c r="L665" s="277"/>
      <c r="M665" s="277"/>
      <c r="N665" s="277"/>
      <c r="O665" s="277"/>
      <c r="P665" s="277"/>
      <c r="Q665" s="277"/>
      <c r="R665" s="277"/>
      <c r="S665" s="277"/>
      <c r="T665" s="518">
        <f t="shared" si="10"/>
        <v>0</v>
      </c>
      <c r="U665" s="277"/>
      <c r="V665" s="277"/>
      <c r="W665" s="277"/>
      <c r="X665" s="277"/>
      <c r="Y665" s="277"/>
      <c r="Z665" s="277"/>
      <c r="AA665" s="277"/>
      <c r="AB665" s="277"/>
      <c r="AC665" s="279"/>
    </row>
    <row r="666" spans="1:29" s="280" customFormat="1" ht="15">
      <c r="A666" s="277"/>
      <c r="B666" s="277"/>
      <c r="C666" s="103"/>
      <c r="D666" s="103"/>
      <c r="E666" s="103"/>
      <c r="F666" s="277"/>
      <c r="G666" s="277"/>
      <c r="H666" s="278"/>
      <c r="I666" s="277"/>
      <c r="J666" s="277"/>
      <c r="K666" s="277"/>
      <c r="L666" s="277"/>
      <c r="M666" s="277"/>
      <c r="N666" s="277"/>
      <c r="O666" s="277"/>
      <c r="P666" s="277"/>
      <c r="Q666" s="277"/>
      <c r="R666" s="277"/>
      <c r="S666" s="277"/>
      <c r="T666" s="518">
        <f t="shared" si="10"/>
        <v>0</v>
      </c>
      <c r="U666" s="277"/>
      <c r="V666" s="277"/>
      <c r="W666" s="277"/>
      <c r="X666" s="277"/>
      <c r="Y666" s="277"/>
      <c r="Z666" s="277"/>
      <c r="AA666" s="277"/>
      <c r="AB666" s="277"/>
      <c r="AC666" s="279"/>
    </row>
    <row r="667" spans="1:29" s="280" customFormat="1" ht="15">
      <c r="A667" s="277"/>
      <c r="B667" s="277"/>
      <c r="C667" s="103"/>
      <c r="D667" s="103"/>
      <c r="E667" s="103"/>
      <c r="F667" s="277"/>
      <c r="G667" s="277"/>
      <c r="H667" s="278"/>
      <c r="I667" s="277"/>
      <c r="J667" s="277"/>
      <c r="K667" s="277"/>
      <c r="L667" s="277"/>
      <c r="M667" s="277"/>
      <c r="N667" s="277"/>
      <c r="O667" s="277"/>
      <c r="P667" s="277"/>
      <c r="Q667" s="277"/>
      <c r="R667" s="277"/>
      <c r="S667" s="277"/>
      <c r="T667" s="518">
        <f t="shared" si="10"/>
        <v>0</v>
      </c>
      <c r="U667" s="277"/>
      <c r="V667" s="277"/>
      <c r="W667" s="277"/>
      <c r="X667" s="277"/>
      <c r="Y667" s="277"/>
      <c r="Z667" s="277"/>
      <c r="AA667" s="277"/>
      <c r="AB667" s="277"/>
      <c r="AC667" s="279"/>
    </row>
    <row r="668" spans="1:29" s="280" customFormat="1" ht="15">
      <c r="A668" s="277"/>
      <c r="B668" s="277"/>
      <c r="C668" s="103"/>
      <c r="D668" s="103"/>
      <c r="E668" s="103"/>
      <c r="F668" s="277"/>
      <c r="G668" s="277"/>
      <c r="H668" s="278"/>
      <c r="I668" s="277"/>
      <c r="J668" s="277"/>
      <c r="K668" s="277"/>
      <c r="L668" s="277"/>
      <c r="M668" s="277"/>
      <c r="N668" s="277"/>
      <c r="O668" s="277"/>
      <c r="P668" s="277"/>
      <c r="Q668" s="277"/>
      <c r="R668" s="277"/>
      <c r="S668" s="277"/>
      <c r="T668" s="518">
        <f t="shared" si="10"/>
        <v>0</v>
      </c>
      <c r="U668" s="277"/>
      <c r="V668" s="277"/>
      <c r="W668" s="277"/>
      <c r="X668" s="277"/>
      <c r="Y668" s="277"/>
      <c r="Z668" s="277"/>
      <c r="AA668" s="277"/>
      <c r="AB668" s="277"/>
      <c r="AC668" s="279"/>
    </row>
    <row r="669" spans="1:29" s="280" customFormat="1" ht="15">
      <c r="A669" s="277"/>
      <c r="B669" s="277"/>
      <c r="C669" s="103"/>
      <c r="D669" s="103"/>
      <c r="E669" s="103"/>
      <c r="F669" s="277"/>
      <c r="G669" s="277"/>
      <c r="H669" s="278"/>
      <c r="I669" s="277"/>
      <c r="J669" s="277"/>
      <c r="K669" s="277"/>
      <c r="L669" s="277"/>
      <c r="M669" s="277"/>
      <c r="N669" s="277"/>
      <c r="O669" s="277"/>
      <c r="P669" s="277"/>
      <c r="Q669" s="277"/>
      <c r="R669" s="277"/>
      <c r="S669" s="277"/>
      <c r="T669" s="518">
        <f t="shared" si="10"/>
        <v>0</v>
      </c>
      <c r="U669" s="277"/>
      <c r="V669" s="277"/>
      <c r="W669" s="277"/>
      <c r="X669" s="277"/>
      <c r="Y669" s="277"/>
      <c r="Z669" s="277"/>
      <c r="AA669" s="277"/>
      <c r="AB669" s="277"/>
      <c r="AC669" s="279"/>
    </row>
    <row r="670" spans="1:29" s="280" customFormat="1" ht="15">
      <c r="A670" s="277"/>
      <c r="B670" s="277"/>
      <c r="C670" s="103"/>
      <c r="D670" s="103"/>
      <c r="E670" s="103"/>
      <c r="F670" s="277"/>
      <c r="G670" s="277"/>
      <c r="H670" s="278"/>
      <c r="I670" s="277"/>
      <c r="J670" s="277"/>
      <c r="K670" s="277"/>
      <c r="L670" s="277"/>
      <c r="M670" s="277"/>
      <c r="N670" s="277"/>
      <c r="O670" s="277"/>
      <c r="P670" s="277"/>
      <c r="Q670" s="277"/>
      <c r="R670" s="277"/>
      <c r="S670" s="277"/>
      <c r="T670" s="518">
        <f t="shared" si="10"/>
        <v>0</v>
      </c>
      <c r="U670" s="277"/>
      <c r="V670" s="277"/>
      <c r="W670" s="277"/>
      <c r="X670" s="277"/>
      <c r="Y670" s="277"/>
      <c r="Z670" s="277"/>
      <c r="AA670" s="277"/>
      <c r="AB670" s="277"/>
      <c r="AC670" s="279"/>
    </row>
    <row r="671" spans="1:29" s="280" customFormat="1" ht="15">
      <c r="A671" s="277"/>
      <c r="B671" s="277"/>
      <c r="C671" s="103"/>
      <c r="D671" s="103"/>
      <c r="E671" s="103"/>
      <c r="F671" s="277"/>
      <c r="G671" s="277"/>
      <c r="H671" s="278"/>
      <c r="I671" s="277"/>
      <c r="J671" s="277"/>
      <c r="K671" s="277"/>
      <c r="L671" s="277"/>
      <c r="M671" s="277"/>
      <c r="N671" s="277"/>
      <c r="O671" s="277"/>
      <c r="P671" s="277"/>
      <c r="Q671" s="277"/>
      <c r="R671" s="277"/>
      <c r="S671" s="277"/>
      <c r="T671" s="518">
        <f t="shared" si="10"/>
        <v>0</v>
      </c>
      <c r="U671" s="277"/>
      <c r="V671" s="277"/>
      <c r="W671" s="277"/>
      <c r="X671" s="277"/>
      <c r="Y671" s="277"/>
      <c r="Z671" s="277"/>
      <c r="AA671" s="277"/>
      <c r="AB671" s="277"/>
      <c r="AC671" s="279"/>
    </row>
    <row r="672" spans="1:29" s="280" customFormat="1" ht="15">
      <c r="A672" s="277"/>
      <c r="B672" s="277"/>
      <c r="C672" s="103"/>
      <c r="D672" s="103"/>
      <c r="E672" s="103"/>
      <c r="F672" s="277"/>
      <c r="G672" s="277"/>
      <c r="H672" s="278"/>
      <c r="I672" s="277"/>
      <c r="J672" s="277"/>
      <c r="K672" s="277"/>
      <c r="L672" s="277"/>
      <c r="M672" s="277"/>
      <c r="N672" s="277"/>
      <c r="O672" s="277"/>
      <c r="P672" s="277"/>
      <c r="Q672" s="277"/>
      <c r="R672" s="277"/>
      <c r="S672" s="277"/>
      <c r="T672" s="518">
        <f t="shared" si="10"/>
        <v>0</v>
      </c>
      <c r="U672" s="277"/>
      <c r="V672" s="277"/>
      <c r="W672" s="277"/>
      <c r="X672" s="277"/>
      <c r="Y672" s="277"/>
      <c r="Z672" s="277"/>
      <c r="AA672" s="277"/>
      <c r="AB672" s="277"/>
      <c r="AC672" s="279"/>
    </row>
    <row r="673" spans="1:29" s="280" customFormat="1" ht="15">
      <c r="A673" s="277"/>
      <c r="B673" s="277"/>
      <c r="C673" s="103"/>
      <c r="D673" s="103"/>
      <c r="E673" s="103"/>
      <c r="F673" s="277"/>
      <c r="G673" s="277"/>
      <c r="H673" s="278"/>
      <c r="I673" s="277"/>
      <c r="J673" s="277"/>
      <c r="K673" s="277"/>
      <c r="L673" s="277"/>
      <c r="M673" s="277"/>
      <c r="N673" s="277"/>
      <c r="O673" s="277"/>
      <c r="P673" s="277"/>
      <c r="Q673" s="277"/>
      <c r="R673" s="277"/>
      <c r="S673" s="277"/>
      <c r="T673" s="518">
        <f t="shared" si="10"/>
        <v>0</v>
      </c>
      <c r="U673" s="277"/>
      <c r="V673" s="277"/>
      <c r="W673" s="277"/>
      <c r="X673" s="277"/>
      <c r="Y673" s="277"/>
      <c r="Z673" s="277"/>
      <c r="AA673" s="277"/>
      <c r="AB673" s="277"/>
      <c r="AC673" s="279"/>
    </row>
    <row r="674" spans="1:29" s="280" customFormat="1" ht="15">
      <c r="A674" s="277"/>
      <c r="B674" s="277"/>
      <c r="C674" s="103"/>
      <c r="D674" s="103"/>
      <c r="E674" s="103"/>
      <c r="F674" s="277"/>
      <c r="G674" s="277"/>
      <c r="H674" s="278"/>
      <c r="I674" s="277"/>
      <c r="J674" s="277"/>
      <c r="K674" s="277"/>
      <c r="L674" s="277"/>
      <c r="M674" s="277"/>
      <c r="N674" s="277"/>
      <c r="O674" s="277"/>
      <c r="P674" s="277"/>
      <c r="Q674" s="277"/>
      <c r="R674" s="277"/>
      <c r="S674" s="277"/>
      <c r="T674" s="518">
        <f t="shared" si="10"/>
        <v>0</v>
      </c>
      <c r="U674" s="277"/>
      <c r="V674" s="277"/>
      <c r="W674" s="277"/>
      <c r="X674" s="277"/>
      <c r="Y674" s="277"/>
      <c r="Z674" s="277"/>
      <c r="AA674" s="277"/>
      <c r="AB674" s="277"/>
      <c r="AC674" s="279"/>
    </row>
    <row r="675" spans="1:29" s="280" customFormat="1" ht="15">
      <c r="A675" s="277"/>
      <c r="B675" s="277"/>
      <c r="C675" s="103"/>
      <c r="D675" s="103"/>
      <c r="E675" s="103"/>
      <c r="F675" s="277"/>
      <c r="G675" s="277"/>
      <c r="H675" s="278"/>
      <c r="I675" s="277"/>
      <c r="J675" s="277"/>
      <c r="K675" s="277"/>
      <c r="L675" s="277"/>
      <c r="M675" s="277"/>
      <c r="N675" s="277"/>
      <c r="O675" s="277"/>
      <c r="P675" s="277"/>
      <c r="Q675" s="277"/>
      <c r="R675" s="277"/>
      <c r="S675" s="277"/>
      <c r="T675" s="518">
        <f t="shared" si="10"/>
        <v>0</v>
      </c>
      <c r="U675" s="277"/>
      <c r="V675" s="277"/>
      <c r="W675" s="277"/>
      <c r="X675" s="277"/>
      <c r="Y675" s="277"/>
      <c r="Z675" s="277"/>
      <c r="AA675" s="277"/>
      <c r="AB675" s="277"/>
      <c r="AC675" s="279"/>
    </row>
    <row r="676" spans="1:29" s="280" customFormat="1" ht="15">
      <c r="A676" s="277"/>
      <c r="B676" s="277"/>
      <c r="C676" s="103"/>
      <c r="D676" s="103"/>
      <c r="E676" s="103"/>
      <c r="F676" s="277"/>
      <c r="G676" s="277"/>
      <c r="H676" s="278"/>
      <c r="I676" s="277"/>
      <c r="J676" s="277"/>
      <c r="K676" s="277"/>
      <c r="L676" s="277"/>
      <c r="M676" s="277"/>
      <c r="N676" s="277"/>
      <c r="O676" s="277"/>
      <c r="P676" s="277"/>
      <c r="Q676" s="277"/>
      <c r="R676" s="277"/>
      <c r="S676" s="277"/>
      <c r="T676" s="518">
        <f t="shared" si="10"/>
        <v>0</v>
      </c>
      <c r="U676" s="277"/>
      <c r="V676" s="277"/>
      <c r="W676" s="277"/>
      <c r="X676" s="277"/>
      <c r="Y676" s="277"/>
      <c r="Z676" s="277"/>
      <c r="AA676" s="277"/>
      <c r="AB676" s="277"/>
      <c r="AC676" s="279"/>
    </row>
    <row r="677" spans="1:29" s="280" customFormat="1" ht="15">
      <c r="A677" s="277"/>
      <c r="B677" s="277"/>
      <c r="C677" s="103"/>
      <c r="D677" s="103"/>
      <c r="E677" s="103"/>
      <c r="F677" s="277"/>
      <c r="G677" s="277"/>
      <c r="H677" s="278"/>
      <c r="I677" s="277"/>
      <c r="J677" s="277"/>
      <c r="K677" s="277"/>
      <c r="L677" s="277"/>
      <c r="M677" s="277"/>
      <c r="N677" s="277"/>
      <c r="O677" s="277"/>
      <c r="P677" s="277"/>
      <c r="Q677" s="277"/>
      <c r="R677" s="277"/>
      <c r="S677" s="277"/>
      <c r="T677" s="518">
        <f t="shared" si="10"/>
        <v>0</v>
      </c>
      <c r="U677" s="277"/>
      <c r="V677" s="277"/>
      <c r="W677" s="277"/>
      <c r="X677" s="277"/>
      <c r="Y677" s="277"/>
      <c r="Z677" s="277"/>
      <c r="AA677" s="277"/>
      <c r="AB677" s="277"/>
      <c r="AC677" s="279"/>
    </row>
    <row r="678" spans="1:29" s="280" customFormat="1" ht="15">
      <c r="A678" s="277"/>
      <c r="B678" s="277"/>
      <c r="C678" s="103"/>
      <c r="D678" s="103"/>
      <c r="E678" s="103"/>
      <c r="F678" s="277"/>
      <c r="G678" s="277"/>
      <c r="H678" s="278"/>
      <c r="I678" s="277"/>
      <c r="J678" s="277"/>
      <c r="K678" s="277"/>
      <c r="L678" s="277"/>
      <c r="M678" s="277"/>
      <c r="N678" s="277"/>
      <c r="O678" s="277"/>
      <c r="P678" s="277"/>
      <c r="Q678" s="277"/>
      <c r="R678" s="277"/>
      <c r="S678" s="277"/>
      <c r="T678" s="518">
        <f t="shared" si="10"/>
        <v>0</v>
      </c>
      <c r="U678" s="277"/>
      <c r="V678" s="277"/>
      <c r="W678" s="277"/>
      <c r="X678" s="277"/>
      <c r="Y678" s="277"/>
      <c r="Z678" s="277"/>
      <c r="AA678" s="277"/>
      <c r="AB678" s="277"/>
      <c r="AC678" s="279"/>
    </row>
    <row r="679" spans="1:29" s="280" customFormat="1" ht="15">
      <c r="A679" s="277"/>
      <c r="B679" s="277"/>
      <c r="C679" s="103"/>
      <c r="D679" s="103"/>
      <c r="E679" s="103"/>
      <c r="F679" s="277"/>
      <c r="G679" s="277"/>
      <c r="H679" s="278"/>
      <c r="I679" s="277"/>
      <c r="J679" s="277"/>
      <c r="K679" s="277"/>
      <c r="L679" s="277"/>
      <c r="M679" s="277"/>
      <c r="N679" s="277"/>
      <c r="O679" s="277"/>
      <c r="P679" s="277"/>
      <c r="Q679" s="277"/>
      <c r="R679" s="277"/>
      <c r="S679" s="277"/>
      <c r="T679" s="518">
        <f t="shared" si="10"/>
        <v>0</v>
      </c>
      <c r="U679" s="277"/>
      <c r="V679" s="277"/>
      <c r="W679" s="277"/>
      <c r="X679" s="277"/>
      <c r="Y679" s="277"/>
      <c r="Z679" s="277"/>
      <c r="AA679" s="277"/>
      <c r="AB679" s="277"/>
      <c r="AC679" s="279"/>
    </row>
    <row r="680" spans="1:29" s="280" customFormat="1" ht="15">
      <c r="A680" s="277"/>
      <c r="B680" s="277"/>
      <c r="C680" s="103"/>
      <c r="D680" s="103"/>
      <c r="E680" s="103"/>
      <c r="F680" s="277"/>
      <c r="G680" s="277"/>
      <c r="H680" s="278"/>
      <c r="I680" s="277"/>
      <c r="J680" s="277"/>
      <c r="K680" s="277"/>
      <c r="L680" s="277"/>
      <c r="M680" s="277"/>
      <c r="N680" s="277"/>
      <c r="O680" s="277"/>
      <c r="P680" s="277"/>
      <c r="Q680" s="277"/>
      <c r="R680" s="277"/>
      <c r="S680" s="277"/>
      <c r="T680" s="518">
        <f t="shared" si="10"/>
        <v>0</v>
      </c>
      <c r="U680" s="277"/>
      <c r="V680" s="277"/>
      <c r="W680" s="277"/>
      <c r="X680" s="277"/>
      <c r="Y680" s="277"/>
      <c r="Z680" s="277"/>
      <c r="AA680" s="277"/>
      <c r="AB680" s="277"/>
      <c r="AC680" s="279"/>
    </row>
    <row r="681" spans="1:29" s="280" customFormat="1" ht="15">
      <c r="A681" s="277"/>
      <c r="B681" s="277"/>
      <c r="C681" s="103"/>
      <c r="D681" s="103"/>
      <c r="E681" s="103"/>
      <c r="F681" s="277"/>
      <c r="G681" s="277"/>
      <c r="H681" s="278"/>
      <c r="I681" s="277"/>
      <c r="J681" s="277"/>
      <c r="K681" s="277"/>
      <c r="L681" s="277"/>
      <c r="M681" s="277"/>
      <c r="N681" s="277"/>
      <c r="O681" s="277"/>
      <c r="P681" s="277"/>
      <c r="Q681" s="277"/>
      <c r="R681" s="277"/>
      <c r="S681" s="277"/>
      <c r="T681" s="518">
        <f t="shared" si="10"/>
        <v>0</v>
      </c>
      <c r="U681" s="277"/>
      <c r="V681" s="277"/>
      <c r="W681" s="277"/>
      <c r="X681" s="277"/>
      <c r="Y681" s="277"/>
      <c r="Z681" s="277"/>
      <c r="AA681" s="277"/>
      <c r="AB681" s="277"/>
      <c r="AC681" s="279"/>
    </row>
    <row r="682" spans="1:29" s="280" customFormat="1" ht="15">
      <c r="A682" s="277"/>
      <c r="B682" s="277"/>
      <c r="C682" s="103"/>
      <c r="D682" s="103"/>
      <c r="E682" s="103"/>
      <c r="F682" s="277"/>
      <c r="G682" s="277"/>
      <c r="H682" s="278"/>
      <c r="I682" s="277"/>
      <c r="J682" s="277"/>
      <c r="K682" s="277"/>
      <c r="L682" s="277"/>
      <c r="M682" s="277"/>
      <c r="N682" s="277"/>
      <c r="O682" s="277"/>
      <c r="P682" s="277"/>
      <c r="Q682" s="277"/>
      <c r="R682" s="277"/>
      <c r="S682" s="277"/>
      <c r="T682" s="518">
        <f t="shared" si="10"/>
        <v>0</v>
      </c>
      <c r="U682" s="277"/>
      <c r="V682" s="277"/>
      <c r="W682" s="277"/>
      <c r="X682" s="277"/>
      <c r="Y682" s="277"/>
      <c r="Z682" s="277"/>
      <c r="AA682" s="277"/>
      <c r="AB682" s="277"/>
      <c r="AC682" s="279"/>
    </row>
    <row r="683" spans="1:29" s="280" customFormat="1" ht="15">
      <c r="A683" s="277"/>
      <c r="B683" s="277"/>
      <c r="C683" s="103"/>
      <c r="D683" s="103"/>
      <c r="E683" s="103"/>
      <c r="F683" s="277"/>
      <c r="G683" s="277"/>
      <c r="H683" s="278"/>
      <c r="I683" s="277"/>
      <c r="J683" s="277"/>
      <c r="K683" s="277"/>
      <c r="L683" s="277"/>
      <c r="M683" s="277"/>
      <c r="N683" s="277"/>
      <c r="O683" s="277"/>
      <c r="P683" s="277"/>
      <c r="Q683" s="277"/>
      <c r="R683" s="277"/>
      <c r="S683" s="277"/>
      <c r="T683" s="518">
        <f t="shared" si="10"/>
        <v>0</v>
      </c>
      <c r="U683" s="277"/>
      <c r="V683" s="277"/>
      <c r="W683" s="277"/>
      <c r="X683" s="277"/>
      <c r="Y683" s="277"/>
      <c r="Z683" s="277"/>
      <c r="AA683" s="277"/>
      <c r="AB683" s="277"/>
      <c r="AC683" s="279"/>
    </row>
    <row r="684" spans="1:29" s="280" customFormat="1" ht="15">
      <c r="A684" s="277"/>
      <c r="B684" s="277"/>
      <c r="C684" s="103"/>
      <c r="D684" s="103"/>
      <c r="E684" s="103"/>
      <c r="F684" s="277"/>
      <c r="G684" s="277"/>
      <c r="H684" s="278"/>
      <c r="I684" s="277"/>
      <c r="J684" s="277"/>
      <c r="K684" s="277"/>
      <c r="L684" s="277"/>
      <c r="M684" s="277"/>
      <c r="N684" s="277"/>
      <c r="O684" s="277"/>
      <c r="P684" s="277"/>
      <c r="Q684" s="277"/>
      <c r="R684" s="277"/>
      <c r="S684" s="277"/>
      <c r="T684" s="518">
        <f t="shared" si="10"/>
        <v>0</v>
      </c>
      <c r="U684" s="277"/>
      <c r="V684" s="277"/>
      <c r="W684" s="277"/>
      <c r="X684" s="277"/>
      <c r="Y684" s="277"/>
      <c r="Z684" s="277"/>
      <c r="AA684" s="277"/>
      <c r="AB684" s="277"/>
      <c r="AC684" s="279"/>
    </row>
    <row r="685" spans="1:29" s="280" customFormat="1" ht="15">
      <c r="A685" s="277"/>
      <c r="B685" s="277"/>
      <c r="C685" s="103"/>
      <c r="D685" s="103"/>
      <c r="E685" s="103"/>
      <c r="F685" s="277"/>
      <c r="G685" s="277"/>
      <c r="H685" s="278"/>
      <c r="I685" s="277"/>
      <c r="J685" s="277"/>
      <c r="K685" s="277"/>
      <c r="L685" s="277"/>
      <c r="M685" s="277"/>
      <c r="N685" s="277"/>
      <c r="O685" s="277"/>
      <c r="P685" s="277"/>
      <c r="Q685" s="277"/>
      <c r="R685" s="277"/>
      <c r="S685" s="277"/>
      <c r="T685" s="518">
        <f t="shared" si="10"/>
        <v>0</v>
      </c>
      <c r="U685" s="277"/>
      <c r="V685" s="277"/>
      <c r="W685" s="277"/>
      <c r="X685" s="277"/>
      <c r="Y685" s="277"/>
      <c r="Z685" s="277"/>
      <c r="AA685" s="277"/>
      <c r="AB685" s="277"/>
      <c r="AC685" s="279"/>
    </row>
    <row r="686" spans="1:29" s="280" customFormat="1" ht="15">
      <c r="A686" s="277"/>
      <c r="B686" s="277"/>
      <c r="C686" s="103"/>
      <c r="D686" s="103"/>
      <c r="E686" s="103"/>
      <c r="F686" s="277"/>
      <c r="G686" s="277"/>
      <c r="H686" s="278"/>
      <c r="I686" s="277"/>
      <c r="J686" s="277"/>
      <c r="K686" s="277"/>
      <c r="L686" s="277"/>
      <c r="M686" s="277"/>
      <c r="N686" s="277"/>
      <c r="O686" s="277"/>
      <c r="P686" s="277"/>
      <c r="Q686" s="277"/>
      <c r="R686" s="277"/>
      <c r="S686" s="277"/>
      <c r="T686" s="518">
        <f t="shared" si="10"/>
        <v>0</v>
      </c>
      <c r="U686" s="277"/>
      <c r="V686" s="277"/>
      <c r="W686" s="277"/>
      <c r="X686" s="277"/>
      <c r="Y686" s="277"/>
      <c r="Z686" s="277"/>
      <c r="AA686" s="277"/>
      <c r="AB686" s="277"/>
      <c r="AC686" s="279"/>
    </row>
    <row r="687" spans="1:29" s="280" customFormat="1" ht="15">
      <c r="A687" s="277"/>
      <c r="B687" s="277"/>
      <c r="C687" s="103"/>
      <c r="D687" s="103"/>
      <c r="E687" s="103"/>
      <c r="F687" s="277"/>
      <c r="G687" s="277"/>
      <c r="H687" s="278"/>
      <c r="I687" s="277"/>
      <c r="J687" s="277"/>
      <c r="K687" s="277"/>
      <c r="L687" s="277"/>
      <c r="M687" s="277"/>
      <c r="N687" s="277"/>
      <c r="O687" s="277"/>
      <c r="P687" s="277"/>
      <c r="Q687" s="277"/>
      <c r="R687" s="277"/>
      <c r="S687" s="277"/>
      <c r="T687" s="518">
        <f t="shared" si="10"/>
        <v>0</v>
      </c>
      <c r="U687" s="277"/>
      <c r="V687" s="277"/>
      <c r="W687" s="277"/>
      <c r="X687" s="277"/>
      <c r="Y687" s="277"/>
      <c r="Z687" s="277"/>
      <c r="AA687" s="277"/>
      <c r="AB687" s="277"/>
      <c r="AC687" s="279"/>
    </row>
    <row r="688" spans="1:29" s="280" customFormat="1" ht="15">
      <c r="A688" s="277"/>
      <c r="B688" s="277"/>
      <c r="C688" s="103"/>
      <c r="D688" s="103"/>
      <c r="E688" s="103"/>
      <c r="F688" s="277"/>
      <c r="G688" s="277"/>
      <c r="H688" s="278"/>
      <c r="I688" s="277"/>
      <c r="J688" s="277"/>
      <c r="K688" s="277"/>
      <c r="L688" s="277"/>
      <c r="M688" s="277"/>
      <c r="N688" s="277"/>
      <c r="O688" s="277"/>
      <c r="P688" s="277"/>
      <c r="Q688" s="277"/>
      <c r="R688" s="277"/>
      <c r="S688" s="277"/>
      <c r="T688" s="518">
        <f t="shared" si="10"/>
        <v>0</v>
      </c>
      <c r="U688" s="277"/>
      <c r="V688" s="277"/>
      <c r="W688" s="277"/>
      <c r="X688" s="277"/>
      <c r="Y688" s="277"/>
      <c r="Z688" s="277"/>
      <c r="AA688" s="277"/>
      <c r="AB688" s="277"/>
      <c r="AC688" s="279"/>
    </row>
    <row r="689" spans="1:29" s="280" customFormat="1" ht="15">
      <c r="A689" s="277"/>
      <c r="B689" s="277"/>
      <c r="C689" s="103"/>
      <c r="D689" s="103"/>
      <c r="E689" s="103"/>
      <c r="F689" s="277"/>
      <c r="G689" s="277"/>
      <c r="H689" s="278"/>
      <c r="I689" s="277"/>
      <c r="J689" s="277"/>
      <c r="K689" s="277"/>
      <c r="L689" s="277"/>
      <c r="M689" s="277"/>
      <c r="N689" s="277"/>
      <c r="O689" s="277"/>
      <c r="P689" s="277"/>
      <c r="Q689" s="277"/>
      <c r="R689" s="277"/>
      <c r="S689" s="277"/>
      <c r="T689" s="518">
        <f t="shared" si="10"/>
        <v>0</v>
      </c>
      <c r="U689" s="277"/>
      <c r="V689" s="277"/>
      <c r="W689" s="277"/>
      <c r="X689" s="277"/>
      <c r="Y689" s="277"/>
      <c r="Z689" s="277"/>
      <c r="AA689" s="277"/>
      <c r="AB689" s="277"/>
      <c r="AC689" s="279"/>
    </row>
    <row r="690" spans="1:29" s="280" customFormat="1" ht="15">
      <c r="A690" s="277"/>
      <c r="B690" s="277"/>
      <c r="C690" s="103"/>
      <c r="D690" s="103"/>
      <c r="E690" s="103"/>
      <c r="F690" s="277"/>
      <c r="G690" s="277"/>
      <c r="H690" s="278"/>
      <c r="I690" s="277"/>
      <c r="J690" s="277"/>
      <c r="K690" s="277"/>
      <c r="L690" s="277"/>
      <c r="M690" s="277"/>
      <c r="N690" s="277"/>
      <c r="O690" s="277"/>
      <c r="P690" s="277"/>
      <c r="Q690" s="277"/>
      <c r="R690" s="277"/>
      <c r="S690" s="277"/>
      <c r="T690" s="518">
        <f t="shared" si="10"/>
        <v>0</v>
      </c>
      <c r="U690" s="277"/>
      <c r="V690" s="277"/>
      <c r="W690" s="277"/>
      <c r="X690" s="277"/>
      <c r="Y690" s="277"/>
      <c r="Z690" s="277"/>
      <c r="AA690" s="277"/>
      <c r="AB690" s="277"/>
      <c r="AC690" s="279"/>
    </row>
    <row r="691" spans="1:29" s="280" customFormat="1" ht="15">
      <c r="A691" s="277"/>
      <c r="B691" s="277"/>
      <c r="C691" s="103"/>
      <c r="D691" s="103"/>
      <c r="E691" s="103"/>
      <c r="F691" s="277"/>
      <c r="G691" s="277"/>
      <c r="H691" s="278"/>
      <c r="I691" s="277"/>
      <c r="J691" s="277"/>
      <c r="K691" s="277"/>
      <c r="L691" s="277"/>
      <c r="M691" s="277"/>
      <c r="N691" s="277"/>
      <c r="O691" s="277"/>
      <c r="P691" s="277"/>
      <c r="Q691" s="277"/>
      <c r="R691" s="277"/>
      <c r="S691" s="277"/>
      <c r="T691" s="518">
        <f t="shared" si="10"/>
        <v>0</v>
      </c>
      <c r="U691" s="277"/>
      <c r="V691" s="277"/>
      <c r="W691" s="277"/>
      <c r="X691" s="277"/>
      <c r="Y691" s="277"/>
      <c r="Z691" s="277"/>
      <c r="AA691" s="277"/>
      <c r="AB691" s="277"/>
      <c r="AC691" s="279"/>
    </row>
    <row r="692" spans="1:29" s="280" customFormat="1" ht="15">
      <c r="A692" s="277"/>
      <c r="B692" s="277"/>
      <c r="C692" s="103"/>
      <c r="D692" s="103"/>
      <c r="E692" s="103"/>
      <c r="F692" s="277"/>
      <c r="G692" s="277"/>
      <c r="H692" s="278"/>
      <c r="I692" s="277"/>
      <c r="J692" s="277"/>
      <c r="K692" s="277"/>
      <c r="L692" s="277"/>
      <c r="M692" s="277"/>
      <c r="N692" s="277"/>
      <c r="O692" s="277"/>
      <c r="P692" s="277"/>
      <c r="Q692" s="277"/>
      <c r="R692" s="277"/>
      <c r="S692" s="277"/>
      <c r="T692" s="518">
        <f t="shared" si="10"/>
        <v>0</v>
      </c>
      <c r="U692" s="277"/>
      <c r="V692" s="277"/>
      <c r="W692" s="277"/>
      <c r="X692" s="277"/>
      <c r="Y692" s="277"/>
      <c r="Z692" s="277"/>
      <c r="AA692" s="277"/>
      <c r="AB692" s="277"/>
      <c r="AC692" s="279"/>
    </row>
    <row r="693" spans="1:29" s="280" customFormat="1" ht="15">
      <c r="A693" s="277"/>
      <c r="B693" s="277"/>
      <c r="C693" s="103"/>
      <c r="D693" s="103"/>
      <c r="E693" s="103"/>
      <c r="F693" s="277"/>
      <c r="G693" s="277"/>
      <c r="H693" s="278"/>
      <c r="I693" s="277"/>
      <c r="J693" s="277"/>
      <c r="K693" s="277"/>
      <c r="L693" s="277"/>
      <c r="M693" s="277"/>
      <c r="N693" s="277"/>
      <c r="O693" s="277"/>
      <c r="P693" s="277"/>
      <c r="Q693" s="277"/>
      <c r="R693" s="277"/>
      <c r="S693" s="277"/>
      <c r="T693" s="518">
        <f t="shared" si="10"/>
        <v>0</v>
      </c>
      <c r="U693" s="277"/>
      <c r="V693" s="277"/>
      <c r="W693" s="277"/>
      <c r="X693" s="277"/>
      <c r="Y693" s="277"/>
      <c r="Z693" s="277"/>
      <c r="AA693" s="277"/>
      <c r="AB693" s="277"/>
      <c r="AC693" s="279"/>
    </row>
    <row r="694" spans="1:29" s="280" customFormat="1" ht="15">
      <c r="A694" s="277"/>
      <c r="B694" s="277"/>
      <c r="C694" s="103"/>
      <c r="D694" s="103"/>
      <c r="E694" s="103"/>
      <c r="F694" s="277"/>
      <c r="G694" s="277"/>
      <c r="H694" s="278"/>
      <c r="I694" s="277"/>
      <c r="J694" s="277"/>
      <c r="K694" s="277"/>
      <c r="L694" s="277"/>
      <c r="M694" s="277"/>
      <c r="N694" s="277"/>
      <c r="O694" s="277"/>
      <c r="P694" s="277"/>
      <c r="Q694" s="277"/>
      <c r="R694" s="277"/>
      <c r="S694" s="277"/>
      <c r="T694" s="518">
        <f t="shared" si="10"/>
        <v>0</v>
      </c>
      <c r="U694" s="277"/>
      <c r="V694" s="277"/>
      <c r="W694" s="277"/>
      <c r="X694" s="277"/>
      <c r="Y694" s="277"/>
      <c r="Z694" s="277"/>
      <c r="AA694" s="277"/>
      <c r="AB694" s="277"/>
      <c r="AC694" s="279"/>
    </row>
    <row r="695" spans="1:29" s="280" customFormat="1" ht="15">
      <c r="A695" s="277"/>
      <c r="B695" s="277"/>
      <c r="C695" s="103"/>
      <c r="D695" s="103"/>
      <c r="E695" s="103"/>
      <c r="F695" s="277"/>
      <c r="G695" s="277"/>
      <c r="H695" s="278"/>
      <c r="I695" s="277"/>
      <c r="J695" s="277"/>
      <c r="K695" s="277"/>
      <c r="L695" s="277"/>
      <c r="M695" s="277"/>
      <c r="N695" s="277"/>
      <c r="O695" s="277"/>
      <c r="P695" s="277"/>
      <c r="Q695" s="277"/>
      <c r="R695" s="277"/>
      <c r="S695" s="277"/>
      <c r="T695" s="518">
        <f t="shared" si="10"/>
        <v>0</v>
      </c>
      <c r="U695" s="277"/>
      <c r="V695" s="277"/>
      <c r="W695" s="277"/>
      <c r="X695" s="277"/>
      <c r="Y695" s="277"/>
      <c r="Z695" s="277"/>
      <c r="AA695" s="277"/>
      <c r="AB695" s="277"/>
      <c r="AC695" s="279"/>
    </row>
    <row r="696" spans="1:29" s="280" customFormat="1" ht="15">
      <c r="A696" s="277"/>
      <c r="B696" s="277"/>
      <c r="C696" s="103"/>
      <c r="D696" s="103"/>
      <c r="E696" s="103"/>
      <c r="F696" s="277"/>
      <c r="G696" s="277"/>
      <c r="H696" s="278"/>
      <c r="I696" s="277"/>
      <c r="J696" s="277"/>
      <c r="K696" s="277"/>
      <c r="L696" s="277"/>
      <c r="M696" s="277"/>
      <c r="N696" s="277"/>
      <c r="O696" s="277"/>
      <c r="P696" s="277"/>
      <c r="Q696" s="277"/>
      <c r="R696" s="277"/>
      <c r="S696" s="277"/>
      <c r="T696" s="518">
        <f t="shared" si="10"/>
        <v>0</v>
      </c>
      <c r="U696" s="277"/>
      <c r="V696" s="277"/>
      <c r="W696" s="277"/>
      <c r="X696" s="277"/>
      <c r="Y696" s="277"/>
      <c r="Z696" s="277"/>
      <c r="AA696" s="277"/>
      <c r="AB696" s="277"/>
      <c r="AC696" s="279"/>
    </row>
    <row r="697" spans="1:29" s="280" customFormat="1" ht="15">
      <c r="A697" s="277"/>
      <c r="B697" s="277"/>
      <c r="C697" s="103"/>
      <c r="D697" s="103"/>
      <c r="E697" s="103"/>
      <c r="F697" s="277"/>
      <c r="G697" s="277"/>
      <c r="H697" s="278"/>
      <c r="I697" s="277"/>
      <c r="J697" s="277"/>
      <c r="K697" s="277"/>
      <c r="L697" s="277"/>
      <c r="M697" s="277"/>
      <c r="N697" s="277"/>
      <c r="O697" s="277"/>
      <c r="P697" s="277"/>
      <c r="Q697" s="277"/>
      <c r="R697" s="277"/>
      <c r="S697" s="277"/>
      <c r="T697" s="518">
        <f t="shared" si="10"/>
        <v>0</v>
      </c>
      <c r="U697" s="277"/>
      <c r="V697" s="277"/>
      <c r="W697" s="277"/>
      <c r="X697" s="277"/>
      <c r="Y697" s="277"/>
      <c r="Z697" s="277"/>
      <c r="AA697" s="277"/>
      <c r="AB697" s="277"/>
      <c r="AC697" s="279"/>
    </row>
    <row r="698" spans="1:29" s="280" customFormat="1" ht="15">
      <c r="A698" s="277"/>
      <c r="B698" s="277"/>
      <c r="C698" s="103"/>
      <c r="D698" s="103"/>
      <c r="E698" s="103"/>
      <c r="F698" s="277"/>
      <c r="G698" s="277"/>
      <c r="H698" s="278"/>
      <c r="I698" s="277"/>
      <c r="J698" s="277"/>
      <c r="K698" s="277"/>
      <c r="L698" s="277"/>
      <c r="M698" s="277"/>
      <c r="N698" s="277"/>
      <c r="O698" s="277"/>
      <c r="P698" s="277"/>
      <c r="Q698" s="277"/>
      <c r="R698" s="277"/>
      <c r="S698" s="277"/>
      <c r="T698" s="518">
        <f t="shared" si="10"/>
        <v>0</v>
      </c>
      <c r="U698" s="277"/>
      <c r="V698" s="277"/>
      <c r="W698" s="277"/>
      <c r="X698" s="277"/>
      <c r="Y698" s="277"/>
      <c r="Z698" s="277"/>
      <c r="AA698" s="277"/>
      <c r="AB698" s="277"/>
      <c r="AC698" s="279"/>
    </row>
    <row r="699" spans="1:29" s="280" customFormat="1" ht="15">
      <c r="A699" s="277"/>
      <c r="B699" s="277"/>
      <c r="C699" s="103"/>
      <c r="D699" s="103"/>
      <c r="E699" s="103"/>
      <c r="F699" s="277"/>
      <c r="G699" s="277"/>
      <c r="H699" s="278"/>
      <c r="I699" s="277"/>
      <c r="J699" s="277"/>
      <c r="K699" s="277"/>
      <c r="L699" s="277"/>
      <c r="M699" s="277"/>
      <c r="N699" s="277"/>
      <c r="O699" s="277"/>
      <c r="P699" s="277"/>
      <c r="Q699" s="277"/>
      <c r="R699" s="277"/>
      <c r="S699" s="277"/>
      <c r="T699" s="518">
        <f t="shared" si="10"/>
        <v>0</v>
      </c>
      <c r="U699" s="277"/>
      <c r="V699" s="277"/>
      <c r="W699" s="277"/>
      <c r="X699" s="277"/>
      <c r="Y699" s="277"/>
      <c r="Z699" s="277"/>
      <c r="AA699" s="277"/>
      <c r="AB699" s="277"/>
      <c r="AC699" s="279"/>
    </row>
    <row r="700" spans="1:29" s="280" customFormat="1" ht="15">
      <c r="A700" s="277"/>
      <c r="B700" s="277"/>
      <c r="C700" s="103"/>
      <c r="D700" s="103"/>
      <c r="E700" s="103"/>
      <c r="F700" s="277"/>
      <c r="G700" s="277"/>
      <c r="H700" s="278"/>
      <c r="I700" s="277"/>
      <c r="J700" s="277"/>
      <c r="K700" s="277"/>
      <c r="L700" s="277"/>
      <c r="M700" s="277"/>
      <c r="N700" s="277"/>
      <c r="O700" s="277"/>
      <c r="P700" s="277"/>
      <c r="Q700" s="277"/>
      <c r="R700" s="277"/>
      <c r="S700" s="277"/>
      <c r="T700" s="518">
        <f t="shared" si="10"/>
        <v>0</v>
      </c>
      <c r="U700" s="277"/>
      <c r="V700" s="277"/>
      <c r="W700" s="277"/>
      <c r="X700" s="277"/>
      <c r="Y700" s="277"/>
      <c r="Z700" s="277"/>
      <c r="AA700" s="277"/>
      <c r="AB700" s="277"/>
      <c r="AC700" s="279"/>
    </row>
    <row r="701" spans="1:29" s="280" customFormat="1" ht="15">
      <c r="A701" s="277"/>
      <c r="B701" s="277"/>
      <c r="C701" s="103"/>
      <c r="D701" s="103"/>
      <c r="E701" s="103"/>
      <c r="F701" s="277"/>
      <c r="G701" s="277"/>
      <c r="H701" s="278"/>
      <c r="I701" s="277"/>
      <c r="J701" s="277"/>
      <c r="K701" s="277"/>
      <c r="L701" s="277"/>
      <c r="M701" s="277"/>
      <c r="N701" s="277"/>
      <c r="O701" s="277"/>
      <c r="P701" s="277"/>
      <c r="Q701" s="277"/>
      <c r="R701" s="277"/>
      <c r="S701" s="277"/>
      <c r="T701" s="518">
        <f t="shared" si="10"/>
        <v>0</v>
      </c>
      <c r="U701" s="277"/>
      <c r="V701" s="277"/>
      <c r="W701" s="277"/>
      <c r="X701" s="277"/>
      <c r="Y701" s="277"/>
      <c r="Z701" s="277"/>
      <c r="AA701" s="277"/>
      <c r="AB701" s="277"/>
      <c r="AC701" s="279"/>
    </row>
    <row r="702" spans="1:29" s="280" customFormat="1" ht="15">
      <c r="A702" s="277"/>
      <c r="B702" s="277"/>
      <c r="C702" s="103"/>
      <c r="D702" s="103"/>
      <c r="E702" s="103"/>
      <c r="F702" s="277"/>
      <c r="G702" s="277"/>
      <c r="H702" s="278"/>
      <c r="I702" s="277"/>
      <c r="J702" s="277"/>
      <c r="K702" s="277"/>
      <c r="L702" s="277"/>
      <c r="M702" s="277"/>
      <c r="N702" s="277"/>
      <c r="O702" s="277"/>
      <c r="P702" s="277"/>
      <c r="Q702" s="277"/>
      <c r="R702" s="277"/>
      <c r="S702" s="277"/>
      <c r="T702" s="518">
        <f t="shared" si="10"/>
        <v>0</v>
      </c>
      <c r="U702" s="277"/>
      <c r="V702" s="277"/>
      <c r="W702" s="277"/>
      <c r="X702" s="277"/>
      <c r="Y702" s="277"/>
      <c r="Z702" s="277"/>
      <c r="AA702" s="277"/>
      <c r="AB702" s="277"/>
      <c r="AC702" s="279"/>
    </row>
    <row r="703" spans="1:29" s="280" customFormat="1" ht="15">
      <c r="A703" s="277"/>
      <c r="B703" s="277"/>
      <c r="C703" s="103"/>
      <c r="D703" s="103"/>
      <c r="E703" s="103"/>
      <c r="F703" s="277"/>
      <c r="G703" s="277"/>
      <c r="H703" s="278"/>
      <c r="I703" s="277"/>
      <c r="J703" s="277"/>
      <c r="K703" s="277"/>
      <c r="L703" s="277"/>
      <c r="M703" s="277"/>
      <c r="N703" s="277"/>
      <c r="O703" s="277"/>
      <c r="P703" s="277"/>
      <c r="Q703" s="277"/>
      <c r="R703" s="277"/>
      <c r="S703" s="277"/>
      <c r="T703" s="518">
        <f t="shared" si="10"/>
        <v>0</v>
      </c>
      <c r="U703" s="277"/>
      <c r="V703" s="277"/>
      <c r="W703" s="277"/>
      <c r="X703" s="277"/>
      <c r="Y703" s="277"/>
      <c r="Z703" s="277"/>
      <c r="AA703" s="277"/>
      <c r="AB703" s="277"/>
      <c r="AC703" s="279"/>
    </row>
    <row r="704" spans="1:29" s="280" customFormat="1" ht="15">
      <c r="A704" s="277"/>
      <c r="B704" s="277"/>
      <c r="C704" s="103"/>
      <c r="D704" s="103"/>
      <c r="E704" s="103"/>
      <c r="F704" s="277"/>
      <c r="G704" s="277"/>
      <c r="H704" s="278"/>
      <c r="I704" s="277"/>
      <c r="J704" s="277"/>
      <c r="K704" s="277"/>
      <c r="L704" s="277"/>
      <c r="M704" s="277"/>
      <c r="N704" s="277"/>
      <c r="O704" s="277"/>
      <c r="P704" s="277"/>
      <c r="Q704" s="277"/>
      <c r="R704" s="277"/>
      <c r="S704" s="277"/>
      <c r="T704" s="518">
        <f t="shared" si="10"/>
        <v>0</v>
      </c>
      <c r="U704" s="277"/>
      <c r="V704" s="277"/>
      <c r="W704" s="277"/>
      <c r="X704" s="277"/>
      <c r="Y704" s="277"/>
      <c r="Z704" s="277"/>
      <c r="AA704" s="277"/>
      <c r="AB704" s="277"/>
      <c r="AC704" s="279"/>
    </row>
    <row r="705" spans="1:29" s="280" customFormat="1" ht="15">
      <c r="A705" s="277"/>
      <c r="B705" s="277"/>
      <c r="C705" s="103"/>
      <c r="D705" s="103"/>
      <c r="E705" s="103"/>
      <c r="F705" s="277"/>
      <c r="G705" s="277"/>
      <c r="H705" s="278"/>
      <c r="I705" s="277"/>
      <c r="J705" s="277"/>
      <c r="K705" s="277"/>
      <c r="L705" s="277"/>
      <c r="M705" s="277"/>
      <c r="N705" s="277"/>
      <c r="O705" s="277"/>
      <c r="P705" s="277"/>
      <c r="Q705" s="277"/>
      <c r="R705" s="277"/>
      <c r="S705" s="277"/>
      <c r="T705" s="518">
        <f t="shared" si="10"/>
        <v>0</v>
      </c>
      <c r="U705" s="277"/>
      <c r="V705" s="277"/>
      <c r="W705" s="277"/>
      <c r="X705" s="277"/>
      <c r="Y705" s="277"/>
      <c r="Z705" s="277"/>
      <c r="AA705" s="277"/>
      <c r="AB705" s="277"/>
      <c r="AC705" s="279"/>
    </row>
    <row r="706" spans="1:29" s="280" customFormat="1" ht="15">
      <c r="A706" s="277"/>
      <c r="B706" s="277"/>
      <c r="C706" s="103"/>
      <c r="D706" s="103"/>
      <c r="E706" s="103"/>
      <c r="F706" s="277"/>
      <c r="G706" s="277"/>
      <c r="H706" s="278"/>
      <c r="I706" s="277"/>
      <c r="J706" s="277"/>
      <c r="K706" s="277"/>
      <c r="L706" s="277"/>
      <c r="M706" s="277"/>
      <c r="N706" s="277"/>
      <c r="O706" s="277"/>
      <c r="P706" s="277"/>
      <c r="Q706" s="277"/>
      <c r="R706" s="277"/>
      <c r="S706" s="277"/>
      <c r="T706" s="518">
        <f t="shared" si="10"/>
        <v>0</v>
      </c>
      <c r="U706" s="277"/>
      <c r="V706" s="277"/>
      <c r="W706" s="277"/>
      <c r="X706" s="277"/>
      <c r="Y706" s="277"/>
      <c r="Z706" s="277"/>
      <c r="AA706" s="277"/>
      <c r="AB706" s="277"/>
      <c r="AC706" s="279"/>
    </row>
    <row r="707" spans="1:29" s="280" customFormat="1" ht="15">
      <c r="A707" s="277"/>
      <c r="B707" s="277"/>
      <c r="C707" s="103"/>
      <c r="D707" s="103"/>
      <c r="E707" s="103"/>
      <c r="F707" s="277"/>
      <c r="G707" s="277"/>
      <c r="H707" s="278"/>
      <c r="I707" s="277"/>
      <c r="J707" s="277"/>
      <c r="K707" s="277"/>
      <c r="L707" s="277"/>
      <c r="M707" s="277"/>
      <c r="N707" s="277"/>
      <c r="O707" s="277"/>
      <c r="P707" s="277"/>
      <c r="Q707" s="277"/>
      <c r="R707" s="277"/>
      <c r="S707" s="277"/>
      <c r="T707" s="518">
        <f t="shared" si="10"/>
        <v>0</v>
      </c>
      <c r="U707" s="277"/>
      <c r="V707" s="277"/>
      <c r="W707" s="277"/>
      <c r="X707" s="277"/>
      <c r="Y707" s="277"/>
      <c r="Z707" s="277"/>
      <c r="AA707" s="277"/>
      <c r="AB707" s="277"/>
      <c r="AC707" s="279"/>
    </row>
    <row r="708" spans="1:29" s="280" customFormat="1" ht="15">
      <c r="A708" s="277"/>
      <c r="B708" s="277"/>
      <c r="C708" s="103"/>
      <c r="D708" s="103"/>
      <c r="E708" s="103"/>
      <c r="F708" s="277"/>
      <c r="G708" s="277"/>
      <c r="H708" s="278"/>
      <c r="I708" s="277"/>
      <c r="J708" s="277"/>
      <c r="K708" s="277"/>
      <c r="L708" s="277"/>
      <c r="M708" s="277"/>
      <c r="N708" s="277"/>
      <c r="O708" s="277"/>
      <c r="P708" s="277"/>
      <c r="Q708" s="277"/>
      <c r="R708" s="277"/>
      <c r="S708" s="277"/>
      <c r="T708" s="518">
        <f t="shared" si="10"/>
        <v>0</v>
      </c>
      <c r="U708" s="277"/>
      <c r="V708" s="277"/>
      <c r="W708" s="277"/>
      <c r="X708" s="277"/>
      <c r="Y708" s="277"/>
      <c r="Z708" s="277"/>
      <c r="AA708" s="277"/>
      <c r="AB708" s="277"/>
      <c r="AC708" s="279"/>
    </row>
    <row r="709" spans="1:29" s="280" customFormat="1" ht="15">
      <c r="A709" s="277"/>
      <c r="B709" s="277"/>
      <c r="C709" s="103"/>
      <c r="D709" s="103"/>
      <c r="E709" s="103"/>
      <c r="F709" s="277"/>
      <c r="G709" s="277"/>
      <c r="H709" s="278"/>
      <c r="I709" s="277"/>
      <c r="J709" s="277"/>
      <c r="K709" s="277"/>
      <c r="L709" s="277"/>
      <c r="M709" s="277"/>
      <c r="N709" s="277"/>
      <c r="O709" s="277"/>
      <c r="P709" s="277"/>
      <c r="Q709" s="277"/>
      <c r="R709" s="277"/>
      <c r="S709" s="277"/>
      <c r="T709" s="518">
        <f t="shared" si="10"/>
        <v>0</v>
      </c>
      <c r="U709" s="277"/>
      <c r="V709" s="277"/>
      <c r="W709" s="277"/>
      <c r="X709" s="277"/>
      <c r="Y709" s="277"/>
      <c r="Z709" s="277"/>
      <c r="AA709" s="277"/>
      <c r="AB709" s="277"/>
      <c r="AC709" s="279"/>
    </row>
    <row r="710" spans="1:29" s="280" customFormat="1" ht="15">
      <c r="A710" s="277"/>
      <c r="B710" s="277"/>
      <c r="C710" s="103"/>
      <c r="D710" s="103"/>
      <c r="E710" s="103"/>
      <c r="F710" s="277"/>
      <c r="G710" s="277"/>
      <c r="H710" s="278"/>
      <c r="I710" s="277"/>
      <c r="J710" s="277"/>
      <c r="K710" s="277"/>
      <c r="L710" s="277"/>
      <c r="M710" s="277"/>
      <c r="N710" s="277"/>
      <c r="O710" s="277"/>
      <c r="P710" s="277"/>
      <c r="Q710" s="277"/>
      <c r="R710" s="277"/>
      <c r="S710" s="277"/>
      <c r="T710" s="518">
        <f t="shared" si="10"/>
        <v>0</v>
      </c>
      <c r="U710" s="277"/>
      <c r="V710" s="277"/>
      <c r="W710" s="277"/>
      <c r="X710" s="277"/>
      <c r="Y710" s="277"/>
      <c r="Z710" s="277"/>
      <c r="AA710" s="277"/>
      <c r="AB710" s="277"/>
      <c r="AC710" s="279"/>
    </row>
    <row r="711" spans="1:29" s="280" customFormat="1" ht="15">
      <c r="A711" s="277"/>
      <c r="B711" s="277"/>
      <c r="C711" s="103"/>
      <c r="D711" s="103"/>
      <c r="E711" s="103"/>
      <c r="F711" s="277"/>
      <c r="G711" s="277"/>
      <c r="H711" s="278"/>
      <c r="I711" s="277"/>
      <c r="J711" s="277"/>
      <c r="K711" s="277"/>
      <c r="L711" s="277"/>
      <c r="M711" s="277"/>
      <c r="N711" s="277"/>
      <c r="O711" s="277"/>
      <c r="P711" s="277"/>
      <c r="Q711" s="277"/>
      <c r="R711" s="277"/>
      <c r="S711" s="277"/>
      <c r="T711" s="518">
        <f t="shared" si="10"/>
        <v>0</v>
      </c>
      <c r="U711" s="277"/>
      <c r="V711" s="277"/>
      <c r="W711" s="277"/>
      <c r="X711" s="277"/>
      <c r="Y711" s="277"/>
      <c r="Z711" s="277"/>
      <c r="AA711" s="277"/>
      <c r="AB711" s="277"/>
      <c r="AC711" s="279"/>
    </row>
    <row r="712" spans="1:29" s="280" customFormat="1" ht="15">
      <c r="A712" s="277"/>
      <c r="B712" s="277"/>
      <c r="C712" s="103"/>
      <c r="D712" s="103"/>
      <c r="E712" s="103"/>
      <c r="F712" s="277"/>
      <c r="G712" s="277"/>
      <c r="H712" s="278"/>
      <c r="I712" s="277"/>
      <c r="J712" s="277"/>
      <c r="K712" s="277"/>
      <c r="L712" s="277"/>
      <c r="M712" s="277"/>
      <c r="N712" s="277"/>
      <c r="O712" s="277"/>
      <c r="P712" s="277"/>
      <c r="Q712" s="277"/>
      <c r="R712" s="277"/>
      <c r="S712" s="277"/>
      <c r="T712" s="518">
        <f t="shared" si="10"/>
        <v>0</v>
      </c>
      <c r="U712" s="277"/>
      <c r="V712" s="277"/>
      <c r="W712" s="277"/>
      <c r="X712" s="277"/>
      <c r="Y712" s="277"/>
      <c r="Z712" s="277"/>
      <c r="AA712" s="277"/>
      <c r="AB712" s="277"/>
      <c r="AC712" s="279"/>
    </row>
    <row r="713" spans="1:29" s="280" customFormat="1" ht="15">
      <c r="A713" s="277"/>
      <c r="B713" s="277"/>
      <c r="C713" s="103"/>
      <c r="D713" s="103"/>
      <c r="E713" s="103"/>
      <c r="F713" s="277"/>
      <c r="G713" s="277"/>
      <c r="H713" s="278"/>
      <c r="I713" s="277"/>
      <c r="J713" s="277"/>
      <c r="K713" s="277"/>
      <c r="L713" s="277"/>
      <c r="M713" s="277"/>
      <c r="N713" s="277"/>
      <c r="O713" s="277"/>
      <c r="P713" s="277"/>
      <c r="Q713" s="277"/>
      <c r="R713" s="277"/>
      <c r="S713" s="277"/>
      <c r="T713" s="518">
        <f t="shared" si="10"/>
        <v>0</v>
      </c>
      <c r="U713" s="277"/>
      <c r="V713" s="277"/>
      <c r="W713" s="277"/>
      <c r="X713" s="277"/>
      <c r="Y713" s="277"/>
      <c r="Z713" s="277"/>
      <c r="AA713" s="277"/>
      <c r="AB713" s="277"/>
      <c r="AC713" s="279"/>
    </row>
    <row r="714" spans="1:29" s="280" customFormat="1" ht="15">
      <c r="A714" s="277"/>
      <c r="B714" s="277"/>
      <c r="C714" s="103"/>
      <c r="D714" s="103"/>
      <c r="E714" s="103"/>
      <c r="F714" s="277"/>
      <c r="G714" s="277"/>
      <c r="H714" s="278"/>
      <c r="I714" s="277"/>
      <c r="J714" s="277"/>
      <c r="K714" s="277"/>
      <c r="L714" s="277"/>
      <c r="M714" s="277"/>
      <c r="N714" s="277"/>
      <c r="O714" s="277"/>
      <c r="P714" s="277"/>
      <c r="Q714" s="277"/>
      <c r="R714" s="277"/>
      <c r="S714" s="277"/>
      <c r="T714" s="518">
        <f t="shared" si="10"/>
        <v>0</v>
      </c>
      <c r="U714" s="277"/>
      <c r="V714" s="277"/>
      <c r="W714" s="277"/>
      <c r="X714" s="277"/>
      <c r="Y714" s="277"/>
      <c r="Z714" s="277"/>
      <c r="AA714" s="277"/>
      <c r="AB714" s="277"/>
      <c r="AC714" s="279"/>
    </row>
    <row r="715" spans="1:29" s="280" customFormat="1" ht="15">
      <c r="A715" s="277"/>
      <c r="B715" s="277"/>
      <c r="C715" s="103"/>
      <c r="D715" s="103"/>
      <c r="E715" s="103"/>
      <c r="F715" s="277"/>
      <c r="G715" s="277"/>
      <c r="H715" s="278"/>
      <c r="I715" s="277"/>
      <c r="J715" s="277"/>
      <c r="K715" s="277"/>
      <c r="L715" s="277"/>
      <c r="M715" s="277"/>
      <c r="N715" s="277"/>
      <c r="O715" s="277"/>
      <c r="P715" s="277"/>
      <c r="Q715" s="277"/>
      <c r="R715" s="277"/>
      <c r="S715" s="277"/>
      <c r="T715" s="518">
        <f t="shared" si="10"/>
        <v>0</v>
      </c>
      <c r="U715" s="277"/>
      <c r="V715" s="277"/>
      <c r="W715" s="277"/>
      <c r="X715" s="277"/>
      <c r="Y715" s="277"/>
      <c r="Z715" s="277"/>
      <c r="AA715" s="277"/>
      <c r="AB715" s="277"/>
      <c r="AC715" s="279"/>
    </row>
    <row r="716" spans="1:29" s="280" customFormat="1" ht="15">
      <c r="A716" s="277"/>
      <c r="B716" s="277"/>
      <c r="C716" s="103"/>
      <c r="D716" s="103"/>
      <c r="E716" s="103"/>
      <c r="F716" s="277"/>
      <c r="G716" s="277"/>
      <c r="H716" s="278"/>
      <c r="I716" s="277"/>
      <c r="J716" s="277"/>
      <c r="K716" s="277"/>
      <c r="L716" s="277"/>
      <c r="M716" s="277"/>
      <c r="N716" s="277"/>
      <c r="O716" s="277"/>
      <c r="P716" s="277"/>
      <c r="Q716" s="277"/>
      <c r="R716" s="277"/>
      <c r="S716" s="277"/>
      <c r="T716" s="518">
        <f t="shared" si="10"/>
        <v>0</v>
      </c>
      <c r="U716" s="277"/>
      <c r="V716" s="277"/>
      <c r="W716" s="277"/>
      <c r="X716" s="277"/>
      <c r="Y716" s="277"/>
      <c r="Z716" s="277"/>
      <c r="AA716" s="277"/>
      <c r="AB716" s="277"/>
      <c r="AC716" s="279"/>
    </row>
    <row r="717" spans="1:29" s="280" customFormat="1" ht="15">
      <c r="A717" s="277"/>
      <c r="B717" s="277"/>
      <c r="C717" s="103"/>
      <c r="D717" s="103"/>
      <c r="E717" s="103"/>
      <c r="F717" s="277"/>
      <c r="G717" s="277"/>
      <c r="H717" s="278"/>
      <c r="I717" s="277"/>
      <c r="J717" s="277"/>
      <c r="K717" s="277"/>
      <c r="L717" s="277"/>
      <c r="M717" s="277"/>
      <c r="N717" s="277"/>
      <c r="O717" s="277"/>
      <c r="P717" s="277"/>
      <c r="Q717" s="277"/>
      <c r="R717" s="277"/>
      <c r="S717" s="277"/>
      <c r="T717" s="518">
        <f t="shared" si="10"/>
        <v>0</v>
      </c>
      <c r="U717" s="277"/>
      <c r="V717" s="277"/>
      <c r="W717" s="277"/>
      <c r="X717" s="277"/>
      <c r="Y717" s="277"/>
      <c r="Z717" s="277"/>
      <c r="AA717" s="277"/>
      <c r="AB717" s="277"/>
      <c r="AC717" s="279"/>
    </row>
    <row r="718" spans="1:29" s="280" customFormat="1" ht="15">
      <c r="A718" s="277"/>
      <c r="B718" s="277"/>
      <c r="C718" s="103"/>
      <c r="D718" s="103"/>
      <c r="E718" s="103"/>
      <c r="F718" s="277"/>
      <c r="G718" s="277"/>
      <c r="H718" s="278"/>
      <c r="I718" s="277"/>
      <c r="J718" s="277"/>
      <c r="K718" s="277"/>
      <c r="L718" s="277"/>
      <c r="M718" s="277"/>
      <c r="N718" s="277"/>
      <c r="O718" s="277"/>
      <c r="P718" s="277"/>
      <c r="Q718" s="277"/>
      <c r="R718" s="277"/>
      <c r="S718" s="277"/>
      <c r="T718" s="518">
        <f t="shared" ref="T718:T781" si="11">SUM($I718:$S718)</f>
        <v>0</v>
      </c>
      <c r="U718" s="277"/>
      <c r="V718" s="277"/>
      <c r="W718" s="277"/>
      <c r="X718" s="277"/>
      <c r="Y718" s="277"/>
      <c r="Z718" s="277"/>
      <c r="AA718" s="277"/>
      <c r="AB718" s="277"/>
      <c r="AC718" s="279"/>
    </row>
    <row r="719" spans="1:29" s="280" customFormat="1" ht="15">
      <c r="A719" s="277"/>
      <c r="B719" s="277"/>
      <c r="C719" s="103"/>
      <c r="D719" s="103"/>
      <c r="E719" s="103"/>
      <c r="F719" s="277"/>
      <c r="G719" s="277"/>
      <c r="H719" s="278"/>
      <c r="I719" s="277"/>
      <c r="J719" s="277"/>
      <c r="K719" s="277"/>
      <c r="L719" s="277"/>
      <c r="M719" s="277"/>
      <c r="N719" s="277"/>
      <c r="O719" s="277"/>
      <c r="P719" s="277"/>
      <c r="Q719" s="277"/>
      <c r="R719" s="277"/>
      <c r="S719" s="277"/>
      <c r="T719" s="518">
        <f t="shared" si="11"/>
        <v>0</v>
      </c>
      <c r="U719" s="277"/>
      <c r="V719" s="277"/>
      <c r="W719" s="277"/>
      <c r="X719" s="277"/>
      <c r="Y719" s="277"/>
      <c r="Z719" s="277"/>
      <c r="AA719" s="277"/>
      <c r="AB719" s="277"/>
      <c r="AC719" s="279"/>
    </row>
    <row r="720" spans="1:29" s="280" customFormat="1" ht="15">
      <c r="A720" s="277"/>
      <c r="B720" s="277"/>
      <c r="C720" s="103"/>
      <c r="D720" s="103"/>
      <c r="E720" s="103"/>
      <c r="F720" s="277"/>
      <c r="G720" s="277"/>
      <c r="H720" s="278"/>
      <c r="I720" s="277"/>
      <c r="J720" s="277"/>
      <c r="K720" s="277"/>
      <c r="L720" s="277"/>
      <c r="M720" s="277"/>
      <c r="N720" s="277"/>
      <c r="O720" s="277"/>
      <c r="P720" s="277"/>
      <c r="Q720" s="277"/>
      <c r="R720" s="277"/>
      <c r="S720" s="277"/>
      <c r="T720" s="518">
        <f t="shared" si="11"/>
        <v>0</v>
      </c>
      <c r="U720" s="277"/>
      <c r="V720" s="277"/>
      <c r="W720" s="277"/>
      <c r="X720" s="277"/>
      <c r="Y720" s="277"/>
      <c r="Z720" s="277"/>
      <c r="AA720" s="277"/>
      <c r="AB720" s="277"/>
      <c r="AC720" s="279"/>
    </row>
    <row r="721" spans="1:29" s="280" customFormat="1" ht="15">
      <c r="A721" s="277"/>
      <c r="B721" s="277"/>
      <c r="C721" s="103"/>
      <c r="D721" s="103"/>
      <c r="E721" s="103"/>
      <c r="F721" s="277"/>
      <c r="G721" s="277"/>
      <c r="H721" s="278"/>
      <c r="I721" s="277"/>
      <c r="J721" s="277"/>
      <c r="K721" s="277"/>
      <c r="L721" s="277"/>
      <c r="M721" s="277"/>
      <c r="N721" s="277"/>
      <c r="O721" s="277"/>
      <c r="P721" s="277"/>
      <c r="Q721" s="277"/>
      <c r="R721" s="277"/>
      <c r="S721" s="277"/>
      <c r="T721" s="518">
        <f t="shared" si="11"/>
        <v>0</v>
      </c>
      <c r="U721" s="277"/>
      <c r="V721" s="277"/>
      <c r="W721" s="277"/>
      <c r="X721" s="277"/>
      <c r="Y721" s="277"/>
      <c r="Z721" s="277"/>
      <c r="AA721" s="277"/>
      <c r="AB721" s="277"/>
      <c r="AC721" s="279"/>
    </row>
    <row r="722" spans="1:29" s="280" customFormat="1" ht="15">
      <c r="A722" s="277"/>
      <c r="B722" s="277"/>
      <c r="C722" s="103"/>
      <c r="D722" s="103"/>
      <c r="E722" s="103"/>
      <c r="F722" s="277"/>
      <c r="G722" s="277"/>
      <c r="H722" s="278"/>
      <c r="I722" s="277"/>
      <c r="J722" s="277"/>
      <c r="K722" s="277"/>
      <c r="L722" s="277"/>
      <c r="M722" s="277"/>
      <c r="N722" s="277"/>
      <c r="O722" s="277"/>
      <c r="P722" s="277"/>
      <c r="Q722" s="277"/>
      <c r="R722" s="277"/>
      <c r="S722" s="277"/>
      <c r="T722" s="518">
        <f t="shared" si="11"/>
        <v>0</v>
      </c>
      <c r="U722" s="277"/>
      <c r="V722" s="277"/>
      <c r="W722" s="277"/>
      <c r="X722" s="277"/>
      <c r="Y722" s="277"/>
      <c r="Z722" s="277"/>
      <c r="AA722" s="277"/>
      <c r="AB722" s="277"/>
      <c r="AC722" s="279"/>
    </row>
    <row r="723" spans="1:29" s="280" customFormat="1" ht="15">
      <c r="A723" s="277"/>
      <c r="B723" s="277"/>
      <c r="C723" s="103"/>
      <c r="D723" s="103"/>
      <c r="E723" s="103"/>
      <c r="F723" s="277"/>
      <c r="G723" s="277"/>
      <c r="H723" s="278"/>
      <c r="I723" s="277"/>
      <c r="J723" s="277"/>
      <c r="K723" s="277"/>
      <c r="L723" s="277"/>
      <c r="M723" s="277"/>
      <c r="N723" s="277"/>
      <c r="O723" s="277"/>
      <c r="P723" s="277"/>
      <c r="Q723" s="277"/>
      <c r="R723" s="277"/>
      <c r="S723" s="277"/>
      <c r="T723" s="518">
        <f t="shared" si="11"/>
        <v>0</v>
      </c>
      <c r="U723" s="277"/>
      <c r="V723" s="277"/>
      <c r="W723" s="277"/>
      <c r="X723" s="277"/>
      <c r="Y723" s="277"/>
      <c r="Z723" s="277"/>
      <c r="AA723" s="277"/>
      <c r="AB723" s="277"/>
      <c r="AC723" s="279"/>
    </row>
    <row r="724" spans="1:29" s="280" customFormat="1" ht="15">
      <c r="A724" s="277"/>
      <c r="B724" s="277"/>
      <c r="C724" s="103"/>
      <c r="D724" s="103"/>
      <c r="E724" s="103"/>
      <c r="F724" s="277"/>
      <c r="G724" s="277"/>
      <c r="H724" s="278"/>
      <c r="I724" s="277"/>
      <c r="J724" s="277"/>
      <c r="K724" s="277"/>
      <c r="L724" s="277"/>
      <c r="M724" s="277"/>
      <c r="N724" s="277"/>
      <c r="O724" s="277"/>
      <c r="P724" s="277"/>
      <c r="Q724" s="277"/>
      <c r="R724" s="277"/>
      <c r="S724" s="277"/>
      <c r="T724" s="518">
        <f t="shared" si="11"/>
        <v>0</v>
      </c>
      <c r="U724" s="277"/>
      <c r="V724" s="277"/>
      <c r="W724" s="277"/>
      <c r="X724" s="277"/>
      <c r="Y724" s="277"/>
      <c r="Z724" s="277"/>
      <c r="AA724" s="277"/>
      <c r="AB724" s="277"/>
      <c r="AC724" s="279"/>
    </row>
    <row r="725" spans="1:29" s="280" customFormat="1" ht="15">
      <c r="A725" s="277"/>
      <c r="B725" s="277"/>
      <c r="C725" s="103"/>
      <c r="D725" s="103"/>
      <c r="E725" s="103"/>
      <c r="F725" s="277"/>
      <c r="G725" s="277"/>
      <c r="H725" s="278"/>
      <c r="I725" s="277"/>
      <c r="J725" s="277"/>
      <c r="K725" s="277"/>
      <c r="L725" s="277"/>
      <c r="M725" s="277"/>
      <c r="N725" s="277"/>
      <c r="O725" s="277"/>
      <c r="P725" s="277"/>
      <c r="Q725" s="277"/>
      <c r="R725" s="277"/>
      <c r="S725" s="277"/>
      <c r="T725" s="518">
        <f t="shared" si="11"/>
        <v>0</v>
      </c>
      <c r="U725" s="277"/>
      <c r="V725" s="277"/>
      <c r="W725" s="277"/>
      <c r="X725" s="277"/>
      <c r="Y725" s="277"/>
      <c r="Z725" s="277"/>
      <c r="AA725" s="277"/>
      <c r="AB725" s="277"/>
      <c r="AC725" s="279"/>
    </row>
    <row r="726" spans="1:29" s="280" customFormat="1" ht="15">
      <c r="A726" s="277"/>
      <c r="B726" s="277"/>
      <c r="C726" s="103"/>
      <c r="D726" s="103"/>
      <c r="E726" s="103"/>
      <c r="F726" s="277"/>
      <c r="G726" s="277"/>
      <c r="H726" s="278"/>
      <c r="I726" s="277"/>
      <c r="J726" s="277"/>
      <c r="K726" s="277"/>
      <c r="L726" s="277"/>
      <c r="M726" s="277"/>
      <c r="N726" s="277"/>
      <c r="O726" s="277"/>
      <c r="P726" s="277"/>
      <c r="Q726" s="277"/>
      <c r="R726" s="277"/>
      <c r="S726" s="277"/>
      <c r="T726" s="518">
        <f t="shared" si="11"/>
        <v>0</v>
      </c>
      <c r="U726" s="277"/>
      <c r="V726" s="277"/>
      <c r="W726" s="277"/>
      <c r="X726" s="277"/>
      <c r="Y726" s="277"/>
      <c r="Z726" s="277"/>
      <c r="AA726" s="277"/>
      <c r="AB726" s="277"/>
      <c r="AC726" s="279"/>
    </row>
    <row r="727" spans="1:29" s="280" customFormat="1" ht="15">
      <c r="A727" s="277"/>
      <c r="B727" s="277"/>
      <c r="C727" s="103"/>
      <c r="D727" s="103"/>
      <c r="E727" s="103"/>
      <c r="F727" s="277"/>
      <c r="G727" s="277"/>
      <c r="H727" s="278"/>
      <c r="I727" s="277"/>
      <c r="J727" s="277"/>
      <c r="K727" s="277"/>
      <c r="L727" s="277"/>
      <c r="M727" s="277"/>
      <c r="N727" s="277"/>
      <c r="O727" s="277"/>
      <c r="P727" s="277"/>
      <c r="Q727" s="277"/>
      <c r="R727" s="277"/>
      <c r="S727" s="277"/>
      <c r="T727" s="518">
        <f t="shared" si="11"/>
        <v>0</v>
      </c>
      <c r="U727" s="277"/>
      <c r="V727" s="277"/>
      <c r="W727" s="277"/>
      <c r="X727" s="277"/>
      <c r="Y727" s="277"/>
      <c r="Z727" s="277"/>
      <c r="AA727" s="277"/>
      <c r="AB727" s="277"/>
      <c r="AC727" s="279"/>
    </row>
    <row r="728" spans="1:29" s="280" customFormat="1" ht="15">
      <c r="A728" s="277"/>
      <c r="B728" s="277"/>
      <c r="C728" s="103"/>
      <c r="D728" s="103"/>
      <c r="E728" s="103"/>
      <c r="F728" s="277"/>
      <c r="G728" s="277"/>
      <c r="H728" s="278"/>
      <c r="I728" s="277"/>
      <c r="J728" s="277"/>
      <c r="K728" s="277"/>
      <c r="L728" s="277"/>
      <c r="M728" s="277"/>
      <c r="N728" s="277"/>
      <c r="O728" s="277"/>
      <c r="P728" s="277"/>
      <c r="Q728" s="277"/>
      <c r="R728" s="277"/>
      <c r="S728" s="277"/>
      <c r="T728" s="518">
        <f t="shared" si="11"/>
        <v>0</v>
      </c>
      <c r="U728" s="277"/>
      <c r="V728" s="277"/>
      <c r="W728" s="277"/>
      <c r="X728" s="277"/>
      <c r="Y728" s="277"/>
      <c r="Z728" s="277"/>
      <c r="AA728" s="277"/>
      <c r="AB728" s="277"/>
      <c r="AC728" s="279"/>
    </row>
    <row r="729" spans="1:29" s="280" customFormat="1" ht="15">
      <c r="A729" s="277"/>
      <c r="B729" s="277"/>
      <c r="C729" s="103"/>
      <c r="D729" s="103"/>
      <c r="E729" s="103"/>
      <c r="F729" s="277"/>
      <c r="G729" s="277"/>
      <c r="H729" s="278"/>
      <c r="I729" s="277"/>
      <c r="J729" s="277"/>
      <c r="K729" s="277"/>
      <c r="L729" s="277"/>
      <c r="M729" s="277"/>
      <c r="N729" s="277"/>
      <c r="O729" s="277"/>
      <c r="P729" s="277"/>
      <c r="Q729" s="277"/>
      <c r="R729" s="277"/>
      <c r="S729" s="277"/>
      <c r="T729" s="518">
        <f t="shared" si="11"/>
        <v>0</v>
      </c>
      <c r="U729" s="277"/>
      <c r="V729" s="277"/>
      <c r="W729" s="277"/>
      <c r="X729" s="277"/>
      <c r="Y729" s="277"/>
      <c r="Z729" s="277"/>
      <c r="AA729" s="277"/>
      <c r="AB729" s="277"/>
      <c r="AC729" s="279"/>
    </row>
    <row r="730" spans="1:29" s="280" customFormat="1" ht="15">
      <c r="A730" s="277"/>
      <c r="B730" s="277"/>
      <c r="C730" s="103"/>
      <c r="D730" s="103"/>
      <c r="E730" s="103"/>
      <c r="F730" s="277"/>
      <c r="G730" s="277"/>
      <c r="H730" s="278"/>
      <c r="I730" s="277"/>
      <c r="J730" s="277"/>
      <c r="K730" s="277"/>
      <c r="L730" s="277"/>
      <c r="M730" s="277"/>
      <c r="N730" s="277"/>
      <c r="O730" s="277"/>
      <c r="P730" s="277"/>
      <c r="Q730" s="277"/>
      <c r="R730" s="277"/>
      <c r="S730" s="277"/>
      <c r="T730" s="518">
        <f t="shared" si="11"/>
        <v>0</v>
      </c>
      <c r="U730" s="277"/>
      <c r="V730" s="277"/>
      <c r="W730" s="277"/>
      <c r="X730" s="277"/>
      <c r="Y730" s="277"/>
      <c r="Z730" s="277"/>
      <c r="AA730" s="277"/>
      <c r="AB730" s="277"/>
      <c r="AC730" s="279"/>
    </row>
    <row r="731" spans="1:29" s="280" customFormat="1" ht="15">
      <c r="A731" s="277"/>
      <c r="B731" s="277"/>
      <c r="C731" s="103"/>
      <c r="D731" s="103"/>
      <c r="E731" s="103"/>
      <c r="F731" s="277"/>
      <c r="G731" s="277"/>
      <c r="H731" s="278"/>
      <c r="I731" s="277"/>
      <c r="J731" s="277"/>
      <c r="K731" s="277"/>
      <c r="L731" s="277"/>
      <c r="M731" s="277"/>
      <c r="N731" s="277"/>
      <c r="O731" s="277"/>
      <c r="P731" s="277"/>
      <c r="Q731" s="277"/>
      <c r="R731" s="277"/>
      <c r="S731" s="277"/>
      <c r="T731" s="518">
        <f t="shared" si="11"/>
        <v>0</v>
      </c>
      <c r="U731" s="277"/>
      <c r="V731" s="277"/>
      <c r="W731" s="277"/>
      <c r="X731" s="277"/>
      <c r="Y731" s="277"/>
      <c r="Z731" s="277"/>
      <c r="AA731" s="277"/>
      <c r="AB731" s="277"/>
      <c r="AC731" s="279"/>
    </row>
    <row r="732" spans="1:29" s="280" customFormat="1" ht="15">
      <c r="A732" s="277"/>
      <c r="B732" s="277"/>
      <c r="C732" s="103"/>
      <c r="D732" s="103"/>
      <c r="E732" s="103"/>
      <c r="F732" s="277"/>
      <c r="G732" s="277"/>
      <c r="H732" s="278"/>
      <c r="I732" s="277"/>
      <c r="J732" s="277"/>
      <c r="K732" s="277"/>
      <c r="L732" s="277"/>
      <c r="M732" s="277"/>
      <c r="N732" s="277"/>
      <c r="O732" s="277"/>
      <c r="P732" s="277"/>
      <c r="Q732" s="277"/>
      <c r="R732" s="277"/>
      <c r="S732" s="277"/>
      <c r="T732" s="518">
        <f t="shared" si="11"/>
        <v>0</v>
      </c>
      <c r="U732" s="277"/>
      <c r="V732" s="277"/>
      <c r="W732" s="277"/>
      <c r="X732" s="277"/>
      <c r="Y732" s="277"/>
      <c r="Z732" s="277"/>
      <c r="AA732" s="277"/>
      <c r="AB732" s="277"/>
      <c r="AC732" s="279"/>
    </row>
    <row r="733" spans="1:29" s="280" customFormat="1" ht="15">
      <c r="A733" s="277"/>
      <c r="B733" s="277"/>
      <c r="C733" s="103"/>
      <c r="D733" s="103"/>
      <c r="E733" s="103"/>
      <c r="F733" s="277"/>
      <c r="G733" s="277"/>
      <c r="H733" s="278"/>
      <c r="I733" s="277"/>
      <c r="J733" s="277"/>
      <c r="K733" s="277"/>
      <c r="L733" s="277"/>
      <c r="M733" s="277"/>
      <c r="N733" s="277"/>
      <c r="O733" s="277"/>
      <c r="P733" s="277"/>
      <c r="Q733" s="277"/>
      <c r="R733" s="277"/>
      <c r="S733" s="277"/>
      <c r="T733" s="518">
        <f t="shared" si="11"/>
        <v>0</v>
      </c>
      <c r="U733" s="277"/>
      <c r="V733" s="277"/>
      <c r="W733" s="277"/>
      <c r="X733" s="277"/>
      <c r="Y733" s="277"/>
      <c r="Z733" s="277"/>
      <c r="AA733" s="277"/>
      <c r="AB733" s="277"/>
      <c r="AC733" s="279"/>
    </row>
    <row r="734" spans="1:29" s="280" customFormat="1" ht="15">
      <c r="A734" s="277"/>
      <c r="B734" s="277"/>
      <c r="C734" s="103"/>
      <c r="D734" s="103"/>
      <c r="E734" s="103"/>
      <c r="F734" s="277"/>
      <c r="G734" s="277"/>
      <c r="H734" s="278"/>
      <c r="I734" s="277"/>
      <c r="J734" s="277"/>
      <c r="K734" s="277"/>
      <c r="L734" s="277"/>
      <c r="M734" s="277"/>
      <c r="N734" s="277"/>
      <c r="O734" s="277"/>
      <c r="P734" s="277"/>
      <c r="Q734" s="277"/>
      <c r="R734" s="277"/>
      <c r="S734" s="277"/>
      <c r="T734" s="518">
        <f t="shared" si="11"/>
        <v>0</v>
      </c>
      <c r="U734" s="277"/>
      <c r="V734" s="277"/>
      <c r="W734" s="277"/>
      <c r="X734" s="277"/>
      <c r="Y734" s="277"/>
      <c r="Z734" s="277"/>
      <c r="AA734" s="277"/>
      <c r="AB734" s="277"/>
      <c r="AC734" s="279"/>
    </row>
    <row r="735" spans="1:29" s="280" customFormat="1" ht="15">
      <c r="A735" s="277"/>
      <c r="B735" s="277"/>
      <c r="C735" s="103"/>
      <c r="D735" s="103"/>
      <c r="E735" s="103"/>
      <c r="F735" s="277"/>
      <c r="G735" s="277"/>
      <c r="H735" s="278"/>
      <c r="I735" s="277"/>
      <c r="J735" s="277"/>
      <c r="K735" s="277"/>
      <c r="L735" s="277"/>
      <c r="M735" s="277"/>
      <c r="N735" s="277"/>
      <c r="O735" s="277"/>
      <c r="P735" s="277"/>
      <c r="Q735" s="277"/>
      <c r="R735" s="277"/>
      <c r="S735" s="277"/>
      <c r="T735" s="518">
        <f t="shared" si="11"/>
        <v>0</v>
      </c>
      <c r="U735" s="277"/>
      <c r="V735" s="277"/>
      <c r="W735" s="277"/>
      <c r="X735" s="277"/>
      <c r="Y735" s="277"/>
      <c r="Z735" s="277"/>
      <c r="AA735" s="277"/>
      <c r="AB735" s="277"/>
      <c r="AC735" s="279"/>
    </row>
    <row r="736" spans="1:29" s="280" customFormat="1" ht="15">
      <c r="A736" s="277"/>
      <c r="B736" s="277"/>
      <c r="C736" s="103"/>
      <c r="D736" s="103"/>
      <c r="E736" s="103"/>
      <c r="F736" s="277"/>
      <c r="G736" s="277"/>
      <c r="H736" s="278"/>
      <c r="I736" s="277"/>
      <c r="J736" s="277"/>
      <c r="K736" s="277"/>
      <c r="L736" s="277"/>
      <c r="M736" s="277"/>
      <c r="N736" s="277"/>
      <c r="O736" s="277"/>
      <c r="P736" s="277"/>
      <c r="Q736" s="277"/>
      <c r="R736" s="277"/>
      <c r="S736" s="277"/>
      <c r="T736" s="518">
        <f t="shared" si="11"/>
        <v>0</v>
      </c>
      <c r="U736" s="277"/>
      <c r="V736" s="277"/>
      <c r="W736" s="277"/>
      <c r="X736" s="277"/>
      <c r="Y736" s="277"/>
      <c r="Z736" s="277"/>
      <c r="AA736" s="277"/>
      <c r="AB736" s="277"/>
      <c r="AC736" s="279"/>
    </row>
    <row r="737" spans="1:29" s="280" customFormat="1" ht="15">
      <c r="A737" s="277"/>
      <c r="B737" s="277"/>
      <c r="C737" s="103"/>
      <c r="D737" s="103"/>
      <c r="E737" s="103"/>
      <c r="F737" s="277"/>
      <c r="G737" s="277"/>
      <c r="H737" s="278"/>
      <c r="I737" s="277"/>
      <c r="J737" s="277"/>
      <c r="K737" s="277"/>
      <c r="L737" s="277"/>
      <c r="M737" s="277"/>
      <c r="N737" s="277"/>
      <c r="O737" s="277"/>
      <c r="P737" s="277"/>
      <c r="Q737" s="277"/>
      <c r="R737" s="277"/>
      <c r="S737" s="277"/>
      <c r="T737" s="518">
        <f t="shared" si="11"/>
        <v>0</v>
      </c>
      <c r="U737" s="277"/>
      <c r="V737" s="277"/>
      <c r="W737" s="277"/>
      <c r="X737" s="277"/>
      <c r="Y737" s="277"/>
      <c r="Z737" s="277"/>
      <c r="AA737" s="277"/>
      <c r="AB737" s="277"/>
      <c r="AC737" s="279"/>
    </row>
    <row r="738" spans="1:29" s="280" customFormat="1" ht="15">
      <c r="A738" s="277"/>
      <c r="B738" s="277"/>
      <c r="C738" s="103"/>
      <c r="D738" s="103"/>
      <c r="E738" s="103"/>
      <c r="F738" s="277"/>
      <c r="G738" s="277"/>
      <c r="H738" s="278"/>
      <c r="I738" s="277"/>
      <c r="J738" s="277"/>
      <c r="K738" s="277"/>
      <c r="L738" s="277"/>
      <c r="M738" s="277"/>
      <c r="N738" s="277"/>
      <c r="O738" s="277"/>
      <c r="P738" s="277"/>
      <c r="Q738" s="277"/>
      <c r="R738" s="277"/>
      <c r="S738" s="277"/>
      <c r="T738" s="518">
        <f t="shared" si="11"/>
        <v>0</v>
      </c>
      <c r="U738" s="277"/>
      <c r="V738" s="277"/>
      <c r="W738" s="277"/>
      <c r="X738" s="277"/>
      <c r="Y738" s="277"/>
      <c r="Z738" s="277"/>
      <c r="AA738" s="277"/>
      <c r="AB738" s="277"/>
      <c r="AC738" s="279"/>
    </row>
    <row r="739" spans="1:29" s="280" customFormat="1" ht="15">
      <c r="A739" s="277"/>
      <c r="B739" s="277"/>
      <c r="C739" s="103"/>
      <c r="D739" s="103"/>
      <c r="E739" s="103"/>
      <c r="F739" s="277"/>
      <c r="G739" s="277"/>
      <c r="H739" s="278"/>
      <c r="I739" s="277"/>
      <c r="J739" s="277"/>
      <c r="K739" s="277"/>
      <c r="L739" s="277"/>
      <c r="M739" s="277"/>
      <c r="N739" s="277"/>
      <c r="O739" s="277"/>
      <c r="P739" s="277"/>
      <c r="Q739" s="277"/>
      <c r="R739" s="277"/>
      <c r="S739" s="277"/>
      <c r="T739" s="518">
        <f t="shared" si="11"/>
        <v>0</v>
      </c>
      <c r="U739" s="277"/>
      <c r="V739" s="277"/>
      <c r="W739" s="277"/>
      <c r="X739" s="277"/>
      <c r="Y739" s="277"/>
      <c r="Z739" s="277"/>
      <c r="AA739" s="277"/>
      <c r="AB739" s="277"/>
      <c r="AC739" s="279"/>
    </row>
    <row r="740" spans="1:29" s="280" customFormat="1" ht="15">
      <c r="A740" s="277"/>
      <c r="B740" s="277"/>
      <c r="C740" s="103"/>
      <c r="D740" s="103"/>
      <c r="E740" s="103"/>
      <c r="F740" s="277"/>
      <c r="G740" s="277"/>
      <c r="H740" s="278"/>
      <c r="I740" s="277"/>
      <c r="J740" s="277"/>
      <c r="K740" s="277"/>
      <c r="L740" s="277"/>
      <c r="M740" s="277"/>
      <c r="N740" s="277"/>
      <c r="O740" s="277"/>
      <c r="P740" s="277"/>
      <c r="Q740" s="277"/>
      <c r="R740" s="277"/>
      <c r="S740" s="277"/>
      <c r="T740" s="518">
        <f t="shared" si="11"/>
        <v>0</v>
      </c>
      <c r="U740" s="277"/>
      <c r="V740" s="277"/>
      <c r="W740" s="277"/>
      <c r="X740" s="277"/>
      <c r="Y740" s="277"/>
      <c r="Z740" s="277"/>
      <c r="AA740" s="277"/>
      <c r="AB740" s="277"/>
      <c r="AC740" s="279"/>
    </row>
    <row r="741" spans="1:29" s="280" customFormat="1" ht="15">
      <c r="A741" s="277"/>
      <c r="B741" s="277"/>
      <c r="C741" s="103"/>
      <c r="D741" s="103"/>
      <c r="E741" s="103"/>
      <c r="F741" s="277"/>
      <c r="G741" s="277"/>
      <c r="H741" s="278"/>
      <c r="I741" s="277"/>
      <c r="J741" s="277"/>
      <c r="K741" s="277"/>
      <c r="L741" s="277"/>
      <c r="M741" s="277"/>
      <c r="N741" s="277"/>
      <c r="O741" s="277"/>
      <c r="P741" s="277"/>
      <c r="Q741" s="277"/>
      <c r="R741" s="277"/>
      <c r="S741" s="277"/>
      <c r="T741" s="518">
        <f t="shared" si="11"/>
        <v>0</v>
      </c>
      <c r="U741" s="277"/>
      <c r="V741" s="277"/>
      <c r="W741" s="277"/>
      <c r="X741" s="277"/>
      <c r="Y741" s="277"/>
      <c r="Z741" s="277"/>
      <c r="AA741" s="277"/>
      <c r="AB741" s="277"/>
      <c r="AC741" s="279"/>
    </row>
    <row r="742" spans="1:29" s="280" customFormat="1" ht="15">
      <c r="A742" s="277"/>
      <c r="B742" s="277"/>
      <c r="C742" s="103"/>
      <c r="D742" s="103"/>
      <c r="E742" s="103"/>
      <c r="F742" s="277"/>
      <c r="G742" s="277"/>
      <c r="H742" s="278"/>
      <c r="I742" s="277"/>
      <c r="J742" s="277"/>
      <c r="K742" s="277"/>
      <c r="L742" s="277"/>
      <c r="M742" s="277"/>
      <c r="N742" s="277"/>
      <c r="O742" s="277"/>
      <c r="P742" s="277"/>
      <c r="Q742" s="277"/>
      <c r="R742" s="277"/>
      <c r="S742" s="277"/>
      <c r="T742" s="518">
        <f t="shared" si="11"/>
        <v>0</v>
      </c>
      <c r="U742" s="277"/>
      <c r="V742" s="277"/>
      <c r="W742" s="277"/>
      <c r="X742" s="277"/>
      <c r="Y742" s="277"/>
      <c r="Z742" s="277"/>
      <c r="AA742" s="277"/>
      <c r="AB742" s="277"/>
      <c r="AC742" s="279"/>
    </row>
    <row r="743" spans="1:29" s="280" customFormat="1" ht="15">
      <c r="A743" s="277"/>
      <c r="B743" s="277"/>
      <c r="C743" s="103"/>
      <c r="D743" s="103"/>
      <c r="E743" s="103"/>
      <c r="F743" s="277"/>
      <c r="G743" s="277"/>
      <c r="H743" s="278"/>
      <c r="I743" s="277"/>
      <c r="J743" s="277"/>
      <c r="K743" s="277"/>
      <c r="L743" s="277"/>
      <c r="M743" s="277"/>
      <c r="N743" s="277"/>
      <c r="O743" s="277"/>
      <c r="P743" s="277"/>
      <c r="Q743" s="277"/>
      <c r="R743" s="277"/>
      <c r="S743" s="277"/>
      <c r="T743" s="518">
        <f t="shared" si="11"/>
        <v>0</v>
      </c>
      <c r="U743" s="277"/>
      <c r="V743" s="277"/>
      <c r="W743" s="277"/>
      <c r="X743" s="277"/>
      <c r="Y743" s="277"/>
      <c r="Z743" s="277"/>
      <c r="AA743" s="277"/>
      <c r="AB743" s="277"/>
      <c r="AC743" s="279"/>
    </row>
    <row r="744" spans="1:29" s="280" customFormat="1" ht="15">
      <c r="A744" s="277"/>
      <c r="B744" s="277"/>
      <c r="C744" s="103"/>
      <c r="D744" s="103"/>
      <c r="E744" s="103"/>
      <c r="F744" s="277"/>
      <c r="G744" s="277"/>
      <c r="H744" s="278"/>
      <c r="I744" s="277"/>
      <c r="J744" s="277"/>
      <c r="K744" s="277"/>
      <c r="L744" s="277"/>
      <c r="M744" s="277"/>
      <c r="N744" s="277"/>
      <c r="O744" s="277"/>
      <c r="P744" s="277"/>
      <c r="Q744" s="277"/>
      <c r="R744" s="277"/>
      <c r="S744" s="277"/>
      <c r="T744" s="518">
        <f t="shared" si="11"/>
        <v>0</v>
      </c>
      <c r="U744" s="277"/>
      <c r="V744" s="277"/>
      <c r="W744" s="277"/>
      <c r="X744" s="277"/>
      <c r="Y744" s="277"/>
      <c r="Z744" s="277"/>
      <c r="AA744" s="277"/>
      <c r="AB744" s="277"/>
      <c r="AC744" s="279"/>
    </row>
    <row r="745" spans="1:29" s="280" customFormat="1" ht="15">
      <c r="A745" s="277"/>
      <c r="B745" s="277"/>
      <c r="C745" s="103"/>
      <c r="D745" s="103"/>
      <c r="E745" s="103"/>
      <c r="F745" s="277"/>
      <c r="G745" s="277"/>
      <c r="H745" s="278"/>
      <c r="I745" s="277"/>
      <c r="J745" s="277"/>
      <c r="K745" s="277"/>
      <c r="L745" s="277"/>
      <c r="M745" s="277"/>
      <c r="N745" s="277"/>
      <c r="O745" s="277"/>
      <c r="P745" s="277"/>
      <c r="Q745" s="277"/>
      <c r="R745" s="277"/>
      <c r="S745" s="277"/>
      <c r="T745" s="518">
        <f t="shared" si="11"/>
        <v>0</v>
      </c>
      <c r="U745" s="277"/>
      <c r="V745" s="277"/>
      <c r="W745" s="277"/>
      <c r="X745" s="277"/>
      <c r="Y745" s="277"/>
      <c r="Z745" s="277"/>
      <c r="AA745" s="277"/>
      <c r="AB745" s="277"/>
      <c r="AC745" s="279"/>
    </row>
    <row r="746" spans="1:29" s="280" customFormat="1" ht="15">
      <c r="A746" s="277"/>
      <c r="B746" s="277"/>
      <c r="C746" s="103"/>
      <c r="D746" s="103"/>
      <c r="E746" s="103"/>
      <c r="F746" s="277"/>
      <c r="G746" s="277"/>
      <c r="H746" s="278"/>
      <c r="I746" s="277"/>
      <c r="J746" s="277"/>
      <c r="K746" s="277"/>
      <c r="L746" s="277"/>
      <c r="M746" s="277"/>
      <c r="N746" s="277"/>
      <c r="O746" s="277"/>
      <c r="P746" s="277"/>
      <c r="Q746" s="277"/>
      <c r="R746" s="277"/>
      <c r="S746" s="277"/>
      <c r="T746" s="518">
        <f t="shared" si="11"/>
        <v>0</v>
      </c>
      <c r="U746" s="277"/>
      <c r="V746" s="277"/>
      <c r="W746" s="277"/>
      <c r="X746" s="277"/>
      <c r="Y746" s="277"/>
      <c r="Z746" s="277"/>
      <c r="AA746" s="277"/>
      <c r="AB746" s="277"/>
      <c r="AC746" s="279"/>
    </row>
    <row r="747" spans="1:29" s="280" customFormat="1" ht="15">
      <c r="A747" s="277"/>
      <c r="B747" s="277"/>
      <c r="C747" s="103"/>
      <c r="D747" s="103"/>
      <c r="E747" s="103"/>
      <c r="F747" s="277"/>
      <c r="G747" s="277"/>
      <c r="H747" s="278"/>
      <c r="I747" s="277"/>
      <c r="J747" s="277"/>
      <c r="K747" s="277"/>
      <c r="L747" s="277"/>
      <c r="M747" s="277"/>
      <c r="N747" s="277"/>
      <c r="O747" s="277"/>
      <c r="P747" s="277"/>
      <c r="Q747" s="277"/>
      <c r="R747" s="277"/>
      <c r="S747" s="277"/>
      <c r="T747" s="518">
        <f t="shared" si="11"/>
        <v>0</v>
      </c>
      <c r="U747" s="277"/>
      <c r="V747" s="277"/>
      <c r="W747" s="277"/>
      <c r="X747" s="277"/>
      <c r="Y747" s="277"/>
      <c r="Z747" s="277"/>
      <c r="AA747" s="277"/>
      <c r="AB747" s="277"/>
      <c r="AC747" s="279"/>
    </row>
    <row r="748" spans="1:29" s="280" customFormat="1" ht="15">
      <c r="A748" s="277"/>
      <c r="B748" s="277"/>
      <c r="C748" s="103"/>
      <c r="D748" s="103"/>
      <c r="E748" s="103"/>
      <c r="F748" s="277"/>
      <c r="G748" s="277"/>
      <c r="H748" s="278"/>
      <c r="I748" s="277"/>
      <c r="J748" s="277"/>
      <c r="K748" s="277"/>
      <c r="L748" s="277"/>
      <c r="M748" s="277"/>
      <c r="N748" s="277"/>
      <c r="O748" s="277"/>
      <c r="P748" s="277"/>
      <c r="Q748" s="277"/>
      <c r="R748" s="277"/>
      <c r="S748" s="277"/>
      <c r="T748" s="518">
        <f t="shared" si="11"/>
        <v>0</v>
      </c>
      <c r="U748" s="277"/>
      <c r="V748" s="277"/>
      <c r="W748" s="277"/>
      <c r="X748" s="277"/>
      <c r="Y748" s="277"/>
      <c r="Z748" s="277"/>
      <c r="AA748" s="277"/>
      <c r="AB748" s="277"/>
      <c r="AC748" s="279"/>
    </row>
    <row r="749" spans="1:29" s="280" customFormat="1" ht="15">
      <c r="A749" s="277"/>
      <c r="B749" s="277"/>
      <c r="C749" s="103"/>
      <c r="D749" s="103"/>
      <c r="E749" s="103"/>
      <c r="F749" s="277"/>
      <c r="G749" s="277"/>
      <c r="H749" s="278"/>
      <c r="I749" s="277"/>
      <c r="J749" s="277"/>
      <c r="K749" s="277"/>
      <c r="L749" s="277"/>
      <c r="M749" s="277"/>
      <c r="N749" s="277"/>
      <c r="O749" s="277"/>
      <c r="P749" s="277"/>
      <c r="Q749" s="277"/>
      <c r="R749" s="277"/>
      <c r="S749" s="277"/>
      <c r="T749" s="518">
        <f t="shared" si="11"/>
        <v>0</v>
      </c>
      <c r="U749" s="277"/>
      <c r="V749" s="277"/>
      <c r="W749" s="277"/>
      <c r="X749" s="277"/>
      <c r="Y749" s="277"/>
      <c r="Z749" s="277"/>
      <c r="AA749" s="277"/>
      <c r="AB749" s="277"/>
      <c r="AC749" s="279"/>
    </row>
    <row r="750" spans="1:29" s="280" customFormat="1" ht="15">
      <c r="A750" s="277"/>
      <c r="B750" s="277"/>
      <c r="C750" s="103"/>
      <c r="D750" s="103"/>
      <c r="E750" s="103"/>
      <c r="F750" s="277"/>
      <c r="G750" s="277"/>
      <c r="H750" s="278"/>
      <c r="I750" s="277"/>
      <c r="J750" s="277"/>
      <c r="K750" s="277"/>
      <c r="L750" s="277"/>
      <c r="M750" s="277"/>
      <c r="N750" s="277"/>
      <c r="O750" s="277"/>
      <c r="P750" s="277"/>
      <c r="Q750" s="277"/>
      <c r="R750" s="277"/>
      <c r="S750" s="277"/>
      <c r="T750" s="518">
        <f t="shared" si="11"/>
        <v>0</v>
      </c>
      <c r="U750" s="277"/>
      <c r="V750" s="277"/>
      <c r="W750" s="277"/>
      <c r="X750" s="277"/>
      <c r="Y750" s="277"/>
      <c r="Z750" s="277"/>
      <c r="AA750" s="277"/>
      <c r="AB750" s="277"/>
      <c r="AC750" s="279"/>
    </row>
    <row r="751" spans="1:29" s="280" customFormat="1" ht="15">
      <c r="A751" s="277"/>
      <c r="B751" s="277"/>
      <c r="C751" s="103"/>
      <c r="D751" s="103"/>
      <c r="E751" s="103"/>
      <c r="F751" s="277"/>
      <c r="G751" s="277"/>
      <c r="H751" s="278"/>
      <c r="I751" s="277"/>
      <c r="J751" s="277"/>
      <c r="K751" s="277"/>
      <c r="L751" s="277"/>
      <c r="M751" s="277"/>
      <c r="N751" s="277"/>
      <c r="O751" s="277"/>
      <c r="P751" s="277"/>
      <c r="Q751" s="277"/>
      <c r="R751" s="277"/>
      <c r="S751" s="277"/>
      <c r="T751" s="518">
        <f t="shared" si="11"/>
        <v>0</v>
      </c>
      <c r="U751" s="277"/>
      <c r="V751" s="277"/>
      <c r="W751" s="277"/>
      <c r="X751" s="277"/>
      <c r="Y751" s="277"/>
      <c r="Z751" s="277"/>
      <c r="AA751" s="277"/>
      <c r="AB751" s="277"/>
      <c r="AC751" s="279"/>
    </row>
    <row r="752" spans="1:29" s="280" customFormat="1" ht="15">
      <c r="A752" s="277"/>
      <c r="B752" s="277"/>
      <c r="C752" s="103"/>
      <c r="D752" s="103"/>
      <c r="E752" s="103"/>
      <c r="F752" s="277"/>
      <c r="G752" s="277"/>
      <c r="H752" s="278"/>
      <c r="I752" s="277"/>
      <c r="J752" s="277"/>
      <c r="K752" s="277"/>
      <c r="L752" s="277"/>
      <c r="M752" s="277"/>
      <c r="N752" s="277"/>
      <c r="O752" s="277"/>
      <c r="P752" s="277"/>
      <c r="Q752" s="277"/>
      <c r="R752" s="277"/>
      <c r="S752" s="277"/>
      <c r="T752" s="518">
        <f t="shared" si="11"/>
        <v>0</v>
      </c>
      <c r="U752" s="277"/>
      <c r="V752" s="277"/>
      <c r="W752" s="277"/>
      <c r="X752" s="277"/>
      <c r="Y752" s="277"/>
      <c r="Z752" s="277"/>
      <c r="AA752" s="277"/>
      <c r="AB752" s="277"/>
      <c r="AC752" s="279"/>
    </row>
    <row r="753" spans="1:29" s="280" customFormat="1" ht="15">
      <c r="A753" s="277"/>
      <c r="B753" s="277"/>
      <c r="C753" s="103"/>
      <c r="D753" s="103"/>
      <c r="E753" s="103"/>
      <c r="F753" s="277"/>
      <c r="G753" s="277"/>
      <c r="H753" s="278"/>
      <c r="I753" s="277"/>
      <c r="J753" s="277"/>
      <c r="K753" s="277"/>
      <c r="L753" s="277"/>
      <c r="M753" s="277"/>
      <c r="N753" s="277"/>
      <c r="O753" s="277"/>
      <c r="P753" s="277"/>
      <c r="Q753" s="277"/>
      <c r="R753" s="277"/>
      <c r="S753" s="277"/>
      <c r="T753" s="518">
        <f t="shared" si="11"/>
        <v>0</v>
      </c>
      <c r="U753" s="277"/>
      <c r="V753" s="277"/>
      <c r="W753" s="277"/>
      <c r="X753" s="277"/>
      <c r="Y753" s="277"/>
      <c r="Z753" s="277"/>
      <c r="AA753" s="277"/>
      <c r="AB753" s="277"/>
      <c r="AC753" s="279"/>
    </row>
    <row r="754" spans="1:29" s="280" customFormat="1" ht="15">
      <c r="A754" s="277"/>
      <c r="B754" s="277"/>
      <c r="C754" s="103"/>
      <c r="D754" s="103"/>
      <c r="E754" s="103"/>
      <c r="F754" s="277"/>
      <c r="G754" s="277"/>
      <c r="H754" s="278"/>
      <c r="I754" s="277"/>
      <c r="J754" s="277"/>
      <c r="K754" s="277"/>
      <c r="L754" s="277"/>
      <c r="M754" s="277"/>
      <c r="N754" s="277"/>
      <c r="O754" s="277"/>
      <c r="P754" s="277"/>
      <c r="Q754" s="277"/>
      <c r="R754" s="277"/>
      <c r="S754" s="277"/>
      <c r="T754" s="518">
        <f t="shared" si="11"/>
        <v>0</v>
      </c>
      <c r="U754" s="277"/>
      <c r="V754" s="277"/>
      <c r="W754" s="277"/>
      <c r="X754" s="277"/>
      <c r="Y754" s="277"/>
      <c r="Z754" s="277"/>
      <c r="AA754" s="277"/>
      <c r="AB754" s="277"/>
      <c r="AC754" s="279"/>
    </row>
    <row r="755" spans="1:29" s="280" customFormat="1" ht="15">
      <c r="A755" s="277"/>
      <c r="B755" s="277"/>
      <c r="C755" s="103"/>
      <c r="D755" s="103"/>
      <c r="E755" s="103"/>
      <c r="F755" s="277"/>
      <c r="G755" s="277"/>
      <c r="H755" s="278"/>
      <c r="I755" s="277"/>
      <c r="J755" s="277"/>
      <c r="K755" s="277"/>
      <c r="L755" s="277"/>
      <c r="M755" s="277"/>
      <c r="N755" s="277"/>
      <c r="O755" s="277"/>
      <c r="P755" s="277"/>
      <c r="Q755" s="277"/>
      <c r="R755" s="277"/>
      <c r="S755" s="277"/>
      <c r="T755" s="518">
        <f t="shared" si="11"/>
        <v>0</v>
      </c>
      <c r="U755" s="277"/>
      <c r="V755" s="277"/>
      <c r="W755" s="277"/>
      <c r="X755" s="277"/>
      <c r="Y755" s="277"/>
      <c r="Z755" s="277"/>
      <c r="AA755" s="277"/>
      <c r="AB755" s="277"/>
      <c r="AC755" s="279"/>
    </row>
    <row r="756" spans="1:29" s="280" customFormat="1" ht="15">
      <c r="A756" s="277"/>
      <c r="B756" s="277"/>
      <c r="C756" s="103"/>
      <c r="D756" s="103"/>
      <c r="E756" s="103"/>
      <c r="F756" s="277"/>
      <c r="G756" s="277"/>
      <c r="H756" s="278"/>
      <c r="I756" s="277"/>
      <c r="J756" s="277"/>
      <c r="K756" s="277"/>
      <c r="L756" s="277"/>
      <c r="M756" s="277"/>
      <c r="N756" s="277"/>
      <c r="O756" s="277"/>
      <c r="P756" s="277"/>
      <c r="Q756" s="277"/>
      <c r="R756" s="277"/>
      <c r="S756" s="277"/>
      <c r="T756" s="518">
        <f t="shared" si="11"/>
        <v>0</v>
      </c>
      <c r="U756" s="277"/>
      <c r="V756" s="277"/>
      <c r="W756" s="277"/>
      <c r="X756" s="277"/>
      <c r="Y756" s="277"/>
      <c r="Z756" s="277"/>
      <c r="AA756" s="277"/>
      <c r="AB756" s="277"/>
      <c r="AC756" s="279"/>
    </row>
    <row r="757" spans="1:29" s="280" customFormat="1" ht="15">
      <c r="A757" s="277"/>
      <c r="B757" s="277"/>
      <c r="C757" s="103"/>
      <c r="D757" s="103"/>
      <c r="E757" s="103"/>
      <c r="F757" s="277"/>
      <c r="G757" s="277"/>
      <c r="H757" s="278"/>
      <c r="I757" s="277"/>
      <c r="J757" s="277"/>
      <c r="K757" s="277"/>
      <c r="L757" s="277"/>
      <c r="M757" s="277"/>
      <c r="N757" s="277"/>
      <c r="O757" s="277"/>
      <c r="P757" s="277"/>
      <c r="Q757" s="277"/>
      <c r="R757" s="277"/>
      <c r="S757" s="277"/>
      <c r="T757" s="518">
        <f t="shared" si="11"/>
        <v>0</v>
      </c>
      <c r="U757" s="277"/>
      <c r="V757" s="277"/>
      <c r="W757" s="277"/>
      <c r="X757" s="277"/>
      <c r="Y757" s="277"/>
      <c r="Z757" s="277"/>
      <c r="AA757" s="277"/>
      <c r="AB757" s="277"/>
      <c r="AC757" s="279"/>
    </row>
    <row r="758" spans="1:29" s="280" customFormat="1" ht="15">
      <c r="A758" s="277"/>
      <c r="B758" s="277"/>
      <c r="C758" s="103"/>
      <c r="D758" s="103"/>
      <c r="E758" s="103"/>
      <c r="F758" s="277"/>
      <c r="G758" s="277"/>
      <c r="H758" s="278"/>
      <c r="I758" s="277"/>
      <c r="J758" s="277"/>
      <c r="K758" s="277"/>
      <c r="L758" s="277"/>
      <c r="M758" s="277"/>
      <c r="N758" s="277"/>
      <c r="O758" s="277"/>
      <c r="P758" s="277"/>
      <c r="Q758" s="277"/>
      <c r="R758" s="277"/>
      <c r="S758" s="277"/>
      <c r="T758" s="518">
        <f t="shared" si="11"/>
        <v>0</v>
      </c>
      <c r="U758" s="277"/>
      <c r="V758" s="277"/>
      <c r="W758" s="277"/>
      <c r="X758" s="277"/>
      <c r="Y758" s="277"/>
      <c r="Z758" s="277"/>
      <c r="AA758" s="277"/>
      <c r="AB758" s="277"/>
      <c r="AC758" s="279"/>
    </row>
    <row r="759" spans="1:29" s="280" customFormat="1" ht="15">
      <c r="A759" s="277"/>
      <c r="B759" s="277"/>
      <c r="C759" s="103"/>
      <c r="D759" s="103"/>
      <c r="E759" s="103"/>
      <c r="F759" s="277"/>
      <c r="G759" s="277"/>
      <c r="H759" s="278"/>
      <c r="I759" s="277"/>
      <c r="J759" s="277"/>
      <c r="K759" s="277"/>
      <c r="L759" s="277"/>
      <c r="M759" s="277"/>
      <c r="N759" s="277"/>
      <c r="O759" s="277"/>
      <c r="P759" s="277"/>
      <c r="Q759" s="277"/>
      <c r="R759" s="277"/>
      <c r="S759" s="277"/>
      <c r="T759" s="518">
        <f t="shared" si="11"/>
        <v>0</v>
      </c>
      <c r="U759" s="277"/>
      <c r="V759" s="277"/>
      <c r="W759" s="277"/>
      <c r="X759" s="277"/>
      <c r="Y759" s="277"/>
      <c r="Z759" s="277"/>
      <c r="AA759" s="277"/>
      <c r="AB759" s="277"/>
      <c r="AC759" s="279"/>
    </row>
    <row r="760" spans="1:29" s="280" customFormat="1" ht="15">
      <c r="A760" s="277"/>
      <c r="B760" s="277"/>
      <c r="C760" s="103"/>
      <c r="D760" s="103"/>
      <c r="E760" s="103"/>
      <c r="F760" s="277"/>
      <c r="G760" s="277"/>
      <c r="H760" s="278"/>
      <c r="I760" s="277"/>
      <c r="J760" s="277"/>
      <c r="K760" s="277"/>
      <c r="L760" s="277"/>
      <c r="M760" s="277"/>
      <c r="N760" s="277"/>
      <c r="O760" s="277"/>
      <c r="P760" s="277"/>
      <c r="Q760" s="277"/>
      <c r="R760" s="277"/>
      <c r="S760" s="277"/>
      <c r="T760" s="518">
        <f t="shared" si="11"/>
        <v>0</v>
      </c>
      <c r="U760" s="277"/>
      <c r="V760" s="277"/>
      <c r="W760" s="277"/>
      <c r="X760" s="277"/>
      <c r="Y760" s="277"/>
      <c r="Z760" s="277"/>
      <c r="AA760" s="277"/>
      <c r="AB760" s="277"/>
      <c r="AC760" s="279"/>
    </row>
    <row r="761" spans="1:29" s="280" customFormat="1" ht="15">
      <c r="A761" s="277"/>
      <c r="B761" s="277"/>
      <c r="C761" s="103"/>
      <c r="D761" s="103"/>
      <c r="E761" s="103"/>
      <c r="F761" s="277"/>
      <c r="G761" s="277"/>
      <c r="H761" s="278"/>
      <c r="I761" s="277"/>
      <c r="J761" s="277"/>
      <c r="K761" s="277"/>
      <c r="L761" s="277"/>
      <c r="M761" s="277"/>
      <c r="N761" s="277"/>
      <c r="O761" s="277"/>
      <c r="P761" s="277"/>
      <c r="Q761" s="277"/>
      <c r="R761" s="277"/>
      <c r="S761" s="277"/>
      <c r="T761" s="518">
        <f t="shared" si="11"/>
        <v>0</v>
      </c>
      <c r="U761" s="277"/>
      <c r="V761" s="277"/>
      <c r="W761" s="277"/>
      <c r="X761" s="277"/>
      <c r="Y761" s="277"/>
      <c r="Z761" s="277"/>
      <c r="AA761" s="277"/>
      <c r="AB761" s="277"/>
      <c r="AC761" s="279"/>
    </row>
    <row r="762" spans="1:29" s="280" customFormat="1" ht="15">
      <c r="A762" s="277"/>
      <c r="B762" s="277"/>
      <c r="C762" s="103"/>
      <c r="D762" s="103"/>
      <c r="E762" s="103"/>
      <c r="F762" s="277"/>
      <c r="G762" s="277"/>
      <c r="H762" s="278"/>
      <c r="I762" s="277"/>
      <c r="J762" s="277"/>
      <c r="K762" s="277"/>
      <c r="L762" s="277"/>
      <c r="M762" s="277"/>
      <c r="N762" s="277"/>
      <c r="O762" s="277"/>
      <c r="P762" s="277"/>
      <c r="Q762" s="277"/>
      <c r="R762" s="277"/>
      <c r="S762" s="277"/>
      <c r="T762" s="518">
        <f t="shared" si="11"/>
        <v>0</v>
      </c>
      <c r="U762" s="277"/>
      <c r="V762" s="277"/>
      <c r="W762" s="277"/>
      <c r="X762" s="277"/>
      <c r="Y762" s="277"/>
      <c r="Z762" s="277"/>
      <c r="AA762" s="277"/>
      <c r="AB762" s="277"/>
      <c r="AC762" s="279"/>
    </row>
    <row r="763" spans="1:29" s="280" customFormat="1" ht="15">
      <c r="A763" s="277"/>
      <c r="B763" s="277"/>
      <c r="C763" s="103"/>
      <c r="D763" s="103"/>
      <c r="E763" s="103"/>
      <c r="F763" s="277"/>
      <c r="G763" s="277"/>
      <c r="H763" s="278"/>
      <c r="I763" s="277"/>
      <c r="J763" s="277"/>
      <c r="K763" s="277"/>
      <c r="L763" s="277"/>
      <c r="M763" s="277"/>
      <c r="N763" s="277"/>
      <c r="O763" s="277"/>
      <c r="P763" s="277"/>
      <c r="Q763" s="277"/>
      <c r="R763" s="277"/>
      <c r="S763" s="277"/>
      <c r="T763" s="518">
        <f t="shared" si="11"/>
        <v>0</v>
      </c>
      <c r="U763" s="277"/>
      <c r="V763" s="277"/>
      <c r="W763" s="277"/>
      <c r="X763" s="277"/>
      <c r="Y763" s="277"/>
      <c r="Z763" s="277"/>
      <c r="AA763" s="277"/>
      <c r="AB763" s="277"/>
      <c r="AC763" s="279"/>
    </row>
    <row r="764" spans="1:29" s="280" customFormat="1" ht="15">
      <c r="A764" s="277"/>
      <c r="B764" s="277"/>
      <c r="C764" s="103"/>
      <c r="D764" s="103"/>
      <c r="E764" s="103"/>
      <c r="F764" s="277"/>
      <c r="G764" s="277"/>
      <c r="H764" s="278"/>
      <c r="I764" s="277"/>
      <c r="J764" s="277"/>
      <c r="K764" s="277"/>
      <c r="L764" s="277"/>
      <c r="M764" s="277"/>
      <c r="N764" s="277"/>
      <c r="O764" s="277"/>
      <c r="P764" s="277"/>
      <c r="Q764" s="277"/>
      <c r="R764" s="277"/>
      <c r="S764" s="277"/>
      <c r="T764" s="518">
        <f t="shared" si="11"/>
        <v>0</v>
      </c>
      <c r="U764" s="277"/>
      <c r="V764" s="277"/>
      <c r="W764" s="277"/>
      <c r="X764" s="277"/>
      <c r="Y764" s="277"/>
      <c r="Z764" s="277"/>
      <c r="AA764" s="277"/>
      <c r="AB764" s="277"/>
      <c r="AC764" s="279"/>
    </row>
    <row r="765" spans="1:29" s="280" customFormat="1" ht="15">
      <c r="A765" s="277"/>
      <c r="B765" s="277"/>
      <c r="C765" s="103"/>
      <c r="D765" s="103"/>
      <c r="E765" s="103"/>
      <c r="F765" s="277"/>
      <c r="G765" s="277"/>
      <c r="H765" s="278"/>
      <c r="I765" s="277"/>
      <c r="J765" s="277"/>
      <c r="K765" s="277"/>
      <c r="L765" s="277"/>
      <c r="M765" s="277"/>
      <c r="N765" s="277"/>
      <c r="O765" s="277"/>
      <c r="P765" s="277"/>
      <c r="Q765" s="277"/>
      <c r="R765" s="277"/>
      <c r="S765" s="277"/>
      <c r="T765" s="518">
        <f t="shared" si="11"/>
        <v>0</v>
      </c>
      <c r="U765" s="277"/>
      <c r="V765" s="277"/>
      <c r="W765" s="277"/>
      <c r="X765" s="277"/>
      <c r="Y765" s="277"/>
      <c r="Z765" s="277"/>
      <c r="AA765" s="277"/>
      <c r="AB765" s="277"/>
      <c r="AC765" s="279"/>
    </row>
    <row r="766" spans="1:29" s="280" customFormat="1" ht="15">
      <c r="A766" s="277"/>
      <c r="B766" s="277"/>
      <c r="C766" s="103"/>
      <c r="D766" s="103"/>
      <c r="E766" s="103"/>
      <c r="F766" s="277"/>
      <c r="G766" s="277"/>
      <c r="H766" s="278"/>
      <c r="I766" s="277"/>
      <c r="J766" s="277"/>
      <c r="K766" s="277"/>
      <c r="L766" s="277"/>
      <c r="M766" s="277"/>
      <c r="N766" s="277"/>
      <c r="O766" s="277"/>
      <c r="P766" s="277"/>
      <c r="Q766" s="277"/>
      <c r="R766" s="277"/>
      <c r="S766" s="277"/>
      <c r="T766" s="518">
        <f t="shared" si="11"/>
        <v>0</v>
      </c>
      <c r="U766" s="277"/>
      <c r="V766" s="277"/>
      <c r="W766" s="277"/>
      <c r="X766" s="277"/>
      <c r="Y766" s="277"/>
      <c r="Z766" s="277"/>
      <c r="AA766" s="277"/>
      <c r="AB766" s="277"/>
      <c r="AC766" s="279"/>
    </row>
    <row r="767" spans="1:29" s="280" customFormat="1" ht="15">
      <c r="A767" s="277"/>
      <c r="B767" s="277"/>
      <c r="C767" s="103"/>
      <c r="D767" s="103"/>
      <c r="E767" s="103"/>
      <c r="F767" s="277"/>
      <c r="G767" s="277"/>
      <c r="H767" s="278"/>
      <c r="I767" s="277"/>
      <c r="J767" s="277"/>
      <c r="K767" s="277"/>
      <c r="L767" s="277"/>
      <c r="M767" s="277"/>
      <c r="N767" s="277"/>
      <c r="O767" s="277"/>
      <c r="P767" s="277"/>
      <c r="Q767" s="277"/>
      <c r="R767" s="277"/>
      <c r="S767" s="277"/>
      <c r="T767" s="518">
        <f t="shared" si="11"/>
        <v>0</v>
      </c>
      <c r="U767" s="277"/>
      <c r="V767" s="277"/>
      <c r="W767" s="277"/>
      <c r="X767" s="277"/>
      <c r="Y767" s="277"/>
      <c r="Z767" s="277"/>
      <c r="AA767" s="277"/>
      <c r="AB767" s="277"/>
      <c r="AC767" s="279"/>
    </row>
    <row r="768" spans="1:29" s="280" customFormat="1" ht="15">
      <c r="A768" s="277"/>
      <c r="B768" s="277"/>
      <c r="C768" s="103"/>
      <c r="D768" s="103"/>
      <c r="E768" s="103"/>
      <c r="F768" s="277"/>
      <c r="G768" s="277"/>
      <c r="H768" s="278"/>
      <c r="I768" s="277"/>
      <c r="J768" s="277"/>
      <c r="K768" s="277"/>
      <c r="L768" s="277"/>
      <c r="M768" s="277"/>
      <c r="N768" s="277"/>
      <c r="O768" s="277"/>
      <c r="P768" s="277"/>
      <c r="Q768" s="277"/>
      <c r="R768" s="277"/>
      <c r="S768" s="277"/>
      <c r="T768" s="518">
        <f t="shared" si="11"/>
        <v>0</v>
      </c>
      <c r="U768" s="277"/>
      <c r="V768" s="277"/>
      <c r="W768" s="277"/>
      <c r="X768" s="277"/>
      <c r="Y768" s="277"/>
      <c r="Z768" s="277"/>
      <c r="AA768" s="277"/>
      <c r="AB768" s="277"/>
      <c r="AC768" s="279"/>
    </row>
    <row r="769" spans="1:29" s="280" customFormat="1" ht="15">
      <c r="A769" s="277"/>
      <c r="B769" s="277"/>
      <c r="C769" s="103"/>
      <c r="D769" s="103"/>
      <c r="E769" s="103"/>
      <c r="F769" s="277"/>
      <c r="G769" s="277"/>
      <c r="H769" s="278"/>
      <c r="I769" s="277"/>
      <c r="J769" s="277"/>
      <c r="K769" s="277"/>
      <c r="L769" s="277"/>
      <c r="M769" s="277"/>
      <c r="N769" s="277"/>
      <c r="O769" s="277"/>
      <c r="P769" s="277"/>
      <c r="Q769" s="277"/>
      <c r="R769" s="277"/>
      <c r="S769" s="277"/>
      <c r="T769" s="518">
        <f t="shared" si="11"/>
        <v>0</v>
      </c>
      <c r="U769" s="277"/>
      <c r="V769" s="277"/>
      <c r="W769" s="277"/>
      <c r="X769" s="277"/>
      <c r="Y769" s="277"/>
      <c r="Z769" s="277"/>
      <c r="AA769" s="277"/>
      <c r="AB769" s="277"/>
      <c r="AC769" s="279"/>
    </row>
    <row r="770" spans="1:29" s="280" customFormat="1" ht="15">
      <c r="A770" s="277"/>
      <c r="B770" s="277"/>
      <c r="C770" s="103"/>
      <c r="D770" s="103"/>
      <c r="E770" s="103"/>
      <c r="F770" s="277"/>
      <c r="G770" s="277"/>
      <c r="H770" s="278"/>
      <c r="I770" s="277"/>
      <c r="J770" s="277"/>
      <c r="K770" s="277"/>
      <c r="L770" s="277"/>
      <c r="M770" s="277"/>
      <c r="N770" s="277"/>
      <c r="O770" s="277"/>
      <c r="P770" s="277"/>
      <c r="Q770" s="277"/>
      <c r="R770" s="277"/>
      <c r="S770" s="277"/>
      <c r="T770" s="518">
        <f t="shared" si="11"/>
        <v>0</v>
      </c>
      <c r="U770" s="277"/>
      <c r="V770" s="277"/>
      <c r="W770" s="277"/>
      <c r="X770" s="277"/>
      <c r="Y770" s="277"/>
      <c r="Z770" s="277"/>
      <c r="AA770" s="277"/>
      <c r="AB770" s="277"/>
      <c r="AC770" s="279"/>
    </row>
    <row r="771" spans="1:29" s="280" customFormat="1" ht="15">
      <c r="A771" s="277"/>
      <c r="B771" s="277"/>
      <c r="C771" s="103"/>
      <c r="D771" s="103"/>
      <c r="E771" s="103"/>
      <c r="F771" s="277"/>
      <c r="G771" s="277"/>
      <c r="H771" s="278"/>
      <c r="I771" s="277"/>
      <c r="J771" s="277"/>
      <c r="K771" s="277"/>
      <c r="L771" s="277"/>
      <c r="M771" s="277"/>
      <c r="N771" s="277"/>
      <c r="O771" s="277"/>
      <c r="P771" s="277"/>
      <c r="Q771" s="277"/>
      <c r="R771" s="277"/>
      <c r="S771" s="277"/>
      <c r="T771" s="518">
        <f t="shared" si="11"/>
        <v>0</v>
      </c>
      <c r="U771" s="277"/>
      <c r="V771" s="277"/>
      <c r="W771" s="277"/>
      <c r="X771" s="277"/>
      <c r="Y771" s="277"/>
      <c r="Z771" s="277"/>
      <c r="AA771" s="277"/>
      <c r="AB771" s="277"/>
      <c r="AC771" s="279"/>
    </row>
    <row r="772" spans="1:29" s="280" customFormat="1" ht="15">
      <c r="A772" s="277"/>
      <c r="B772" s="277"/>
      <c r="C772" s="103"/>
      <c r="D772" s="103"/>
      <c r="E772" s="103"/>
      <c r="F772" s="277"/>
      <c r="G772" s="277"/>
      <c r="H772" s="278"/>
      <c r="I772" s="277"/>
      <c r="J772" s="277"/>
      <c r="K772" s="277"/>
      <c r="L772" s="277"/>
      <c r="M772" s="277"/>
      <c r="N772" s="277"/>
      <c r="O772" s="277"/>
      <c r="P772" s="277"/>
      <c r="Q772" s="277"/>
      <c r="R772" s="277"/>
      <c r="S772" s="277"/>
      <c r="T772" s="518">
        <f t="shared" si="11"/>
        <v>0</v>
      </c>
      <c r="U772" s="277"/>
      <c r="V772" s="277"/>
      <c r="W772" s="277"/>
      <c r="X772" s="277"/>
      <c r="Y772" s="277"/>
      <c r="Z772" s="277"/>
      <c r="AA772" s="277"/>
      <c r="AB772" s="277"/>
      <c r="AC772" s="279"/>
    </row>
    <row r="773" spans="1:29" s="280" customFormat="1" ht="15">
      <c r="A773" s="277"/>
      <c r="B773" s="277"/>
      <c r="C773" s="103"/>
      <c r="D773" s="103"/>
      <c r="E773" s="103"/>
      <c r="F773" s="277"/>
      <c r="G773" s="277"/>
      <c r="H773" s="278"/>
      <c r="I773" s="277"/>
      <c r="J773" s="277"/>
      <c r="K773" s="277"/>
      <c r="L773" s="277"/>
      <c r="M773" s="277"/>
      <c r="N773" s="277"/>
      <c r="O773" s="277"/>
      <c r="P773" s="277"/>
      <c r="Q773" s="277"/>
      <c r="R773" s="277"/>
      <c r="S773" s="277"/>
      <c r="T773" s="518">
        <f t="shared" si="11"/>
        <v>0</v>
      </c>
      <c r="U773" s="277"/>
      <c r="V773" s="277"/>
      <c r="W773" s="277"/>
      <c r="X773" s="277"/>
      <c r="Y773" s="277"/>
      <c r="Z773" s="277"/>
      <c r="AA773" s="277"/>
      <c r="AB773" s="277"/>
      <c r="AC773" s="279"/>
    </row>
    <row r="774" spans="1:29" s="280" customFormat="1" ht="15">
      <c r="A774" s="277"/>
      <c r="B774" s="277"/>
      <c r="C774" s="103"/>
      <c r="D774" s="103"/>
      <c r="E774" s="103"/>
      <c r="F774" s="277"/>
      <c r="G774" s="277"/>
      <c r="H774" s="278"/>
      <c r="I774" s="277"/>
      <c r="J774" s="277"/>
      <c r="K774" s="277"/>
      <c r="L774" s="277"/>
      <c r="M774" s="277"/>
      <c r="N774" s="277"/>
      <c r="O774" s="277"/>
      <c r="P774" s="277"/>
      <c r="Q774" s="277"/>
      <c r="R774" s="277"/>
      <c r="S774" s="277"/>
      <c r="T774" s="518">
        <f t="shared" si="11"/>
        <v>0</v>
      </c>
      <c r="U774" s="277"/>
      <c r="V774" s="277"/>
      <c r="W774" s="277"/>
      <c r="X774" s="277"/>
      <c r="Y774" s="277"/>
      <c r="Z774" s="277"/>
      <c r="AA774" s="277"/>
      <c r="AB774" s="277"/>
      <c r="AC774" s="279"/>
    </row>
    <row r="775" spans="1:29" s="280" customFormat="1" ht="15">
      <c r="A775" s="277"/>
      <c r="B775" s="277"/>
      <c r="C775" s="103"/>
      <c r="D775" s="103"/>
      <c r="E775" s="103"/>
      <c r="F775" s="277"/>
      <c r="G775" s="277"/>
      <c r="H775" s="278"/>
      <c r="I775" s="277"/>
      <c r="J775" s="277"/>
      <c r="K775" s="277"/>
      <c r="L775" s="277"/>
      <c r="M775" s="277"/>
      <c r="N775" s="277"/>
      <c r="O775" s="277"/>
      <c r="P775" s="277"/>
      <c r="Q775" s="277"/>
      <c r="R775" s="277"/>
      <c r="S775" s="277"/>
      <c r="T775" s="518">
        <f t="shared" si="11"/>
        <v>0</v>
      </c>
      <c r="U775" s="277"/>
      <c r="V775" s="277"/>
      <c r="W775" s="277"/>
      <c r="X775" s="277"/>
      <c r="Y775" s="277"/>
      <c r="Z775" s="277"/>
      <c r="AA775" s="277"/>
      <c r="AB775" s="277"/>
      <c r="AC775" s="279"/>
    </row>
    <row r="776" spans="1:29" s="280" customFormat="1" ht="15">
      <c r="A776" s="277"/>
      <c r="B776" s="277"/>
      <c r="C776" s="103"/>
      <c r="D776" s="103"/>
      <c r="E776" s="103"/>
      <c r="F776" s="277"/>
      <c r="G776" s="277"/>
      <c r="H776" s="278"/>
      <c r="I776" s="277"/>
      <c r="J776" s="277"/>
      <c r="K776" s="277"/>
      <c r="L776" s="277"/>
      <c r="M776" s="277"/>
      <c r="N776" s="277"/>
      <c r="O776" s="277"/>
      <c r="P776" s="277"/>
      <c r="Q776" s="277"/>
      <c r="R776" s="277"/>
      <c r="S776" s="277"/>
      <c r="T776" s="518">
        <f t="shared" si="11"/>
        <v>0</v>
      </c>
      <c r="U776" s="277"/>
      <c r="V776" s="277"/>
      <c r="W776" s="277"/>
      <c r="X776" s="277"/>
      <c r="Y776" s="277"/>
      <c r="Z776" s="277"/>
      <c r="AA776" s="277"/>
      <c r="AB776" s="277"/>
      <c r="AC776" s="279"/>
    </row>
    <row r="777" spans="1:29" s="280" customFormat="1" ht="15">
      <c r="A777" s="277"/>
      <c r="B777" s="277"/>
      <c r="C777" s="103"/>
      <c r="D777" s="103"/>
      <c r="E777" s="103"/>
      <c r="F777" s="277"/>
      <c r="G777" s="277"/>
      <c r="H777" s="278"/>
      <c r="I777" s="277"/>
      <c r="J777" s="277"/>
      <c r="K777" s="277"/>
      <c r="L777" s="277"/>
      <c r="M777" s="277"/>
      <c r="N777" s="277"/>
      <c r="O777" s="277"/>
      <c r="P777" s="277"/>
      <c r="Q777" s="277"/>
      <c r="R777" s="277"/>
      <c r="S777" s="277"/>
      <c r="T777" s="518">
        <f t="shared" si="11"/>
        <v>0</v>
      </c>
      <c r="U777" s="277"/>
      <c r="V777" s="277"/>
      <c r="W777" s="277"/>
      <c r="X777" s="277"/>
      <c r="Y777" s="277"/>
      <c r="Z777" s="277"/>
      <c r="AA777" s="277"/>
      <c r="AB777" s="277"/>
      <c r="AC777" s="279"/>
    </row>
    <row r="778" spans="1:29" s="280" customFormat="1" ht="15">
      <c r="A778" s="277"/>
      <c r="B778" s="277"/>
      <c r="C778" s="103"/>
      <c r="D778" s="103"/>
      <c r="E778" s="103"/>
      <c r="F778" s="277"/>
      <c r="G778" s="277"/>
      <c r="H778" s="278"/>
      <c r="I778" s="277"/>
      <c r="J778" s="277"/>
      <c r="K778" s="277"/>
      <c r="L778" s="277"/>
      <c r="M778" s="277"/>
      <c r="N778" s="277"/>
      <c r="O778" s="277"/>
      <c r="P778" s="277"/>
      <c r="Q778" s="277"/>
      <c r="R778" s="277"/>
      <c r="S778" s="277"/>
      <c r="T778" s="518">
        <f t="shared" si="11"/>
        <v>0</v>
      </c>
      <c r="U778" s="277"/>
      <c r="V778" s="277"/>
      <c r="W778" s="277"/>
      <c r="X778" s="277"/>
      <c r="Y778" s="277"/>
      <c r="Z778" s="277"/>
      <c r="AA778" s="277"/>
      <c r="AB778" s="277"/>
      <c r="AC778" s="279"/>
    </row>
    <row r="779" spans="1:29" s="280" customFormat="1" ht="15">
      <c r="A779" s="277"/>
      <c r="B779" s="277"/>
      <c r="C779" s="103"/>
      <c r="D779" s="103"/>
      <c r="E779" s="103"/>
      <c r="F779" s="277"/>
      <c r="G779" s="277"/>
      <c r="H779" s="278"/>
      <c r="I779" s="277"/>
      <c r="J779" s="277"/>
      <c r="K779" s="277"/>
      <c r="L779" s="277"/>
      <c r="M779" s="277"/>
      <c r="N779" s="277"/>
      <c r="O779" s="277"/>
      <c r="P779" s="277"/>
      <c r="Q779" s="277"/>
      <c r="R779" s="277"/>
      <c r="S779" s="277"/>
      <c r="T779" s="518">
        <f t="shared" si="11"/>
        <v>0</v>
      </c>
      <c r="U779" s="277"/>
      <c r="V779" s="277"/>
      <c r="W779" s="277"/>
      <c r="X779" s="277"/>
      <c r="Y779" s="277"/>
      <c r="Z779" s="277"/>
      <c r="AA779" s="277"/>
      <c r="AB779" s="277"/>
      <c r="AC779" s="279"/>
    </row>
    <row r="780" spans="1:29" s="280" customFormat="1" ht="15">
      <c r="A780" s="277"/>
      <c r="B780" s="277"/>
      <c r="C780" s="103"/>
      <c r="D780" s="103"/>
      <c r="E780" s="103"/>
      <c r="F780" s="277"/>
      <c r="G780" s="277"/>
      <c r="H780" s="278"/>
      <c r="I780" s="277"/>
      <c r="J780" s="277"/>
      <c r="K780" s="277"/>
      <c r="L780" s="277"/>
      <c r="M780" s="277"/>
      <c r="N780" s="277"/>
      <c r="O780" s="277"/>
      <c r="P780" s="277"/>
      <c r="Q780" s="277"/>
      <c r="R780" s="277"/>
      <c r="S780" s="277"/>
      <c r="T780" s="518">
        <f t="shared" si="11"/>
        <v>0</v>
      </c>
      <c r="U780" s="277"/>
      <c r="V780" s="277"/>
      <c r="W780" s="277"/>
      <c r="X780" s="277"/>
      <c r="Y780" s="277"/>
      <c r="Z780" s="277"/>
      <c r="AA780" s="277"/>
      <c r="AB780" s="277"/>
      <c r="AC780" s="279"/>
    </row>
    <row r="781" spans="1:29" s="280" customFormat="1" ht="15">
      <c r="A781" s="277"/>
      <c r="B781" s="277"/>
      <c r="C781" s="103"/>
      <c r="D781" s="103"/>
      <c r="E781" s="103"/>
      <c r="F781" s="277"/>
      <c r="G781" s="277"/>
      <c r="H781" s="278"/>
      <c r="I781" s="277"/>
      <c r="J781" s="277"/>
      <c r="K781" s="277"/>
      <c r="L781" s="277"/>
      <c r="M781" s="277"/>
      <c r="N781" s="277"/>
      <c r="O781" s="277"/>
      <c r="P781" s="277"/>
      <c r="Q781" s="277"/>
      <c r="R781" s="277"/>
      <c r="S781" s="277"/>
      <c r="T781" s="518">
        <f t="shared" si="11"/>
        <v>0</v>
      </c>
      <c r="U781" s="277"/>
      <c r="V781" s="277"/>
      <c r="W781" s="277"/>
      <c r="X781" s="277"/>
      <c r="Y781" s="277"/>
      <c r="Z781" s="277"/>
      <c r="AA781" s="277"/>
      <c r="AB781" s="277"/>
      <c r="AC781" s="279"/>
    </row>
    <row r="782" spans="1:29" s="280" customFormat="1" ht="15">
      <c r="A782" s="277"/>
      <c r="B782" s="277"/>
      <c r="C782" s="103"/>
      <c r="D782" s="103"/>
      <c r="E782" s="103"/>
      <c r="F782" s="277"/>
      <c r="G782" s="277"/>
      <c r="H782" s="278"/>
      <c r="I782" s="277"/>
      <c r="J782" s="277"/>
      <c r="K782" s="277"/>
      <c r="L782" s="277"/>
      <c r="M782" s="277"/>
      <c r="N782" s="277"/>
      <c r="O782" s="277"/>
      <c r="P782" s="277"/>
      <c r="Q782" s="277"/>
      <c r="R782" s="277"/>
      <c r="S782" s="277"/>
      <c r="T782" s="518">
        <f t="shared" ref="T782:T845" si="12">SUM($I782:$S782)</f>
        <v>0</v>
      </c>
      <c r="U782" s="277"/>
      <c r="V782" s="277"/>
      <c r="W782" s="277"/>
      <c r="X782" s="277"/>
      <c r="Y782" s="277"/>
      <c r="Z782" s="277"/>
      <c r="AA782" s="277"/>
      <c r="AB782" s="277"/>
      <c r="AC782" s="279"/>
    </row>
    <row r="783" spans="1:29" s="280" customFormat="1" ht="15">
      <c r="A783" s="277"/>
      <c r="B783" s="277"/>
      <c r="C783" s="103"/>
      <c r="D783" s="103"/>
      <c r="E783" s="103"/>
      <c r="F783" s="277"/>
      <c r="G783" s="277"/>
      <c r="H783" s="278"/>
      <c r="I783" s="277"/>
      <c r="J783" s="277"/>
      <c r="K783" s="277"/>
      <c r="L783" s="277"/>
      <c r="M783" s="277"/>
      <c r="N783" s="277"/>
      <c r="O783" s="277"/>
      <c r="P783" s="277"/>
      <c r="Q783" s="277"/>
      <c r="R783" s="277"/>
      <c r="S783" s="277"/>
      <c r="T783" s="518">
        <f t="shared" si="12"/>
        <v>0</v>
      </c>
      <c r="U783" s="277"/>
      <c r="V783" s="277"/>
      <c r="W783" s="277"/>
      <c r="X783" s="277"/>
      <c r="Y783" s="277"/>
      <c r="Z783" s="277"/>
      <c r="AA783" s="277"/>
      <c r="AB783" s="277"/>
      <c r="AC783" s="279"/>
    </row>
    <row r="784" spans="1:29" s="280" customFormat="1" ht="15">
      <c r="A784" s="277"/>
      <c r="B784" s="277"/>
      <c r="C784" s="103"/>
      <c r="D784" s="103"/>
      <c r="E784" s="103"/>
      <c r="F784" s="277"/>
      <c r="G784" s="277"/>
      <c r="H784" s="278"/>
      <c r="I784" s="277"/>
      <c r="J784" s="277"/>
      <c r="K784" s="277"/>
      <c r="L784" s="277"/>
      <c r="M784" s="277"/>
      <c r="N784" s="277"/>
      <c r="O784" s="277"/>
      <c r="P784" s="277"/>
      <c r="Q784" s="277"/>
      <c r="R784" s="277"/>
      <c r="S784" s="277"/>
      <c r="T784" s="518">
        <f t="shared" si="12"/>
        <v>0</v>
      </c>
      <c r="U784" s="277"/>
      <c r="V784" s="277"/>
      <c r="W784" s="277"/>
      <c r="X784" s="277"/>
      <c r="Y784" s="277"/>
      <c r="Z784" s="277"/>
      <c r="AA784" s="277"/>
      <c r="AB784" s="277"/>
      <c r="AC784" s="279"/>
    </row>
    <row r="785" spans="1:29" s="280" customFormat="1" ht="15">
      <c r="A785" s="277"/>
      <c r="B785" s="277"/>
      <c r="C785" s="103"/>
      <c r="D785" s="103"/>
      <c r="E785" s="103"/>
      <c r="F785" s="277"/>
      <c r="G785" s="277"/>
      <c r="H785" s="278"/>
      <c r="I785" s="277"/>
      <c r="J785" s="277"/>
      <c r="K785" s="277"/>
      <c r="L785" s="277"/>
      <c r="M785" s="277"/>
      <c r="N785" s="277"/>
      <c r="O785" s="277"/>
      <c r="P785" s="277"/>
      <c r="Q785" s="277"/>
      <c r="R785" s="277"/>
      <c r="S785" s="277"/>
      <c r="T785" s="518">
        <f t="shared" si="12"/>
        <v>0</v>
      </c>
      <c r="U785" s="277"/>
      <c r="V785" s="277"/>
      <c r="W785" s="277"/>
      <c r="X785" s="277"/>
      <c r="Y785" s="277"/>
      <c r="Z785" s="277"/>
      <c r="AA785" s="277"/>
      <c r="AB785" s="277"/>
      <c r="AC785" s="279"/>
    </row>
    <row r="786" spans="1:29" s="280" customFormat="1" ht="15">
      <c r="A786" s="277"/>
      <c r="B786" s="277"/>
      <c r="C786" s="103"/>
      <c r="D786" s="103"/>
      <c r="E786" s="103"/>
      <c r="F786" s="277"/>
      <c r="G786" s="277"/>
      <c r="H786" s="278"/>
      <c r="I786" s="277"/>
      <c r="J786" s="277"/>
      <c r="K786" s="277"/>
      <c r="L786" s="277"/>
      <c r="M786" s="277"/>
      <c r="N786" s="277"/>
      <c r="O786" s="277"/>
      <c r="P786" s="277"/>
      <c r="Q786" s="277"/>
      <c r="R786" s="277"/>
      <c r="S786" s="277"/>
      <c r="T786" s="518">
        <f t="shared" si="12"/>
        <v>0</v>
      </c>
      <c r="U786" s="277"/>
      <c r="V786" s="277"/>
      <c r="W786" s="277"/>
      <c r="X786" s="277"/>
      <c r="Y786" s="277"/>
      <c r="Z786" s="277"/>
      <c r="AA786" s="277"/>
      <c r="AB786" s="277"/>
      <c r="AC786" s="279"/>
    </row>
    <row r="787" spans="1:29" s="280" customFormat="1" ht="15">
      <c r="A787" s="277"/>
      <c r="B787" s="277"/>
      <c r="C787" s="103"/>
      <c r="D787" s="103"/>
      <c r="E787" s="103"/>
      <c r="F787" s="277"/>
      <c r="G787" s="277"/>
      <c r="H787" s="278"/>
      <c r="I787" s="277"/>
      <c r="J787" s="277"/>
      <c r="K787" s="277"/>
      <c r="L787" s="277"/>
      <c r="M787" s="277"/>
      <c r="N787" s="277"/>
      <c r="O787" s="277"/>
      <c r="P787" s="277"/>
      <c r="Q787" s="277"/>
      <c r="R787" s="277"/>
      <c r="S787" s="277"/>
      <c r="T787" s="518">
        <f t="shared" si="12"/>
        <v>0</v>
      </c>
      <c r="U787" s="277"/>
      <c r="V787" s="277"/>
      <c r="W787" s="277"/>
      <c r="X787" s="277"/>
      <c r="Y787" s="277"/>
      <c r="Z787" s="277"/>
      <c r="AA787" s="277"/>
      <c r="AB787" s="277"/>
      <c r="AC787" s="279"/>
    </row>
    <row r="788" spans="1:29" s="280" customFormat="1" ht="15">
      <c r="A788" s="277"/>
      <c r="B788" s="277"/>
      <c r="C788" s="103"/>
      <c r="D788" s="103"/>
      <c r="E788" s="103"/>
      <c r="F788" s="277"/>
      <c r="G788" s="277"/>
      <c r="H788" s="278"/>
      <c r="I788" s="277"/>
      <c r="J788" s="277"/>
      <c r="K788" s="277"/>
      <c r="L788" s="277"/>
      <c r="M788" s="277"/>
      <c r="N788" s="277"/>
      <c r="O788" s="277"/>
      <c r="P788" s="277"/>
      <c r="Q788" s="277"/>
      <c r="R788" s="277"/>
      <c r="S788" s="277"/>
      <c r="T788" s="518">
        <f t="shared" si="12"/>
        <v>0</v>
      </c>
      <c r="U788" s="277"/>
      <c r="V788" s="277"/>
      <c r="W788" s="277"/>
      <c r="X788" s="277"/>
      <c r="Y788" s="277"/>
      <c r="Z788" s="277"/>
      <c r="AA788" s="277"/>
      <c r="AB788" s="277"/>
      <c r="AC788" s="279"/>
    </row>
    <row r="789" spans="1:29" s="280" customFormat="1" ht="15">
      <c r="A789" s="277"/>
      <c r="B789" s="277"/>
      <c r="C789" s="103"/>
      <c r="D789" s="103"/>
      <c r="E789" s="103"/>
      <c r="F789" s="277"/>
      <c r="G789" s="277"/>
      <c r="H789" s="278"/>
      <c r="I789" s="277"/>
      <c r="J789" s="277"/>
      <c r="K789" s="277"/>
      <c r="L789" s="277"/>
      <c r="M789" s="277"/>
      <c r="N789" s="277"/>
      <c r="O789" s="277"/>
      <c r="P789" s="277"/>
      <c r="Q789" s="277"/>
      <c r="R789" s="277"/>
      <c r="S789" s="277"/>
      <c r="T789" s="518">
        <f t="shared" si="12"/>
        <v>0</v>
      </c>
      <c r="U789" s="277"/>
      <c r="V789" s="277"/>
      <c r="W789" s="277"/>
      <c r="X789" s="277"/>
      <c r="Y789" s="277"/>
      <c r="Z789" s="277"/>
      <c r="AA789" s="277"/>
      <c r="AB789" s="277"/>
      <c r="AC789" s="279"/>
    </row>
    <row r="790" spans="1:29" s="280" customFormat="1" ht="15">
      <c r="A790" s="277"/>
      <c r="B790" s="277"/>
      <c r="C790" s="103"/>
      <c r="D790" s="103"/>
      <c r="E790" s="103"/>
      <c r="F790" s="277"/>
      <c r="G790" s="277"/>
      <c r="H790" s="278"/>
      <c r="I790" s="277"/>
      <c r="J790" s="277"/>
      <c r="K790" s="277"/>
      <c r="L790" s="277"/>
      <c r="M790" s="277"/>
      <c r="N790" s="277"/>
      <c r="O790" s="277"/>
      <c r="P790" s="277"/>
      <c r="Q790" s="277"/>
      <c r="R790" s="277"/>
      <c r="S790" s="277"/>
      <c r="T790" s="518">
        <f t="shared" si="12"/>
        <v>0</v>
      </c>
      <c r="U790" s="277"/>
      <c r="V790" s="277"/>
      <c r="W790" s="277"/>
      <c r="X790" s="277"/>
      <c r="Y790" s="277"/>
      <c r="Z790" s="277"/>
      <c r="AA790" s="277"/>
      <c r="AB790" s="277"/>
      <c r="AC790" s="279"/>
    </row>
    <row r="791" spans="1:29" s="280" customFormat="1" ht="15">
      <c r="A791" s="277"/>
      <c r="B791" s="277"/>
      <c r="C791" s="103"/>
      <c r="D791" s="103"/>
      <c r="E791" s="103"/>
      <c r="F791" s="277"/>
      <c r="G791" s="277"/>
      <c r="H791" s="278"/>
      <c r="I791" s="277"/>
      <c r="J791" s="277"/>
      <c r="K791" s="277"/>
      <c r="L791" s="277"/>
      <c r="M791" s="277"/>
      <c r="N791" s="277"/>
      <c r="O791" s="277"/>
      <c r="P791" s="277"/>
      <c r="Q791" s="277"/>
      <c r="R791" s="277"/>
      <c r="S791" s="277"/>
      <c r="T791" s="518">
        <f t="shared" si="12"/>
        <v>0</v>
      </c>
      <c r="U791" s="277"/>
      <c r="V791" s="277"/>
      <c r="W791" s="277"/>
      <c r="X791" s="277"/>
      <c r="Y791" s="277"/>
      <c r="Z791" s="277"/>
      <c r="AA791" s="277"/>
      <c r="AB791" s="277"/>
      <c r="AC791" s="279"/>
    </row>
    <row r="792" spans="1:29" s="280" customFormat="1" ht="15">
      <c r="A792" s="277"/>
      <c r="B792" s="277"/>
      <c r="C792" s="103"/>
      <c r="D792" s="103"/>
      <c r="E792" s="103"/>
      <c r="F792" s="277"/>
      <c r="G792" s="277"/>
      <c r="H792" s="278"/>
      <c r="I792" s="277"/>
      <c r="J792" s="277"/>
      <c r="K792" s="277"/>
      <c r="L792" s="277"/>
      <c r="M792" s="277"/>
      <c r="N792" s="277"/>
      <c r="O792" s="277"/>
      <c r="P792" s="277"/>
      <c r="Q792" s="277"/>
      <c r="R792" s="277"/>
      <c r="S792" s="277"/>
      <c r="T792" s="518">
        <f t="shared" si="12"/>
        <v>0</v>
      </c>
      <c r="U792" s="277"/>
      <c r="V792" s="277"/>
      <c r="W792" s="277"/>
      <c r="X792" s="277"/>
      <c r="Y792" s="277"/>
      <c r="Z792" s="277"/>
      <c r="AA792" s="277"/>
      <c r="AB792" s="277"/>
      <c r="AC792" s="279"/>
    </row>
    <row r="793" spans="1:29" s="280" customFormat="1" ht="15">
      <c r="A793" s="277"/>
      <c r="B793" s="277"/>
      <c r="C793" s="103"/>
      <c r="D793" s="103"/>
      <c r="E793" s="103"/>
      <c r="F793" s="277"/>
      <c r="G793" s="277"/>
      <c r="H793" s="278"/>
      <c r="I793" s="277"/>
      <c r="J793" s="277"/>
      <c r="K793" s="277"/>
      <c r="L793" s="277"/>
      <c r="M793" s="277"/>
      <c r="N793" s="277"/>
      <c r="O793" s="277"/>
      <c r="P793" s="277"/>
      <c r="Q793" s="277"/>
      <c r="R793" s="277"/>
      <c r="S793" s="277"/>
      <c r="T793" s="518">
        <f t="shared" si="12"/>
        <v>0</v>
      </c>
      <c r="U793" s="277"/>
      <c r="V793" s="277"/>
      <c r="W793" s="277"/>
      <c r="X793" s="277"/>
      <c r="Y793" s="277"/>
      <c r="Z793" s="277"/>
      <c r="AA793" s="277"/>
      <c r="AB793" s="277"/>
      <c r="AC793" s="279"/>
    </row>
    <row r="794" spans="1:29" s="280" customFormat="1" ht="15">
      <c r="A794" s="277"/>
      <c r="B794" s="277"/>
      <c r="C794" s="103"/>
      <c r="D794" s="103"/>
      <c r="E794" s="103"/>
      <c r="F794" s="277"/>
      <c r="G794" s="277"/>
      <c r="H794" s="278"/>
      <c r="I794" s="277"/>
      <c r="J794" s="277"/>
      <c r="K794" s="277"/>
      <c r="L794" s="277"/>
      <c r="M794" s="277"/>
      <c r="N794" s="277"/>
      <c r="O794" s="277"/>
      <c r="P794" s="277"/>
      <c r="Q794" s="277"/>
      <c r="R794" s="277"/>
      <c r="S794" s="277"/>
      <c r="T794" s="518">
        <f t="shared" si="12"/>
        <v>0</v>
      </c>
      <c r="U794" s="277"/>
      <c r="V794" s="277"/>
      <c r="W794" s="277"/>
      <c r="X794" s="277"/>
      <c r="Y794" s="277"/>
      <c r="Z794" s="277"/>
      <c r="AA794" s="277"/>
      <c r="AB794" s="277"/>
      <c r="AC794" s="279"/>
    </row>
    <row r="795" spans="1:29" s="280" customFormat="1" ht="15">
      <c r="A795" s="277"/>
      <c r="B795" s="277"/>
      <c r="C795" s="103"/>
      <c r="D795" s="103"/>
      <c r="E795" s="103"/>
      <c r="F795" s="277"/>
      <c r="G795" s="277"/>
      <c r="H795" s="278"/>
      <c r="I795" s="277"/>
      <c r="J795" s="277"/>
      <c r="K795" s="277"/>
      <c r="L795" s="277"/>
      <c r="M795" s="277"/>
      <c r="N795" s="277"/>
      <c r="O795" s="277"/>
      <c r="P795" s="277"/>
      <c r="Q795" s="277"/>
      <c r="R795" s="277"/>
      <c r="S795" s="277"/>
      <c r="T795" s="518">
        <f t="shared" si="12"/>
        <v>0</v>
      </c>
      <c r="U795" s="277"/>
      <c r="V795" s="277"/>
      <c r="W795" s="277"/>
      <c r="X795" s="277"/>
      <c r="Y795" s="277"/>
      <c r="Z795" s="277"/>
      <c r="AA795" s="277"/>
      <c r="AB795" s="277"/>
      <c r="AC795" s="279"/>
    </row>
    <row r="796" spans="1:29" s="280" customFormat="1" ht="15">
      <c r="A796" s="277"/>
      <c r="B796" s="277"/>
      <c r="C796" s="103"/>
      <c r="D796" s="103"/>
      <c r="E796" s="103"/>
      <c r="F796" s="277"/>
      <c r="G796" s="277"/>
      <c r="H796" s="278"/>
      <c r="I796" s="277"/>
      <c r="J796" s="277"/>
      <c r="K796" s="277"/>
      <c r="L796" s="277"/>
      <c r="M796" s="277"/>
      <c r="N796" s="277"/>
      <c r="O796" s="277"/>
      <c r="P796" s="277"/>
      <c r="Q796" s="277"/>
      <c r="R796" s="277"/>
      <c r="S796" s="277"/>
      <c r="T796" s="518">
        <f t="shared" si="12"/>
        <v>0</v>
      </c>
      <c r="U796" s="277"/>
      <c r="V796" s="277"/>
      <c r="W796" s="277"/>
      <c r="X796" s="277"/>
      <c r="Y796" s="277"/>
      <c r="Z796" s="277"/>
      <c r="AA796" s="277"/>
      <c r="AB796" s="277"/>
      <c r="AC796" s="279"/>
    </row>
    <row r="797" spans="1:29" s="280" customFormat="1" ht="15">
      <c r="A797" s="277"/>
      <c r="B797" s="277"/>
      <c r="C797" s="103"/>
      <c r="D797" s="103"/>
      <c r="E797" s="103"/>
      <c r="F797" s="277"/>
      <c r="G797" s="277"/>
      <c r="H797" s="278"/>
      <c r="I797" s="277"/>
      <c r="J797" s="277"/>
      <c r="K797" s="277"/>
      <c r="L797" s="277"/>
      <c r="M797" s="277"/>
      <c r="N797" s="277"/>
      <c r="O797" s="277"/>
      <c r="P797" s="277"/>
      <c r="Q797" s="277"/>
      <c r="R797" s="277"/>
      <c r="S797" s="277"/>
      <c r="T797" s="518">
        <f t="shared" si="12"/>
        <v>0</v>
      </c>
      <c r="U797" s="277"/>
      <c r="V797" s="277"/>
      <c r="W797" s="277"/>
      <c r="X797" s="277"/>
      <c r="Y797" s="277"/>
      <c r="Z797" s="277"/>
      <c r="AA797" s="277"/>
      <c r="AB797" s="277"/>
      <c r="AC797" s="279"/>
    </row>
    <row r="798" spans="1:29" s="280" customFormat="1" ht="15">
      <c r="A798" s="277"/>
      <c r="B798" s="277"/>
      <c r="C798" s="103"/>
      <c r="D798" s="103"/>
      <c r="E798" s="103"/>
      <c r="F798" s="277"/>
      <c r="G798" s="277"/>
      <c r="H798" s="278"/>
      <c r="I798" s="277"/>
      <c r="J798" s="277"/>
      <c r="K798" s="277"/>
      <c r="L798" s="277"/>
      <c r="M798" s="277"/>
      <c r="N798" s="277"/>
      <c r="O798" s="277"/>
      <c r="P798" s="277"/>
      <c r="Q798" s="277"/>
      <c r="R798" s="277"/>
      <c r="S798" s="277"/>
      <c r="T798" s="518">
        <f t="shared" si="12"/>
        <v>0</v>
      </c>
      <c r="U798" s="277"/>
      <c r="V798" s="277"/>
      <c r="W798" s="277"/>
      <c r="X798" s="277"/>
      <c r="Y798" s="277"/>
      <c r="Z798" s="277"/>
      <c r="AA798" s="277"/>
      <c r="AB798" s="277"/>
      <c r="AC798" s="279"/>
    </row>
    <row r="799" spans="1:29" s="280" customFormat="1" ht="15">
      <c r="A799" s="277"/>
      <c r="B799" s="277"/>
      <c r="C799" s="103"/>
      <c r="D799" s="103"/>
      <c r="E799" s="103"/>
      <c r="F799" s="277"/>
      <c r="G799" s="277"/>
      <c r="H799" s="278"/>
      <c r="I799" s="277"/>
      <c r="J799" s="277"/>
      <c r="K799" s="277"/>
      <c r="L799" s="277"/>
      <c r="M799" s="277"/>
      <c r="N799" s="277"/>
      <c r="O799" s="277"/>
      <c r="P799" s="277"/>
      <c r="Q799" s="277"/>
      <c r="R799" s="277"/>
      <c r="S799" s="277"/>
      <c r="T799" s="518">
        <f t="shared" si="12"/>
        <v>0</v>
      </c>
      <c r="U799" s="277"/>
      <c r="V799" s="277"/>
      <c r="W799" s="277"/>
      <c r="X799" s="277"/>
      <c r="Y799" s="277"/>
      <c r="Z799" s="277"/>
      <c r="AA799" s="277"/>
      <c r="AB799" s="277"/>
      <c r="AC799" s="279"/>
    </row>
    <row r="800" spans="1:29" s="280" customFormat="1" ht="15">
      <c r="A800" s="277"/>
      <c r="B800" s="277"/>
      <c r="C800" s="103"/>
      <c r="D800" s="103"/>
      <c r="E800" s="103"/>
      <c r="F800" s="277"/>
      <c r="G800" s="277"/>
      <c r="H800" s="278"/>
      <c r="I800" s="277"/>
      <c r="J800" s="277"/>
      <c r="K800" s="277"/>
      <c r="L800" s="277"/>
      <c r="M800" s="277"/>
      <c r="N800" s="277"/>
      <c r="O800" s="277"/>
      <c r="P800" s="277"/>
      <c r="Q800" s="277"/>
      <c r="R800" s="277"/>
      <c r="S800" s="277"/>
      <c r="T800" s="518">
        <f t="shared" si="12"/>
        <v>0</v>
      </c>
      <c r="U800" s="277"/>
      <c r="V800" s="277"/>
      <c r="W800" s="277"/>
      <c r="X800" s="277"/>
      <c r="Y800" s="277"/>
      <c r="Z800" s="277"/>
      <c r="AA800" s="277"/>
      <c r="AB800" s="277"/>
      <c r="AC800" s="279"/>
    </row>
    <row r="801" spans="1:29" s="280" customFormat="1" ht="15">
      <c r="A801" s="277"/>
      <c r="B801" s="277"/>
      <c r="C801" s="103"/>
      <c r="D801" s="103"/>
      <c r="E801" s="103"/>
      <c r="F801" s="277"/>
      <c r="G801" s="277"/>
      <c r="H801" s="278"/>
      <c r="I801" s="277"/>
      <c r="J801" s="277"/>
      <c r="K801" s="277"/>
      <c r="L801" s="277"/>
      <c r="M801" s="277"/>
      <c r="N801" s="277"/>
      <c r="O801" s="277"/>
      <c r="P801" s="277"/>
      <c r="Q801" s="277"/>
      <c r="R801" s="277"/>
      <c r="S801" s="277"/>
      <c r="T801" s="518">
        <f t="shared" si="12"/>
        <v>0</v>
      </c>
      <c r="U801" s="277"/>
      <c r="V801" s="277"/>
      <c r="W801" s="277"/>
      <c r="X801" s="277"/>
      <c r="Y801" s="277"/>
      <c r="Z801" s="277"/>
      <c r="AA801" s="277"/>
      <c r="AB801" s="277"/>
      <c r="AC801" s="279"/>
    </row>
    <row r="802" spans="1:29" s="280" customFormat="1" ht="15">
      <c r="A802" s="277"/>
      <c r="B802" s="277"/>
      <c r="C802" s="103"/>
      <c r="D802" s="103"/>
      <c r="E802" s="103"/>
      <c r="F802" s="277"/>
      <c r="G802" s="277"/>
      <c r="H802" s="278"/>
      <c r="I802" s="277"/>
      <c r="J802" s="277"/>
      <c r="K802" s="277"/>
      <c r="L802" s="277"/>
      <c r="M802" s="277"/>
      <c r="N802" s="277"/>
      <c r="O802" s="277"/>
      <c r="P802" s="277"/>
      <c r="Q802" s="277"/>
      <c r="R802" s="277"/>
      <c r="S802" s="277"/>
      <c r="T802" s="518">
        <f t="shared" si="12"/>
        <v>0</v>
      </c>
      <c r="U802" s="277"/>
      <c r="V802" s="277"/>
      <c r="W802" s="277"/>
      <c r="X802" s="277"/>
      <c r="Y802" s="277"/>
      <c r="Z802" s="277"/>
      <c r="AA802" s="277"/>
      <c r="AB802" s="277"/>
      <c r="AC802" s="279"/>
    </row>
    <row r="803" spans="1:29" s="280" customFormat="1" ht="15">
      <c r="A803" s="277"/>
      <c r="B803" s="277"/>
      <c r="C803" s="103"/>
      <c r="D803" s="103"/>
      <c r="E803" s="103"/>
      <c r="F803" s="277"/>
      <c r="G803" s="277"/>
      <c r="H803" s="278"/>
      <c r="I803" s="277"/>
      <c r="J803" s="277"/>
      <c r="K803" s="277"/>
      <c r="L803" s="277"/>
      <c r="M803" s="277"/>
      <c r="N803" s="277"/>
      <c r="O803" s="277"/>
      <c r="P803" s="277"/>
      <c r="Q803" s="277"/>
      <c r="R803" s="277"/>
      <c r="S803" s="277"/>
      <c r="T803" s="518">
        <f t="shared" si="12"/>
        <v>0</v>
      </c>
      <c r="U803" s="277"/>
      <c r="V803" s="277"/>
      <c r="W803" s="277"/>
      <c r="X803" s="277"/>
      <c r="Y803" s="277"/>
      <c r="Z803" s="277"/>
      <c r="AA803" s="277"/>
      <c r="AB803" s="277"/>
      <c r="AC803" s="279"/>
    </row>
    <row r="804" spans="1:29" s="280" customFormat="1" ht="15">
      <c r="A804" s="277"/>
      <c r="B804" s="277"/>
      <c r="C804" s="103"/>
      <c r="D804" s="103"/>
      <c r="E804" s="103"/>
      <c r="F804" s="277"/>
      <c r="G804" s="277"/>
      <c r="H804" s="278"/>
      <c r="I804" s="277"/>
      <c r="J804" s="277"/>
      <c r="K804" s="277"/>
      <c r="L804" s="277"/>
      <c r="M804" s="277"/>
      <c r="N804" s="277"/>
      <c r="O804" s="277"/>
      <c r="P804" s="277"/>
      <c r="Q804" s="277"/>
      <c r="R804" s="277"/>
      <c r="S804" s="277"/>
      <c r="T804" s="518">
        <f t="shared" si="12"/>
        <v>0</v>
      </c>
      <c r="U804" s="277"/>
      <c r="V804" s="277"/>
      <c r="W804" s="277"/>
      <c r="X804" s="277"/>
      <c r="Y804" s="277"/>
      <c r="Z804" s="277"/>
      <c r="AA804" s="277"/>
      <c r="AB804" s="277"/>
      <c r="AC804" s="279"/>
    </row>
    <row r="805" spans="1:29" s="280" customFormat="1" ht="15">
      <c r="A805" s="277"/>
      <c r="B805" s="277"/>
      <c r="C805" s="103"/>
      <c r="D805" s="103"/>
      <c r="E805" s="103"/>
      <c r="F805" s="277"/>
      <c r="G805" s="277"/>
      <c r="H805" s="278"/>
      <c r="I805" s="277"/>
      <c r="J805" s="277"/>
      <c r="K805" s="277"/>
      <c r="L805" s="277"/>
      <c r="M805" s="277"/>
      <c r="N805" s="277"/>
      <c r="O805" s="277"/>
      <c r="P805" s="277"/>
      <c r="Q805" s="277"/>
      <c r="R805" s="277"/>
      <c r="S805" s="277"/>
      <c r="T805" s="518">
        <f t="shared" si="12"/>
        <v>0</v>
      </c>
      <c r="U805" s="277"/>
      <c r="V805" s="277"/>
      <c r="W805" s="277"/>
      <c r="X805" s="277"/>
      <c r="Y805" s="277"/>
      <c r="Z805" s="277"/>
      <c r="AA805" s="277"/>
      <c r="AB805" s="277"/>
      <c r="AC805" s="279"/>
    </row>
    <row r="806" spans="1:29" s="280" customFormat="1" ht="15">
      <c r="A806" s="277"/>
      <c r="B806" s="277"/>
      <c r="C806" s="103"/>
      <c r="D806" s="103"/>
      <c r="E806" s="103"/>
      <c r="F806" s="277"/>
      <c r="G806" s="277"/>
      <c r="H806" s="278"/>
      <c r="I806" s="277"/>
      <c r="J806" s="277"/>
      <c r="K806" s="277"/>
      <c r="L806" s="277"/>
      <c r="M806" s="277"/>
      <c r="N806" s="277"/>
      <c r="O806" s="277"/>
      <c r="P806" s="277"/>
      <c r="Q806" s="277"/>
      <c r="R806" s="277"/>
      <c r="S806" s="277"/>
      <c r="T806" s="518">
        <f t="shared" si="12"/>
        <v>0</v>
      </c>
      <c r="U806" s="277"/>
      <c r="V806" s="277"/>
      <c r="W806" s="277"/>
      <c r="X806" s="277"/>
      <c r="Y806" s="277"/>
      <c r="Z806" s="277"/>
      <c r="AA806" s="277"/>
      <c r="AB806" s="277"/>
      <c r="AC806" s="279"/>
    </row>
    <row r="807" spans="1:29" s="280" customFormat="1" ht="15">
      <c r="A807" s="277"/>
      <c r="B807" s="277"/>
      <c r="C807" s="103"/>
      <c r="D807" s="103"/>
      <c r="E807" s="103"/>
      <c r="F807" s="277"/>
      <c r="G807" s="277"/>
      <c r="H807" s="278"/>
      <c r="I807" s="277"/>
      <c r="J807" s="277"/>
      <c r="K807" s="277"/>
      <c r="L807" s="277"/>
      <c r="M807" s="277"/>
      <c r="N807" s="277"/>
      <c r="O807" s="277"/>
      <c r="P807" s="277"/>
      <c r="Q807" s="277"/>
      <c r="R807" s="277"/>
      <c r="S807" s="277"/>
      <c r="T807" s="518">
        <f t="shared" si="12"/>
        <v>0</v>
      </c>
      <c r="U807" s="277"/>
      <c r="V807" s="277"/>
      <c r="W807" s="277"/>
      <c r="X807" s="277"/>
      <c r="Y807" s="277"/>
      <c r="Z807" s="277"/>
      <c r="AA807" s="277"/>
      <c r="AB807" s="277"/>
      <c r="AC807" s="279"/>
    </row>
    <row r="808" spans="1:29" s="280" customFormat="1" ht="15">
      <c r="A808" s="277"/>
      <c r="B808" s="277"/>
      <c r="C808" s="103"/>
      <c r="D808" s="103"/>
      <c r="E808" s="103"/>
      <c r="F808" s="277"/>
      <c r="G808" s="277"/>
      <c r="H808" s="278"/>
      <c r="I808" s="277"/>
      <c r="J808" s="277"/>
      <c r="K808" s="277"/>
      <c r="L808" s="277"/>
      <c r="M808" s="277"/>
      <c r="N808" s="277"/>
      <c r="O808" s="277"/>
      <c r="P808" s="277"/>
      <c r="Q808" s="277"/>
      <c r="R808" s="277"/>
      <c r="S808" s="277"/>
      <c r="T808" s="518">
        <f t="shared" si="12"/>
        <v>0</v>
      </c>
      <c r="U808" s="277"/>
      <c r="V808" s="277"/>
      <c r="W808" s="277"/>
      <c r="X808" s="277"/>
      <c r="Y808" s="277"/>
      <c r="Z808" s="277"/>
      <c r="AA808" s="277"/>
      <c r="AB808" s="277"/>
      <c r="AC808" s="279"/>
    </row>
    <row r="809" spans="1:29" s="280" customFormat="1" ht="15">
      <c r="A809" s="277"/>
      <c r="B809" s="277"/>
      <c r="C809" s="103"/>
      <c r="D809" s="103"/>
      <c r="E809" s="103"/>
      <c r="F809" s="277"/>
      <c r="G809" s="277"/>
      <c r="H809" s="278"/>
      <c r="I809" s="277"/>
      <c r="J809" s="277"/>
      <c r="K809" s="277"/>
      <c r="L809" s="277"/>
      <c r="M809" s="277"/>
      <c r="N809" s="277"/>
      <c r="O809" s="277"/>
      <c r="P809" s="277"/>
      <c r="Q809" s="277"/>
      <c r="R809" s="277"/>
      <c r="S809" s="277"/>
      <c r="T809" s="518">
        <f t="shared" si="12"/>
        <v>0</v>
      </c>
      <c r="U809" s="277"/>
      <c r="V809" s="277"/>
      <c r="W809" s="277"/>
      <c r="X809" s="277"/>
      <c r="Y809" s="277"/>
      <c r="Z809" s="277"/>
      <c r="AA809" s="277"/>
      <c r="AB809" s="277"/>
      <c r="AC809" s="279"/>
    </row>
    <row r="810" spans="1:29" s="280" customFormat="1" ht="15">
      <c r="A810" s="277"/>
      <c r="B810" s="277"/>
      <c r="C810" s="103"/>
      <c r="D810" s="103"/>
      <c r="E810" s="103"/>
      <c r="F810" s="277"/>
      <c r="G810" s="277"/>
      <c r="H810" s="278"/>
      <c r="I810" s="277"/>
      <c r="J810" s="277"/>
      <c r="K810" s="277"/>
      <c r="L810" s="277"/>
      <c r="M810" s="277"/>
      <c r="N810" s="277"/>
      <c r="O810" s="277"/>
      <c r="P810" s="277"/>
      <c r="Q810" s="277"/>
      <c r="R810" s="277"/>
      <c r="S810" s="277"/>
      <c r="T810" s="518">
        <f t="shared" si="12"/>
        <v>0</v>
      </c>
      <c r="U810" s="277"/>
      <c r="V810" s="277"/>
      <c r="W810" s="277"/>
      <c r="X810" s="277"/>
      <c r="Y810" s="277"/>
      <c r="Z810" s="277"/>
      <c r="AA810" s="277"/>
      <c r="AB810" s="277"/>
      <c r="AC810" s="279"/>
    </row>
    <row r="811" spans="1:29" s="280" customFormat="1" ht="15">
      <c r="A811" s="277"/>
      <c r="B811" s="277"/>
      <c r="C811" s="103"/>
      <c r="D811" s="103"/>
      <c r="E811" s="103"/>
      <c r="F811" s="277"/>
      <c r="G811" s="277"/>
      <c r="H811" s="278"/>
      <c r="I811" s="277"/>
      <c r="J811" s="277"/>
      <c r="K811" s="277"/>
      <c r="L811" s="277"/>
      <c r="M811" s="277"/>
      <c r="N811" s="277"/>
      <c r="O811" s="277"/>
      <c r="P811" s="277"/>
      <c r="Q811" s="277"/>
      <c r="R811" s="277"/>
      <c r="S811" s="277"/>
      <c r="T811" s="518">
        <f t="shared" si="12"/>
        <v>0</v>
      </c>
      <c r="U811" s="277"/>
      <c r="V811" s="277"/>
      <c r="W811" s="277"/>
      <c r="X811" s="277"/>
      <c r="Y811" s="277"/>
      <c r="Z811" s="277"/>
      <c r="AA811" s="277"/>
      <c r="AB811" s="277"/>
      <c r="AC811" s="279"/>
    </row>
    <row r="812" spans="1:29" s="280" customFormat="1" ht="15">
      <c r="A812" s="277"/>
      <c r="B812" s="277"/>
      <c r="C812" s="103"/>
      <c r="D812" s="103"/>
      <c r="E812" s="103"/>
      <c r="F812" s="277"/>
      <c r="G812" s="277"/>
      <c r="H812" s="278"/>
      <c r="I812" s="277"/>
      <c r="J812" s="277"/>
      <c r="K812" s="277"/>
      <c r="L812" s="277"/>
      <c r="M812" s="277"/>
      <c r="N812" s="277"/>
      <c r="O812" s="277"/>
      <c r="P812" s="277"/>
      <c r="Q812" s="277"/>
      <c r="R812" s="277"/>
      <c r="S812" s="277"/>
      <c r="T812" s="518">
        <f t="shared" si="12"/>
        <v>0</v>
      </c>
      <c r="U812" s="277"/>
      <c r="V812" s="277"/>
      <c r="W812" s="277"/>
      <c r="X812" s="277"/>
      <c r="Y812" s="277"/>
      <c r="Z812" s="277"/>
      <c r="AA812" s="277"/>
      <c r="AB812" s="277"/>
      <c r="AC812" s="279"/>
    </row>
    <row r="813" spans="1:29" s="280" customFormat="1" ht="15">
      <c r="A813" s="277"/>
      <c r="B813" s="277"/>
      <c r="C813" s="103"/>
      <c r="D813" s="103"/>
      <c r="E813" s="103"/>
      <c r="F813" s="277"/>
      <c r="G813" s="277"/>
      <c r="H813" s="278"/>
      <c r="I813" s="277"/>
      <c r="J813" s="277"/>
      <c r="K813" s="277"/>
      <c r="L813" s="277"/>
      <c r="M813" s="277"/>
      <c r="N813" s="277"/>
      <c r="O813" s="277"/>
      <c r="P813" s="277"/>
      <c r="Q813" s="277"/>
      <c r="R813" s="277"/>
      <c r="S813" s="277"/>
      <c r="T813" s="518">
        <f t="shared" si="12"/>
        <v>0</v>
      </c>
      <c r="U813" s="277"/>
      <c r="V813" s="277"/>
      <c r="W813" s="277"/>
      <c r="X813" s="277"/>
      <c r="Y813" s="277"/>
      <c r="Z813" s="277"/>
      <c r="AA813" s="277"/>
      <c r="AB813" s="277"/>
      <c r="AC813" s="279"/>
    </row>
    <row r="814" spans="1:29" s="280" customFormat="1" ht="15">
      <c r="A814" s="277"/>
      <c r="B814" s="277"/>
      <c r="C814" s="103"/>
      <c r="D814" s="103"/>
      <c r="E814" s="103"/>
      <c r="F814" s="277"/>
      <c r="G814" s="277"/>
      <c r="H814" s="278"/>
      <c r="I814" s="277"/>
      <c r="J814" s="277"/>
      <c r="K814" s="277"/>
      <c r="L814" s="277"/>
      <c r="M814" s="277"/>
      <c r="N814" s="277"/>
      <c r="O814" s="277"/>
      <c r="P814" s="277"/>
      <c r="Q814" s="277"/>
      <c r="R814" s="277"/>
      <c r="S814" s="277"/>
      <c r="T814" s="518">
        <f t="shared" si="12"/>
        <v>0</v>
      </c>
      <c r="U814" s="277"/>
      <c r="V814" s="277"/>
      <c r="W814" s="277"/>
      <c r="X814" s="277"/>
      <c r="Y814" s="277"/>
      <c r="Z814" s="277"/>
      <c r="AA814" s="277"/>
      <c r="AB814" s="277"/>
      <c r="AC814" s="279"/>
    </row>
    <row r="815" spans="1:29" s="280" customFormat="1" ht="15">
      <c r="A815" s="277"/>
      <c r="B815" s="277"/>
      <c r="C815" s="103"/>
      <c r="D815" s="103"/>
      <c r="E815" s="103"/>
      <c r="F815" s="277"/>
      <c r="G815" s="277"/>
      <c r="H815" s="278"/>
      <c r="I815" s="277"/>
      <c r="J815" s="277"/>
      <c r="K815" s="277"/>
      <c r="L815" s="277"/>
      <c r="M815" s="277"/>
      <c r="N815" s="277"/>
      <c r="O815" s="277"/>
      <c r="P815" s="277"/>
      <c r="Q815" s="277"/>
      <c r="R815" s="277"/>
      <c r="S815" s="277"/>
      <c r="T815" s="518">
        <f t="shared" si="12"/>
        <v>0</v>
      </c>
      <c r="U815" s="277"/>
      <c r="V815" s="277"/>
      <c r="W815" s="277"/>
      <c r="X815" s="277"/>
      <c r="Y815" s="277"/>
      <c r="Z815" s="277"/>
      <c r="AA815" s="277"/>
      <c r="AB815" s="277"/>
      <c r="AC815" s="279"/>
    </row>
    <row r="816" spans="1:29" s="280" customFormat="1" ht="15">
      <c r="A816" s="277"/>
      <c r="B816" s="277"/>
      <c r="C816" s="103"/>
      <c r="D816" s="103"/>
      <c r="E816" s="103"/>
      <c r="F816" s="277"/>
      <c r="G816" s="277"/>
      <c r="H816" s="278"/>
      <c r="I816" s="277"/>
      <c r="J816" s="277"/>
      <c r="K816" s="277"/>
      <c r="L816" s="277"/>
      <c r="M816" s="277"/>
      <c r="N816" s="277"/>
      <c r="O816" s="277"/>
      <c r="P816" s="277"/>
      <c r="Q816" s="277"/>
      <c r="R816" s="277"/>
      <c r="S816" s="277"/>
      <c r="T816" s="518">
        <f t="shared" si="12"/>
        <v>0</v>
      </c>
      <c r="U816" s="277"/>
      <c r="V816" s="277"/>
      <c r="W816" s="277"/>
      <c r="X816" s="277"/>
      <c r="Y816" s="277"/>
      <c r="Z816" s="277"/>
      <c r="AA816" s="277"/>
      <c r="AB816" s="277"/>
      <c r="AC816" s="279"/>
    </row>
    <row r="817" spans="1:29" s="280" customFormat="1" ht="15">
      <c r="A817" s="277"/>
      <c r="B817" s="277"/>
      <c r="C817" s="103"/>
      <c r="D817" s="103"/>
      <c r="E817" s="103"/>
      <c r="F817" s="277"/>
      <c r="G817" s="277"/>
      <c r="H817" s="278"/>
      <c r="I817" s="277"/>
      <c r="J817" s="277"/>
      <c r="K817" s="277"/>
      <c r="L817" s="277"/>
      <c r="M817" s="277"/>
      <c r="N817" s="277"/>
      <c r="O817" s="277"/>
      <c r="P817" s="277"/>
      <c r="Q817" s="277"/>
      <c r="R817" s="277"/>
      <c r="S817" s="277"/>
      <c r="T817" s="518">
        <f t="shared" si="12"/>
        <v>0</v>
      </c>
      <c r="U817" s="277"/>
      <c r="V817" s="277"/>
      <c r="W817" s="277"/>
      <c r="X817" s="277"/>
      <c r="Y817" s="277"/>
      <c r="Z817" s="277"/>
      <c r="AA817" s="277"/>
      <c r="AB817" s="277"/>
      <c r="AC817" s="279"/>
    </row>
    <row r="818" spans="1:29" s="280" customFormat="1" ht="15">
      <c r="A818" s="277"/>
      <c r="B818" s="277"/>
      <c r="C818" s="103"/>
      <c r="D818" s="103"/>
      <c r="E818" s="103"/>
      <c r="F818" s="277"/>
      <c r="G818" s="277"/>
      <c r="H818" s="278"/>
      <c r="I818" s="277"/>
      <c r="J818" s="277"/>
      <c r="K818" s="277"/>
      <c r="L818" s="277"/>
      <c r="M818" s="277"/>
      <c r="N818" s="277"/>
      <c r="O818" s="277"/>
      <c r="P818" s="277"/>
      <c r="Q818" s="277"/>
      <c r="R818" s="277"/>
      <c r="S818" s="277"/>
      <c r="T818" s="518">
        <f t="shared" si="12"/>
        <v>0</v>
      </c>
      <c r="U818" s="277"/>
      <c r="V818" s="277"/>
      <c r="W818" s="277"/>
      <c r="X818" s="277"/>
      <c r="Y818" s="277"/>
      <c r="Z818" s="277"/>
      <c r="AA818" s="277"/>
      <c r="AB818" s="277"/>
      <c r="AC818" s="279"/>
    </row>
    <row r="819" spans="1:29" s="280" customFormat="1" ht="15">
      <c r="A819" s="277"/>
      <c r="B819" s="277"/>
      <c r="C819" s="103"/>
      <c r="D819" s="103"/>
      <c r="E819" s="103"/>
      <c r="F819" s="277"/>
      <c r="G819" s="277"/>
      <c r="H819" s="278"/>
      <c r="I819" s="277"/>
      <c r="J819" s="277"/>
      <c r="K819" s="277"/>
      <c r="L819" s="277"/>
      <c r="M819" s="277"/>
      <c r="N819" s="277"/>
      <c r="O819" s="277"/>
      <c r="P819" s="277"/>
      <c r="Q819" s="277"/>
      <c r="R819" s="277"/>
      <c r="S819" s="277"/>
      <c r="T819" s="518">
        <f t="shared" si="12"/>
        <v>0</v>
      </c>
      <c r="U819" s="277"/>
      <c r="V819" s="277"/>
      <c r="W819" s="277"/>
      <c r="X819" s="277"/>
      <c r="Y819" s="277"/>
      <c r="Z819" s="277"/>
      <c r="AA819" s="277"/>
      <c r="AB819" s="277"/>
      <c r="AC819" s="279"/>
    </row>
    <row r="820" spans="1:29" s="280" customFormat="1" ht="15">
      <c r="A820" s="277"/>
      <c r="B820" s="277"/>
      <c r="C820" s="103"/>
      <c r="D820" s="103"/>
      <c r="E820" s="103"/>
      <c r="F820" s="277"/>
      <c r="G820" s="277"/>
      <c r="H820" s="278"/>
      <c r="I820" s="277"/>
      <c r="J820" s="277"/>
      <c r="K820" s="277"/>
      <c r="L820" s="277"/>
      <c r="M820" s="277"/>
      <c r="N820" s="277"/>
      <c r="O820" s="277"/>
      <c r="P820" s="277"/>
      <c r="Q820" s="277"/>
      <c r="R820" s="277"/>
      <c r="S820" s="277"/>
      <c r="T820" s="518">
        <f t="shared" si="12"/>
        <v>0</v>
      </c>
      <c r="U820" s="277"/>
      <c r="V820" s="277"/>
      <c r="W820" s="277"/>
      <c r="X820" s="277"/>
      <c r="Y820" s="277"/>
      <c r="Z820" s="277"/>
      <c r="AA820" s="277"/>
      <c r="AB820" s="277"/>
      <c r="AC820" s="279"/>
    </row>
    <row r="821" spans="1:29" s="280" customFormat="1" ht="15">
      <c r="A821" s="277"/>
      <c r="B821" s="277"/>
      <c r="C821" s="103"/>
      <c r="D821" s="103"/>
      <c r="E821" s="103"/>
      <c r="F821" s="277"/>
      <c r="G821" s="277"/>
      <c r="H821" s="278"/>
      <c r="I821" s="277"/>
      <c r="J821" s="277"/>
      <c r="K821" s="277"/>
      <c r="L821" s="277"/>
      <c r="M821" s="277"/>
      <c r="N821" s="277"/>
      <c r="O821" s="277"/>
      <c r="P821" s="277"/>
      <c r="Q821" s="277"/>
      <c r="R821" s="277"/>
      <c r="S821" s="277"/>
      <c r="T821" s="518">
        <f t="shared" si="12"/>
        <v>0</v>
      </c>
      <c r="U821" s="277"/>
      <c r="V821" s="277"/>
      <c r="W821" s="277"/>
      <c r="X821" s="277"/>
      <c r="Y821" s="277"/>
      <c r="Z821" s="277"/>
      <c r="AA821" s="277"/>
      <c r="AB821" s="277"/>
      <c r="AC821" s="279"/>
    </row>
    <row r="822" spans="1:29" s="280" customFormat="1" ht="15">
      <c r="A822" s="277"/>
      <c r="B822" s="277"/>
      <c r="C822" s="103"/>
      <c r="D822" s="103"/>
      <c r="E822" s="103"/>
      <c r="F822" s="277"/>
      <c r="G822" s="277"/>
      <c r="H822" s="278"/>
      <c r="I822" s="277"/>
      <c r="J822" s="277"/>
      <c r="K822" s="277"/>
      <c r="L822" s="277"/>
      <c r="M822" s="277"/>
      <c r="N822" s="277"/>
      <c r="O822" s="277"/>
      <c r="P822" s="277"/>
      <c r="Q822" s="277"/>
      <c r="R822" s="277"/>
      <c r="S822" s="277"/>
      <c r="T822" s="518">
        <f t="shared" si="12"/>
        <v>0</v>
      </c>
      <c r="U822" s="277"/>
      <c r="V822" s="277"/>
      <c r="W822" s="277"/>
      <c r="X822" s="277"/>
      <c r="Y822" s="277"/>
      <c r="Z822" s="277"/>
      <c r="AA822" s="277"/>
      <c r="AB822" s="277"/>
      <c r="AC822" s="279"/>
    </row>
    <row r="823" spans="1:29" s="280" customFormat="1" ht="15">
      <c r="A823" s="277"/>
      <c r="B823" s="277"/>
      <c r="C823" s="103"/>
      <c r="D823" s="103"/>
      <c r="E823" s="103"/>
      <c r="F823" s="277"/>
      <c r="G823" s="277"/>
      <c r="H823" s="278"/>
      <c r="I823" s="277"/>
      <c r="J823" s="277"/>
      <c r="K823" s="277"/>
      <c r="L823" s="277"/>
      <c r="M823" s="277"/>
      <c r="N823" s="277"/>
      <c r="O823" s="277"/>
      <c r="P823" s="277"/>
      <c r="Q823" s="277"/>
      <c r="R823" s="277"/>
      <c r="S823" s="277"/>
      <c r="T823" s="518">
        <f t="shared" si="12"/>
        <v>0</v>
      </c>
      <c r="U823" s="277"/>
      <c r="V823" s="277"/>
      <c r="W823" s="277"/>
      <c r="X823" s="277"/>
      <c r="Y823" s="277"/>
      <c r="Z823" s="277"/>
      <c r="AA823" s="277"/>
      <c r="AB823" s="277"/>
      <c r="AC823" s="279"/>
    </row>
    <row r="824" spans="1:29" s="280" customFormat="1" ht="15">
      <c r="A824" s="277"/>
      <c r="B824" s="277"/>
      <c r="C824" s="103"/>
      <c r="D824" s="103"/>
      <c r="E824" s="103"/>
      <c r="F824" s="277"/>
      <c r="G824" s="277"/>
      <c r="H824" s="278"/>
      <c r="I824" s="277"/>
      <c r="J824" s="277"/>
      <c r="K824" s="277"/>
      <c r="L824" s="277"/>
      <c r="M824" s="277"/>
      <c r="N824" s="277"/>
      <c r="O824" s="277"/>
      <c r="P824" s="277"/>
      <c r="Q824" s="277"/>
      <c r="R824" s="277"/>
      <c r="S824" s="277"/>
      <c r="T824" s="518">
        <f t="shared" si="12"/>
        <v>0</v>
      </c>
      <c r="U824" s="277"/>
      <c r="V824" s="277"/>
      <c r="W824" s="277"/>
      <c r="X824" s="277"/>
      <c r="Y824" s="277"/>
      <c r="Z824" s="277"/>
      <c r="AA824" s="277"/>
      <c r="AB824" s="277"/>
      <c r="AC824" s="279"/>
    </row>
    <row r="825" spans="1:29" s="280" customFormat="1" ht="15">
      <c r="A825" s="277"/>
      <c r="B825" s="277"/>
      <c r="C825" s="103"/>
      <c r="D825" s="103"/>
      <c r="E825" s="103"/>
      <c r="F825" s="277"/>
      <c r="G825" s="277"/>
      <c r="H825" s="278"/>
      <c r="I825" s="277"/>
      <c r="J825" s="277"/>
      <c r="K825" s="277"/>
      <c r="L825" s="277"/>
      <c r="M825" s="277"/>
      <c r="N825" s="277"/>
      <c r="O825" s="277"/>
      <c r="P825" s="277"/>
      <c r="Q825" s="277"/>
      <c r="R825" s="277"/>
      <c r="S825" s="277"/>
      <c r="T825" s="518">
        <f t="shared" si="12"/>
        <v>0</v>
      </c>
      <c r="U825" s="277"/>
      <c r="V825" s="277"/>
      <c r="W825" s="277"/>
      <c r="X825" s="277"/>
      <c r="Y825" s="277"/>
      <c r="Z825" s="277"/>
      <c r="AA825" s="277"/>
      <c r="AB825" s="277"/>
      <c r="AC825" s="279"/>
    </row>
    <row r="826" spans="1:29" s="280" customFormat="1" ht="15">
      <c r="A826" s="277"/>
      <c r="B826" s="277"/>
      <c r="C826" s="103"/>
      <c r="D826" s="103"/>
      <c r="E826" s="103"/>
      <c r="F826" s="277"/>
      <c r="G826" s="277"/>
      <c r="H826" s="278"/>
      <c r="I826" s="277"/>
      <c r="J826" s="277"/>
      <c r="K826" s="277"/>
      <c r="L826" s="277"/>
      <c r="M826" s="277"/>
      <c r="N826" s="277"/>
      <c r="O826" s="277"/>
      <c r="P826" s="277"/>
      <c r="Q826" s="277"/>
      <c r="R826" s="277"/>
      <c r="S826" s="277"/>
      <c r="T826" s="518">
        <f t="shared" si="12"/>
        <v>0</v>
      </c>
      <c r="U826" s="277"/>
      <c r="V826" s="277"/>
      <c r="W826" s="277"/>
      <c r="X826" s="277"/>
      <c r="Y826" s="277"/>
      <c r="Z826" s="277"/>
      <c r="AA826" s="277"/>
      <c r="AB826" s="277"/>
      <c r="AC826" s="279"/>
    </row>
    <row r="827" spans="1:29" s="280" customFormat="1" ht="15">
      <c r="A827" s="277"/>
      <c r="B827" s="277"/>
      <c r="C827" s="103"/>
      <c r="D827" s="103"/>
      <c r="E827" s="103"/>
      <c r="F827" s="277"/>
      <c r="G827" s="277"/>
      <c r="H827" s="278"/>
      <c r="I827" s="277"/>
      <c r="J827" s="277"/>
      <c r="K827" s="277"/>
      <c r="L827" s="277"/>
      <c r="M827" s="277"/>
      <c r="N827" s="277"/>
      <c r="O827" s="277"/>
      <c r="P827" s="277"/>
      <c r="Q827" s="277"/>
      <c r="R827" s="277"/>
      <c r="S827" s="277"/>
      <c r="T827" s="518">
        <f t="shared" si="12"/>
        <v>0</v>
      </c>
      <c r="U827" s="277"/>
      <c r="V827" s="277"/>
      <c r="W827" s="277"/>
      <c r="X827" s="277"/>
      <c r="Y827" s="277"/>
      <c r="Z827" s="277"/>
      <c r="AA827" s="277"/>
      <c r="AB827" s="277"/>
      <c r="AC827" s="279"/>
    </row>
    <row r="828" spans="1:29" s="280" customFormat="1" ht="15">
      <c r="A828" s="277"/>
      <c r="B828" s="277"/>
      <c r="C828" s="103"/>
      <c r="D828" s="103"/>
      <c r="E828" s="103"/>
      <c r="F828" s="277"/>
      <c r="G828" s="277"/>
      <c r="H828" s="278"/>
      <c r="I828" s="277"/>
      <c r="J828" s="277"/>
      <c r="K828" s="277"/>
      <c r="L828" s="277"/>
      <c r="M828" s="277"/>
      <c r="N828" s="277"/>
      <c r="O828" s="277"/>
      <c r="P828" s="277"/>
      <c r="Q828" s="277"/>
      <c r="R828" s="277"/>
      <c r="S828" s="277"/>
      <c r="T828" s="518">
        <f t="shared" si="12"/>
        <v>0</v>
      </c>
      <c r="U828" s="277"/>
      <c r="V828" s="277"/>
      <c r="W828" s="277"/>
      <c r="X828" s="277"/>
      <c r="Y828" s="277"/>
      <c r="Z828" s="277"/>
      <c r="AA828" s="277"/>
      <c r="AB828" s="277"/>
      <c r="AC828" s="279"/>
    </row>
    <row r="829" spans="1:29" s="280" customFormat="1" ht="15">
      <c r="A829" s="277"/>
      <c r="B829" s="277"/>
      <c r="C829" s="103"/>
      <c r="D829" s="103"/>
      <c r="E829" s="103"/>
      <c r="F829" s="277"/>
      <c r="G829" s="277"/>
      <c r="H829" s="278"/>
      <c r="I829" s="277"/>
      <c r="J829" s="277"/>
      <c r="K829" s="277"/>
      <c r="L829" s="277"/>
      <c r="M829" s="277"/>
      <c r="N829" s="277"/>
      <c r="O829" s="277"/>
      <c r="P829" s="277"/>
      <c r="Q829" s="277"/>
      <c r="R829" s="277"/>
      <c r="S829" s="277"/>
      <c r="T829" s="518">
        <f t="shared" si="12"/>
        <v>0</v>
      </c>
      <c r="U829" s="277"/>
      <c r="V829" s="277"/>
      <c r="W829" s="277"/>
      <c r="X829" s="277"/>
      <c r="Y829" s="277"/>
      <c r="Z829" s="277"/>
      <c r="AA829" s="277"/>
      <c r="AB829" s="277"/>
      <c r="AC829" s="279"/>
    </row>
    <row r="830" spans="1:29" s="280" customFormat="1" ht="15">
      <c r="A830" s="277"/>
      <c r="B830" s="277"/>
      <c r="C830" s="103"/>
      <c r="D830" s="103"/>
      <c r="E830" s="103"/>
      <c r="F830" s="277"/>
      <c r="G830" s="277"/>
      <c r="H830" s="278"/>
      <c r="I830" s="277"/>
      <c r="J830" s="277"/>
      <c r="K830" s="277"/>
      <c r="L830" s="277"/>
      <c r="M830" s="277"/>
      <c r="N830" s="277"/>
      <c r="O830" s="277"/>
      <c r="P830" s="277"/>
      <c r="Q830" s="277"/>
      <c r="R830" s="277"/>
      <c r="S830" s="277"/>
      <c r="T830" s="518">
        <f t="shared" si="12"/>
        <v>0</v>
      </c>
      <c r="U830" s="277"/>
      <c r="V830" s="277"/>
      <c r="W830" s="277"/>
      <c r="X830" s="277"/>
      <c r="Y830" s="277"/>
      <c r="Z830" s="277"/>
      <c r="AA830" s="277"/>
      <c r="AB830" s="277"/>
      <c r="AC830" s="279"/>
    </row>
    <row r="831" spans="1:29" s="280" customFormat="1" ht="15">
      <c r="A831" s="277"/>
      <c r="B831" s="277"/>
      <c r="C831" s="103"/>
      <c r="D831" s="103"/>
      <c r="E831" s="103"/>
      <c r="F831" s="277"/>
      <c r="G831" s="277"/>
      <c r="H831" s="278"/>
      <c r="I831" s="277"/>
      <c r="J831" s="277"/>
      <c r="K831" s="277"/>
      <c r="L831" s="277"/>
      <c r="M831" s="277"/>
      <c r="N831" s="277"/>
      <c r="O831" s="277"/>
      <c r="P831" s="277"/>
      <c r="Q831" s="277"/>
      <c r="R831" s="277"/>
      <c r="S831" s="277"/>
      <c r="T831" s="518">
        <f t="shared" si="12"/>
        <v>0</v>
      </c>
      <c r="U831" s="277"/>
      <c r="V831" s="277"/>
      <c r="W831" s="277"/>
      <c r="X831" s="277"/>
      <c r="Y831" s="277"/>
      <c r="Z831" s="277"/>
      <c r="AA831" s="277"/>
      <c r="AB831" s="277"/>
      <c r="AC831" s="279"/>
    </row>
    <row r="832" spans="1:29" s="280" customFormat="1" ht="15">
      <c r="A832" s="277"/>
      <c r="B832" s="277"/>
      <c r="C832" s="103"/>
      <c r="D832" s="103"/>
      <c r="E832" s="103"/>
      <c r="F832" s="277"/>
      <c r="G832" s="277"/>
      <c r="H832" s="278"/>
      <c r="I832" s="277"/>
      <c r="J832" s="277"/>
      <c r="K832" s="277"/>
      <c r="L832" s="277"/>
      <c r="M832" s="277"/>
      <c r="N832" s="277"/>
      <c r="O832" s="277"/>
      <c r="P832" s="277"/>
      <c r="Q832" s="277"/>
      <c r="R832" s="277"/>
      <c r="S832" s="277"/>
      <c r="T832" s="518">
        <f t="shared" si="12"/>
        <v>0</v>
      </c>
      <c r="U832" s="277"/>
      <c r="V832" s="277"/>
      <c r="W832" s="277"/>
      <c r="X832" s="277"/>
      <c r="Y832" s="277"/>
      <c r="Z832" s="277"/>
      <c r="AA832" s="277"/>
      <c r="AB832" s="277"/>
      <c r="AC832" s="279"/>
    </row>
    <row r="833" spans="1:29" s="280" customFormat="1" ht="15">
      <c r="A833" s="277"/>
      <c r="B833" s="277"/>
      <c r="C833" s="103"/>
      <c r="D833" s="103"/>
      <c r="E833" s="103"/>
      <c r="F833" s="277"/>
      <c r="G833" s="277"/>
      <c r="H833" s="278"/>
      <c r="I833" s="277"/>
      <c r="J833" s="277"/>
      <c r="K833" s="277"/>
      <c r="L833" s="277"/>
      <c r="M833" s="277"/>
      <c r="N833" s="277"/>
      <c r="O833" s="277"/>
      <c r="P833" s="277"/>
      <c r="Q833" s="277"/>
      <c r="R833" s="277"/>
      <c r="S833" s="277"/>
      <c r="T833" s="518">
        <f t="shared" si="12"/>
        <v>0</v>
      </c>
      <c r="U833" s="277"/>
      <c r="V833" s="277"/>
      <c r="W833" s="277"/>
      <c r="X833" s="277"/>
      <c r="Y833" s="277"/>
      <c r="Z833" s="277"/>
      <c r="AA833" s="277"/>
      <c r="AB833" s="277"/>
      <c r="AC833" s="279"/>
    </row>
    <row r="834" spans="1:29" s="280" customFormat="1" ht="15">
      <c r="A834" s="277"/>
      <c r="B834" s="277"/>
      <c r="C834" s="103"/>
      <c r="D834" s="103"/>
      <c r="E834" s="103"/>
      <c r="F834" s="277"/>
      <c r="G834" s="277"/>
      <c r="H834" s="278"/>
      <c r="I834" s="277"/>
      <c r="J834" s="277"/>
      <c r="K834" s="277"/>
      <c r="L834" s="277"/>
      <c r="M834" s="277"/>
      <c r="N834" s="277"/>
      <c r="O834" s="277"/>
      <c r="P834" s="277"/>
      <c r="Q834" s="277"/>
      <c r="R834" s="277"/>
      <c r="S834" s="277"/>
      <c r="T834" s="518">
        <f t="shared" si="12"/>
        <v>0</v>
      </c>
      <c r="U834" s="277"/>
      <c r="V834" s="277"/>
      <c r="W834" s="277"/>
      <c r="X834" s="277"/>
      <c r="Y834" s="277"/>
      <c r="Z834" s="277"/>
      <c r="AA834" s="277"/>
      <c r="AB834" s="277"/>
      <c r="AC834" s="279"/>
    </row>
    <row r="835" spans="1:29" s="280" customFormat="1" ht="15">
      <c r="A835" s="277"/>
      <c r="B835" s="277"/>
      <c r="C835" s="103"/>
      <c r="D835" s="103"/>
      <c r="E835" s="103"/>
      <c r="F835" s="277"/>
      <c r="G835" s="277"/>
      <c r="H835" s="278"/>
      <c r="I835" s="277"/>
      <c r="J835" s="277"/>
      <c r="K835" s="277"/>
      <c r="L835" s="277"/>
      <c r="M835" s="277"/>
      <c r="N835" s="277"/>
      <c r="O835" s="277"/>
      <c r="P835" s="277"/>
      <c r="Q835" s="277"/>
      <c r="R835" s="277"/>
      <c r="S835" s="277"/>
      <c r="T835" s="518">
        <f t="shared" si="12"/>
        <v>0</v>
      </c>
      <c r="U835" s="277"/>
      <c r="V835" s="277"/>
      <c r="W835" s="277"/>
      <c r="X835" s="277"/>
      <c r="Y835" s="277"/>
      <c r="Z835" s="277"/>
      <c r="AA835" s="277"/>
      <c r="AB835" s="277"/>
      <c r="AC835" s="279"/>
    </row>
    <row r="836" spans="1:29" s="280" customFormat="1" ht="15">
      <c r="A836" s="277"/>
      <c r="B836" s="277"/>
      <c r="C836" s="103"/>
      <c r="D836" s="103"/>
      <c r="E836" s="103"/>
      <c r="F836" s="277"/>
      <c r="G836" s="277"/>
      <c r="H836" s="278"/>
      <c r="I836" s="277"/>
      <c r="J836" s="277"/>
      <c r="K836" s="277"/>
      <c r="L836" s="277"/>
      <c r="M836" s="277"/>
      <c r="N836" s="277"/>
      <c r="O836" s="277"/>
      <c r="P836" s="277"/>
      <c r="Q836" s="277"/>
      <c r="R836" s="277"/>
      <c r="S836" s="277"/>
      <c r="T836" s="518">
        <f t="shared" si="12"/>
        <v>0</v>
      </c>
      <c r="U836" s="277"/>
      <c r="V836" s="277"/>
      <c r="W836" s="277"/>
      <c r="X836" s="277"/>
      <c r="Y836" s="277"/>
      <c r="Z836" s="277"/>
      <c r="AA836" s="277"/>
      <c r="AB836" s="277"/>
      <c r="AC836" s="279"/>
    </row>
    <row r="837" spans="1:29" s="280" customFormat="1" ht="15">
      <c r="A837" s="277"/>
      <c r="B837" s="277"/>
      <c r="C837" s="103"/>
      <c r="D837" s="103"/>
      <c r="E837" s="103"/>
      <c r="F837" s="277"/>
      <c r="G837" s="277"/>
      <c r="H837" s="278"/>
      <c r="I837" s="277"/>
      <c r="J837" s="277"/>
      <c r="K837" s="277"/>
      <c r="L837" s="277"/>
      <c r="M837" s="277"/>
      <c r="N837" s="277"/>
      <c r="O837" s="277"/>
      <c r="P837" s="277"/>
      <c r="Q837" s="277"/>
      <c r="R837" s="277"/>
      <c r="S837" s="277"/>
      <c r="T837" s="518">
        <f t="shared" si="12"/>
        <v>0</v>
      </c>
      <c r="U837" s="277"/>
      <c r="V837" s="277"/>
      <c r="W837" s="277"/>
      <c r="X837" s="277"/>
      <c r="Y837" s="277"/>
      <c r="Z837" s="277"/>
      <c r="AA837" s="277"/>
      <c r="AB837" s="277"/>
      <c r="AC837" s="279"/>
    </row>
    <row r="838" spans="1:29" s="280" customFormat="1" ht="15">
      <c r="A838" s="277"/>
      <c r="B838" s="277"/>
      <c r="C838" s="103"/>
      <c r="D838" s="103"/>
      <c r="E838" s="103"/>
      <c r="F838" s="277"/>
      <c r="G838" s="277"/>
      <c r="H838" s="278"/>
      <c r="I838" s="277"/>
      <c r="J838" s="277"/>
      <c r="K838" s="277"/>
      <c r="L838" s="277"/>
      <c r="M838" s="277"/>
      <c r="N838" s="277"/>
      <c r="O838" s="277"/>
      <c r="P838" s="277"/>
      <c r="Q838" s="277"/>
      <c r="R838" s="277"/>
      <c r="S838" s="277"/>
      <c r="T838" s="518">
        <f t="shared" si="12"/>
        <v>0</v>
      </c>
      <c r="U838" s="277"/>
      <c r="V838" s="277"/>
      <c r="W838" s="277"/>
      <c r="X838" s="277"/>
      <c r="Y838" s="277"/>
      <c r="Z838" s="277"/>
      <c r="AA838" s="277"/>
      <c r="AB838" s="277"/>
      <c r="AC838" s="279"/>
    </row>
    <row r="839" spans="1:29" s="280" customFormat="1" ht="15">
      <c r="A839" s="277"/>
      <c r="B839" s="277"/>
      <c r="C839" s="103"/>
      <c r="D839" s="103"/>
      <c r="E839" s="103"/>
      <c r="F839" s="277"/>
      <c r="G839" s="277"/>
      <c r="H839" s="278"/>
      <c r="I839" s="277"/>
      <c r="J839" s="277"/>
      <c r="K839" s="277"/>
      <c r="L839" s="277"/>
      <c r="M839" s="277"/>
      <c r="N839" s="277"/>
      <c r="O839" s="277"/>
      <c r="P839" s="277"/>
      <c r="Q839" s="277"/>
      <c r="R839" s="277"/>
      <c r="S839" s="277"/>
      <c r="T839" s="518">
        <f t="shared" si="12"/>
        <v>0</v>
      </c>
      <c r="U839" s="277"/>
      <c r="V839" s="277"/>
      <c r="W839" s="277"/>
      <c r="X839" s="277"/>
      <c r="Y839" s="277"/>
      <c r="Z839" s="277"/>
      <c r="AA839" s="277"/>
      <c r="AB839" s="277"/>
      <c r="AC839" s="279"/>
    </row>
    <row r="840" spans="1:29" s="280" customFormat="1" ht="15">
      <c r="A840" s="277"/>
      <c r="B840" s="277"/>
      <c r="C840" s="103"/>
      <c r="D840" s="103"/>
      <c r="E840" s="103"/>
      <c r="F840" s="277"/>
      <c r="G840" s="277"/>
      <c r="H840" s="278"/>
      <c r="I840" s="277"/>
      <c r="J840" s="277"/>
      <c r="K840" s="277"/>
      <c r="L840" s="277"/>
      <c r="M840" s="277"/>
      <c r="N840" s="277"/>
      <c r="O840" s="277"/>
      <c r="P840" s="277"/>
      <c r="Q840" s="277"/>
      <c r="R840" s="277"/>
      <c r="S840" s="277"/>
      <c r="T840" s="518">
        <f t="shared" si="12"/>
        <v>0</v>
      </c>
      <c r="U840" s="277"/>
      <c r="V840" s="277"/>
      <c r="W840" s="277"/>
      <c r="X840" s="277"/>
      <c r="Y840" s="277"/>
      <c r="Z840" s="277"/>
      <c r="AA840" s="277"/>
      <c r="AB840" s="277"/>
      <c r="AC840" s="279"/>
    </row>
    <row r="841" spans="1:29" s="280" customFormat="1" ht="15">
      <c r="A841" s="277"/>
      <c r="B841" s="277"/>
      <c r="C841" s="103"/>
      <c r="D841" s="103"/>
      <c r="E841" s="103"/>
      <c r="F841" s="277"/>
      <c r="G841" s="277"/>
      <c r="H841" s="278"/>
      <c r="I841" s="277"/>
      <c r="J841" s="277"/>
      <c r="K841" s="277"/>
      <c r="L841" s="277"/>
      <c r="M841" s="277"/>
      <c r="N841" s="277"/>
      <c r="O841" s="277"/>
      <c r="P841" s="277"/>
      <c r="Q841" s="277"/>
      <c r="R841" s="277"/>
      <c r="S841" s="277"/>
      <c r="T841" s="518">
        <f t="shared" si="12"/>
        <v>0</v>
      </c>
      <c r="U841" s="277"/>
      <c r="V841" s="277"/>
      <c r="W841" s="277"/>
      <c r="X841" s="277"/>
      <c r="Y841" s="277"/>
      <c r="Z841" s="277"/>
      <c r="AA841" s="277"/>
      <c r="AB841" s="277"/>
      <c r="AC841" s="279"/>
    </row>
    <row r="842" spans="1:29" s="280" customFormat="1" ht="15">
      <c r="A842" s="277"/>
      <c r="B842" s="277"/>
      <c r="C842" s="103"/>
      <c r="D842" s="103"/>
      <c r="E842" s="103"/>
      <c r="F842" s="277"/>
      <c r="G842" s="277"/>
      <c r="H842" s="278"/>
      <c r="I842" s="277"/>
      <c r="J842" s="277"/>
      <c r="K842" s="277"/>
      <c r="L842" s="277"/>
      <c r="M842" s="277"/>
      <c r="N842" s="277"/>
      <c r="O842" s="277"/>
      <c r="P842" s="277"/>
      <c r="Q842" s="277"/>
      <c r="R842" s="277"/>
      <c r="S842" s="277"/>
      <c r="T842" s="518">
        <f t="shared" si="12"/>
        <v>0</v>
      </c>
      <c r="U842" s="277"/>
      <c r="V842" s="277"/>
      <c r="W842" s="277"/>
      <c r="X842" s="277"/>
      <c r="Y842" s="277"/>
      <c r="Z842" s="277"/>
      <c r="AA842" s="277"/>
      <c r="AB842" s="277"/>
      <c r="AC842" s="279"/>
    </row>
    <row r="843" spans="1:29" s="280" customFormat="1" ht="15">
      <c r="A843" s="277"/>
      <c r="B843" s="277"/>
      <c r="C843" s="103"/>
      <c r="D843" s="103"/>
      <c r="E843" s="103"/>
      <c r="F843" s="277"/>
      <c r="G843" s="277"/>
      <c r="H843" s="278"/>
      <c r="I843" s="277"/>
      <c r="J843" s="277"/>
      <c r="K843" s="277"/>
      <c r="L843" s="277"/>
      <c r="M843" s="277"/>
      <c r="N843" s="277"/>
      <c r="O843" s="277"/>
      <c r="P843" s="277"/>
      <c r="Q843" s="277"/>
      <c r="R843" s="277"/>
      <c r="S843" s="277"/>
      <c r="T843" s="518">
        <f t="shared" si="12"/>
        <v>0</v>
      </c>
      <c r="U843" s="277"/>
      <c r="V843" s="277"/>
      <c r="W843" s="277"/>
      <c r="X843" s="277"/>
      <c r="Y843" s="277"/>
      <c r="Z843" s="277"/>
      <c r="AA843" s="277"/>
      <c r="AB843" s="277"/>
      <c r="AC843" s="279"/>
    </row>
    <row r="844" spans="1:29" s="280" customFormat="1" ht="15">
      <c r="A844" s="277"/>
      <c r="B844" s="277"/>
      <c r="C844" s="103"/>
      <c r="D844" s="103"/>
      <c r="E844" s="103"/>
      <c r="F844" s="277"/>
      <c r="G844" s="277"/>
      <c r="H844" s="278"/>
      <c r="I844" s="277"/>
      <c r="J844" s="277"/>
      <c r="K844" s="277"/>
      <c r="L844" s="277"/>
      <c r="M844" s="277"/>
      <c r="N844" s="277"/>
      <c r="O844" s="277"/>
      <c r="P844" s="277"/>
      <c r="Q844" s="277"/>
      <c r="R844" s="277"/>
      <c r="S844" s="277"/>
      <c r="T844" s="518">
        <f t="shared" si="12"/>
        <v>0</v>
      </c>
      <c r="U844" s="277"/>
      <c r="V844" s="277"/>
      <c r="W844" s="277"/>
      <c r="X844" s="277"/>
      <c r="Y844" s="277"/>
      <c r="Z844" s="277"/>
      <c r="AA844" s="277"/>
      <c r="AB844" s="277"/>
      <c r="AC844" s="279"/>
    </row>
    <row r="845" spans="1:29" s="280" customFormat="1" ht="15">
      <c r="A845" s="277"/>
      <c r="B845" s="277"/>
      <c r="C845" s="103"/>
      <c r="D845" s="103"/>
      <c r="E845" s="103"/>
      <c r="F845" s="277"/>
      <c r="G845" s="277"/>
      <c r="H845" s="278"/>
      <c r="I845" s="277"/>
      <c r="J845" s="277"/>
      <c r="K845" s="277"/>
      <c r="L845" s="277"/>
      <c r="M845" s="277"/>
      <c r="N845" s="277"/>
      <c r="O845" s="277"/>
      <c r="P845" s="277"/>
      <c r="Q845" s="277"/>
      <c r="R845" s="277"/>
      <c r="S845" s="277"/>
      <c r="T845" s="518">
        <f t="shared" si="12"/>
        <v>0</v>
      </c>
      <c r="U845" s="277"/>
      <c r="V845" s="277"/>
      <c r="W845" s="277"/>
      <c r="X845" s="277"/>
      <c r="Y845" s="277"/>
      <c r="Z845" s="277"/>
      <c r="AA845" s="277"/>
      <c r="AB845" s="277"/>
      <c r="AC845" s="279"/>
    </row>
    <row r="846" spans="1:29" s="280" customFormat="1" ht="15">
      <c r="A846" s="277"/>
      <c r="B846" s="277"/>
      <c r="C846" s="103"/>
      <c r="D846" s="103"/>
      <c r="E846" s="103"/>
      <c r="F846" s="277"/>
      <c r="G846" s="277"/>
      <c r="H846" s="278"/>
      <c r="I846" s="277"/>
      <c r="J846" s="277"/>
      <c r="K846" s="277"/>
      <c r="L846" s="277"/>
      <c r="M846" s="277"/>
      <c r="N846" s="277"/>
      <c r="O846" s="277"/>
      <c r="P846" s="277"/>
      <c r="Q846" s="277"/>
      <c r="R846" s="277"/>
      <c r="S846" s="277"/>
      <c r="T846" s="518">
        <f t="shared" ref="T846:T909" si="13">SUM($I846:$S846)</f>
        <v>0</v>
      </c>
      <c r="U846" s="277"/>
      <c r="V846" s="277"/>
      <c r="W846" s="277"/>
      <c r="X846" s="277"/>
      <c r="Y846" s="277"/>
      <c r="Z846" s="277"/>
      <c r="AA846" s="277"/>
      <c r="AB846" s="277"/>
      <c r="AC846" s="279"/>
    </row>
    <row r="847" spans="1:29" s="280" customFormat="1" ht="15">
      <c r="A847" s="277"/>
      <c r="B847" s="277"/>
      <c r="C847" s="103"/>
      <c r="D847" s="103"/>
      <c r="E847" s="103"/>
      <c r="F847" s="277"/>
      <c r="G847" s="277"/>
      <c r="H847" s="278"/>
      <c r="I847" s="277"/>
      <c r="J847" s="277"/>
      <c r="K847" s="277"/>
      <c r="L847" s="277"/>
      <c r="M847" s="277"/>
      <c r="N847" s="277"/>
      <c r="O847" s="277"/>
      <c r="P847" s="277"/>
      <c r="Q847" s="277"/>
      <c r="R847" s="277"/>
      <c r="S847" s="277"/>
      <c r="T847" s="518">
        <f t="shared" si="13"/>
        <v>0</v>
      </c>
      <c r="U847" s="277"/>
      <c r="V847" s="277"/>
      <c r="W847" s="277"/>
      <c r="X847" s="277"/>
      <c r="Y847" s="277"/>
      <c r="Z847" s="277"/>
      <c r="AA847" s="277"/>
      <c r="AB847" s="277"/>
      <c r="AC847" s="279"/>
    </row>
    <row r="848" spans="1:29" s="280" customFormat="1" ht="15">
      <c r="A848" s="277"/>
      <c r="B848" s="277"/>
      <c r="C848" s="103"/>
      <c r="D848" s="103"/>
      <c r="E848" s="103"/>
      <c r="F848" s="277"/>
      <c r="G848" s="277"/>
      <c r="H848" s="278"/>
      <c r="I848" s="277"/>
      <c r="J848" s="277"/>
      <c r="K848" s="277"/>
      <c r="L848" s="277"/>
      <c r="M848" s="277"/>
      <c r="N848" s="277"/>
      <c r="O848" s="277"/>
      <c r="P848" s="277"/>
      <c r="Q848" s="277"/>
      <c r="R848" s="277"/>
      <c r="S848" s="277"/>
      <c r="T848" s="518">
        <f t="shared" si="13"/>
        <v>0</v>
      </c>
      <c r="U848" s="277"/>
      <c r="V848" s="277"/>
      <c r="W848" s="277"/>
      <c r="X848" s="277"/>
      <c r="Y848" s="277"/>
      <c r="Z848" s="277"/>
      <c r="AA848" s="277"/>
      <c r="AB848" s="277"/>
      <c r="AC848" s="279"/>
    </row>
    <row r="849" spans="1:29" s="280" customFormat="1" ht="15">
      <c r="A849" s="277"/>
      <c r="B849" s="277"/>
      <c r="C849" s="103"/>
      <c r="D849" s="103"/>
      <c r="E849" s="103"/>
      <c r="F849" s="277"/>
      <c r="G849" s="277"/>
      <c r="H849" s="278"/>
      <c r="I849" s="277"/>
      <c r="J849" s="277"/>
      <c r="K849" s="277"/>
      <c r="L849" s="277"/>
      <c r="M849" s="277"/>
      <c r="N849" s="277"/>
      <c r="O849" s="277"/>
      <c r="P849" s="277"/>
      <c r="Q849" s="277"/>
      <c r="R849" s="277"/>
      <c r="S849" s="277"/>
      <c r="T849" s="518">
        <f t="shared" si="13"/>
        <v>0</v>
      </c>
      <c r="U849" s="277"/>
      <c r="V849" s="277"/>
      <c r="W849" s="277"/>
      <c r="X849" s="277"/>
      <c r="Y849" s="277"/>
      <c r="Z849" s="277"/>
      <c r="AA849" s="277"/>
      <c r="AB849" s="277"/>
      <c r="AC849" s="279"/>
    </row>
    <row r="850" spans="1:29" s="280" customFormat="1" ht="15">
      <c r="A850" s="277"/>
      <c r="B850" s="277"/>
      <c r="C850" s="103"/>
      <c r="D850" s="103"/>
      <c r="E850" s="103"/>
      <c r="F850" s="277"/>
      <c r="G850" s="277"/>
      <c r="H850" s="278"/>
      <c r="I850" s="277"/>
      <c r="J850" s="277"/>
      <c r="K850" s="277"/>
      <c r="L850" s="277"/>
      <c r="M850" s="277"/>
      <c r="N850" s="277"/>
      <c r="O850" s="277"/>
      <c r="P850" s="277"/>
      <c r="Q850" s="277"/>
      <c r="R850" s="277"/>
      <c r="S850" s="277"/>
      <c r="T850" s="518">
        <f t="shared" si="13"/>
        <v>0</v>
      </c>
      <c r="U850" s="277"/>
      <c r="V850" s="277"/>
      <c r="W850" s="277"/>
      <c r="X850" s="277"/>
      <c r="Y850" s="277"/>
      <c r="Z850" s="277"/>
      <c r="AA850" s="277"/>
      <c r="AB850" s="277"/>
      <c r="AC850" s="279"/>
    </row>
    <row r="851" spans="1:29" s="280" customFormat="1" ht="15">
      <c r="A851" s="277"/>
      <c r="B851" s="277"/>
      <c r="C851" s="103"/>
      <c r="D851" s="103"/>
      <c r="E851" s="103"/>
      <c r="F851" s="277"/>
      <c r="G851" s="277"/>
      <c r="H851" s="278"/>
      <c r="I851" s="277"/>
      <c r="J851" s="277"/>
      <c r="K851" s="277"/>
      <c r="L851" s="277"/>
      <c r="M851" s="277"/>
      <c r="N851" s="277"/>
      <c r="O851" s="277"/>
      <c r="P851" s="277"/>
      <c r="Q851" s="277"/>
      <c r="R851" s="277"/>
      <c r="S851" s="277"/>
      <c r="T851" s="518">
        <f t="shared" si="13"/>
        <v>0</v>
      </c>
      <c r="U851" s="277"/>
      <c r="V851" s="277"/>
      <c r="W851" s="277"/>
      <c r="X851" s="277"/>
      <c r="Y851" s="277"/>
      <c r="Z851" s="277"/>
      <c r="AA851" s="277"/>
      <c r="AB851" s="277"/>
      <c r="AC851" s="279"/>
    </row>
    <row r="852" spans="1:29" s="280" customFormat="1" ht="15">
      <c r="A852" s="277"/>
      <c r="B852" s="277"/>
      <c r="C852" s="103"/>
      <c r="D852" s="103"/>
      <c r="E852" s="103"/>
      <c r="F852" s="277"/>
      <c r="G852" s="277"/>
      <c r="H852" s="278"/>
      <c r="I852" s="277"/>
      <c r="J852" s="277"/>
      <c r="K852" s="277"/>
      <c r="L852" s="277"/>
      <c r="M852" s="277"/>
      <c r="N852" s="277"/>
      <c r="O852" s="277"/>
      <c r="P852" s="277"/>
      <c r="Q852" s="277"/>
      <c r="R852" s="277"/>
      <c r="S852" s="277"/>
      <c r="T852" s="518">
        <f t="shared" si="13"/>
        <v>0</v>
      </c>
      <c r="U852" s="277"/>
      <c r="V852" s="277"/>
      <c r="W852" s="277"/>
      <c r="X852" s="277"/>
      <c r="Y852" s="277"/>
      <c r="Z852" s="277"/>
      <c r="AA852" s="277"/>
      <c r="AB852" s="277"/>
      <c r="AC852" s="279"/>
    </row>
    <row r="853" spans="1:29" s="280" customFormat="1" ht="15">
      <c r="A853" s="277"/>
      <c r="B853" s="277"/>
      <c r="C853" s="103"/>
      <c r="D853" s="103"/>
      <c r="E853" s="103"/>
      <c r="F853" s="277"/>
      <c r="G853" s="277"/>
      <c r="H853" s="278"/>
      <c r="I853" s="277"/>
      <c r="J853" s="277"/>
      <c r="K853" s="277"/>
      <c r="L853" s="277"/>
      <c r="M853" s="277"/>
      <c r="N853" s="277"/>
      <c r="O853" s="277"/>
      <c r="P853" s="277"/>
      <c r="Q853" s="277"/>
      <c r="R853" s="277"/>
      <c r="S853" s="277"/>
      <c r="T853" s="518">
        <f t="shared" si="13"/>
        <v>0</v>
      </c>
      <c r="U853" s="277"/>
      <c r="V853" s="277"/>
      <c r="W853" s="277"/>
      <c r="X853" s="277"/>
      <c r="Y853" s="277"/>
      <c r="Z853" s="277"/>
      <c r="AA853" s="277"/>
      <c r="AB853" s="277"/>
      <c r="AC853" s="279"/>
    </row>
    <row r="854" spans="1:29" s="280" customFormat="1" ht="15">
      <c r="A854" s="277"/>
      <c r="B854" s="277"/>
      <c r="C854" s="103"/>
      <c r="D854" s="103"/>
      <c r="E854" s="103"/>
      <c r="F854" s="277"/>
      <c r="G854" s="277"/>
      <c r="H854" s="278"/>
      <c r="I854" s="277"/>
      <c r="J854" s="277"/>
      <c r="K854" s="277"/>
      <c r="L854" s="277"/>
      <c r="M854" s="277"/>
      <c r="N854" s="277"/>
      <c r="O854" s="277"/>
      <c r="P854" s="277"/>
      <c r="Q854" s="277"/>
      <c r="R854" s="277"/>
      <c r="S854" s="277"/>
      <c r="T854" s="518">
        <f t="shared" si="13"/>
        <v>0</v>
      </c>
      <c r="U854" s="277"/>
      <c r="V854" s="277"/>
      <c r="W854" s="277"/>
      <c r="X854" s="277"/>
      <c r="Y854" s="277"/>
      <c r="Z854" s="277"/>
      <c r="AA854" s="277"/>
      <c r="AB854" s="277"/>
      <c r="AC854" s="279"/>
    </row>
    <row r="855" spans="1:29" s="280" customFormat="1" ht="15">
      <c r="A855" s="277"/>
      <c r="B855" s="277"/>
      <c r="C855" s="103"/>
      <c r="D855" s="103"/>
      <c r="E855" s="103"/>
      <c r="F855" s="277"/>
      <c r="G855" s="277"/>
      <c r="H855" s="278"/>
      <c r="I855" s="277"/>
      <c r="J855" s="277"/>
      <c r="K855" s="277"/>
      <c r="L855" s="277"/>
      <c r="M855" s="277"/>
      <c r="N855" s="277"/>
      <c r="O855" s="277"/>
      <c r="P855" s="277"/>
      <c r="Q855" s="277"/>
      <c r="R855" s="277"/>
      <c r="S855" s="277"/>
      <c r="T855" s="518">
        <f t="shared" si="13"/>
        <v>0</v>
      </c>
      <c r="U855" s="277"/>
      <c r="V855" s="277"/>
      <c r="W855" s="277"/>
      <c r="X855" s="277"/>
      <c r="Y855" s="277"/>
      <c r="Z855" s="277"/>
      <c r="AA855" s="277"/>
      <c r="AB855" s="277"/>
      <c r="AC855" s="279"/>
    </row>
    <row r="856" spans="1:29" s="280" customFormat="1" ht="15">
      <c r="A856" s="277"/>
      <c r="B856" s="277"/>
      <c r="C856" s="103"/>
      <c r="D856" s="103"/>
      <c r="E856" s="103"/>
      <c r="F856" s="277"/>
      <c r="G856" s="277"/>
      <c r="H856" s="278"/>
      <c r="I856" s="277"/>
      <c r="J856" s="277"/>
      <c r="K856" s="277"/>
      <c r="L856" s="277"/>
      <c r="M856" s="277"/>
      <c r="N856" s="277"/>
      <c r="O856" s="277"/>
      <c r="P856" s="277"/>
      <c r="Q856" s="277"/>
      <c r="R856" s="277"/>
      <c r="S856" s="277"/>
      <c r="T856" s="518">
        <f t="shared" si="13"/>
        <v>0</v>
      </c>
      <c r="U856" s="277"/>
      <c r="V856" s="277"/>
      <c r="W856" s="277"/>
      <c r="X856" s="277"/>
      <c r="Y856" s="277"/>
      <c r="Z856" s="277"/>
      <c r="AA856" s="277"/>
      <c r="AB856" s="277"/>
      <c r="AC856" s="279"/>
    </row>
    <row r="857" spans="1:29" s="280" customFormat="1" ht="15">
      <c r="A857" s="277"/>
      <c r="B857" s="277"/>
      <c r="C857" s="103"/>
      <c r="D857" s="103"/>
      <c r="E857" s="103"/>
      <c r="F857" s="277"/>
      <c r="G857" s="277"/>
      <c r="H857" s="278"/>
      <c r="I857" s="277"/>
      <c r="J857" s="277"/>
      <c r="K857" s="277"/>
      <c r="L857" s="277"/>
      <c r="M857" s="277"/>
      <c r="N857" s="277"/>
      <c r="O857" s="277"/>
      <c r="P857" s="277"/>
      <c r="Q857" s="277"/>
      <c r="R857" s="277"/>
      <c r="S857" s="277"/>
      <c r="T857" s="518">
        <f t="shared" si="13"/>
        <v>0</v>
      </c>
      <c r="U857" s="277"/>
      <c r="V857" s="277"/>
      <c r="W857" s="277"/>
      <c r="X857" s="277"/>
      <c r="Y857" s="277"/>
      <c r="Z857" s="277"/>
      <c r="AA857" s="277"/>
      <c r="AB857" s="277"/>
      <c r="AC857" s="279"/>
    </row>
    <row r="858" spans="1:29" s="280" customFormat="1" ht="15">
      <c r="A858" s="277"/>
      <c r="B858" s="277"/>
      <c r="C858" s="103"/>
      <c r="D858" s="103"/>
      <c r="E858" s="103"/>
      <c r="F858" s="277"/>
      <c r="G858" s="277"/>
      <c r="H858" s="278"/>
      <c r="I858" s="277"/>
      <c r="J858" s="277"/>
      <c r="K858" s="277"/>
      <c r="L858" s="277"/>
      <c r="M858" s="277"/>
      <c r="N858" s="277"/>
      <c r="O858" s="277"/>
      <c r="P858" s="277"/>
      <c r="Q858" s="277"/>
      <c r="R858" s="277"/>
      <c r="S858" s="277"/>
      <c r="T858" s="518">
        <f t="shared" si="13"/>
        <v>0</v>
      </c>
      <c r="U858" s="277"/>
      <c r="V858" s="277"/>
      <c r="W858" s="277"/>
      <c r="X858" s="277"/>
      <c r="Y858" s="277"/>
      <c r="Z858" s="277"/>
      <c r="AA858" s="277"/>
      <c r="AB858" s="277"/>
      <c r="AC858" s="279"/>
    </row>
    <row r="859" spans="1:29" s="280" customFormat="1" ht="15">
      <c r="A859" s="277"/>
      <c r="B859" s="277"/>
      <c r="C859" s="103"/>
      <c r="D859" s="103"/>
      <c r="E859" s="103"/>
      <c r="F859" s="277"/>
      <c r="G859" s="277"/>
      <c r="H859" s="278"/>
      <c r="I859" s="277"/>
      <c r="J859" s="277"/>
      <c r="K859" s="277"/>
      <c r="L859" s="277"/>
      <c r="M859" s="277"/>
      <c r="N859" s="277"/>
      <c r="O859" s="277"/>
      <c r="P859" s="277"/>
      <c r="Q859" s="277"/>
      <c r="R859" s="277"/>
      <c r="S859" s="277"/>
      <c r="T859" s="518">
        <f t="shared" si="13"/>
        <v>0</v>
      </c>
      <c r="U859" s="277"/>
      <c r="V859" s="277"/>
      <c r="W859" s="277"/>
      <c r="X859" s="277"/>
      <c r="Y859" s="277"/>
      <c r="Z859" s="277"/>
      <c r="AA859" s="277"/>
      <c r="AB859" s="277"/>
      <c r="AC859" s="279"/>
    </row>
    <row r="860" spans="1:29" s="280" customFormat="1" ht="15">
      <c r="A860" s="277"/>
      <c r="B860" s="277"/>
      <c r="C860" s="103"/>
      <c r="D860" s="103"/>
      <c r="E860" s="103"/>
      <c r="F860" s="277"/>
      <c r="G860" s="277"/>
      <c r="H860" s="278"/>
      <c r="I860" s="277"/>
      <c r="J860" s="277"/>
      <c r="K860" s="277"/>
      <c r="L860" s="277"/>
      <c r="M860" s="277"/>
      <c r="N860" s="277"/>
      <c r="O860" s="277"/>
      <c r="P860" s="277"/>
      <c r="Q860" s="277"/>
      <c r="R860" s="277"/>
      <c r="S860" s="277"/>
      <c r="T860" s="518">
        <f t="shared" si="13"/>
        <v>0</v>
      </c>
      <c r="U860" s="277"/>
      <c r="V860" s="277"/>
      <c r="W860" s="277"/>
      <c r="X860" s="277"/>
      <c r="Y860" s="277"/>
      <c r="Z860" s="277"/>
      <c r="AA860" s="277"/>
      <c r="AB860" s="277"/>
      <c r="AC860" s="279"/>
    </row>
    <row r="861" spans="1:29" s="280" customFormat="1" ht="15">
      <c r="A861" s="277"/>
      <c r="B861" s="277"/>
      <c r="C861" s="103"/>
      <c r="D861" s="103"/>
      <c r="E861" s="103"/>
      <c r="F861" s="277"/>
      <c r="G861" s="277"/>
      <c r="H861" s="278"/>
      <c r="I861" s="277"/>
      <c r="J861" s="277"/>
      <c r="K861" s="277"/>
      <c r="L861" s="277"/>
      <c r="M861" s="277"/>
      <c r="N861" s="277"/>
      <c r="O861" s="277"/>
      <c r="P861" s="277"/>
      <c r="Q861" s="277"/>
      <c r="R861" s="277"/>
      <c r="S861" s="277"/>
      <c r="T861" s="518">
        <f t="shared" si="13"/>
        <v>0</v>
      </c>
      <c r="U861" s="277"/>
      <c r="V861" s="277"/>
      <c r="W861" s="277"/>
      <c r="X861" s="277"/>
      <c r="Y861" s="277"/>
      <c r="Z861" s="277"/>
      <c r="AA861" s="277"/>
      <c r="AB861" s="277"/>
      <c r="AC861" s="279"/>
    </row>
    <row r="862" spans="1:29" s="280" customFormat="1" ht="15">
      <c r="A862" s="277"/>
      <c r="B862" s="277"/>
      <c r="C862" s="103"/>
      <c r="D862" s="103"/>
      <c r="E862" s="103"/>
      <c r="F862" s="277"/>
      <c r="G862" s="277"/>
      <c r="H862" s="278"/>
      <c r="I862" s="277"/>
      <c r="J862" s="277"/>
      <c r="K862" s="277"/>
      <c r="L862" s="277"/>
      <c r="M862" s="277"/>
      <c r="N862" s="277"/>
      <c r="O862" s="277"/>
      <c r="P862" s="277"/>
      <c r="Q862" s="277"/>
      <c r="R862" s="277"/>
      <c r="S862" s="277"/>
      <c r="T862" s="518">
        <f t="shared" si="13"/>
        <v>0</v>
      </c>
      <c r="U862" s="277"/>
      <c r="V862" s="277"/>
      <c r="W862" s="277"/>
      <c r="X862" s="277"/>
      <c r="Y862" s="277"/>
      <c r="Z862" s="277"/>
      <c r="AA862" s="277"/>
      <c r="AB862" s="277"/>
      <c r="AC862" s="279"/>
    </row>
    <row r="863" spans="1:29" s="280" customFormat="1" ht="15">
      <c r="A863" s="277"/>
      <c r="B863" s="277"/>
      <c r="C863" s="103"/>
      <c r="D863" s="103"/>
      <c r="E863" s="103"/>
      <c r="F863" s="277"/>
      <c r="G863" s="277"/>
      <c r="H863" s="278"/>
      <c r="I863" s="277"/>
      <c r="J863" s="277"/>
      <c r="K863" s="277"/>
      <c r="L863" s="277"/>
      <c r="M863" s="277"/>
      <c r="N863" s="277"/>
      <c r="O863" s="277"/>
      <c r="P863" s="277"/>
      <c r="Q863" s="277"/>
      <c r="R863" s="277"/>
      <c r="S863" s="277"/>
      <c r="T863" s="518">
        <f t="shared" si="13"/>
        <v>0</v>
      </c>
      <c r="U863" s="277"/>
      <c r="V863" s="277"/>
      <c r="W863" s="277"/>
      <c r="X863" s="277"/>
      <c r="Y863" s="277"/>
      <c r="Z863" s="277"/>
      <c r="AA863" s="277"/>
      <c r="AB863" s="277"/>
      <c r="AC863" s="279"/>
    </row>
    <row r="864" spans="1:29" s="280" customFormat="1" ht="15">
      <c r="A864" s="277"/>
      <c r="B864" s="277"/>
      <c r="C864" s="103"/>
      <c r="D864" s="103"/>
      <c r="E864" s="103"/>
      <c r="F864" s="277"/>
      <c r="G864" s="277"/>
      <c r="H864" s="278"/>
      <c r="I864" s="277"/>
      <c r="J864" s="277"/>
      <c r="K864" s="277"/>
      <c r="L864" s="277"/>
      <c r="M864" s="277"/>
      <c r="N864" s="277"/>
      <c r="O864" s="277"/>
      <c r="P864" s="277"/>
      <c r="Q864" s="277"/>
      <c r="R864" s="277"/>
      <c r="S864" s="277"/>
      <c r="T864" s="518">
        <f t="shared" si="13"/>
        <v>0</v>
      </c>
      <c r="U864" s="277"/>
      <c r="V864" s="277"/>
      <c r="W864" s="277"/>
      <c r="X864" s="277"/>
      <c r="Y864" s="277"/>
      <c r="Z864" s="277"/>
      <c r="AA864" s="277"/>
      <c r="AB864" s="277"/>
      <c r="AC864" s="279"/>
    </row>
    <row r="865" spans="1:29" s="280" customFormat="1" ht="15">
      <c r="A865" s="277"/>
      <c r="B865" s="277"/>
      <c r="C865" s="103"/>
      <c r="D865" s="103"/>
      <c r="E865" s="103"/>
      <c r="F865" s="277"/>
      <c r="G865" s="277"/>
      <c r="H865" s="278"/>
      <c r="I865" s="277"/>
      <c r="J865" s="277"/>
      <c r="K865" s="277"/>
      <c r="L865" s="277"/>
      <c r="M865" s="277"/>
      <c r="N865" s="277"/>
      <c r="O865" s="277"/>
      <c r="P865" s="277"/>
      <c r="Q865" s="277"/>
      <c r="R865" s="277"/>
      <c r="S865" s="277"/>
      <c r="T865" s="518">
        <f t="shared" si="13"/>
        <v>0</v>
      </c>
      <c r="U865" s="277"/>
      <c r="V865" s="277"/>
      <c r="W865" s="277"/>
      <c r="X865" s="277"/>
      <c r="Y865" s="277"/>
      <c r="Z865" s="277"/>
      <c r="AA865" s="277"/>
      <c r="AB865" s="277"/>
      <c r="AC865" s="279"/>
    </row>
    <row r="866" spans="1:29" s="280" customFormat="1" ht="15">
      <c r="A866" s="277"/>
      <c r="B866" s="277"/>
      <c r="C866" s="103"/>
      <c r="D866" s="103"/>
      <c r="E866" s="103"/>
      <c r="F866" s="277"/>
      <c r="G866" s="277"/>
      <c r="H866" s="278"/>
      <c r="I866" s="277"/>
      <c r="J866" s="277"/>
      <c r="K866" s="277"/>
      <c r="L866" s="277"/>
      <c r="M866" s="277"/>
      <c r="N866" s="277"/>
      <c r="O866" s="277"/>
      <c r="P866" s="277"/>
      <c r="Q866" s="277"/>
      <c r="R866" s="277"/>
      <c r="S866" s="277"/>
      <c r="T866" s="518">
        <f t="shared" si="13"/>
        <v>0</v>
      </c>
      <c r="U866" s="277"/>
      <c r="V866" s="277"/>
      <c r="W866" s="277"/>
      <c r="X866" s="277"/>
      <c r="Y866" s="277"/>
      <c r="Z866" s="277"/>
      <c r="AA866" s="277"/>
      <c r="AB866" s="277"/>
      <c r="AC866" s="279"/>
    </row>
    <row r="867" spans="1:29" s="280" customFormat="1" ht="15">
      <c r="A867" s="277"/>
      <c r="B867" s="277"/>
      <c r="C867" s="103"/>
      <c r="D867" s="103"/>
      <c r="E867" s="103"/>
      <c r="F867" s="277"/>
      <c r="G867" s="277"/>
      <c r="H867" s="278"/>
      <c r="I867" s="277"/>
      <c r="J867" s="277"/>
      <c r="K867" s="277"/>
      <c r="L867" s="277"/>
      <c r="M867" s="277"/>
      <c r="N867" s="277"/>
      <c r="O867" s="277"/>
      <c r="P867" s="277"/>
      <c r="Q867" s="277"/>
      <c r="R867" s="277"/>
      <c r="S867" s="277"/>
      <c r="T867" s="518">
        <f t="shared" si="13"/>
        <v>0</v>
      </c>
      <c r="U867" s="277"/>
      <c r="V867" s="277"/>
      <c r="W867" s="277"/>
      <c r="X867" s="277"/>
      <c r="Y867" s="277"/>
      <c r="Z867" s="277"/>
      <c r="AA867" s="277"/>
      <c r="AB867" s="277"/>
      <c r="AC867" s="279"/>
    </row>
    <row r="868" spans="1:29" s="280" customFormat="1" ht="15">
      <c r="A868" s="277"/>
      <c r="B868" s="277"/>
      <c r="C868" s="103"/>
      <c r="D868" s="103"/>
      <c r="E868" s="103"/>
      <c r="F868" s="277"/>
      <c r="G868" s="277"/>
      <c r="H868" s="278"/>
      <c r="I868" s="277"/>
      <c r="J868" s="277"/>
      <c r="K868" s="277"/>
      <c r="L868" s="277"/>
      <c r="M868" s="277"/>
      <c r="N868" s="277"/>
      <c r="O868" s="277"/>
      <c r="P868" s="277"/>
      <c r="Q868" s="277"/>
      <c r="R868" s="277"/>
      <c r="S868" s="277"/>
      <c r="T868" s="518">
        <f t="shared" si="13"/>
        <v>0</v>
      </c>
      <c r="U868" s="277"/>
      <c r="V868" s="277"/>
      <c r="W868" s="277"/>
      <c r="X868" s="277"/>
      <c r="Y868" s="277"/>
      <c r="Z868" s="277"/>
      <c r="AA868" s="277"/>
      <c r="AB868" s="277"/>
      <c r="AC868" s="279"/>
    </row>
    <row r="869" spans="1:29" s="280" customFormat="1" ht="15">
      <c r="A869" s="277"/>
      <c r="B869" s="277"/>
      <c r="C869" s="103"/>
      <c r="D869" s="103"/>
      <c r="E869" s="103"/>
      <c r="F869" s="277"/>
      <c r="G869" s="277"/>
      <c r="H869" s="278"/>
      <c r="I869" s="277"/>
      <c r="J869" s="277"/>
      <c r="K869" s="277"/>
      <c r="L869" s="277"/>
      <c r="M869" s="277"/>
      <c r="N869" s="277"/>
      <c r="O869" s="277"/>
      <c r="P869" s="277"/>
      <c r="Q869" s="277"/>
      <c r="R869" s="277"/>
      <c r="S869" s="277"/>
      <c r="T869" s="518">
        <f t="shared" si="13"/>
        <v>0</v>
      </c>
      <c r="U869" s="277"/>
      <c r="V869" s="277"/>
      <c r="W869" s="277"/>
      <c r="X869" s="277"/>
      <c r="Y869" s="277"/>
      <c r="Z869" s="277"/>
      <c r="AA869" s="277"/>
      <c r="AB869" s="277"/>
      <c r="AC869" s="279"/>
    </row>
    <row r="870" spans="1:29" s="280" customFormat="1" ht="15">
      <c r="A870" s="277"/>
      <c r="B870" s="277"/>
      <c r="C870" s="103"/>
      <c r="D870" s="103"/>
      <c r="E870" s="103"/>
      <c r="F870" s="277"/>
      <c r="G870" s="277"/>
      <c r="H870" s="278"/>
      <c r="I870" s="277"/>
      <c r="J870" s="277"/>
      <c r="K870" s="277"/>
      <c r="L870" s="277"/>
      <c r="M870" s="277"/>
      <c r="N870" s="277"/>
      <c r="O870" s="277"/>
      <c r="P870" s="277"/>
      <c r="Q870" s="277"/>
      <c r="R870" s="277"/>
      <c r="S870" s="277"/>
      <c r="T870" s="518">
        <f t="shared" si="13"/>
        <v>0</v>
      </c>
      <c r="U870" s="277"/>
      <c r="V870" s="277"/>
      <c r="W870" s="277"/>
      <c r="X870" s="277"/>
      <c r="Y870" s="277"/>
      <c r="Z870" s="277"/>
      <c r="AA870" s="277"/>
      <c r="AB870" s="277"/>
      <c r="AC870" s="279"/>
    </row>
    <row r="871" spans="1:29" s="280" customFormat="1" ht="15">
      <c r="A871" s="277"/>
      <c r="B871" s="277"/>
      <c r="C871" s="103"/>
      <c r="D871" s="103"/>
      <c r="E871" s="103"/>
      <c r="F871" s="277"/>
      <c r="G871" s="277"/>
      <c r="H871" s="278"/>
      <c r="I871" s="277"/>
      <c r="J871" s="277"/>
      <c r="K871" s="277"/>
      <c r="L871" s="277"/>
      <c r="M871" s="277"/>
      <c r="N871" s="277"/>
      <c r="O871" s="277"/>
      <c r="P871" s="277"/>
      <c r="Q871" s="277"/>
      <c r="R871" s="277"/>
      <c r="S871" s="277"/>
      <c r="T871" s="518">
        <f t="shared" si="13"/>
        <v>0</v>
      </c>
      <c r="U871" s="277"/>
      <c r="V871" s="277"/>
      <c r="W871" s="277"/>
      <c r="X871" s="277"/>
      <c r="Y871" s="277"/>
      <c r="Z871" s="277"/>
      <c r="AA871" s="277"/>
      <c r="AB871" s="277"/>
      <c r="AC871" s="279"/>
    </row>
    <row r="872" spans="1:29" s="280" customFormat="1" ht="15">
      <c r="A872" s="277"/>
      <c r="B872" s="277"/>
      <c r="C872" s="103"/>
      <c r="D872" s="103"/>
      <c r="E872" s="103"/>
      <c r="F872" s="277"/>
      <c r="G872" s="277"/>
      <c r="H872" s="278"/>
      <c r="I872" s="277"/>
      <c r="J872" s="277"/>
      <c r="K872" s="277"/>
      <c r="L872" s="277"/>
      <c r="M872" s="277"/>
      <c r="N872" s="277"/>
      <c r="O872" s="277"/>
      <c r="P872" s="277"/>
      <c r="Q872" s="277"/>
      <c r="R872" s="277"/>
      <c r="S872" s="277"/>
      <c r="T872" s="518">
        <f t="shared" si="13"/>
        <v>0</v>
      </c>
      <c r="U872" s="277"/>
      <c r="V872" s="277"/>
      <c r="W872" s="277"/>
      <c r="X872" s="277"/>
      <c r="Y872" s="277"/>
      <c r="Z872" s="277"/>
      <c r="AA872" s="277"/>
      <c r="AB872" s="277"/>
      <c r="AC872" s="279"/>
    </row>
    <row r="873" spans="1:29" s="280" customFormat="1" ht="15">
      <c r="A873" s="277"/>
      <c r="B873" s="277"/>
      <c r="C873" s="103"/>
      <c r="D873" s="103"/>
      <c r="E873" s="103"/>
      <c r="F873" s="277"/>
      <c r="G873" s="277"/>
      <c r="H873" s="278"/>
      <c r="I873" s="277"/>
      <c r="J873" s="277"/>
      <c r="K873" s="277"/>
      <c r="L873" s="277"/>
      <c r="M873" s="277"/>
      <c r="N873" s="277"/>
      <c r="O873" s="277"/>
      <c r="P873" s="277"/>
      <c r="Q873" s="277"/>
      <c r="R873" s="277"/>
      <c r="S873" s="277"/>
      <c r="T873" s="518">
        <f t="shared" si="13"/>
        <v>0</v>
      </c>
      <c r="U873" s="277"/>
      <c r="V873" s="277"/>
      <c r="W873" s="277"/>
      <c r="X873" s="277"/>
      <c r="Y873" s="277"/>
      <c r="Z873" s="277"/>
      <c r="AA873" s="277"/>
      <c r="AB873" s="277"/>
      <c r="AC873" s="279"/>
    </row>
    <row r="874" spans="1:29" s="280" customFormat="1" ht="15">
      <c r="A874" s="277"/>
      <c r="B874" s="277"/>
      <c r="C874" s="103"/>
      <c r="D874" s="103"/>
      <c r="E874" s="103"/>
      <c r="F874" s="277"/>
      <c r="G874" s="277"/>
      <c r="H874" s="278"/>
      <c r="I874" s="277"/>
      <c r="J874" s="277"/>
      <c r="K874" s="277"/>
      <c r="L874" s="277"/>
      <c r="M874" s="277"/>
      <c r="N874" s="277"/>
      <c r="O874" s="277"/>
      <c r="P874" s="277"/>
      <c r="Q874" s="277"/>
      <c r="R874" s="277"/>
      <c r="S874" s="277"/>
      <c r="T874" s="518">
        <f t="shared" si="13"/>
        <v>0</v>
      </c>
      <c r="U874" s="277"/>
      <c r="V874" s="277"/>
      <c r="W874" s="277"/>
      <c r="X874" s="277"/>
      <c r="Y874" s="277"/>
      <c r="Z874" s="277"/>
      <c r="AA874" s="277"/>
      <c r="AB874" s="277"/>
      <c r="AC874" s="279"/>
    </row>
    <row r="875" spans="1:29" s="280" customFormat="1" ht="15">
      <c r="A875" s="277"/>
      <c r="B875" s="277"/>
      <c r="C875" s="103"/>
      <c r="D875" s="103"/>
      <c r="E875" s="103"/>
      <c r="F875" s="277"/>
      <c r="G875" s="277"/>
      <c r="H875" s="278"/>
      <c r="I875" s="277"/>
      <c r="J875" s="277"/>
      <c r="K875" s="277"/>
      <c r="L875" s="277"/>
      <c r="M875" s="277"/>
      <c r="N875" s="277"/>
      <c r="O875" s="277"/>
      <c r="P875" s="277"/>
      <c r="Q875" s="277"/>
      <c r="R875" s="277"/>
      <c r="S875" s="277"/>
      <c r="T875" s="518">
        <f t="shared" si="13"/>
        <v>0</v>
      </c>
      <c r="U875" s="277"/>
      <c r="V875" s="277"/>
      <c r="W875" s="277"/>
      <c r="X875" s="277"/>
      <c r="Y875" s="277"/>
      <c r="Z875" s="277"/>
      <c r="AA875" s="277"/>
      <c r="AB875" s="277"/>
      <c r="AC875" s="279"/>
    </row>
    <row r="876" spans="1:29" s="280" customFormat="1" ht="15">
      <c r="A876" s="277"/>
      <c r="B876" s="277"/>
      <c r="C876" s="103"/>
      <c r="D876" s="103"/>
      <c r="E876" s="103"/>
      <c r="F876" s="277"/>
      <c r="G876" s="277"/>
      <c r="H876" s="278"/>
      <c r="I876" s="277"/>
      <c r="J876" s="277"/>
      <c r="K876" s="277"/>
      <c r="L876" s="277"/>
      <c r="M876" s="277"/>
      <c r="N876" s="277"/>
      <c r="O876" s="277"/>
      <c r="P876" s="277"/>
      <c r="Q876" s="277"/>
      <c r="R876" s="277"/>
      <c r="S876" s="277"/>
      <c r="T876" s="518">
        <f t="shared" si="13"/>
        <v>0</v>
      </c>
      <c r="U876" s="277"/>
      <c r="V876" s="277"/>
      <c r="W876" s="277"/>
      <c r="X876" s="277"/>
      <c r="Y876" s="277"/>
      <c r="Z876" s="277"/>
      <c r="AA876" s="277"/>
      <c r="AB876" s="277"/>
      <c r="AC876" s="279"/>
    </row>
    <row r="877" spans="1:29" s="280" customFormat="1" ht="15">
      <c r="A877" s="277"/>
      <c r="B877" s="277"/>
      <c r="C877" s="103"/>
      <c r="D877" s="103"/>
      <c r="E877" s="103"/>
      <c r="F877" s="277"/>
      <c r="G877" s="277"/>
      <c r="H877" s="278"/>
      <c r="I877" s="277"/>
      <c r="J877" s="277"/>
      <c r="K877" s="277"/>
      <c r="L877" s="277"/>
      <c r="M877" s="277"/>
      <c r="N877" s="277"/>
      <c r="O877" s="277"/>
      <c r="P877" s="277"/>
      <c r="Q877" s="277"/>
      <c r="R877" s="277"/>
      <c r="S877" s="277"/>
      <c r="T877" s="518">
        <f t="shared" si="13"/>
        <v>0</v>
      </c>
      <c r="U877" s="277"/>
      <c r="V877" s="277"/>
      <c r="W877" s="277"/>
      <c r="X877" s="277"/>
      <c r="Y877" s="277"/>
      <c r="Z877" s="277"/>
      <c r="AA877" s="277"/>
      <c r="AB877" s="277"/>
      <c r="AC877" s="279"/>
    </row>
    <row r="878" spans="1:29" s="280" customFormat="1" ht="15">
      <c r="A878" s="277"/>
      <c r="B878" s="277"/>
      <c r="C878" s="103"/>
      <c r="D878" s="103"/>
      <c r="E878" s="103"/>
      <c r="F878" s="277"/>
      <c r="G878" s="277"/>
      <c r="H878" s="278"/>
      <c r="I878" s="277"/>
      <c r="J878" s="277"/>
      <c r="K878" s="277"/>
      <c r="L878" s="277"/>
      <c r="M878" s="277"/>
      <c r="N878" s="277"/>
      <c r="O878" s="277"/>
      <c r="P878" s="277"/>
      <c r="Q878" s="277"/>
      <c r="R878" s="277"/>
      <c r="S878" s="277"/>
      <c r="T878" s="518">
        <f t="shared" si="13"/>
        <v>0</v>
      </c>
      <c r="U878" s="277"/>
      <c r="V878" s="277"/>
      <c r="W878" s="277"/>
      <c r="X878" s="277"/>
      <c r="Y878" s="277"/>
      <c r="Z878" s="277"/>
      <c r="AA878" s="277"/>
      <c r="AB878" s="277"/>
      <c r="AC878" s="279"/>
    </row>
    <row r="879" spans="1:29" s="280" customFormat="1" ht="15">
      <c r="A879" s="277"/>
      <c r="B879" s="277"/>
      <c r="C879" s="103"/>
      <c r="D879" s="103"/>
      <c r="E879" s="103"/>
      <c r="F879" s="277"/>
      <c r="G879" s="277"/>
      <c r="H879" s="278"/>
      <c r="I879" s="277"/>
      <c r="J879" s="277"/>
      <c r="K879" s="277"/>
      <c r="L879" s="277"/>
      <c r="M879" s="277"/>
      <c r="N879" s="277"/>
      <c r="O879" s="277"/>
      <c r="P879" s="277"/>
      <c r="Q879" s="277"/>
      <c r="R879" s="277"/>
      <c r="S879" s="277"/>
      <c r="T879" s="518">
        <f t="shared" si="13"/>
        <v>0</v>
      </c>
      <c r="U879" s="277"/>
      <c r="V879" s="277"/>
      <c r="W879" s="277"/>
      <c r="X879" s="277"/>
      <c r="Y879" s="277"/>
      <c r="Z879" s="277"/>
      <c r="AA879" s="277"/>
      <c r="AB879" s="277"/>
      <c r="AC879" s="279"/>
    </row>
    <row r="880" spans="1:29" s="280" customFormat="1" ht="15">
      <c r="A880" s="277"/>
      <c r="B880" s="277"/>
      <c r="C880" s="103"/>
      <c r="D880" s="103"/>
      <c r="E880" s="103"/>
      <c r="F880" s="277"/>
      <c r="G880" s="277"/>
      <c r="H880" s="278"/>
      <c r="I880" s="277"/>
      <c r="J880" s="277"/>
      <c r="K880" s="277"/>
      <c r="L880" s="277"/>
      <c r="M880" s="277"/>
      <c r="N880" s="277"/>
      <c r="O880" s="277"/>
      <c r="P880" s="277"/>
      <c r="Q880" s="277"/>
      <c r="R880" s="277"/>
      <c r="S880" s="277"/>
      <c r="T880" s="518">
        <f t="shared" si="13"/>
        <v>0</v>
      </c>
      <c r="U880" s="277"/>
      <c r="V880" s="277"/>
      <c r="W880" s="277"/>
      <c r="X880" s="277"/>
      <c r="Y880" s="277"/>
      <c r="Z880" s="277"/>
      <c r="AA880" s="277"/>
      <c r="AB880" s="277"/>
      <c r="AC880" s="279"/>
    </row>
    <row r="881" spans="1:29" s="280" customFormat="1" ht="15">
      <c r="A881" s="277"/>
      <c r="B881" s="277"/>
      <c r="C881" s="103"/>
      <c r="D881" s="103"/>
      <c r="E881" s="103"/>
      <c r="F881" s="277"/>
      <c r="G881" s="277"/>
      <c r="H881" s="278"/>
      <c r="I881" s="277"/>
      <c r="J881" s="277"/>
      <c r="K881" s="277"/>
      <c r="L881" s="277"/>
      <c r="M881" s="277"/>
      <c r="N881" s="277"/>
      <c r="O881" s="277"/>
      <c r="P881" s="277"/>
      <c r="Q881" s="277"/>
      <c r="R881" s="277"/>
      <c r="S881" s="277"/>
      <c r="T881" s="518">
        <f t="shared" si="13"/>
        <v>0</v>
      </c>
      <c r="U881" s="277"/>
      <c r="V881" s="277"/>
      <c r="W881" s="277"/>
      <c r="X881" s="277"/>
      <c r="Y881" s="277"/>
      <c r="Z881" s="277"/>
      <c r="AA881" s="277"/>
      <c r="AB881" s="277"/>
      <c r="AC881" s="279"/>
    </row>
    <row r="882" spans="1:29" s="280" customFormat="1" ht="15">
      <c r="A882" s="277"/>
      <c r="B882" s="277"/>
      <c r="C882" s="103"/>
      <c r="D882" s="103"/>
      <c r="E882" s="103"/>
      <c r="F882" s="277"/>
      <c r="G882" s="277"/>
      <c r="H882" s="278"/>
      <c r="I882" s="277"/>
      <c r="J882" s="277"/>
      <c r="K882" s="277"/>
      <c r="L882" s="277"/>
      <c r="M882" s="277"/>
      <c r="N882" s="277"/>
      <c r="O882" s="277"/>
      <c r="P882" s="277"/>
      <c r="Q882" s="277"/>
      <c r="R882" s="277"/>
      <c r="S882" s="277"/>
      <c r="T882" s="518">
        <f t="shared" si="13"/>
        <v>0</v>
      </c>
      <c r="U882" s="277"/>
      <c r="V882" s="277"/>
      <c r="W882" s="277"/>
      <c r="X882" s="277"/>
      <c r="Y882" s="277"/>
      <c r="Z882" s="277"/>
      <c r="AA882" s="277"/>
      <c r="AB882" s="277"/>
      <c r="AC882" s="279"/>
    </row>
    <row r="883" spans="1:29" s="280" customFormat="1" ht="15">
      <c r="A883" s="277"/>
      <c r="B883" s="277"/>
      <c r="C883" s="103"/>
      <c r="D883" s="103"/>
      <c r="E883" s="103"/>
      <c r="F883" s="277"/>
      <c r="G883" s="277"/>
      <c r="H883" s="278"/>
      <c r="I883" s="277"/>
      <c r="J883" s="277"/>
      <c r="K883" s="277"/>
      <c r="L883" s="277"/>
      <c r="M883" s="277"/>
      <c r="N883" s="277"/>
      <c r="O883" s="277"/>
      <c r="P883" s="277"/>
      <c r="Q883" s="277"/>
      <c r="R883" s="277"/>
      <c r="S883" s="277"/>
      <c r="T883" s="518">
        <f t="shared" si="13"/>
        <v>0</v>
      </c>
      <c r="U883" s="277"/>
      <c r="V883" s="277"/>
      <c r="W883" s="277"/>
      <c r="X883" s="277"/>
      <c r="Y883" s="277"/>
      <c r="Z883" s="277"/>
      <c r="AA883" s="277"/>
      <c r="AB883" s="277"/>
      <c r="AC883" s="279"/>
    </row>
    <row r="884" spans="1:29" s="280" customFormat="1" ht="15">
      <c r="A884" s="277"/>
      <c r="B884" s="277"/>
      <c r="C884" s="103"/>
      <c r="D884" s="103"/>
      <c r="E884" s="103"/>
      <c r="F884" s="277"/>
      <c r="G884" s="277"/>
      <c r="H884" s="278"/>
      <c r="I884" s="277"/>
      <c r="J884" s="277"/>
      <c r="K884" s="277"/>
      <c r="L884" s="277"/>
      <c r="M884" s="277"/>
      <c r="N884" s="277"/>
      <c r="O884" s="277"/>
      <c r="P884" s="277"/>
      <c r="Q884" s="277"/>
      <c r="R884" s="277"/>
      <c r="S884" s="277"/>
      <c r="T884" s="518">
        <f t="shared" si="13"/>
        <v>0</v>
      </c>
      <c r="U884" s="277"/>
      <c r="V884" s="277"/>
      <c r="W884" s="277"/>
      <c r="X884" s="277"/>
      <c r="Y884" s="277"/>
      <c r="Z884" s="277"/>
      <c r="AA884" s="277"/>
      <c r="AB884" s="277"/>
      <c r="AC884" s="279"/>
    </row>
    <row r="885" spans="1:29" s="280" customFormat="1" ht="15">
      <c r="A885" s="277"/>
      <c r="B885" s="277"/>
      <c r="C885" s="103"/>
      <c r="D885" s="103"/>
      <c r="E885" s="103"/>
      <c r="F885" s="277"/>
      <c r="G885" s="277"/>
      <c r="H885" s="278"/>
      <c r="I885" s="277"/>
      <c r="J885" s="277"/>
      <c r="K885" s="277"/>
      <c r="L885" s="277"/>
      <c r="M885" s="277"/>
      <c r="N885" s="277"/>
      <c r="O885" s="277"/>
      <c r="P885" s="277"/>
      <c r="Q885" s="277"/>
      <c r="R885" s="277"/>
      <c r="S885" s="277"/>
      <c r="T885" s="518">
        <f t="shared" si="13"/>
        <v>0</v>
      </c>
      <c r="U885" s="277"/>
      <c r="V885" s="277"/>
      <c r="W885" s="277"/>
      <c r="X885" s="277"/>
      <c r="Y885" s="277"/>
      <c r="Z885" s="277"/>
      <c r="AA885" s="277"/>
      <c r="AB885" s="277"/>
      <c r="AC885" s="279"/>
    </row>
    <row r="886" spans="1:29" s="280" customFormat="1" ht="15">
      <c r="A886" s="277"/>
      <c r="B886" s="277"/>
      <c r="C886" s="103"/>
      <c r="D886" s="103"/>
      <c r="E886" s="103"/>
      <c r="F886" s="277"/>
      <c r="G886" s="277"/>
      <c r="H886" s="278"/>
      <c r="I886" s="277"/>
      <c r="J886" s="277"/>
      <c r="K886" s="277"/>
      <c r="L886" s="277"/>
      <c r="M886" s="277"/>
      <c r="N886" s="277"/>
      <c r="O886" s="277"/>
      <c r="P886" s="277"/>
      <c r="Q886" s="277"/>
      <c r="R886" s="277"/>
      <c r="S886" s="277"/>
      <c r="T886" s="518">
        <f t="shared" si="13"/>
        <v>0</v>
      </c>
      <c r="U886" s="277"/>
      <c r="V886" s="277"/>
      <c r="W886" s="277"/>
      <c r="X886" s="277"/>
      <c r="Y886" s="277"/>
      <c r="Z886" s="277"/>
      <c r="AA886" s="277"/>
      <c r="AB886" s="277"/>
      <c r="AC886" s="279"/>
    </row>
    <row r="887" spans="1:29" s="280" customFormat="1" ht="15">
      <c r="A887" s="277"/>
      <c r="B887" s="277"/>
      <c r="C887" s="103"/>
      <c r="D887" s="103"/>
      <c r="E887" s="103"/>
      <c r="F887" s="277"/>
      <c r="G887" s="277"/>
      <c r="H887" s="278"/>
      <c r="I887" s="277"/>
      <c r="J887" s="277"/>
      <c r="K887" s="277"/>
      <c r="L887" s="277"/>
      <c r="M887" s="277"/>
      <c r="N887" s="277"/>
      <c r="O887" s="277"/>
      <c r="P887" s="277"/>
      <c r="Q887" s="277"/>
      <c r="R887" s="277"/>
      <c r="S887" s="277"/>
      <c r="T887" s="518">
        <f t="shared" si="13"/>
        <v>0</v>
      </c>
      <c r="U887" s="277"/>
      <c r="V887" s="277"/>
      <c r="W887" s="277"/>
      <c r="X887" s="277"/>
      <c r="Y887" s="277"/>
      <c r="Z887" s="277"/>
      <c r="AA887" s="277"/>
      <c r="AB887" s="277"/>
      <c r="AC887" s="279"/>
    </row>
    <row r="888" spans="1:29" s="280" customFormat="1" ht="15">
      <c r="A888" s="277"/>
      <c r="B888" s="277"/>
      <c r="C888" s="103"/>
      <c r="D888" s="103"/>
      <c r="E888" s="103"/>
      <c r="F888" s="277"/>
      <c r="G888" s="277"/>
      <c r="H888" s="278"/>
      <c r="I888" s="277"/>
      <c r="J888" s="277"/>
      <c r="K888" s="277"/>
      <c r="L888" s="277"/>
      <c r="M888" s="277"/>
      <c r="N888" s="277"/>
      <c r="O888" s="277"/>
      <c r="P888" s="277"/>
      <c r="Q888" s="277"/>
      <c r="R888" s="277"/>
      <c r="S888" s="277"/>
      <c r="T888" s="518">
        <f t="shared" si="13"/>
        <v>0</v>
      </c>
      <c r="U888" s="277"/>
      <c r="V888" s="277"/>
      <c r="W888" s="277"/>
      <c r="X888" s="277"/>
      <c r="Y888" s="277"/>
      <c r="Z888" s="277"/>
      <c r="AA888" s="277"/>
      <c r="AB888" s="277"/>
      <c r="AC888" s="279"/>
    </row>
    <row r="889" spans="1:29" s="280" customFormat="1" ht="15">
      <c r="A889" s="277"/>
      <c r="B889" s="277"/>
      <c r="C889" s="103"/>
      <c r="D889" s="103"/>
      <c r="E889" s="103"/>
      <c r="F889" s="277"/>
      <c r="G889" s="277"/>
      <c r="H889" s="278"/>
      <c r="I889" s="277"/>
      <c r="J889" s="277"/>
      <c r="K889" s="277"/>
      <c r="L889" s="277"/>
      <c r="M889" s="277"/>
      <c r="N889" s="277"/>
      <c r="O889" s="277"/>
      <c r="P889" s="277"/>
      <c r="Q889" s="277"/>
      <c r="R889" s="277"/>
      <c r="S889" s="277"/>
      <c r="T889" s="518">
        <f t="shared" si="13"/>
        <v>0</v>
      </c>
      <c r="U889" s="277"/>
      <c r="V889" s="277"/>
      <c r="W889" s="277"/>
      <c r="X889" s="277"/>
      <c r="Y889" s="277"/>
      <c r="Z889" s="277"/>
      <c r="AA889" s="277"/>
      <c r="AB889" s="277"/>
      <c r="AC889" s="279"/>
    </row>
    <row r="890" spans="1:29" s="280" customFormat="1" ht="15">
      <c r="A890" s="277"/>
      <c r="B890" s="277"/>
      <c r="C890" s="103"/>
      <c r="D890" s="103"/>
      <c r="E890" s="103"/>
      <c r="F890" s="277"/>
      <c r="G890" s="277"/>
      <c r="H890" s="278"/>
      <c r="I890" s="277"/>
      <c r="J890" s="277"/>
      <c r="K890" s="277"/>
      <c r="L890" s="277"/>
      <c r="M890" s="277"/>
      <c r="N890" s="277"/>
      <c r="O890" s="277"/>
      <c r="P890" s="277"/>
      <c r="Q890" s="277"/>
      <c r="R890" s="277"/>
      <c r="S890" s="277"/>
      <c r="T890" s="518">
        <f t="shared" si="13"/>
        <v>0</v>
      </c>
      <c r="U890" s="277"/>
      <c r="V890" s="277"/>
      <c r="W890" s="277"/>
      <c r="X890" s="277"/>
      <c r="Y890" s="277"/>
      <c r="Z890" s="277"/>
      <c r="AA890" s="277"/>
      <c r="AB890" s="277"/>
      <c r="AC890" s="279"/>
    </row>
    <row r="891" spans="1:29" s="280" customFormat="1" ht="15">
      <c r="A891" s="277"/>
      <c r="B891" s="277"/>
      <c r="C891" s="103"/>
      <c r="D891" s="103"/>
      <c r="E891" s="103"/>
      <c r="F891" s="277"/>
      <c r="G891" s="277"/>
      <c r="H891" s="278"/>
      <c r="I891" s="277"/>
      <c r="J891" s="277"/>
      <c r="K891" s="277"/>
      <c r="L891" s="277"/>
      <c r="M891" s="277"/>
      <c r="N891" s="277"/>
      <c r="O891" s="277"/>
      <c r="P891" s="277"/>
      <c r="Q891" s="277"/>
      <c r="R891" s="277"/>
      <c r="S891" s="277"/>
      <c r="T891" s="518">
        <f t="shared" si="13"/>
        <v>0</v>
      </c>
      <c r="U891" s="277"/>
      <c r="V891" s="277"/>
      <c r="W891" s="277"/>
      <c r="X891" s="277"/>
      <c r="Y891" s="277"/>
      <c r="Z891" s="277"/>
      <c r="AA891" s="277"/>
      <c r="AB891" s="277"/>
      <c r="AC891" s="279"/>
    </row>
    <row r="892" spans="1:29" s="280" customFormat="1" ht="15">
      <c r="A892" s="277"/>
      <c r="B892" s="277"/>
      <c r="C892" s="103"/>
      <c r="D892" s="103"/>
      <c r="E892" s="103"/>
      <c r="F892" s="277"/>
      <c r="G892" s="277"/>
      <c r="H892" s="278"/>
      <c r="I892" s="277"/>
      <c r="J892" s="277"/>
      <c r="K892" s="277"/>
      <c r="L892" s="277"/>
      <c r="M892" s="277"/>
      <c r="N892" s="277"/>
      <c r="O892" s="277"/>
      <c r="P892" s="277"/>
      <c r="Q892" s="277"/>
      <c r="R892" s="277"/>
      <c r="S892" s="277"/>
      <c r="T892" s="518">
        <f t="shared" si="13"/>
        <v>0</v>
      </c>
      <c r="U892" s="277"/>
      <c r="V892" s="277"/>
      <c r="W892" s="277"/>
      <c r="X892" s="277"/>
      <c r="Y892" s="277"/>
      <c r="Z892" s="277"/>
      <c r="AA892" s="277"/>
      <c r="AB892" s="277"/>
      <c r="AC892" s="279"/>
    </row>
    <row r="893" spans="1:29" s="280" customFormat="1" ht="15">
      <c r="A893" s="277"/>
      <c r="B893" s="277"/>
      <c r="C893" s="103"/>
      <c r="D893" s="103"/>
      <c r="E893" s="103"/>
      <c r="F893" s="277"/>
      <c r="G893" s="277"/>
      <c r="H893" s="278"/>
      <c r="I893" s="277"/>
      <c r="J893" s="277"/>
      <c r="K893" s="277"/>
      <c r="L893" s="277"/>
      <c r="M893" s="277"/>
      <c r="N893" s="277"/>
      <c r="O893" s="277"/>
      <c r="P893" s="277"/>
      <c r="Q893" s="277"/>
      <c r="R893" s="277"/>
      <c r="S893" s="277"/>
      <c r="T893" s="518">
        <f t="shared" si="13"/>
        <v>0</v>
      </c>
      <c r="U893" s="277"/>
      <c r="V893" s="277"/>
      <c r="W893" s="277"/>
      <c r="X893" s="277"/>
      <c r="Y893" s="277"/>
      <c r="Z893" s="277"/>
      <c r="AA893" s="277"/>
      <c r="AB893" s="277"/>
      <c r="AC893" s="279"/>
    </row>
    <row r="894" spans="1:29" s="280" customFormat="1" ht="15">
      <c r="A894" s="277"/>
      <c r="B894" s="277"/>
      <c r="C894" s="103"/>
      <c r="D894" s="103"/>
      <c r="E894" s="103"/>
      <c r="F894" s="277"/>
      <c r="G894" s="277"/>
      <c r="H894" s="278"/>
      <c r="I894" s="277"/>
      <c r="J894" s="277"/>
      <c r="K894" s="277"/>
      <c r="L894" s="277"/>
      <c r="M894" s="277"/>
      <c r="N894" s="277"/>
      <c r="O894" s="277"/>
      <c r="P894" s="277"/>
      <c r="Q894" s="277"/>
      <c r="R894" s="277"/>
      <c r="S894" s="277"/>
      <c r="T894" s="518">
        <f t="shared" si="13"/>
        <v>0</v>
      </c>
      <c r="U894" s="277"/>
      <c r="V894" s="277"/>
      <c r="W894" s="277"/>
      <c r="X894" s="277"/>
      <c r="Y894" s="277"/>
      <c r="Z894" s="277"/>
      <c r="AA894" s="277"/>
      <c r="AB894" s="277"/>
      <c r="AC894" s="279"/>
    </row>
    <row r="895" spans="1:29" s="280" customFormat="1" ht="15">
      <c r="A895" s="277"/>
      <c r="B895" s="277"/>
      <c r="C895" s="103"/>
      <c r="D895" s="103"/>
      <c r="E895" s="103"/>
      <c r="F895" s="277"/>
      <c r="G895" s="277"/>
      <c r="H895" s="278"/>
      <c r="I895" s="277"/>
      <c r="J895" s="277"/>
      <c r="K895" s="277"/>
      <c r="L895" s="277"/>
      <c r="M895" s="277"/>
      <c r="N895" s="277"/>
      <c r="O895" s="277"/>
      <c r="P895" s="277"/>
      <c r="Q895" s="277"/>
      <c r="R895" s="277"/>
      <c r="S895" s="277"/>
      <c r="T895" s="518">
        <f t="shared" si="13"/>
        <v>0</v>
      </c>
      <c r="U895" s="277"/>
      <c r="V895" s="277"/>
      <c r="W895" s="277"/>
      <c r="X895" s="277"/>
      <c r="Y895" s="277"/>
      <c r="Z895" s="277"/>
      <c r="AA895" s="277"/>
      <c r="AB895" s="277"/>
      <c r="AC895" s="279"/>
    </row>
    <row r="896" spans="1:29" s="280" customFormat="1" ht="15">
      <c r="A896" s="277"/>
      <c r="B896" s="277"/>
      <c r="C896" s="103"/>
      <c r="D896" s="103"/>
      <c r="E896" s="103"/>
      <c r="F896" s="277"/>
      <c r="G896" s="277"/>
      <c r="H896" s="278"/>
      <c r="I896" s="277"/>
      <c r="J896" s="277"/>
      <c r="K896" s="277"/>
      <c r="L896" s="277"/>
      <c r="M896" s="277"/>
      <c r="N896" s="277"/>
      <c r="O896" s="277"/>
      <c r="P896" s="277"/>
      <c r="Q896" s="277"/>
      <c r="R896" s="277"/>
      <c r="S896" s="277"/>
      <c r="T896" s="518">
        <f t="shared" si="13"/>
        <v>0</v>
      </c>
      <c r="U896" s="277"/>
      <c r="V896" s="277"/>
      <c r="W896" s="277"/>
      <c r="X896" s="277"/>
      <c r="Y896" s="277"/>
      <c r="Z896" s="277"/>
      <c r="AA896" s="277"/>
      <c r="AB896" s="277"/>
      <c r="AC896" s="279"/>
    </row>
    <row r="897" spans="1:29" s="280" customFormat="1" ht="15">
      <c r="A897" s="277"/>
      <c r="B897" s="277"/>
      <c r="C897" s="103"/>
      <c r="D897" s="103"/>
      <c r="E897" s="103"/>
      <c r="F897" s="277"/>
      <c r="G897" s="277"/>
      <c r="H897" s="278"/>
      <c r="I897" s="277"/>
      <c r="J897" s="277"/>
      <c r="K897" s="277"/>
      <c r="L897" s="277"/>
      <c r="M897" s="277"/>
      <c r="N897" s="277"/>
      <c r="O897" s="277"/>
      <c r="P897" s="277"/>
      <c r="Q897" s="277"/>
      <c r="R897" s="277"/>
      <c r="S897" s="277"/>
      <c r="T897" s="518">
        <f t="shared" si="13"/>
        <v>0</v>
      </c>
      <c r="U897" s="277"/>
      <c r="V897" s="277"/>
      <c r="W897" s="277"/>
      <c r="X897" s="277"/>
      <c r="Y897" s="277"/>
      <c r="Z897" s="277"/>
      <c r="AA897" s="277"/>
      <c r="AB897" s="277"/>
      <c r="AC897" s="279"/>
    </row>
    <row r="898" spans="1:29" s="280" customFormat="1" ht="15">
      <c r="A898" s="277"/>
      <c r="B898" s="277"/>
      <c r="C898" s="103"/>
      <c r="D898" s="103"/>
      <c r="E898" s="103"/>
      <c r="F898" s="277"/>
      <c r="G898" s="277"/>
      <c r="H898" s="278"/>
      <c r="I898" s="277"/>
      <c r="J898" s="277"/>
      <c r="K898" s="277"/>
      <c r="L898" s="277"/>
      <c r="M898" s="277"/>
      <c r="N898" s="277"/>
      <c r="O898" s="277"/>
      <c r="P898" s="277"/>
      <c r="Q898" s="277"/>
      <c r="R898" s="277"/>
      <c r="S898" s="277"/>
      <c r="T898" s="518">
        <f t="shared" si="13"/>
        <v>0</v>
      </c>
      <c r="U898" s="277"/>
      <c r="V898" s="277"/>
      <c r="W898" s="277"/>
      <c r="X898" s="277"/>
      <c r="Y898" s="277"/>
      <c r="Z898" s="277"/>
      <c r="AA898" s="277"/>
      <c r="AB898" s="277"/>
      <c r="AC898" s="279"/>
    </row>
    <row r="899" spans="1:29" s="280" customFormat="1" ht="15">
      <c r="A899" s="277"/>
      <c r="B899" s="277"/>
      <c r="C899" s="103"/>
      <c r="D899" s="103"/>
      <c r="E899" s="103"/>
      <c r="F899" s="277"/>
      <c r="G899" s="277"/>
      <c r="H899" s="278"/>
      <c r="I899" s="277"/>
      <c r="J899" s="277"/>
      <c r="K899" s="277"/>
      <c r="L899" s="277"/>
      <c r="M899" s="277"/>
      <c r="N899" s="277"/>
      <c r="O899" s="277"/>
      <c r="P899" s="277"/>
      <c r="Q899" s="277"/>
      <c r="R899" s="277"/>
      <c r="S899" s="277"/>
      <c r="T899" s="518">
        <f t="shared" si="13"/>
        <v>0</v>
      </c>
      <c r="U899" s="277"/>
      <c r="V899" s="277"/>
      <c r="W899" s="277"/>
      <c r="X899" s="277"/>
      <c r="Y899" s="277"/>
      <c r="Z899" s="277"/>
      <c r="AA899" s="277"/>
      <c r="AB899" s="277"/>
      <c r="AC899" s="279"/>
    </row>
    <row r="900" spans="1:29" s="280" customFormat="1" ht="15">
      <c r="A900" s="277"/>
      <c r="B900" s="277"/>
      <c r="C900" s="103"/>
      <c r="D900" s="103"/>
      <c r="E900" s="103"/>
      <c r="F900" s="277"/>
      <c r="G900" s="277"/>
      <c r="H900" s="278"/>
      <c r="I900" s="277"/>
      <c r="J900" s="277"/>
      <c r="K900" s="277"/>
      <c r="L900" s="277"/>
      <c r="M900" s="277"/>
      <c r="N900" s="277"/>
      <c r="O900" s="277"/>
      <c r="P900" s="277"/>
      <c r="Q900" s="277"/>
      <c r="R900" s="277"/>
      <c r="S900" s="277"/>
      <c r="T900" s="518">
        <f t="shared" si="13"/>
        <v>0</v>
      </c>
      <c r="U900" s="277"/>
      <c r="V900" s="277"/>
      <c r="W900" s="277"/>
      <c r="X900" s="277"/>
      <c r="Y900" s="277"/>
      <c r="Z900" s="277"/>
      <c r="AA900" s="277"/>
      <c r="AB900" s="277"/>
      <c r="AC900" s="279"/>
    </row>
    <row r="901" spans="1:29" s="280" customFormat="1" ht="15">
      <c r="A901" s="277"/>
      <c r="B901" s="277"/>
      <c r="C901" s="103"/>
      <c r="D901" s="103"/>
      <c r="E901" s="103"/>
      <c r="F901" s="277"/>
      <c r="G901" s="277"/>
      <c r="H901" s="278"/>
      <c r="I901" s="277"/>
      <c r="J901" s="277"/>
      <c r="K901" s="277"/>
      <c r="L901" s="277"/>
      <c r="M901" s="277"/>
      <c r="N901" s="277"/>
      <c r="O901" s="277"/>
      <c r="P901" s="277"/>
      <c r="Q901" s="277"/>
      <c r="R901" s="277"/>
      <c r="S901" s="277"/>
      <c r="T901" s="518">
        <f t="shared" si="13"/>
        <v>0</v>
      </c>
      <c r="U901" s="277"/>
      <c r="V901" s="277"/>
      <c r="W901" s="277"/>
      <c r="X901" s="277"/>
      <c r="Y901" s="277"/>
      <c r="Z901" s="277"/>
      <c r="AA901" s="277"/>
      <c r="AB901" s="277"/>
      <c r="AC901" s="279"/>
    </row>
    <row r="902" spans="1:29" s="280" customFormat="1" ht="15">
      <c r="A902" s="277"/>
      <c r="B902" s="277"/>
      <c r="C902" s="103"/>
      <c r="D902" s="103"/>
      <c r="E902" s="103"/>
      <c r="F902" s="277"/>
      <c r="G902" s="277"/>
      <c r="H902" s="278"/>
      <c r="I902" s="277"/>
      <c r="J902" s="277"/>
      <c r="K902" s="277"/>
      <c r="L902" s="277"/>
      <c r="M902" s="277"/>
      <c r="N902" s="277"/>
      <c r="O902" s="277"/>
      <c r="P902" s="277"/>
      <c r="Q902" s="277"/>
      <c r="R902" s="277"/>
      <c r="S902" s="277"/>
      <c r="T902" s="518">
        <f t="shared" si="13"/>
        <v>0</v>
      </c>
      <c r="U902" s="277"/>
      <c r="V902" s="277"/>
      <c r="W902" s="277"/>
      <c r="X902" s="277"/>
      <c r="Y902" s="277"/>
      <c r="Z902" s="277"/>
      <c r="AA902" s="277"/>
      <c r="AB902" s="277"/>
      <c r="AC902" s="279"/>
    </row>
    <row r="903" spans="1:29" s="280" customFormat="1" ht="15">
      <c r="A903" s="277"/>
      <c r="B903" s="277"/>
      <c r="C903" s="103"/>
      <c r="D903" s="103"/>
      <c r="E903" s="103"/>
      <c r="F903" s="277"/>
      <c r="G903" s="277"/>
      <c r="H903" s="278"/>
      <c r="I903" s="277"/>
      <c r="J903" s="277"/>
      <c r="K903" s="277"/>
      <c r="L903" s="277"/>
      <c r="M903" s="277"/>
      <c r="N903" s="277"/>
      <c r="O903" s="277"/>
      <c r="P903" s="277"/>
      <c r="Q903" s="277"/>
      <c r="R903" s="277"/>
      <c r="S903" s="277"/>
      <c r="T903" s="518">
        <f t="shared" si="13"/>
        <v>0</v>
      </c>
      <c r="U903" s="277"/>
      <c r="V903" s="277"/>
      <c r="W903" s="277"/>
      <c r="X903" s="277"/>
      <c r="Y903" s="277"/>
      <c r="Z903" s="277"/>
      <c r="AA903" s="277"/>
      <c r="AB903" s="277"/>
      <c r="AC903" s="279"/>
    </row>
    <row r="904" spans="1:29" s="280" customFormat="1" ht="15">
      <c r="A904" s="277"/>
      <c r="B904" s="277"/>
      <c r="C904" s="103"/>
      <c r="D904" s="103"/>
      <c r="E904" s="103"/>
      <c r="F904" s="277"/>
      <c r="G904" s="277"/>
      <c r="H904" s="278"/>
      <c r="I904" s="277"/>
      <c r="J904" s="277"/>
      <c r="K904" s="277"/>
      <c r="L904" s="277"/>
      <c r="M904" s="277"/>
      <c r="N904" s="277"/>
      <c r="O904" s="277"/>
      <c r="P904" s="277"/>
      <c r="Q904" s="277"/>
      <c r="R904" s="277"/>
      <c r="S904" s="277"/>
      <c r="T904" s="518">
        <f t="shared" si="13"/>
        <v>0</v>
      </c>
      <c r="U904" s="277"/>
      <c r="V904" s="277"/>
      <c r="W904" s="277"/>
      <c r="X904" s="277"/>
      <c r="Y904" s="277"/>
      <c r="Z904" s="277"/>
      <c r="AA904" s="277"/>
      <c r="AB904" s="277"/>
      <c r="AC904" s="279"/>
    </row>
    <row r="905" spans="1:29" s="280" customFormat="1" ht="15">
      <c r="A905" s="277"/>
      <c r="B905" s="277"/>
      <c r="C905" s="103"/>
      <c r="D905" s="103"/>
      <c r="E905" s="103"/>
      <c r="F905" s="277"/>
      <c r="G905" s="277"/>
      <c r="H905" s="278"/>
      <c r="I905" s="277"/>
      <c r="J905" s="277"/>
      <c r="K905" s="277"/>
      <c r="L905" s="277"/>
      <c r="M905" s="277"/>
      <c r="N905" s="277"/>
      <c r="O905" s="277"/>
      <c r="P905" s="277"/>
      <c r="Q905" s="277"/>
      <c r="R905" s="277"/>
      <c r="S905" s="277"/>
      <c r="T905" s="518">
        <f t="shared" si="13"/>
        <v>0</v>
      </c>
      <c r="U905" s="277"/>
      <c r="V905" s="277"/>
      <c r="W905" s="277"/>
      <c r="X905" s="277"/>
      <c r="Y905" s="277"/>
      <c r="Z905" s="277"/>
      <c r="AA905" s="277"/>
      <c r="AB905" s="277"/>
      <c r="AC905" s="279"/>
    </row>
    <row r="906" spans="1:29" s="280" customFormat="1" ht="15">
      <c r="A906" s="277"/>
      <c r="B906" s="277"/>
      <c r="C906" s="103"/>
      <c r="D906" s="103"/>
      <c r="E906" s="103"/>
      <c r="F906" s="277"/>
      <c r="G906" s="277"/>
      <c r="H906" s="278"/>
      <c r="I906" s="277"/>
      <c r="J906" s="277"/>
      <c r="K906" s="277"/>
      <c r="L906" s="277"/>
      <c r="M906" s="277"/>
      <c r="N906" s="277"/>
      <c r="O906" s="277"/>
      <c r="P906" s="277"/>
      <c r="Q906" s="277"/>
      <c r="R906" s="277"/>
      <c r="S906" s="277"/>
      <c r="T906" s="518">
        <f t="shared" si="13"/>
        <v>0</v>
      </c>
      <c r="U906" s="277"/>
      <c r="V906" s="277"/>
      <c r="W906" s="277"/>
      <c r="X906" s="277"/>
      <c r="Y906" s="277"/>
      <c r="Z906" s="277"/>
      <c r="AA906" s="277"/>
      <c r="AB906" s="277"/>
      <c r="AC906" s="279"/>
    </row>
    <row r="907" spans="1:29" s="280" customFormat="1" ht="15">
      <c r="A907" s="277"/>
      <c r="B907" s="277"/>
      <c r="C907" s="103"/>
      <c r="D907" s="103"/>
      <c r="E907" s="103"/>
      <c r="F907" s="277"/>
      <c r="G907" s="277"/>
      <c r="H907" s="278"/>
      <c r="I907" s="277"/>
      <c r="J907" s="277"/>
      <c r="K907" s="277"/>
      <c r="L907" s="277"/>
      <c r="M907" s="277"/>
      <c r="N907" s="277"/>
      <c r="O907" s="277"/>
      <c r="P907" s="277"/>
      <c r="Q907" s="277"/>
      <c r="R907" s="277"/>
      <c r="S907" s="277"/>
      <c r="T907" s="518">
        <f t="shared" si="13"/>
        <v>0</v>
      </c>
      <c r="U907" s="277"/>
      <c r="V907" s="277"/>
      <c r="W907" s="277"/>
      <c r="X907" s="277"/>
      <c r="Y907" s="277"/>
      <c r="Z907" s="277"/>
      <c r="AA907" s="277"/>
      <c r="AB907" s="277"/>
      <c r="AC907" s="279"/>
    </row>
    <row r="908" spans="1:29" s="280" customFormat="1" ht="15">
      <c r="A908" s="277"/>
      <c r="B908" s="277"/>
      <c r="C908" s="103"/>
      <c r="D908" s="103"/>
      <c r="E908" s="103"/>
      <c r="F908" s="277"/>
      <c r="G908" s="277"/>
      <c r="H908" s="278"/>
      <c r="I908" s="277"/>
      <c r="J908" s="277"/>
      <c r="K908" s="277"/>
      <c r="L908" s="277"/>
      <c r="M908" s="277"/>
      <c r="N908" s="277"/>
      <c r="O908" s="277"/>
      <c r="P908" s="277"/>
      <c r="Q908" s="277"/>
      <c r="R908" s="277"/>
      <c r="S908" s="277"/>
      <c r="T908" s="518">
        <f t="shared" si="13"/>
        <v>0</v>
      </c>
      <c r="U908" s="277"/>
      <c r="V908" s="277"/>
      <c r="W908" s="277"/>
      <c r="X908" s="277"/>
      <c r="Y908" s="277"/>
      <c r="Z908" s="277"/>
      <c r="AA908" s="277"/>
      <c r="AB908" s="277"/>
      <c r="AC908" s="279"/>
    </row>
    <row r="909" spans="1:29" s="280" customFormat="1" ht="15">
      <c r="A909" s="277"/>
      <c r="B909" s="277"/>
      <c r="C909" s="103"/>
      <c r="D909" s="103"/>
      <c r="E909" s="103"/>
      <c r="F909" s="277"/>
      <c r="G909" s="277"/>
      <c r="H909" s="278"/>
      <c r="I909" s="277"/>
      <c r="J909" s="277"/>
      <c r="K909" s="277"/>
      <c r="L909" s="277"/>
      <c r="M909" s="277"/>
      <c r="N909" s="277"/>
      <c r="O909" s="277"/>
      <c r="P909" s="277"/>
      <c r="Q909" s="277"/>
      <c r="R909" s="277"/>
      <c r="S909" s="277"/>
      <c r="T909" s="518">
        <f t="shared" si="13"/>
        <v>0</v>
      </c>
      <c r="U909" s="277"/>
      <c r="V909" s="277"/>
      <c r="W909" s="277"/>
      <c r="X909" s="277"/>
      <c r="Y909" s="277"/>
      <c r="Z909" s="277"/>
      <c r="AA909" s="277"/>
      <c r="AB909" s="277"/>
      <c r="AC909" s="279"/>
    </row>
    <row r="910" spans="1:29" s="280" customFormat="1" ht="15">
      <c r="A910" s="277"/>
      <c r="B910" s="277"/>
      <c r="C910" s="103"/>
      <c r="D910" s="103"/>
      <c r="E910" s="103"/>
      <c r="F910" s="277"/>
      <c r="G910" s="277"/>
      <c r="H910" s="278"/>
      <c r="I910" s="277"/>
      <c r="J910" s="277"/>
      <c r="K910" s="277"/>
      <c r="L910" s="277"/>
      <c r="M910" s="277"/>
      <c r="N910" s="277"/>
      <c r="O910" s="277"/>
      <c r="P910" s="277"/>
      <c r="Q910" s="277"/>
      <c r="R910" s="277"/>
      <c r="S910" s="277"/>
      <c r="T910" s="518">
        <f t="shared" ref="T910:T973" si="14">SUM($I910:$S910)</f>
        <v>0</v>
      </c>
      <c r="U910" s="277"/>
      <c r="V910" s="277"/>
      <c r="W910" s="277"/>
      <c r="X910" s="277"/>
      <c r="Y910" s="277"/>
      <c r="Z910" s="277"/>
      <c r="AA910" s="277"/>
      <c r="AB910" s="277"/>
      <c r="AC910" s="279"/>
    </row>
    <row r="911" spans="1:29" s="280" customFormat="1" ht="15">
      <c r="A911" s="277"/>
      <c r="B911" s="277"/>
      <c r="C911" s="103"/>
      <c r="D911" s="103"/>
      <c r="E911" s="103"/>
      <c r="F911" s="277"/>
      <c r="G911" s="277"/>
      <c r="H911" s="278"/>
      <c r="I911" s="277"/>
      <c r="J911" s="277"/>
      <c r="K911" s="277"/>
      <c r="L911" s="277"/>
      <c r="M911" s="277"/>
      <c r="N911" s="277"/>
      <c r="O911" s="277"/>
      <c r="P911" s="277"/>
      <c r="Q911" s="277"/>
      <c r="R911" s="277"/>
      <c r="S911" s="277"/>
      <c r="T911" s="518">
        <f t="shared" si="14"/>
        <v>0</v>
      </c>
      <c r="U911" s="277"/>
      <c r="V911" s="277"/>
      <c r="W911" s="277"/>
      <c r="X911" s="277"/>
      <c r="Y911" s="277"/>
      <c r="Z911" s="277"/>
      <c r="AA911" s="277"/>
      <c r="AB911" s="277"/>
      <c r="AC911" s="279"/>
    </row>
    <row r="912" spans="1:29" s="280" customFormat="1" ht="15">
      <c r="A912" s="277"/>
      <c r="B912" s="277"/>
      <c r="C912" s="103"/>
      <c r="D912" s="103"/>
      <c r="E912" s="103"/>
      <c r="F912" s="277"/>
      <c r="G912" s="277"/>
      <c r="H912" s="278"/>
      <c r="I912" s="277"/>
      <c r="J912" s="277"/>
      <c r="K912" s="277"/>
      <c r="L912" s="277"/>
      <c r="M912" s="277"/>
      <c r="N912" s="277"/>
      <c r="O912" s="277"/>
      <c r="P912" s="277"/>
      <c r="Q912" s="277"/>
      <c r="R912" s="277"/>
      <c r="S912" s="277"/>
      <c r="T912" s="518">
        <f t="shared" si="14"/>
        <v>0</v>
      </c>
      <c r="U912" s="277"/>
      <c r="V912" s="277"/>
      <c r="W912" s="277"/>
      <c r="X912" s="277"/>
      <c r="Y912" s="277"/>
      <c r="Z912" s="277"/>
      <c r="AA912" s="277"/>
      <c r="AB912" s="277"/>
      <c r="AC912" s="279"/>
    </row>
    <row r="913" spans="1:29" s="280" customFormat="1" ht="15">
      <c r="A913" s="277"/>
      <c r="B913" s="277"/>
      <c r="C913" s="103"/>
      <c r="D913" s="103"/>
      <c r="E913" s="103"/>
      <c r="F913" s="277"/>
      <c r="G913" s="277"/>
      <c r="H913" s="278"/>
      <c r="I913" s="277"/>
      <c r="J913" s="277"/>
      <c r="K913" s="277"/>
      <c r="L913" s="277"/>
      <c r="M913" s="277"/>
      <c r="N913" s="277"/>
      <c r="O913" s="277"/>
      <c r="P913" s="277"/>
      <c r="Q913" s="277"/>
      <c r="R913" s="277"/>
      <c r="S913" s="277"/>
      <c r="T913" s="518">
        <f t="shared" si="14"/>
        <v>0</v>
      </c>
      <c r="U913" s="277"/>
      <c r="V913" s="277"/>
      <c r="W913" s="277"/>
      <c r="X913" s="277"/>
      <c r="Y913" s="277"/>
      <c r="Z913" s="277"/>
      <c r="AA913" s="277"/>
      <c r="AB913" s="277"/>
      <c r="AC913" s="279"/>
    </row>
    <row r="914" spans="1:29" s="280" customFormat="1" ht="15">
      <c r="A914" s="277"/>
      <c r="B914" s="277"/>
      <c r="C914" s="103"/>
      <c r="D914" s="103"/>
      <c r="E914" s="103"/>
      <c r="F914" s="277"/>
      <c r="G914" s="277"/>
      <c r="H914" s="278"/>
      <c r="I914" s="277"/>
      <c r="J914" s="277"/>
      <c r="K914" s="277"/>
      <c r="L914" s="277"/>
      <c r="M914" s="277"/>
      <c r="N914" s="277"/>
      <c r="O914" s="277"/>
      <c r="P914" s="277"/>
      <c r="Q914" s="277"/>
      <c r="R914" s="277"/>
      <c r="S914" s="277"/>
      <c r="T914" s="518">
        <f t="shared" si="14"/>
        <v>0</v>
      </c>
      <c r="U914" s="277"/>
      <c r="V914" s="277"/>
      <c r="W914" s="277"/>
      <c r="X914" s="277"/>
      <c r="Y914" s="277"/>
      <c r="Z914" s="277"/>
      <c r="AA914" s="277"/>
      <c r="AB914" s="277"/>
      <c r="AC914" s="279"/>
    </row>
    <row r="915" spans="1:29" s="280" customFormat="1" ht="15">
      <c r="A915" s="277"/>
      <c r="B915" s="277"/>
      <c r="C915" s="103"/>
      <c r="D915" s="103"/>
      <c r="E915" s="103"/>
      <c r="F915" s="277"/>
      <c r="G915" s="277"/>
      <c r="H915" s="278"/>
      <c r="I915" s="277"/>
      <c r="J915" s="277"/>
      <c r="K915" s="277"/>
      <c r="L915" s="277"/>
      <c r="M915" s="277"/>
      <c r="N915" s="277"/>
      <c r="O915" s="277"/>
      <c r="P915" s="277"/>
      <c r="Q915" s="277"/>
      <c r="R915" s="277"/>
      <c r="S915" s="277"/>
      <c r="T915" s="518">
        <f t="shared" si="14"/>
        <v>0</v>
      </c>
      <c r="U915" s="277"/>
      <c r="V915" s="277"/>
      <c r="W915" s="277"/>
      <c r="X915" s="277"/>
      <c r="Y915" s="277"/>
      <c r="Z915" s="277"/>
      <c r="AA915" s="277"/>
      <c r="AB915" s="277"/>
      <c r="AC915" s="279"/>
    </row>
    <row r="916" spans="1:29" s="280" customFormat="1" ht="15">
      <c r="A916" s="277"/>
      <c r="B916" s="277"/>
      <c r="C916" s="103"/>
      <c r="D916" s="103"/>
      <c r="E916" s="103"/>
      <c r="F916" s="277"/>
      <c r="G916" s="277"/>
      <c r="H916" s="278"/>
      <c r="I916" s="277"/>
      <c r="J916" s="277"/>
      <c r="K916" s="277"/>
      <c r="L916" s="277"/>
      <c r="M916" s="277"/>
      <c r="N916" s="277"/>
      <c r="O916" s="277"/>
      <c r="P916" s="277"/>
      <c r="Q916" s="277"/>
      <c r="R916" s="277"/>
      <c r="S916" s="277"/>
      <c r="T916" s="518">
        <f t="shared" si="14"/>
        <v>0</v>
      </c>
      <c r="U916" s="277"/>
      <c r="V916" s="277"/>
      <c r="W916" s="277"/>
      <c r="X916" s="277"/>
      <c r="Y916" s="277"/>
      <c r="Z916" s="277"/>
      <c r="AA916" s="277"/>
      <c r="AB916" s="277"/>
      <c r="AC916" s="279"/>
    </row>
    <row r="917" spans="1:29" s="280" customFormat="1" ht="15">
      <c r="A917" s="277"/>
      <c r="B917" s="277"/>
      <c r="C917" s="103"/>
      <c r="D917" s="103"/>
      <c r="E917" s="103"/>
      <c r="F917" s="277"/>
      <c r="G917" s="277"/>
      <c r="H917" s="278"/>
      <c r="I917" s="277"/>
      <c r="J917" s="277"/>
      <c r="K917" s="277"/>
      <c r="L917" s="277"/>
      <c r="M917" s="277"/>
      <c r="N917" s="277"/>
      <c r="O917" s="277"/>
      <c r="P917" s="277"/>
      <c r="Q917" s="277"/>
      <c r="R917" s="277"/>
      <c r="S917" s="277"/>
      <c r="T917" s="518">
        <f t="shared" si="14"/>
        <v>0</v>
      </c>
      <c r="U917" s="277"/>
      <c r="V917" s="277"/>
      <c r="W917" s="277"/>
      <c r="X917" s="277"/>
      <c r="Y917" s="277"/>
      <c r="Z917" s="277"/>
      <c r="AA917" s="277"/>
      <c r="AB917" s="277"/>
      <c r="AC917" s="279"/>
    </row>
    <row r="918" spans="1:29" s="280" customFormat="1" ht="15">
      <c r="A918" s="277"/>
      <c r="B918" s="277"/>
      <c r="C918" s="103"/>
      <c r="D918" s="103"/>
      <c r="E918" s="103"/>
      <c r="F918" s="277"/>
      <c r="G918" s="277"/>
      <c r="H918" s="278"/>
      <c r="I918" s="277"/>
      <c r="J918" s="277"/>
      <c r="K918" s="277"/>
      <c r="L918" s="277"/>
      <c r="M918" s="277"/>
      <c r="N918" s="277"/>
      <c r="O918" s="277"/>
      <c r="P918" s="277"/>
      <c r="Q918" s="277"/>
      <c r="R918" s="277"/>
      <c r="S918" s="277"/>
      <c r="T918" s="518">
        <f t="shared" si="14"/>
        <v>0</v>
      </c>
      <c r="U918" s="277"/>
      <c r="V918" s="277"/>
      <c r="W918" s="277"/>
      <c r="X918" s="277"/>
      <c r="Y918" s="277"/>
      <c r="Z918" s="277"/>
      <c r="AA918" s="277"/>
      <c r="AB918" s="277"/>
      <c r="AC918" s="279"/>
    </row>
    <row r="919" spans="1:29" s="280" customFormat="1" ht="15">
      <c r="A919" s="277"/>
      <c r="B919" s="277"/>
      <c r="C919" s="103"/>
      <c r="D919" s="103"/>
      <c r="E919" s="103"/>
      <c r="F919" s="277"/>
      <c r="G919" s="277"/>
      <c r="H919" s="278"/>
      <c r="I919" s="277"/>
      <c r="J919" s="277"/>
      <c r="K919" s="277"/>
      <c r="L919" s="277"/>
      <c r="M919" s="277"/>
      <c r="N919" s="277"/>
      <c r="O919" s="277"/>
      <c r="P919" s="277"/>
      <c r="Q919" s="277"/>
      <c r="R919" s="277"/>
      <c r="S919" s="277"/>
      <c r="T919" s="518">
        <f t="shared" si="14"/>
        <v>0</v>
      </c>
      <c r="U919" s="277"/>
      <c r="V919" s="277"/>
      <c r="W919" s="277"/>
      <c r="X919" s="277"/>
      <c r="Y919" s="277"/>
      <c r="Z919" s="277"/>
      <c r="AA919" s="277"/>
      <c r="AB919" s="277"/>
      <c r="AC919" s="279"/>
    </row>
    <row r="920" spans="1:29" s="280" customFormat="1" ht="15">
      <c r="A920" s="277"/>
      <c r="B920" s="277"/>
      <c r="C920" s="103"/>
      <c r="D920" s="103"/>
      <c r="E920" s="103"/>
      <c r="F920" s="277"/>
      <c r="G920" s="277"/>
      <c r="H920" s="278"/>
      <c r="I920" s="277"/>
      <c r="J920" s="277"/>
      <c r="K920" s="277"/>
      <c r="L920" s="277"/>
      <c r="M920" s="277"/>
      <c r="N920" s="277"/>
      <c r="O920" s="277"/>
      <c r="P920" s="277"/>
      <c r="Q920" s="277"/>
      <c r="R920" s="277"/>
      <c r="S920" s="277"/>
      <c r="T920" s="518">
        <f t="shared" si="14"/>
        <v>0</v>
      </c>
      <c r="U920" s="277"/>
      <c r="V920" s="277"/>
      <c r="W920" s="277"/>
      <c r="X920" s="277"/>
      <c r="Y920" s="277"/>
      <c r="Z920" s="277"/>
      <c r="AA920" s="277"/>
      <c r="AB920" s="277"/>
      <c r="AC920" s="279"/>
    </row>
    <row r="921" spans="1:29" s="280" customFormat="1" ht="15">
      <c r="A921" s="277"/>
      <c r="B921" s="277"/>
      <c r="C921" s="103"/>
      <c r="D921" s="103"/>
      <c r="E921" s="103"/>
      <c r="F921" s="277"/>
      <c r="G921" s="277"/>
      <c r="H921" s="278"/>
      <c r="I921" s="277"/>
      <c r="J921" s="277"/>
      <c r="K921" s="277"/>
      <c r="L921" s="277"/>
      <c r="M921" s="277"/>
      <c r="N921" s="277"/>
      <c r="O921" s="277"/>
      <c r="P921" s="277"/>
      <c r="Q921" s="277"/>
      <c r="R921" s="277"/>
      <c r="S921" s="277"/>
      <c r="T921" s="518">
        <f t="shared" si="14"/>
        <v>0</v>
      </c>
      <c r="U921" s="277"/>
      <c r="V921" s="277"/>
      <c r="W921" s="277"/>
      <c r="X921" s="277"/>
      <c r="Y921" s="277"/>
      <c r="Z921" s="277"/>
      <c r="AA921" s="277"/>
      <c r="AB921" s="277"/>
      <c r="AC921" s="279"/>
    </row>
    <row r="922" spans="1:29" s="280" customFormat="1" ht="15">
      <c r="A922" s="277"/>
      <c r="B922" s="277"/>
      <c r="C922" s="103"/>
      <c r="D922" s="103"/>
      <c r="E922" s="103"/>
      <c r="F922" s="277"/>
      <c r="G922" s="277"/>
      <c r="H922" s="278"/>
      <c r="I922" s="277"/>
      <c r="J922" s="277"/>
      <c r="K922" s="277"/>
      <c r="L922" s="277"/>
      <c r="M922" s="277"/>
      <c r="N922" s="277"/>
      <c r="O922" s="277"/>
      <c r="P922" s="277"/>
      <c r="Q922" s="277"/>
      <c r="R922" s="277"/>
      <c r="S922" s="277"/>
      <c r="T922" s="518">
        <f t="shared" si="14"/>
        <v>0</v>
      </c>
      <c r="U922" s="277"/>
      <c r="V922" s="277"/>
      <c r="W922" s="277"/>
      <c r="X922" s="277"/>
      <c r="Y922" s="277"/>
      <c r="Z922" s="277"/>
      <c r="AA922" s="277"/>
      <c r="AB922" s="277"/>
      <c r="AC922" s="279"/>
    </row>
    <row r="923" spans="1:29" s="280" customFormat="1" ht="15">
      <c r="A923" s="277"/>
      <c r="B923" s="277"/>
      <c r="C923" s="103"/>
      <c r="D923" s="103"/>
      <c r="E923" s="103"/>
      <c r="F923" s="277"/>
      <c r="G923" s="277"/>
      <c r="H923" s="278"/>
      <c r="I923" s="277"/>
      <c r="J923" s="277"/>
      <c r="K923" s="277"/>
      <c r="L923" s="277"/>
      <c r="M923" s="277"/>
      <c r="N923" s="277"/>
      <c r="O923" s="277"/>
      <c r="P923" s="277"/>
      <c r="Q923" s="277"/>
      <c r="R923" s="277"/>
      <c r="S923" s="277"/>
      <c r="T923" s="518">
        <f t="shared" si="14"/>
        <v>0</v>
      </c>
      <c r="U923" s="277"/>
      <c r="V923" s="277"/>
      <c r="W923" s="277"/>
      <c r="X923" s="277"/>
      <c r="Y923" s="277"/>
      <c r="Z923" s="277"/>
      <c r="AA923" s="277"/>
      <c r="AB923" s="277"/>
      <c r="AC923" s="279"/>
    </row>
    <row r="924" spans="1:29" s="280" customFormat="1" ht="15">
      <c r="A924" s="277"/>
      <c r="B924" s="277"/>
      <c r="C924" s="103"/>
      <c r="D924" s="103"/>
      <c r="E924" s="103"/>
      <c r="F924" s="277"/>
      <c r="G924" s="277"/>
      <c r="H924" s="278"/>
      <c r="I924" s="277"/>
      <c r="J924" s="277"/>
      <c r="K924" s="277"/>
      <c r="L924" s="277"/>
      <c r="M924" s="277"/>
      <c r="N924" s="277"/>
      <c r="O924" s="277"/>
      <c r="P924" s="277"/>
      <c r="Q924" s="277"/>
      <c r="R924" s="277"/>
      <c r="S924" s="277"/>
      <c r="T924" s="518">
        <f t="shared" si="14"/>
        <v>0</v>
      </c>
      <c r="U924" s="277"/>
      <c r="V924" s="277"/>
      <c r="W924" s="277"/>
      <c r="X924" s="277"/>
      <c r="Y924" s="277"/>
      <c r="Z924" s="277"/>
      <c r="AA924" s="277"/>
      <c r="AB924" s="277"/>
      <c r="AC924" s="279"/>
    </row>
    <row r="925" spans="1:29" s="280" customFormat="1" ht="15">
      <c r="A925" s="277"/>
      <c r="B925" s="277"/>
      <c r="C925" s="103"/>
      <c r="D925" s="103"/>
      <c r="E925" s="103"/>
      <c r="F925" s="277"/>
      <c r="G925" s="277"/>
      <c r="H925" s="278"/>
      <c r="I925" s="277"/>
      <c r="J925" s="277"/>
      <c r="K925" s="277"/>
      <c r="L925" s="277"/>
      <c r="M925" s="277"/>
      <c r="N925" s="277"/>
      <c r="O925" s="277"/>
      <c r="P925" s="277"/>
      <c r="Q925" s="277"/>
      <c r="R925" s="277"/>
      <c r="S925" s="277"/>
      <c r="T925" s="518">
        <f t="shared" si="14"/>
        <v>0</v>
      </c>
      <c r="U925" s="277"/>
      <c r="V925" s="277"/>
      <c r="W925" s="277"/>
      <c r="X925" s="277"/>
      <c r="Y925" s="277"/>
      <c r="Z925" s="277"/>
      <c r="AA925" s="277"/>
      <c r="AB925" s="277"/>
      <c r="AC925" s="279"/>
    </row>
    <row r="926" spans="1:29" s="280" customFormat="1" ht="15">
      <c r="A926" s="277"/>
      <c r="B926" s="277"/>
      <c r="C926" s="103"/>
      <c r="D926" s="103"/>
      <c r="E926" s="103"/>
      <c r="F926" s="277"/>
      <c r="G926" s="277"/>
      <c r="H926" s="278"/>
      <c r="I926" s="277"/>
      <c r="J926" s="277"/>
      <c r="K926" s="277"/>
      <c r="L926" s="277"/>
      <c r="M926" s="277"/>
      <c r="N926" s="277"/>
      <c r="O926" s="277"/>
      <c r="P926" s="277"/>
      <c r="Q926" s="277"/>
      <c r="R926" s="277"/>
      <c r="S926" s="277"/>
      <c r="T926" s="518">
        <f t="shared" si="14"/>
        <v>0</v>
      </c>
      <c r="U926" s="277"/>
      <c r="V926" s="277"/>
      <c r="W926" s="277"/>
      <c r="X926" s="277"/>
      <c r="Y926" s="277"/>
      <c r="Z926" s="277"/>
      <c r="AA926" s="277"/>
      <c r="AB926" s="277"/>
      <c r="AC926" s="279"/>
    </row>
    <row r="927" spans="1:29" s="280" customFormat="1" ht="15">
      <c r="A927" s="277"/>
      <c r="B927" s="277"/>
      <c r="C927" s="103"/>
      <c r="D927" s="103"/>
      <c r="E927" s="103"/>
      <c r="F927" s="277"/>
      <c r="G927" s="277"/>
      <c r="H927" s="278"/>
      <c r="I927" s="277"/>
      <c r="J927" s="277"/>
      <c r="K927" s="277"/>
      <c r="L927" s="277"/>
      <c r="M927" s="277"/>
      <c r="N927" s="277"/>
      <c r="O927" s="277"/>
      <c r="P927" s="277"/>
      <c r="Q927" s="277"/>
      <c r="R927" s="277"/>
      <c r="S927" s="277"/>
      <c r="T927" s="518">
        <f t="shared" si="14"/>
        <v>0</v>
      </c>
      <c r="U927" s="277"/>
      <c r="V927" s="277"/>
      <c r="W927" s="277"/>
      <c r="X927" s="277"/>
      <c r="Y927" s="277"/>
      <c r="Z927" s="277"/>
      <c r="AA927" s="277"/>
      <c r="AB927" s="277"/>
      <c r="AC927" s="279"/>
    </row>
    <row r="928" spans="1:29" s="280" customFormat="1" ht="15">
      <c r="A928" s="277"/>
      <c r="B928" s="277"/>
      <c r="C928" s="103"/>
      <c r="D928" s="103"/>
      <c r="E928" s="103"/>
      <c r="F928" s="277"/>
      <c r="G928" s="277"/>
      <c r="H928" s="278"/>
      <c r="I928" s="277"/>
      <c r="J928" s="277"/>
      <c r="K928" s="277"/>
      <c r="L928" s="277"/>
      <c r="M928" s="277"/>
      <c r="N928" s="277"/>
      <c r="O928" s="277"/>
      <c r="P928" s="277"/>
      <c r="Q928" s="277"/>
      <c r="R928" s="277"/>
      <c r="S928" s="277"/>
      <c r="T928" s="518">
        <f t="shared" si="14"/>
        <v>0</v>
      </c>
      <c r="U928" s="277"/>
      <c r="V928" s="277"/>
      <c r="W928" s="277"/>
      <c r="X928" s="277"/>
      <c r="Y928" s="277"/>
      <c r="Z928" s="277"/>
      <c r="AA928" s="277"/>
      <c r="AB928" s="277"/>
      <c r="AC928" s="279"/>
    </row>
    <row r="929" spans="1:29" s="280" customFormat="1" ht="15">
      <c r="A929" s="277"/>
      <c r="B929" s="277"/>
      <c r="C929" s="103"/>
      <c r="D929" s="103"/>
      <c r="E929" s="103"/>
      <c r="F929" s="277"/>
      <c r="G929" s="277"/>
      <c r="H929" s="278"/>
      <c r="I929" s="277"/>
      <c r="J929" s="277"/>
      <c r="K929" s="277"/>
      <c r="L929" s="277"/>
      <c r="M929" s="277"/>
      <c r="N929" s="277"/>
      <c r="O929" s="277"/>
      <c r="P929" s="277"/>
      <c r="Q929" s="277"/>
      <c r="R929" s="277"/>
      <c r="S929" s="277"/>
      <c r="T929" s="518">
        <f t="shared" si="14"/>
        <v>0</v>
      </c>
      <c r="U929" s="277"/>
      <c r="V929" s="277"/>
      <c r="W929" s="277"/>
      <c r="X929" s="277"/>
      <c r="Y929" s="277"/>
      <c r="Z929" s="277"/>
      <c r="AA929" s="277"/>
      <c r="AB929" s="277"/>
      <c r="AC929" s="279"/>
    </row>
    <row r="930" spans="1:29" s="280" customFormat="1" ht="15">
      <c r="A930" s="277"/>
      <c r="B930" s="277"/>
      <c r="C930" s="103"/>
      <c r="D930" s="103"/>
      <c r="E930" s="103"/>
      <c r="F930" s="277"/>
      <c r="G930" s="277"/>
      <c r="H930" s="278"/>
      <c r="I930" s="277"/>
      <c r="J930" s="277"/>
      <c r="K930" s="277"/>
      <c r="L930" s="277"/>
      <c r="M930" s="277"/>
      <c r="N930" s="277"/>
      <c r="O930" s="277"/>
      <c r="P930" s="277"/>
      <c r="Q930" s="277"/>
      <c r="R930" s="277"/>
      <c r="S930" s="277"/>
      <c r="T930" s="518">
        <f t="shared" si="14"/>
        <v>0</v>
      </c>
      <c r="U930" s="277"/>
      <c r="V930" s="277"/>
      <c r="W930" s="277"/>
      <c r="X930" s="277"/>
      <c r="Y930" s="277"/>
      <c r="Z930" s="277"/>
      <c r="AA930" s="277"/>
      <c r="AB930" s="277"/>
      <c r="AC930" s="279"/>
    </row>
    <row r="931" spans="1:29" s="280" customFormat="1" ht="15">
      <c r="A931" s="277"/>
      <c r="B931" s="277"/>
      <c r="C931" s="103"/>
      <c r="D931" s="103"/>
      <c r="E931" s="103"/>
      <c r="F931" s="277"/>
      <c r="G931" s="277"/>
      <c r="H931" s="278"/>
      <c r="I931" s="277"/>
      <c r="J931" s="277"/>
      <c r="K931" s="277"/>
      <c r="L931" s="277"/>
      <c r="M931" s="277"/>
      <c r="N931" s="277"/>
      <c r="O931" s="277"/>
      <c r="P931" s="277"/>
      <c r="Q931" s="277"/>
      <c r="R931" s="277"/>
      <c r="S931" s="277"/>
      <c r="T931" s="518">
        <f t="shared" si="14"/>
        <v>0</v>
      </c>
      <c r="U931" s="277"/>
      <c r="V931" s="277"/>
      <c r="W931" s="277"/>
      <c r="X931" s="277"/>
      <c r="Y931" s="277"/>
      <c r="Z931" s="277"/>
      <c r="AA931" s="277"/>
      <c r="AB931" s="277"/>
      <c r="AC931" s="279"/>
    </row>
    <row r="932" spans="1:29" s="280" customFormat="1" ht="15">
      <c r="A932" s="277"/>
      <c r="B932" s="277"/>
      <c r="C932" s="103"/>
      <c r="D932" s="103"/>
      <c r="E932" s="103"/>
      <c r="F932" s="277"/>
      <c r="G932" s="277"/>
      <c r="H932" s="278"/>
      <c r="I932" s="277"/>
      <c r="J932" s="277"/>
      <c r="K932" s="277"/>
      <c r="L932" s="277"/>
      <c r="M932" s="277"/>
      <c r="N932" s="277"/>
      <c r="O932" s="277"/>
      <c r="P932" s="277"/>
      <c r="Q932" s="277"/>
      <c r="R932" s="277"/>
      <c r="S932" s="277"/>
      <c r="T932" s="518">
        <f t="shared" si="14"/>
        <v>0</v>
      </c>
      <c r="U932" s="277"/>
      <c r="V932" s="277"/>
      <c r="W932" s="277"/>
      <c r="X932" s="277"/>
      <c r="Y932" s="277"/>
      <c r="Z932" s="277"/>
      <c r="AA932" s="277"/>
      <c r="AB932" s="277"/>
      <c r="AC932" s="279"/>
    </row>
    <row r="933" spans="1:29" s="280" customFormat="1" ht="15">
      <c r="A933" s="277"/>
      <c r="B933" s="277"/>
      <c r="C933" s="103"/>
      <c r="D933" s="103"/>
      <c r="E933" s="103"/>
      <c r="F933" s="277"/>
      <c r="G933" s="277"/>
      <c r="H933" s="278"/>
      <c r="I933" s="277"/>
      <c r="J933" s="277"/>
      <c r="K933" s="277"/>
      <c r="L933" s="277"/>
      <c r="M933" s="277"/>
      <c r="N933" s="277"/>
      <c r="O933" s="277"/>
      <c r="P933" s="277"/>
      <c r="Q933" s="277"/>
      <c r="R933" s="277"/>
      <c r="S933" s="277"/>
      <c r="T933" s="518">
        <f t="shared" si="14"/>
        <v>0</v>
      </c>
      <c r="U933" s="277"/>
      <c r="V933" s="277"/>
      <c r="W933" s="277"/>
      <c r="X933" s="277"/>
      <c r="Y933" s="277"/>
      <c r="Z933" s="277"/>
      <c r="AA933" s="277"/>
      <c r="AB933" s="277"/>
      <c r="AC933" s="279"/>
    </row>
    <row r="934" spans="1:29" s="280" customFormat="1" ht="15">
      <c r="A934" s="277"/>
      <c r="B934" s="277"/>
      <c r="C934" s="103"/>
      <c r="D934" s="103"/>
      <c r="E934" s="103"/>
      <c r="F934" s="277"/>
      <c r="G934" s="277"/>
      <c r="H934" s="278"/>
      <c r="I934" s="277"/>
      <c r="J934" s="277"/>
      <c r="K934" s="277"/>
      <c r="L934" s="277"/>
      <c r="M934" s="277"/>
      <c r="N934" s="277"/>
      <c r="O934" s="277"/>
      <c r="P934" s="277"/>
      <c r="Q934" s="277"/>
      <c r="R934" s="277"/>
      <c r="S934" s="277"/>
      <c r="T934" s="518">
        <f t="shared" si="14"/>
        <v>0</v>
      </c>
      <c r="U934" s="277"/>
      <c r="V934" s="277"/>
      <c r="W934" s="277"/>
      <c r="X934" s="277"/>
      <c r="Y934" s="277"/>
      <c r="Z934" s="277"/>
      <c r="AA934" s="277"/>
      <c r="AB934" s="277"/>
      <c r="AC934" s="279"/>
    </row>
    <row r="935" spans="1:29" s="280" customFormat="1" ht="15">
      <c r="A935" s="277"/>
      <c r="B935" s="277"/>
      <c r="C935" s="103"/>
      <c r="D935" s="103"/>
      <c r="E935" s="103"/>
      <c r="F935" s="277"/>
      <c r="G935" s="277"/>
      <c r="H935" s="278"/>
      <c r="I935" s="277"/>
      <c r="J935" s="277"/>
      <c r="K935" s="277"/>
      <c r="L935" s="277"/>
      <c r="M935" s="277"/>
      <c r="N935" s="277"/>
      <c r="O935" s="277"/>
      <c r="P935" s="277"/>
      <c r="Q935" s="277"/>
      <c r="R935" s="277"/>
      <c r="S935" s="277"/>
      <c r="T935" s="518">
        <f t="shared" si="14"/>
        <v>0</v>
      </c>
      <c r="U935" s="277"/>
      <c r="V935" s="277"/>
      <c r="W935" s="277"/>
      <c r="X935" s="277"/>
      <c r="Y935" s="277"/>
      <c r="Z935" s="277"/>
      <c r="AA935" s="277"/>
      <c r="AB935" s="277"/>
      <c r="AC935" s="279"/>
    </row>
    <row r="936" spans="1:29" s="280" customFormat="1" ht="15">
      <c r="A936" s="277"/>
      <c r="B936" s="277"/>
      <c r="C936" s="103"/>
      <c r="D936" s="103"/>
      <c r="E936" s="103"/>
      <c r="F936" s="277"/>
      <c r="G936" s="277"/>
      <c r="H936" s="278"/>
      <c r="I936" s="277"/>
      <c r="J936" s="277"/>
      <c r="K936" s="277"/>
      <c r="L936" s="277"/>
      <c r="M936" s="277"/>
      <c r="N936" s="277"/>
      <c r="O936" s="277"/>
      <c r="P936" s="277"/>
      <c r="Q936" s="277"/>
      <c r="R936" s="277"/>
      <c r="S936" s="277"/>
      <c r="T936" s="518">
        <f t="shared" si="14"/>
        <v>0</v>
      </c>
      <c r="U936" s="277"/>
      <c r="V936" s="277"/>
      <c r="W936" s="277"/>
      <c r="X936" s="277"/>
      <c r="Y936" s="277"/>
      <c r="Z936" s="277"/>
      <c r="AA936" s="277"/>
      <c r="AB936" s="277"/>
      <c r="AC936" s="279"/>
    </row>
    <row r="937" spans="1:29" s="280" customFormat="1" ht="15">
      <c r="A937" s="277"/>
      <c r="B937" s="277"/>
      <c r="C937" s="103"/>
      <c r="D937" s="103"/>
      <c r="E937" s="103"/>
      <c r="F937" s="277"/>
      <c r="G937" s="277"/>
      <c r="H937" s="278"/>
      <c r="I937" s="277"/>
      <c r="J937" s="277"/>
      <c r="K937" s="277"/>
      <c r="L937" s="277"/>
      <c r="M937" s="277"/>
      <c r="N937" s="277"/>
      <c r="O937" s="277"/>
      <c r="P937" s="277"/>
      <c r="Q937" s="277"/>
      <c r="R937" s="277"/>
      <c r="S937" s="277"/>
      <c r="T937" s="518">
        <f t="shared" si="14"/>
        <v>0</v>
      </c>
      <c r="U937" s="277"/>
      <c r="V937" s="277"/>
      <c r="W937" s="277"/>
      <c r="X937" s="277"/>
      <c r="Y937" s="277"/>
      <c r="Z937" s="277"/>
      <c r="AA937" s="277"/>
      <c r="AB937" s="277"/>
      <c r="AC937" s="279"/>
    </row>
    <row r="938" spans="1:29" s="280" customFormat="1" ht="15">
      <c r="A938" s="277"/>
      <c r="B938" s="277"/>
      <c r="C938" s="103"/>
      <c r="D938" s="103"/>
      <c r="E938" s="103"/>
      <c r="F938" s="277"/>
      <c r="G938" s="277"/>
      <c r="H938" s="278"/>
      <c r="I938" s="277"/>
      <c r="J938" s="277"/>
      <c r="K938" s="277"/>
      <c r="L938" s="277"/>
      <c r="M938" s="277"/>
      <c r="N938" s="277"/>
      <c r="O938" s="277"/>
      <c r="P938" s="277"/>
      <c r="Q938" s="277"/>
      <c r="R938" s="277"/>
      <c r="S938" s="277"/>
      <c r="T938" s="518">
        <f t="shared" si="14"/>
        <v>0</v>
      </c>
      <c r="U938" s="277"/>
      <c r="V938" s="277"/>
      <c r="W938" s="277"/>
      <c r="X938" s="277"/>
      <c r="Y938" s="277"/>
      <c r="Z938" s="277"/>
      <c r="AA938" s="277"/>
      <c r="AB938" s="277"/>
      <c r="AC938" s="279"/>
    </row>
    <row r="939" spans="1:29" s="280" customFormat="1" ht="15">
      <c r="A939" s="277"/>
      <c r="B939" s="277"/>
      <c r="C939" s="103"/>
      <c r="D939" s="103"/>
      <c r="E939" s="103"/>
      <c r="F939" s="277"/>
      <c r="G939" s="277"/>
      <c r="H939" s="278"/>
      <c r="I939" s="277"/>
      <c r="J939" s="277"/>
      <c r="K939" s="277"/>
      <c r="L939" s="277"/>
      <c r="M939" s="277"/>
      <c r="N939" s="277"/>
      <c r="O939" s="277"/>
      <c r="P939" s="277"/>
      <c r="Q939" s="277"/>
      <c r="R939" s="277"/>
      <c r="S939" s="277"/>
      <c r="T939" s="518">
        <f t="shared" si="14"/>
        <v>0</v>
      </c>
      <c r="U939" s="277"/>
      <c r="V939" s="277"/>
      <c r="W939" s="277"/>
      <c r="X939" s="277"/>
      <c r="Y939" s="277"/>
      <c r="Z939" s="277"/>
      <c r="AA939" s="277"/>
      <c r="AB939" s="277"/>
      <c r="AC939" s="279"/>
    </row>
    <row r="940" spans="1:29" s="280" customFormat="1" ht="15">
      <c r="A940" s="277"/>
      <c r="B940" s="277"/>
      <c r="C940" s="103"/>
      <c r="D940" s="103"/>
      <c r="E940" s="103"/>
      <c r="F940" s="277"/>
      <c r="G940" s="277"/>
      <c r="H940" s="278"/>
      <c r="I940" s="277"/>
      <c r="J940" s="277"/>
      <c r="K940" s="277"/>
      <c r="L940" s="277"/>
      <c r="M940" s="277"/>
      <c r="N940" s="277"/>
      <c r="O940" s="277"/>
      <c r="P940" s="277"/>
      <c r="Q940" s="277"/>
      <c r="R940" s="277"/>
      <c r="S940" s="277"/>
      <c r="T940" s="518">
        <f t="shared" si="14"/>
        <v>0</v>
      </c>
      <c r="U940" s="277"/>
      <c r="V940" s="277"/>
      <c r="W940" s="277"/>
      <c r="X940" s="277"/>
      <c r="Y940" s="277"/>
      <c r="Z940" s="277"/>
      <c r="AA940" s="277"/>
      <c r="AB940" s="277"/>
      <c r="AC940" s="279"/>
    </row>
    <row r="941" spans="1:29" s="280" customFormat="1" ht="15">
      <c r="A941" s="277"/>
      <c r="B941" s="277"/>
      <c r="C941" s="103"/>
      <c r="D941" s="103"/>
      <c r="E941" s="103"/>
      <c r="F941" s="277"/>
      <c r="G941" s="277"/>
      <c r="H941" s="278"/>
      <c r="I941" s="277"/>
      <c r="J941" s="277"/>
      <c r="K941" s="277"/>
      <c r="L941" s="277"/>
      <c r="M941" s="277"/>
      <c r="N941" s="277"/>
      <c r="O941" s="277"/>
      <c r="P941" s="277"/>
      <c r="Q941" s="277"/>
      <c r="R941" s="277"/>
      <c r="S941" s="277"/>
      <c r="T941" s="518">
        <f t="shared" si="14"/>
        <v>0</v>
      </c>
      <c r="U941" s="277"/>
      <c r="V941" s="277"/>
      <c r="W941" s="277"/>
      <c r="X941" s="277"/>
      <c r="Y941" s="277"/>
      <c r="Z941" s="277"/>
      <c r="AA941" s="277"/>
      <c r="AB941" s="277"/>
      <c r="AC941" s="279"/>
    </row>
    <row r="942" spans="1:29" s="280" customFormat="1" ht="15">
      <c r="A942" s="277"/>
      <c r="B942" s="277"/>
      <c r="C942" s="103"/>
      <c r="D942" s="103"/>
      <c r="E942" s="103"/>
      <c r="F942" s="277"/>
      <c r="G942" s="277"/>
      <c r="H942" s="278"/>
      <c r="I942" s="277"/>
      <c r="J942" s="277"/>
      <c r="K942" s="277"/>
      <c r="L942" s="277"/>
      <c r="M942" s="277"/>
      <c r="N942" s="277"/>
      <c r="O942" s="277"/>
      <c r="P942" s="277"/>
      <c r="Q942" s="277"/>
      <c r="R942" s="277"/>
      <c r="S942" s="277"/>
      <c r="T942" s="518">
        <f t="shared" si="14"/>
        <v>0</v>
      </c>
      <c r="U942" s="277"/>
      <c r="V942" s="277"/>
      <c r="W942" s="277"/>
      <c r="X942" s="277"/>
      <c r="Y942" s="277"/>
      <c r="Z942" s="277"/>
      <c r="AA942" s="277"/>
      <c r="AB942" s="277"/>
      <c r="AC942" s="279"/>
    </row>
    <row r="943" spans="1:29" s="280" customFormat="1" ht="15">
      <c r="A943" s="277"/>
      <c r="B943" s="277"/>
      <c r="C943" s="103"/>
      <c r="D943" s="103"/>
      <c r="E943" s="103"/>
      <c r="F943" s="277"/>
      <c r="G943" s="277"/>
      <c r="H943" s="278"/>
      <c r="I943" s="277"/>
      <c r="J943" s="277"/>
      <c r="K943" s="277"/>
      <c r="L943" s="277"/>
      <c r="M943" s="277"/>
      <c r="N943" s="277"/>
      <c r="O943" s="277"/>
      <c r="P943" s="277"/>
      <c r="Q943" s="277"/>
      <c r="R943" s="277"/>
      <c r="S943" s="277"/>
      <c r="T943" s="518">
        <f t="shared" si="14"/>
        <v>0</v>
      </c>
      <c r="U943" s="277"/>
      <c r="V943" s="277"/>
      <c r="W943" s="277"/>
      <c r="X943" s="277"/>
      <c r="Y943" s="277"/>
      <c r="Z943" s="277"/>
      <c r="AA943" s="277"/>
      <c r="AB943" s="277"/>
      <c r="AC943" s="279"/>
    </row>
    <row r="944" spans="1:29" s="280" customFormat="1" ht="15">
      <c r="A944" s="277"/>
      <c r="B944" s="277"/>
      <c r="C944" s="103"/>
      <c r="D944" s="103"/>
      <c r="E944" s="103"/>
      <c r="F944" s="277"/>
      <c r="G944" s="277"/>
      <c r="H944" s="278"/>
      <c r="I944" s="277"/>
      <c r="J944" s="277"/>
      <c r="K944" s="277"/>
      <c r="L944" s="277"/>
      <c r="M944" s="277"/>
      <c r="N944" s="277"/>
      <c r="O944" s="277"/>
      <c r="P944" s="277"/>
      <c r="Q944" s="277"/>
      <c r="R944" s="277"/>
      <c r="S944" s="277"/>
      <c r="T944" s="518">
        <f t="shared" si="14"/>
        <v>0</v>
      </c>
      <c r="U944" s="277"/>
      <c r="V944" s="277"/>
      <c r="W944" s="277"/>
      <c r="X944" s="277"/>
      <c r="Y944" s="277"/>
      <c r="Z944" s="277"/>
      <c r="AA944" s="277"/>
      <c r="AB944" s="277"/>
      <c r="AC944" s="279"/>
    </row>
    <row r="945" spans="1:29" s="280" customFormat="1" ht="15">
      <c r="A945" s="277"/>
      <c r="B945" s="277"/>
      <c r="C945" s="103"/>
      <c r="D945" s="103"/>
      <c r="E945" s="103"/>
      <c r="F945" s="277"/>
      <c r="G945" s="277"/>
      <c r="H945" s="278"/>
      <c r="I945" s="277"/>
      <c r="J945" s="277"/>
      <c r="K945" s="277"/>
      <c r="L945" s="277"/>
      <c r="M945" s="277"/>
      <c r="N945" s="277"/>
      <c r="O945" s="277"/>
      <c r="P945" s="277"/>
      <c r="Q945" s="277"/>
      <c r="R945" s="277"/>
      <c r="S945" s="277"/>
      <c r="T945" s="518">
        <f t="shared" si="14"/>
        <v>0</v>
      </c>
      <c r="U945" s="277"/>
      <c r="V945" s="277"/>
      <c r="W945" s="277"/>
      <c r="X945" s="277"/>
      <c r="Y945" s="277"/>
      <c r="Z945" s="277"/>
      <c r="AA945" s="277"/>
      <c r="AB945" s="277"/>
      <c r="AC945" s="279"/>
    </row>
    <row r="946" spans="1:29" s="280" customFormat="1" ht="15">
      <c r="A946" s="277"/>
      <c r="B946" s="277"/>
      <c r="C946" s="103"/>
      <c r="D946" s="103"/>
      <c r="E946" s="103"/>
      <c r="F946" s="277"/>
      <c r="G946" s="277"/>
      <c r="H946" s="278"/>
      <c r="I946" s="277"/>
      <c r="J946" s="277"/>
      <c r="K946" s="277"/>
      <c r="L946" s="277"/>
      <c r="M946" s="277"/>
      <c r="N946" s="277"/>
      <c r="O946" s="277"/>
      <c r="P946" s="277"/>
      <c r="Q946" s="277"/>
      <c r="R946" s="277"/>
      <c r="S946" s="277"/>
      <c r="T946" s="518">
        <f t="shared" si="14"/>
        <v>0</v>
      </c>
      <c r="U946" s="277"/>
      <c r="V946" s="277"/>
      <c r="W946" s="277"/>
      <c r="X946" s="277"/>
      <c r="Y946" s="277"/>
      <c r="Z946" s="277"/>
      <c r="AA946" s="277"/>
      <c r="AB946" s="277"/>
      <c r="AC946" s="279"/>
    </row>
    <row r="947" spans="1:29" s="280" customFormat="1" ht="15">
      <c r="A947" s="277"/>
      <c r="B947" s="277"/>
      <c r="C947" s="103"/>
      <c r="D947" s="103"/>
      <c r="E947" s="103"/>
      <c r="F947" s="277"/>
      <c r="G947" s="277"/>
      <c r="H947" s="278"/>
      <c r="I947" s="277"/>
      <c r="J947" s="277"/>
      <c r="K947" s="277"/>
      <c r="L947" s="277"/>
      <c r="M947" s="277"/>
      <c r="N947" s="277"/>
      <c r="O947" s="277"/>
      <c r="P947" s="277"/>
      <c r="Q947" s="277"/>
      <c r="R947" s="277"/>
      <c r="S947" s="277"/>
      <c r="T947" s="518">
        <f t="shared" si="14"/>
        <v>0</v>
      </c>
      <c r="U947" s="277"/>
      <c r="V947" s="277"/>
      <c r="W947" s="277"/>
      <c r="X947" s="277"/>
      <c r="Y947" s="277"/>
      <c r="Z947" s="277"/>
      <c r="AA947" s="277"/>
      <c r="AB947" s="277"/>
      <c r="AC947" s="279"/>
    </row>
    <row r="948" spans="1:29" s="280" customFormat="1" ht="15">
      <c r="A948" s="277"/>
      <c r="B948" s="277"/>
      <c r="C948" s="103"/>
      <c r="D948" s="103"/>
      <c r="E948" s="103"/>
      <c r="F948" s="277"/>
      <c r="G948" s="277"/>
      <c r="H948" s="278"/>
      <c r="I948" s="277"/>
      <c r="J948" s="277"/>
      <c r="K948" s="277"/>
      <c r="L948" s="277"/>
      <c r="M948" s="277"/>
      <c r="N948" s="277"/>
      <c r="O948" s="277"/>
      <c r="P948" s="277"/>
      <c r="Q948" s="277"/>
      <c r="R948" s="277"/>
      <c r="S948" s="277"/>
      <c r="T948" s="518">
        <f t="shared" si="14"/>
        <v>0</v>
      </c>
      <c r="U948" s="277"/>
      <c r="V948" s="277"/>
      <c r="W948" s="277"/>
      <c r="X948" s="277"/>
      <c r="Y948" s="277"/>
      <c r="Z948" s="277"/>
      <c r="AA948" s="277"/>
      <c r="AB948" s="277"/>
      <c r="AC948" s="279"/>
    </row>
    <row r="949" spans="1:29" s="280" customFormat="1" ht="15">
      <c r="A949" s="277"/>
      <c r="B949" s="277"/>
      <c r="C949" s="103"/>
      <c r="D949" s="103"/>
      <c r="E949" s="103"/>
      <c r="F949" s="277"/>
      <c r="G949" s="277"/>
      <c r="H949" s="278"/>
      <c r="I949" s="277"/>
      <c r="J949" s="277"/>
      <c r="K949" s="277"/>
      <c r="L949" s="277"/>
      <c r="M949" s="277"/>
      <c r="N949" s="277"/>
      <c r="O949" s="277"/>
      <c r="P949" s="277"/>
      <c r="Q949" s="277"/>
      <c r="R949" s="277"/>
      <c r="S949" s="277"/>
      <c r="T949" s="518">
        <f t="shared" si="14"/>
        <v>0</v>
      </c>
      <c r="U949" s="277"/>
      <c r="V949" s="277"/>
      <c r="W949" s="277"/>
      <c r="X949" s="277"/>
      <c r="Y949" s="277"/>
      <c r="Z949" s="277"/>
      <c r="AA949" s="277"/>
      <c r="AB949" s="277"/>
      <c r="AC949" s="279"/>
    </row>
    <row r="950" spans="1:29" s="280" customFormat="1" ht="15">
      <c r="A950" s="277"/>
      <c r="B950" s="277"/>
      <c r="C950" s="103"/>
      <c r="D950" s="103"/>
      <c r="E950" s="103"/>
      <c r="F950" s="277"/>
      <c r="G950" s="277"/>
      <c r="H950" s="278"/>
      <c r="I950" s="277"/>
      <c r="J950" s="277"/>
      <c r="K950" s="277"/>
      <c r="L950" s="277"/>
      <c r="M950" s="277"/>
      <c r="N950" s="277"/>
      <c r="O950" s="277"/>
      <c r="P950" s="277"/>
      <c r="Q950" s="277"/>
      <c r="R950" s="277"/>
      <c r="S950" s="277"/>
      <c r="T950" s="518">
        <f t="shared" si="14"/>
        <v>0</v>
      </c>
      <c r="U950" s="277"/>
      <c r="V950" s="277"/>
      <c r="W950" s="277"/>
      <c r="X950" s="277"/>
      <c r="Y950" s="277"/>
      <c r="Z950" s="277"/>
      <c r="AA950" s="277"/>
      <c r="AB950" s="277"/>
      <c r="AC950" s="279"/>
    </row>
    <row r="951" spans="1:29" s="280" customFormat="1" ht="15">
      <c r="A951" s="277"/>
      <c r="B951" s="277"/>
      <c r="C951" s="103"/>
      <c r="D951" s="103"/>
      <c r="E951" s="103"/>
      <c r="F951" s="277"/>
      <c r="G951" s="277"/>
      <c r="H951" s="278"/>
      <c r="I951" s="277"/>
      <c r="J951" s="277"/>
      <c r="K951" s="277"/>
      <c r="L951" s="277"/>
      <c r="M951" s="277"/>
      <c r="N951" s="277"/>
      <c r="O951" s="277"/>
      <c r="P951" s="277"/>
      <c r="Q951" s="277"/>
      <c r="R951" s="277"/>
      <c r="S951" s="277"/>
      <c r="T951" s="518">
        <f t="shared" si="14"/>
        <v>0</v>
      </c>
      <c r="U951" s="277"/>
      <c r="V951" s="277"/>
      <c r="W951" s="277"/>
      <c r="X951" s="277"/>
      <c r="Y951" s="277"/>
      <c r="Z951" s="277"/>
      <c r="AA951" s="277"/>
      <c r="AB951" s="277"/>
      <c r="AC951" s="279"/>
    </row>
    <row r="952" spans="1:29" s="280" customFormat="1" ht="15">
      <c r="A952" s="277"/>
      <c r="B952" s="277"/>
      <c r="C952" s="103"/>
      <c r="D952" s="103"/>
      <c r="E952" s="103"/>
      <c r="F952" s="277"/>
      <c r="G952" s="277"/>
      <c r="H952" s="278"/>
      <c r="I952" s="277"/>
      <c r="J952" s="277"/>
      <c r="K952" s="277"/>
      <c r="L952" s="277"/>
      <c r="M952" s="277"/>
      <c r="N952" s="277"/>
      <c r="O952" s="277"/>
      <c r="P952" s="277"/>
      <c r="Q952" s="277"/>
      <c r="R952" s="277"/>
      <c r="S952" s="277"/>
      <c r="T952" s="518">
        <f t="shared" si="14"/>
        <v>0</v>
      </c>
      <c r="U952" s="277"/>
      <c r="V952" s="277"/>
      <c r="W952" s="277"/>
      <c r="X952" s="277"/>
      <c r="Y952" s="277"/>
      <c r="Z952" s="277"/>
      <c r="AA952" s="277"/>
      <c r="AB952" s="277"/>
      <c r="AC952" s="279"/>
    </row>
    <row r="953" spans="1:29" s="280" customFormat="1" ht="15">
      <c r="A953" s="277"/>
      <c r="B953" s="277"/>
      <c r="C953" s="103"/>
      <c r="D953" s="103"/>
      <c r="E953" s="103"/>
      <c r="F953" s="277"/>
      <c r="G953" s="277"/>
      <c r="H953" s="278"/>
      <c r="I953" s="277"/>
      <c r="J953" s="277"/>
      <c r="K953" s="277"/>
      <c r="L953" s="277"/>
      <c r="M953" s="277"/>
      <c r="N953" s="277"/>
      <c r="O953" s="277"/>
      <c r="P953" s="277"/>
      <c r="Q953" s="277"/>
      <c r="R953" s="277"/>
      <c r="S953" s="277"/>
      <c r="T953" s="518">
        <f t="shared" si="14"/>
        <v>0</v>
      </c>
      <c r="U953" s="277"/>
      <c r="V953" s="277"/>
      <c r="W953" s="277"/>
      <c r="X953" s="277"/>
      <c r="Y953" s="277"/>
      <c r="Z953" s="277"/>
      <c r="AA953" s="277"/>
      <c r="AB953" s="277"/>
      <c r="AC953" s="279"/>
    </row>
    <row r="954" spans="1:29" s="280" customFormat="1" ht="15">
      <c r="A954" s="277"/>
      <c r="B954" s="277"/>
      <c r="C954" s="103"/>
      <c r="D954" s="103"/>
      <c r="E954" s="103"/>
      <c r="F954" s="277"/>
      <c r="G954" s="277"/>
      <c r="H954" s="278"/>
      <c r="I954" s="277"/>
      <c r="J954" s="277"/>
      <c r="K954" s="277"/>
      <c r="L954" s="277"/>
      <c r="M954" s="277"/>
      <c r="N954" s="277"/>
      <c r="O954" s="277"/>
      <c r="P954" s="277"/>
      <c r="Q954" s="277"/>
      <c r="R954" s="277"/>
      <c r="S954" s="277"/>
      <c r="T954" s="518">
        <f t="shared" si="14"/>
        <v>0</v>
      </c>
      <c r="U954" s="277"/>
      <c r="V954" s="277"/>
      <c r="W954" s="277"/>
      <c r="X954" s="277"/>
      <c r="Y954" s="277"/>
      <c r="Z954" s="277"/>
      <c r="AA954" s="277"/>
      <c r="AB954" s="277"/>
      <c r="AC954" s="279"/>
    </row>
    <row r="955" spans="1:29" s="280" customFormat="1" ht="15">
      <c r="A955" s="277"/>
      <c r="B955" s="277"/>
      <c r="C955" s="103"/>
      <c r="D955" s="103"/>
      <c r="E955" s="103"/>
      <c r="F955" s="277"/>
      <c r="G955" s="277"/>
      <c r="H955" s="278"/>
      <c r="I955" s="277"/>
      <c r="J955" s="277"/>
      <c r="K955" s="277"/>
      <c r="L955" s="277"/>
      <c r="M955" s="277"/>
      <c r="N955" s="277"/>
      <c r="O955" s="277"/>
      <c r="P955" s="277"/>
      <c r="Q955" s="277"/>
      <c r="R955" s="277"/>
      <c r="S955" s="277"/>
      <c r="T955" s="518">
        <f t="shared" si="14"/>
        <v>0</v>
      </c>
      <c r="U955" s="277"/>
      <c r="V955" s="277"/>
      <c r="W955" s="277"/>
      <c r="X955" s="277"/>
      <c r="Y955" s="277"/>
      <c r="Z955" s="277"/>
      <c r="AA955" s="277"/>
      <c r="AB955" s="277"/>
      <c r="AC955" s="279"/>
    </row>
    <row r="956" spans="1:29" s="280" customFormat="1" ht="15">
      <c r="A956" s="277"/>
      <c r="B956" s="277"/>
      <c r="C956" s="103"/>
      <c r="D956" s="103"/>
      <c r="E956" s="103"/>
      <c r="F956" s="277"/>
      <c r="G956" s="277"/>
      <c r="H956" s="278"/>
      <c r="I956" s="277"/>
      <c r="J956" s="277"/>
      <c r="K956" s="277"/>
      <c r="L956" s="277"/>
      <c r="M956" s="277"/>
      <c r="N956" s="277"/>
      <c r="O956" s="277"/>
      <c r="P956" s="277"/>
      <c r="Q956" s="277"/>
      <c r="R956" s="277"/>
      <c r="S956" s="277"/>
      <c r="T956" s="518">
        <f t="shared" si="14"/>
        <v>0</v>
      </c>
      <c r="U956" s="277"/>
      <c r="V956" s="277"/>
      <c r="W956" s="277"/>
      <c r="X956" s="277"/>
      <c r="Y956" s="277"/>
      <c r="Z956" s="277"/>
      <c r="AA956" s="277"/>
      <c r="AB956" s="277"/>
      <c r="AC956" s="279"/>
    </row>
    <row r="957" spans="1:29" s="280" customFormat="1" ht="15">
      <c r="A957" s="277"/>
      <c r="B957" s="277"/>
      <c r="C957" s="103"/>
      <c r="D957" s="103"/>
      <c r="E957" s="103"/>
      <c r="F957" s="277"/>
      <c r="G957" s="277"/>
      <c r="H957" s="278"/>
      <c r="I957" s="277"/>
      <c r="J957" s="277"/>
      <c r="K957" s="277"/>
      <c r="L957" s="277"/>
      <c r="M957" s="277"/>
      <c r="N957" s="277"/>
      <c r="O957" s="277"/>
      <c r="P957" s="277"/>
      <c r="Q957" s="277"/>
      <c r="R957" s="277"/>
      <c r="S957" s="277"/>
      <c r="T957" s="518">
        <f t="shared" si="14"/>
        <v>0</v>
      </c>
      <c r="U957" s="277"/>
      <c r="V957" s="277"/>
      <c r="W957" s="277"/>
      <c r="X957" s="277"/>
      <c r="Y957" s="277"/>
      <c r="Z957" s="277"/>
      <c r="AA957" s="277"/>
      <c r="AB957" s="277"/>
      <c r="AC957" s="279"/>
    </row>
    <row r="958" spans="1:29" s="280" customFormat="1" ht="15">
      <c r="A958" s="277"/>
      <c r="B958" s="277"/>
      <c r="C958" s="103"/>
      <c r="D958" s="103"/>
      <c r="E958" s="103"/>
      <c r="F958" s="277"/>
      <c r="G958" s="277"/>
      <c r="H958" s="278"/>
      <c r="I958" s="277"/>
      <c r="J958" s="277"/>
      <c r="K958" s="277"/>
      <c r="L958" s="277"/>
      <c r="M958" s="277"/>
      <c r="N958" s="277"/>
      <c r="O958" s="277"/>
      <c r="P958" s="277"/>
      <c r="Q958" s="277"/>
      <c r="R958" s="277"/>
      <c r="S958" s="277"/>
      <c r="T958" s="518">
        <f t="shared" si="14"/>
        <v>0</v>
      </c>
      <c r="U958" s="277"/>
      <c r="V958" s="277"/>
      <c r="W958" s="277"/>
      <c r="X958" s="277"/>
      <c r="Y958" s="277"/>
      <c r="Z958" s="277"/>
      <c r="AA958" s="277"/>
      <c r="AB958" s="277"/>
      <c r="AC958" s="279"/>
    </row>
    <row r="959" spans="1:29" s="280" customFormat="1" ht="15">
      <c r="A959" s="277"/>
      <c r="B959" s="277"/>
      <c r="C959" s="103"/>
      <c r="D959" s="103"/>
      <c r="E959" s="103"/>
      <c r="F959" s="277"/>
      <c r="G959" s="277"/>
      <c r="H959" s="278"/>
      <c r="I959" s="277"/>
      <c r="J959" s="277"/>
      <c r="K959" s="277"/>
      <c r="L959" s="277"/>
      <c r="M959" s="277"/>
      <c r="N959" s="277"/>
      <c r="O959" s="277"/>
      <c r="P959" s="277"/>
      <c r="Q959" s="277"/>
      <c r="R959" s="277"/>
      <c r="S959" s="277"/>
      <c r="T959" s="518">
        <f t="shared" si="14"/>
        <v>0</v>
      </c>
      <c r="U959" s="277"/>
      <c r="V959" s="277"/>
      <c r="W959" s="277"/>
      <c r="X959" s="277"/>
      <c r="Y959" s="277"/>
      <c r="Z959" s="277"/>
      <c r="AA959" s="277"/>
      <c r="AB959" s="277"/>
      <c r="AC959" s="279"/>
    </row>
    <row r="960" spans="1:29" s="280" customFormat="1" ht="15">
      <c r="A960" s="277"/>
      <c r="B960" s="277"/>
      <c r="C960" s="103"/>
      <c r="D960" s="103"/>
      <c r="E960" s="103"/>
      <c r="F960" s="277"/>
      <c r="G960" s="277"/>
      <c r="H960" s="278"/>
      <c r="I960" s="277"/>
      <c r="J960" s="277"/>
      <c r="K960" s="277"/>
      <c r="L960" s="277"/>
      <c r="M960" s="277"/>
      <c r="N960" s="277"/>
      <c r="O960" s="277"/>
      <c r="P960" s="277"/>
      <c r="Q960" s="277"/>
      <c r="R960" s="277"/>
      <c r="S960" s="277"/>
      <c r="T960" s="518">
        <f t="shared" si="14"/>
        <v>0</v>
      </c>
      <c r="U960" s="277"/>
      <c r="V960" s="277"/>
      <c r="W960" s="277"/>
      <c r="X960" s="277"/>
      <c r="Y960" s="277"/>
      <c r="Z960" s="277"/>
      <c r="AA960" s="277"/>
      <c r="AB960" s="277"/>
      <c r="AC960" s="279"/>
    </row>
    <row r="961" spans="1:29" s="280" customFormat="1" ht="15">
      <c r="A961" s="277"/>
      <c r="B961" s="277"/>
      <c r="C961" s="103"/>
      <c r="D961" s="103"/>
      <c r="E961" s="103"/>
      <c r="F961" s="277"/>
      <c r="G961" s="277"/>
      <c r="H961" s="278"/>
      <c r="I961" s="277"/>
      <c r="J961" s="277"/>
      <c r="K961" s="277"/>
      <c r="L961" s="277"/>
      <c r="M961" s="277"/>
      <c r="N961" s="277"/>
      <c r="O961" s="277"/>
      <c r="P961" s="277"/>
      <c r="Q961" s="277"/>
      <c r="R961" s="277"/>
      <c r="S961" s="277"/>
      <c r="T961" s="518">
        <f t="shared" si="14"/>
        <v>0</v>
      </c>
      <c r="U961" s="277"/>
      <c r="V961" s="277"/>
      <c r="W961" s="277"/>
      <c r="X961" s="277"/>
      <c r="Y961" s="277"/>
      <c r="Z961" s="277"/>
      <c r="AA961" s="277"/>
      <c r="AB961" s="277"/>
      <c r="AC961" s="279"/>
    </row>
    <row r="962" spans="1:29" s="280" customFormat="1" ht="15">
      <c r="A962" s="277"/>
      <c r="B962" s="277"/>
      <c r="C962" s="103"/>
      <c r="D962" s="103"/>
      <c r="E962" s="103"/>
      <c r="F962" s="277"/>
      <c r="G962" s="277"/>
      <c r="H962" s="278"/>
      <c r="I962" s="277"/>
      <c r="J962" s="277"/>
      <c r="K962" s="277"/>
      <c r="L962" s="277"/>
      <c r="M962" s="277"/>
      <c r="N962" s="277"/>
      <c r="O962" s="277"/>
      <c r="P962" s="277"/>
      <c r="Q962" s="277"/>
      <c r="R962" s="277"/>
      <c r="S962" s="277"/>
      <c r="T962" s="518">
        <f t="shared" si="14"/>
        <v>0</v>
      </c>
      <c r="U962" s="277"/>
      <c r="V962" s="277"/>
      <c r="W962" s="277"/>
      <c r="X962" s="277"/>
      <c r="Y962" s="277"/>
      <c r="Z962" s="277"/>
      <c r="AA962" s="277"/>
      <c r="AB962" s="277"/>
      <c r="AC962" s="279"/>
    </row>
    <row r="963" spans="1:29" s="280" customFormat="1" ht="15">
      <c r="A963" s="277"/>
      <c r="B963" s="277"/>
      <c r="C963" s="103"/>
      <c r="D963" s="103"/>
      <c r="E963" s="103"/>
      <c r="F963" s="277"/>
      <c r="G963" s="277"/>
      <c r="H963" s="278"/>
      <c r="I963" s="277"/>
      <c r="J963" s="277"/>
      <c r="K963" s="277"/>
      <c r="L963" s="277"/>
      <c r="M963" s="277"/>
      <c r="N963" s="277"/>
      <c r="O963" s="277"/>
      <c r="P963" s="277"/>
      <c r="Q963" s="277"/>
      <c r="R963" s="277"/>
      <c r="S963" s="277"/>
      <c r="T963" s="518">
        <f t="shared" si="14"/>
        <v>0</v>
      </c>
      <c r="U963" s="277"/>
      <c r="V963" s="277"/>
      <c r="W963" s="277"/>
      <c r="X963" s="277"/>
      <c r="Y963" s="277"/>
      <c r="Z963" s="277"/>
      <c r="AA963" s="277"/>
      <c r="AB963" s="277"/>
      <c r="AC963" s="279"/>
    </row>
    <row r="964" spans="1:29" s="280" customFormat="1" ht="15">
      <c r="A964" s="277"/>
      <c r="B964" s="277"/>
      <c r="C964" s="103"/>
      <c r="D964" s="103"/>
      <c r="E964" s="103"/>
      <c r="F964" s="277"/>
      <c r="G964" s="277"/>
      <c r="H964" s="278"/>
      <c r="I964" s="277"/>
      <c r="J964" s="277"/>
      <c r="K964" s="277"/>
      <c r="L964" s="277"/>
      <c r="M964" s="277"/>
      <c r="N964" s="277"/>
      <c r="O964" s="277"/>
      <c r="P964" s="277"/>
      <c r="Q964" s="277"/>
      <c r="R964" s="277"/>
      <c r="S964" s="277"/>
      <c r="T964" s="518">
        <f t="shared" si="14"/>
        <v>0</v>
      </c>
      <c r="U964" s="277"/>
      <c r="V964" s="277"/>
      <c r="W964" s="277"/>
      <c r="X964" s="277"/>
      <c r="Y964" s="277"/>
      <c r="Z964" s="277"/>
      <c r="AA964" s="277"/>
      <c r="AB964" s="277"/>
      <c r="AC964" s="279"/>
    </row>
    <row r="965" spans="1:29" s="280" customFormat="1" ht="15">
      <c r="A965" s="277"/>
      <c r="B965" s="277"/>
      <c r="C965" s="103"/>
      <c r="D965" s="103"/>
      <c r="E965" s="103"/>
      <c r="F965" s="277"/>
      <c r="G965" s="277"/>
      <c r="H965" s="278"/>
      <c r="I965" s="277"/>
      <c r="J965" s="277"/>
      <c r="K965" s="277"/>
      <c r="L965" s="277"/>
      <c r="M965" s="277"/>
      <c r="N965" s="277"/>
      <c r="O965" s="277"/>
      <c r="P965" s="277"/>
      <c r="Q965" s="277"/>
      <c r="R965" s="277"/>
      <c r="S965" s="277"/>
      <c r="T965" s="518">
        <f t="shared" si="14"/>
        <v>0</v>
      </c>
      <c r="U965" s="277"/>
      <c r="V965" s="277"/>
      <c r="W965" s="277"/>
      <c r="X965" s="277"/>
      <c r="Y965" s="277"/>
      <c r="Z965" s="277"/>
      <c r="AA965" s="277"/>
      <c r="AB965" s="277"/>
      <c r="AC965" s="279"/>
    </row>
    <row r="966" spans="1:29" s="280" customFormat="1" ht="15">
      <c r="A966" s="277"/>
      <c r="B966" s="277"/>
      <c r="C966" s="103"/>
      <c r="D966" s="103"/>
      <c r="E966" s="103"/>
      <c r="F966" s="277"/>
      <c r="G966" s="277"/>
      <c r="H966" s="278"/>
      <c r="I966" s="277"/>
      <c r="J966" s="277"/>
      <c r="K966" s="277"/>
      <c r="L966" s="277"/>
      <c r="M966" s="277"/>
      <c r="N966" s="277"/>
      <c r="O966" s="277"/>
      <c r="P966" s="277"/>
      <c r="Q966" s="277"/>
      <c r="R966" s="277"/>
      <c r="S966" s="277"/>
      <c r="T966" s="518">
        <f t="shared" si="14"/>
        <v>0</v>
      </c>
      <c r="U966" s="277"/>
      <c r="V966" s="277"/>
      <c r="W966" s="277"/>
      <c r="X966" s="277"/>
      <c r="Y966" s="277"/>
      <c r="Z966" s="277"/>
      <c r="AA966" s="277"/>
      <c r="AB966" s="277"/>
      <c r="AC966" s="279"/>
    </row>
    <row r="967" spans="1:29" s="280" customFormat="1" ht="15">
      <c r="A967" s="277"/>
      <c r="B967" s="277"/>
      <c r="C967" s="103"/>
      <c r="D967" s="103"/>
      <c r="E967" s="103"/>
      <c r="F967" s="277"/>
      <c r="G967" s="277"/>
      <c r="H967" s="278"/>
      <c r="I967" s="277"/>
      <c r="J967" s="277"/>
      <c r="K967" s="277"/>
      <c r="L967" s="277"/>
      <c r="M967" s="277"/>
      <c r="N967" s="277"/>
      <c r="O967" s="277"/>
      <c r="P967" s="277"/>
      <c r="Q967" s="277"/>
      <c r="R967" s="277"/>
      <c r="S967" s="277"/>
      <c r="T967" s="518">
        <f t="shared" si="14"/>
        <v>0</v>
      </c>
      <c r="U967" s="277"/>
      <c r="V967" s="277"/>
      <c r="W967" s="277"/>
      <c r="X967" s="277"/>
      <c r="Y967" s="277"/>
      <c r="Z967" s="277"/>
      <c r="AA967" s="277"/>
      <c r="AB967" s="277"/>
      <c r="AC967" s="279"/>
    </row>
    <row r="968" spans="1:29" s="280" customFormat="1" ht="15">
      <c r="A968" s="277"/>
      <c r="B968" s="277"/>
      <c r="C968" s="103"/>
      <c r="D968" s="103"/>
      <c r="E968" s="103"/>
      <c r="F968" s="277"/>
      <c r="G968" s="277"/>
      <c r="H968" s="278"/>
      <c r="I968" s="277"/>
      <c r="J968" s="277"/>
      <c r="K968" s="277"/>
      <c r="L968" s="277"/>
      <c r="M968" s="277"/>
      <c r="N968" s="277"/>
      <c r="O968" s="277"/>
      <c r="P968" s="277"/>
      <c r="Q968" s="277"/>
      <c r="R968" s="277"/>
      <c r="S968" s="277"/>
      <c r="T968" s="518">
        <f t="shared" si="14"/>
        <v>0</v>
      </c>
      <c r="U968" s="277"/>
      <c r="V968" s="277"/>
      <c r="W968" s="277"/>
      <c r="X968" s="277"/>
      <c r="Y968" s="277"/>
      <c r="Z968" s="277"/>
      <c r="AA968" s="277"/>
      <c r="AB968" s="277"/>
      <c r="AC968" s="279"/>
    </row>
    <row r="969" spans="1:29" s="280" customFormat="1" ht="15">
      <c r="A969" s="277"/>
      <c r="B969" s="277"/>
      <c r="C969" s="103"/>
      <c r="D969" s="103"/>
      <c r="E969" s="103"/>
      <c r="F969" s="277"/>
      <c r="G969" s="277"/>
      <c r="H969" s="278"/>
      <c r="I969" s="277"/>
      <c r="J969" s="277"/>
      <c r="K969" s="277"/>
      <c r="L969" s="277"/>
      <c r="M969" s="277"/>
      <c r="N969" s="277"/>
      <c r="O969" s="277"/>
      <c r="P969" s="277"/>
      <c r="Q969" s="277"/>
      <c r="R969" s="277"/>
      <c r="S969" s="277"/>
      <c r="T969" s="518">
        <f t="shared" si="14"/>
        <v>0</v>
      </c>
      <c r="U969" s="277"/>
      <c r="V969" s="277"/>
      <c r="W969" s="277"/>
      <c r="X969" s="277"/>
      <c r="Y969" s="277"/>
      <c r="Z969" s="277"/>
      <c r="AA969" s="277"/>
      <c r="AB969" s="277"/>
      <c r="AC969" s="279"/>
    </row>
    <row r="970" spans="1:29" s="280" customFormat="1" ht="15">
      <c r="A970" s="277"/>
      <c r="B970" s="277"/>
      <c r="C970" s="103"/>
      <c r="D970" s="103"/>
      <c r="E970" s="103"/>
      <c r="F970" s="277"/>
      <c r="G970" s="277"/>
      <c r="H970" s="278"/>
      <c r="I970" s="277"/>
      <c r="J970" s="277"/>
      <c r="K970" s="277"/>
      <c r="L970" s="277"/>
      <c r="M970" s="277"/>
      <c r="N970" s="277"/>
      <c r="O970" s="277"/>
      <c r="P970" s="277"/>
      <c r="Q970" s="277"/>
      <c r="R970" s="277"/>
      <c r="S970" s="277"/>
      <c r="T970" s="518">
        <f t="shared" si="14"/>
        <v>0</v>
      </c>
      <c r="U970" s="277"/>
      <c r="V970" s="277"/>
      <c r="W970" s="277"/>
      <c r="X970" s="277"/>
      <c r="Y970" s="277"/>
      <c r="Z970" s="277"/>
      <c r="AA970" s="277"/>
      <c r="AB970" s="277"/>
      <c r="AC970" s="279"/>
    </row>
    <row r="971" spans="1:29" s="280" customFormat="1" ht="15">
      <c r="A971" s="277"/>
      <c r="B971" s="277"/>
      <c r="C971" s="103"/>
      <c r="D971" s="103"/>
      <c r="E971" s="103"/>
      <c r="F971" s="277"/>
      <c r="G971" s="277"/>
      <c r="H971" s="278"/>
      <c r="I971" s="277"/>
      <c r="J971" s="277"/>
      <c r="K971" s="277"/>
      <c r="L971" s="277"/>
      <c r="M971" s="277"/>
      <c r="N971" s="277"/>
      <c r="O971" s="277"/>
      <c r="P971" s="277"/>
      <c r="Q971" s="277"/>
      <c r="R971" s="277"/>
      <c r="S971" s="277"/>
      <c r="T971" s="518">
        <f t="shared" si="14"/>
        <v>0</v>
      </c>
      <c r="U971" s="277"/>
      <c r="V971" s="277"/>
      <c r="W971" s="277"/>
      <c r="X971" s="277"/>
      <c r="Y971" s="277"/>
      <c r="Z971" s="277"/>
      <c r="AA971" s="277"/>
      <c r="AB971" s="277"/>
      <c r="AC971" s="279"/>
    </row>
    <row r="972" spans="1:29" s="280" customFormat="1" ht="15">
      <c r="A972" s="277"/>
      <c r="B972" s="277"/>
      <c r="C972" s="103"/>
      <c r="D972" s="103"/>
      <c r="E972" s="103"/>
      <c r="F972" s="277"/>
      <c r="G972" s="277"/>
      <c r="H972" s="278"/>
      <c r="I972" s="277"/>
      <c r="J972" s="277"/>
      <c r="K972" s="277"/>
      <c r="L972" s="277"/>
      <c r="M972" s="277"/>
      <c r="N972" s="277"/>
      <c r="O972" s="277"/>
      <c r="P972" s="277"/>
      <c r="Q972" s="277"/>
      <c r="R972" s="277"/>
      <c r="S972" s="277"/>
      <c r="T972" s="518">
        <f t="shared" si="14"/>
        <v>0</v>
      </c>
      <c r="U972" s="277"/>
      <c r="V972" s="277"/>
      <c r="W972" s="277"/>
      <c r="X972" s="277"/>
      <c r="Y972" s="277"/>
      <c r="Z972" s="277"/>
      <c r="AA972" s="277"/>
      <c r="AB972" s="277"/>
      <c r="AC972" s="279"/>
    </row>
    <row r="973" spans="1:29" s="280" customFormat="1" ht="15">
      <c r="A973" s="277"/>
      <c r="B973" s="277"/>
      <c r="C973" s="103"/>
      <c r="D973" s="103"/>
      <c r="E973" s="103"/>
      <c r="F973" s="277"/>
      <c r="G973" s="277"/>
      <c r="H973" s="278"/>
      <c r="I973" s="277"/>
      <c r="J973" s="277"/>
      <c r="K973" s="277"/>
      <c r="L973" s="277"/>
      <c r="M973" s="277"/>
      <c r="N973" s="277"/>
      <c r="O973" s="277"/>
      <c r="P973" s="277"/>
      <c r="Q973" s="277"/>
      <c r="R973" s="277"/>
      <c r="S973" s="277"/>
      <c r="T973" s="518">
        <f t="shared" si="14"/>
        <v>0</v>
      </c>
      <c r="U973" s="277"/>
      <c r="V973" s="277"/>
      <c r="W973" s="277"/>
      <c r="X973" s="277"/>
      <c r="Y973" s="277"/>
      <c r="Z973" s="277"/>
      <c r="AA973" s="277"/>
      <c r="AB973" s="277"/>
      <c r="AC973" s="279"/>
    </row>
    <row r="974" spans="1:29" s="280" customFormat="1" ht="15">
      <c r="A974" s="277"/>
      <c r="B974" s="277"/>
      <c r="C974" s="103"/>
      <c r="D974" s="103"/>
      <c r="E974" s="103"/>
      <c r="F974" s="277"/>
      <c r="G974" s="277"/>
      <c r="H974" s="278"/>
      <c r="I974" s="277"/>
      <c r="J974" s="277"/>
      <c r="K974" s="277"/>
      <c r="L974" s="277"/>
      <c r="M974" s="277"/>
      <c r="N974" s="277"/>
      <c r="O974" s="277"/>
      <c r="P974" s="277"/>
      <c r="Q974" s="277"/>
      <c r="R974" s="277"/>
      <c r="S974" s="277"/>
      <c r="T974" s="518">
        <f t="shared" ref="T974:T1000" si="15">SUM($I974:$S974)</f>
        <v>0</v>
      </c>
      <c r="U974" s="277"/>
      <c r="V974" s="277"/>
      <c r="W974" s="277"/>
      <c r="X974" s="277"/>
      <c r="Y974" s="277"/>
      <c r="Z974" s="277"/>
      <c r="AA974" s="277"/>
      <c r="AB974" s="277"/>
      <c r="AC974" s="279"/>
    </row>
    <row r="975" spans="1:29" s="280" customFormat="1" ht="15">
      <c r="A975" s="277"/>
      <c r="B975" s="277"/>
      <c r="C975" s="103"/>
      <c r="D975" s="103"/>
      <c r="E975" s="103"/>
      <c r="F975" s="277"/>
      <c r="G975" s="277"/>
      <c r="H975" s="278"/>
      <c r="I975" s="277"/>
      <c r="J975" s="277"/>
      <c r="K975" s="277"/>
      <c r="L975" s="277"/>
      <c r="M975" s="277"/>
      <c r="N975" s="277"/>
      <c r="O975" s="277"/>
      <c r="P975" s="277"/>
      <c r="Q975" s="277"/>
      <c r="R975" s="277"/>
      <c r="S975" s="277"/>
      <c r="T975" s="518">
        <f t="shared" si="15"/>
        <v>0</v>
      </c>
      <c r="U975" s="277"/>
      <c r="V975" s="277"/>
      <c r="W975" s="277"/>
      <c r="X975" s="277"/>
      <c r="Y975" s="277"/>
      <c r="Z975" s="277"/>
      <c r="AA975" s="277"/>
      <c r="AB975" s="277"/>
      <c r="AC975" s="279"/>
    </row>
    <row r="976" spans="1:29" s="280" customFormat="1" ht="15">
      <c r="A976" s="277"/>
      <c r="B976" s="277"/>
      <c r="C976" s="103"/>
      <c r="D976" s="103"/>
      <c r="E976" s="103"/>
      <c r="F976" s="277"/>
      <c r="G976" s="277"/>
      <c r="H976" s="278"/>
      <c r="I976" s="277"/>
      <c r="J976" s="277"/>
      <c r="K976" s="277"/>
      <c r="L976" s="277"/>
      <c r="M976" s="277"/>
      <c r="N976" s="277"/>
      <c r="O976" s="277"/>
      <c r="P976" s="277"/>
      <c r="Q976" s="277"/>
      <c r="R976" s="277"/>
      <c r="S976" s="277"/>
      <c r="T976" s="518">
        <f t="shared" si="15"/>
        <v>0</v>
      </c>
      <c r="U976" s="277"/>
      <c r="V976" s="277"/>
      <c r="W976" s="277"/>
      <c r="X976" s="277"/>
      <c r="Y976" s="277"/>
      <c r="Z976" s="277"/>
      <c r="AA976" s="277"/>
      <c r="AB976" s="277"/>
      <c r="AC976" s="279"/>
    </row>
    <row r="977" spans="1:29" s="280" customFormat="1" ht="15">
      <c r="A977" s="277"/>
      <c r="B977" s="277"/>
      <c r="C977" s="103"/>
      <c r="D977" s="103"/>
      <c r="E977" s="103"/>
      <c r="F977" s="277"/>
      <c r="G977" s="277"/>
      <c r="H977" s="278"/>
      <c r="I977" s="277"/>
      <c r="J977" s="277"/>
      <c r="K977" s="277"/>
      <c r="L977" s="277"/>
      <c r="M977" s="277"/>
      <c r="N977" s="277"/>
      <c r="O977" s="277"/>
      <c r="P977" s="277"/>
      <c r="Q977" s="277"/>
      <c r="R977" s="277"/>
      <c r="S977" s="277"/>
      <c r="T977" s="518">
        <f t="shared" si="15"/>
        <v>0</v>
      </c>
      <c r="U977" s="277"/>
      <c r="V977" s="277"/>
      <c r="W977" s="277"/>
      <c r="X977" s="277"/>
      <c r="Y977" s="277"/>
      <c r="Z977" s="277"/>
      <c r="AA977" s="277"/>
      <c r="AB977" s="277"/>
      <c r="AC977" s="279"/>
    </row>
    <row r="978" spans="1:29" s="280" customFormat="1" ht="15">
      <c r="A978" s="277"/>
      <c r="B978" s="277"/>
      <c r="C978" s="103"/>
      <c r="D978" s="103"/>
      <c r="E978" s="103"/>
      <c r="F978" s="277"/>
      <c r="G978" s="277"/>
      <c r="H978" s="278"/>
      <c r="I978" s="277"/>
      <c r="J978" s="277"/>
      <c r="K978" s="277"/>
      <c r="L978" s="277"/>
      <c r="M978" s="277"/>
      <c r="N978" s="277"/>
      <c r="O978" s="277"/>
      <c r="P978" s="277"/>
      <c r="Q978" s="277"/>
      <c r="R978" s="277"/>
      <c r="S978" s="277"/>
      <c r="T978" s="518">
        <f t="shared" si="15"/>
        <v>0</v>
      </c>
      <c r="U978" s="277"/>
      <c r="V978" s="277"/>
      <c r="W978" s="277"/>
      <c r="X978" s="277"/>
      <c r="Y978" s="277"/>
      <c r="Z978" s="277"/>
      <c r="AA978" s="277"/>
      <c r="AB978" s="277"/>
      <c r="AC978" s="279"/>
    </row>
    <row r="979" spans="1:29" s="280" customFormat="1" ht="15">
      <c r="A979" s="277"/>
      <c r="B979" s="277"/>
      <c r="C979" s="103"/>
      <c r="D979" s="103"/>
      <c r="E979" s="103"/>
      <c r="F979" s="277"/>
      <c r="G979" s="277"/>
      <c r="H979" s="278"/>
      <c r="I979" s="277"/>
      <c r="J979" s="277"/>
      <c r="K979" s="277"/>
      <c r="L979" s="277"/>
      <c r="M979" s="277"/>
      <c r="N979" s="277"/>
      <c r="O979" s="277"/>
      <c r="P979" s="277"/>
      <c r="Q979" s="277"/>
      <c r="R979" s="277"/>
      <c r="S979" s="277"/>
      <c r="T979" s="518">
        <f t="shared" si="15"/>
        <v>0</v>
      </c>
      <c r="U979" s="277"/>
      <c r="V979" s="277"/>
      <c r="W979" s="277"/>
      <c r="X979" s="277"/>
      <c r="Y979" s="277"/>
      <c r="Z979" s="277"/>
      <c r="AA979" s="277"/>
      <c r="AB979" s="277"/>
      <c r="AC979" s="279"/>
    </row>
    <row r="980" spans="1:29" s="280" customFormat="1" ht="15">
      <c r="A980" s="277"/>
      <c r="B980" s="277"/>
      <c r="C980" s="103"/>
      <c r="D980" s="103"/>
      <c r="E980" s="103"/>
      <c r="F980" s="277"/>
      <c r="G980" s="277"/>
      <c r="H980" s="278"/>
      <c r="I980" s="277"/>
      <c r="J980" s="277"/>
      <c r="K980" s="277"/>
      <c r="L980" s="277"/>
      <c r="M980" s="277"/>
      <c r="N980" s="277"/>
      <c r="O980" s="277"/>
      <c r="P980" s="277"/>
      <c r="Q980" s="277"/>
      <c r="R980" s="277"/>
      <c r="S980" s="277"/>
      <c r="T980" s="518">
        <f t="shared" si="15"/>
        <v>0</v>
      </c>
      <c r="U980" s="277"/>
      <c r="V980" s="277"/>
      <c r="W980" s="277"/>
      <c r="X980" s="277"/>
      <c r="Y980" s="277"/>
      <c r="Z980" s="277"/>
      <c r="AA980" s="277"/>
      <c r="AB980" s="277"/>
      <c r="AC980" s="279"/>
    </row>
    <row r="981" spans="1:29" s="280" customFormat="1" ht="15">
      <c r="A981" s="277"/>
      <c r="B981" s="277"/>
      <c r="C981" s="103"/>
      <c r="D981" s="103"/>
      <c r="E981" s="103"/>
      <c r="F981" s="277"/>
      <c r="G981" s="277"/>
      <c r="H981" s="278"/>
      <c r="I981" s="277"/>
      <c r="J981" s="277"/>
      <c r="K981" s="277"/>
      <c r="L981" s="277"/>
      <c r="M981" s="277"/>
      <c r="N981" s="277"/>
      <c r="O981" s="277"/>
      <c r="P981" s="277"/>
      <c r="Q981" s="277"/>
      <c r="R981" s="277"/>
      <c r="S981" s="277"/>
      <c r="T981" s="518">
        <f t="shared" si="15"/>
        <v>0</v>
      </c>
      <c r="U981" s="277"/>
      <c r="V981" s="277"/>
      <c r="W981" s="277"/>
      <c r="X981" s="277"/>
      <c r="Y981" s="277"/>
      <c r="Z981" s="277"/>
      <c r="AA981" s="277"/>
      <c r="AB981" s="277"/>
      <c r="AC981" s="279"/>
    </row>
    <row r="982" spans="1:29" s="280" customFormat="1" ht="15">
      <c r="A982" s="277"/>
      <c r="B982" s="277"/>
      <c r="C982" s="103"/>
      <c r="D982" s="103"/>
      <c r="E982" s="103"/>
      <c r="F982" s="277"/>
      <c r="G982" s="277"/>
      <c r="H982" s="278"/>
      <c r="I982" s="277"/>
      <c r="J982" s="277"/>
      <c r="K982" s="277"/>
      <c r="L982" s="277"/>
      <c r="M982" s="277"/>
      <c r="N982" s="277"/>
      <c r="O982" s="277"/>
      <c r="P982" s="277"/>
      <c r="Q982" s="277"/>
      <c r="R982" s="277"/>
      <c r="S982" s="277"/>
      <c r="T982" s="518">
        <f t="shared" si="15"/>
        <v>0</v>
      </c>
      <c r="U982" s="277"/>
      <c r="V982" s="277"/>
      <c r="W982" s="277"/>
      <c r="X982" s="277"/>
      <c r="Y982" s="277"/>
      <c r="Z982" s="277"/>
      <c r="AA982" s="277"/>
      <c r="AB982" s="277"/>
      <c r="AC982" s="279"/>
    </row>
    <row r="983" spans="1:29" s="280" customFormat="1" ht="15">
      <c r="A983" s="277"/>
      <c r="B983" s="277"/>
      <c r="C983" s="103"/>
      <c r="D983" s="103"/>
      <c r="E983" s="103"/>
      <c r="F983" s="277"/>
      <c r="G983" s="277"/>
      <c r="H983" s="278"/>
      <c r="I983" s="277"/>
      <c r="J983" s="277"/>
      <c r="K983" s="277"/>
      <c r="L983" s="277"/>
      <c r="M983" s="277"/>
      <c r="N983" s="277"/>
      <c r="O983" s="277"/>
      <c r="P983" s="277"/>
      <c r="Q983" s="277"/>
      <c r="R983" s="277"/>
      <c r="S983" s="277"/>
      <c r="T983" s="518">
        <f t="shared" si="15"/>
        <v>0</v>
      </c>
      <c r="U983" s="277"/>
      <c r="V983" s="277"/>
      <c r="W983" s="277"/>
      <c r="X983" s="277"/>
      <c r="Y983" s="277"/>
      <c r="Z983" s="277"/>
      <c r="AA983" s="277"/>
      <c r="AB983" s="277"/>
      <c r="AC983" s="279"/>
    </row>
    <row r="984" spans="1:29" s="280" customFormat="1" ht="15">
      <c r="A984" s="277"/>
      <c r="B984" s="277"/>
      <c r="C984" s="103"/>
      <c r="D984" s="103"/>
      <c r="E984" s="103"/>
      <c r="F984" s="277"/>
      <c r="G984" s="277"/>
      <c r="H984" s="278"/>
      <c r="I984" s="277"/>
      <c r="J984" s="277"/>
      <c r="K984" s="277"/>
      <c r="L984" s="277"/>
      <c r="M984" s="277"/>
      <c r="N984" s="277"/>
      <c r="O984" s="277"/>
      <c r="P984" s="277"/>
      <c r="Q984" s="277"/>
      <c r="R984" s="277"/>
      <c r="S984" s="277"/>
      <c r="T984" s="518">
        <f t="shared" si="15"/>
        <v>0</v>
      </c>
      <c r="U984" s="277"/>
      <c r="V984" s="277"/>
      <c r="W984" s="277"/>
      <c r="X984" s="277"/>
      <c r="Y984" s="277"/>
      <c r="Z984" s="277"/>
      <c r="AA984" s="277"/>
      <c r="AB984" s="277"/>
      <c r="AC984" s="279"/>
    </row>
    <row r="985" spans="1:29" s="280" customFormat="1" ht="15">
      <c r="A985" s="277"/>
      <c r="B985" s="277"/>
      <c r="C985" s="103"/>
      <c r="D985" s="103"/>
      <c r="E985" s="103"/>
      <c r="F985" s="277"/>
      <c r="G985" s="277"/>
      <c r="H985" s="278"/>
      <c r="I985" s="277"/>
      <c r="J985" s="277"/>
      <c r="K985" s="277"/>
      <c r="L985" s="277"/>
      <c r="M985" s="277"/>
      <c r="N985" s="277"/>
      <c r="O985" s="277"/>
      <c r="P985" s="277"/>
      <c r="Q985" s="277"/>
      <c r="R985" s="277"/>
      <c r="S985" s="277"/>
      <c r="T985" s="518">
        <f t="shared" si="15"/>
        <v>0</v>
      </c>
      <c r="U985" s="277"/>
      <c r="V985" s="277"/>
      <c r="W985" s="277"/>
      <c r="X985" s="277"/>
      <c r="Y985" s="277"/>
      <c r="Z985" s="277"/>
      <c r="AA985" s="277"/>
      <c r="AB985" s="277"/>
      <c r="AC985" s="279"/>
    </row>
    <row r="986" spans="1:29" s="280" customFormat="1" ht="15">
      <c r="A986" s="277"/>
      <c r="B986" s="277"/>
      <c r="C986" s="103"/>
      <c r="D986" s="103"/>
      <c r="E986" s="103"/>
      <c r="F986" s="277"/>
      <c r="G986" s="277"/>
      <c r="H986" s="278"/>
      <c r="I986" s="277"/>
      <c r="J986" s="277"/>
      <c r="K986" s="277"/>
      <c r="L986" s="277"/>
      <c r="M986" s="277"/>
      <c r="N986" s="277"/>
      <c r="O986" s="277"/>
      <c r="P986" s="277"/>
      <c r="Q986" s="277"/>
      <c r="R986" s="277"/>
      <c r="S986" s="277"/>
      <c r="T986" s="518">
        <f t="shared" si="15"/>
        <v>0</v>
      </c>
      <c r="U986" s="277"/>
      <c r="V986" s="277"/>
      <c r="W986" s="277"/>
      <c r="X986" s="277"/>
      <c r="Y986" s="277"/>
      <c r="Z986" s="277"/>
      <c r="AA986" s="277"/>
      <c r="AB986" s="277"/>
      <c r="AC986" s="279"/>
    </row>
    <row r="987" spans="1:29" s="280" customFormat="1" ht="15">
      <c r="A987" s="277"/>
      <c r="B987" s="277"/>
      <c r="C987" s="103"/>
      <c r="D987" s="103"/>
      <c r="E987" s="103"/>
      <c r="F987" s="277"/>
      <c r="G987" s="277"/>
      <c r="H987" s="278"/>
      <c r="I987" s="277"/>
      <c r="J987" s="277"/>
      <c r="K987" s="277"/>
      <c r="L987" s="277"/>
      <c r="M987" s="277"/>
      <c r="N987" s="277"/>
      <c r="O987" s="277"/>
      <c r="P987" s="277"/>
      <c r="Q987" s="277"/>
      <c r="R987" s="277"/>
      <c r="S987" s="277"/>
      <c r="T987" s="518">
        <f t="shared" si="15"/>
        <v>0</v>
      </c>
      <c r="U987" s="277"/>
      <c r="V987" s="277"/>
      <c r="W987" s="277"/>
      <c r="X987" s="277"/>
      <c r="Y987" s="277"/>
      <c r="Z987" s="277"/>
      <c r="AA987" s="277"/>
      <c r="AB987" s="277"/>
      <c r="AC987" s="279"/>
    </row>
    <row r="988" spans="1:29" s="280" customFormat="1" ht="15">
      <c r="A988" s="277"/>
      <c r="B988" s="277"/>
      <c r="C988" s="103"/>
      <c r="D988" s="103"/>
      <c r="E988" s="103"/>
      <c r="F988" s="277"/>
      <c r="G988" s="277"/>
      <c r="H988" s="278"/>
      <c r="I988" s="277"/>
      <c r="J988" s="277"/>
      <c r="K988" s="277"/>
      <c r="L988" s="277"/>
      <c r="M988" s="277"/>
      <c r="N988" s="277"/>
      <c r="O988" s="277"/>
      <c r="P988" s="277"/>
      <c r="Q988" s="277"/>
      <c r="R988" s="277"/>
      <c r="S988" s="277"/>
      <c r="T988" s="518">
        <f t="shared" si="15"/>
        <v>0</v>
      </c>
      <c r="U988" s="277"/>
      <c r="V988" s="277"/>
      <c r="W988" s="277"/>
      <c r="X988" s="277"/>
      <c r="Y988" s="277"/>
      <c r="Z988" s="277"/>
      <c r="AA988" s="277"/>
      <c r="AB988" s="277"/>
      <c r="AC988" s="279"/>
    </row>
    <row r="989" spans="1:29" s="280" customFormat="1" ht="15">
      <c r="A989" s="277"/>
      <c r="B989" s="277"/>
      <c r="C989" s="103"/>
      <c r="D989" s="103"/>
      <c r="E989" s="103"/>
      <c r="F989" s="277"/>
      <c r="G989" s="277"/>
      <c r="H989" s="278"/>
      <c r="I989" s="277"/>
      <c r="J989" s="277"/>
      <c r="K989" s="277"/>
      <c r="L989" s="277"/>
      <c r="M989" s="277"/>
      <c r="N989" s="277"/>
      <c r="O989" s="277"/>
      <c r="P989" s="277"/>
      <c r="Q989" s="277"/>
      <c r="R989" s="277"/>
      <c r="S989" s="277"/>
      <c r="T989" s="518">
        <f t="shared" si="15"/>
        <v>0</v>
      </c>
      <c r="U989" s="277"/>
      <c r="V989" s="277"/>
      <c r="W989" s="277"/>
      <c r="X989" s="277"/>
      <c r="Y989" s="277"/>
      <c r="Z989" s="277"/>
      <c r="AA989" s="277"/>
      <c r="AB989" s="277"/>
      <c r="AC989" s="279"/>
    </row>
    <row r="990" spans="1:29" s="280" customFormat="1" ht="15">
      <c r="A990" s="277"/>
      <c r="B990" s="277"/>
      <c r="C990" s="103"/>
      <c r="D990" s="103"/>
      <c r="E990" s="103"/>
      <c r="F990" s="277"/>
      <c r="G990" s="277"/>
      <c r="H990" s="278"/>
      <c r="I990" s="277"/>
      <c r="J990" s="277"/>
      <c r="K990" s="277"/>
      <c r="L990" s="277"/>
      <c r="M990" s="277"/>
      <c r="N990" s="277"/>
      <c r="O990" s="277"/>
      <c r="P990" s="277"/>
      <c r="Q990" s="277"/>
      <c r="R990" s="277"/>
      <c r="S990" s="277"/>
      <c r="T990" s="518">
        <f t="shared" si="15"/>
        <v>0</v>
      </c>
      <c r="U990" s="277"/>
      <c r="V990" s="277"/>
      <c r="W990" s="277"/>
      <c r="X990" s="277"/>
      <c r="Y990" s="277"/>
      <c r="Z990" s="277"/>
      <c r="AA990" s="277"/>
      <c r="AB990" s="277"/>
      <c r="AC990" s="279"/>
    </row>
    <row r="991" spans="1:29" s="280" customFormat="1" ht="15">
      <c r="A991" s="277"/>
      <c r="B991" s="277"/>
      <c r="C991" s="103"/>
      <c r="D991" s="103"/>
      <c r="E991" s="103"/>
      <c r="F991" s="277"/>
      <c r="G991" s="277"/>
      <c r="H991" s="278"/>
      <c r="I991" s="277"/>
      <c r="J991" s="277"/>
      <c r="K991" s="277"/>
      <c r="L991" s="277"/>
      <c r="M991" s="277"/>
      <c r="N991" s="277"/>
      <c r="O991" s="277"/>
      <c r="P991" s="277"/>
      <c r="Q991" s="277"/>
      <c r="R991" s="277"/>
      <c r="S991" s="277"/>
      <c r="T991" s="518">
        <f t="shared" si="15"/>
        <v>0</v>
      </c>
      <c r="U991" s="277"/>
      <c r="V991" s="277"/>
      <c r="W991" s="277"/>
      <c r="X991" s="277"/>
      <c r="Y991" s="277"/>
      <c r="Z991" s="277"/>
      <c r="AA991" s="277"/>
      <c r="AB991" s="277"/>
      <c r="AC991" s="279"/>
    </row>
    <row r="992" spans="1:29" s="280" customFormat="1" ht="15">
      <c r="A992" s="277"/>
      <c r="B992" s="277"/>
      <c r="C992" s="103"/>
      <c r="D992" s="103"/>
      <c r="E992" s="103"/>
      <c r="F992" s="277"/>
      <c r="G992" s="277"/>
      <c r="H992" s="278"/>
      <c r="I992" s="277"/>
      <c r="J992" s="277"/>
      <c r="K992" s="277"/>
      <c r="L992" s="277"/>
      <c r="M992" s="277"/>
      <c r="N992" s="277"/>
      <c r="O992" s="277"/>
      <c r="P992" s="277"/>
      <c r="Q992" s="277"/>
      <c r="R992" s="277"/>
      <c r="S992" s="277"/>
      <c r="T992" s="518">
        <f t="shared" si="15"/>
        <v>0</v>
      </c>
      <c r="U992" s="277"/>
      <c r="V992" s="277"/>
      <c r="W992" s="277"/>
      <c r="X992" s="277"/>
      <c r="Y992" s="277"/>
      <c r="Z992" s="277"/>
      <c r="AA992" s="277"/>
      <c r="AB992" s="277"/>
      <c r="AC992" s="279"/>
    </row>
    <row r="993" spans="1:29" s="280" customFormat="1" ht="15">
      <c r="A993" s="277"/>
      <c r="B993" s="277"/>
      <c r="C993" s="103"/>
      <c r="D993" s="103"/>
      <c r="E993" s="103"/>
      <c r="F993" s="277"/>
      <c r="G993" s="277"/>
      <c r="H993" s="278"/>
      <c r="I993" s="277"/>
      <c r="J993" s="277"/>
      <c r="K993" s="277"/>
      <c r="L993" s="277"/>
      <c r="M993" s="277"/>
      <c r="N993" s="277"/>
      <c r="O993" s="277"/>
      <c r="P993" s="277"/>
      <c r="Q993" s="277"/>
      <c r="R993" s="277"/>
      <c r="S993" s="277"/>
      <c r="T993" s="518">
        <f t="shared" si="15"/>
        <v>0</v>
      </c>
      <c r="U993" s="277"/>
      <c r="V993" s="277"/>
      <c r="W993" s="277"/>
      <c r="X993" s="277"/>
      <c r="Y993" s="277"/>
      <c r="Z993" s="277"/>
      <c r="AA993" s="277"/>
      <c r="AB993" s="277"/>
      <c r="AC993" s="279"/>
    </row>
    <row r="994" spans="1:29" s="280" customFormat="1" ht="15">
      <c r="A994" s="277"/>
      <c r="B994" s="277"/>
      <c r="C994" s="103"/>
      <c r="D994" s="103"/>
      <c r="E994" s="103"/>
      <c r="F994" s="277"/>
      <c r="G994" s="277"/>
      <c r="H994" s="278"/>
      <c r="I994" s="277"/>
      <c r="J994" s="277"/>
      <c r="K994" s="277"/>
      <c r="L994" s="277"/>
      <c r="M994" s="277"/>
      <c r="N994" s="277"/>
      <c r="O994" s="277"/>
      <c r="P994" s="277"/>
      <c r="Q994" s="277"/>
      <c r="R994" s="277"/>
      <c r="S994" s="277"/>
      <c r="T994" s="518">
        <f t="shared" si="15"/>
        <v>0</v>
      </c>
      <c r="U994" s="277"/>
      <c r="V994" s="277"/>
      <c r="W994" s="277"/>
      <c r="X994" s="277"/>
      <c r="Y994" s="277"/>
      <c r="Z994" s="277"/>
      <c r="AA994" s="277"/>
      <c r="AB994" s="277"/>
      <c r="AC994" s="279"/>
    </row>
    <row r="995" spans="1:29" s="280" customFormat="1" ht="15">
      <c r="A995" s="277"/>
      <c r="B995" s="277"/>
      <c r="C995" s="103"/>
      <c r="D995" s="103"/>
      <c r="E995" s="103"/>
      <c r="F995" s="277"/>
      <c r="G995" s="277"/>
      <c r="H995" s="278"/>
      <c r="I995" s="277"/>
      <c r="J995" s="277"/>
      <c r="K995" s="277"/>
      <c r="L995" s="277"/>
      <c r="M995" s="277"/>
      <c r="N995" s="277"/>
      <c r="O995" s="277"/>
      <c r="P995" s="277"/>
      <c r="Q995" s="277"/>
      <c r="R995" s="277"/>
      <c r="S995" s="277"/>
      <c r="T995" s="518">
        <f t="shared" si="15"/>
        <v>0</v>
      </c>
      <c r="U995" s="277"/>
      <c r="V995" s="277"/>
      <c r="W995" s="277"/>
      <c r="X995" s="277"/>
      <c r="Y995" s="277"/>
      <c r="Z995" s="277"/>
      <c r="AA995" s="277"/>
      <c r="AB995" s="277"/>
      <c r="AC995" s="279"/>
    </row>
    <row r="996" spans="1:29" s="280" customFormat="1" ht="15">
      <c r="A996" s="277"/>
      <c r="B996" s="277"/>
      <c r="C996" s="103"/>
      <c r="D996" s="103"/>
      <c r="E996" s="103"/>
      <c r="F996" s="277"/>
      <c r="G996" s="277"/>
      <c r="H996" s="278"/>
      <c r="I996" s="277"/>
      <c r="J996" s="277"/>
      <c r="K996" s="277"/>
      <c r="L996" s="277"/>
      <c r="M996" s="277"/>
      <c r="N996" s="277"/>
      <c r="O996" s="277"/>
      <c r="P996" s="277"/>
      <c r="Q996" s="277"/>
      <c r="R996" s="277"/>
      <c r="S996" s="277"/>
      <c r="T996" s="518">
        <f t="shared" si="15"/>
        <v>0</v>
      </c>
      <c r="U996" s="277"/>
      <c r="V996" s="277"/>
      <c r="W996" s="277"/>
      <c r="X996" s="277"/>
      <c r="Y996" s="277"/>
      <c r="Z996" s="277"/>
      <c r="AA996" s="277"/>
      <c r="AB996" s="277"/>
      <c r="AC996" s="279"/>
    </row>
    <row r="997" spans="1:29" s="280" customFormat="1" ht="15">
      <c r="A997" s="277"/>
      <c r="B997" s="277"/>
      <c r="C997" s="103"/>
      <c r="D997" s="103"/>
      <c r="E997" s="103"/>
      <c r="F997" s="277"/>
      <c r="G997" s="277"/>
      <c r="H997" s="278"/>
      <c r="I997" s="277"/>
      <c r="J997" s="277"/>
      <c r="K997" s="277"/>
      <c r="L997" s="277"/>
      <c r="M997" s="277"/>
      <c r="N997" s="277"/>
      <c r="O997" s="277"/>
      <c r="P997" s="277"/>
      <c r="Q997" s="277"/>
      <c r="R997" s="277"/>
      <c r="S997" s="277"/>
      <c r="T997" s="518">
        <f t="shared" si="15"/>
        <v>0</v>
      </c>
      <c r="U997" s="277"/>
      <c r="V997" s="277"/>
      <c r="W997" s="277"/>
      <c r="X997" s="277"/>
      <c r="Y997" s="277"/>
      <c r="Z997" s="277"/>
      <c r="AA997" s="277"/>
      <c r="AB997" s="277"/>
      <c r="AC997" s="279"/>
    </row>
    <row r="998" spans="1:29" s="280" customFormat="1" ht="15">
      <c r="A998" s="277"/>
      <c r="B998" s="277"/>
      <c r="C998" s="103"/>
      <c r="D998" s="103"/>
      <c r="E998" s="103"/>
      <c r="F998" s="277"/>
      <c r="G998" s="277"/>
      <c r="H998" s="278"/>
      <c r="I998" s="277"/>
      <c r="J998" s="277"/>
      <c r="K998" s="277"/>
      <c r="L998" s="277"/>
      <c r="M998" s="277"/>
      <c r="N998" s="277"/>
      <c r="O998" s="277"/>
      <c r="P998" s="277"/>
      <c r="Q998" s="277"/>
      <c r="R998" s="277"/>
      <c r="S998" s="277"/>
      <c r="T998" s="518">
        <f t="shared" si="15"/>
        <v>0</v>
      </c>
      <c r="U998" s="277"/>
      <c r="V998" s="277"/>
      <c r="W998" s="277"/>
      <c r="X998" s="277"/>
      <c r="Y998" s="277"/>
      <c r="Z998" s="277"/>
      <c r="AA998" s="277"/>
      <c r="AB998" s="277"/>
      <c r="AC998" s="279"/>
    </row>
    <row r="999" spans="1:29" s="280" customFormat="1" ht="15">
      <c r="A999" s="277"/>
      <c r="B999" s="277"/>
      <c r="C999" s="103"/>
      <c r="D999" s="103"/>
      <c r="E999" s="103"/>
      <c r="F999" s="277"/>
      <c r="G999" s="277"/>
      <c r="H999" s="278"/>
      <c r="I999" s="277"/>
      <c r="J999" s="277"/>
      <c r="K999" s="277"/>
      <c r="L999" s="277"/>
      <c r="M999" s="277"/>
      <c r="N999" s="277"/>
      <c r="O999" s="277"/>
      <c r="P999" s="277"/>
      <c r="Q999" s="277"/>
      <c r="R999" s="277"/>
      <c r="S999" s="277"/>
      <c r="T999" s="518">
        <f t="shared" si="15"/>
        <v>0</v>
      </c>
      <c r="U999" s="277"/>
      <c r="V999" s="277"/>
      <c r="W999" s="277"/>
      <c r="X999" s="277"/>
      <c r="Y999" s="277"/>
      <c r="Z999" s="277"/>
      <c r="AA999" s="277"/>
      <c r="AB999" s="277"/>
      <c r="AC999" s="279"/>
    </row>
    <row r="1000" spans="1:29" ht="15">
      <c r="A1000" s="277"/>
      <c r="B1000" s="277"/>
      <c r="C1000" s="103"/>
      <c r="D1000" s="103"/>
      <c r="E1000" s="103"/>
      <c r="F1000" s="277"/>
      <c r="G1000" s="277"/>
      <c r="H1000" s="278"/>
      <c r="I1000" s="277"/>
      <c r="J1000" s="277"/>
      <c r="K1000" s="277"/>
      <c r="L1000" s="277"/>
      <c r="M1000" s="277"/>
      <c r="N1000" s="277"/>
      <c r="O1000" s="277"/>
      <c r="P1000" s="277"/>
      <c r="Q1000" s="277"/>
      <c r="R1000" s="277"/>
      <c r="S1000" s="277"/>
      <c r="T1000" s="518">
        <f t="shared" si="15"/>
        <v>0</v>
      </c>
      <c r="U1000" s="277"/>
      <c r="V1000" s="277"/>
      <c r="W1000" s="277"/>
      <c r="X1000" s="277"/>
      <c r="Y1000" s="277"/>
      <c r="Z1000" s="277"/>
      <c r="AA1000" s="277"/>
      <c r="AB1000" s="277"/>
      <c r="AC1000" s="279"/>
    </row>
  </sheetData>
  <sheetProtection algorithmName="SHA-512" hashValue="QmWLh8WdyvE3uIDvN1V0mfGpZAX8oFv8R84UiSxE9nNX2WpjQ2SQyY69O5oNK6NeBqsJ7EWKo061bSwArFD38g==" saltValue="e0jsyHJBgiRqhU5VbSr2RA==" spinCount="100000" sheet="1" objects="1" scenarios="1" formatCells="0" formatColumns="0" formatRows="0" insertRows="0"/>
  <dataConsolidate link="1"/>
  <mergeCells count="11">
    <mergeCell ref="A7:AC7"/>
    <mergeCell ref="P2:S2"/>
    <mergeCell ref="M10:S10"/>
    <mergeCell ref="A10:E10"/>
    <mergeCell ref="A9:E9"/>
    <mergeCell ref="F9:G9"/>
    <mergeCell ref="Y9:Z9"/>
    <mergeCell ref="Y10:Z10"/>
    <mergeCell ref="M8:T8"/>
    <mergeCell ref="D3:O3"/>
    <mergeCell ref="I9:T9"/>
  </mergeCells>
  <conditionalFormatting sqref="M13:S1000">
    <cfRule type="expression" priority="63" stopIfTrue="1">
      <formula>COUNTIF($M13:$S13,"&lt;&gt;"&amp;"")&gt;0</formula>
    </cfRule>
  </conditionalFormatting>
  <conditionalFormatting sqref="E14:E16 E18:E1000 A237:C1000 A236:B236 A18:C235 A16:A17 C16 A14:C15">
    <cfRule type="expression" dxfId="186" priority="61">
      <formula>LEN(A14)&gt;256</formula>
    </cfRule>
  </conditionalFormatting>
  <conditionalFormatting sqref="AC13:AC1000">
    <cfRule type="expression" dxfId="185" priority="56">
      <formula>LEN(AC13)&gt;4000</formula>
    </cfRule>
  </conditionalFormatting>
  <conditionalFormatting sqref="C18:C234 C237:C1000 C14:C16">
    <cfRule type="expression" dxfId="184" priority="269">
      <formula>AND(ISBLANK(C14),SUM(COUNTIF(A14:S14,"&lt;&gt;"&amp;""),COUNTIF(U14,"&lt;&gt;"&amp;""),COUNTIF(W14:AC14,"&lt;&gt;"&amp;"")&gt;0))</formula>
    </cfRule>
  </conditionalFormatting>
  <conditionalFormatting sqref="F22:G23 F14:F16 F18:F1000">
    <cfRule type="expression" dxfId="183" priority="270">
      <formula>AND(ISBLANK(F14),SUM(COUNTIF(A14:S14,"&lt;&gt;"&amp;""),COUNTIF(U14,"&lt;&gt;"&amp;""),COUNTIF(W14:AC14,"&lt;&gt;"&amp;"")&gt;0))</formula>
    </cfRule>
  </conditionalFormatting>
  <conditionalFormatting sqref="I14:S1000">
    <cfRule type="expression" dxfId="182" priority="273">
      <formula>AND(ISBLANK(I14),SUM(COUNTIF($A14:$S14,"&lt;&gt;"&amp;""),COUNTIF($U14,"&lt;&gt;"&amp;""),COUNTIF($W14:$AC14,"&lt;&gt;"&amp;"")&gt;0))</formula>
    </cfRule>
  </conditionalFormatting>
  <conditionalFormatting sqref="B18:B1000 B14">
    <cfRule type="expression" dxfId="181" priority="274">
      <formula>AND(ISBLANK(B14),SUM(COUNTIF(A14:S14,"&lt;&gt;"&amp;""),COUNTIF(U14,"&lt;&gt;"&amp;""),COUNTIF(W14:AC14,"&lt;&gt;"&amp;"")&gt;0))</formula>
    </cfRule>
  </conditionalFormatting>
  <conditionalFormatting sqref="Y19:Y1000">
    <cfRule type="expression" dxfId="180" priority="277">
      <formula>AND(ISBLANK(Y19),SUM(COUNTIF(A19:S19,"&lt;&gt;"&amp;""),COUNTIF(U19,"&lt;&gt;"&amp;""),COUNTIF(V19:AC19,"&lt;&gt;"&amp;"")&gt;0))</formula>
    </cfRule>
  </conditionalFormatting>
  <conditionalFormatting sqref="Z18:Z1000">
    <cfRule type="expression" dxfId="179" priority="278">
      <formula>AND(ISBLANK(Z18),SUM(COUNTIF(A18:S18,"&lt;&gt;"&amp;""),COUNTIF(U18,"&lt;&gt;"&amp;""),COUNTIF(V18:AC18,"&lt;&gt;"&amp;"")&gt;0))</formula>
    </cfRule>
  </conditionalFormatting>
  <conditionalFormatting sqref="E18:E1000 E14:E16">
    <cfRule type="expression" dxfId="178" priority="283">
      <formula>AND(ISBLANK(E14),SUM(COUNTIF(A14:S14,"&lt;&gt;"&amp;""),COUNTIF(U14,"&lt;&gt;"&amp;""),COUNTIF(W14:AC14,"&lt;&gt;"&amp;"")&gt;0))</formula>
    </cfRule>
  </conditionalFormatting>
  <conditionalFormatting sqref="L13:L1000">
    <cfRule type="expression" priority="35" stopIfTrue="1">
      <formula>COUNTIF($M13:$S13,"&lt;&gt;"&amp;"")&gt;0</formula>
    </cfRule>
  </conditionalFormatting>
  <conditionalFormatting sqref="K13:K1000">
    <cfRule type="expression" priority="32" stopIfTrue="1">
      <formula>COUNTIF($M13:$S13,"&lt;&gt;"&amp;"")&gt;0</formula>
    </cfRule>
  </conditionalFormatting>
  <conditionalFormatting sqref="J13:J1000">
    <cfRule type="expression" priority="29" stopIfTrue="1">
      <formula>COUNTIF($M13:$S13,"&lt;&gt;"&amp;"")&gt;0</formula>
    </cfRule>
  </conditionalFormatting>
  <conditionalFormatting sqref="I13:I1000">
    <cfRule type="expression" priority="26" stopIfTrue="1">
      <formula>COUNTIF($M13:$S13,"&lt;&gt;"&amp;"")&gt;0</formula>
    </cfRule>
  </conditionalFormatting>
  <conditionalFormatting sqref="D13">
    <cfRule type="expression" dxfId="177" priority="16">
      <formula>LEN(D13)&gt;256</formula>
    </cfRule>
  </conditionalFormatting>
  <conditionalFormatting sqref="G13:G16 G18:G1000">
    <cfRule type="expression" dxfId="176" priority="656">
      <formula>AND(ISBLANK(G13),SUM(COUNTIF(B13:S13,"&lt;&gt;"&amp;""),COUNTIF(U13,"&lt;&gt;"&amp;""),COUNTIF(W13:AC13,"&lt;&gt;"&amp;"")&gt;0))</formula>
    </cfRule>
  </conditionalFormatting>
  <conditionalFormatting sqref="W13:W1000">
    <cfRule type="expression" dxfId="175" priority="657">
      <formula>AND(ISBLANK(W13),SUM(COUNTIF(B13:S13,"&lt;&gt;"&amp;""),COUNTIF(U13,"&lt;&gt;"&amp;""),COUNTIF(W13:AC13,"&lt;&gt;"&amp;"")&gt;0))</formula>
    </cfRule>
  </conditionalFormatting>
  <conditionalFormatting sqref="I13:S13">
    <cfRule type="expression" dxfId="174" priority="659">
      <formula>AND(ISBLANK(I13),SUM(COUNTIF($B13:$S13,"&lt;&gt;"&amp;""),COUNTIF($U13,"&lt;&gt;"&amp;""),COUNTIF($W13:$AC13,"&lt;&gt;"&amp;"")&gt;0))</formula>
    </cfRule>
  </conditionalFormatting>
  <conditionalFormatting sqref="Y13:Y22">
    <cfRule type="expression" dxfId="173" priority="664">
      <formula>AND(ISBLANK(Y13),SUM(COUNTIF(B13:S13,"&lt;&gt;"&amp;""),COUNTIF(U13,"&lt;&gt;"&amp;""),COUNTIF(V13:AA13,"&lt;&gt;"&amp;"")&gt;0))</formula>
    </cfRule>
  </conditionalFormatting>
  <conditionalFormatting sqref="Z13:Z22">
    <cfRule type="expression" dxfId="172" priority="665">
      <formula>AND(ISBLANK(Z13),SUM(COUNTIF(B13:S13,"&lt;&gt;"&amp;""),COUNTIF(U13,"&lt;&gt;"&amp;""),COUNTIF(V13:AA13,"&lt;&gt;"&amp;"")&gt;0))</formula>
    </cfRule>
  </conditionalFormatting>
  <conditionalFormatting sqref="Y13:Y1000">
    <cfRule type="expression" dxfId="171" priority="666">
      <formula>AND(ISBLANK(Y13),SUM(COUNTIF(B13:S13,"&lt;&gt;"&amp;""),COUNTIF(U13:W13,"&lt;&gt;"&amp;""),COUNTIF(Z13:AC13,"&lt;&gt;"&amp;"")&gt;0))</formula>
    </cfRule>
  </conditionalFormatting>
  <conditionalFormatting sqref="Z13:Z1000">
    <cfRule type="expression" dxfId="170" priority="667">
      <formula>AND(ISBLANK(Z13),SUM(COUNTIF(B13:S13,"&lt;&gt;"&amp;""),COUNTIF(U13:Y13,"&lt;&gt;"&amp;""),COUNTIF(AA13:AC13,"&lt;&gt;"&amp;"")&gt;0))</formula>
    </cfRule>
  </conditionalFormatting>
  <conditionalFormatting sqref="AA13:AA1000">
    <cfRule type="expression" dxfId="169" priority="668">
      <formula>AND(ISBLANK(AA13),SUM(COUNTIF(B13:S13,"&lt;&gt;"&amp;""),COUNTIF(U13:Z13,"&lt;&gt;"&amp;""),COUNTIF(AB13:AC13,"&lt;&gt;"&amp;"")&gt;0))</formula>
    </cfRule>
  </conditionalFormatting>
  <conditionalFormatting sqref="AB13:AB1000">
    <cfRule type="expression" dxfId="168" priority="669">
      <formula>AND(ISBLANK(AB13),SUM(COUNTIF(B13:S13,"&lt;&gt;"&amp;""),COUNTIF(U13:AA13,"&lt;&gt;"&amp;""),COUNTIF(AC13,"&lt;&gt;"&amp;"")&gt;0))</formula>
    </cfRule>
  </conditionalFormatting>
  <conditionalFormatting sqref="H234:H1000 H13:H17">
    <cfRule type="expression" dxfId="167" priority="670">
      <formula>AND(ISBLANK(H13),SUM(COUNTIF(B13:S13,"&lt;&gt;"&amp;""),COUNTIF(U13,"&lt;&gt;"&amp;""),COUNTIF(W13:AC13,"&lt;&gt;"&amp;"")&gt;0))</formula>
    </cfRule>
    <cfRule type="expression" dxfId="166" priority="671">
      <formula>ISTEXT(H13)</formula>
    </cfRule>
  </conditionalFormatting>
  <conditionalFormatting sqref="X13:X1000">
    <cfRule type="expression" dxfId="165" priority="680">
      <formula>AND(ISBLANK(X13),SUM(COUNTIF(B13:S13,"&lt;&gt;"&amp;""),COUNTIF(U13,"&lt;&gt;"&amp;""),COUNTIF(X13:AC13,"&lt;&gt;"&amp;"")&gt;0))</formula>
    </cfRule>
  </conditionalFormatting>
  <conditionalFormatting sqref="B13">
    <cfRule type="expression" dxfId="164" priority="682">
      <formula>LEN(B13)&gt;256</formula>
    </cfRule>
    <cfRule type="expression" dxfId="163" priority="683">
      <formula>AND(ISBLANK(B13),SUM(COUNTIF($B13:$S13,"&lt;&gt;"&amp;""),COUNTIF($U13:$AF13,"&lt;&gt;"&amp;""),COUNTIF($AH13:$AS13,"&lt;&gt;"&amp;""),COUNTIF($AU13:$BH13,"&lt;&gt;"&amp;"")&gt;0))</formula>
    </cfRule>
  </conditionalFormatting>
  <conditionalFormatting sqref="E13">
    <cfRule type="expression" dxfId="162" priority="684">
      <formula>AND(ISBLANK(E13),SUM(COUNTIF($B13:$S13,"&lt;&gt;"&amp;""),COUNTIF($U13:$AF13,"&lt;&gt;"&amp;""),COUNTIF($AH13:$AS13,"&lt;&gt;"&amp;""),COUNTIF($AU13:$BI13,"&lt;&gt;"&amp;"")&gt;0))</formula>
    </cfRule>
    <cfRule type="expression" dxfId="161" priority="685">
      <formula>LEN($E$13)&gt;256</formula>
    </cfRule>
  </conditionalFormatting>
  <conditionalFormatting sqref="D17">
    <cfRule type="expression" dxfId="160" priority="6">
      <formula>LEN(D17)&gt;256</formula>
    </cfRule>
  </conditionalFormatting>
  <conditionalFormatting sqref="E17">
    <cfRule type="expression" dxfId="159" priority="5">
      <formula>LEN($E$13)&gt;256</formula>
    </cfRule>
  </conditionalFormatting>
  <conditionalFormatting sqref="E17">
    <cfRule type="expression" dxfId="158" priority="4">
      <formula>AND(ISBLANK(E17),SUM(COUNTIF($A17:$S17,"&lt;&gt;"&amp;""),COUNTIF($U17:$AF17,"&lt;&gt;"&amp;""),COUNTIF($AH17:$AS17,"&lt;&gt;"&amp;""),COUNTIF($AU17:$BI17,"&lt;&gt;"&amp;"")&gt;0))</formula>
    </cfRule>
  </conditionalFormatting>
  <conditionalFormatting sqref="B17">
    <cfRule type="expression" dxfId="157" priority="7">
      <formula>LEN(B17)&gt;256</formula>
    </cfRule>
    <cfRule type="expression" dxfId="156" priority="8">
      <formula>AND(ISBLANK(B17),SUM(COUNTIF($A17:$S17,"&lt;&gt;"&amp;""),COUNTIF($U17:$AF17,"&lt;&gt;"&amp;""),COUNTIF($AH17:$AS17,"&lt;&gt;"&amp;""),COUNTIF($AU17:$BH17,"&lt;&gt;"&amp;"")&gt;0))</formula>
    </cfRule>
  </conditionalFormatting>
  <conditionalFormatting sqref="C17">
    <cfRule type="expression" dxfId="155" priority="9">
      <formula>AND(ISBLANK(C17),SUM(COUNTIF($A17:$S17,"&lt;&gt;"&amp;""),COUNTIF($U17:$AF17,"&lt;&gt;"&amp;""),COUNTIF($AH17:$AS17,"&lt;&gt;"&amp;""),COUNTIF($AU17:$BH17,"&lt;&gt;"&amp;"")&gt;0))</formula>
    </cfRule>
    <cfRule type="expression" dxfId="154" priority="10">
      <formula>LEN(C17)&gt;256</formula>
    </cfRule>
  </conditionalFormatting>
  <conditionalFormatting sqref="F17">
    <cfRule type="expression" dxfId="153" priority="11">
      <formula>AND(ISBLANK(F17),SUM(COUNTIF($A17:$S17,"&lt;&gt;"&amp;""),COUNTIF($U17:$AF17,"&lt;&gt;"&amp;""),COUNTIF($AH17:$AS17,"&lt;&gt;"&amp;""),COUNTIF($AU17:$BI17,"&lt;&gt;"&amp;"")&gt;0))</formula>
    </cfRule>
    <cfRule type="expression" dxfId="152" priority="12">
      <formula>LEN($E$13)&gt;256</formula>
    </cfRule>
  </conditionalFormatting>
  <conditionalFormatting sqref="C235">
    <cfRule type="expression" dxfId="151" priority="959">
      <formula>AND(ISBLANK(C235),SUM(COUNTIF(A236:S236,"&lt;&gt;"&amp;""),COUNTIF(U236,"&lt;&gt;"&amp;""),COUNTIF(W236:AC236,"&lt;&gt;"&amp;"")&gt;0))</formula>
    </cfRule>
  </conditionalFormatting>
  <conditionalFormatting sqref="G24:G36">
    <cfRule type="expression" dxfId="150" priority="2">
      <formula>AND(ISBLANK(G24),SUM(COUNTIF(B24:T24,"&lt;&gt;"&amp;""),COUNTIF(V24,"&lt;&gt;"&amp;""),COUNTIF(X24:AD24,"&lt;&gt;"&amp;"")&gt;0))</formula>
    </cfRule>
  </conditionalFormatting>
  <conditionalFormatting sqref="G38:G41">
    <cfRule type="expression" dxfId="149" priority="1">
      <formula>AND(ISBLANK(G38),SUM(COUNTIF(B38:T38,"&lt;&gt;"&amp;""),COUNTIF(V38,"&lt;&gt;"&amp;""),COUNTIF(X38:AD38,"&lt;&gt;"&amp;"")&gt;0))</formula>
    </cfRule>
  </conditionalFormatting>
  <conditionalFormatting sqref="B15">
    <cfRule type="expression" dxfId="148" priority="970">
      <formula>AND(ISBLANK(B15),SUM(COUNTIF(A16:S16,"&lt;&gt;"&amp;""),COUNTIF(U16,"&lt;&gt;"&amp;""),COUNTIF(W16:AC16,"&lt;&gt;"&amp;"")&gt;0))</formula>
    </cfRule>
  </conditionalFormatting>
  <dataValidations xWindow="1105" yWindow="793" count="34">
    <dataValidation type="list" allowBlank="1" showInputMessage="1" showErrorMessage="1" sqref="F1:F2 F1001:F1048576" xr:uid="{00000000-0002-0000-0500-000001000000}">
      <formula1>"SFA,SFD,2 to 4,5+,ADU,MH"</formula1>
    </dataValidation>
    <dataValidation type="date" allowBlank="1" showInputMessage="1" showErrorMessage="1" sqref="H12 H10:L10 H4:L5" xr:uid="{00000000-0002-0000-0500-000002000000}">
      <formula1>18264</formula1>
      <formula2>54789</formula2>
    </dataValidation>
    <dataValidation type="whole" allowBlank="1" showInputMessage="1" showErrorMessage="1" error="Please enter a number greater than 0" sqref="P2 M4:O5 M10:S11 M1001:S1048576" xr:uid="{00000000-0002-0000-0500-000003000000}">
      <formula1>0</formula1>
      <formula2>30000</formula2>
    </dataValidation>
    <dataValidation type="whole" allowBlank="1" showInputMessage="1" showErrorMessage="1" sqref="U9:U11 U4:U5 U1001:U1048576" xr:uid="{00000000-0002-0000-0500-000004000000}">
      <formula1>0</formula1>
      <formula2>20000</formula2>
    </dataValidation>
    <dataValidation allowBlank="1" showInputMessage="1" sqref="P4:S4" xr:uid="{00000000-0002-0000-0500-000007000000}"/>
    <dataValidation allowBlank="1" showInputMessage="1" showErrorMessage="1" error="Please enter &quot;No&quot;,&quot;Yes-But no action taken&quot;, &quot;Yes-Approved&quot; , &quot;Yes-Denied&quot;  " sqref="W9:X12 W1:X6" xr:uid="{00000000-0002-0000-0500-000008000000}"/>
    <dataValidation operator="greaterThanOrEqual" allowBlank="1" showInputMessage="1" showErrorMessage="1" error="Please enter a number." sqref="Y11:Y12" xr:uid="{071978F1-841E-44F6-9ED0-5D325A60819A}"/>
    <dataValidation type="whole" operator="greaterThanOrEqual" allowBlank="1" showInputMessage="1" showErrorMessage="1" error="Please enter a number" sqref="Y12" xr:uid="{151F0C0E-8BC5-4A54-AF13-A45F338F8757}">
      <formula1>0</formula1>
    </dataValidation>
    <dataValidation allowBlank="1" showInputMessage="1" showErrorMessage="1" error="Please enter O for Ownership and R for Renter" sqref="Y11" xr:uid="{5FFB4B3B-AF7D-4701-BB8B-A5A3F3A80680}"/>
    <dataValidation type="list" allowBlank="1" showInputMessage="1" showErrorMessage="1" error="Please enter &quot;No&quot;,&quot;Yes-But no action taken&quot;, &quot;Yes-Approved&quot; , &quot;Yes-Denied&quot;  " sqref="W1001:X1048576" xr:uid="{00000000-0002-0000-0500-000005000000}">
      <formula1>"No,Yes-But no action taken,Yes-Approved,Yes-Denied"</formula1>
    </dataValidation>
    <dataValidation type="list" allowBlank="1" showInputMessage="1" showErrorMessage="1" sqref="G1001:G1048576" xr:uid="{00000000-0002-0000-0500-000000000000}">
      <formula1>"R,O"</formula1>
    </dataValidation>
    <dataValidation allowBlank="1" showInputMessage="1" showErrorMessage="1" prompt="Sum of units reported in this column. The date submitted must have occured during the APR year in order to be counted in this cell. If not seeing expected value in this cell, please check to ensure dates are valid." sqref="U12:V12 I12:S12" xr:uid="{C17FFEC3-5410-419B-9727-527D068A1E35}"/>
    <dataValidation allowBlank="1" showInputMessage="1" showErrorMessage="1" prompt="Local Jurisdiction Tracking ID – This may be the permit number or other identifier._x000a_Character Limit: 256" sqref="E13:E1000" xr:uid="{2ABBE8FA-5DC2-4F72-8E60-9DBE3CA4E385}"/>
    <dataValidation type="whole" allowBlank="1" showInputMessage="1" showErrorMessage="1" prompt="Total Approved Units by Project: Enter the number of units that the jurisdiction approved for this project application. If the project has not yet been approved, you may leave this blank. _x000a_" sqref="U13:U1000" xr:uid="{74B8B843-C563-4F6E-A962-731190F58C2E}">
      <formula1>0</formula1>
      <formula2>20000</formula2>
    </dataValidation>
    <dataValidation allowBlank="1" showInputMessage="1" showErrorMessage="1" prompt="Total Disapproved Units by Project If project was reviewed and disapproved, please enter the number that were disapproved." sqref="V13:V1000" xr:uid="{373BC78C-EB9A-402B-BE87-1D104E92711E}"/>
    <dataValidation allowBlank="1" showInputMessage="1" showErrorMessage="1" prompt="Notes: Use this field to enter any applicable notes about the project or development._x000a_Character Limit: 4000" sqref="AC13:AC1000" xr:uid="{62ABAEDD-37F1-4932-B1B5-75F6F29135E9}"/>
    <dataValidation type="whole" allowBlank="1" showInputMessage="1" showErrorMessage="1" error="Please enter a number greater than 0." prompt="Insert number of units that are very low-income deed restricted" sqref="M13:M1000" xr:uid="{A43A8208-9206-4AD1-B0D4-680480CFD0C7}">
      <formula1>0</formula1>
      <formula2>30000</formula2>
    </dataValidation>
    <dataValidation type="whole" allowBlank="1" showInputMessage="1" showErrorMessage="1" error="Please enter a number greater than 0." prompt="Insert number of units that are very low-income non-deed restricted" sqref="N13:N1000" xr:uid="{C0F5F144-7B28-4A84-A106-2EDD60B5D5FB}">
      <formula1>0</formula1>
      <formula2>30000</formula2>
    </dataValidation>
    <dataValidation type="whole" allowBlank="1" showInputMessage="1" showErrorMessage="1" error="Please enter a number greater than 0." prompt="Insert number of units that are low-income deed restricted" sqref="O13:O1000" xr:uid="{E8D76A4A-8FD6-433B-99DC-FBAC6529E606}">
      <formula1>0</formula1>
      <formula2>30000</formula2>
    </dataValidation>
    <dataValidation type="whole" allowBlank="1" showInputMessage="1" showErrorMessage="1" error="Please enter a number greater than 0." prompt="Insert number of units that are low-income non-deed restricted" sqref="P13:P1000" xr:uid="{FD248CC6-B7C4-4A20-B26D-8C79F3D74243}">
      <formula1>0</formula1>
      <formula2>30000</formula2>
    </dataValidation>
    <dataValidation type="whole" allowBlank="1" showInputMessage="1" showErrorMessage="1" error="Please enter a number greater than 0." prompt="Insert number of units that are moderate-income deed restricted" sqref="Q13:Q1000" xr:uid="{9449AD10-0DC5-42E5-A6F8-9C71023493DF}">
      <formula1>0</formula1>
      <formula2>30000</formula2>
    </dataValidation>
    <dataValidation type="whole" allowBlank="1" showInputMessage="1" showErrorMessage="1" error="Please enter a number greater than 0." prompt="Insert number of units that are moderate-income non-deed restricted" sqref="R13:R1000" xr:uid="{1F00FB4A-D10F-4F7C-A178-790F85119F1C}">
      <formula1>0</formula1>
      <formula2>30000</formula2>
    </dataValidation>
    <dataValidation type="whole" allowBlank="1" showInputMessage="1" showErrorMessage="1" error="Please enter a number greater than 0." prompt="Insert number of units that are above moderate-income" sqref="S13:S1000" xr:uid="{2D05FB6C-F144-4461-ABFC-AA0D3104A04E}">
      <formula1>0</formula1>
      <formula2>30000</formula2>
    </dataValidation>
    <dataValidation type="date" allowBlank="1" showInputMessage="1" showErrorMessage="1" error="Please enter a date" sqref="H1001:L1048576" xr:uid="{00000000-0002-0000-0500-00000A000000}">
      <formula1>18264</formula1>
      <formula2>54789</formula2>
    </dataValidation>
    <dataValidation type="date" allowBlank="1" showInputMessage="1" showErrorMessage="1" errorTitle="Please enter a date" error="Please Enter a Date" prompt="Date Application Submitted: Enter the date the housing development application was submitted. If the application was incomplete at the time of submittal, enter the date the application was determined complete." sqref="H13:H1000" xr:uid="{9CE3227C-2D87-4231-8830-50247B04761B}">
      <formula1>18264</formula1>
      <formula2>54789</formula2>
    </dataValidation>
    <dataValidation type="whole" allowBlank="1" showInputMessage="1" showErrorMessage="1" error="Please enter a number greater than 0." prompt="Insert number of units that are acutely low-income deed restricted" sqref="I13:I1000" xr:uid="{4B40506B-C7CC-4300-833E-11C956EBA17B}">
      <formula1>0</formula1>
      <formula2>30000</formula2>
    </dataValidation>
    <dataValidation type="whole" allowBlank="1" showInputMessage="1" showErrorMessage="1" error="Please enter a number greater than 0." prompt="Insert number of units that are acutely low-income non deed restricted" sqref="J13:J1000" xr:uid="{5FC1F422-0941-4B7A-80B8-1A737581CBC1}">
      <formula1>0</formula1>
      <formula2>30000</formula2>
    </dataValidation>
    <dataValidation type="whole" allowBlank="1" showInputMessage="1" showErrorMessage="1" error="Please enter a number greater than 0." prompt="Insert number of units that are extremely low-income deed restricted" sqref="K13:K1000" xr:uid="{B5492501-B35A-41B7-A326-67D2F11F7F0B}">
      <formula1>0</formula1>
      <formula2>30000</formula2>
    </dataValidation>
    <dataValidation type="whole" allowBlank="1" showInputMessage="1" showErrorMessage="1" error="Please enter a number greater than 0." prompt="Insert number of units that are extremely low-income non deed restricted" sqref="L13:L1000" xr:uid="{528F21EC-5396-4268-8A17-F2BD699E0789}">
      <formula1>0</formula1>
      <formula2>30000</formula2>
    </dataValidation>
    <dataValidation allowBlank="1" showInputMessage="1" showErrorMessage="1" prompt="Prior APN – Enter an APN previously associated with the parcel if applicable (optional field). Character Limit: 256" sqref="A14:A1000 B13" xr:uid="{84F74F54-28A7-4E6C-A9F2-D52804D934CA}"/>
    <dataValidation allowBlank="1" showInputMessage="1" showErrorMessage="1" prompt="Street Address – Enter the number and name of street._x000a_Character Limit: 256" sqref="D13 C14:C235 C237:C1000" xr:uid="{28CA8070-6758-48DE-B236-439E907F4412}"/>
    <dataValidation allowBlank="1" showInputMessage="1" showErrorMessage="1" prompt="Project Name – Enter the project name, if available (optional field)._x000a_Character Limit: 256" sqref="D13:D17 D234:D1000 H18:H233" xr:uid="{529A39A7-4C3F-48D8-A21B-D00E73618A62}"/>
    <dataValidation type="custom" errorStyle="information" allowBlank="1" showInputMessage="1" showErrorMessage="1" error="Please enter the number of proposed units in section five." sqref="T13:T1000" xr:uid="{00000000-0002-0000-0500-000009000000}">
      <formula1>D13 &lt;&gt; ""</formula1>
    </dataValidation>
    <dataValidation allowBlank="1" showInputMessage="1" showErrorMessage="1" prompt="Current APN – Enter the current available APN.  If necessary, enter additional APNs in the notes field._x000a_Character Limit: 256" sqref="B17:B1000 B13:B15" xr:uid="{D47AA8CC-9DB6-4A4A-AF3C-1D6F94542DF8}"/>
  </dataValidations>
  <printOptions horizontalCentered="1"/>
  <pageMargins left="0.7" right="0.7" top="0.75" bottom="0.75" header="0.3" footer="0.3"/>
  <pageSetup scale="39" fitToHeight="0" orientation="landscape" r:id="rId1"/>
  <legacyDrawing r:id="rId2"/>
  <extLst>
    <ext xmlns:x14="http://schemas.microsoft.com/office/spreadsheetml/2009/9/main" uri="{78C0D931-6437-407d-A8EE-F0AAD7539E65}">
      <x14:conditionalFormattings>
        <x14:conditionalFormatting xmlns:xm="http://schemas.microsoft.com/office/excel/2006/main">
          <x14:cfRule type="expression" priority="40" stopIfTrue="1" id="{2DEECBAA-DCC1-4050-9812-E93D211B4271}">
            <xm:f>Admin!$D$22="FORMATTING OFF"</xm:f>
            <x14:dxf/>
          </x14:cfRule>
          <xm:sqref>B13 D13:H13 H17 A18:C233 A236:B236 A234:H235 A16:A17 C16:H16 A14:H15 E18:H233 D236:H236 G236:G280 A237:H1000 M13:S1000 U13:W1000 Y13:AC1000</xm:sqref>
        </x14:conditionalFormatting>
        <x14:conditionalFormatting xmlns:xm="http://schemas.microsoft.com/office/excel/2006/main">
          <x14:cfRule type="expression" priority="34" stopIfTrue="1" id="{9AFFCE0B-FCF5-415A-A9A6-71B497F095F6}">
            <xm:f>Admin!$D$22="FORMATTING OFF"</xm:f>
            <x14:dxf/>
          </x14:cfRule>
          <xm:sqref>L13:L1000</xm:sqref>
        </x14:conditionalFormatting>
        <x14:conditionalFormatting xmlns:xm="http://schemas.microsoft.com/office/excel/2006/main">
          <x14:cfRule type="expression" priority="31" stopIfTrue="1" id="{F0A4D791-587E-4C54-8969-9C4A24458D1A}">
            <xm:f>Admin!$D$22="FORMATTING OFF"</xm:f>
            <x14:dxf/>
          </x14:cfRule>
          <xm:sqref>K13:K1000</xm:sqref>
        </x14:conditionalFormatting>
        <x14:conditionalFormatting xmlns:xm="http://schemas.microsoft.com/office/excel/2006/main">
          <x14:cfRule type="expression" priority="28" stopIfTrue="1" id="{1B662418-9809-4C96-83AB-D2BCB31D78B2}">
            <xm:f>Admin!$D$22="FORMATTING OFF"</xm:f>
            <x14:dxf/>
          </x14:cfRule>
          <xm:sqref>J13:J1000</xm:sqref>
        </x14:conditionalFormatting>
        <x14:conditionalFormatting xmlns:xm="http://schemas.microsoft.com/office/excel/2006/main">
          <x14:cfRule type="expression" priority="25" stopIfTrue="1" id="{6CE5333D-F14F-4457-BB5F-9B00235F61F3}">
            <xm:f>Admin!$D$22="FORMATTING OFF"</xm:f>
            <x14:dxf/>
          </x14:cfRule>
          <xm:sqref>I13:I1000</xm:sqref>
        </x14:conditionalFormatting>
        <x14:conditionalFormatting xmlns:xm="http://schemas.microsoft.com/office/excel/2006/main">
          <x14:cfRule type="expression" priority="23" stopIfTrue="1" id="{C4CEE5B4-6661-4C47-80AA-F42B879385F2}">
            <xm:f>Admin!$D$22="FORMATTING OFF"</xm:f>
            <x14:dxf/>
          </x14:cfRule>
          <xm:sqref>X13:X1000</xm:sqref>
        </x14:conditionalFormatting>
        <x14:conditionalFormatting xmlns:xm="http://schemas.microsoft.com/office/excel/2006/main">
          <x14:cfRule type="expression" priority="3" stopIfTrue="1" id="{E1A57DF8-8E32-405A-A259-1AD87A860B26}">
            <xm:f>Admin!$D$22="FORMATTING OFF"</xm:f>
            <x14:dxf/>
          </x14:cfRule>
          <xm:sqref>B17:G17</xm:sqref>
        </x14:conditionalFormatting>
      </x14:conditionalFormattings>
    </ext>
    <ext xmlns:x14="http://schemas.microsoft.com/office/spreadsheetml/2009/9/main" uri="{CCE6A557-97BC-4b89-ADB6-D9C93CAAB3DF}">
      <x14:dataValidations xmlns:xm="http://schemas.microsoft.com/office/excel/2006/main" xWindow="1105" yWindow="793" count="9">
        <x14:dataValidation type="list" allowBlank="1" showInputMessage="1" showErrorMessage="1" prompt="Unit Types: Each development should be categorized by one of the following codes. Refer to “Unit Category” in the Definitions section for additional descriptions._x000a_" xr:uid="{02D82332-F9A7-4091-9910-89063C3C33CB}">
          <x14:formula1>
            <xm:f>'Deed Rest And Asst Pgm Data'!$H$2:$H$7</xm:f>
          </x14:formula1>
          <xm:sqref>F13:F1000</xm:sqref>
        </x14:dataValidation>
        <x14:dataValidation type="list" allowBlank="1" showInputMessage="1" showErrorMessage="1" prompt="Tenure:   Identify whether the units within the development project are either proposed or planned at initial occupancy for either renters or owners. Use the drop-down menu to select one of the following options:_x000a__x000a_R = Renter Occupied_x000a_O = Owner Occupied" xr:uid="{0B2F8DDF-2C79-46B1-B22D-5F6D3EE23200}">
          <x14:formula1>
            <xm:f>'Deed Rest And Asst Pgm Data'!$J$2:$J$3</xm:f>
          </x14:formula1>
          <xm:sqref>G13:G1000</xm:sqref>
        </x14:dataValidation>
        <x14:dataValidation type="list" allowBlank="1" showInputMessage="1" showErrorMessage="1" prompt="Was a Density Bonus requested for this housing development? Answer yes or no." xr:uid="{454F2535-3560-46EF-9677-1DD8D75DBFE7}">
          <x14:formula1>
            <xm:f>'Deed Rest And Asst Pgm Data'!$D$2:$D$3</xm:f>
          </x14:formula1>
          <xm:sqref>Y13:Y1000</xm:sqref>
        </x14:dataValidation>
        <x14:dataValidation type="list" allowBlank="1" showInputMessage="1" showErrorMessage="1" prompt="Was a Density Bonus approved for this housing development? Answer yes, no, or N/A" xr:uid="{79F7809C-4BA7-4ED6-A813-567DF5350488}">
          <x14:formula1>
            <xm:f>'Deed Rest And Asst Pgm Data'!$D$2:$D$4</xm:f>
          </x14:formula1>
          <xm:sqref>Z13:Z1000</xm:sqref>
        </x14:dataValidation>
        <x14:dataValidation type="list" allowBlank="1" showInputMessage="1" showErrorMessage="1" prompt="If &quot;Approved&quot; is selected, please include additional project information in Table A2 related to entitlements, permits, and certificates of occupancy, as applicable." xr:uid="{AF9C6289-B89A-4B59-BF72-DEA1F0C3E015}">
          <x14:formula1>
            <xm:f>'Deed Rest And Asst Pgm Data'!$E$2:$E$5</xm:f>
          </x14:formula1>
          <xm:sqref>AA13:AA1000</xm:sqref>
        </x14:dataValidation>
        <x14:dataValidation type="list" allowBlank="1" showInputMessage="1" showErrorMessage="1" prompt="Ministerial Projects are defined in section 15268 of the 2024 CEQA Guidelines._x000a__x000a_Discretionary Projects are defined in section 15357 of the 2024 CEQA Guidelines_x000a__x000a_https://www.califaep.org/docs/2024_CEQA_Statute_and_Guidelines_Handbook.pdf" xr:uid="{2EA349F8-6DA9-47B7-AF60-DCD7302FD87B}">
          <x14:formula1>
            <xm:f>'Deed Rest And Asst Pgm Data'!$Q$2:$Q$3</xm:f>
          </x14:formula1>
          <xm:sqref>AB13:AB1000</xm:sqref>
        </x14:dataValidation>
        <x14:dataValidation type="list" allowBlank="1" showInputMessage="1" showErrorMessage="1" error="The value in the cell must be either: NONE, SB 9 (2021) - Duplex in SF Zone, SB 9 (2021) - Residential Lot Split, AB 2011 (2022), SB 6 (2022), SMAP, SB 4 (2023)" prompt="Select appropriate streamlinig provisions as applicable. Select NONE if none of the available options were used. You may select more than one." xr:uid="{22391D4C-B08E-4747-8A4A-AC935F12F2D9}">
          <x14:formula1>
            <xm:f>'Deed Rest And Asst Pgm Data'!$P$2:$P$8</xm:f>
          </x14:formula1>
          <xm:sqref>W14:W1000</xm:sqref>
        </x14:dataValidation>
        <x14:dataValidation type="list" allowBlank="1" showInputMessage="1" showErrorMessage="1" error="Please use the dropdown options." prompt="Select appropriate historical designation. If not applicable, select &quot;No&quot;" xr:uid="{842088CD-0C6D-4C4F-B0D5-CF9E27F6F5C4}">
          <x14:formula1>
            <xm:f>'Deed Rest And Asst Pgm Data'!$W$2:$W$5</xm:f>
          </x14:formula1>
          <xm:sqref>X13:X1000</xm:sqref>
        </x14:dataValidation>
        <x14:dataValidation type="list" allowBlank="1" showInputMessage="1" showErrorMessage="1" error="The value in the cell must be either: NONE, SB 9 (2021) - Duplex in SF Zone, SB 9 (2021) - Residential Lot Split, AB 2011 (2022), SB 6 (2022), SMAP, SB 4 (2023)" prompt="Select appropriate streamlining provisions as applicable. Select NONE if none of the available options were used. You may select more than one." xr:uid="{A9D0D155-10D8-4DB6-9C10-147DC11DDD76}">
          <x14:formula1>
            <xm:f>'Deed Rest And Asst Pgm Data'!$P$2:$P$8</xm:f>
          </x14:formula1>
          <xm:sqref>W13</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4">
    <pageSetUpPr fitToPage="1"/>
  </sheetPr>
  <dimension ref="A1:EK1002"/>
  <sheetViews>
    <sheetView showWhiteSpace="0" topLeftCell="AL41" zoomScale="70" zoomScaleNormal="70" zoomScaleSheetLayoutView="50" zoomScalePageLayoutView="70" workbookViewId="0">
      <selection activeCell="AX61" sqref="AX61"/>
    </sheetView>
  </sheetViews>
  <sheetFormatPr defaultColWidth="0" defaultRowHeight="14.25" zeroHeight="1"/>
  <cols>
    <col min="1" max="3" width="16.5703125" style="96" customWidth="1"/>
    <col min="4" max="4" width="18" style="96" customWidth="1"/>
    <col min="5" max="5" width="17.5703125" style="96" customWidth="1"/>
    <col min="6" max="6" width="15" style="96" customWidth="1"/>
    <col min="7" max="7" width="12.5703125" style="96" customWidth="1"/>
    <col min="8" max="12" width="14.7109375" style="96" customWidth="1"/>
    <col min="13" max="13" width="14.5703125" style="96" customWidth="1"/>
    <col min="14" max="14" width="14.28515625" style="96" customWidth="1"/>
    <col min="15" max="15" width="14.42578125" style="96" customWidth="1"/>
    <col min="16" max="16" width="13.7109375" style="96" customWidth="1"/>
    <col min="17" max="17" width="14.7109375" style="96" customWidth="1"/>
    <col min="18" max="18" width="14.42578125" style="96" customWidth="1"/>
    <col min="19" max="19" width="16.28515625" style="96" customWidth="1"/>
    <col min="20" max="20" width="17" style="96" customWidth="1"/>
    <col min="21" max="25" width="13.28515625" style="96" customWidth="1"/>
    <col min="26" max="26" width="14.42578125" style="96" customWidth="1"/>
    <col min="27" max="27" width="13.5703125" style="96" customWidth="1"/>
    <col min="28" max="28" width="13.42578125" style="96" customWidth="1"/>
    <col min="29" max="29" width="13.7109375" style="96" customWidth="1"/>
    <col min="30" max="30" width="14.7109375" style="96" customWidth="1"/>
    <col min="31" max="31" width="14.42578125" style="96" customWidth="1"/>
    <col min="32" max="32" width="17.5703125" style="96" customWidth="1"/>
    <col min="33" max="33" width="19.28515625" style="96" customWidth="1"/>
    <col min="34" max="34" width="13.5703125" style="96" bestFit="1" customWidth="1"/>
    <col min="35" max="38" width="13.5703125" style="96" customWidth="1"/>
    <col min="39" max="39" width="13.5703125" style="96" bestFit="1" customWidth="1"/>
    <col min="40" max="42" width="12.5703125" style="96" customWidth="1"/>
    <col min="43" max="43" width="14.7109375" style="96" customWidth="1"/>
    <col min="44" max="44" width="14.42578125" style="96" customWidth="1"/>
    <col min="45" max="45" width="21.42578125" style="96" customWidth="1"/>
    <col min="46" max="46" width="15.28515625" style="96" bestFit="1" customWidth="1"/>
    <col min="47" max="48" width="18.42578125" style="96" customWidth="1"/>
    <col min="49" max="49" width="16.28515625" style="96" customWidth="1"/>
    <col min="50" max="50" width="21.42578125" style="96" customWidth="1"/>
    <col min="51" max="51" width="18.42578125" style="96" customWidth="1"/>
    <col min="52" max="52" width="28.42578125" style="96" customWidth="1"/>
    <col min="53" max="53" width="22.42578125" style="96" customWidth="1"/>
    <col min="54" max="54" width="21.42578125" style="96" customWidth="1"/>
    <col min="55" max="55" width="15.28515625" style="96" customWidth="1"/>
    <col min="56" max="56" width="14.5703125" style="99" customWidth="1"/>
    <col min="57" max="57" width="27.42578125" style="96" customWidth="1"/>
    <col min="58" max="58" width="21.5703125" style="96" customWidth="1"/>
    <col min="59" max="59" width="18.42578125" style="96" customWidth="1"/>
    <col min="60" max="60" width="23.42578125" style="96" customWidth="1"/>
    <col min="61" max="61" width="20.28515625" style="100" customWidth="1"/>
    <col min="62" max="16384" width="9.28515625" style="96" hidden="1"/>
  </cols>
  <sheetData>
    <row r="1" spans="1:61" ht="38.25" customHeight="1">
      <c r="A1" s="365" t="s">
        <v>390</v>
      </c>
      <c r="B1" s="366" t="str">
        <f>'Start Here'!B4</f>
        <v>Newport Beach</v>
      </c>
      <c r="C1" s="367"/>
      <c r="D1" s="617"/>
      <c r="E1" s="618"/>
      <c r="F1" s="618"/>
      <c r="G1" s="618"/>
      <c r="H1" s="618"/>
      <c r="I1" s="486"/>
      <c r="J1" s="486"/>
      <c r="K1" s="486"/>
      <c r="L1" s="486"/>
      <c r="M1" s="155" t="s">
        <v>485</v>
      </c>
      <c r="N1" s="155"/>
      <c r="O1" s="155"/>
      <c r="P1" s="155"/>
      <c r="Q1" s="155"/>
      <c r="R1" s="155"/>
      <c r="S1" s="155"/>
      <c r="T1" s="155"/>
      <c r="U1" s="155"/>
      <c r="V1" s="155"/>
      <c r="W1" s="155"/>
      <c r="X1" s="155"/>
      <c r="Y1" s="155"/>
      <c r="Z1" s="613" t="s">
        <v>486</v>
      </c>
      <c r="AA1" s="614"/>
      <c r="AB1" s="614"/>
      <c r="AC1" s="615"/>
      <c r="AD1" s="85"/>
      <c r="AE1" s="85"/>
      <c r="AF1" s="85"/>
      <c r="AG1" s="85"/>
      <c r="AH1" s="85"/>
      <c r="AI1" s="85"/>
      <c r="AJ1" s="85"/>
      <c r="AK1" s="85"/>
      <c r="AL1" s="85"/>
      <c r="AM1" s="85"/>
      <c r="AN1" s="85"/>
      <c r="AO1" s="85"/>
      <c r="AP1" s="85"/>
      <c r="AQ1" s="85"/>
      <c r="AR1" s="85"/>
      <c r="AS1" s="85"/>
      <c r="AT1" s="85"/>
      <c r="AU1" s="85"/>
      <c r="AV1" s="85"/>
    </row>
    <row r="2" spans="1:61" ht="36" customHeight="1">
      <c r="A2" s="368" t="s">
        <v>391</v>
      </c>
      <c r="B2" s="310">
        <f>'Start Here'!B5</f>
        <v>2025</v>
      </c>
      <c r="C2" s="369" t="s">
        <v>392</v>
      </c>
      <c r="D2" s="617"/>
      <c r="E2" s="618"/>
      <c r="F2" s="618"/>
      <c r="G2" s="618"/>
      <c r="H2" s="618"/>
      <c r="I2" s="486"/>
      <c r="J2" s="486"/>
      <c r="K2" s="486"/>
      <c r="L2" s="486"/>
      <c r="M2" s="155" t="s">
        <v>487</v>
      </c>
      <c r="N2" s="155"/>
      <c r="O2" s="155"/>
      <c r="P2" s="155"/>
      <c r="Q2" s="155"/>
      <c r="R2" s="155"/>
      <c r="S2" s="155"/>
      <c r="T2" s="155"/>
      <c r="U2" s="155"/>
      <c r="V2" s="155"/>
      <c r="W2" s="155"/>
      <c r="X2" s="155"/>
      <c r="Y2" s="155"/>
      <c r="Z2" s="36" t="s">
        <v>484</v>
      </c>
      <c r="AA2" s="101"/>
      <c r="AB2" s="101"/>
      <c r="AC2" s="102"/>
      <c r="AD2" s="86"/>
      <c r="AE2" s="86"/>
      <c r="AF2" s="86"/>
      <c r="AG2" s="86"/>
      <c r="AH2" s="86"/>
      <c r="AI2" s="86"/>
      <c r="AJ2" s="86"/>
      <c r="AK2" s="86"/>
      <c r="AL2" s="86"/>
      <c r="AM2" s="86"/>
      <c r="AN2" s="86"/>
      <c r="AO2" s="86"/>
      <c r="AP2" s="86"/>
      <c r="AQ2" s="86"/>
      <c r="AR2" s="86"/>
      <c r="AS2" s="86"/>
      <c r="AT2" s="86"/>
      <c r="AU2" s="86"/>
      <c r="AV2" s="86"/>
    </row>
    <row r="3" spans="1:61" ht="39" customHeight="1">
      <c r="A3" s="309" t="s">
        <v>488</v>
      </c>
      <c r="B3" s="310" t="str">
        <f>IFERROR(IF(ISBLANK(VLOOKUP(B1,'Planning Periods'!$E$2:$P$540,12)),"5th Cycle",VLOOKUP(B1,'Planning Periods'!$E$2:$P$540,12)),"")</f>
        <v>6th Cycle</v>
      </c>
      <c r="C3" s="232" t="str">
        <f>IF(ISBLANK(B1),"",IFERROR(VLOOKUP(B1,'Planning Periods'!$E$2:$Q$540,10),""))</f>
        <v>10/15/2021 - 10/15/2029</v>
      </c>
      <c r="D3" s="12"/>
      <c r="E3" s="12"/>
      <c r="F3" s="12"/>
      <c r="G3" s="12"/>
      <c r="H3" s="12"/>
      <c r="I3" s="12"/>
      <c r="J3" s="12"/>
      <c r="K3" s="12"/>
      <c r="L3" s="12"/>
      <c r="M3" s="610"/>
      <c r="N3" s="610"/>
      <c r="O3" s="610"/>
      <c r="P3" s="610"/>
      <c r="Q3" s="610"/>
      <c r="R3" s="12"/>
      <c r="S3" s="12"/>
      <c r="T3" s="12"/>
      <c r="U3" s="12"/>
      <c r="V3" s="12"/>
      <c r="W3" s="12"/>
      <c r="X3" s="12"/>
      <c r="Y3" s="12"/>
      <c r="Z3" s="12"/>
      <c r="AA3" s="12"/>
      <c r="AB3" s="12"/>
      <c r="AC3" s="484"/>
      <c r="AD3" s="484"/>
      <c r="AE3" s="484"/>
      <c r="AF3" s="484"/>
      <c r="AG3" s="484"/>
      <c r="AH3" s="484"/>
      <c r="AI3" s="484"/>
      <c r="AJ3" s="484"/>
      <c r="AK3" s="484"/>
      <c r="AL3" s="484"/>
      <c r="AM3" s="484"/>
      <c r="AN3" s="484"/>
      <c r="AO3" s="484"/>
      <c r="AP3" s="484"/>
      <c r="AQ3" s="484"/>
      <c r="AR3" s="484"/>
      <c r="AS3" s="484"/>
      <c r="AT3" s="484"/>
      <c r="AU3" s="484"/>
      <c r="AV3" s="484"/>
    </row>
    <row r="4" spans="1:61" s="1" customFormat="1" ht="7.35" customHeight="1">
      <c r="BD4" s="501"/>
      <c r="BI4" s="35"/>
    </row>
    <row r="5" spans="1:61" s="1" customFormat="1" ht="2.65" customHeight="1">
      <c r="BD5" s="501"/>
      <c r="BI5" s="35"/>
    </row>
    <row r="6" spans="1:61" s="127" customFormat="1" ht="22.5" hidden="1">
      <c r="A6" s="127" t="s">
        <v>561</v>
      </c>
      <c r="B6" s="127" t="s">
        <v>562</v>
      </c>
      <c r="C6" s="127" t="s">
        <v>563</v>
      </c>
      <c r="D6" s="127" t="s">
        <v>564</v>
      </c>
      <c r="E6" s="127" t="s">
        <v>565</v>
      </c>
      <c r="F6" s="127" t="s">
        <v>566</v>
      </c>
      <c r="G6" s="127" t="s">
        <v>567</v>
      </c>
      <c r="H6" s="127" t="s">
        <v>568</v>
      </c>
      <c r="I6" s="127" t="s">
        <v>569</v>
      </c>
      <c r="J6" s="127" t="s">
        <v>570</v>
      </c>
      <c r="K6" s="127" t="s">
        <v>571</v>
      </c>
      <c r="L6" s="127" t="s">
        <v>572</v>
      </c>
      <c r="M6" s="127" t="s">
        <v>573</v>
      </c>
      <c r="N6" s="127" t="s">
        <v>574</v>
      </c>
      <c r="O6" s="127" t="s">
        <v>575</v>
      </c>
      <c r="P6" s="127" t="s">
        <v>576</v>
      </c>
      <c r="Q6" s="127" t="s">
        <v>577</v>
      </c>
      <c r="R6" s="127" t="s">
        <v>578</v>
      </c>
      <c r="S6" s="127" t="s">
        <v>579</v>
      </c>
      <c r="T6" s="127" t="s">
        <v>580</v>
      </c>
      <c r="U6" s="127" t="s">
        <v>581</v>
      </c>
      <c r="V6" s="127" t="s">
        <v>582</v>
      </c>
      <c r="W6" s="127" t="s">
        <v>583</v>
      </c>
      <c r="X6" s="127" t="s">
        <v>584</v>
      </c>
      <c r="Y6" s="127" t="s">
        <v>585</v>
      </c>
      <c r="Z6" s="127" t="s">
        <v>586</v>
      </c>
      <c r="AA6" s="127" t="s">
        <v>587</v>
      </c>
      <c r="AB6" s="127" t="s">
        <v>588</v>
      </c>
      <c r="AC6" s="127" t="s">
        <v>589</v>
      </c>
      <c r="AD6" s="127" t="s">
        <v>590</v>
      </c>
      <c r="AE6" s="127" t="s">
        <v>591</v>
      </c>
      <c r="AF6" s="127" t="s">
        <v>592</v>
      </c>
      <c r="AG6" s="127" t="s">
        <v>593</v>
      </c>
      <c r="AH6" s="127" t="s">
        <v>594</v>
      </c>
      <c r="AI6" s="127" t="s">
        <v>595</v>
      </c>
      <c r="AJ6" s="127" t="s">
        <v>596</v>
      </c>
      <c r="AK6" s="127" t="s">
        <v>597</v>
      </c>
      <c r="AL6" s="127" t="s">
        <v>598</v>
      </c>
      <c r="AM6" s="127" t="s">
        <v>599</v>
      </c>
      <c r="AN6" s="127" t="s">
        <v>600</v>
      </c>
      <c r="AO6" s="127" t="s">
        <v>601</v>
      </c>
      <c r="AP6" s="127" t="s">
        <v>602</v>
      </c>
      <c r="AQ6" s="127" t="s">
        <v>603</v>
      </c>
      <c r="AR6" s="127" t="s">
        <v>604</v>
      </c>
      <c r="AS6" s="127" t="s">
        <v>605</v>
      </c>
      <c r="AT6" s="127" t="s">
        <v>606</v>
      </c>
      <c r="AU6" s="127" t="s">
        <v>607</v>
      </c>
      <c r="AV6" s="127" t="s">
        <v>608</v>
      </c>
      <c r="AW6" s="127" t="s">
        <v>609</v>
      </c>
      <c r="AX6" s="127" t="s">
        <v>610</v>
      </c>
      <c r="AY6" s="127" t="s">
        <v>611</v>
      </c>
      <c r="AZ6" s="127" t="s">
        <v>612</v>
      </c>
      <c r="BA6" s="127" t="s">
        <v>613</v>
      </c>
      <c r="BB6" s="127" t="s">
        <v>614</v>
      </c>
      <c r="BC6" s="127" t="s">
        <v>615</v>
      </c>
      <c r="BD6" s="127" t="s">
        <v>616</v>
      </c>
      <c r="BE6" s="127" t="s">
        <v>617</v>
      </c>
      <c r="BF6" s="127" t="s">
        <v>618</v>
      </c>
      <c r="BG6" s="127" t="s">
        <v>619</v>
      </c>
      <c r="BH6" s="127" t="s">
        <v>620</v>
      </c>
      <c r="BI6" s="127" t="s">
        <v>621</v>
      </c>
    </row>
    <row r="7" spans="1:61" s="91" customFormat="1" ht="23.25" customHeight="1">
      <c r="A7" s="119"/>
      <c r="B7" s="491"/>
      <c r="C7" s="491"/>
      <c r="D7" s="491"/>
      <c r="E7" s="491"/>
      <c r="F7" s="491"/>
      <c r="G7" s="491"/>
      <c r="H7" s="491"/>
      <c r="I7" s="491"/>
      <c r="J7" s="491"/>
      <c r="K7" s="491"/>
      <c r="L7" s="491"/>
      <c r="M7" s="491"/>
      <c r="N7" s="92" t="s">
        <v>622</v>
      </c>
      <c r="O7" s="491"/>
      <c r="P7" s="491"/>
      <c r="Q7" s="491"/>
      <c r="R7" s="491"/>
      <c r="S7" s="491"/>
      <c r="T7" s="491"/>
      <c r="U7" s="491"/>
      <c r="V7" s="491"/>
      <c r="W7" s="491"/>
      <c r="X7" s="491"/>
      <c r="Y7" s="491"/>
      <c r="Z7" s="491"/>
      <c r="AA7" s="491"/>
      <c r="AB7" s="491"/>
      <c r="AC7" s="491"/>
      <c r="AD7" s="491"/>
      <c r="AE7" s="491"/>
      <c r="AF7" s="491"/>
      <c r="AG7" s="491"/>
      <c r="AH7" s="491"/>
      <c r="AI7" s="491"/>
      <c r="AJ7" s="491"/>
      <c r="AK7" s="491"/>
      <c r="AL7" s="491"/>
      <c r="AM7" s="491"/>
      <c r="AN7" s="491"/>
      <c r="AO7" s="491"/>
      <c r="AP7" s="491"/>
      <c r="AQ7" s="491"/>
      <c r="AR7" s="491"/>
      <c r="AS7" s="491"/>
      <c r="AT7" s="491"/>
      <c r="AU7" s="491"/>
      <c r="AV7" s="491"/>
      <c r="AW7" s="491"/>
      <c r="AX7" s="491"/>
      <c r="AY7" s="491"/>
      <c r="AZ7" s="491"/>
      <c r="BA7" s="491"/>
      <c r="BB7" s="491"/>
      <c r="BC7" s="491"/>
      <c r="BD7" s="491"/>
      <c r="BE7" s="225"/>
      <c r="BI7" s="87"/>
    </row>
    <row r="8" spans="1:61" s="4" customFormat="1" ht="23.25" customHeight="1">
      <c r="A8" s="88"/>
      <c r="B8" s="89"/>
      <c r="C8" s="89"/>
      <c r="D8" s="89"/>
      <c r="E8" s="89"/>
      <c r="F8" s="616" t="s">
        <v>623</v>
      </c>
      <c r="G8" s="616"/>
      <c r="H8" s="616"/>
      <c r="I8" s="616"/>
      <c r="J8" s="616"/>
      <c r="K8" s="616"/>
      <c r="L8" s="616"/>
      <c r="M8" s="616"/>
      <c r="N8" s="616"/>
      <c r="O8" s="616"/>
      <c r="P8" s="616"/>
      <c r="Q8" s="616"/>
      <c r="R8" s="616"/>
      <c r="S8" s="89"/>
      <c r="T8" s="89"/>
      <c r="U8" s="89"/>
      <c r="V8" s="89"/>
      <c r="W8" s="89"/>
      <c r="X8" s="89"/>
      <c r="Y8" s="89"/>
      <c r="Z8" s="89"/>
      <c r="AA8" s="89"/>
      <c r="AB8" s="89"/>
      <c r="AC8" s="89"/>
      <c r="AD8" s="89"/>
      <c r="AE8" s="89"/>
      <c r="AF8" s="89"/>
      <c r="AG8" s="89"/>
      <c r="AH8" s="89"/>
      <c r="AI8" s="89"/>
      <c r="AJ8" s="89"/>
      <c r="AK8" s="89"/>
      <c r="AL8" s="89"/>
      <c r="AM8" s="89"/>
      <c r="AN8" s="89"/>
      <c r="AO8" s="89"/>
      <c r="AP8" s="89"/>
      <c r="AQ8" s="89"/>
      <c r="AR8" s="89"/>
      <c r="AS8" s="89"/>
      <c r="AT8" s="89"/>
      <c r="AU8" s="89"/>
      <c r="AV8" s="89"/>
      <c r="AW8" s="89"/>
      <c r="AX8" s="89"/>
      <c r="AY8" s="89"/>
      <c r="AZ8" s="89"/>
      <c r="BA8" s="89"/>
      <c r="BB8" s="89"/>
      <c r="BC8" s="89"/>
      <c r="BD8" s="89"/>
      <c r="BE8" s="96"/>
      <c r="BI8" s="90"/>
    </row>
    <row r="9" spans="1:61" s="377" customFormat="1" ht="51.75" customHeight="1">
      <c r="A9" s="602" t="s">
        <v>520</v>
      </c>
      <c r="B9" s="605"/>
      <c r="C9" s="605"/>
      <c r="D9" s="605"/>
      <c r="E9" s="611"/>
      <c r="F9" s="602" t="s">
        <v>521</v>
      </c>
      <c r="G9" s="611"/>
      <c r="H9" s="602" t="s">
        <v>624</v>
      </c>
      <c r="I9" s="605"/>
      <c r="J9" s="605"/>
      <c r="K9" s="605"/>
      <c r="L9" s="605"/>
      <c r="M9" s="605"/>
      <c r="N9" s="605"/>
      <c r="O9" s="605"/>
      <c r="P9" s="605"/>
      <c r="Q9" s="605"/>
      <c r="R9" s="605"/>
      <c r="S9" s="611"/>
      <c r="T9" s="495"/>
      <c r="U9" s="602" t="s">
        <v>625</v>
      </c>
      <c r="V9" s="605"/>
      <c r="W9" s="605"/>
      <c r="X9" s="605"/>
      <c r="Y9" s="605"/>
      <c r="Z9" s="605"/>
      <c r="AA9" s="605"/>
      <c r="AB9" s="605"/>
      <c r="AC9" s="605"/>
      <c r="AD9" s="605"/>
      <c r="AE9" s="611"/>
      <c r="AF9" s="495"/>
      <c r="AG9" s="495"/>
      <c r="AH9" s="602" t="s">
        <v>626</v>
      </c>
      <c r="AI9" s="605"/>
      <c r="AJ9" s="605"/>
      <c r="AK9" s="605"/>
      <c r="AL9" s="605"/>
      <c r="AM9" s="605"/>
      <c r="AN9" s="605"/>
      <c r="AO9" s="605"/>
      <c r="AP9" s="605"/>
      <c r="AQ9" s="605"/>
      <c r="AR9" s="605"/>
      <c r="AS9" s="605"/>
      <c r="AT9" s="611"/>
      <c r="AU9" s="494" t="s">
        <v>526</v>
      </c>
      <c r="AV9" s="494" t="s">
        <v>527</v>
      </c>
      <c r="AW9" s="494" t="s">
        <v>627</v>
      </c>
      <c r="AX9" s="602" t="s">
        <v>628</v>
      </c>
      <c r="AY9" s="611"/>
      <c r="AZ9" s="494" t="s">
        <v>629</v>
      </c>
      <c r="BA9" s="494" t="s">
        <v>630</v>
      </c>
      <c r="BB9" s="602" t="s">
        <v>631</v>
      </c>
      <c r="BC9" s="605"/>
      <c r="BD9" s="611"/>
      <c r="BE9" s="602" t="s">
        <v>632</v>
      </c>
      <c r="BF9" s="605"/>
      <c r="BG9" s="605"/>
      <c r="BH9" s="611"/>
      <c r="BI9" s="376" t="s">
        <v>531</v>
      </c>
    </row>
    <row r="10" spans="1:61" s="8" customFormat="1" ht="23.25" customHeight="1">
      <c r="A10" s="598">
        <v>1</v>
      </c>
      <c r="B10" s="599"/>
      <c r="C10" s="599"/>
      <c r="D10" s="599"/>
      <c r="E10" s="612"/>
      <c r="F10" s="503">
        <v>2</v>
      </c>
      <c r="G10" s="503">
        <v>3</v>
      </c>
      <c r="H10" s="598">
        <v>4</v>
      </c>
      <c r="I10" s="599"/>
      <c r="J10" s="599"/>
      <c r="K10" s="599"/>
      <c r="L10" s="599"/>
      <c r="M10" s="599"/>
      <c r="N10" s="599"/>
      <c r="O10" s="599"/>
      <c r="P10" s="599"/>
      <c r="Q10" s="599"/>
      <c r="R10" s="612"/>
      <c r="S10" s="503">
        <v>5</v>
      </c>
      <c r="T10" s="503">
        <v>6</v>
      </c>
      <c r="U10" s="598">
        <v>7</v>
      </c>
      <c r="V10" s="599"/>
      <c r="W10" s="599"/>
      <c r="X10" s="599"/>
      <c r="Y10" s="599"/>
      <c r="Z10" s="599"/>
      <c r="AA10" s="599"/>
      <c r="AB10" s="599"/>
      <c r="AC10" s="599"/>
      <c r="AD10" s="599"/>
      <c r="AE10" s="612"/>
      <c r="AF10" s="503">
        <v>8</v>
      </c>
      <c r="AG10" s="503">
        <v>9</v>
      </c>
      <c r="AH10" s="598">
        <v>10</v>
      </c>
      <c r="AI10" s="599"/>
      <c r="AJ10" s="599"/>
      <c r="AK10" s="599"/>
      <c r="AL10" s="599"/>
      <c r="AM10" s="599"/>
      <c r="AN10" s="599"/>
      <c r="AO10" s="599"/>
      <c r="AP10" s="599"/>
      <c r="AQ10" s="599"/>
      <c r="AR10" s="612"/>
      <c r="AS10" s="503">
        <v>11</v>
      </c>
      <c r="AT10" s="503">
        <v>12</v>
      </c>
      <c r="AU10" s="503">
        <v>13</v>
      </c>
      <c r="AV10" s="503">
        <v>14</v>
      </c>
      <c r="AW10" s="503">
        <v>15</v>
      </c>
      <c r="AX10" s="503">
        <v>16</v>
      </c>
      <c r="AY10" s="503">
        <v>17</v>
      </c>
      <c r="AZ10" s="250">
        <v>18</v>
      </c>
      <c r="BA10" s="250">
        <v>19</v>
      </c>
      <c r="BB10" s="251"/>
      <c r="BC10" s="252">
        <v>20</v>
      </c>
      <c r="BD10" s="480"/>
      <c r="BE10" s="503">
        <v>21</v>
      </c>
      <c r="BF10" s="503">
        <v>22</v>
      </c>
      <c r="BG10" s="503">
        <v>23</v>
      </c>
      <c r="BH10" s="503">
        <v>24</v>
      </c>
      <c r="BI10" s="37">
        <v>25</v>
      </c>
    </row>
    <row r="11" spans="1:61" s="375" customFormat="1" ht="189.75" thickBot="1">
      <c r="A11" s="370" t="s">
        <v>532</v>
      </c>
      <c r="B11" s="370" t="s">
        <v>533</v>
      </c>
      <c r="C11" s="370" t="s">
        <v>374</v>
      </c>
      <c r="D11" s="370" t="s">
        <v>534</v>
      </c>
      <c r="E11" s="370" t="s">
        <v>535</v>
      </c>
      <c r="F11" s="370" t="s">
        <v>633</v>
      </c>
      <c r="G11" s="370" t="s">
        <v>537</v>
      </c>
      <c r="H11" s="372" t="s">
        <v>634</v>
      </c>
      <c r="I11" s="372" t="s">
        <v>635</v>
      </c>
      <c r="J11" s="372" t="s">
        <v>636</v>
      </c>
      <c r="K11" s="372" t="s">
        <v>637</v>
      </c>
      <c r="L11" s="372" t="s">
        <v>638</v>
      </c>
      <c r="M11" s="372" t="s">
        <v>639</v>
      </c>
      <c r="N11" s="372" t="s">
        <v>640</v>
      </c>
      <c r="O11" s="372" t="s">
        <v>641</v>
      </c>
      <c r="P11" s="372" t="s">
        <v>642</v>
      </c>
      <c r="Q11" s="372" t="s">
        <v>643</v>
      </c>
      <c r="R11" s="372" t="s">
        <v>549</v>
      </c>
      <c r="S11" s="372" t="s">
        <v>644</v>
      </c>
      <c r="T11" s="372" t="s">
        <v>645</v>
      </c>
      <c r="U11" s="373" t="s">
        <v>634</v>
      </c>
      <c r="V11" s="373" t="s">
        <v>635</v>
      </c>
      <c r="W11" s="373" t="s">
        <v>636</v>
      </c>
      <c r="X11" s="373" t="s">
        <v>637</v>
      </c>
      <c r="Y11" s="373" t="s">
        <v>638</v>
      </c>
      <c r="Z11" s="373" t="s">
        <v>639</v>
      </c>
      <c r="AA11" s="373" t="s">
        <v>640</v>
      </c>
      <c r="AB11" s="373" t="s">
        <v>641</v>
      </c>
      <c r="AC11" s="373" t="s">
        <v>642</v>
      </c>
      <c r="AD11" s="373" t="s">
        <v>643</v>
      </c>
      <c r="AE11" s="373" t="s">
        <v>549</v>
      </c>
      <c r="AF11" s="373" t="s">
        <v>646</v>
      </c>
      <c r="AG11" s="373" t="s">
        <v>647</v>
      </c>
      <c r="AH11" s="374" t="s">
        <v>634</v>
      </c>
      <c r="AI11" s="374" t="s">
        <v>635</v>
      </c>
      <c r="AJ11" s="374" t="s">
        <v>636</v>
      </c>
      <c r="AK11" s="374" t="s">
        <v>637</v>
      </c>
      <c r="AL11" s="374" t="s">
        <v>638</v>
      </c>
      <c r="AM11" s="374" t="s">
        <v>639</v>
      </c>
      <c r="AN11" s="374" t="s">
        <v>640</v>
      </c>
      <c r="AO11" s="374" t="s">
        <v>641</v>
      </c>
      <c r="AP11" s="374" t="s">
        <v>642</v>
      </c>
      <c r="AQ11" s="374" t="s">
        <v>643</v>
      </c>
      <c r="AR11" s="374" t="s">
        <v>549</v>
      </c>
      <c r="AS11" s="374" t="s">
        <v>648</v>
      </c>
      <c r="AT11" s="374" t="s">
        <v>649</v>
      </c>
      <c r="AU11" s="370" t="s">
        <v>650</v>
      </c>
      <c r="AV11" s="370" t="s">
        <v>554</v>
      </c>
      <c r="AW11" s="370" t="s">
        <v>651</v>
      </c>
      <c r="AX11" s="370" t="s">
        <v>652</v>
      </c>
      <c r="AY11" s="370" t="s">
        <v>653</v>
      </c>
      <c r="AZ11" s="370" t="s">
        <v>654</v>
      </c>
      <c r="BA11" s="370" t="s">
        <v>655</v>
      </c>
      <c r="BB11" s="370" t="s">
        <v>656</v>
      </c>
      <c r="BC11" s="370" t="s">
        <v>657</v>
      </c>
      <c r="BD11" s="370" t="s">
        <v>658</v>
      </c>
      <c r="BE11" s="370" t="s">
        <v>659</v>
      </c>
      <c r="BF11" s="370" t="s">
        <v>660</v>
      </c>
      <c r="BG11" s="370" t="s">
        <v>661</v>
      </c>
      <c r="BH11" s="370" t="s">
        <v>662</v>
      </c>
      <c r="BI11" s="370" t="s">
        <v>559</v>
      </c>
    </row>
    <row r="12" spans="1:61" s="81" customFormat="1" ht="15" customHeight="1" thickTop="1">
      <c r="A12" s="118" t="s">
        <v>560</v>
      </c>
      <c r="B12" s="104"/>
      <c r="C12" s="104"/>
      <c r="D12" s="105"/>
      <c r="E12" s="106"/>
      <c r="F12" s="104"/>
      <c r="G12" s="104"/>
      <c r="H12" s="105">
        <f>SUMPRODUCT((YEAR($S13:$S1002)='Start Here'!$B$5)*H13:H1002)</f>
        <v>0</v>
      </c>
      <c r="I12" s="105">
        <f>SUMPRODUCT((YEAR($S13:$S1002)='Start Here'!$B$5)*I13:I1002)</f>
        <v>0</v>
      </c>
      <c r="J12" s="105">
        <f>SUMPRODUCT((YEAR($S13:$S1002)='Start Here'!$B$5)*J13:J1002)</f>
        <v>0</v>
      </c>
      <c r="K12" s="105">
        <f>SUMPRODUCT((YEAR($S13:$S1002)='Start Here'!$B$5)*K13:K1002)</f>
        <v>0</v>
      </c>
      <c r="L12" s="105">
        <f>SUMPRODUCT((YEAR($S13:$S1002)='Start Here'!$B$5)*L13:L1002)</f>
        <v>0</v>
      </c>
      <c r="M12" s="105">
        <f>SUMPRODUCT((YEAR($S13:$S1002)='Start Here'!$B$5)*M13:M1002)</f>
        <v>0</v>
      </c>
      <c r="N12" s="105">
        <f>SUMPRODUCT((YEAR($S13:$S1002)='Start Here'!$B$5)*N13:N1002)</f>
        <v>49</v>
      </c>
      <c r="O12" s="105">
        <f>SUMPRODUCT((YEAR($S13:$S1002)='Start Here'!$B$5)*O13:O1002)</f>
        <v>0</v>
      </c>
      <c r="P12" s="105">
        <f>SUMPRODUCT((YEAR($S13:$S1002)='Start Here'!$B$5)*P13:P1002)</f>
        <v>0</v>
      </c>
      <c r="Q12" s="105">
        <f>SUMPRODUCT((YEAR($S13:$S1002)='Start Here'!$B$5)*Q13:Q1002)</f>
        <v>0</v>
      </c>
      <c r="R12" s="105">
        <f>SUMPRODUCT((YEAR($S13:$S1002)='Start Here'!$B$5)*R13:R1002)</f>
        <v>116</v>
      </c>
      <c r="S12" s="105"/>
      <c r="T12" s="105">
        <f>SUMPRODUCT((YEAR($S13:$S1002)='Start Here'!$B$5)*T13:T1002)</f>
        <v>165</v>
      </c>
      <c r="U12" s="105">
        <f>SUMPRODUCT((YEAR($AF13:$AF1002)='Start Here'!$B$5)*U13:U1002)</f>
        <v>0</v>
      </c>
      <c r="V12" s="105">
        <f>SUMPRODUCT((YEAR($AF13:$AF1002)='Start Here'!$B$5)*V13:V1002)</f>
        <v>0</v>
      </c>
      <c r="W12" s="105">
        <f>SUMPRODUCT((YEAR($AF13:$AF1002)='Start Here'!$B$5)*W13:W1002)</f>
        <v>0</v>
      </c>
      <c r="X12" s="105">
        <f>SUMPRODUCT((YEAR($AF13:$AF1002)='Start Here'!$B$5)*X13:X1002)</f>
        <v>0</v>
      </c>
      <c r="Y12" s="105">
        <f>SUMPRODUCT((YEAR($AF13:$AF1002)='Start Here'!$B$5)*Y13:Y1002)</f>
        <v>6</v>
      </c>
      <c r="Z12" s="105">
        <f>SUMPRODUCT((YEAR($AF13:$AF1002)='Start Here'!$B$5)*Z13:Z1002)</f>
        <v>9</v>
      </c>
      <c r="AA12" s="105">
        <f>SUMPRODUCT((YEAR($AF13:$AF1002)='Start Here'!$B$5)*AA13:AA1002)</f>
        <v>2</v>
      </c>
      <c r="AB12" s="105">
        <f>SUMPRODUCT((YEAR($AF13:$AF1002)='Start Here'!$B$5)*AB13:AB1002)</f>
        <v>16</v>
      </c>
      <c r="AC12" s="105">
        <f>SUMPRODUCT((YEAR($AF13:$AF1002)='Start Here'!$B$5)*AC13:AC1002)</f>
        <v>0</v>
      </c>
      <c r="AD12" s="105">
        <f>SUMPRODUCT((YEAR($AF13:$AF1002)='Start Here'!$B$5)*AD13:AD1002)</f>
        <v>12</v>
      </c>
      <c r="AE12" s="105">
        <f>SUMPRODUCT((YEAR($AF13:$AF1002)='Start Here'!$B$5)*AE13:AE1002)</f>
        <v>64</v>
      </c>
      <c r="AF12" s="105"/>
      <c r="AG12" s="105">
        <f>SUMPRODUCT((YEAR($AF13:$AF1002)='Start Here'!$B$5)*AG13:AG1002)</f>
        <v>108</v>
      </c>
      <c r="AH12" s="105">
        <f>SUMPRODUCT((YEAR($AS13:$AS1002)='Start Here'!$B$5)*AH13:AH1002)</f>
        <v>0</v>
      </c>
      <c r="AI12" s="105">
        <f>SUMPRODUCT((YEAR($AS13:$AS1002)='Start Here'!$B$5)*AI13:AI1002)</f>
        <v>0</v>
      </c>
      <c r="AJ12" s="105">
        <f>SUMPRODUCT((YEAR($AS13:$AS1002)='Start Here'!$B$5)*AJ13:AJ1002)</f>
        <v>0</v>
      </c>
      <c r="AK12" s="105">
        <f>SUMPRODUCT((YEAR($AS13:$AS1002)='Start Here'!$B$5)*AK13:AK1002)</f>
        <v>0</v>
      </c>
      <c r="AL12" s="105">
        <f>SUMPRODUCT((YEAR($AS13:$AS1002)='Start Here'!$B$5)*AL13:AL1002)</f>
        <v>0</v>
      </c>
      <c r="AM12" s="105">
        <f>SUMPRODUCT((YEAR($AS13:$AS1002)='Start Here'!$B$5)*AM13:AM1002)</f>
        <v>2</v>
      </c>
      <c r="AN12" s="105">
        <f>SUMPRODUCT((YEAR($AS13:$AS1002)='Start Here'!$B$5)*AN13:AN1002)</f>
        <v>0</v>
      </c>
      <c r="AO12" s="105">
        <f>SUMPRODUCT((YEAR($AS13:$AS1002)='Start Here'!$B$5)*AO13:AO1002)</f>
        <v>4</v>
      </c>
      <c r="AP12" s="105">
        <f>SUMPRODUCT((YEAR($AS13:$AS1002)='Start Here'!$B$5)*AP13:AP1002)</f>
        <v>0</v>
      </c>
      <c r="AQ12" s="105">
        <f>SUMPRODUCT((YEAR($AS13:$AS1002)='Start Here'!$B$5)*AQ13:AQ1002)</f>
        <v>3</v>
      </c>
      <c r="AR12" s="105">
        <f>SUMPRODUCT((YEAR($AS13:$AS1002)='Start Here'!$B$5)*AR13:AR1002)</f>
        <v>1</v>
      </c>
      <c r="AS12" s="105"/>
      <c r="AT12" s="105">
        <f>SUMPRODUCT((YEAR($AS13:$AS1002)='Start Here'!$B$5)*AT13:AT1002)</f>
        <v>10</v>
      </c>
      <c r="AU12" s="80"/>
      <c r="AV12" s="448"/>
      <c r="AW12" s="120"/>
      <c r="AX12" s="120"/>
      <c r="AY12" s="120"/>
      <c r="AZ12" s="120"/>
      <c r="BA12" s="120"/>
      <c r="BB12" s="84">
        <f>SUM(BB13:BB1002)</f>
        <v>0</v>
      </c>
      <c r="BC12" s="84"/>
      <c r="BD12" s="84"/>
      <c r="BE12" s="105"/>
      <c r="BF12" s="105"/>
      <c r="BG12" s="105"/>
      <c r="BH12" s="105"/>
      <c r="BI12" s="83"/>
    </row>
    <row r="13" spans="1:61" s="1" customFormat="1" ht="64.5">
      <c r="A13" s="177"/>
      <c r="B13" s="111" t="s">
        <v>2987</v>
      </c>
      <c r="C13" s="35" t="s">
        <v>2968</v>
      </c>
      <c r="D13" s="177"/>
      <c r="E13" s="111" t="s">
        <v>3022</v>
      </c>
      <c r="F13" s="177" t="s">
        <v>426</v>
      </c>
      <c r="G13" s="177"/>
      <c r="H13" s="177"/>
      <c r="I13" s="177"/>
      <c r="J13" s="177"/>
      <c r="K13" s="177"/>
      <c r="L13" s="177"/>
      <c r="M13" s="177"/>
      <c r="N13" s="177"/>
      <c r="O13" s="177"/>
      <c r="P13" s="177"/>
      <c r="Q13" s="177"/>
      <c r="R13" s="177"/>
      <c r="S13" s="107"/>
      <c r="T13" s="521">
        <f>SUM($H13:$R13)</f>
        <v>0</v>
      </c>
      <c r="U13" s="177"/>
      <c r="V13" s="177"/>
      <c r="W13" s="177"/>
      <c r="X13" s="177"/>
      <c r="Y13" s="177"/>
      <c r="Z13" s="177"/>
      <c r="AA13" s="177"/>
      <c r="AB13" s="177"/>
      <c r="AC13" s="177"/>
      <c r="AD13" s="177"/>
      <c r="AE13" s="177">
        <v>1</v>
      </c>
      <c r="AF13" s="175">
        <v>45677</v>
      </c>
      <c r="AG13" s="444">
        <f>SUM($U13:$AE13)</f>
        <v>1</v>
      </c>
      <c r="AH13" s="177"/>
      <c r="AI13" s="177"/>
      <c r="AJ13" s="177"/>
      <c r="AK13" s="177"/>
      <c r="AL13" s="177"/>
      <c r="AM13" s="177"/>
      <c r="AN13" s="177"/>
      <c r="AO13" s="177"/>
      <c r="AP13" s="177"/>
      <c r="AQ13" s="177"/>
      <c r="AR13" s="177"/>
      <c r="AS13" s="107"/>
      <c r="AT13" s="444">
        <f>SUM($AH13:$AR13)</f>
        <v>0</v>
      </c>
      <c r="AU13" s="177" t="s">
        <v>696</v>
      </c>
      <c r="AV13" s="177" t="s">
        <v>690</v>
      </c>
      <c r="AW13" s="177" t="s">
        <v>434</v>
      </c>
      <c r="AX13" s="177"/>
      <c r="AY13" s="177"/>
      <c r="AZ13" s="177" t="s">
        <v>1795</v>
      </c>
      <c r="BA13" s="177"/>
      <c r="BB13" s="177"/>
      <c r="BC13" s="177"/>
      <c r="BD13" s="177"/>
      <c r="BE13" s="228"/>
      <c r="BF13" s="237"/>
      <c r="BG13" s="229"/>
      <c r="BH13" s="229"/>
      <c r="BI13" s="108"/>
    </row>
    <row r="14" spans="1:61" s="1" customFormat="1" ht="64.5">
      <c r="A14" s="177"/>
      <c r="B14" s="111" t="s">
        <v>2988</v>
      </c>
      <c r="C14" s="35" t="s">
        <v>2969</v>
      </c>
      <c r="D14" s="35"/>
      <c r="E14" s="111" t="s">
        <v>3023</v>
      </c>
      <c r="F14" s="177" t="s">
        <v>426</v>
      </c>
      <c r="G14" s="35"/>
      <c r="H14" s="177"/>
      <c r="I14" s="177"/>
      <c r="J14" s="177"/>
      <c r="K14" s="177"/>
      <c r="L14" s="177"/>
      <c r="M14" s="177"/>
      <c r="N14" s="177"/>
      <c r="O14" s="177"/>
      <c r="P14" s="177"/>
      <c r="Q14" s="177"/>
      <c r="R14" s="177"/>
      <c r="S14" s="107"/>
      <c r="T14" s="521">
        <f t="shared" ref="T14:T77" si="0">SUM($H14:$R14)</f>
        <v>0</v>
      </c>
      <c r="U14" s="177"/>
      <c r="V14" s="177"/>
      <c r="W14" s="177"/>
      <c r="X14" s="177"/>
      <c r="Y14" s="177"/>
      <c r="Z14" s="177"/>
      <c r="AA14" s="177"/>
      <c r="AB14" s="177"/>
      <c r="AC14" s="177"/>
      <c r="AD14" s="177">
        <v>1</v>
      </c>
      <c r="AE14" s="177"/>
      <c r="AF14" s="175">
        <v>45945</v>
      </c>
      <c r="AG14" s="444">
        <f t="shared" ref="AG14:AG77" si="1">SUM($U14:$AE14)</f>
        <v>1</v>
      </c>
      <c r="AH14" s="177"/>
      <c r="AI14" s="177"/>
      <c r="AJ14" s="177"/>
      <c r="AK14" s="177"/>
      <c r="AL14" s="177"/>
      <c r="AM14" s="177"/>
      <c r="AN14" s="177"/>
      <c r="AO14" s="177"/>
      <c r="AP14" s="177"/>
      <c r="AQ14" s="177"/>
      <c r="AR14" s="177"/>
      <c r="AS14" s="107"/>
      <c r="AT14" s="444">
        <f t="shared" ref="AT14:AT77" si="2">SUM($AH14:$AR14)</f>
        <v>0</v>
      </c>
      <c r="AU14" s="177" t="s">
        <v>696</v>
      </c>
      <c r="AV14" s="177" t="s">
        <v>690</v>
      </c>
      <c r="AW14" s="177" t="s">
        <v>434</v>
      </c>
      <c r="AX14" s="177"/>
      <c r="AY14" s="177"/>
      <c r="AZ14" s="177" t="s">
        <v>1795</v>
      </c>
      <c r="BA14" s="177"/>
      <c r="BB14" s="177"/>
      <c r="BC14" s="177"/>
      <c r="BD14" s="177"/>
      <c r="BE14" s="228"/>
      <c r="BF14" s="237"/>
      <c r="BG14" s="229"/>
      <c r="BH14" s="229"/>
      <c r="BI14" s="108"/>
    </row>
    <row r="15" spans="1:61" s="1" customFormat="1" ht="64.5">
      <c r="A15" s="177"/>
      <c r="B15" s="111" t="s">
        <v>2989</v>
      </c>
      <c r="C15" s="35" t="s">
        <v>2970</v>
      </c>
      <c r="D15" s="35"/>
      <c r="E15" s="111" t="s">
        <v>3024</v>
      </c>
      <c r="F15" s="177" t="s">
        <v>426</v>
      </c>
      <c r="G15" s="177"/>
      <c r="H15" s="177"/>
      <c r="I15" s="177"/>
      <c r="J15" s="177"/>
      <c r="K15" s="177"/>
      <c r="L15" s="177"/>
      <c r="M15" s="177"/>
      <c r="N15" s="177"/>
      <c r="O15" s="177"/>
      <c r="P15" s="177"/>
      <c r="Q15" s="177"/>
      <c r="R15" s="177"/>
      <c r="S15" s="107"/>
      <c r="T15" s="521">
        <f t="shared" si="0"/>
        <v>0</v>
      </c>
      <c r="U15" s="177"/>
      <c r="V15" s="177"/>
      <c r="W15" s="177"/>
      <c r="X15" s="177"/>
      <c r="Y15" s="177"/>
      <c r="Z15" s="177"/>
      <c r="AA15" s="177"/>
      <c r="AB15" s="177"/>
      <c r="AC15" s="177"/>
      <c r="AD15" s="177">
        <v>1</v>
      </c>
      <c r="AE15" s="177"/>
      <c r="AF15" s="175">
        <v>45666</v>
      </c>
      <c r="AG15" s="444">
        <f t="shared" si="1"/>
        <v>1</v>
      </c>
      <c r="AH15" s="177"/>
      <c r="AI15" s="177"/>
      <c r="AJ15" s="177"/>
      <c r="AK15" s="177"/>
      <c r="AL15" s="177"/>
      <c r="AM15" s="177"/>
      <c r="AN15" s="177"/>
      <c r="AO15" s="177"/>
      <c r="AP15" s="177"/>
      <c r="AQ15" s="177">
        <v>1</v>
      </c>
      <c r="AR15" s="177"/>
      <c r="AS15" s="107">
        <v>45926</v>
      </c>
      <c r="AT15" s="444">
        <f t="shared" si="2"/>
        <v>1</v>
      </c>
      <c r="AU15" s="177" t="s">
        <v>696</v>
      </c>
      <c r="AV15" s="177" t="s">
        <v>690</v>
      </c>
      <c r="AW15" s="177" t="s">
        <v>434</v>
      </c>
      <c r="AX15" s="177"/>
      <c r="AY15" s="177"/>
      <c r="AZ15" s="177" t="s">
        <v>1795</v>
      </c>
      <c r="BA15" s="177"/>
      <c r="BB15" s="177"/>
      <c r="BC15" s="177"/>
      <c r="BD15" s="177"/>
      <c r="BE15" s="228"/>
      <c r="BF15" s="237"/>
      <c r="BG15" s="229"/>
      <c r="BH15" s="229"/>
      <c r="BI15" s="108"/>
    </row>
    <row r="16" spans="1:61" s="1" customFormat="1" ht="64.5">
      <c r="A16" s="177"/>
      <c r="B16" s="111" t="s">
        <v>2990</v>
      </c>
      <c r="C16" s="35" t="s">
        <v>2971</v>
      </c>
      <c r="D16" s="177"/>
      <c r="E16" s="111" t="s">
        <v>3025</v>
      </c>
      <c r="F16" s="177" t="s">
        <v>426</v>
      </c>
      <c r="G16" s="177"/>
      <c r="H16" s="177"/>
      <c r="I16" s="177"/>
      <c r="J16" s="177"/>
      <c r="K16" s="177"/>
      <c r="L16" s="177"/>
      <c r="M16" s="177"/>
      <c r="N16" s="177"/>
      <c r="O16" s="177"/>
      <c r="P16" s="177"/>
      <c r="Q16" s="177"/>
      <c r="R16" s="177"/>
      <c r="S16" s="107"/>
      <c r="T16" s="521">
        <f t="shared" si="0"/>
        <v>0</v>
      </c>
      <c r="U16" s="177"/>
      <c r="V16" s="177"/>
      <c r="W16" s="177"/>
      <c r="X16" s="177"/>
      <c r="Y16" s="177"/>
      <c r="Z16" s="177"/>
      <c r="AA16" s="177"/>
      <c r="AB16" s="177"/>
      <c r="AC16" s="177"/>
      <c r="AD16" s="177">
        <v>1</v>
      </c>
      <c r="AE16" s="177"/>
      <c r="AF16" s="175">
        <v>45757</v>
      </c>
      <c r="AG16" s="444">
        <v>0</v>
      </c>
      <c r="AH16" s="177"/>
      <c r="AI16" s="177"/>
      <c r="AJ16" s="177"/>
      <c r="AK16" s="177"/>
      <c r="AL16" s="177"/>
      <c r="AM16" s="177"/>
      <c r="AN16" s="177"/>
      <c r="AO16" s="177"/>
      <c r="AP16" s="177"/>
      <c r="AQ16" s="177"/>
      <c r="AR16" s="177">
        <v>1</v>
      </c>
      <c r="AS16" s="107">
        <v>45820</v>
      </c>
      <c r="AT16" s="444">
        <f t="shared" si="2"/>
        <v>1</v>
      </c>
      <c r="AU16" s="177" t="s">
        <v>696</v>
      </c>
      <c r="AV16" s="177" t="s">
        <v>690</v>
      </c>
      <c r="AW16" s="177" t="s">
        <v>434</v>
      </c>
      <c r="AX16" s="177"/>
      <c r="AY16" s="177"/>
      <c r="AZ16" s="177" t="s">
        <v>1795</v>
      </c>
      <c r="BA16" s="177"/>
      <c r="BB16" s="177"/>
      <c r="BC16" s="177"/>
      <c r="BD16" s="177"/>
      <c r="BE16" s="228"/>
      <c r="BF16" s="237"/>
      <c r="BG16" s="229"/>
      <c r="BH16" s="229"/>
      <c r="BI16" s="108"/>
    </row>
    <row r="17" spans="1:61" s="1" customFormat="1" ht="64.5">
      <c r="A17" s="177"/>
      <c r="B17" s="111" t="s">
        <v>2991</v>
      </c>
      <c r="C17" s="35" t="s">
        <v>2972</v>
      </c>
      <c r="D17" s="177"/>
      <c r="E17" s="111" t="s">
        <v>3026</v>
      </c>
      <c r="F17" s="177" t="s">
        <v>426</v>
      </c>
      <c r="G17" s="177"/>
      <c r="H17" s="177"/>
      <c r="I17" s="177"/>
      <c r="J17" s="177"/>
      <c r="K17" s="177"/>
      <c r="L17" s="177"/>
      <c r="M17" s="177"/>
      <c r="N17" s="177"/>
      <c r="O17" s="177"/>
      <c r="P17" s="177"/>
      <c r="Q17" s="177"/>
      <c r="R17" s="177"/>
      <c r="S17" s="107"/>
      <c r="T17" s="521">
        <f t="shared" si="0"/>
        <v>0</v>
      </c>
      <c r="U17" s="177"/>
      <c r="V17" s="177"/>
      <c r="W17" s="177"/>
      <c r="X17" s="177"/>
      <c r="Y17" s="177"/>
      <c r="Z17" s="177"/>
      <c r="AA17" s="177"/>
      <c r="AB17" s="177"/>
      <c r="AC17" s="177"/>
      <c r="AD17" s="177">
        <v>1</v>
      </c>
      <c r="AE17" s="177"/>
      <c r="AF17" s="175">
        <v>45791</v>
      </c>
      <c r="AG17" s="444">
        <f t="shared" si="1"/>
        <v>1</v>
      </c>
      <c r="AH17" s="177"/>
      <c r="AI17" s="177"/>
      <c r="AJ17" s="177"/>
      <c r="AK17" s="177"/>
      <c r="AL17" s="177"/>
      <c r="AM17" s="177"/>
      <c r="AN17" s="177"/>
      <c r="AO17" s="177"/>
      <c r="AP17" s="177"/>
      <c r="AQ17" s="177"/>
      <c r="AR17" s="177"/>
      <c r="AS17" s="107"/>
      <c r="AT17" s="444">
        <f t="shared" si="2"/>
        <v>0</v>
      </c>
      <c r="AU17" s="177" t="s">
        <v>696</v>
      </c>
      <c r="AV17" s="177" t="s">
        <v>690</v>
      </c>
      <c r="AW17" s="177" t="s">
        <v>434</v>
      </c>
      <c r="AX17" s="177"/>
      <c r="AY17" s="177"/>
      <c r="AZ17" s="177" t="s">
        <v>1795</v>
      </c>
      <c r="BA17" s="177"/>
      <c r="BB17" s="177"/>
      <c r="BC17" s="177"/>
      <c r="BD17" s="177"/>
      <c r="BE17" s="228"/>
      <c r="BF17" s="237"/>
      <c r="BG17" s="229"/>
      <c r="BH17" s="229"/>
      <c r="BI17" s="108"/>
    </row>
    <row r="18" spans="1:61" s="1" customFormat="1" ht="51.75">
      <c r="A18" s="177"/>
      <c r="B18" s="111" t="s">
        <v>2992</v>
      </c>
      <c r="C18" s="35" t="s">
        <v>2973</v>
      </c>
      <c r="D18" s="177"/>
      <c r="E18" s="111" t="s">
        <v>3027</v>
      </c>
      <c r="F18" s="177" t="s">
        <v>426</v>
      </c>
      <c r="G18" s="177"/>
      <c r="H18" s="177"/>
      <c r="I18" s="177"/>
      <c r="J18" s="177"/>
      <c r="K18" s="177"/>
      <c r="L18" s="177"/>
      <c r="M18" s="177"/>
      <c r="N18" s="177"/>
      <c r="O18" s="177"/>
      <c r="P18" s="177"/>
      <c r="Q18" s="177"/>
      <c r="R18" s="177"/>
      <c r="S18" s="107"/>
      <c r="T18" s="521">
        <f t="shared" si="0"/>
        <v>0</v>
      </c>
      <c r="U18" s="177"/>
      <c r="V18" s="177"/>
      <c r="W18" s="177"/>
      <c r="X18" s="177"/>
      <c r="Y18" s="177"/>
      <c r="Z18" s="177"/>
      <c r="AA18" s="177"/>
      <c r="AB18" s="177"/>
      <c r="AC18" s="177"/>
      <c r="AD18" s="177">
        <v>1</v>
      </c>
      <c r="AE18" s="177"/>
      <c r="AF18" s="175">
        <v>45714</v>
      </c>
      <c r="AG18" s="444">
        <f t="shared" si="1"/>
        <v>1</v>
      </c>
      <c r="AH18" s="177"/>
      <c r="AI18" s="177"/>
      <c r="AJ18" s="177"/>
      <c r="AK18" s="177"/>
      <c r="AL18" s="177"/>
      <c r="AM18" s="177"/>
      <c r="AN18" s="177"/>
      <c r="AO18" s="177"/>
      <c r="AP18" s="177"/>
      <c r="AQ18" s="177">
        <v>1</v>
      </c>
      <c r="AR18" s="177"/>
      <c r="AS18" s="107">
        <v>45943</v>
      </c>
      <c r="AT18" s="444">
        <f t="shared" si="2"/>
        <v>1</v>
      </c>
      <c r="AU18" s="177" t="s">
        <v>696</v>
      </c>
      <c r="AV18" s="177" t="s">
        <v>690</v>
      </c>
      <c r="AW18" s="177" t="s">
        <v>434</v>
      </c>
      <c r="AX18" s="177"/>
      <c r="AY18" s="177"/>
      <c r="AZ18" s="177" t="s">
        <v>1795</v>
      </c>
      <c r="BA18" s="177"/>
      <c r="BB18" s="177"/>
      <c r="BC18" s="177"/>
      <c r="BD18" s="177"/>
      <c r="BE18" s="228"/>
      <c r="BF18" s="237"/>
      <c r="BG18" s="229"/>
      <c r="BH18" s="229"/>
      <c r="BI18" s="108"/>
    </row>
    <row r="19" spans="1:61" s="1" customFormat="1" ht="64.5">
      <c r="A19" s="177"/>
      <c r="B19" s="111" t="s">
        <v>2993</v>
      </c>
      <c r="C19" s="35" t="s">
        <v>2974</v>
      </c>
      <c r="D19" s="177"/>
      <c r="E19" s="111" t="s">
        <v>3028</v>
      </c>
      <c r="F19" s="177" t="s">
        <v>426</v>
      </c>
      <c r="G19" s="177"/>
      <c r="H19" s="177"/>
      <c r="I19" s="177"/>
      <c r="J19" s="177"/>
      <c r="K19" s="177"/>
      <c r="L19" s="177"/>
      <c r="M19" s="177"/>
      <c r="N19" s="177"/>
      <c r="O19" s="177"/>
      <c r="P19" s="177"/>
      <c r="Q19" s="177"/>
      <c r="R19" s="177"/>
      <c r="S19" s="107"/>
      <c r="T19" s="521">
        <f t="shared" si="0"/>
        <v>0</v>
      </c>
      <c r="U19" s="177"/>
      <c r="V19" s="177"/>
      <c r="W19" s="177"/>
      <c r="X19" s="177"/>
      <c r="Y19" s="177"/>
      <c r="Z19" s="177"/>
      <c r="AA19" s="177"/>
      <c r="AB19" s="177"/>
      <c r="AC19" s="177"/>
      <c r="AD19" s="177">
        <v>1</v>
      </c>
      <c r="AE19" s="177"/>
      <c r="AF19" s="175">
        <v>45839</v>
      </c>
      <c r="AG19" s="444">
        <f t="shared" si="1"/>
        <v>1</v>
      </c>
      <c r="AH19" s="177"/>
      <c r="AI19" s="177"/>
      <c r="AJ19" s="177"/>
      <c r="AK19" s="177"/>
      <c r="AL19" s="177"/>
      <c r="AM19" s="177"/>
      <c r="AN19" s="177"/>
      <c r="AO19" s="177"/>
      <c r="AP19" s="177"/>
      <c r="AQ19" s="177"/>
      <c r="AR19" s="177"/>
      <c r="AS19" s="107"/>
      <c r="AT19" s="444">
        <f t="shared" si="2"/>
        <v>0</v>
      </c>
      <c r="AU19" s="177" t="s">
        <v>696</v>
      </c>
      <c r="AV19" s="177" t="s">
        <v>690</v>
      </c>
      <c r="AW19" s="177" t="s">
        <v>434</v>
      </c>
      <c r="AX19" s="177"/>
      <c r="AY19" s="177"/>
      <c r="AZ19" s="177" t="s">
        <v>1795</v>
      </c>
      <c r="BA19" s="177"/>
      <c r="BB19" s="177"/>
      <c r="BC19" s="177"/>
      <c r="BD19" s="177"/>
      <c r="BE19" s="228"/>
      <c r="BF19" s="237"/>
      <c r="BG19" s="229"/>
      <c r="BH19" s="229"/>
      <c r="BI19" s="108"/>
    </row>
    <row r="20" spans="1:61" s="1" customFormat="1" ht="51.75">
      <c r="A20" s="177"/>
      <c r="B20" s="111" t="s">
        <v>2994</v>
      </c>
      <c r="C20" s="35" t="s">
        <v>2975</v>
      </c>
      <c r="D20" s="177"/>
      <c r="E20" s="111" t="s">
        <v>3029</v>
      </c>
      <c r="F20" s="177" t="s">
        <v>426</v>
      </c>
      <c r="G20" s="177"/>
      <c r="H20" s="177"/>
      <c r="I20" s="177"/>
      <c r="J20" s="177"/>
      <c r="K20" s="177"/>
      <c r="L20" s="177"/>
      <c r="M20" s="177"/>
      <c r="N20" s="177"/>
      <c r="O20" s="177"/>
      <c r="P20" s="177"/>
      <c r="Q20" s="177"/>
      <c r="R20" s="177"/>
      <c r="S20" s="107"/>
      <c r="T20" s="521">
        <f t="shared" si="0"/>
        <v>0</v>
      </c>
      <c r="U20" s="177"/>
      <c r="V20" s="177"/>
      <c r="W20" s="177"/>
      <c r="X20" s="177"/>
      <c r="Y20" s="177"/>
      <c r="Z20" s="177"/>
      <c r="AA20" s="177"/>
      <c r="AB20" s="177"/>
      <c r="AC20" s="177"/>
      <c r="AD20" s="177">
        <v>1</v>
      </c>
      <c r="AE20" s="177"/>
      <c r="AF20" s="175">
        <v>45813</v>
      </c>
      <c r="AG20" s="444">
        <f t="shared" si="1"/>
        <v>1</v>
      </c>
      <c r="AH20" s="177"/>
      <c r="AI20" s="177"/>
      <c r="AJ20" s="177"/>
      <c r="AK20" s="177"/>
      <c r="AL20" s="177"/>
      <c r="AM20" s="177"/>
      <c r="AN20" s="177"/>
      <c r="AO20" s="177"/>
      <c r="AP20" s="177"/>
      <c r="AQ20" s="177"/>
      <c r="AR20" s="177"/>
      <c r="AS20" s="107"/>
      <c r="AT20" s="444">
        <f t="shared" si="2"/>
        <v>0</v>
      </c>
      <c r="AU20" s="177" t="s">
        <v>696</v>
      </c>
      <c r="AV20" s="177" t="s">
        <v>690</v>
      </c>
      <c r="AW20" s="177" t="s">
        <v>434</v>
      </c>
      <c r="AX20" s="177"/>
      <c r="AY20" s="177"/>
      <c r="AZ20" s="177" t="s">
        <v>1795</v>
      </c>
      <c r="BA20" s="177"/>
      <c r="BB20" s="177"/>
      <c r="BC20" s="177"/>
      <c r="BD20" s="177"/>
      <c r="BE20" s="228"/>
      <c r="BF20" s="237"/>
      <c r="BG20" s="229"/>
      <c r="BH20" s="229"/>
      <c r="BI20" s="108"/>
    </row>
    <row r="21" spans="1:61" s="1" customFormat="1" ht="64.5">
      <c r="A21" s="177"/>
      <c r="B21" s="111" t="s">
        <v>2995</v>
      </c>
      <c r="C21" s="35" t="s">
        <v>2976</v>
      </c>
      <c r="D21" s="177"/>
      <c r="E21" s="111" t="s">
        <v>3030</v>
      </c>
      <c r="F21" s="177" t="s">
        <v>426</v>
      </c>
      <c r="G21" s="177"/>
      <c r="H21" s="177"/>
      <c r="I21" s="177"/>
      <c r="J21" s="177"/>
      <c r="K21" s="177"/>
      <c r="L21" s="177"/>
      <c r="M21" s="177"/>
      <c r="N21" s="177"/>
      <c r="O21" s="177"/>
      <c r="P21" s="177"/>
      <c r="Q21" s="177"/>
      <c r="R21" s="177"/>
      <c r="S21" s="107"/>
      <c r="T21" s="521">
        <f t="shared" si="0"/>
        <v>0</v>
      </c>
      <c r="U21" s="177"/>
      <c r="V21" s="177"/>
      <c r="W21" s="177"/>
      <c r="X21" s="177"/>
      <c r="Y21" s="177"/>
      <c r="Z21" s="177"/>
      <c r="AA21" s="177"/>
      <c r="AB21" s="177"/>
      <c r="AC21" s="177"/>
      <c r="AD21" s="177">
        <v>1</v>
      </c>
      <c r="AE21" s="177"/>
      <c r="AF21" s="175">
        <v>46021</v>
      </c>
      <c r="AG21" s="444">
        <f t="shared" si="1"/>
        <v>1</v>
      </c>
      <c r="AH21" s="177"/>
      <c r="AI21" s="177"/>
      <c r="AJ21" s="177"/>
      <c r="AK21" s="177"/>
      <c r="AL21" s="177"/>
      <c r="AM21" s="177"/>
      <c r="AN21" s="177"/>
      <c r="AO21" s="177"/>
      <c r="AP21" s="177"/>
      <c r="AQ21" s="177"/>
      <c r="AR21" s="177"/>
      <c r="AS21" s="107"/>
      <c r="AT21" s="444">
        <f t="shared" si="2"/>
        <v>0</v>
      </c>
      <c r="AU21" s="177" t="s">
        <v>696</v>
      </c>
      <c r="AV21" s="177" t="s">
        <v>690</v>
      </c>
      <c r="AW21" s="177" t="s">
        <v>434</v>
      </c>
      <c r="AX21" s="177"/>
      <c r="AY21" s="177"/>
      <c r="AZ21" s="177" t="s">
        <v>1795</v>
      </c>
      <c r="BA21" s="177"/>
      <c r="BB21" s="177"/>
      <c r="BC21" s="177"/>
      <c r="BD21" s="177"/>
      <c r="BE21" s="228"/>
      <c r="BF21" s="237"/>
      <c r="BG21" s="229"/>
      <c r="BH21" s="229"/>
      <c r="BI21" s="108"/>
    </row>
    <row r="22" spans="1:61" s="1" customFormat="1" ht="51.75">
      <c r="A22" s="177"/>
      <c r="B22" s="111" t="s">
        <v>2996</v>
      </c>
      <c r="C22" s="35" t="s">
        <v>2977</v>
      </c>
      <c r="D22" s="177"/>
      <c r="E22" s="111" t="s">
        <v>3031</v>
      </c>
      <c r="F22" s="177" t="s">
        <v>426</v>
      </c>
      <c r="G22" s="178"/>
      <c r="H22" s="177"/>
      <c r="I22" s="177"/>
      <c r="J22" s="177"/>
      <c r="K22" s="177"/>
      <c r="L22" s="177"/>
      <c r="M22" s="177"/>
      <c r="N22" s="177"/>
      <c r="O22" s="177"/>
      <c r="P22" s="177"/>
      <c r="Q22" s="177"/>
      <c r="R22" s="177"/>
      <c r="S22" s="107"/>
      <c r="T22" s="521">
        <f t="shared" si="0"/>
        <v>0</v>
      </c>
      <c r="U22" s="177"/>
      <c r="V22" s="177"/>
      <c r="W22" s="177"/>
      <c r="X22" s="177"/>
      <c r="Y22" s="177"/>
      <c r="Z22" s="177"/>
      <c r="AA22" s="177"/>
      <c r="AB22" s="177"/>
      <c r="AC22" s="177"/>
      <c r="AD22" s="177">
        <v>1</v>
      </c>
      <c r="AE22" s="177"/>
      <c r="AF22" s="175">
        <v>45810</v>
      </c>
      <c r="AG22" s="444">
        <f t="shared" si="1"/>
        <v>1</v>
      </c>
      <c r="AH22" s="177"/>
      <c r="AI22" s="177"/>
      <c r="AJ22" s="177"/>
      <c r="AK22" s="177"/>
      <c r="AL22" s="177"/>
      <c r="AM22" s="177"/>
      <c r="AN22" s="177"/>
      <c r="AO22" s="177"/>
      <c r="AP22" s="177"/>
      <c r="AQ22" s="177"/>
      <c r="AR22" s="177"/>
      <c r="AS22" s="107"/>
      <c r="AT22" s="444">
        <f t="shared" si="2"/>
        <v>0</v>
      </c>
      <c r="AU22" s="177" t="s">
        <v>696</v>
      </c>
      <c r="AV22" s="177" t="s">
        <v>690</v>
      </c>
      <c r="AW22" s="177" t="s">
        <v>434</v>
      </c>
      <c r="AX22" s="177"/>
      <c r="AY22" s="177"/>
      <c r="AZ22" s="177" t="s">
        <v>1795</v>
      </c>
      <c r="BA22" s="177"/>
      <c r="BB22" s="177"/>
      <c r="BC22" s="177"/>
      <c r="BD22" s="177"/>
      <c r="BE22" s="228"/>
      <c r="BF22" s="237"/>
      <c r="BG22" s="229"/>
      <c r="BH22" s="229"/>
      <c r="BI22" s="108"/>
    </row>
    <row r="23" spans="1:61" s="1" customFormat="1" ht="64.5">
      <c r="A23" s="177"/>
      <c r="B23" s="111" t="s">
        <v>2988</v>
      </c>
      <c r="C23" s="35" t="s">
        <v>2969</v>
      </c>
      <c r="D23" s="177"/>
      <c r="E23" s="111" t="s">
        <v>3032</v>
      </c>
      <c r="F23" s="177" t="s">
        <v>426</v>
      </c>
      <c r="G23" s="178"/>
      <c r="H23" s="177"/>
      <c r="I23" s="177"/>
      <c r="J23" s="177"/>
      <c r="K23" s="177"/>
      <c r="L23" s="177"/>
      <c r="M23" s="177"/>
      <c r="N23" s="177"/>
      <c r="O23" s="177"/>
      <c r="P23" s="177"/>
      <c r="Q23" s="177"/>
      <c r="R23" s="177"/>
      <c r="S23" s="107"/>
      <c r="T23" s="521">
        <f t="shared" si="0"/>
        <v>0</v>
      </c>
      <c r="U23" s="177"/>
      <c r="V23" s="177"/>
      <c r="W23" s="177"/>
      <c r="X23" s="177"/>
      <c r="Y23" s="177"/>
      <c r="Z23" s="177"/>
      <c r="AA23" s="177"/>
      <c r="AB23" s="177"/>
      <c r="AC23" s="177"/>
      <c r="AD23" s="177">
        <v>1</v>
      </c>
      <c r="AE23" s="177"/>
      <c r="AF23" s="175">
        <v>45981</v>
      </c>
      <c r="AG23" s="444">
        <f t="shared" si="1"/>
        <v>1</v>
      </c>
      <c r="AH23" s="177"/>
      <c r="AI23" s="177"/>
      <c r="AJ23" s="177"/>
      <c r="AK23" s="177"/>
      <c r="AL23" s="177"/>
      <c r="AM23" s="177"/>
      <c r="AN23" s="177"/>
      <c r="AO23" s="177"/>
      <c r="AP23" s="177"/>
      <c r="AQ23" s="177"/>
      <c r="AR23" s="177"/>
      <c r="AS23" s="107"/>
      <c r="AT23" s="444">
        <f t="shared" si="2"/>
        <v>0</v>
      </c>
      <c r="AU23" s="177" t="s">
        <v>696</v>
      </c>
      <c r="AV23" s="177" t="s">
        <v>690</v>
      </c>
      <c r="AW23" s="177" t="s">
        <v>434</v>
      </c>
      <c r="AX23" s="177"/>
      <c r="AY23" s="177"/>
      <c r="AZ23" s="177" t="s">
        <v>1795</v>
      </c>
      <c r="BA23" s="177"/>
      <c r="BB23" s="177"/>
      <c r="BC23" s="177"/>
      <c r="BD23" s="177"/>
      <c r="BE23" s="228"/>
      <c r="BF23" s="237"/>
      <c r="BG23" s="229"/>
      <c r="BH23" s="229"/>
      <c r="BI23" s="108"/>
    </row>
    <row r="24" spans="1:61" s="1" customFormat="1" ht="64.5">
      <c r="A24" s="177"/>
      <c r="B24" s="111" t="s">
        <v>2997</v>
      </c>
      <c r="C24" s="35" t="s">
        <v>2978</v>
      </c>
      <c r="D24" s="177"/>
      <c r="E24" s="111" t="s">
        <v>3033</v>
      </c>
      <c r="F24" s="177" t="s">
        <v>426</v>
      </c>
      <c r="G24" s="178"/>
      <c r="H24" s="177"/>
      <c r="I24" s="177"/>
      <c r="J24" s="177"/>
      <c r="K24" s="177"/>
      <c r="L24" s="177"/>
      <c r="M24" s="177"/>
      <c r="N24" s="177"/>
      <c r="O24" s="177"/>
      <c r="P24" s="177"/>
      <c r="Q24" s="177"/>
      <c r="R24" s="177"/>
      <c r="S24" s="107"/>
      <c r="T24" s="521">
        <f t="shared" si="0"/>
        <v>0</v>
      </c>
      <c r="U24" s="177"/>
      <c r="V24" s="177"/>
      <c r="W24" s="177"/>
      <c r="X24" s="177"/>
      <c r="Y24" s="177"/>
      <c r="Z24" s="177"/>
      <c r="AA24" s="177"/>
      <c r="AB24" s="177"/>
      <c r="AC24" s="177"/>
      <c r="AD24" s="177">
        <v>1</v>
      </c>
      <c r="AE24" s="177"/>
      <c r="AF24" s="175">
        <v>45869</v>
      </c>
      <c r="AG24" s="444">
        <f t="shared" si="1"/>
        <v>1</v>
      </c>
      <c r="AH24" s="177"/>
      <c r="AI24" s="177"/>
      <c r="AJ24" s="177"/>
      <c r="AK24" s="177"/>
      <c r="AL24" s="177"/>
      <c r="AM24" s="177"/>
      <c r="AN24" s="177"/>
      <c r="AO24" s="177"/>
      <c r="AP24" s="177"/>
      <c r="AQ24" s="177"/>
      <c r="AR24" s="177"/>
      <c r="AS24" s="107"/>
      <c r="AT24" s="444">
        <f t="shared" si="2"/>
        <v>0</v>
      </c>
      <c r="AU24" s="177" t="s">
        <v>696</v>
      </c>
      <c r="AV24" s="177" t="s">
        <v>690</v>
      </c>
      <c r="AW24" s="177" t="s">
        <v>434</v>
      </c>
      <c r="AX24" s="177"/>
      <c r="AY24" s="177"/>
      <c r="AZ24" s="177" t="s">
        <v>1795</v>
      </c>
      <c r="BA24" s="177"/>
      <c r="BB24" s="177"/>
      <c r="BC24" s="177"/>
      <c r="BD24" s="177"/>
      <c r="BE24" s="228"/>
      <c r="BF24" s="237"/>
      <c r="BG24" s="229"/>
      <c r="BH24" s="229"/>
      <c r="BI24" s="108"/>
    </row>
    <row r="25" spans="1:61" s="1" customFormat="1" ht="64.5">
      <c r="A25" s="177"/>
      <c r="B25" s="111" t="s">
        <v>2998</v>
      </c>
      <c r="C25" s="35" t="s">
        <v>2979</v>
      </c>
      <c r="D25" s="177"/>
      <c r="E25" s="111" t="s">
        <v>3034</v>
      </c>
      <c r="F25" s="177" t="s">
        <v>426</v>
      </c>
      <c r="G25" s="178"/>
      <c r="H25" s="177"/>
      <c r="I25" s="177"/>
      <c r="J25" s="177"/>
      <c r="K25" s="177"/>
      <c r="L25" s="177"/>
      <c r="M25" s="177"/>
      <c r="N25" s="177"/>
      <c r="O25" s="177"/>
      <c r="P25" s="177"/>
      <c r="Q25" s="177"/>
      <c r="R25" s="177"/>
      <c r="S25" s="107"/>
      <c r="T25" s="521">
        <f t="shared" si="0"/>
        <v>0</v>
      </c>
      <c r="U25" s="177"/>
      <c r="V25" s="177"/>
      <c r="W25" s="177"/>
      <c r="X25" s="177"/>
      <c r="Y25" s="177"/>
      <c r="Z25" s="177"/>
      <c r="AA25" s="177"/>
      <c r="AB25" s="177"/>
      <c r="AC25" s="177"/>
      <c r="AD25" s="177">
        <v>1</v>
      </c>
      <c r="AE25" s="177"/>
      <c r="AF25" s="175">
        <v>45848</v>
      </c>
      <c r="AG25" s="444">
        <f t="shared" si="1"/>
        <v>1</v>
      </c>
      <c r="AH25" s="177"/>
      <c r="AI25" s="177"/>
      <c r="AJ25" s="177"/>
      <c r="AK25" s="177"/>
      <c r="AL25" s="177"/>
      <c r="AM25" s="177"/>
      <c r="AN25" s="177"/>
      <c r="AO25" s="177"/>
      <c r="AP25" s="177"/>
      <c r="AQ25" s="177"/>
      <c r="AR25" s="177"/>
      <c r="AS25" s="107"/>
      <c r="AT25" s="444">
        <f t="shared" si="2"/>
        <v>0</v>
      </c>
      <c r="AU25" s="177" t="s">
        <v>696</v>
      </c>
      <c r="AV25" s="177" t="s">
        <v>690</v>
      </c>
      <c r="AW25" s="177" t="s">
        <v>434</v>
      </c>
      <c r="AX25" s="177"/>
      <c r="AY25" s="177"/>
      <c r="AZ25" s="177" t="s">
        <v>1795</v>
      </c>
      <c r="BA25" s="177"/>
      <c r="BB25" s="177"/>
      <c r="BC25" s="177"/>
      <c r="BD25" s="177"/>
      <c r="BE25" s="228"/>
      <c r="BF25" s="237"/>
      <c r="BG25" s="229"/>
      <c r="BH25" s="229"/>
      <c r="BI25" s="108"/>
    </row>
    <row r="26" spans="1:61" s="1" customFormat="1" ht="64.5">
      <c r="A26" s="177"/>
      <c r="B26" s="111" t="s">
        <v>2999</v>
      </c>
      <c r="C26" s="35" t="s">
        <v>2980</v>
      </c>
      <c r="D26" s="177"/>
      <c r="E26" s="111" t="s">
        <v>3035</v>
      </c>
      <c r="F26" s="177" t="s">
        <v>426</v>
      </c>
      <c r="G26" s="178"/>
      <c r="H26" s="177"/>
      <c r="I26" s="177"/>
      <c r="J26" s="177"/>
      <c r="K26" s="177"/>
      <c r="L26" s="177"/>
      <c r="M26" s="177"/>
      <c r="N26" s="177"/>
      <c r="O26" s="177"/>
      <c r="P26" s="177"/>
      <c r="Q26" s="177"/>
      <c r="R26" s="177"/>
      <c r="S26" s="107"/>
      <c r="T26" s="521">
        <f t="shared" si="0"/>
        <v>0</v>
      </c>
      <c r="U26" s="177"/>
      <c r="V26" s="177"/>
      <c r="W26" s="177"/>
      <c r="X26" s="177"/>
      <c r="Y26" s="177"/>
      <c r="Z26" s="177"/>
      <c r="AA26" s="177"/>
      <c r="AB26" s="177">
        <v>1</v>
      </c>
      <c r="AC26" s="177"/>
      <c r="AD26" s="177"/>
      <c r="AE26" s="177"/>
      <c r="AF26" s="175">
        <v>45713</v>
      </c>
      <c r="AG26" s="444">
        <f t="shared" si="1"/>
        <v>1</v>
      </c>
      <c r="AH26" s="177"/>
      <c r="AI26" s="177"/>
      <c r="AJ26" s="177"/>
      <c r="AK26" s="177"/>
      <c r="AL26" s="177"/>
      <c r="AM26" s="177"/>
      <c r="AN26" s="177"/>
      <c r="AO26" s="177"/>
      <c r="AP26" s="177"/>
      <c r="AQ26" s="177"/>
      <c r="AR26" s="177"/>
      <c r="AS26" s="107"/>
      <c r="AT26" s="444">
        <f t="shared" si="2"/>
        <v>0</v>
      </c>
      <c r="AU26" s="177" t="s">
        <v>696</v>
      </c>
      <c r="AV26" s="177" t="s">
        <v>690</v>
      </c>
      <c r="AW26" s="177" t="s">
        <v>434</v>
      </c>
      <c r="AX26" s="177"/>
      <c r="AY26" s="177"/>
      <c r="AZ26" s="177" t="s">
        <v>1795</v>
      </c>
      <c r="BA26" s="177"/>
      <c r="BB26" s="177"/>
      <c r="BC26" s="177"/>
      <c r="BD26" s="177"/>
      <c r="BE26" s="228"/>
      <c r="BF26" s="237"/>
      <c r="BG26" s="229"/>
      <c r="BH26" s="229"/>
      <c r="BI26" s="108"/>
    </row>
    <row r="27" spans="1:61" s="1" customFormat="1" ht="64.5">
      <c r="A27" s="177"/>
      <c r="B27" s="111" t="s">
        <v>3000</v>
      </c>
      <c r="C27" s="35" t="s">
        <v>2981</v>
      </c>
      <c r="D27" s="177"/>
      <c r="E27" s="111" t="s">
        <v>3036</v>
      </c>
      <c r="F27" s="177" t="s">
        <v>426</v>
      </c>
      <c r="G27" s="178"/>
      <c r="H27" s="177"/>
      <c r="I27" s="177"/>
      <c r="J27" s="177"/>
      <c r="K27" s="177"/>
      <c r="L27" s="177"/>
      <c r="M27" s="177"/>
      <c r="N27" s="177"/>
      <c r="O27" s="177"/>
      <c r="P27" s="177"/>
      <c r="Q27" s="177"/>
      <c r="R27" s="177"/>
      <c r="S27" s="107"/>
      <c r="T27" s="521">
        <f t="shared" si="0"/>
        <v>0</v>
      </c>
      <c r="U27" s="177"/>
      <c r="V27" s="177"/>
      <c r="W27" s="177"/>
      <c r="X27" s="177"/>
      <c r="Y27" s="177"/>
      <c r="Z27" s="177"/>
      <c r="AA27" s="177"/>
      <c r="AB27" s="177">
        <v>1</v>
      </c>
      <c r="AC27" s="177"/>
      <c r="AD27" s="177"/>
      <c r="AE27" s="177"/>
      <c r="AF27" s="175">
        <v>45945</v>
      </c>
      <c r="AG27" s="444">
        <f t="shared" si="1"/>
        <v>1</v>
      </c>
      <c r="AH27" s="177"/>
      <c r="AI27" s="177"/>
      <c r="AJ27" s="177"/>
      <c r="AK27" s="177"/>
      <c r="AL27" s="177"/>
      <c r="AM27" s="177"/>
      <c r="AN27" s="177"/>
      <c r="AO27" s="177"/>
      <c r="AP27" s="177"/>
      <c r="AQ27" s="177"/>
      <c r="AR27" s="177"/>
      <c r="AS27" s="107"/>
      <c r="AT27" s="444">
        <f t="shared" si="2"/>
        <v>0</v>
      </c>
      <c r="AU27" s="177" t="s">
        <v>696</v>
      </c>
      <c r="AV27" s="177" t="s">
        <v>690</v>
      </c>
      <c r="AW27" s="177" t="s">
        <v>434</v>
      </c>
      <c r="AX27" s="177"/>
      <c r="AY27" s="177"/>
      <c r="AZ27" s="177" t="s">
        <v>1795</v>
      </c>
      <c r="BA27" s="177"/>
      <c r="BB27" s="177"/>
      <c r="BC27" s="177"/>
      <c r="BD27" s="177"/>
      <c r="BE27" s="228"/>
      <c r="BF27" s="237"/>
      <c r="BG27" s="229"/>
      <c r="BH27" s="229"/>
      <c r="BI27" s="108"/>
    </row>
    <row r="28" spans="1:61" s="1" customFormat="1" ht="64.5">
      <c r="A28" s="177"/>
      <c r="B28" s="111" t="s">
        <v>3001</v>
      </c>
      <c r="C28" s="35" t="s">
        <v>2982</v>
      </c>
      <c r="D28" s="177"/>
      <c r="E28" s="111" t="s">
        <v>3037</v>
      </c>
      <c r="F28" s="177" t="s">
        <v>426</v>
      </c>
      <c r="G28" s="178"/>
      <c r="H28" s="177"/>
      <c r="I28" s="177"/>
      <c r="J28" s="177"/>
      <c r="K28" s="177"/>
      <c r="L28" s="177"/>
      <c r="M28" s="177"/>
      <c r="N28" s="177"/>
      <c r="O28" s="177"/>
      <c r="P28" s="177"/>
      <c r="Q28" s="177"/>
      <c r="R28" s="177"/>
      <c r="S28" s="107"/>
      <c r="T28" s="521">
        <f t="shared" si="0"/>
        <v>0</v>
      </c>
      <c r="U28" s="177"/>
      <c r="V28" s="177"/>
      <c r="W28" s="177"/>
      <c r="X28" s="177"/>
      <c r="Y28" s="177"/>
      <c r="Z28" s="177"/>
      <c r="AA28" s="177"/>
      <c r="AB28" s="177">
        <v>1</v>
      </c>
      <c r="AC28" s="177"/>
      <c r="AD28" s="177"/>
      <c r="AE28" s="177"/>
      <c r="AF28" s="175">
        <v>45799</v>
      </c>
      <c r="AG28" s="444">
        <f t="shared" si="1"/>
        <v>1</v>
      </c>
      <c r="AH28" s="177"/>
      <c r="AI28" s="177"/>
      <c r="AJ28" s="177"/>
      <c r="AK28" s="177"/>
      <c r="AL28" s="177"/>
      <c r="AM28" s="177"/>
      <c r="AN28" s="177"/>
      <c r="AO28" s="177"/>
      <c r="AP28" s="177"/>
      <c r="AQ28" s="177"/>
      <c r="AR28" s="177"/>
      <c r="AS28" s="107"/>
      <c r="AT28" s="444">
        <f t="shared" si="2"/>
        <v>0</v>
      </c>
      <c r="AU28" s="177" t="s">
        <v>696</v>
      </c>
      <c r="AV28" s="177" t="s">
        <v>690</v>
      </c>
      <c r="AW28" s="177" t="s">
        <v>434</v>
      </c>
      <c r="AX28" s="177"/>
      <c r="AY28" s="177"/>
      <c r="AZ28" s="177" t="s">
        <v>1795</v>
      </c>
      <c r="BA28" s="177"/>
      <c r="BB28" s="177"/>
      <c r="BC28" s="177"/>
      <c r="BD28" s="177"/>
      <c r="BE28" s="228"/>
      <c r="BF28" s="237"/>
      <c r="BG28" s="229"/>
      <c r="BH28" s="229"/>
      <c r="BI28" s="108"/>
    </row>
    <row r="29" spans="1:61" s="1" customFormat="1" ht="64.5">
      <c r="A29" s="177"/>
      <c r="B29" s="111" t="s">
        <v>3002</v>
      </c>
      <c r="C29" s="35" t="s">
        <v>2983</v>
      </c>
      <c r="D29" s="177"/>
      <c r="E29" s="111" t="s">
        <v>3038</v>
      </c>
      <c r="F29" s="177" t="s">
        <v>426</v>
      </c>
      <c r="G29" s="178"/>
      <c r="H29" s="177"/>
      <c r="I29" s="177"/>
      <c r="J29" s="177"/>
      <c r="K29" s="177"/>
      <c r="L29" s="177"/>
      <c r="M29" s="177"/>
      <c r="N29" s="177"/>
      <c r="O29" s="177"/>
      <c r="P29" s="177"/>
      <c r="Q29" s="177"/>
      <c r="R29" s="177"/>
      <c r="S29" s="107"/>
      <c r="T29" s="521">
        <f t="shared" si="0"/>
        <v>0</v>
      </c>
      <c r="U29" s="177"/>
      <c r="V29" s="177"/>
      <c r="W29" s="177"/>
      <c r="X29" s="177"/>
      <c r="Y29" s="177"/>
      <c r="Z29" s="177"/>
      <c r="AA29" s="177"/>
      <c r="AB29" s="177">
        <v>1</v>
      </c>
      <c r="AC29" s="177"/>
      <c r="AD29" s="177"/>
      <c r="AE29" s="177"/>
      <c r="AF29" s="175">
        <v>45912</v>
      </c>
      <c r="AG29" s="444">
        <f t="shared" si="1"/>
        <v>1</v>
      </c>
      <c r="AH29" s="177"/>
      <c r="AI29" s="177"/>
      <c r="AJ29" s="177"/>
      <c r="AK29" s="177"/>
      <c r="AL29" s="177"/>
      <c r="AM29" s="177"/>
      <c r="AN29" s="177"/>
      <c r="AO29" s="177"/>
      <c r="AP29" s="177"/>
      <c r="AQ29" s="177"/>
      <c r="AR29" s="177"/>
      <c r="AS29" s="107"/>
      <c r="AT29" s="444">
        <f t="shared" si="2"/>
        <v>0</v>
      </c>
      <c r="AU29" s="177" t="s">
        <v>696</v>
      </c>
      <c r="AV29" s="177" t="s">
        <v>690</v>
      </c>
      <c r="AW29" s="177" t="s">
        <v>434</v>
      </c>
      <c r="AX29" s="177"/>
      <c r="AY29" s="177"/>
      <c r="AZ29" s="177" t="s">
        <v>1795</v>
      </c>
      <c r="BA29" s="177"/>
      <c r="BB29" s="177"/>
      <c r="BC29" s="177"/>
      <c r="BD29" s="177"/>
      <c r="BE29" s="228"/>
      <c r="BF29" s="237"/>
      <c r="BG29" s="229"/>
      <c r="BH29" s="229"/>
      <c r="BI29" s="108"/>
    </row>
    <row r="30" spans="1:61" s="1" customFormat="1" ht="64.5">
      <c r="A30" s="177"/>
      <c r="B30" s="111" t="s">
        <v>3003</v>
      </c>
      <c r="C30" s="35" t="s">
        <v>2984</v>
      </c>
      <c r="D30" s="177"/>
      <c r="E30" s="111" t="s">
        <v>3039</v>
      </c>
      <c r="F30" s="177" t="s">
        <v>426</v>
      </c>
      <c r="G30" s="178"/>
      <c r="H30" s="177"/>
      <c r="I30" s="177"/>
      <c r="J30" s="177"/>
      <c r="K30" s="177"/>
      <c r="L30" s="177"/>
      <c r="M30" s="177"/>
      <c r="N30" s="177"/>
      <c r="O30" s="177"/>
      <c r="P30" s="177"/>
      <c r="Q30" s="177"/>
      <c r="R30" s="177"/>
      <c r="S30" s="107"/>
      <c r="T30" s="521">
        <f t="shared" si="0"/>
        <v>0</v>
      </c>
      <c r="U30" s="177"/>
      <c r="V30" s="177"/>
      <c r="W30" s="177"/>
      <c r="X30" s="177"/>
      <c r="Y30" s="177"/>
      <c r="Z30" s="177"/>
      <c r="AA30" s="177"/>
      <c r="AB30" s="177">
        <v>1</v>
      </c>
      <c r="AC30" s="177"/>
      <c r="AD30" s="177"/>
      <c r="AE30" s="177"/>
      <c r="AF30" s="175">
        <v>45953</v>
      </c>
      <c r="AG30" s="444">
        <f t="shared" si="1"/>
        <v>1</v>
      </c>
      <c r="AH30" s="177"/>
      <c r="AI30" s="177"/>
      <c r="AJ30" s="177"/>
      <c r="AK30" s="177"/>
      <c r="AL30" s="177"/>
      <c r="AM30" s="177"/>
      <c r="AN30" s="177"/>
      <c r="AO30" s="177"/>
      <c r="AP30" s="177"/>
      <c r="AQ30" s="177"/>
      <c r="AR30" s="177"/>
      <c r="AS30" s="107"/>
      <c r="AT30" s="444">
        <f t="shared" si="2"/>
        <v>0</v>
      </c>
      <c r="AU30" s="177" t="s">
        <v>696</v>
      </c>
      <c r="AV30" s="177" t="s">
        <v>690</v>
      </c>
      <c r="AW30" s="177" t="s">
        <v>436</v>
      </c>
      <c r="AX30" s="177"/>
      <c r="AY30" s="177"/>
      <c r="AZ30" s="177" t="s">
        <v>1795</v>
      </c>
      <c r="BA30" s="177"/>
      <c r="BB30" s="177"/>
      <c r="BC30" s="177"/>
      <c r="BD30" s="177"/>
      <c r="BE30" s="228"/>
      <c r="BF30" s="237"/>
      <c r="BG30" s="229"/>
      <c r="BH30" s="229"/>
      <c r="BI30" s="108"/>
    </row>
    <row r="31" spans="1:61" s="1" customFormat="1" ht="64.5">
      <c r="A31" s="177"/>
      <c r="B31" s="111" t="s">
        <v>3004</v>
      </c>
      <c r="C31" s="35" t="s">
        <v>2985</v>
      </c>
      <c r="D31" s="177"/>
      <c r="E31" s="111" t="s">
        <v>3040</v>
      </c>
      <c r="F31" s="177" t="s">
        <v>426</v>
      </c>
      <c r="G31" s="178"/>
      <c r="H31" s="177"/>
      <c r="I31" s="177"/>
      <c r="J31" s="177"/>
      <c r="K31" s="177"/>
      <c r="L31" s="177"/>
      <c r="M31" s="177"/>
      <c r="N31" s="177"/>
      <c r="O31" s="177"/>
      <c r="P31" s="177"/>
      <c r="Q31" s="177"/>
      <c r="R31" s="177"/>
      <c r="S31" s="107"/>
      <c r="T31" s="521">
        <f t="shared" si="0"/>
        <v>0</v>
      </c>
      <c r="U31" s="177"/>
      <c r="V31" s="177"/>
      <c r="W31" s="177"/>
      <c r="X31" s="177"/>
      <c r="Y31" s="177"/>
      <c r="Z31" s="177"/>
      <c r="AA31" s="177"/>
      <c r="AB31" s="177">
        <v>1</v>
      </c>
      <c r="AC31" s="177"/>
      <c r="AD31" s="177"/>
      <c r="AE31" s="177"/>
      <c r="AF31" s="175">
        <v>45806</v>
      </c>
      <c r="AG31" s="444">
        <f t="shared" si="1"/>
        <v>1</v>
      </c>
      <c r="AH31" s="177"/>
      <c r="AI31" s="177"/>
      <c r="AJ31" s="177"/>
      <c r="AK31" s="177"/>
      <c r="AL31" s="177"/>
      <c r="AM31" s="177"/>
      <c r="AN31" s="177"/>
      <c r="AO31" s="177"/>
      <c r="AP31" s="177"/>
      <c r="AQ31" s="177"/>
      <c r="AR31" s="177"/>
      <c r="AS31" s="107"/>
      <c r="AT31" s="444">
        <f t="shared" si="2"/>
        <v>0</v>
      </c>
      <c r="AU31" s="177" t="s">
        <v>696</v>
      </c>
      <c r="AV31" s="177" t="s">
        <v>690</v>
      </c>
      <c r="AW31" s="177" t="s">
        <v>434</v>
      </c>
      <c r="AX31" s="177"/>
      <c r="AY31" s="177"/>
      <c r="AZ31" s="177" t="s">
        <v>1795</v>
      </c>
      <c r="BA31" s="177"/>
      <c r="BB31" s="177"/>
      <c r="BC31" s="177"/>
      <c r="BD31" s="177"/>
      <c r="BE31" s="228"/>
      <c r="BF31" s="237"/>
      <c r="BG31" s="229"/>
      <c r="BH31" s="229"/>
      <c r="BI31" s="108"/>
    </row>
    <row r="32" spans="1:61" s="1" customFormat="1" ht="64.5">
      <c r="A32" s="177"/>
      <c r="B32" s="111" t="s">
        <v>2648</v>
      </c>
      <c r="C32" s="35" t="s">
        <v>2467</v>
      </c>
      <c r="D32" s="177"/>
      <c r="E32" s="111" t="s">
        <v>2830</v>
      </c>
      <c r="F32" s="177" t="s">
        <v>426</v>
      </c>
      <c r="G32" s="178"/>
      <c r="H32" s="177"/>
      <c r="I32" s="177"/>
      <c r="J32" s="177"/>
      <c r="K32" s="177"/>
      <c r="L32" s="177"/>
      <c r="M32" s="177"/>
      <c r="N32" s="177"/>
      <c r="O32" s="177"/>
      <c r="P32" s="177"/>
      <c r="Q32" s="177"/>
      <c r="R32" s="177"/>
      <c r="S32" s="107"/>
      <c r="T32" s="521">
        <f t="shared" si="0"/>
        <v>0</v>
      </c>
      <c r="U32" s="177"/>
      <c r="V32" s="177"/>
      <c r="W32" s="177"/>
      <c r="X32" s="177"/>
      <c r="Y32" s="177"/>
      <c r="Z32" s="177"/>
      <c r="AA32" s="177"/>
      <c r="AB32" s="177">
        <v>1</v>
      </c>
      <c r="AC32" s="177"/>
      <c r="AD32" s="177"/>
      <c r="AE32" s="177"/>
      <c r="AF32" s="175">
        <v>45946</v>
      </c>
      <c r="AG32" s="444">
        <f t="shared" si="1"/>
        <v>1</v>
      </c>
      <c r="AH32" s="177"/>
      <c r="AI32" s="177"/>
      <c r="AJ32" s="177"/>
      <c r="AK32" s="177"/>
      <c r="AL32" s="177"/>
      <c r="AM32" s="177"/>
      <c r="AN32" s="177"/>
      <c r="AO32" s="177"/>
      <c r="AP32" s="177"/>
      <c r="AQ32" s="177"/>
      <c r="AR32" s="177"/>
      <c r="AS32" s="107"/>
      <c r="AT32" s="444">
        <f t="shared" si="2"/>
        <v>0</v>
      </c>
      <c r="AU32" s="177" t="s">
        <v>696</v>
      </c>
      <c r="AV32" s="177" t="s">
        <v>690</v>
      </c>
      <c r="AW32" s="177" t="s">
        <v>434</v>
      </c>
      <c r="AX32" s="177"/>
      <c r="AY32" s="177"/>
      <c r="AZ32" s="177" t="s">
        <v>1795</v>
      </c>
      <c r="BA32" s="177"/>
      <c r="BB32" s="177"/>
      <c r="BC32" s="177"/>
      <c r="BD32" s="177"/>
      <c r="BE32" s="228"/>
      <c r="BF32" s="237"/>
      <c r="BG32" s="229"/>
      <c r="BH32" s="229"/>
      <c r="BI32" s="108"/>
    </row>
    <row r="33" spans="1:61" s="1" customFormat="1" ht="64.5">
      <c r="A33" s="177"/>
      <c r="B33" s="111" t="s">
        <v>3005</v>
      </c>
      <c r="C33" s="35" t="s">
        <v>2986</v>
      </c>
      <c r="D33" s="177"/>
      <c r="E33" s="111" t="s">
        <v>3041</v>
      </c>
      <c r="F33" s="177" t="s">
        <v>426</v>
      </c>
      <c r="G33" s="178"/>
      <c r="H33" s="177"/>
      <c r="I33" s="177"/>
      <c r="J33" s="177"/>
      <c r="K33" s="177"/>
      <c r="L33" s="177"/>
      <c r="M33" s="177"/>
      <c r="N33" s="177"/>
      <c r="O33" s="177"/>
      <c r="P33" s="177"/>
      <c r="Q33" s="177"/>
      <c r="R33" s="177"/>
      <c r="S33" s="107"/>
      <c r="T33" s="521">
        <f t="shared" si="0"/>
        <v>0</v>
      </c>
      <c r="U33" s="177"/>
      <c r="V33" s="177"/>
      <c r="W33" s="177"/>
      <c r="X33" s="177"/>
      <c r="Y33" s="177"/>
      <c r="Z33" s="177"/>
      <c r="AA33" s="177"/>
      <c r="AB33" s="177">
        <v>1</v>
      </c>
      <c r="AC33" s="177"/>
      <c r="AD33" s="177"/>
      <c r="AE33" s="177"/>
      <c r="AF33" s="175">
        <v>45678</v>
      </c>
      <c r="AG33" s="444">
        <f t="shared" si="1"/>
        <v>1</v>
      </c>
      <c r="AH33" s="177"/>
      <c r="AI33" s="177"/>
      <c r="AJ33" s="177"/>
      <c r="AK33" s="177"/>
      <c r="AL33" s="177"/>
      <c r="AM33" s="177"/>
      <c r="AN33" s="177"/>
      <c r="AO33" s="177">
        <v>1</v>
      </c>
      <c r="AP33" s="177"/>
      <c r="AQ33" s="177"/>
      <c r="AR33" s="177"/>
      <c r="AS33" s="107">
        <v>45881</v>
      </c>
      <c r="AT33" s="444">
        <f t="shared" si="2"/>
        <v>1</v>
      </c>
      <c r="AU33" s="177" t="s">
        <v>696</v>
      </c>
      <c r="AV33" s="177" t="s">
        <v>690</v>
      </c>
      <c r="AW33" s="177" t="s">
        <v>434</v>
      </c>
      <c r="AX33" s="177"/>
      <c r="AY33" s="177"/>
      <c r="AZ33" s="177" t="s">
        <v>1795</v>
      </c>
      <c r="BA33" s="177"/>
      <c r="BB33" s="177"/>
      <c r="BC33" s="177"/>
      <c r="BD33" s="177"/>
      <c r="BE33" s="228"/>
      <c r="BF33" s="237"/>
      <c r="BG33" s="229"/>
      <c r="BH33" s="229"/>
      <c r="BI33" s="108"/>
    </row>
    <row r="34" spans="1:61" s="1" customFormat="1" ht="64.5">
      <c r="A34" s="177"/>
      <c r="B34" s="111" t="s">
        <v>2766</v>
      </c>
      <c r="C34" s="35" t="s">
        <v>2587</v>
      </c>
      <c r="D34" s="177"/>
      <c r="E34" s="111" t="s">
        <v>2957</v>
      </c>
      <c r="F34" s="177" t="s">
        <v>426</v>
      </c>
      <c r="G34" s="178"/>
      <c r="H34" s="177"/>
      <c r="I34" s="177"/>
      <c r="J34" s="177"/>
      <c r="K34" s="177"/>
      <c r="L34" s="177"/>
      <c r="M34" s="177"/>
      <c r="N34" s="177"/>
      <c r="O34" s="177"/>
      <c r="P34" s="177"/>
      <c r="Q34" s="177"/>
      <c r="R34" s="177"/>
      <c r="S34" s="107"/>
      <c r="T34" s="521">
        <f t="shared" si="0"/>
        <v>0</v>
      </c>
      <c r="U34" s="177"/>
      <c r="V34" s="177"/>
      <c r="W34" s="177"/>
      <c r="X34" s="177"/>
      <c r="Y34" s="177"/>
      <c r="Z34" s="177"/>
      <c r="AA34" s="177"/>
      <c r="AB34" s="177">
        <v>1</v>
      </c>
      <c r="AC34" s="177"/>
      <c r="AD34" s="177"/>
      <c r="AE34" s="177"/>
      <c r="AF34" s="175">
        <v>45833</v>
      </c>
      <c r="AG34" s="444">
        <f t="shared" si="1"/>
        <v>1</v>
      </c>
      <c r="AH34" s="177"/>
      <c r="AI34" s="177"/>
      <c r="AJ34" s="177"/>
      <c r="AK34" s="177"/>
      <c r="AL34" s="177"/>
      <c r="AM34" s="177"/>
      <c r="AN34" s="177"/>
      <c r="AO34" s="177"/>
      <c r="AP34" s="177"/>
      <c r="AQ34" s="177"/>
      <c r="AR34" s="177"/>
      <c r="AS34" s="107"/>
      <c r="AT34" s="444">
        <f t="shared" si="2"/>
        <v>0</v>
      </c>
      <c r="AU34" s="177" t="s">
        <v>696</v>
      </c>
      <c r="AV34" s="177" t="s">
        <v>690</v>
      </c>
      <c r="AW34" s="177" t="s">
        <v>434</v>
      </c>
      <c r="AX34" s="177"/>
      <c r="AY34" s="177"/>
      <c r="AZ34" s="177" t="s">
        <v>1795</v>
      </c>
      <c r="BA34" s="177"/>
      <c r="BB34" s="177"/>
      <c r="BC34" s="177"/>
      <c r="BD34" s="177"/>
      <c r="BE34" s="228"/>
      <c r="BF34" s="237"/>
      <c r="BG34" s="229"/>
      <c r="BH34" s="229"/>
      <c r="BI34" s="108"/>
    </row>
    <row r="35" spans="1:61" s="1" customFormat="1" ht="64.5">
      <c r="A35" s="177"/>
      <c r="B35" s="111" t="s">
        <v>2646</v>
      </c>
      <c r="C35" s="35" t="s">
        <v>2465</v>
      </c>
      <c r="D35" s="177"/>
      <c r="E35" s="111" t="s">
        <v>2828</v>
      </c>
      <c r="F35" s="177" t="s">
        <v>426</v>
      </c>
      <c r="G35" s="178"/>
      <c r="H35" s="177"/>
      <c r="I35" s="177"/>
      <c r="J35" s="177"/>
      <c r="K35" s="177"/>
      <c r="L35" s="177"/>
      <c r="M35" s="177"/>
      <c r="N35" s="177"/>
      <c r="O35" s="177"/>
      <c r="P35" s="177"/>
      <c r="Q35" s="177"/>
      <c r="R35" s="177"/>
      <c r="S35" s="107"/>
      <c r="T35" s="521">
        <f t="shared" si="0"/>
        <v>0</v>
      </c>
      <c r="U35" s="177"/>
      <c r="V35" s="177"/>
      <c r="W35" s="177"/>
      <c r="X35" s="177"/>
      <c r="Y35" s="177"/>
      <c r="Z35" s="177"/>
      <c r="AA35" s="177"/>
      <c r="AB35" s="177">
        <v>1</v>
      </c>
      <c r="AC35" s="177"/>
      <c r="AD35" s="177"/>
      <c r="AE35" s="177"/>
      <c r="AF35" s="175">
        <v>45926</v>
      </c>
      <c r="AG35" s="444">
        <f t="shared" si="1"/>
        <v>1</v>
      </c>
      <c r="AH35" s="177"/>
      <c r="AI35" s="177"/>
      <c r="AJ35" s="177"/>
      <c r="AK35" s="177"/>
      <c r="AL35" s="177"/>
      <c r="AM35" s="177"/>
      <c r="AN35" s="177"/>
      <c r="AO35" s="177"/>
      <c r="AP35" s="177"/>
      <c r="AQ35" s="177"/>
      <c r="AR35" s="177"/>
      <c r="AS35" s="107"/>
      <c r="AT35" s="444">
        <f t="shared" si="2"/>
        <v>0</v>
      </c>
      <c r="AU35" s="177" t="s">
        <v>696</v>
      </c>
      <c r="AV35" s="177" t="s">
        <v>690</v>
      </c>
      <c r="AW35" s="177" t="s">
        <v>434</v>
      </c>
      <c r="AX35" s="177"/>
      <c r="AY35" s="177"/>
      <c r="AZ35" s="177" t="s">
        <v>1795</v>
      </c>
      <c r="BA35" s="177"/>
      <c r="BB35" s="177"/>
      <c r="BC35" s="177"/>
      <c r="BD35" s="177"/>
      <c r="BE35" s="228"/>
      <c r="BF35" s="237"/>
      <c r="BG35" s="229"/>
      <c r="BH35" s="229"/>
      <c r="BI35" s="108"/>
    </row>
    <row r="36" spans="1:61" s="1" customFormat="1" ht="64.5">
      <c r="A36" s="177"/>
      <c r="B36" s="111" t="s">
        <v>3013</v>
      </c>
      <c r="C36" s="35" t="s">
        <v>3006</v>
      </c>
      <c r="D36" s="177"/>
      <c r="E36" s="111" t="s">
        <v>3013</v>
      </c>
      <c r="F36" s="177" t="s">
        <v>426</v>
      </c>
      <c r="G36" s="178"/>
      <c r="H36" s="177"/>
      <c r="I36" s="177"/>
      <c r="J36" s="177"/>
      <c r="K36" s="177"/>
      <c r="L36" s="177"/>
      <c r="M36" s="177"/>
      <c r="N36" s="177"/>
      <c r="O36" s="177"/>
      <c r="P36" s="177"/>
      <c r="Q36" s="177"/>
      <c r="R36" s="177"/>
      <c r="S36" s="107"/>
      <c r="T36" s="521">
        <f t="shared" si="0"/>
        <v>0</v>
      </c>
      <c r="U36" s="177"/>
      <c r="V36" s="177"/>
      <c r="W36" s="177"/>
      <c r="X36" s="177"/>
      <c r="Y36" s="177"/>
      <c r="Z36" s="177"/>
      <c r="AA36" s="177"/>
      <c r="AB36" s="177">
        <v>1</v>
      </c>
      <c r="AC36" s="177"/>
      <c r="AD36" s="177"/>
      <c r="AE36" s="177"/>
      <c r="AF36" s="175">
        <v>45686</v>
      </c>
      <c r="AG36" s="444">
        <f t="shared" si="1"/>
        <v>1</v>
      </c>
      <c r="AH36" s="177"/>
      <c r="AI36" s="177"/>
      <c r="AJ36" s="177"/>
      <c r="AK36" s="177"/>
      <c r="AL36" s="177"/>
      <c r="AM36" s="177"/>
      <c r="AN36" s="177"/>
      <c r="AO36" s="177"/>
      <c r="AP36" s="177"/>
      <c r="AQ36" s="177"/>
      <c r="AR36" s="177"/>
      <c r="AS36" s="107"/>
      <c r="AT36" s="444">
        <f t="shared" si="2"/>
        <v>0</v>
      </c>
      <c r="AU36" s="177" t="s">
        <v>696</v>
      </c>
      <c r="AV36" s="177" t="s">
        <v>690</v>
      </c>
      <c r="AW36" s="177" t="s">
        <v>434</v>
      </c>
      <c r="AX36" s="177"/>
      <c r="AY36" s="177"/>
      <c r="AZ36" s="177" t="s">
        <v>1795</v>
      </c>
      <c r="BA36" s="177"/>
      <c r="BB36" s="177"/>
      <c r="BC36" s="177"/>
      <c r="BD36" s="177"/>
      <c r="BE36" s="228"/>
      <c r="BF36" s="237"/>
      <c r="BG36" s="229"/>
      <c r="BH36" s="229"/>
      <c r="BI36" s="108"/>
    </row>
    <row r="37" spans="1:61" s="1" customFormat="1" ht="77.25">
      <c r="A37" s="177"/>
      <c r="B37" s="111" t="s">
        <v>3014</v>
      </c>
      <c r="C37" s="35" t="s">
        <v>3007</v>
      </c>
      <c r="D37" s="177"/>
      <c r="E37" s="111" t="s">
        <v>3014</v>
      </c>
      <c r="F37" s="177" t="s">
        <v>426</v>
      </c>
      <c r="G37" s="178"/>
      <c r="H37" s="177"/>
      <c r="I37" s="177"/>
      <c r="J37" s="177"/>
      <c r="K37" s="177"/>
      <c r="L37" s="177"/>
      <c r="M37" s="177"/>
      <c r="N37" s="177"/>
      <c r="O37" s="177"/>
      <c r="P37" s="177"/>
      <c r="Q37" s="177"/>
      <c r="R37" s="177"/>
      <c r="S37" s="107"/>
      <c r="T37" s="521">
        <f t="shared" si="0"/>
        <v>0</v>
      </c>
      <c r="U37" s="177"/>
      <c r="V37" s="177"/>
      <c r="W37" s="177"/>
      <c r="X37" s="177"/>
      <c r="Y37" s="177"/>
      <c r="Z37" s="177"/>
      <c r="AA37" s="177"/>
      <c r="AB37" s="177">
        <v>1</v>
      </c>
      <c r="AC37" s="177"/>
      <c r="AD37" s="177"/>
      <c r="AE37" s="177"/>
      <c r="AF37" s="175">
        <v>45933</v>
      </c>
      <c r="AG37" s="444">
        <f t="shared" si="1"/>
        <v>1</v>
      </c>
      <c r="AH37" s="177"/>
      <c r="AI37" s="177"/>
      <c r="AJ37" s="177"/>
      <c r="AK37" s="177"/>
      <c r="AL37" s="177"/>
      <c r="AM37" s="177"/>
      <c r="AN37" s="177"/>
      <c r="AO37" s="177"/>
      <c r="AP37" s="177"/>
      <c r="AQ37" s="177"/>
      <c r="AR37" s="177"/>
      <c r="AS37" s="107"/>
      <c r="AT37" s="444">
        <f t="shared" si="2"/>
        <v>0</v>
      </c>
      <c r="AU37" s="177" t="s">
        <v>696</v>
      </c>
      <c r="AV37" s="177" t="s">
        <v>690</v>
      </c>
      <c r="AW37" s="177" t="s">
        <v>434</v>
      </c>
      <c r="AX37" s="177"/>
      <c r="AY37" s="177"/>
      <c r="AZ37" s="177" t="s">
        <v>1795</v>
      </c>
      <c r="BA37" s="177"/>
      <c r="BB37" s="177"/>
      <c r="BC37" s="177"/>
      <c r="BD37" s="177"/>
      <c r="BE37" s="228"/>
      <c r="BF37" s="237"/>
      <c r="BG37" s="229"/>
      <c r="BH37" s="229"/>
      <c r="BI37" s="108"/>
    </row>
    <row r="38" spans="1:61" s="1" customFormat="1" ht="51.75">
      <c r="A38" s="177"/>
      <c r="B38" s="111" t="s">
        <v>3015</v>
      </c>
      <c r="C38" s="35" t="s">
        <v>3008</v>
      </c>
      <c r="D38" s="177"/>
      <c r="E38" s="111" t="s">
        <v>3015</v>
      </c>
      <c r="F38" s="177" t="s">
        <v>426</v>
      </c>
      <c r="G38" s="178"/>
      <c r="H38" s="177"/>
      <c r="I38" s="177"/>
      <c r="J38" s="177"/>
      <c r="K38" s="177"/>
      <c r="L38" s="177"/>
      <c r="M38" s="177"/>
      <c r="N38" s="177"/>
      <c r="O38" s="177"/>
      <c r="P38" s="177"/>
      <c r="Q38" s="177"/>
      <c r="R38" s="177"/>
      <c r="S38" s="107"/>
      <c r="T38" s="521">
        <f t="shared" si="0"/>
        <v>0</v>
      </c>
      <c r="U38" s="177"/>
      <c r="V38" s="177"/>
      <c r="W38" s="177"/>
      <c r="X38" s="177"/>
      <c r="Y38" s="177"/>
      <c r="Z38" s="177"/>
      <c r="AA38" s="177"/>
      <c r="AB38" s="177">
        <v>1</v>
      </c>
      <c r="AC38" s="177"/>
      <c r="AD38" s="177"/>
      <c r="AE38" s="177"/>
      <c r="AF38" s="175">
        <v>45722</v>
      </c>
      <c r="AG38" s="444">
        <f t="shared" si="1"/>
        <v>1</v>
      </c>
      <c r="AH38" s="177"/>
      <c r="AI38" s="177"/>
      <c r="AJ38" s="177"/>
      <c r="AK38" s="177"/>
      <c r="AL38" s="177"/>
      <c r="AM38" s="177"/>
      <c r="AN38" s="177"/>
      <c r="AO38" s="177">
        <v>1</v>
      </c>
      <c r="AP38" s="177"/>
      <c r="AQ38" s="177"/>
      <c r="AR38" s="177"/>
      <c r="AS38" s="107">
        <v>45828</v>
      </c>
      <c r="AT38" s="444">
        <f t="shared" si="2"/>
        <v>1</v>
      </c>
      <c r="AU38" s="177" t="s">
        <v>696</v>
      </c>
      <c r="AV38" s="177" t="s">
        <v>690</v>
      </c>
      <c r="AW38" s="177" t="s">
        <v>434</v>
      </c>
      <c r="AX38" s="177"/>
      <c r="AY38" s="177"/>
      <c r="AZ38" s="177" t="s">
        <v>1795</v>
      </c>
      <c r="BA38" s="177"/>
      <c r="BB38" s="177"/>
      <c r="BC38" s="177"/>
      <c r="BD38" s="177"/>
      <c r="BE38" s="228"/>
      <c r="BF38" s="237"/>
      <c r="BG38" s="229"/>
      <c r="BH38" s="229"/>
      <c r="BI38" s="108"/>
    </row>
    <row r="39" spans="1:61" s="1" customFormat="1" ht="64.5">
      <c r="A39" s="177"/>
      <c r="B39" s="111" t="s">
        <v>2808</v>
      </c>
      <c r="C39" s="35" t="s">
        <v>2445</v>
      </c>
      <c r="D39" s="177"/>
      <c r="E39" s="111" t="s">
        <v>2808</v>
      </c>
      <c r="F39" s="177" t="s">
        <v>426</v>
      </c>
      <c r="G39" s="178"/>
      <c r="H39" s="177"/>
      <c r="I39" s="177"/>
      <c r="J39" s="177"/>
      <c r="K39" s="177"/>
      <c r="L39" s="177"/>
      <c r="M39" s="177"/>
      <c r="N39" s="177"/>
      <c r="O39" s="177"/>
      <c r="P39" s="177"/>
      <c r="Q39" s="177"/>
      <c r="R39" s="177"/>
      <c r="S39" s="107"/>
      <c r="T39" s="521">
        <f t="shared" si="0"/>
        <v>0</v>
      </c>
      <c r="U39" s="177"/>
      <c r="V39" s="177"/>
      <c r="W39" s="177"/>
      <c r="X39" s="177"/>
      <c r="Y39" s="177"/>
      <c r="Z39" s="177"/>
      <c r="AA39" s="177"/>
      <c r="AB39" s="177">
        <v>1</v>
      </c>
      <c r="AC39" s="177"/>
      <c r="AD39" s="177"/>
      <c r="AE39" s="177"/>
      <c r="AF39" s="175">
        <v>45968</v>
      </c>
      <c r="AG39" s="444">
        <f t="shared" si="1"/>
        <v>1</v>
      </c>
      <c r="AH39" s="177"/>
      <c r="AI39" s="177"/>
      <c r="AJ39" s="177"/>
      <c r="AK39" s="177"/>
      <c r="AL39" s="177"/>
      <c r="AM39" s="177"/>
      <c r="AN39" s="177"/>
      <c r="AO39" s="177"/>
      <c r="AP39" s="177"/>
      <c r="AQ39" s="177"/>
      <c r="AR39" s="177"/>
      <c r="AS39" s="107"/>
      <c r="AT39" s="444">
        <f t="shared" si="2"/>
        <v>0</v>
      </c>
      <c r="AU39" s="177" t="s">
        <v>696</v>
      </c>
      <c r="AV39" s="177" t="s">
        <v>690</v>
      </c>
      <c r="AW39" s="177" t="s">
        <v>434</v>
      </c>
      <c r="AX39" s="177"/>
      <c r="AY39" s="177"/>
      <c r="AZ39" s="177" t="s">
        <v>1795</v>
      </c>
      <c r="BA39" s="177"/>
      <c r="BB39" s="177"/>
      <c r="BC39" s="177"/>
      <c r="BD39" s="177"/>
      <c r="BE39" s="228"/>
      <c r="BF39" s="237"/>
      <c r="BG39" s="229"/>
      <c r="BH39" s="229"/>
      <c r="BI39" s="108"/>
    </row>
    <row r="40" spans="1:61" s="1" customFormat="1" ht="64.5">
      <c r="A40" s="177"/>
      <c r="B40" s="111" t="s">
        <v>2393</v>
      </c>
      <c r="C40" s="35" t="s">
        <v>2399</v>
      </c>
      <c r="D40" s="177"/>
      <c r="E40" s="111" t="s">
        <v>2393</v>
      </c>
      <c r="F40" s="177" t="s">
        <v>426</v>
      </c>
      <c r="G40" s="178"/>
      <c r="H40" s="177"/>
      <c r="I40" s="177"/>
      <c r="J40" s="177"/>
      <c r="K40" s="177"/>
      <c r="L40" s="177"/>
      <c r="M40" s="177"/>
      <c r="N40" s="177"/>
      <c r="O40" s="177"/>
      <c r="P40" s="177"/>
      <c r="Q40" s="177"/>
      <c r="R40" s="177"/>
      <c r="S40" s="107"/>
      <c r="T40" s="521">
        <f t="shared" si="0"/>
        <v>0</v>
      </c>
      <c r="U40" s="177"/>
      <c r="V40" s="177"/>
      <c r="W40" s="177"/>
      <c r="X40" s="177"/>
      <c r="Y40" s="177"/>
      <c r="Z40" s="177"/>
      <c r="AA40" s="177"/>
      <c r="AB40" s="177">
        <v>1</v>
      </c>
      <c r="AC40" s="177"/>
      <c r="AD40" s="177"/>
      <c r="AE40" s="177"/>
      <c r="AF40" s="175">
        <v>45968</v>
      </c>
      <c r="AG40" s="444">
        <f t="shared" si="1"/>
        <v>1</v>
      </c>
      <c r="AH40" s="177"/>
      <c r="AI40" s="177"/>
      <c r="AJ40" s="177"/>
      <c r="AK40" s="177"/>
      <c r="AL40" s="177"/>
      <c r="AM40" s="177"/>
      <c r="AN40" s="177"/>
      <c r="AO40" s="177"/>
      <c r="AP40" s="177"/>
      <c r="AQ40" s="177"/>
      <c r="AR40" s="177"/>
      <c r="AS40" s="107"/>
      <c r="AT40" s="444">
        <f t="shared" si="2"/>
        <v>0</v>
      </c>
      <c r="AU40" s="177" t="s">
        <v>696</v>
      </c>
      <c r="AV40" s="177" t="s">
        <v>690</v>
      </c>
      <c r="AW40" s="177" t="s">
        <v>434</v>
      </c>
      <c r="AX40" s="177"/>
      <c r="AY40" s="177"/>
      <c r="AZ40" s="177" t="s">
        <v>1795</v>
      </c>
      <c r="BA40" s="177"/>
      <c r="BB40" s="177"/>
      <c r="BC40" s="177"/>
      <c r="BD40" s="177"/>
      <c r="BE40" s="228"/>
      <c r="BF40" s="237"/>
      <c r="BG40" s="229"/>
      <c r="BH40" s="229"/>
      <c r="BI40" s="108"/>
    </row>
    <row r="41" spans="1:61" s="1" customFormat="1" ht="64.5">
      <c r="A41" s="177"/>
      <c r="B41" s="111" t="s">
        <v>3016</v>
      </c>
      <c r="C41" s="35" t="s">
        <v>3009</v>
      </c>
      <c r="D41" s="177"/>
      <c r="E41" s="111" t="s">
        <v>3016</v>
      </c>
      <c r="F41" s="177" t="s">
        <v>426</v>
      </c>
      <c r="G41" s="178"/>
      <c r="H41" s="177"/>
      <c r="I41" s="177"/>
      <c r="J41" s="177"/>
      <c r="K41" s="177"/>
      <c r="L41" s="177"/>
      <c r="M41" s="177"/>
      <c r="N41" s="177"/>
      <c r="O41" s="177"/>
      <c r="P41" s="177"/>
      <c r="Q41" s="177"/>
      <c r="R41" s="177"/>
      <c r="S41" s="107"/>
      <c r="T41" s="521">
        <f t="shared" si="0"/>
        <v>0</v>
      </c>
      <c r="U41" s="177"/>
      <c r="V41" s="177"/>
      <c r="W41" s="177"/>
      <c r="X41" s="177"/>
      <c r="Y41" s="177"/>
      <c r="Z41" s="177"/>
      <c r="AA41" s="177"/>
      <c r="AB41" s="177">
        <v>1</v>
      </c>
      <c r="AC41" s="177"/>
      <c r="AD41" s="177"/>
      <c r="AE41" s="177"/>
      <c r="AF41" s="175">
        <v>45730</v>
      </c>
      <c r="AG41" s="444">
        <f t="shared" si="1"/>
        <v>1</v>
      </c>
      <c r="AH41" s="177"/>
      <c r="AI41" s="177"/>
      <c r="AJ41" s="177"/>
      <c r="AK41" s="177"/>
      <c r="AL41" s="177"/>
      <c r="AM41" s="177"/>
      <c r="AN41" s="177"/>
      <c r="AO41" s="177"/>
      <c r="AP41" s="177"/>
      <c r="AQ41" s="177"/>
      <c r="AR41" s="177"/>
      <c r="AS41" s="107"/>
      <c r="AT41" s="444">
        <f t="shared" si="2"/>
        <v>0</v>
      </c>
      <c r="AU41" s="177" t="s">
        <v>696</v>
      </c>
      <c r="AV41" s="177" t="s">
        <v>690</v>
      </c>
      <c r="AW41" s="177" t="s">
        <v>434</v>
      </c>
      <c r="AX41" s="177"/>
      <c r="AY41" s="177"/>
      <c r="AZ41" s="177" t="s">
        <v>1795</v>
      </c>
      <c r="BA41" s="177"/>
      <c r="BB41" s="177"/>
      <c r="BC41" s="177"/>
      <c r="BD41" s="177"/>
      <c r="BE41" s="228"/>
      <c r="BF41" s="237"/>
      <c r="BG41" s="229"/>
      <c r="BH41" s="229"/>
      <c r="BI41" s="108"/>
    </row>
    <row r="42" spans="1:61" s="1" customFormat="1" ht="64.5">
      <c r="A42" s="177"/>
      <c r="B42" s="111" t="s">
        <v>2829</v>
      </c>
      <c r="C42" s="35" t="s">
        <v>2466</v>
      </c>
      <c r="D42" s="177"/>
      <c r="E42" s="111" t="s">
        <v>2829</v>
      </c>
      <c r="F42" s="177" t="s">
        <v>426</v>
      </c>
      <c r="G42" s="178"/>
      <c r="H42" s="177"/>
      <c r="I42" s="177"/>
      <c r="J42" s="177"/>
      <c r="K42" s="177"/>
      <c r="L42" s="177"/>
      <c r="M42" s="177"/>
      <c r="N42" s="177"/>
      <c r="O42" s="177"/>
      <c r="P42" s="177"/>
      <c r="Q42" s="177"/>
      <c r="R42" s="177"/>
      <c r="S42" s="107"/>
      <c r="T42" s="521">
        <f t="shared" si="0"/>
        <v>0</v>
      </c>
      <c r="U42" s="177"/>
      <c r="V42" s="177"/>
      <c r="W42" s="177"/>
      <c r="X42" s="177"/>
      <c r="Y42" s="177"/>
      <c r="Z42" s="177">
        <v>1</v>
      </c>
      <c r="AA42" s="177"/>
      <c r="AB42" s="177"/>
      <c r="AC42" s="177"/>
      <c r="AD42" s="177"/>
      <c r="AE42" s="177"/>
      <c r="AF42" s="175">
        <v>45854</v>
      </c>
      <c r="AG42" s="444">
        <f t="shared" si="1"/>
        <v>1</v>
      </c>
      <c r="AH42" s="177"/>
      <c r="AI42" s="177"/>
      <c r="AJ42" s="177"/>
      <c r="AK42" s="177"/>
      <c r="AL42" s="177"/>
      <c r="AM42" s="177"/>
      <c r="AN42" s="177"/>
      <c r="AO42" s="177"/>
      <c r="AP42" s="177"/>
      <c r="AQ42" s="177"/>
      <c r="AR42" s="177"/>
      <c r="AS42" s="107"/>
      <c r="AT42" s="444">
        <f t="shared" si="2"/>
        <v>0</v>
      </c>
      <c r="AU42" s="177" t="s">
        <v>696</v>
      </c>
      <c r="AV42" s="177" t="s">
        <v>690</v>
      </c>
      <c r="AW42" s="177" t="s">
        <v>434</v>
      </c>
      <c r="AX42" s="177"/>
      <c r="AY42" s="177"/>
      <c r="AZ42" s="177" t="s">
        <v>1795</v>
      </c>
      <c r="BA42" s="177"/>
      <c r="BB42" s="177"/>
      <c r="BC42" s="177"/>
      <c r="BD42" s="177"/>
      <c r="BE42" s="228"/>
      <c r="BF42" s="237"/>
      <c r="BG42" s="229"/>
      <c r="BH42" s="229"/>
      <c r="BI42" s="108"/>
    </row>
    <row r="43" spans="1:61" s="1" customFormat="1" ht="64.5">
      <c r="A43" s="177"/>
      <c r="B43" s="111" t="s">
        <v>3017</v>
      </c>
      <c r="C43" s="35" t="s">
        <v>2414</v>
      </c>
      <c r="D43" s="177"/>
      <c r="E43" s="111" t="s">
        <v>3017</v>
      </c>
      <c r="F43" s="177" t="s">
        <v>426</v>
      </c>
      <c r="G43" s="178"/>
      <c r="H43" s="177"/>
      <c r="I43" s="177"/>
      <c r="J43" s="177"/>
      <c r="K43" s="177"/>
      <c r="L43" s="177"/>
      <c r="M43" s="177"/>
      <c r="N43" s="177"/>
      <c r="O43" s="177"/>
      <c r="P43" s="177"/>
      <c r="Q43" s="177"/>
      <c r="R43" s="177"/>
      <c r="S43" s="107"/>
      <c r="T43" s="521">
        <f t="shared" si="0"/>
        <v>0</v>
      </c>
      <c r="U43" s="177"/>
      <c r="V43" s="177"/>
      <c r="W43" s="177"/>
      <c r="X43" s="177"/>
      <c r="Y43" s="177"/>
      <c r="Z43" s="177">
        <v>1</v>
      </c>
      <c r="AA43" s="177"/>
      <c r="AB43" s="177"/>
      <c r="AC43" s="177"/>
      <c r="AD43" s="177"/>
      <c r="AE43" s="177"/>
      <c r="AF43" s="175">
        <v>45995</v>
      </c>
      <c r="AG43" s="444">
        <f t="shared" si="1"/>
        <v>1</v>
      </c>
      <c r="AH43" s="177"/>
      <c r="AI43" s="177"/>
      <c r="AJ43" s="177"/>
      <c r="AK43" s="177"/>
      <c r="AL43" s="177"/>
      <c r="AM43" s="177"/>
      <c r="AN43" s="177"/>
      <c r="AO43" s="177"/>
      <c r="AP43" s="177"/>
      <c r="AQ43" s="177"/>
      <c r="AR43" s="177"/>
      <c r="AS43" s="107"/>
      <c r="AT43" s="444">
        <f t="shared" si="2"/>
        <v>0</v>
      </c>
      <c r="AU43" s="177" t="s">
        <v>696</v>
      </c>
      <c r="AV43" s="177" t="s">
        <v>690</v>
      </c>
      <c r="AW43" s="177" t="s">
        <v>434</v>
      </c>
      <c r="AX43" s="177"/>
      <c r="AY43" s="177"/>
      <c r="AZ43" s="177" t="s">
        <v>1795</v>
      </c>
      <c r="BA43" s="177"/>
      <c r="BB43" s="177"/>
      <c r="BC43" s="177"/>
      <c r="BD43" s="177"/>
      <c r="BE43" s="228"/>
      <c r="BF43" s="237"/>
      <c r="BG43" s="229"/>
      <c r="BH43" s="229"/>
      <c r="BI43" s="108"/>
    </row>
    <row r="44" spans="1:61" s="1" customFormat="1" ht="64.5">
      <c r="A44" s="177"/>
      <c r="B44" s="111" t="s">
        <v>3018</v>
      </c>
      <c r="C44" s="35" t="s">
        <v>3010</v>
      </c>
      <c r="D44" s="177"/>
      <c r="E44" s="111" t="s">
        <v>3018</v>
      </c>
      <c r="F44" s="177" t="s">
        <v>426</v>
      </c>
      <c r="G44" s="177"/>
      <c r="H44" s="177"/>
      <c r="I44" s="177"/>
      <c r="J44" s="177"/>
      <c r="K44" s="177"/>
      <c r="L44" s="177"/>
      <c r="M44" s="177"/>
      <c r="N44" s="177"/>
      <c r="O44" s="177"/>
      <c r="P44" s="177"/>
      <c r="Q44" s="177"/>
      <c r="R44" s="177"/>
      <c r="S44" s="107"/>
      <c r="T44" s="521">
        <f t="shared" si="0"/>
        <v>0</v>
      </c>
      <c r="U44" s="177"/>
      <c r="V44" s="177"/>
      <c r="W44" s="177"/>
      <c r="X44" s="177"/>
      <c r="Y44" s="177"/>
      <c r="Z44" s="177">
        <v>1</v>
      </c>
      <c r="AA44" s="177"/>
      <c r="AB44" s="177"/>
      <c r="AC44" s="177"/>
      <c r="AD44" s="177"/>
      <c r="AE44" s="177"/>
      <c r="AF44" s="175">
        <v>45854</v>
      </c>
      <c r="AG44" s="444">
        <f t="shared" si="1"/>
        <v>1</v>
      </c>
      <c r="AH44" s="177"/>
      <c r="AI44" s="177"/>
      <c r="AJ44" s="177"/>
      <c r="AK44" s="177"/>
      <c r="AL44" s="177"/>
      <c r="AM44" s="177"/>
      <c r="AN44" s="177"/>
      <c r="AO44" s="177"/>
      <c r="AP44" s="177"/>
      <c r="AQ44" s="177"/>
      <c r="AR44" s="177"/>
      <c r="AS44" s="107"/>
      <c r="AT44" s="444">
        <f t="shared" si="2"/>
        <v>0</v>
      </c>
      <c r="AU44" s="177" t="s">
        <v>696</v>
      </c>
      <c r="AV44" s="177" t="s">
        <v>690</v>
      </c>
      <c r="AW44" s="177" t="s">
        <v>434</v>
      </c>
      <c r="AX44" s="177"/>
      <c r="AY44" s="177"/>
      <c r="AZ44" s="177" t="s">
        <v>1795</v>
      </c>
      <c r="BA44" s="177"/>
      <c r="BB44" s="177"/>
      <c r="BC44" s="177"/>
      <c r="BD44" s="177"/>
      <c r="BE44" s="228"/>
      <c r="BF44" s="237"/>
      <c r="BG44" s="229"/>
      <c r="BH44" s="229"/>
      <c r="BI44" s="108"/>
    </row>
    <row r="45" spans="1:61" s="1" customFormat="1" ht="64.5">
      <c r="A45" s="177"/>
      <c r="B45" s="111" t="s">
        <v>2873</v>
      </c>
      <c r="C45" s="35" t="s">
        <v>2507</v>
      </c>
      <c r="D45" s="177"/>
      <c r="E45" s="111" t="s">
        <v>2873</v>
      </c>
      <c r="F45" s="177" t="s">
        <v>426</v>
      </c>
      <c r="G45" s="177"/>
      <c r="H45" s="177"/>
      <c r="I45" s="177"/>
      <c r="J45" s="177"/>
      <c r="K45" s="177"/>
      <c r="L45" s="177"/>
      <c r="M45" s="177"/>
      <c r="N45" s="177"/>
      <c r="O45" s="177"/>
      <c r="P45" s="177"/>
      <c r="Q45" s="177"/>
      <c r="R45" s="177"/>
      <c r="S45" s="107"/>
      <c r="T45" s="521">
        <f t="shared" si="0"/>
        <v>0</v>
      </c>
      <c r="U45" s="177"/>
      <c r="V45" s="177"/>
      <c r="W45" s="177"/>
      <c r="X45" s="177"/>
      <c r="Y45" s="177"/>
      <c r="Z45" s="177">
        <v>1</v>
      </c>
      <c r="AA45" s="177"/>
      <c r="AB45" s="177"/>
      <c r="AC45" s="177"/>
      <c r="AD45" s="177"/>
      <c r="AE45" s="177"/>
      <c r="AF45" s="175">
        <v>46021</v>
      </c>
      <c r="AG45" s="444">
        <f t="shared" si="1"/>
        <v>1</v>
      </c>
      <c r="AH45" s="177"/>
      <c r="AI45" s="177"/>
      <c r="AJ45" s="177"/>
      <c r="AK45" s="177"/>
      <c r="AL45" s="177"/>
      <c r="AM45" s="177"/>
      <c r="AN45" s="177"/>
      <c r="AO45" s="177"/>
      <c r="AP45" s="177"/>
      <c r="AQ45" s="177"/>
      <c r="AR45" s="177"/>
      <c r="AS45" s="107"/>
      <c r="AT45" s="444">
        <f t="shared" si="2"/>
        <v>0</v>
      </c>
      <c r="AU45" s="177" t="s">
        <v>696</v>
      </c>
      <c r="AV45" s="177" t="s">
        <v>690</v>
      </c>
      <c r="AW45" s="177" t="s">
        <v>434</v>
      </c>
      <c r="AX45" s="177"/>
      <c r="AY45" s="177"/>
      <c r="AZ45" s="177" t="s">
        <v>1795</v>
      </c>
      <c r="BA45" s="177"/>
      <c r="BB45" s="177"/>
      <c r="BC45" s="177"/>
      <c r="BD45" s="177"/>
      <c r="BE45" s="228"/>
      <c r="BF45" s="237"/>
      <c r="BG45" s="229"/>
      <c r="BH45" s="229"/>
      <c r="BI45" s="108"/>
    </row>
    <row r="46" spans="1:61" s="1" customFormat="1" ht="64.5">
      <c r="A46" s="177"/>
      <c r="B46" s="111" t="s">
        <v>3019</v>
      </c>
      <c r="C46" s="35" t="s">
        <v>3011</v>
      </c>
      <c r="D46" s="177"/>
      <c r="E46" s="111" t="s">
        <v>3019</v>
      </c>
      <c r="F46" s="177" t="s">
        <v>426</v>
      </c>
      <c r="G46" s="177"/>
      <c r="H46" s="177"/>
      <c r="I46" s="177"/>
      <c r="J46" s="177"/>
      <c r="K46" s="177"/>
      <c r="L46" s="177"/>
      <c r="M46" s="177"/>
      <c r="N46" s="177"/>
      <c r="O46" s="177"/>
      <c r="P46" s="177"/>
      <c r="Q46" s="177"/>
      <c r="R46" s="177"/>
      <c r="S46" s="107"/>
      <c r="T46" s="521">
        <f t="shared" si="0"/>
        <v>0</v>
      </c>
      <c r="U46" s="177"/>
      <c r="V46" s="177"/>
      <c r="W46" s="177"/>
      <c r="X46" s="177"/>
      <c r="Y46" s="177"/>
      <c r="Z46" s="177">
        <v>1</v>
      </c>
      <c r="AA46" s="177"/>
      <c r="AB46" s="177"/>
      <c r="AC46" s="177"/>
      <c r="AD46" s="177"/>
      <c r="AE46" s="177"/>
      <c r="AF46" s="175">
        <v>46014</v>
      </c>
      <c r="AG46" s="444">
        <f t="shared" si="1"/>
        <v>1</v>
      </c>
      <c r="AH46" s="177"/>
      <c r="AI46" s="177"/>
      <c r="AJ46" s="177"/>
      <c r="AK46" s="177"/>
      <c r="AL46" s="177"/>
      <c r="AM46" s="177"/>
      <c r="AN46" s="177"/>
      <c r="AO46" s="177"/>
      <c r="AP46" s="177"/>
      <c r="AQ46" s="177"/>
      <c r="AR46" s="177"/>
      <c r="AS46" s="107"/>
      <c r="AT46" s="444">
        <f t="shared" si="2"/>
        <v>0</v>
      </c>
      <c r="AU46" s="177" t="s">
        <v>696</v>
      </c>
      <c r="AV46" s="177" t="s">
        <v>690</v>
      </c>
      <c r="AW46" s="177" t="s">
        <v>434</v>
      </c>
      <c r="AX46" s="177"/>
      <c r="AY46" s="177"/>
      <c r="AZ46" s="177" t="s">
        <v>1795</v>
      </c>
      <c r="BA46" s="177"/>
      <c r="BB46" s="177"/>
      <c r="BC46" s="177"/>
      <c r="BD46" s="177"/>
      <c r="BE46" s="228"/>
      <c r="BF46" s="237"/>
      <c r="BG46" s="229"/>
      <c r="BH46" s="229"/>
      <c r="BI46" s="108"/>
    </row>
    <row r="47" spans="1:61" s="1" customFormat="1" ht="64.5">
      <c r="A47" s="177"/>
      <c r="B47" s="111" t="s">
        <v>2893</v>
      </c>
      <c r="C47" s="35" t="s">
        <v>2527</v>
      </c>
      <c r="D47" s="177"/>
      <c r="E47" s="111" t="s">
        <v>2893</v>
      </c>
      <c r="F47" s="177" t="s">
        <v>426</v>
      </c>
      <c r="G47" s="177"/>
      <c r="H47" s="177"/>
      <c r="I47" s="177"/>
      <c r="J47" s="177"/>
      <c r="K47" s="177"/>
      <c r="L47" s="177"/>
      <c r="M47" s="177"/>
      <c r="N47" s="177"/>
      <c r="O47" s="177"/>
      <c r="P47" s="177"/>
      <c r="Q47" s="177"/>
      <c r="R47" s="177"/>
      <c r="S47" s="107"/>
      <c r="T47" s="521">
        <f t="shared" si="0"/>
        <v>0</v>
      </c>
      <c r="U47" s="177"/>
      <c r="V47" s="177"/>
      <c r="W47" s="177"/>
      <c r="X47" s="177"/>
      <c r="Y47" s="177"/>
      <c r="Z47" s="177">
        <v>1</v>
      </c>
      <c r="AA47" s="177"/>
      <c r="AB47" s="177"/>
      <c r="AC47" s="177"/>
      <c r="AD47" s="177"/>
      <c r="AE47" s="177"/>
      <c r="AF47" s="175">
        <v>45974</v>
      </c>
      <c r="AG47" s="444">
        <f t="shared" si="1"/>
        <v>1</v>
      </c>
      <c r="AH47" s="177"/>
      <c r="AI47" s="177"/>
      <c r="AJ47" s="177"/>
      <c r="AK47" s="177"/>
      <c r="AL47" s="177"/>
      <c r="AM47" s="177"/>
      <c r="AN47" s="177"/>
      <c r="AO47" s="177"/>
      <c r="AP47" s="177"/>
      <c r="AQ47" s="177"/>
      <c r="AR47" s="177"/>
      <c r="AS47" s="107"/>
      <c r="AT47" s="444">
        <f t="shared" si="2"/>
        <v>0</v>
      </c>
      <c r="AU47" s="177" t="s">
        <v>696</v>
      </c>
      <c r="AV47" s="177" t="s">
        <v>690</v>
      </c>
      <c r="AW47" s="177" t="s">
        <v>434</v>
      </c>
      <c r="AX47" s="177"/>
      <c r="AY47" s="177"/>
      <c r="AZ47" s="177" t="s">
        <v>1795</v>
      </c>
      <c r="BA47" s="177"/>
      <c r="BB47" s="177"/>
      <c r="BC47" s="177"/>
      <c r="BD47" s="177"/>
      <c r="BE47" s="228"/>
      <c r="BF47" s="237"/>
      <c r="BG47" s="229"/>
      <c r="BH47" s="229"/>
      <c r="BI47" s="108"/>
    </row>
    <row r="48" spans="1:61" s="1" customFormat="1" ht="51.75">
      <c r="A48" s="177"/>
      <c r="B48" s="111" t="s">
        <v>3020</v>
      </c>
      <c r="C48" s="35" t="s">
        <v>3012</v>
      </c>
      <c r="D48" s="35"/>
      <c r="E48" s="111" t="s">
        <v>3020</v>
      </c>
      <c r="F48" s="177" t="s">
        <v>426</v>
      </c>
      <c r="G48" s="35"/>
      <c r="H48" s="35"/>
      <c r="I48" s="177"/>
      <c r="J48" s="177"/>
      <c r="K48" s="177"/>
      <c r="L48" s="177"/>
      <c r="M48" s="177"/>
      <c r="N48" s="177"/>
      <c r="O48" s="177"/>
      <c r="P48" s="177"/>
      <c r="Q48" s="177"/>
      <c r="R48" s="177"/>
      <c r="S48" s="107"/>
      <c r="T48" s="521">
        <f>SUM($I48:$R48)</f>
        <v>0</v>
      </c>
      <c r="U48" s="177"/>
      <c r="V48" s="177"/>
      <c r="W48" s="177"/>
      <c r="X48" s="177"/>
      <c r="Y48" s="177"/>
      <c r="Z48" s="177">
        <v>1</v>
      </c>
      <c r="AA48" s="177"/>
      <c r="AB48" s="177"/>
      <c r="AC48" s="177"/>
      <c r="AD48" s="177"/>
      <c r="AE48" s="177"/>
      <c r="AF48" s="175">
        <v>45664</v>
      </c>
      <c r="AG48" s="444">
        <f t="shared" si="1"/>
        <v>1</v>
      </c>
      <c r="AH48" s="177"/>
      <c r="AI48" s="177"/>
      <c r="AJ48" s="177"/>
      <c r="AK48" s="177"/>
      <c r="AL48" s="177"/>
      <c r="AM48" s="177">
        <v>1</v>
      </c>
      <c r="AN48" s="177"/>
      <c r="AO48" s="177"/>
      <c r="AP48" s="177"/>
      <c r="AQ48" s="177"/>
      <c r="AR48" s="177"/>
      <c r="AS48" s="107">
        <v>45951</v>
      </c>
      <c r="AT48" s="444">
        <f t="shared" si="2"/>
        <v>1</v>
      </c>
      <c r="AU48" s="177" t="s">
        <v>696</v>
      </c>
      <c r="AV48" s="177" t="s">
        <v>690</v>
      </c>
      <c r="AW48" s="177" t="s">
        <v>434</v>
      </c>
      <c r="AX48" s="177"/>
      <c r="AY48" s="177"/>
      <c r="AZ48" s="177" t="s">
        <v>1795</v>
      </c>
      <c r="BA48" s="177"/>
      <c r="BB48" s="177"/>
      <c r="BC48" s="177"/>
      <c r="BD48" s="177"/>
      <c r="BE48" s="228"/>
      <c r="BF48" s="237"/>
      <c r="BG48" s="229"/>
      <c r="BH48" s="229"/>
      <c r="BI48" s="108"/>
    </row>
    <row r="49" spans="1:61" s="1" customFormat="1" ht="64.5">
      <c r="A49" s="177"/>
      <c r="B49" s="111" t="s">
        <v>2956</v>
      </c>
      <c r="C49" s="35" t="s">
        <v>2586</v>
      </c>
      <c r="D49" s="35"/>
      <c r="E49" s="111" t="s">
        <v>2956</v>
      </c>
      <c r="F49" s="177" t="s">
        <v>426</v>
      </c>
      <c r="G49" s="35"/>
      <c r="H49" s="177"/>
      <c r="I49" s="177"/>
      <c r="J49" s="177"/>
      <c r="K49" s="177"/>
      <c r="L49" s="177"/>
      <c r="M49" s="177"/>
      <c r="N49" s="177"/>
      <c r="O49" s="177"/>
      <c r="P49" s="177"/>
      <c r="Q49" s="177"/>
      <c r="R49" s="177"/>
      <c r="S49" s="107"/>
      <c r="T49" s="521">
        <f t="shared" si="0"/>
        <v>0</v>
      </c>
      <c r="U49" s="177"/>
      <c r="V49" s="177"/>
      <c r="W49" s="177"/>
      <c r="X49" s="177"/>
      <c r="Y49" s="177"/>
      <c r="Z49" s="177">
        <v>1</v>
      </c>
      <c r="AA49" s="177"/>
      <c r="AB49" s="177"/>
      <c r="AC49" s="177"/>
      <c r="AD49" s="177"/>
      <c r="AE49" s="177"/>
      <c r="AF49" s="175">
        <v>45996</v>
      </c>
      <c r="AG49" s="444">
        <f t="shared" si="1"/>
        <v>1</v>
      </c>
      <c r="AH49" s="177"/>
      <c r="AI49" s="177"/>
      <c r="AJ49" s="177"/>
      <c r="AK49" s="177"/>
      <c r="AL49" s="177"/>
      <c r="AM49" s="177"/>
      <c r="AN49" s="177"/>
      <c r="AO49" s="177"/>
      <c r="AP49" s="177"/>
      <c r="AQ49" s="177"/>
      <c r="AR49" s="177"/>
      <c r="AS49" s="107"/>
      <c r="AT49" s="444">
        <f t="shared" si="2"/>
        <v>0</v>
      </c>
      <c r="AU49" s="177" t="s">
        <v>696</v>
      </c>
      <c r="AV49" s="177" t="s">
        <v>690</v>
      </c>
      <c r="AW49" s="177" t="s">
        <v>434</v>
      </c>
      <c r="AX49" s="177"/>
      <c r="AY49" s="177"/>
      <c r="AZ49" s="177" t="s">
        <v>1795</v>
      </c>
      <c r="BA49" s="177"/>
      <c r="BB49" s="177"/>
      <c r="BC49" s="177"/>
      <c r="BD49" s="177"/>
      <c r="BE49" s="228"/>
      <c r="BF49" s="237"/>
      <c r="BG49" s="229"/>
      <c r="BH49" s="229"/>
      <c r="BI49" s="108"/>
    </row>
    <row r="50" spans="1:61" s="1" customFormat="1" ht="64.5">
      <c r="A50" s="177"/>
      <c r="B50" s="111" t="s">
        <v>3021</v>
      </c>
      <c r="C50" s="35" t="s">
        <v>3010</v>
      </c>
      <c r="D50" s="35"/>
      <c r="E50" s="111" t="s">
        <v>3021</v>
      </c>
      <c r="F50" s="177" t="s">
        <v>426</v>
      </c>
      <c r="G50" s="35"/>
      <c r="H50" s="177"/>
      <c r="I50" s="177"/>
      <c r="J50" s="177"/>
      <c r="K50" s="177"/>
      <c r="L50" s="177"/>
      <c r="M50" s="177"/>
      <c r="N50" s="177"/>
      <c r="O50" s="177"/>
      <c r="P50" s="177"/>
      <c r="Q50" s="177"/>
      <c r="R50" s="177"/>
      <c r="S50" s="107"/>
      <c r="T50" s="521">
        <f t="shared" si="0"/>
        <v>0</v>
      </c>
      <c r="U50" s="177"/>
      <c r="V50" s="177"/>
      <c r="W50" s="177"/>
      <c r="X50" s="177"/>
      <c r="Y50" s="177"/>
      <c r="Z50" s="177">
        <v>1</v>
      </c>
      <c r="AA50" s="177"/>
      <c r="AB50" s="177"/>
      <c r="AC50" s="177"/>
      <c r="AD50" s="177"/>
      <c r="AE50" s="177"/>
      <c r="AF50" s="175">
        <v>45861</v>
      </c>
      <c r="AG50" s="444">
        <f t="shared" si="1"/>
        <v>1</v>
      </c>
      <c r="AH50" s="177"/>
      <c r="AI50" s="177"/>
      <c r="AJ50" s="177"/>
      <c r="AK50" s="177"/>
      <c r="AL50" s="177"/>
      <c r="AM50" s="177"/>
      <c r="AN50" s="177"/>
      <c r="AO50" s="177"/>
      <c r="AP50" s="177"/>
      <c r="AQ50" s="177"/>
      <c r="AR50" s="177"/>
      <c r="AS50" s="107"/>
      <c r="AT50" s="444">
        <f t="shared" si="2"/>
        <v>0</v>
      </c>
      <c r="AU50" s="177" t="s">
        <v>696</v>
      </c>
      <c r="AV50" s="177" t="s">
        <v>690</v>
      </c>
      <c r="AW50" s="177" t="s">
        <v>434</v>
      </c>
      <c r="AX50" s="177"/>
      <c r="AY50" s="177"/>
      <c r="AZ50" s="177" t="s">
        <v>1795</v>
      </c>
      <c r="BA50" s="177"/>
      <c r="BB50" s="177"/>
      <c r="BC50" s="177"/>
      <c r="BD50" s="177"/>
      <c r="BE50" s="228"/>
      <c r="BF50" s="237"/>
      <c r="BG50" s="229"/>
      <c r="BH50" s="229"/>
      <c r="BI50" s="108"/>
    </row>
    <row r="51" spans="1:61" s="1" customFormat="1" ht="15">
      <c r="A51" s="177"/>
      <c r="B51" s="111" t="s">
        <v>2405</v>
      </c>
      <c r="C51" s="35" t="s">
        <v>3042</v>
      </c>
      <c r="D51" s="35"/>
      <c r="E51" s="111" t="s">
        <v>2394</v>
      </c>
      <c r="F51" s="35" t="s">
        <v>422</v>
      </c>
      <c r="G51" s="35"/>
      <c r="H51" s="177"/>
      <c r="I51" s="177"/>
      <c r="J51" s="177"/>
      <c r="K51" s="177"/>
      <c r="L51" s="177"/>
      <c r="M51" s="177"/>
      <c r="N51" s="177"/>
      <c r="O51" s="177"/>
      <c r="P51" s="177"/>
      <c r="Q51" s="177"/>
      <c r="R51" s="177"/>
      <c r="S51" s="107"/>
      <c r="T51" s="521">
        <f t="shared" si="0"/>
        <v>0</v>
      </c>
      <c r="U51" s="177"/>
      <c r="V51" s="177"/>
      <c r="W51" s="177"/>
      <c r="X51" s="177"/>
      <c r="Y51" s="177"/>
      <c r="Z51" s="177"/>
      <c r="AA51" s="177"/>
      <c r="AB51" s="177"/>
      <c r="AC51" s="177"/>
      <c r="AD51" s="177"/>
      <c r="AE51" s="177">
        <v>1</v>
      </c>
      <c r="AF51" s="107">
        <v>46253</v>
      </c>
      <c r="AG51" s="444">
        <f t="shared" si="1"/>
        <v>1</v>
      </c>
      <c r="AH51" s="177"/>
      <c r="AI51" s="177"/>
      <c r="AJ51" s="177"/>
      <c r="AK51" s="177"/>
      <c r="AL51" s="177"/>
      <c r="AM51" s="177"/>
      <c r="AN51" s="177"/>
      <c r="AO51" s="177"/>
      <c r="AP51" s="177"/>
      <c r="AQ51" s="177"/>
      <c r="AR51" s="177"/>
      <c r="AS51" s="107"/>
      <c r="AT51" s="444">
        <f t="shared" si="2"/>
        <v>0</v>
      </c>
      <c r="AU51" s="177" t="s">
        <v>696</v>
      </c>
      <c r="AV51" s="177" t="s">
        <v>690</v>
      </c>
      <c r="AW51" s="177" t="s">
        <v>434</v>
      </c>
      <c r="AX51" s="177"/>
      <c r="AY51" s="177"/>
      <c r="AZ51" s="177"/>
      <c r="BA51" s="177"/>
      <c r="BB51" s="177"/>
      <c r="BC51" s="177"/>
      <c r="BD51" s="177"/>
      <c r="BE51" s="228"/>
      <c r="BF51" s="237"/>
      <c r="BG51" s="229"/>
      <c r="BH51" s="229"/>
      <c r="BI51" s="108"/>
    </row>
    <row r="52" spans="1:61" s="1" customFormat="1" ht="15">
      <c r="A52" s="177"/>
      <c r="B52" s="111" t="s">
        <v>2406</v>
      </c>
      <c r="C52" s="35" t="s">
        <v>3043</v>
      </c>
      <c r="D52" s="35"/>
      <c r="E52" s="111" t="s">
        <v>3044</v>
      </c>
      <c r="F52" s="35" t="s">
        <v>424</v>
      </c>
      <c r="G52" s="35"/>
      <c r="H52" s="177"/>
      <c r="I52" s="177"/>
      <c r="J52" s="177"/>
      <c r="K52" s="177"/>
      <c r="L52" s="177"/>
      <c r="M52" s="177"/>
      <c r="N52" s="177"/>
      <c r="O52" s="177"/>
      <c r="P52" s="177"/>
      <c r="Q52" s="177"/>
      <c r="R52" s="177"/>
      <c r="S52" s="107"/>
      <c r="T52" s="521">
        <f t="shared" si="0"/>
        <v>0</v>
      </c>
      <c r="U52" s="177"/>
      <c r="V52" s="177"/>
      <c r="W52" s="177"/>
      <c r="X52" s="177"/>
      <c r="Y52" s="177">
        <v>6</v>
      </c>
      <c r="Z52" s="177"/>
      <c r="AA52" s="177">
        <v>2</v>
      </c>
      <c r="AB52" s="177"/>
      <c r="AC52" s="177"/>
      <c r="AD52" s="177"/>
      <c r="AE52" s="177">
        <v>59</v>
      </c>
      <c r="AF52" s="107">
        <v>45953</v>
      </c>
      <c r="AG52" s="444">
        <f t="shared" si="1"/>
        <v>67</v>
      </c>
      <c r="AH52" s="177"/>
      <c r="AI52" s="177"/>
      <c r="AJ52" s="177"/>
      <c r="AK52" s="177"/>
      <c r="AL52" s="177"/>
      <c r="AM52" s="177"/>
      <c r="AN52" s="177"/>
      <c r="AO52" s="177"/>
      <c r="AP52" s="177"/>
      <c r="AQ52" s="177"/>
      <c r="AR52" s="177"/>
      <c r="AS52" s="107"/>
      <c r="AT52" s="444">
        <f t="shared" si="2"/>
        <v>0</v>
      </c>
      <c r="AU52" s="177" t="s">
        <v>696</v>
      </c>
      <c r="AV52" s="177" t="s">
        <v>690</v>
      </c>
      <c r="AW52" s="177" t="s">
        <v>434</v>
      </c>
      <c r="AX52" s="177" t="s">
        <v>721</v>
      </c>
      <c r="AY52" s="177" t="s">
        <v>686</v>
      </c>
      <c r="AZ52" s="177"/>
      <c r="BA52" s="177"/>
      <c r="BB52" s="177"/>
      <c r="BC52" s="177"/>
      <c r="BD52" s="177"/>
      <c r="BE52" s="228"/>
      <c r="BF52" s="237"/>
      <c r="BG52" s="229"/>
      <c r="BH52" s="229"/>
      <c r="BI52" s="108"/>
    </row>
    <row r="53" spans="1:61" s="1" customFormat="1" ht="15">
      <c r="A53" s="177"/>
      <c r="B53" s="111" t="s">
        <v>3047</v>
      </c>
      <c r="C53" s="35" t="s">
        <v>3045</v>
      </c>
      <c r="D53" s="35"/>
      <c r="E53" s="111" t="s">
        <v>3046</v>
      </c>
      <c r="F53" s="35" t="s">
        <v>422</v>
      </c>
      <c r="G53" s="35"/>
      <c r="H53" s="177"/>
      <c r="I53" s="177"/>
      <c r="J53" s="177"/>
      <c r="K53" s="177"/>
      <c r="L53" s="177"/>
      <c r="M53" s="177"/>
      <c r="N53" s="177"/>
      <c r="O53" s="177"/>
      <c r="P53" s="177"/>
      <c r="Q53" s="177"/>
      <c r="R53" s="177"/>
      <c r="S53" s="107"/>
      <c r="T53" s="521">
        <f t="shared" si="0"/>
        <v>0</v>
      </c>
      <c r="U53" s="177"/>
      <c r="V53" s="177"/>
      <c r="W53" s="177"/>
      <c r="X53" s="177"/>
      <c r="Y53" s="177"/>
      <c r="Z53" s="177"/>
      <c r="AA53" s="177"/>
      <c r="AB53" s="177"/>
      <c r="AC53" s="177"/>
      <c r="AD53" s="177"/>
      <c r="AE53" s="177">
        <v>1</v>
      </c>
      <c r="AF53" s="107">
        <v>45992</v>
      </c>
      <c r="AG53" s="444">
        <f t="shared" si="1"/>
        <v>1</v>
      </c>
      <c r="AH53" s="177"/>
      <c r="AI53" s="177"/>
      <c r="AJ53" s="177"/>
      <c r="AK53" s="177"/>
      <c r="AL53" s="177"/>
      <c r="AM53" s="177"/>
      <c r="AN53" s="177"/>
      <c r="AO53" s="177"/>
      <c r="AP53" s="177"/>
      <c r="AQ53" s="177"/>
      <c r="AR53" s="177"/>
      <c r="AS53" s="107"/>
      <c r="AT53" s="444">
        <f t="shared" si="2"/>
        <v>0</v>
      </c>
      <c r="AU53" s="177" t="s">
        <v>696</v>
      </c>
      <c r="AV53" s="177" t="s">
        <v>690</v>
      </c>
      <c r="AW53" s="177" t="s">
        <v>434</v>
      </c>
      <c r="AX53" s="177"/>
      <c r="AY53" s="177"/>
      <c r="AZ53" s="177"/>
      <c r="BA53" s="177"/>
      <c r="BB53" s="177"/>
      <c r="BC53" s="177"/>
      <c r="BD53" s="177"/>
      <c r="BE53" s="228"/>
      <c r="BF53" s="237"/>
      <c r="BG53" s="229"/>
      <c r="BH53" s="229"/>
      <c r="BI53" s="108"/>
    </row>
    <row r="54" spans="1:61" s="1" customFormat="1" ht="26.25">
      <c r="A54" s="177"/>
      <c r="B54" s="111" t="s">
        <v>3050</v>
      </c>
      <c r="C54" s="35" t="s">
        <v>3048</v>
      </c>
      <c r="D54" s="35"/>
      <c r="E54" s="111" t="s">
        <v>3049</v>
      </c>
      <c r="F54" s="35" t="s">
        <v>422</v>
      </c>
      <c r="G54" s="35"/>
      <c r="H54" s="177"/>
      <c r="I54" s="177"/>
      <c r="J54" s="177"/>
      <c r="K54" s="177"/>
      <c r="L54" s="177"/>
      <c r="M54" s="177"/>
      <c r="N54" s="177"/>
      <c r="O54" s="177"/>
      <c r="P54" s="177"/>
      <c r="Q54" s="177"/>
      <c r="R54" s="177"/>
      <c r="S54" s="107"/>
      <c r="T54" s="521">
        <f t="shared" si="0"/>
        <v>0</v>
      </c>
      <c r="U54" s="177"/>
      <c r="V54" s="177"/>
      <c r="W54" s="177"/>
      <c r="X54" s="177"/>
      <c r="Y54" s="177"/>
      <c r="Z54" s="177"/>
      <c r="AA54" s="177"/>
      <c r="AB54" s="177"/>
      <c r="AC54" s="177"/>
      <c r="AD54" s="177"/>
      <c r="AE54" s="177">
        <v>2</v>
      </c>
      <c r="AF54" s="175">
        <v>45743</v>
      </c>
      <c r="AG54" s="444">
        <f t="shared" si="1"/>
        <v>2</v>
      </c>
      <c r="AH54" s="177"/>
      <c r="AI54" s="177"/>
      <c r="AJ54" s="177"/>
      <c r="AK54" s="177"/>
      <c r="AL54" s="177"/>
      <c r="AM54" s="177"/>
      <c r="AN54" s="177"/>
      <c r="AO54" s="177"/>
      <c r="AP54" s="177"/>
      <c r="AQ54" s="177"/>
      <c r="AR54" s="177"/>
      <c r="AS54" s="107"/>
      <c r="AT54" s="444">
        <f t="shared" si="2"/>
        <v>0</v>
      </c>
      <c r="AU54" s="177" t="s">
        <v>696</v>
      </c>
      <c r="AV54" s="177" t="s">
        <v>690</v>
      </c>
      <c r="AW54" s="177" t="s">
        <v>434</v>
      </c>
      <c r="AX54" s="177"/>
      <c r="AY54" s="177"/>
      <c r="AZ54" s="177"/>
      <c r="BA54" s="177"/>
      <c r="BB54" s="177"/>
      <c r="BC54" s="177"/>
      <c r="BD54" s="177"/>
      <c r="BE54" s="228"/>
      <c r="BF54" s="237"/>
      <c r="BG54" s="229"/>
      <c r="BH54" s="229"/>
      <c r="BI54" s="108"/>
    </row>
    <row r="55" spans="1:61" s="1" customFormat="1" ht="15">
      <c r="A55" s="177"/>
      <c r="B55" s="111" t="s">
        <v>3053</v>
      </c>
      <c r="C55" s="35" t="s">
        <v>3051</v>
      </c>
      <c r="D55" s="35"/>
      <c r="E55" s="111" t="s">
        <v>3052</v>
      </c>
      <c r="F55" s="35" t="s">
        <v>422</v>
      </c>
      <c r="G55" s="35"/>
      <c r="H55" s="177"/>
      <c r="I55" s="177"/>
      <c r="J55" s="177"/>
      <c r="K55" s="177"/>
      <c r="L55" s="177"/>
      <c r="M55" s="177"/>
      <c r="N55" s="177"/>
      <c r="O55" s="177"/>
      <c r="P55" s="177"/>
      <c r="Q55" s="177"/>
      <c r="R55" s="177"/>
      <c r="S55" s="107"/>
      <c r="T55" s="521">
        <f t="shared" si="0"/>
        <v>0</v>
      </c>
      <c r="U55" s="177"/>
      <c r="V55" s="177"/>
      <c r="W55" s="177"/>
      <c r="X55" s="177"/>
      <c r="Y55" s="177"/>
      <c r="Z55" s="177"/>
      <c r="AA55" s="177"/>
      <c r="AB55" s="177"/>
      <c r="AC55" s="177"/>
      <c r="AD55" s="177"/>
      <c r="AE55" s="177">
        <v>1</v>
      </c>
      <c r="AF55" s="175">
        <v>45747</v>
      </c>
      <c r="AG55" s="444">
        <f t="shared" si="1"/>
        <v>1</v>
      </c>
      <c r="AH55" s="177"/>
      <c r="AI55" s="177"/>
      <c r="AJ55" s="177"/>
      <c r="AK55" s="177"/>
      <c r="AL55" s="177"/>
      <c r="AM55" s="177"/>
      <c r="AN55" s="177"/>
      <c r="AO55" s="177"/>
      <c r="AP55" s="177"/>
      <c r="AQ55" s="177"/>
      <c r="AR55" s="177"/>
      <c r="AS55" s="107"/>
      <c r="AT55" s="444">
        <f t="shared" si="2"/>
        <v>0</v>
      </c>
      <c r="AU55" s="177" t="s">
        <v>696</v>
      </c>
      <c r="AV55" s="177" t="s">
        <v>690</v>
      </c>
      <c r="AW55" s="177" t="s">
        <v>434</v>
      </c>
      <c r="AX55" s="177"/>
      <c r="AY55" s="177"/>
      <c r="AZ55" s="177"/>
      <c r="BA55" s="177"/>
      <c r="BB55" s="177"/>
      <c r="BC55" s="177"/>
      <c r="BD55" s="177"/>
      <c r="BE55" s="228"/>
      <c r="BF55" s="237"/>
      <c r="BG55" s="229"/>
      <c r="BH55" s="229"/>
      <c r="BI55" s="108"/>
    </row>
    <row r="56" spans="1:61" s="1" customFormat="1" ht="38.25">
      <c r="A56" s="177"/>
      <c r="B56" s="111" t="s">
        <v>3123</v>
      </c>
      <c r="C56" s="35" t="s">
        <v>3121</v>
      </c>
      <c r="D56" s="35"/>
      <c r="E56" s="111" t="s">
        <v>3122</v>
      </c>
      <c r="F56" s="35" t="s">
        <v>3124</v>
      </c>
      <c r="G56" s="35"/>
      <c r="H56" s="177"/>
      <c r="I56" s="177"/>
      <c r="J56" s="177"/>
      <c r="K56" s="177"/>
      <c r="L56" s="177"/>
      <c r="M56" s="177"/>
      <c r="N56" s="177"/>
      <c r="O56" s="177"/>
      <c r="P56" s="177"/>
      <c r="Q56" s="177"/>
      <c r="R56" s="177"/>
      <c r="S56" s="107"/>
      <c r="T56" s="522">
        <f t="shared" si="0"/>
        <v>0</v>
      </c>
      <c r="U56" s="177"/>
      <c r="V56" s="177"/>
      <c r="W56" s="177"/>
      <c r="X56" s="177"/>
      <c r="Y56" s="177"/>
      <c r="Z56" s="177"/>
      <c r="AA56" s="177"/>
      <c r="AB56" s="177"/>
      <c r="AC56" s="177"/>
      <c r="AD56" s="177"/>
      <c r="AE56" s="177"/>
      <c r="AF56" s="175"/>
      <c r="AG56" s="515">
        <f t="shared" si="1"/>
        <v>0</v>
      </c>
      <c r="AH56" s="177"/>
      <c r="AI56" s="177"/>
      <c r="AJ56" s="177"/>
      <c r="AK56" s="177"/>
      <c r="AL56" s="177"/>
      <c r="AM56" s="177">
        <v>1</v>
      </c>
      <c r="AN56" s="177"/>
      <c r="AO56" s="177"/>
      <c r="AP56" s="177"/>
      <c r="AQ56" s="177"/>
      <c r="AR56" s="177"/>
      <c r="AS56" s="107">
        <v>45903</v>
      </c>
      <c r="AT56" s="515">
        <f t="shared" si="2"/>
        <v>1</v>
      </c>
      <c r="AU56" s="177" t="s">
        <v>696</v>
      </c>
      <c r="AV56" s="177" t="s">
        <v>690</v>
      </c>
      <c r="AW56" s="177" t="s">
        <v>434</v>
      </c>
      <c r="AX56" s="177"/>
      <c r="AY56" s="177"/>
      <c r="AZ56" s="177" t="s">
        <v>1795</v>
      </c>
      <c r="BA56" s="177"/>
      <c r="BB56" s="177"/>
      <c r="BC56" s="177"/>
      <c r="BD56" s="177"/>
      <c r="BE56" s="516"/>
      <c r="BF56" s="237"/>
      <c r="BG56" s="517"/>
      <c r="BH56" s="517"/>
      <c r="BI56" s="108"/>
    </row>
    <row r="57" spans="1:61" s="1" customFormat="1" ht="38.25">
      <c r="A57" s="177"/>
      <c r="B57" s="111" t="s">
        <v>3125</v>
      </c>
      <c r="C57" s="35" t="s">
        <v>3126</v>
      </c>
      <c r="D57" s="35"/>
      <c r="E57" s="111" t="s">
        <v>3127</v>
      </c>
      <c r="F57" s="35" t="s">
        <v>426</v>
      </c>
      <c r="G57" s="35"/>
      <c r="H57" s="177"/>
      <c r="I57" s="177"/>
      <c r="J57" s="177"/>
      <c r="K57" s="177"/>
      <c r="L57" s="177"/>
      <c r="M57" s="177"/>
      <c r="N57" s="177"/>
      <c r="O57" s="177"/>
      <c r="P57" s="177"/>
      <c r="Q57" s="177"/>
      <c r="R57" s="177"/>
      <c r="S57" s="107"/>
      <c r="T57" s="521">
        <f t="shared" si="0"/>
        <v>0</v>
      </c>
      <c r="U57" s="177"/>
      <c r="V57" s="177"/>
      <c r="W57" s="177"/>
      <c r="X57" s="177"/>
      <c r="Y57" s="177"/>
      <c r="Z57" s="177"/>
      <c r="AA57" s="177"/>
      <c r="AB57" s="177"/>
      <c r="AC57" s="177"/>
      <c r="AD57" s="177"/>
      <c r="AE57" s="177"/>
      <c r="AF57" s="175"/>
      <c r="AG57" s="444">
        <f t="shared" si="1"/>
        <v>0</v>
      </c>
      <c r="AH57" s="177"/>
      <c r="AI57" s="177"/>
      <c r="AJ57" s="177"/>
      <c r="AK57" s="177"/>
      <c r="AL57" s="177"/>
      <c r="AM57" s="177"/>
      <c r="AN57" s="177"/>
      <c r="AO57" s="177">
        <v>1</v>
      </c>
      <c r="AP57" s="177"/>
      <c r="AQ57" s="177"/>
      <c r="AR57" s="177"/>
      <c r="AS57" s="107">
        <v>45892</v>
      </c>
      <c r="AT57" s="444">
        <f t="shared" si="2"/>
        <v>1</v>
      </c>
      <c r="AU57" s="177" t="s">
        <v>696</v>
      </c>
      <c r="AV57" s="177" t="s">
        <v>690</v>
      </c>
      <c r="AW57" s="177" t="s">
        <v>434</v>
      </c>
      <c r="AX57" s="177"/>
      <c r="AY57" s="177"/>
      <c r="AZ57" s="177" t="s">
        <v>1795</v>
      </c>
      <c r="BA57" s="177"/>
      <c r="BB57" s="177"/>
      <c r="BC57" s="177"/>
      <c r="BD57" s="177"/>
      <c r="BE57" s="228"/>
      <c r="BF57" s="237"/>
      <c r="BG57" s="229"/>
      <c r="BH57" s="229"/>
      <c r="BI57" s="108"/>
    </row>
    <row r="58" spans="1:61" s="1" customFormat="1" ht="38.25">
      <c r="A58" s="177"/>
      <c r="B58" s="111" t="s">
        <v>3128</v>
      </c>
      <c r="C58" s="35" t="s">
        <v>3129</v>
      </c>
      <c r="D58" s="35"/>
      <c r="E58" s="111" t="s">
        <v>3130</v>
      </c>
      <c r="F58" s="35" t="s">
        <v>426</v>
      </c>
      <c r="G58" s="35"/>
      <c r="H58" s="177"/>
      <c r="I58" s="177"/>
      <c r="J58" s="177"/>
      <c r="K58" s="177"/>
      <c r="L58" s="177"/>
      <c r="M58" s="177"/>
      <c r="N58" s="177"/>
      <c r="O58" s="177"/>
      <c r="P58" s="177"/>
      <c r="Q58" s="177"/>
      <c r="R58" s="177"/>
      <c r="S58" s="107"/>
      <c r="T58" s="521">
        <f t="shared" si="0"/>
        <v>0</v>
      </c>
      <c r="U58" s="177"/>
      <c r="V58" s="177"/>
      <c r="W58" s="177"/>
      <c r="X58" s="177"/>
      <c r="Y58" s="177"/>
      <c r="Z58" s="177"/>
      <c r="AA58" s="177"/>
      <c r="AB58" s="177"/>
      <c r="AC58" s="177"/>
      <c r="AD58" s="177"/>
      <c r="AE58" s="177"/>
      <c r="AF58" s="175"/>
      <c r="AG58" s="444">
        <f t="shared" si="1"/>
        <v>0</v>
      </c>
      <c r="AH58" s="177"/>
      <c r="AI58" s="177"/>
      <c r="AJ58" s="177"/>
      <c r="AK58" s="177"/>
      <c r="AL58" s="177"/>
      <c r="AM58" s="177"/>
      <c r="AN58" s="177"/>
      <c r="AO58" s="177">
        <v>1</v>
      </c>
      <c r="AP58" s="177"/>
      <c r="AQ58" s="177"/>
      <c r="AR58" s="177"/>
      <c r="AS58" s="107">
        <v>45736</v>
      </c>
      <c r="AT58" s="444">
        <f t="shared" si="2"/>
        <v>1</v>
      </c>
      <c r="AU58" s="177" t="s">
        <v>696</v>
      </c>
      <c r="AV58" s="177" t="s">
        <v>690</v>
      </c>
      <c r="AW58" s="177" t="s">
        <v>434</v>
      </c>
      <c r="AX58" s="177"/>
      <c r="AY58" s="177"/>
      <c r="AZ58" s="177" t="s">
        <v>1795</v>
      </c>
      <c r="BA58" s="177"/>
      <c r="BB58" s="177"/>
      <c r="BC58" s="177"/>
      <c r="BD58" s="177"/>
      <c r="BE58" s="228"/>
      <c r="BF58" s="237"/>
      <c r="BG58" s="229"/>
      <c r="BH58" s="229"/>
      <c r="BI58" s="108"/>
    </row>
    <row r="59" spans="1:61" s="1" customFormat="1" ht="38.25">
      <c r="A59" s="177"/>
      <c r="B59" s="111" t="s">
        <v>3132</v>
      </c>
      <c r="C59" s="35" t="s">
        <v>3131</v>
      </c>
      <c r="D59" s="35"/>
      <c r="E59" s="111" t="s">
        <v>3133</v>
      </c>
      <c r="F59" s="35" t="s">
        <v>426</v>
      </c>
      <c r="G59" s="35"/>
      <c r="H59" s="177"/>
      <c r="I59" s="177"/>
      <c r="J59" s="177"/>
      <c r="K59" s="177"/>
      <c r="L59" s="177"/>
      <c r="M59" s="177"/>
      <c r="N59" s="177"/>
      <c r="O59" s="177"/>
      <c r="P59" s="177"/>
      <c r="Q59" s="177"/>
      <c r="R59" s="177"/>
      <c r="S59" s="107"/>
      <c r="T59" s="521">
        <f t="shared" si="0"/>
        <v>0</v>
      </c>
      <c r="U59" s="177"/>
      <c r="V59" s="177"/>
      <c r="W59" s="177"/>
      <c r="X59" s="177"/>
      <c r="Y59" s="177"/>
      <c r="Z59" s="177"/>
      <c r="AA59" s="177"/>
      <c r="AB59" s="177"/>
      <c r="AC59" s="177"/>
      <c r="AD59" s="177"/>
      <c r="AE59" s="177"/>
      <c r="AF59" s="175"/>
      <c r="AG59" s="444">
        <f t="shared" si="1"/>
        <v>0</v>
      </c>
      <c r="AH59" s="177"/>
      <c r="AI59" s="177"/>
      <c r="AJ59" s="177"/>
      <c r="AK59" s="177"/>
      <c r="AL59" s="177"/>
      <c r="AM59" s="177"/>
      <c r="AN59" s="177"/>
      <c r="AO59" s="177"/>
      <c r="AP59" s="177"/>
      <c r="AQ59" s="177">
        <v>1</v>
      </c>
      <c r="AR59" s="177"/>
      <c r="AS59" s="107">
        <v>45825</v>
      </c>
      <c r="AT59" s="444">
        <f t="shared" si="2"/>
        <v>1</v>
      </c>
      <c r="AU59" s="177" t="s">
        <v>696</v>
      </c>
      <c r="AV59" s="177" t="s">
        <v>690</v>
      </c>
      <c r="AW59" s="177" t="s">
        <v>434</v>
      </c>
      <c r="AX59" s="177"/>
      <c r="AY59" s="177"/>
      <c r="AZ59" s="177" t="s">
        <v>1795</v>
      </c>
      <c r="BA59" s="177"/>
      <c r="BB59" s="177"/>
      <c r="BC59" s="177"/>
      <c r="BD59" s="177"/>
      <c r="BE59" s="228"/>
      <c r="BF59" s="237"/>
      <c r="BG59" s="229"/>
      <c r="BH59" s="229"/>
      <c r="BI59" s="108"/>
    </row>
    <row r="60" spans="1:61" s="1" customFormat="1" ht="64.5">
      <c r="A60" s="177"/>
      <c r="B60" s="111"/>
      <c r="C60" s="35" t="s">
        <v>3134</v>
      </c>
      <c r="D60" s="35"/>
      <c r="E60" s="111"/>
      <c r="F60" s="35" t="s">
        <v>424</v>
      </c>
      <c r="G60" s="35"/>
      <c r="H60" s="177"/>
      <c r="I60" s="177"/>
      <c r="J60" s="177"/>
      <c r="K60" s="177"/>
      <c r="L60" s="177"/>
      <c r="M60" s="177"/>
      <c r="N60" s="177">
        <v>49</v>
      </c>
      <c r="O60" s="177"/>
      <c r="P60" s="177"/>
      <c r="Q60" s="177"/>
      <c r="R60" s="177"/>
      <c r="S60" s="107">
        <v>45950</v>
      </c>
      <c r="T60" s="521">
        <f t="shared" si="0"/>
        <v>49</v>
      </c>
      <c r="U60" s="177"/>
      <c r="V60" s="177"/>
      <c r="W60" s="177"/>
      <c r="X60" s="177"/>
      <c r="Y60" s="177"/>
      <c r="Z60" s="177"/>
      <c r="AA60" s="177"/>
      <c r="AB60" s="177"/>
      <c r="AC60" s="177"/>
      <c r="AD60" s="177"/>
      <c r="AE60" s="177"/>
      <c r="AF60" s="175"/>
      <c r="AG60" s="444">
        <f t="shared" si="1"/>
        <v>0</v>
      </c>
      <c r="AH60" s="177"/>
      <c r="AI60" s="177"/>
      <c r="AJ60" s="177"/>
      <c r="AK60" s="177"/>
      <c r="AL60" s="177"/>
      <c r="AM60" s="177"/>
      <c r="AN60" s="177"/>
      <c r="AO60" s="177"/>
      <c r="AP60" s="177"/>
      <c r="AQ60" s="177"/>
      <c r="AR60" s="177"/>
      <c r="AS60" s="107"/>
      <c r="AT60" s="444">
        <f t="shared" si="2"/>
        <v>0</v>
      </c>
      <c r="AU60" s="177" t="s">
        <v>696</v>
      </c>
      <c r="AV60" s="177" t="s">
        <v>690</v>
      </c>
      <c r="AW60" s="177" t="s">
        <v>434</v>
      </c>
      <c r="AX60" s="177" t="s">
        <v>721</v>
      </c>
      <c r="AY60" s="177" t="s">
        <v>686</v>
      </c>
      <c r="AZ60" s="177"/>
      <c r="BA60" s="177"/>
      <c r="BB60" s="177"/>
      <c r="BC60" s="177"/>
      <c r="BD60" s="177"/>
      <c r="BE60" s="228"/>
      <c r="BF60" s="237"/>
      <c r="BG60" s="229"/>
      <c r="BH60" s="229"/>
      <c r="BI60" s="108"/>
    </row>
    <row r="61" spans="1:61" s="1" customFormat="1" ht="64.5">
      <c r="A61" s="177"/>
      <c r="B61" s="111" t="s">
        <v>2735</v>
      </c>
      <c r="C61" s="35" t="s">
        <v>2556</v>
      </c>
      <c r="D61" s="111"/>
      <c r="E61" s="111" t="s">
        <v>2923</v>
      </c>
      <c r="F61" s="178" t="s">
        <v>424</v>
      </c>
      <c r="G61" s="178" t="s">
        <v>709</v>
      </c>
      <c r="H61" s="177"/>
      <c r="I61" s="177"/>
      <c r="J61" s="177"/>
      <c r="K61" s="177"/>
      <c r="L61" s="177"/>
      <c r="M61" s="177"/>
      <c r="N61" s="177"/>
      <c r="O61" s="177"/>
      <c r="P61" s="177"/>
      <c r="Q61" s="177"/>
      <c r="R61" s="177">
        <v>89</v>
      </c>
      <c r="S61" s="107">
        <v>45918</v>
      </c>
      <c r="T61" s="522">
        <f t="shared" si="0"/>
        <v>89</v>
      </c>
      <c r="U61" s="177"/>
      <c r="V61" s="177"/>
      <c r="W61" s="177"/>
      <c r="X61" s="177"/>
      <c r="Y61" s="177"/>
      <c r="Z61" s="177"/>
      <c r="AA61" s="177"/>
      <c r="AB61" s="177"/>
      <c r="AC61" s="177"/>
      <c r="AD61" s="177"/>
      <c r="AE61" s="177"/>
      <c r="AF61" s="175"/>
      <c r="AG61" s="515">
        <f t="shared" si="1"/>
        <v>0</v>
      </c>
      <c r="AH61" s="177"/>
      <c r="AI61" s="177"/>
      <c r="AJ61" s="177"/>
      <c r="AK61" s="177"/>
      <c r="AL61" s="177"/>
      <c r="AM61" s="177"/>
      <c r="AN61" s="177"/>
      <c r="AO61" s="177"/>
      <c r="AP61" s="177"/>
      <c r="AQ61" s="177"/>
      <c r="AR61" s="177"/>
      <c r="AS61" s="107"/>
      <c r="AT61" s="515">
        <f t="shared" si="2"/>
        <v>0</v>
      </c>
      <c r="AU61" s="177" t="s">
        <v>696</v>
      </c>
      <c r="AV61" s="177" t="s">
        <v>690</v>
      </c>
      <c r="AW61" s="177" t="s">
        <v>434</v>
      </c>
      <c r="AX61" s="177" t="s">
        <v>721</v>
      </c>
      <c r="AY61" s="177" t="s">
        <v>686</v>
      </c>
      <c r="AZ61" s="177"/>
      <c r="BA61" s="177"/>
      <c r="BB61" s="177"/>
      <c r="BC61" s="177"/>
      <c r="BD61" s="177"/>
      <c r="BE61" s="516"/>
      <c r="BF61" s="237"/>
      <c r="BG61" s="517"/>
      <c r="BH61" s="517"/>
      <c r="BI61" s="108"/>
    </row>
    <row r="62" spans="1:61" s="1" customFormat="1" ht="15">
      <c r="A62" s="177"/>
      <c r="B62" s="111"/>
      <c r="C62" s="35" t="s">
        <v>3135</v>
      </c>
      <c r="D62" s="35"/>
      <c r="E62" s="111" t="s">
        <v>3136</v>
      </c>
      <c r="F62" s="35" t="s">
        <v>424</v>
      </c>
      <c r="G62" s="35">
        <v>0</v>
      </c>
      <c r="H62" s="177"/>
      <c r="I62" s="177"/>
      <c r="J62" s="177"/>
      <c r="K62" s="177"/>
      <c r="L62" s="177"/>
      <c r="M62" s="177"/>
      <c r="N62" s="177"/>
      <c r="O62" s="177"/>
      <c r="P62" s="177"/>
      <c r="Q62" s="177"/>
      <c r="R62" s="177">
        <v>27</v>
      </c>
      <c r="S62" s="107">
        <v>45841</v>
      </c>
      <c r="T62" s="521">
        <f t="shared" si="0"/>
        <v>27</v>
      </c>
      <c r="U62" s="177"/>
      <c r="V62" s="177"/>
      <c r="W62" s="177"/>
      <c r="X62" s="177"/>
      <c r="Y62" s="177"/>
      <c r="Z62" s="177"/>
      <c r="AA62" s="177"/>
      <c r="AB62" s="177"/>
      <c r="AC62" s="177"/>
      <c r="AD62" s="177"/>
      <c r="AE62" s="177"/>
      <c r="AF62" s="175"/>
      <c r="AG62" s="444">
        <f t="shared" si="1"/>
        <v>0</v>
      </c>
      <c r="AH62" s="177"/>
      <c r="AI62" s="177"/>
      <c r="AJ62" s="177"/>
      <c r="AK62" s="177"/>
      <c r="AL62" s="177"/>
      <c r="AM62" s="177"/>
      <c r="AN62" s="177"/>
      <c r="AO62" s="177"/>
      <c r="AP62" s="177"/>
      <c r="AQ62" s="177"/>
      <c r="AR62" s="177"/>
      <c r="AS62" s="107"/>
      <c r="AT62" s="444">
        <f t="shared" si="2"/>
        <v>0</v>
      </c>
      <c r="AU62" s="177" t="s">
        <v>696</v>
      </c>
      <c r="AV62" s="177" t="s">
        <v>690</v>
      </c>
      <c r="AW62" s="177" t="s">
        <v>434</v>
      </c>
      <c r="AX62" s="177" t="s">
        <v>721</v>
      </c>
      <c r="AY62" s="177" t="s">
        <v>3140</v>
      </c>
      <c r="AZ62" s="177"/>
      <c r="BA62" s="177"/>
      <c r="BB62" s="177"/>
      <c r="BC62" s="177"/>
      <c r="BD62" s="177"/>
      <c r="BE62" s="228"/>
      <c r="BF62" s="237"/>
      <c r="BG62" s="229"/>
      <c r="BH62" s="229"/>
      <c r="BI62" s="108"/>
    </row>
    <row r="63" spans="1:61" s="1" customFormat="1" ht="15">
      <c r="A63" s="177"/>
      <c r="B63" s="111"/>
      <c r="C63" s="35"/>
      <c r="D63" s="35"/>
      <c r="E63" s="111"/>
      <c r="F63" s="35"/>
      <c r="G63" s="35"/>
      <c r="H63" s="177"/>
      <c r="I63" s="177"/>
      <c r="J63" s="177"/>
      <c r="K63" s="177"/>
      <c r="L63" s="177"/>
      <c r="M63" s="177"/>
      <c r="N63" s="177"/>
      <c r="O63" s="177"/>
      <c r="P63" s="177"/>
      <c r="Q63" s="177"/>
      <c r="R63" s="177"/>
      <c r="S63" s="107"/>
      <c r="T63" s="521">
        <f t="shared" si="0"/>
        <v>0</v>
      </c>
      <c r="U63" s="177"/>
      <c r="V63" s="177"/>
      <c r="W63" s="177"/>
      <c r="X63" s="177"/>
      <c r="Y63" s="177"/>
      <c r="Z63" s="177"/>
      <c r="AA63" s="177"/>
      <c r="AB63" s="177"/>
      <c r="AC63" s="177"/>
      <c r="AD63" s="177"/>
      <c r="AE63" s="177"/>
      <c r="AF63" s="175"/>
      <c r="AG63" s="444">
        <f t="shared" si="1"/>
        <v>0</v>
      </c>
      <c r="AH63" s="177"/>
      <c r="AI63" s="177"/>
      <c r="AJ63" s="177"/>
      <c r="AK63" s="177"/>
      <c r="AL63" s="177"/>
      <c r="AM63" s="177"/>
      <c r="AN63" s="177"/>
      <c r="AO63" s="177"/>
      <c r="AP63" s="177"/>
      <c r="AQ63" s="177"/>
      <c r="AR63" s="177"/>
      <c r="AS63" s="107"/>
      <c r="AT63" s="444">
        <f t="shared" si="2"/>
        <v>0</v>
      </c>
      <c r="AU63" s="177" t="s">
        <v>696</v>
      </c>
      <c r="AV63" s="177" t="s">
        <v>690</v>
      </c>
      <c r="AW63" s="177" t="s">
        <v>434</v>
      </c>
      <c r="AX63" s="177"/>
      <c r="AY63" s="177"/>
      <c r="AZ63" s="177"/>
      <c r="BA63" s="177"/>
      <c r="BB63" s="177"/>
      <c r="BC63" s="177"/>
      <c r="BD63" s="177"/>
      <c r="BE63" s="228"/>
      <c r="BF63" s="237"/>
      <c r="BG63" s="229"/>
      <c r="BH63" s="229"/>
      <c r="BI63" s="108"/>
    </row>
    <row r="64" spans="1:61" s="1" customFormat="1" ht="15">
      <c r="A64" s="177"/>
      <c r="B64" s="111"/>
      <c r="C64" s="35"/>
      <c r="D64" s="35"/>
      <c r="E64" s="111"/>
      <c r="F64" s="35"/>
      <c r="G64" s="35"/>
      <c r="H64" s="177"/>
      <c r="I64" s="177"/>
      <c r="J64" s="177"/>
      <c r="K64" s="177"/>
      <c r="L64" s="177"/>
      <c r="M64" s="177"/>
      <c r="N64" s="177"/>
      <c r="O64" s="177"/>
      <c r="P64" s="177"/>
      <c r="Q64" s="177"/>
      <c r="R64" s="177"/>
      <c r="S64" s="107"/>
      <c r="T64" s="521">
        <f t="shared" si="0"/>
        <v>0</v>
      </c>
      <c r="U64" s="177"/>
      <c r="V64" s="177"/>
      <c r="W64" s="177"/>
      <c r="X64" s="177"/>
      <c r="Y64" s="177"/>
      <c r="Z64" s="177"/>
      <c r="AA64" s="177"/>
      <c r="AB64" s="177"/>
      <c r="AC64" s="177"/>
      <c r="AD64" s="177"/>
      <c r="AE64" s="177"/>
      <c r="AF64" s="175"/>
      <c r="AG64" s="444">
        <f t="shared" si="1"/>
        <v>0</v>
      </c>
      <c r="AH64" s="177"/>
      <c r="AI64" s="177"/>
      <c r="AJ64" s="177"/>
      <c r="AK64" s="177"/>
      <c r="AL64" s="177"/>
      <c r="AM64" s="177"/>
      <c r="AN64" s="177"/>
      <c r="AO64" s="177"/>
      <c r="AP64" s="177"/>
      <c r="AQ64" s="177"/>
      <c r="AR64" s="177"/>
      <c r="AS64" s="107"/>
      <c r="AT64" s="444">
        <f t="shared" si="2"/>
        <v>0</v>
      </c>
      <c r="AU64" s="177" t="s">
        <v>696</v>
      </c>
      <c r="AV64" s="177" t="s">
        <v>690</v>
      </c>
      <c r="AW64" s="177" t="s">
        <v>434</v>
      </c>
      <c r="AX64" s="177"/>
      <c r="AY64" s="177"/>
      <c r="AZ64" s="177"/>
      <c r="BA64" s="177"/>
      <c r="BB64" s="177"/>
      <c r="BC64" s="177"/>
      <c r="BD64" s="177"/>
      <c r="BE64" s="228"/>
      <c r="BF64" s="237"/>
      <c r="BG64" s="229"/>
      <c r="BH64" s="229"/>
      <c r="BI64" s="108"/>
    </row>
    <row r="65" spans="1:61" s="1" customFormat="1" ht="15">
      <c r="A65" s="177"/>
      <c r="B65" s="35"/>
      <c r="C65" s="35"/>
      <c r="D65" s="35"/>
      <c r="E65" s="111"/>
      <c r="F65" s="35"/>
      <c r="G65" s="35"/>
      <c r="H65" s="177"/>
      <c r="I65" s="177"/>
      <c r="J65" s="177"/>
      <c r="K65" s="177"/>
      <c r="L65" s="177"/>
      <c r="M65" s="177"/>
      <c r="N65" s="177"/>
      <c r="O65" s="177"/>
      <c r="P65" s="177"/>
      <c r="Q65" s="177"/>
      <c r="R65" s="177"/>
      <c r="S65" s="107"/>
      <c r="T65" s="521">
        <f t="shared" si="0"/>
        <v>0</v>
      </c>
      <c r="U65" s="177"/>
      <c r="V65" s="177"/>
      <c r="W65" s="177"/>
      <c r="X65" s="177"/>
      <c r="Y65" s="177"/>
      <c r="Z65" s="177"/>
      <c r="AA65" s="177"/>
      <c r="AB65" s="177"/>
      <c r="AC65" s="177"/>
      <c r="AD65" s="177"/>
      <c r="AE65" s="177"/>
      <c r="AF65" s="175"/>
      <c r="AG65" s="444">
        <f t="shared" si="1"/>
        <v>0</v>
      </c>
      <c r="AH65" s="177"/>
      <c r="AI65" s="177"/>
      <c r="AJ65" s="177"/>
      <c r="AK65" s="177"/>
      <c r="AL65" s="177"/>
      <c r="AM65" s="177"/>
      <c r="AN65" s="177"/>
      <c r="AO65" s="177"/>
      <c r="AP65" s="177"/>
      <c r="AQ65" s="177"/>
      <c r="AR65" s="177"/>
      <c r="AS65" s="107"/>
      <c r="AT65" s="444">
        <f t="shared" si="2"/>
        <v>0</v>
      </c>
      <c r="AU65" s="177" t="s">
        <v>696</v>
      </c>
      <c r="AV65" s="177" t="s">
        <v>690</v>
      </c>
      <c r="AW65" s="177" t="s">
        <v>434</v>
      </c>
      <c r="AX65" s="177"/>
      <c r="AY65" s="177"/>
      <c r="AZ65" s="177"/>
      <c r="BA65" s="177"/>
      <c r="BB65" s="177"/>
      <c r="BC65" s="177"/>
      <c r="BD65" s="177"/>
      <c r="BE65" s="228"/>
      <c r="BF65" s="237"/>
      <c r="BG65" s="229"/>
      <c r="BH65" s="229"/>
      <c r="BI65" s="108"/>
    </row>
    <row r="66" spans="1:61" s="1" customFormat="1" ht="15">
      <c r="A66" s="177"/>
      <c r="B66" s="35"/>
      <c r="C66" s="35"/>
      <c r="D66" s="35"/>
      <c r="E66" s="111"/>
      <c r="F66" s="35"/>
      <c r="G66" s="35"/>
      <c r="H66" s="177"/>
      <c r="I66" s="177"/>
      <c r="J66" s="177"/>
      <c r="K66" s="177"/>
      <c r="L66" s="177"/>
      <c r="M66" s="177"/>
      <c r="N66" s="177"/>
      <c r="O66" s="177"/>
      <c r="P66" s="177"/>
      <c r="Q66" s="177"/>
      <c r="R66" s="177"/>
      <c r="S66" s="107"/>
      <c r="T66" s="521">
        <f t="shared" si="0"/>
        <v>0</v>
      </c>
      <c r="U66" s="177"/>
      <c r="V66" s="177"/>
      <c r="W66" s="177"/>
      <c r="X66" s="177"/>
      <c r="Y66" s="177"/>
      <c r="Z66" s="177"/>
      <c r="AA66" s="177"/>
      <c r="AB66" s="177"/>
      <c r="AC66" s="177"/>
      <c r="AD66" s="177"/>
      <c r="AE66" s="177"/>
      <c r="AF66" s="175"/>
      <c r="AG66" s="444">
        <f t="shared" si="1"/>
        <v>0</v>
      </c>
      <c r="AH66" s="177"/>
      <c r="AI66" s="177"/>
      <c r="AJ66" s="177"/>
      <c r="AK66" s="177"/>
      <c r="AL66" s="177"/>
      <c r="AM66" s="177"/>
      <c r="AN66" s="177"/>
      <c r="AO66" s="177"/>
      <c r="AP66" s="177"/>
      <c r="AQ66" s="177"/>
      <c r="AR66" s="177"/>
      <c r="AS66" s="107"/>
      <c r="AT66" s="444">
        <f t="shared" si="2"/>
        <v>0</v>
      </c>
      <c r="AU66" s="177" t="s">
        <v>696</v>
      </c>
      <c r="AV66" s="177" t="s">
        <v>690</v>
      </c>
      <c r="AW66" s="177" t="s">
        <v>434</v>
      </c>
      <c r="AX66" s="177"/>
      <c r="AY66" s="177"/>
      <c r="AZ66" s="177"/>
      <c r="BA66" s="177"/>
      <c r="BB66" s="177"/>
      <c r="BC66" s="177"/>
      <c r="BD66" s="177"/>
      <c r="BE66" s="228"/>
      <c r="BF66" s="237"/>
      <c r="BG66" s="229"/>
      <c r="BH66" s="229"/>
      <c r="BI66" s="108"/>
    </row>
    <row r="67" spans="1:61" s="1" customFormat="1" ht="15">
      <c r="A67" s="177"/>
      <c r="B67" s="35"/>
      <c r="C67" s="35"/>
      <c r="D67" s="35"/>
      <c r="E67" s="111"/>
      <c r="F67" s="35"/>
      <c r="G67" s="35"/>
      <c r="H67" s="177"/>
      <c r="I67" s="177"/>
      <c r="J67" s="177"/>
      <c r="K67" s="177"/>
      <c r="L67" s="177"/>
      <c r="M67" s="177"/>
      <c r="N67" s="177"/>
      <c r="O67" s="177"/>
      <c r="P67" s="177"/>
      <c r="Q67" s="177"/>
      <c r="R67" s="177"/>
      <c r="S67" s="107"/>
      <c r="T67" s="521">
        <f t="shared" si="0"/>
        <v>0</v>
      </c>
      <c r="U67" s="177"/>
      <c r="V67" s="177"/>
      <c r="W67" s="177"/>
      <c r="X67" s="177"/>
      <c r="Y67" s="177"/>
      <c r="Z67" s="177"/>
      <c r="AA67" s="177"/>
      <c r="AB67" s="177"/>
      <c r="AC67" s="177"/>
      <c r="AD67" s="177"/>
      <c r="AE67" s="177"/>
      <c r="AF67" s="175"/>
      <c r="AG67" s="444">
        <f t="shared" si="1"/>
        <v>0</v>
      </c>
      <c r="AH67" s="177"/>
      <c r="AI67" s="177"/>
      <c r="AJ67" s="177"/>
      <c r="AK67" s="177"/>
      <c r="AL67" s="177"/>
      <c r="AM67" s="177"/>
      <c r="AN67" s="177"/>
      <c r="AO67" s="177"/>
      <c r="AP67" s="177"/>
      <c r="AQ67" s="177"/>
      <c r="AR67" s="177"/>
      <c r="AS67" s="107"/>
      <c r="AT67" s="444">
        <f t="shared" si="2"/>
        <v>0</v>
      </c>
      <c r="AU67" s="177" t="s">
        <v>696</v>
      </c>
      <c r="AV67" s="177" t="s">
        <v>690</v>
      </c>
      <c r="AW67" s="177" t="s">
        <v>434</v>
      </c>
      <c r="AX67" s="177"/>
      <c r="AY67" s="177"/>
      <c r="AZ67" s="177"/>
      <c r="BA67" s="177"/>
      <c r="BB67" s="177"/>
      <c r="BC67" s="177"/>
      <c r="BD67" s="177"/>
      <c r="BE67" s="228"/>
      <c r="BF67" s="237"/>
      <c r="BG67" s="229"/>
      <c r="BH67" s="229"/>
      <c r="BI67" s="108"/>
    </row>
    <row r="68" spans="1:61" s="1" customFormat="1" ht="15">
      <c r="A68" s="177"/>
      <c r="B68" s="35"/>
      <c r="C68" s="35"/>
      <c r="D68" s="35"/>
      <c r="E68" s="111"/>
      <c r="F68" s="35"/>
      <c r="G68" s="35"/>
      <c r="H68" s="177"/>
      <c r="I68" s="177"/>
      <c r="J68" s="177"/>
      <c r="K68" s="177"/>
      <c r="L68" s="177"/>
      <c r="M68" s="177"/>
      <c r="N68" s="177"/>
      <c r="O68" s="177"/>
      <c r="P68" s="177"/>
      <c r="Q68" s="177"/>
      <c r="R68" s="177"/>
      <c r="S68" s="107"/>
      <c r="T68" s="521">
        <f t="shared" si="0"/>
        <v>0</v>
      </c>
      <c r="U68" s="177"/>
      <c r="V68" s="177"/>
      <c r="W68" s="177"/>
      <c r="X68" s="177"/>
      <c r="Y68" s="177"/>
      <c r="Z68" s="177"/>
      <c r="AA68" s="177"/>
      <c r="AB68" s="177"/>
      <c r="AC68" s="177"/>
      <c r="AD68" s="177"/>
      <c r="AE68" s="177"/>
      <c r="AF68" s="175"/>
      <c r="AG68" s="444">
        <f t="shared" si="1"/>
        <v>0</v>
      </c>
      <c r="AH68" s="177"/>
      <c r="AI68" s="177"/>
      <c r="AJ68" s="177"/>
      <c r="AK68" s="177"/>
      <c r="AL68" s="177"/>
      <c r="AM68" s="177"/>
      <c r="AN68" s="177"/>
      <c r="AO68" s="177"/>
      <c r="AP68" s="177"/>
      <c r="AQ68" s="177"/>
      <c r="AR68" s="177"/>
      <c r="AS68" s="107"/>
      <c r="AT68" s="444">
        <f t="shared" si="2"/>
        <v>0</v>
      </c>
      <c r="AU68" s="177" t="s">
        <v>696</v>
      </c>
      <c r="AV68" s="177" t="s">
        <v>690</v>
      </c>
      <c r="AW68" s="177" t="s">
        <v>434</v>
      </c>
      <c r="AX68" s="177"/>
      <c r="AY68" s="177"/>
      <c r="AZ68" s="177"/>
      <c r="BA68" s="177"/>
      <c r="BB68" s="177"/>
      <c r="BC68" s="177"/>
      <c r="BD68" s="177"/>
      <c r="BE68" s="228"/>
      <c r="BF68" s="237"/>
      <c r="BG68" s="229"/>
      <c r="BH68" s="229"/>
      <c r="BI68" s="108"/>
    </row>
    <row r="69" spans="1:61" s="1" customFormat="1" ht="15">
      <c r="A69" s="177"/>
      <c r="B69" s="35"/>
      <c r="C69" s="35"/>
      <c r="D69" s="35"/>
      <c r="E69" s="111"/>
      <c r="F69" s="35"/>
      <c r="G69" s="35"/>
      <c r="H69" s="177"/>
      <c r="I69" s="177"/>
      <c r="J69" s="177"/>
      <c r="K69" s="177"/>
      <c r="L69" s="177"/>
      <c r="M69" s="177"/>
      <c r="N69" s="177"/>
      <c r="O69" s="177"/>
      <c r="P69" s="177"/>
      <c r="Q69" s="177"/>
      <c r="R69" s="177"/>
      <c r="S69" s="107"/>
      <c r="T69" s="521">
        <f t="shared" si="0"/>
        <v>0</v>
      </c>
      <c r="U69" s="177"/>
      <c r="V69" s="177"/>
      <c r="W69" s="177"/>
      <c r="X69" s="177"/>
      <c r="Y69" s="177"/>
      <c r="Z69" s="177"/>
      <c r="AA69" s="177"/>
      <c r="AB69" s="177"/>
      <c r="AC69" s="177"/>
      <c r="AD69" s="177"/>
      <c r="AE69" s="177"/>
      <c r="AF69" s="107"/>
      <c r="AG69" s="444">
        <f t="shared" si="1"/>
        <v>0</v>
      </c>
      <c r="AH69" s="177"/>
      <c r="AI69" s="177"/>
      <c r="AJ69" s="177"/>
      <c r="AK69" s="177"/>
      <c r="AL69" s="177"/>
      <c r="AM69" s="177"/>
      <c r="AN69" s="177"/>
      <c r="AO69" s="177"/>
      <c r="AP69" s="177"/>
      <c r="AQ69" s="177"/>
      <c r="AR69" s="177"/>
      <c r="AS69" s="107"/>
      <c r="AT69" s="444">
        <f t="shared" si="2"/>
        <v>0</v>
      </c>
      <c r="AU69" s="177" t="s">
        <v>696</v>
      </c>
      <c r="AV69" s="177" t="s">
        <v>690</v>
      </c>
      <c r="AW69" s="177" t="s">
        <v>434</v>
      </c>
      <c r="AX69" s="177"/>
      <c r="AY69" s="177"/>
      <c r="AZ69" s="177"/>
      <c r="BA69" s="177"/>
      <c r="BB69" s="177"/>
      <c r="BC69" s="177"/>
      <c r="BD69" s="177"/>
      <c r="BE69" s="228"/>
      <c r="BF69" s="237"/>
      <c r="BG69" s="229"/>
      <c r="BH69" s="229"/>
      <c r="BI69" s="108"/>
    </row>
    <row r="70" spans="1:61" s="1" customFormat="1" ht="15">
      <c r="A70" s="177"/>
      <c r="B70" s="35"/>
      <c r="C70" s="35"/>
      <c r="D70" s="35"/>
      <c r="E70" s="35"/>
      <c r="F70" s="35"/>
      <c r="G70" s="35"/>
      <c r="H70" s="177"/>
      <c r="I70" s="177"/>
      <c r="J70" s="177"/>
      <c r="K70" s="177"/>
      <c r="L70" s="177"/>
      <c r="M70" s="177"/>
      <c r="N70" s="177"/>
      <c r="O70" s="177"/>
      <c r="P70" s="177"/>
      <c r="Q70" s="177"/>
      <c r="R70" s="177"/>
      <c r="S70" s="107"/>
      <c r="T70" s="521">
        <f t="shared" si="0"/>
        <v>0</v>
      </c>
      <c r="U70" s="177"/>
      <c r="V70" s="177"/>
      <c r="W70" s="177"/>
      <c r="X70" s="177"/>
      <c r="Y70" s="177"/>
      <c r="Z70" s="177"/>
      <c r="AA70" s="177"/>
      <c r="AB70" s="177"/>
      <c r="AC70" s="177"/>
      <c r="AD70" s="177"/>
      <c r="AE70" s="177"/>
      <c r="AF70" s="107"/>
      <c r="AG70" s="444">
        <f t="shared" si="1"/>
        <v>0</v>
      </c>
      <c r="AH70" s="177"/>
      <c r="AI70" s="177"/>
      <c r="AJ70" s="177"/>
      <c r="AK70" s="177"/>
      <c r="AL70" s="177"/>
      <c r="AM70" s="177"/>
      <c r="AN70" s="177"/>
      <c r="AO70" s="177"/>
      <c r="AP70" s="177"/>
      <c r="AQ70" s="177"/>
      <c r="AR70" s="177"/>
      <c r="AS70" s="107"/>
      <c r="AT70" s="444">
        <f t="shared" si="2"/>
        <v>0</v>
      </c>
      <c r="AU70" s="177" t="s">
        <v>696</v>
      </c>
      <c r="AV70" s="177" t="s">
        <v>690</v>
      </c>
      <c r="AW70" s="177" t="s">
        <v>434</v>
      </c>
      <c r="AX70" s="177"/>
      <c r="AY70" s="177"/>
      <c r="AZ70" s="177"/>
      <c r="BA70" s="177"/>
      <c r="BB70" s="177"/>
      <c r="BC70" s="177"/>
      <c r="BD70" s="177"/>
      <c r="BE70" s="228"/>
      <c r="BF70" s="237"/>
      <c r="BG70" s="229"/>
      <c r="BH70" s="229"/>
      <c r="BI70" s="108"/>
    </row>
    <row r="71" spans="1:61" s="1" customFormat="1" ht="15">
      <c r="A71" s="177"/>
      <c r="B71" s="35"/>
      <c r="C71" s="35"/>
      <c r="D71" s="35"/>
      <c r="E71" s="35"/>
      <c r="F71" s="35"/>
      <c r="G71" s="35"/>
      <c r="H71" s="177"/>
      <c r="I71" s="177"/>
      <c r="J71" s="177"/>
      <c r="K71" s="177"/>
      <c r="L71" s="177"/>
      <c r="M71" s="177"/>
      <c r="N71" s="177"/>
      <c r="O71" s="177"/>
      <c r="P71" s="177"/>
      <c r="Q71" s="177"/>
      <c r="R71" s="177"/>
      <c r="S71" s="107"/>
      <c r="T71" s="521">
        <f t="shared" si="0"/>
        <v>0</v>
      </c>
      <c r="U71" s="177"/>
      <c r="V71" s="177"/>
      <c r="W71" s="177"/>
      <c r="X71" s="177"/>
      <c r="Y71" s="177"/>
      <c r="Z71" s="177"/>
      <c r="AA71" s="177"/>
      <c r="AB71" s="177"/>
      <c r="AC71" s="177"/>
      <c r="AD71" s="177"/>
      <c r="AE71" s="177"/>
      <c r="AF71" s="107"/>
      <c r="AG71" s="444">
        <f t="shared" si="1"/>
        <v>0</v>
      </c>
      <c r="AH71" s="177"/>
      <c r="AI71" s="177"/>
      <c r="AJ71" s="177"/>
      <c r="AK71" s="177"/>
      <c r="AL71" s="177"/>
      <c r="AM71" s="177"/>
      <c r="AN71" s="177"/>
      <c r="AO71" s="177"/>
      <c r="AP71" s="177"/>
      <c r="AQ71" s="177"/>
      <c r="AR71" s="177"/>
      <c r="AS71" s="107"/>
      <c r="AT71" s="444">
        <f t="shared" si="2"/>
        <v>0</v>
      </c>
      <c r="AU71" s="177" t="s">
        <v>696</v>
      </c>
      <c r="AV71" s="177" t="s">
        <v>690</v>
      </c>
      <c r="AW71" s="177" t="s">
        <v>434</v>
      </c>
      <c r="AX71" s="177"/>
      <c r="AY71" s="177"/>
      <c r="AZ71" s="177"/>
      <c r="BA71" s="177"/>
      <c r="BB71" s="177"/>
      <c r="BC71" s="177"/>
      <c r="BD71" s="177"/>
      <c r="BE71" s="228"/>
      <c r="BF71" s="237"/>
      <c r="BG71" s="229"/>
      <c r="BH71" s="229"/>
      <c r="BI71" s="108"/>
    </row>
    <row r="72" spans="1:61" s="1" customFormat="1" ht="15">
      <c r="A72" s="177"/>
      <c r="B72" s="35"/>
      <c r="C72" s="35"/>
      <c r="D72" s="35"/>
      <c r="E72" s="35"/>
      <c r="F72" s="35"/>
      <c r="G72" s="35"/>
      <c r="H72" s="177"/>
      <c r="I72" s="177"/>
      <c r="J72" s="177"/>
      <c r="K72" s="177"/>
      <c r="L72" s="177"/>
      <c r="M72" s="177"/>
      <c r="N72" s="177"/>
      <c r="O72" s="177"/>
      <c r="P72" s="177"/>
      <c r="Q72" s="177"/>
      <c r="R72" s="177"/>
      <c r="S72" s="107"/>
      <c r="T72" s="521">
        <f t="shared" si="0"/>
        <v>0</v>
      </c>
      <c r="U72" s="177"/>
      <c r="V72" s="177"/>
      <c r="W72" s="177"/>
      <c r="X72" s="177"/>
      <c r="Y72" s="177"/>
      <c r="Z72" s="177"/>
      <c r="AA72" s="177"/>
      <c r="AB72" s="177"/>
      <c r="AC72" s="177"/>
      <c r="AD72" s="177"/>
      <c r="AE72" s="177"/>
      <c r="AF72" s="107"/>
      <c r="AG72" s="444">
        <f t="shared" si="1"/>
        <v>0</v>
      </c>
      <c r="AH72" s="177"/>
      <c r="AI72" s="177"/>
      <c r="AJ72" s="177"/>
      <c r="AK72" s="177"/>
      <c r="AL72" s="177"/>
      <c r="AM72" s="177"/>
      <c r="AN72" s="177"/>
      <c r="AO72" s="177"/>
      <c r="AP72" s="177"/>
      <c r="AQ72" s="177"/>
      <c r="AR72" s="177"/>
      <c r="AS72" s="107"/>
      <c r="AT72" s="444">
        <f t="shared" si="2"/>
        <v>0</v>
      </c>
      <c r="AU72" s="177" t="s">
        <v>696</v>
      </c>
      <c r="AV72" s="177" t="s">
        <v>690</v>
      </c>
      <c r="AW72" s="177" t="s">
        <v>434</v>
      </c>
      <c r="AX72" s="177"/>
      <c r="AY72" s="177"/>
      <c r="AZ72" s="177"/>
      <c r="BA72" s="177"/>
      <c r="BB72" s="177"/>
      <c r="BC72" s="177"/>
      <c r="BD72" s="177"/>
      <c r="BE72" s="228"/>
      <c r="BF72" s="237"/>
      <c r="BG72" s="229"/>
      <c r="BH72" s="229"/>
      <c r="BI72" s="108"/>
    </row>
    <row r="73" spans="1:61" s="1" customFormat="1" ht="15">
      <c r="A73" s="177"/>
      <c r="B73" s="35"/>
      <c r="C73" s="35"/>
      <c r="D73" s="35"/>
      <c r="E73" s="35"/>
      <c r="F73" s="35"/>
      <c r="G73" s="35"/>
      <c r="H73" s="177"/>
      <c r="I73" s="177"/>
      <c r="J73" s="177"/>
      <c r="K73" s="177"/>
      <c r="L73" s="177"/>
      <c r="M73" s="177"/>
      <c r="N73" s="177"/>
      <c r="O73" s="177"/>
      <c r="P73" s="177"/>
      <c r="Q73" s="177"/>
      <c r="R73" s="177"/>
      <c r="S73" s="107"/>
      <c r="T73" s="521">
        <f t="shared" si="0"/>
        <v>0</v>
      </c>
      <c r="U73" s="177"/>
      <c r="V73" s="177"/>
      <c r="W73" s="177"/>
      <c r="X73" s="177"/>
      <c r="Y73" s="177"/>
      <c r="Z73" s="177"/>
      <c r="AA73" s="177"/>
      <c r="AB73" s="177"/>
      <c r="AC73" s="177"/>
      <c r="AD73" s="177"/>
      <c r="AE73" s="177"/>
      <c r="AF73" s="107"/>
      <c r="AG73" s="444">
        <f t="shared" si="1"/>
        <v>0</v>
      </c>
      <c r="AH73" s="177"/>
      <c r="AI73" s="177"/>
      <c r="AJ73" s="177"/>
      <c r="AK73" s="177"/>
      <c r="AL73" s="177"/>
      <c r="AM73" s="177"/>
      <c r="AN73" s="177"/>
      <c r="AO73" s="177"/>
      <c r="AP73" s="177"/>
      <c r="AQ73" s="177"/>
      <c r="AR73" s="177"/>
      <c r="AS73" s="107"/>
      <c r="AT73" s="444">
        <f t="shared" si="2"/>
        <v>0</v>
      </c>
      <c r="AU73" s="177" t="s">
        <v>696</v>
      </c>
      <c r="AV73" s="177" t="s">
        <v>690</v>
      </c>
      <c r="AW73" s="177" t="s">
        <v>434</v>
      </c>
      <c r="AX73" s="177"/>
      <c r="AY73" s="177"/>
      <c r="AZ73" s="177"/>
      <c r="BA73" s="177"/>
      <c r="BB73" s="177"/>
      <c r="BC73" s="177"/>
      <c r="BD73" s="177"/>
      <c r="BE73" s="228"/>
      <c r="BF73" s="237"/>
      <c r="BG73" s="229"/>
      <c r="BH73" s="229"/>
      <c r="BI73" s="108"/>
    </row>
    <row r="74" spans="1:61" s="1" customFormat="1" ht="15">
      <c r="A74" s="177"/>
      <c r="B74" s="35"/>
      <c r="C74" s="35"/>
      <c r="D74" s="35"/>
      <c r="E74" s="35"/>
      <c r="F74" s="35"/>
      <c r="G74" s="35"/>
      <c r="H74" s="177"/>
      <c r="I74" s="177"/>
      <c r="J74" s="177"/>
      <c r="K74" s="177"/>
      <c r="L74" s="177"/>
      <c r="M74" s="177"/>
      <c r="N74" s="177"/>
      <c r="O74" s="177"/>
      <c r="P74" s="177"/>
      <c r="Q74" s="177"/>
      <c r="R74" s="177"/>
      <c r="S74" s="107"/>
      <c r="T74" s="521">
        <f t="shared" si="0"/>
        <v>0</v>
      </c>
      <c r="U74" s="177"/>
      <c r="V74" s="177"/>
      <c r="W74" s="177"/>
      <c r="X74" s="177"/>
      <c r="Y74" s="177"/>
      <c r="Z74" s="177"/>
      <c r="AA74" s="177"/>
      <c r="AB74" s="177"/>
      <c r="AC74" s="177"/>
      <c r="AD74" s="177"/>
      <c r="AE74" s="177"/>
      <c r="AF74" s="107"/>
      <c r="AG74" s="444">
        <f t="shared" si="1"/>
        <v>0</v>
      </c>
      <c r="AH74" s="177"/>
      <c r="AI74" s="177"/>
      <c r="AJ74" s="177"/>
      <c r="AK74" s="177"/>
      <c r="AL74" s="177"/>
      <c r="AM74" s="177"/>
      <c r="AN74" s="177"/>
      <c r="AO74" s="177"/>
      <c r="AP74" s="177"/>
      <c r="AQ74" s="177"/>
      <c r="AR74" s="177"/>
      <c r="AS74" s="107"/>
      <c r="AT74" s="444">
        <f t="shared" si="2"/>
        <v>0</v>
      </c>
      <c r="AU74" s="177" t="s">
        <v>696</v>
      </c>
      <c r="AV74" s="177" t="s">
        <v>690</v>
      </c>
      <c r="AW74" s="177" t="s">
        <v>434</v>
      </c>
      <c r="AX74" s="177"/>
      <c r="AY74" s="177"/>
      <c r="AZ74" s="177"/>
      <c r="BA74" s="177"/>
      <c r="BB74" s="177"/>
      <c r="BC74" s="177"/>
      <c r="BD74" s="177"/>
      <c r="BE74" s="228"/>
      <c r="BF74" s="237"/>
      <c r="BG74" s="229"/>
      <c r="BH74" s="229"/>
      <c r="BI74" s="108"/>
    </row>
    <row r="75" spans="1:61" s="1" customFormat="1" ht="15">
      <c r="A75" s="177"/>
      <c r="B75" s="35"/>
      <c r="C75" s="35"/>
      <c r="D75" s="35"/>
      <c r="E75" s="35"/>
      <c r="F75" s="35"/>
      <c r="G75" s="35"/>
      <c r="H75" s="177"/>
      <c r="I75" s="177"/>
      <c r="J75" s="177"/>
      <c r="K75" s="177"/>
      <c r="L75" s="177"/>
      <c r="M75" s="177"/>
      <c r="N75" s="177"/>
      <c r="O75" s="177"/>
      <c r="P75" s="177"/>
      <c r="Q75" s="177"/>
      <c r="R75" s="177"/>
      <c r="S75" s="107"/>
      <c r="T75" s="521">
        <f t="shared" si="0"/>
        <v>0</v>
      </c>
      <c r="U75" s="177"/>
      <c r="V75" s="177"/>
      <c r="W75" s="177"/>
      <c r="X75" s="177"/>
      <c r="Y75" s="177"/>
      <c r="Z75" s="177"/>
      <c r="AA75" s="177"/>
      <c r="AB75" s="177"/>
      <c r="AC75" s="177"/>
      <c r="AD75" s="177"/>
      <c r="AE75" s="177"/>
      <c r="AF75" s="107"/>
      <c r="AG75" s="444">
        <f t="shared" si="1"/>
        <v>0</v>
      </c>
      <c r="AH75" s="177"/>
      <c r="AI75" s="177"/>
      <c r="AJ75" s="177"/>
      <c r="AK75" s="177"/>
      <c r="AL75" s="177"/>
      <c r="AM75" s="177"/>
      <c r="AN75" s="177"/>
      <c r="AO75" s="177"/>
      <c r="AP75" s="177"/>
      <c r="AQ75" s="177"/>
      <c r="AR75" s="177"/>
      <c r="AS75" s="107"/>
      <c r="AT75" s="444">
        <f t="shared" si="2"/>
        <v>0</v>
      </c>
      <c r="AU75" s="177" t="s">
        <v>696</v>
      </c>
      <c r="AV75" s="177" t="s">
        <v>690</v>
      </c>
      <c r="AW75" s="177" t="s">
        <v>434</v>
      </c>
      <c r="AX75" s="177"/>
      <c r="AY75" s="177"/>
      <c r="AZ75" s="177"/>
      <c r="BA75" s="177"/>
      <c r="BB75" s="177"/>
      <c r="BC75" s="177"/>
      <c r="BD75" s="177"/>
      <c r="BE75" s="228"/>
      <c r="BF75" s="237"/>
      <c r="BG75" s="229"/>
      <c r="BH75" s="229"/>
      <c r="BI75" s="108"/>
    </row>
    <row r="76" spans="1:61" s="1" customFormat="1" ht="15">
      <c r="A76" s="177"/>
      <c r="B76" s="35"/>
      <c r="C76" s="35"/>
      <c r="D76" s="35"/>
      <c r="E76" s="35"/>
      <c r="F76" s="35"/>
      <c r="G76" s="35"/>
      <c r="H76" s="177"/>
      <c r="I76" s="177"/>
      <c r="J76" s="177"/>
      <c r="K76" s="177"/>
      <c r="L76" s="177"/>
      <c r="M76" s="177"/>
      <c r="N76" s="177"/>
      <c r="O76" s="177"/>
      <c r="P76" s="177"/>
      <c r="Q76" s="177"/>
      <c r="R76" s="177"/>
      <c r="S76" s="107"/>
      <c r="T76" s="521">
        <f t="shared" si="0"/>
        <v>0</v>
      </c>
      <c r="U76" s="177"/>
      <c r="V76" s="177"/>
      <c r="W76" s="177"/>
      <c r="X76" s="177"/>
      <c r="Y76" s="177"/>
      <c r="Z76" s="177"/>
      <c r="AA76" s="177"/>
      <c r="AB76" s="177"/>
      <c r="AC76" s="177"/>
      <c r="AD76" s="177"/>
      <c r="AE76" s="177"/>
      <c r="AF76" s="107"/>
      <c r="AG76" s="444">
        <f t="shared" si="1"/>
        <v>0</v>
      </c>
      <c r="AH76" s="177"/>
      <c r="AI76" s="177"/>
      <c r="AJ76" s="177"/>
      <c r="AK76" s="177"/>
      <c r="AL76" s="177"/>
      <c r="AM76" s="177"/>
      <c r="AN76" s="177"/>
      <c r="AO76" s="177"/>
      <c r="AP76" s="177"/>
      <c r="AQ76" s="177"/>
      <c r="AR76" s="177"/>
      <c r="AS76" s="107"/>
      <c r="AT76" s="444">
        <f t="shared" si="2"/>
        <v>0</v>
      </c>
      <c r="AU76" s="177" t="s">
        <v>696</v>
      </c>
      <c r="AV76" s="177" t="s">
        <v>690</v>
      </c>
      <c r="AW76" s="177" t="s">
        <v>434</v>
      </c>
      <c r="AX76" s="177"/>
      <c r="AY76" s="177"/>
      <c r="AZ76" s="177"/>
      <c r="BA76" s="177"/>
      <c r="BB76" s="177"/>
      <c r="BC76" s="177"/>
      <c r="BD76" s="177"/>
      <c r="BE76" s="228"/>
      <c r="BF76" s="237"/>
      <c r="BG76" s="229"/>
      <c r="BH76" s="229"/>
      <c r="BI76" s="108"/>
    </row>
    <row r="77" spans="1:61" s="1" customFormat="1" ht="15">
      <c r="A77" s="177"/>
      <c r="B77" s="35"/>
      <c r="C77" s="35"/>
      <c r="D77" s="35"/>
      <c r="E77" s="35"/>
      <c r="F77" s="35"/>
      <c r="G77" s="35"/>
      <c r="H77" s="177"/>
      <c r="I77" s="177"/>
      <c r="J77" s="177"/>
      <c r="K77" s="177"/>
      <c r="L77" s="177"/>
      <c r="M77" s="177"/>
      <c r="N77" s="177"/>
      <c r="O77" s="177"/>
      <c r="P77" s="177"/>
      <c r="Q77" s="177"/>
      <c r="R77" s="177"/>
      <c r="S77" s="107"/>
      <c r="T77" s="521">
        <f t="shared" si="0"/>
        <v>0</v>
      </c>
      <c r="U77" s="177"/>
      <c r="V77" s="177"/>
      <c r="W77" s="177"/>
      <c r="X77" s="177"/>
      <c r="Y77" s="177"/>
      <c r="Z77" s="177"/>
      <c r="AA77" s="177"/>
      <c r="AB77" s="177"/>
      <c r="AC77" s="177"/>
      <c r="AD77" s="177"/>
      <c r="AE77" s="177"/>
      <c r="AF77" s="107"/>
      <c r="AG77" s="444">
        <f t="shared" si="1"/>
        <v>0</v>
      </c>
      <c r="AH77" s="177"/>
      <c r="AI77" s="177"/>
      <c r="AJ77" s="177"/>
      <c r="AK77" s="177"/>
      <c r="AL77" s="177"/>
      <c r="AM77" s="177"/>
      <c r="AN77" s="177"/>
      <c r="AO77" s="177"/>
      <c r="AP77" s="177"/>
      <c r="AQ77" s="177"/>
      <c r="AR77" s="177"/>
      <c r="AS77" s="107"/>
      <c r="AT77" s="444">
        <f t="shared" si="2"/>
        <v>0</v>
      </c>
      <c r="AU77" s="177" t="s">
        <v>696</v>
      </c>
      <c r="AV77" s="177" t="s">
        <v>690</v>
      </c>
      <c r="AW77" s="177" t="s">
        <v>434</v>
      </c>
      <c r="AX77" s="177"/>
      <c r="AY77" s="177"/>
      <c r="AZ77" s="177"/>
      <c r="BA77" s="177"/>
      <c r="BB77" s="177"/>
      <c r="BC77" s="177"/>
      <c r="BD77" s="177"/>
      <c r="BE77" s="228"/>
      <c r="BF77" s="237"/>
      <c r="BG77" s="229"/>
      <c r="BH77" s="229"/>
      <c r="BI77" s="108"/>
    </row>
    <row r="78" spans="1:61" s="1" customFormat="1" ht="15">
      <c r="A78" s="177"/>
      <c r="B78" s="35"/>
      <c r="C78" s="35"/>
      <c r="D78" s="35"/>
      <c r="E78" s="35"/>
      <c r="F78" s="35"/>
      <c r="G78" s="35"/>
      <c r="H78" s="177"/>
      <c r="I78" s="177"/>
      <c r="J78" s="177"/>
      <c r="K78" s="177"/>
      <c r="L78" s="177"/>
      <c r="M78" s="177"/>
      <c r="N78" s="177"/>
      <c r="O78" s="177"/>
      <c r="P78" s="177"/>
      <c r="Q78" s="177"/>
      <c r="R78" s="177"/>
      <c r="S78" s="107"/>
      <c r="T78" s="521">
        <f t="shared" ref="T78:T113" si="3">SUM($H78:$R78)</f>
        <v>0</v>
      </c>
      <c r="U78" s="177"/>
      <c r="V78" s="177"/>
      <c r="W78" s="177"/>
      <c r="X78" s="177"/>
      <c r="Y78" s="177"/>
      <c r="Z78" s="177"/>
      <c r="AA78" s="177"/>
      <c r="AB78" s="177"/>
      <c r="AC78" s="177"/>
      <c r="AD78" s="177"/>
      <c r="AE78" s="177"/>
      <c r="AF78" s="107"/>
      <c r="AG78" s="444">
        <f t="shared" ref="AG78:AG113" si="4">SUM($U78:$AE78)</f>
        <v>0</v>
      </c>
      <c r="AH78" s="177"/>
      <c r="AI78" s="177"/>
      <c r="AJ78" s="177"/>
      <c r="AK78" s="177"/>
      <c r="AL78" s="177"/>
      <c r="AM78" s="177"/>
      <c r="AN78" s="177"/>
      <c r="AO78" s="177"/>
      <c r="AP78" s="177"/>
      <c r="AQ78" s="177"/>
      <c r="AR78" s="177"/>
      <c r="AS78" s="107"/>
      <c r="AT78" s="444">
        <f t="shared" ref="AT78:AT113" si="5">SUM($AH78:$AR78)</f>
        <v>0</v>
      </c>
      <c r="AU78" s="177" t="s">
        <v>696</v>
      </c>
      <c r="AV78" s="177" t="s">
        <v>690</v>
      </c>
      <c r="AW78" s="177" t="s">
        <v>434</v>
      </c>
      <c r="AX78" s="177"/>
      <c r="AY78" s="177"/>
      <c r="AZ78" s="177"/>
      <c r="BA78" s="177"/>
      <c r="BB78" s="177"/>
      <c r="BC78" s="177"/>
      <c r="BD78" s="177"/>
      <c r="BE78" s="228"/>
      <c r="BF78" s="237"/>
      <c r="BG78" s="229"/>
      <c r="BH78" s="229"/>
      <c r="BI78" s="108"/>
    </row>
    <row r="79" spans="1:61" s="1" customFormat="1" ht="15">
      <c r="A79" s="177"/>
      <c r="B79" s="35"/>
      <c r="C79" s="35"/>
      <c r="D79" s="35"/>
      <c r="E79" s="35"/>
      <c r="F79" s="35"/>
      <c r="G79" s="35"/>
      <c r="H79" s="177"/>
      <c r="I79" s="177"/>
      <c r="J79" s="177"/>
      <c r="K79" s="177"/>
      <c r="L79" s="177"/>
      <c r="M79" s="177"/>
      <c r="N79" s="177"/>
      <c r="O79" s="177"/>
      <c r="P79" s="177"/>
      <c r="Q79" s="177"/>
      <c r="R79" s="177"/>
      <c r="S79" s="107"/>
      <c r="T79" s="521">
        <f t="shared" si="3"/>
        <v>0</v>
      </c>
      <c r="U79" s="177"/>
      <c r="V79" s="177"/>
      <c r="W79" s="177"/>
      <c r="X79" s="177"/>
      <c r="Y79" s="177"/>
      <c r="Z79" s="177"/>
      <c r="AA79" s="177"/>
      <c r="AB79" s="177"/>
      <c r="AC79" s="177"/>
      <c r="AD79" s="177"/>
      <c r="AE79" s="177"/>
      <c r="AF79" s="107"/>
      <c r="AG79" s="444">
        <f t="shared" si="4"/>
        <v>0</v>
      </c>
      <c r="AH79" s="177"/>
      <c r="AI79" s="177"/>
      <c r="AJ79" s="177"/>
      <c r="AK79" s="177"/>
      <c r="AL79" s="177"/>
      <c r="AM79" s="177"/>
      <c r="AN79" s="177"/>
      <c r="AO79" s="177"/>
      <c r="AP79" s="177"/>
      <c r="AQ79" s="177"/>
      <c r="AR79" s="177"/>
      <c r="AS79" s="107"/>
      <c r="AT79" s="444">
        <f t="shared" si="5"/>
        <v>0</v>
      </c>
      <c r="AU79" s="177" t="s">
        <v>696</v>
      </c>
      <c r="AV79" s="177" t="s">
        <v>690</v>
      </c>
      <c r="AW79" s="177" t="s">
        <v>434</v>
      </c>
      <c r="AX79" s="177"/>
      <c r="AY79" s="177"/>
      <c r="AZ79" s="177"/>
      <c r="BA79" s="177"/>
      <c r="BB79" s="177"/>
      <c r="BC79" s="177"/>
      <c r="BD79" s="177"/>
      <c r="BE79" s="228"/>
      <c r="BF79" s="237"/>
      <c r="BG79" s="229"/>
      <c r="BH79" s="229"/>
      <c r="BI79" s="108"/>
    </row>
    <row r="80" spans="1:61" s="1" customFormat="1" ht="15">
      <c r="A80" s="177"/>
      <c r="B80" s="35"/>
      <c r="C80" s="35"/>
      <c r="D80" s="35"/>
      <c r="E80" s="35"/>
      <c r="F80" s="35"/>
      <c r="G80" s="35"/>
      <c r="H80" s="177"/>
      <c r="I80" s="177"/>
      <c r="J80" s="177"/>
      <c r="K80" s="177"/>
      <c r="L80" s="177"/>
      <c r="M80" s="177"/>
      <c r="N80" s="177"/>
      <c r="O80" s="177"/>
      <c r="P80" s="177"/>
      <c r="Q80" s="177"/>
      <c r="R80" s="177"/>
      <c r="S80" s="107"/>
      <c r="T80" s="521">
        <f t="shared" si="3"/>
        <v>0</v>
      </c>
      <c r="U80" s="177"/>
      <c r="V80" s="177"/>
      <c r="W80" s="177"/>
      <c r="X80" s="177"/>
      <c r="Y80" s="177"/>
      <c r="Z80" s="177"/>
      <c r="AA80" s="177"/>
      <c r="AB80" s="177"/>
      <c r="AC80" s="177"/>
      <c r="AD80" s="177"/>
      <c r="AE80" s="177"/>
      <c r="AF80" s="107"/>
      <c r="AG80" s="444">
        <f t="shared" si="4"/>
        <v>0</v>
      </c>
      <c r="AH80" s="177"/>
      <c r="AI80" s="177"/>
      <c r="AJ80" s="177"/>
      <c r="AK80" s="177"/>
      <c r="AL80" s="177"/>
      <c r="AM80" s="177"/>
      <c r="AN80" s="177"/>
      <c r="AO80" s="177"/>
      <c r="AP80" s="177"/>
      <c r="AQ80" s="177"/>
      <c r="AR80" s="177"/>
      <c r="AS80" s="107"/>
      <c r="AT80" s="444">
        <f t="shared" si="5"/>
        <v>0</v>
      </c>
      <c r="AU80" s="177" t="s">
        <v>696</v>
      </c>
      <c r="AV80" s="177" t="s">
        <v>690</v>
      </c>
      <c r="AW80" s="177" t="s">
        <v>434</v>
      </c>
      <c r="AX80" s="177"/>
      <c r="AY80" s="177"/>
      <c r="AZ80" s="177"/>
      <c r="BA80" s="177"/>
      <c r="BB80" s="177"/>
      <c r="BC80" s="177"/>
      <c r="BD80" s="177"/>
      <c r="BE80" s="228"/>
      <c r="BF80" s="237"/>
      <c r="BG80" s="229"/>
      <c r="BH80" s="229"/>
      <c r="BI80" s="108"/>
    </row>
    <row r="81" spans="1:61" s="1" customFormat="1" ht="15">
      <c r="A81" s="177"/>
      <c r="B81" s="35"/>
      <c r="C81" s="35"/>
      <c r="D81" s="35"/>
      <c r="E81" s="35"/>
      <c r="F81" s="35"/>
      <c r="G81" s="35"/>
      <c r="H81" s="177"/>
      <c r="I81" s="177"/>
      <c r="J81" s="177"/>
      <c r="K81" s="177"/>
      <c r="L81" s="177"/>
      <c r="M81" s="177"/>
      <c r="N81" s="177"/>
      <c r="O81" s="177"/>
      <c r="P81" s="177"/>
      <c r="Q81" s="177"/>
      <c r="R81" s="177"/>
      <c r="S81" s="107"/>
      <c r="T81" s="521">
        <f t="shared" si="3"/>
        <v>0</v>
      </c>
      <c r="U81" s="177"/>
      <c r="V81" s="177"/>
      <c r="W81" s="177"/>
      <c r="X81" s="177"/>
      <c r="Y81" s="177"/>
      <c r="Z81" s="177"/>
      <c r="AA81" s="177"/>
      <c r="AB81" s="177"/>
      <c r="AC81" s="177"/>
      <c r="AD81" s="177"/>
      <c r="AE81" s="177"/>
      <c r="AF81" s="107"/>
      <c r="AG81" s="444">
        <f t="shared" si="4"/>
        <v>0</v>
      </c>
      <c r="AH81" s="177"/>
      <c r="AI81" s="177"/>
      <c r="AJ81" s="177"/>
      <c r="AK81" s="177"/>
      <c r="AL81" s="177"/>
      <c r="AM81" s="177"/>
      <c r="AN81" s="177"/>
      <c r="AO81" s="177"/>
      <c r="AP81" s="177"/>
      <c r="AQ81" s="177"/>
      <c r="AR81" s="177"/>
      <c r="AS81" s="107"/>
      <c r="AT81" s="444">
        <f t="shared" si="5"/>
        <v>0</v>
      </c>
      <c r="AU81" s="177" t="s">
        <v>696</v>
      </c>
      <c r="AV81" s="177" t="s">
        <v>690</v>
      </c>
      <c r="AW81" s="177" t="s">
        <v>434</v>
      </c>
      <c r="AX81" s="177"/>
      <c r="AY81" s="177"/>
      <c r="AZ81" s="177"/>
      <c r="BA81" s="177"/>
      <c r="BB81" s="177"/>
      <c r="BC81" s="177"/>
      <c r="BD81" s="177"/>
      <c r="BE81" s="228"/>
      <c r="BF81" s="237"/>
      <c r="BG81" s="229"/>
      <c r="BH81" s="229"/>
      <c r="BI81" s="108"/>
    </row>
    <row r="82" spans="1:61" s="1" customFormat="1" ht="15">
      <c r="A82" s="177"/>
      <c r="B82" s="35"/>
      <c r="C82" s="35"/>
      <c r="D82" s="35"/>
      <c r="E82" s="35"/>
      <c r="F82" s="35"/>
      <c r="G82" s="35"/>
      <c r="H82" s="177"/>
      <c r="I82" s="177"/>
      <c r="J82" s="177"/>
      <c r="K82" s="177"/>
      <c r="L82" s="177"/>
      <c r="M82" s="177"/>
      <c r="N82" s="177"/>
      <c r="O82" s="177"/>
      <c r="P82" s="177"/>
      <c r="Q82" s="177"/>
      <c r="R82" s="177"/>
      <c r="S82" s="107"/>
      <c r="T82" s="521">
        <f t="shared" si="3"/>
        <v>0</v>
      </c>
      <c r="U82" s="177"/>
      <c r="V82" s="177"/>
      <c r="W82" s="177"/>
      <c r="X82" s="177"/>
      <c r="Y82" s="177"/>
      <c r="Z82" s="177"/>
      <c r="AA82" s="177"/>
      <c r="AB82" s="177"/>
      <c r="AC82" s="177"/>
      <c r="AD82" s="177"/>
      <c r="AE82" s="177"/>
      <c r="AF82" s="107"/>
      <c r="AG82" s="444">
        <f t="shared" si="4"/>
        <v>0</v>
      </c>
      <c r="AH82" s="177"/>
      <c r="AI82" s="177"/>
      <c r="AJ82" s="177"/>
      <c r="AK82" s="177"/>
      <c r="AL82" s="177"/>
      <c r="AM82" s="177"/>
      <c r="AN82" s="177"/>
      <c r="AO82" s="177"/>
      <c r="AP82" s="177"/>
      <c r="AQ82" s="177"/>
      <c r="AR82" s="177"/>
      <c r="AS82" s="107"/>
      <c r="AT82" s="444">
        <f t="shared" si="5"/>
        <v>0</v>
      </c>
      <c r="AU82" s="177" t="s">
        <v>696</v>
      </c>
      <c r="AV82" s="177" t="s">
        <v>690</v>
      </c>
      <c r="AW82" s="177" t="s">
        <v>434</v>
      </c>
      <c r="AX82" s="177"/>
      <c r="AY82" s="177"/>
      <c r="AZ82" s="177"/>
      <c r="BA82" s="177"/>
      <c r="BB82" s="177"/>
      <c r="BC82" s="177"/>
      <c r="BD82" s="177"/>
      <c r="BE82" s="228"/>
      <c r="BF82" s="237"/>
      <c r="BG82" s="229"/>
      <c r="BH82" s="229"/>
      <c r="BI82" s="108"/>
    </row>
    <row r="83" spans="1:61" s="1" customFormat="1" ht="15">
      <c r="A83" s="177"/>
      <c r="B83" s="35"/>
      <c r="C83" s="35"/>
      <c r="D83" s="35"/>
      <c r="E83" s="35"/>
      <c r="F83" s="35"/>
      <c r="G83" s="35"/>
      <c r="H83" s="177"/>
      <c r="I83" s="177"/>
      <c r="J83" s="177"/>
      <c r="K83" s="177"/>
      <c r="L83" s="177"/>
      <c r="M83" s="177"/>
      <c r="N83" s="177"/>
      <c r="O83" s="177"/>
      <c r="P83" s="177"/>
      <c r="Q83" s="177"/>
      <c r="R83" s="177"/>
      <c r="S83" s="107"/>
      <c r="T83" s="521">
        <f t="shared" si="3"/>
        <v>0</v>
      </c>
      <c r="U83" s="177"/>
      <c r="V83" s="177"/>
      <c r="W83" s="177"/>
      <c r="X83" s="177"/>
      <c r="Y83" s="177"/>
      <c r="Z83" s="177"/>
      <c r="AA83" s="177"/>
      <c r="AB83" s="177"/>
      <c r="AC83" s="177"/>
      <c r="AD83" s="177"/>
      <c r="AE83" s="177"/>
      <c r="AF83" s="107"/>
      <c r="AG83" s="444">
        <f t="shared" si="4"/>
        <v>0</v>
      </c>
      <c r="AH83" s="177"/>
      <c r="AI83" s="177"/>
      <c r="AJ83" s="177"/>
      <c r="AK83" s="177"/>
      <c r="AL83" s="177"/>
      <c r="AM83" s="177"/>
      <c r="AN83" s="177"/>
      <c r="AO83" s="177"/>
      <c r="AP83" s="177"/>
      <c r="AQ83" s="177"/>
      <c r="AR83" s="177"/>
      <c r="AS83" s="107"/>
      <c r="AT83" s="444">
        <f t="shared" si="5"/>
        <v>0</v>
      </c>
      <c r="AU83" s="177" t="s">
        <v>696</v>
      </c>
      <c r="AV83" s="177" t="s">
        <v>690</v>
      </c>
      <c r="AW83" s="177" t="s">
        <v>434</v>
      </c>
      <c r="AX83" s="177"/>
      <c r="AY83" s="177"/>
      <c r="AZ83" s="177"/>
      <c r="BA83" s="177"/>
      <c r="BB83" s="177"/>
      <c r="BC83" s="177"/>
      <c r="BD83" s="177"/>
      <c r="BE83" s="228"/>
      <c r="BF83" s="237"/>
      <c r="BG83" s="229"/>
      <c r="BH83" s="229"/>
      <c r="BI83" s="108"/>
    </row>
    <row r="84" spans="1:61" s="1" customFormat="1" ht="15">
      <c r="A84" s="177"/>
      <c r="B84" s="35"/>
      <c r="C84" s="35"/>
      <c r="D84" s="35"/>
      <c r="E84" s="35"/>
      <c r="F84" s="35"/>
      <c r="G84" s="35"/>
      <c r="H84" s="177"/>
      <c r="I84" s="177"/>
      <c r="J84" s="177"/>
      <c r="K84" s="177"/>
      <c r="L84" s="177"/>
      <c r="M84" s="177"/>
      <c r="N84" s="177"/>
      <c r="O84" s="177"/>
      <c r="P84" s="177"/>
      <c r="Q84" s="177"/>
      <c r="R84" s="177"/>
      <c r="S84" s="107"/>
      <c r="T84" s="521">
        <f t="shared" si="3"/>
        <v>0</v>
      </c>
      <c r="U84" s="177"/>
      <c r="V84" s="177"/>
      <c r="W84" s="177"/>
      <c r="X84" s="177"/>
      <c r="Y84" s="177"/>
      <c r="Z84" s="177"/>
      <c r="AA84" s="177"/>
      <c r="AB84" s="177"/>
      <c r="AC84" s="177"/>
      <c r="AD84" s="177"/>
      <c r="AE84" s="177"/>
      <c r="AF84" s="107"/>
      <c r="AG84" s="444">
        <f t="shared" si="4"/>
        <v>0</v>
      </c>
      <c r="AH84" s="177"/>
      <c r="AI84" s="177"/>
      <c r="AJ84" s="177"/>
      <c r="AK84" s="177"/>
      <c r="AL84" s="177"/>
      <c r="AM84" s="177"/>
      <c r="AN84" s="177"/>
      <c r="AO84" s="177"/>
      <c r="AP84" s="177"/>
      <c r="AQ84" s="177"/>
      <c r="AR84" s="177"/>
      <c r="AS84" s="107"/>
      <c r="AT84" s="444">
        <f t="shared" si="5"/>
        <v>0</v>
      </c>
      <c r="AU84" s="177" t="s">
        <v>696</v>
      </c>
      <c r="AV84" s="177" t="s">
        <v>690</v>
      </c>
      <c r="AW84" s="177" t="s">
        <v>434</v>
      </c>
      <c r="AX84" s="177"/>
      <c r="AY84" s="177"/>
      <c r="AZ84" s="177"/>
      <c r="BA84" s="177"/>
      <c r="BB84" s="177"/>
      <c r="BC84" s="177"/>
      <c r="BD84" s="177"/>
      <c r="BE84" s="228"/>
      <c r="BF84" s="237"/>
      <c r="BG84" s="229"/>
      <c r="BH84" s="229"/>
      <c r="BI84" s="108"/>
    </row>
    <row r="85" spans="1:61" s="1" customFormat="1" ht="15">
      <c r="A85" s="177"/>
      <c r="B85" s="35"/>
      <c r="C85" s="35"/>
      <c r="D85" s="35"/>
      <c r="E85" s="35"/>
      <c r="F85" s="35"/>
      <c r="G85" s="35"/>
      <c r="H85" s="177"/>
      <c r="I85" s="177"/>
      <c r="J85" s="177"/>
      <c r="K85" s="177"/>
      <c r="L85" s="177"/>
      <c r="M85" s="177"/>
      <c r="N85" s="177"/>
      <c r="O85" s="177"/>
      <c r="P85" s="177"/>
      <c r="Q85" s="177"/>
      <c r="R85" s="177"/>
      <c r="S85" s="107"/>
      <c r="T85" s="521">
        <f t="shared" si="3"/>
        <v>0</v>
      </c>
      <c r="U85" s="177"/>
      <c r="V85" s="177"/>
      <c r="W85" s="177"/>
      <c r="X85" s="177"/>
      <c r="Y85" s="177"/>
      <c r="Z85" s="177"/>
      <c r="AA85" s="177"/>
      <c r="AB85" s="177"/>
      <c r="AC85" s="177"/>
      <c r="AD85" s="177"/>
      <c r="AE85" s="177"/>
      <c r="AF85" s="107"/>
      <c r="AG85" s="444">
        <f t="shared" si="4"/>
        <v>0</v>
      </c>
      <c r="AH85" s="177"/>
      <c r="AI85" s="177"/>
      <c r="AJ85" s="177"/>
      <c r="AK85" s="177"/>
      <c r="AL85" s="177"/>
      <c r="AM85" s="177"/>
      <c r="AN85" s="177"/>
      <c r="AO85" s="177"/>
      <c r="AP85" s="177"/>
      <c r="AQ85" s="177"/>
      <c r="AR85" s="177"/>
      <c r="AS85" s="107"/>
      <c r="AT85" s="444">
        <f t="shared" si="5"/>
        <v>0</v>
      </c>
      <c r="AU85" s="177" t="s">
        <v>696</v>
      </c>
      <c r="AV85" s="177" t="s">
        <v>690</v>
      </c>
      <c r="AW85" s="177" t="s">
        <v>434</v>
      </c>
      <c r="AX85" s="177"/>
      <c r="AY85" s="177"/>
      <c r="AZ85" s="177"/>
      <c r="BA85" s="177"/>
      <c r="BB85" s="177"/>
      <c r="BC85" s="177"/>
      <c r="BD85" s="177"/>
      <c r="BE85" s="228"/>
      <c r="BF85" s="237"/>
      <c r="BG85" s="229"/>
      <c r="BH85" s="229"/>
      <c r="BI85" s="108"/>
    </row>
    <row r="86" spans="1:61" s="1" customFormat="1" ht="15">
      <c r="A86" s="177"/>
      <c r="B86" s="35"/>
      <c r="C86" s="35"/>
      <c r="D86" s="35"/>
      <c r="E86" s="35"/>
      <c r="F86" s="35"/>
      <c r="G86" s="35"/>
      <c r="H86" s="177"/>
      <c r="I86" s="177"/>
      <c r="J86" s="177"/>
      <c r="K86" s="177"/>
      <c r="L86" s="177"/>
      <c r="M86" s="177"/>
      <c r="N86" s="177"/>
      <c r="O86" s="177"/>
      <c r="P86" s="177"/>
      <c r="Q86" s="177"/>
      <c r="R86" s="177"/>
      <c r="S86" s="107"/>
      <c r="T86" s="521">
        <f t="shared" si="3"/>
        <v>0</v>
      </c>
      <c r="U86" s="177"/>
      <c r="V86" s="177"/>
      <c r="W86" s="177"/>
      <c r="X86" s="177"/>
      <c r="Y86" s="177"/>
      <c r="Z86" s="177"/>
      <c r="AA86" s="177"/>
      <c r="AB86" s="177"/>
      <c r="AC86" s="177"/>
      <c r="AD86" s="177"/>
      <c r="AE86" s="177"/>
      <c r="AF86" s="107"/>
      <c r="AG86" s="444">
        <f t="shared" si="4"/>
        <v>0</v>
      </c>
      <c r="AH86" s="177"/>
      <c r="AI86" s="177"/>
      <c r="AJ86" s="177"/>
      <c r="AK86" s="177"/>
      <c r="AL86" s="177"/>
      <c r="AM86" s="177"/>
      <c r="AN86" s="177"/>
      <c r="AO86" s="177"/>
      <c r="AP86" s="177"/>
      <c r="AQ86" s="177"/>
      <c r="AR86" s="177"/>
      <c r="AS86" s="107"/>
      <c r="AT86" s="444">
        <f t="shared" si="5"/>
        <v>0</v>
      </c>
      <c r="AU86" s="177" t="s">
        <v>696</v>
      </c>
      <c r="AV86" s="177" t="s">
        <v>690</v>
      </c>
      <c r="AW86" s="177" t="s">
        <v>434</v>
      </c>
      <c r="AX86" s="177"/>
      <c r="AY86" s="177"/>
      <c r="AZ86" s="177"/>
      <c r="BA86" s="177"/>
      <c r="BB86" s="177"/>
      <c r="BC86" s="177"/>
      <c r="BD86" s="177"/>
      <c r="BE86" s="228"/>
      <c r="BF86" s="237"/>
      <c r="BG86" s="229"/>
      <c r="BH86" s="229"/>
      <c r="BI86" s="108"/>
    </row>
    <row r="87" spans="1:61" s="1" customFormat="1" ht="15">
      <c r="A87" s="177"/>
      <c r="B87" s="35"/>
      <c r="C87" s="35"/>
      <c r="D87" s="35"/>
      <c r="E87" s="35"/>
      <c r="F87" s="35"/>
      <c r="G87" s="35"/>
      <c r="H87" s="177"/>
      <c r="I87" s="177"/>
      <c r="J87" s="177"/>
      <c r="K87" s="177"/>
      <c r="L87" s="177"/>
      <c r="M87" s="177"/>
      <c r="N87" s="177"/>
      <c r="O87" s="177"/>
      <c r="P87" s="177"/>
      <c r="Q87" s="177"/>
      <c r="R87" s="177"/>
      <c r="S87" s="107"/>
      <c r="T87" s="521">
        <f t="shared" si="3"/>
        <v>0</v>
      </c>
      <c r="U87" s="177"/>
      <c r="V87" s="177"/>
      <c r="W87" s="177"/>
      <c r="X87" s="177"/>
      <c r="Y87" s="177"/>
      <c r="Z87" s="177"/>
      <c r="AA87" s="177"/>
      <c r="AB87" s="177"/>
      <c r="AC87" s="177"/>
      <c r="AD87" s="177"/>
      <c r="AE87" s="177"/>
      <c r="AF87" s="107"/>
      <c r="AG87" s="444">
        <f t="shared" si="4"/>
        <v>0</v>
      </c>
      <c r="AH87" s="177"/>
      <c r="AI87" s="177"/>
      <c r="AJ87" s="177"/>
      <c r="AK87" s="177"/>
      <c r="AL87" s="177"/>
      <c r="AM87" s="177"/>
      <c r="AN87" s="177"/>
      <c r="AO87" s="177"/>
      <c r="AP87" s="177"/>
      <c r="AQ87" s="177"/>
      <c r="AR87" s="177"/>
      <c r="AS87" s="107"/>
      <c r="AT87" s="444">
        <f t="shared" si="5"/>
        <v>0</v>
      </c>
      <c r="AU87" s="177" t="s">
        <v>696</v>
      </c>
      <c r="AV87" s="177" t="s">
        <v>690</v>
      </c>
      <c r="AW87" s="177" t="s">
        <v>434</v>
      </c>
      <c r="AX87" s="177"/>
      <c r="AY87" s="177"/>
      <c r="AZ87" s="177"/>
      <c r="BA87" s="177"/>
      <c r="BB87" s="177"/>
      <c r="BC87" s="177"/>
      <c r="BD87" s="177"/>
      <c r="BE87" s="228"/>
      <c r="BF87" s="237"/>
      <c r="BG87" s="229"/>
      <c r="BH87" s="229"/>
      <c r="BI87" s="108"/>
    </row>
    <row r="88" spans="1:61" s="1" customFormat="1" ht="15">
      <c r="A88" s="177"/>
      <c r="B88" s="35"/>
      <c r="C88" s="35"/>
      <c r="D88" s="35"/>
      <c r="E88" s="35"/>
      <c r="F88" s="35"/>
      <c r="G88" s="35"/>
      <c r="H88" s="177"/>
      <c r="I88" s="177"/>
      <c r="J88" s="177"/>
      <c r="K88" s="177"/>
      <c r="L88" s="177"/>
      <c r="M88" s="177"/>
      <c r="N88" s="177"/>
      <c r="O88" s="177"/>
      <c r="P88" s="177"/>
      <c r="Q88" s="177"/>
      <c r="R88" s="177"/>
      <c r="S88" s="107"/>
      <c r="T88" s="521">
        <f t="shared" si="3"/>
        <v>0</v>
      </c>
      <c r="U88" s="177"/>
      <c r="V88" s="177"/>
      <c r="W88" s="177"/>
      <c r="X88" s="177"/>
      <c r="Y88" s="177"/>
      <c r="Z88" s="177"/>
      <c r="AA88" s="177"/>
      <c r="AB88" s="177"/>
      <c r="AC88" s="177"/>
      <c r="AD88" s="177"/>
      <c r="AE88" s="177"/>
      <c r="AF88" s="107"/>
      <c r="AG88" s="444">
        <f t="shared" si="4"/>
        <v>0</v>
      </c>
      <c r="AH88" s="177"/>
      <c r="AI88" s="177"/>
      <c r="AJ88" s="177"/>
      <c r="AK88" s="177"/>
      <c r="AL88" s="177"/>
      <c r="AM88" s="177"/>
      <c r="AN88" s="177"/>
      <c r="AO88" s="177"/>
      <c r="AP88" s="177"/>
      <c r="AQ88" s="177"/>
      <c r="AR88" s="177"/>
      <c r="AS88" s="107"/>
      <c r="AT88" s="444">
        <f t="shared" si="5"/>
        <v>0</v>
      </c>
      <c r="AU88" s="177" t="s">
        <v>696</v>
      </c>
      <c r="AV88" s="177" t="s">
        <v>690</v>
      </c>
      <c r="AW88" s="177" t="s">
        <v>434</v>
      </c>
      <c r="AX88" s="177"/>
      <c r="AY88" s="177"/>
      <c r="AZ88" s="177"/>
      <c r="BA88" s="177"/>
      <c r="BB88" s="177"/>
      <c r="BC88" s="177"/>
      <c r="BD88" s="177"/>
      <c r="BE88" s="228"/>
      <c r="BF88" s="237"/>
      <c r="BG88" s="229"/>
      <c r="BH88" s="229"/>
      <c r="BI88" s="108"/>
    </row>
    <row r="89" spans="1:61" s="1" customFormat="1" ht="15">
      <c r="A89" s="177"/>
      <c r="B89" s="35"/>
      <c r="C89" s="35"/>
      <c r="D89" s="35"/>
      <c r="E89" s="35"/>
      <c r="F89" s="35"/>
      <c r="G89" s="35"/>
      <c r="H89" s="177"/>
      <c r="I89" s="177"/>
      <c r="J89" s="177"/>
      <c r="K89" s="177"/>
      <c r="L89" s="177"/>
      <c r="M89" s="177"/>
      <c r="N89" s="177"/>
      <c r="O89" s="177"/>
      <c r="P89" s="177"/>
      <c r="Q89" s="177"/>
      <c r="R89" s="177"/>
      <c r="S89" s="107"/>
      <c r="T89" s="521">
        <f t="shared" si="3"/>
        <v>0</v>
      </c>
      <c r="U89" s="177"/>
      <c r="V89" s="177"/>
      <c r="W89" s="177"/>
      <c r="X89" s="177"/>
      <c r="Y89" s="177"/>
      <c r="Z89" s="177"/>
      <c r="AA89" s="177"/>
      <c r="AB89" s="177"/>
      <c r="AC89" s="177"/>
      <c r="AD89" s="177"/>
      <c r="AE89" s="177"/>
      <c r="AF89" s="107"/>
      <c r="AG89" s="444">
        <f t="shared" si="4"/>
        <v>0</v>
      </c>
      <c r="AH89" s="177"/>
      <c r="AI89" s="177"/>
      <c r="AJ89" s="177"/>
      <c r="AK89" s="177"/>
      <c r="AL89" s="177"/>
      <c r="AM89" s="177"/>
      <c r="AN89" s="177"/>
      <c r="AO89" s="177"/>
      <c r="AP89" s="177"/>
      <c r="AQ89" s="177"/>
      <c r="AR89" s="177"/>
      <c r="AS89" s="107"/>
      <c r="AT89" s="444">
        <f t="shared" si="5"/>
        <v>0</v>
      </c>
      <c r="AU89" s="177" t="s">
        <v>696</v>
      </c>
      <c r="AV89" s="177" t="s">
        <v>690</v>
      </c>
      <c r="AW89" s="177" t="s">
        <v>434</v>
      </c>
      <c r="AX89" s="177"/>
      <c r="AY89" s="177"/>
      <c r="AZ89" s="177"/>
      <c r="BA89" s="177"/>
      <c r="BB89" s="177"/>
      <c r="BC89" s="177"/>
      <c r="BD89" s="177"/>
      <c r="BE89" s="228"/>
      <c r="BF89" s="237"/>
      <c r="BG89" s="229"/>
      <c r="BH89" s="229"/>
      <c r="BI89" s="108"/>
    </row>
    <row r="90" spans="1:61" s="1" customFormat="1" ht="15">
      <c r="A90" s="177"/>
      <c r="B90" s="35"/>
      <c r="C90" s="35"/>
      <c r="D90" s="35"/>
      <c r="E90" s="35"/>
      <c r="F90" s="35"/>
      <c r="G90" s="35"/>
      <c r="H90" s="177"/>
      <c r="I90" s="177"/>
      <c r="J90" s="177"/>
      <c r="K90" s="177"/>
      <c r="L90" s="177"/>
      <c r="M90" s="177"/>
      <c r="N90" s="177"/>
      <c r="O90" s="177"/>
      <c r="P90" s="177"/>
      <c r="Q90" s="177"/>
      <c r="R90" s="177"/>
      <c r="S90" s="107"/>
      <c r="T90" s="521">
        <f t="shared" si="3"/>
        <v>0</v>
      </c>
      <c r="U90" s="177"/>
      <c r="V90" s="177"/>
      <c r="W90" s="177"/>
      <c r="X90" s="177"/>
      <c r="Y90" s="177"/>
      <c r="Z90" s="177"/>
      <c r="AA90" s="177"/>
      <c r="AB90" s="177"/>
      <c r="AC90" s="177"/>
      <c r="AD90" s="177"/>
      <c r="AE90" s="177"/>
      <c r="AF90" s="107"/>
      <c r="AG90" s="444">
        <f t="shared" si="4"/>
        <v>0</v>
      </c>
      <c r="AH90" s="177"/>
      <c r="AI90" s="177"/>
      <c r="AJ90" s="177"/>
      <c r="AK90" s="177"/>
      <c r="AL90" s="177"/>
      <c r="AM90" s="177"/>
      <c r="AN90" s="177"/>
      <c r="AO90" s="177"/>
      <c r="AP90" s="177"/>
      <c r="AQ90" s="177"/>
      <c r="AR90" s="177"/>
      <c r="AS90" s="107"/>
      <c r="AT90" s="444">
        <f t="shared" si="5"/>
        <v>0</v>
      </c>
      <c r="AU90" s="177" t="s">
        <v>696</v>
      </c>
      <c r="AV90" s="177" t="s">
        <v>690</v>
      </c>
      <c r="AW90" s="177" t="s">
        <v>434</v>
      </c>
      <c r="AX90" s="177"/>
      <c r="AY90" s="177"/>
      <c r="AZ90" s="177"/>
      <c r="BA90" s="177"/>
      <c r="BB90" s="177"/>
      <c r="BC90" s="177"/>
      <c r="BD90" s="177"/>
      <c r="BE90" s="228"/>
      <c r="BF90" s="237"/>
      <c r="BG90" s="229"/>
      <c r="BH90" s="229"/>
      <c r="BI90" s="108"/>
    </row>
    <row r="91" spans="1:61" s="1" customFormat="1" ht="38.25">
      <c r="A91" s="177"/>
      <c r="B91" s="35"/>
      <c r="C91" s="35"/>
      <c r="D91" s="35"/>
      <c r="E91" s="35"/>
      <c r="F91" s="35"/>
      <c r="G91" s="35"/>
      <c r="H91" s="177"/>
      <c r="I91" s="177"/>
      <c r="J91" s="177"/>
      <c r="K91" s="177"/>
      <c r="L91" s="177"/>
      <c r="M91" s="177"/>
      <c r="N91" s="177"/>
      <c r="O91" s="177"/>
      <c r="P91" s="177"/>
      <c r="Q91" s="177"/>
      <c r="R91" s="177"/>
      <c r="S91" s="107"/>
      <c r="T91" s="521">
        <f t="shared" si="3"/>
        <v>0</v>
      </c>
      <c r="U91" s="177"/>
      <c r="V91" s="177"/>
      <c r="W91" s="177"/>
      <c r="X91" s="177"/>
      <c r="Y91" s="177"/>
      <c r="Z91" s="177"/>
      <c r="AA91" s="177"/>
      <c r="AB91" s="177"/>
      <c r="AC91" s="177"/>
      <c r="AD91" s="177"/>
      <c r="AE91" s="177"/>
      <c r="AF91" s="107"/>
      <c r="AG91" s="444">
        <f t="shared" si="4"/>
        <v>0</v>
      </c>
      <c r="AH91" s="177"/>
      <c r="AI91" s="177"/>
      <c r="AJ91" s="177"/>
      <c r="AK91" s="177"/>
      <c r="AL91" s="177"/>
      <c r="AM91" s="177"/>
      <c r="AN91" s="177"/>
      <c r="AO91" s="177"/>
      <c r="AP91" s="177"/>
      <c r="AQ91" s="177"/>
      <c r="AR91" s="177"/>
      <c r="AS91" s="107"/>
      <c r="AT91" s="444">
        <f t="shared" si="5"/>
        <v>0</v>
      </c>
      <c r="AU91" s="177" t="s">
        <v>696</v>
      </c>
      <c r="AV91" s="177" t="s">
        <v>690</v>
      </c>
      <c r="AW91" s="177" t="s">
        <v>436</v>
      </c>
      <c r="AX91" s="177"/>
      <c r="AY91" s="177"/>
      <c r="AZ91" s="177"/>
      <c r="BA91" s="177"/>
      <c r="BB91" s="177"/>
      <c r="BC91" s="177"/>
      <c r="BD91" s="177"/>
      <c r="BE91" s="228"/>
      <c r="BF91" s="237"/>
      <c r="BG91" s="229" t="s">
        <v>722</v>
      </c>
      <c r="BH91" s="229" t="s">
        <v>688</v>
      </c>
      <c r="BI91" s="108"/>
    </row>
    <row r="92" spans="1:61" s="1" customFormat="1" ht="38.25">
      <c r="A92" s="177"/>
      <c r="B92" s="177"/>
      <c r="C92" s="35"/>
      <c r="D92" s="177"/>
      <c r="E92" s="35"/>
      <c r="F92" s="35"/>
      <c r="G92" s="177"/>
      <c r="H92" s="177"/>
      <c r="I92" s="177"/>
      <c r="J92" s="177"/>
      <c r="K92" s="177"/>
      <c r="L92" s="177"/>
      <c r="M92" s="177"/>
      <c r="N92" s="177"/>
      <c r="O92" s="177"/>
      <c r="P92" s="177"/>
      <c r="Q92" s="177"/>
      <c r="R92" s="177"/>
      <c r="S92" s="107"/>
      <c r="T92" s="521">
        <f t="shared" si="3"/>
        <v>0</v>
      </c>
      <c r="U92" s="177"/>
      <c r="V92" s="177"/>
      <c r="W92" s="177"/>
      <c r="X92" s="177"/>
      <c r="Y92" s="177"/>
      <c r="Z92" s="177"/>
      <c r="AA92" s="177"/>
      <c r="AB92" s="177"/>
      <c r="AC92" s="177"/>
      <c r="AD92" s="177"/>
      <c r="AE92" s="177"/>
      <c r="AF92" s="107"/>
      <c r="AG92" s="444">
        <f t="shared" si="4"/>
        <v>0</v>
      </c>
      <c r="AH92" s="177"/>
      <c r="AI92" s="177"/>
      <c r="AJ92" s="177"/>
      <c r="AK92" s="177"/>
      <c r="AL92" s="177"/>
      <c r="AM92" s="177"/>
      <c r="AN92" s="177"/>
      <c r="AO92" s="177"/>
      <c r="AP92" s="177"/>
      <c r="AQ92" s="177"/>
      <c r="AR92" s="177"/>
      <c r="AS92" s="107"/>
      <c r="AT92" s="444">
        <f t="shared" si="5"/>
        <v>0</v>
      </c>
      <c r="AU92" s="177" t="s">
        <v>696</v>
      </c>
      <c r="AV92" s="177" t="s">
        <v>690</v>
      </c>
      <c r="AW92" s="177" t="s">
        <v>436</v>
      </c>
      <c r="AX92" s="177"/>
      <c r="AY92" s="177"/>
      <c r="AZ92" s="177"/>
      <c r="BA92" s="177"/>
      <c r="BB92" s="177"/>
      <c r="BC92" s="177"/>
      <c r="BD92" s="177"/>
      <c r="BE92" s="228"/>
      <c r="BF92" s="237"/>
      <c r="BG92" s="229" t="s">
        <v>722</v>
      </c>
      <c r="BH92" s="229" t="s">
        <v>688</v>
      </c>
      <c r="BI92" s="108"/>
    </row>
    <row r="93" spans="1:61" s="1" customFormat="1" ht="38.25">
      <c r="A93" s="177"/>
      <c r="B93" s="177"/>
      <c r="C93" s="177"/>
      <c r="D93" s="177"/>
      <c r="E93" s="177"/>
      <c r="F93" s="177"/>
      <c r="G93" s="177"/>
      <c r="H93" s="177"/>
      <c r="I93" s="177"/>
      <c r="J93" s="177"/>
      <c r="K93" s="177"/>
      <c r="L93" s="177"/>
      <c r="M93" s="177"/>
      <c r="N93" s="177"/>
      <c r="O93" s="177"/>
      <c r="P93" s="177"/>
      <c r="Q93" s="177"/>
      <c r="R93" s="177"/>
      <c r="S93" s="107"/>
      <c r="T93" s="521">
        <f t="shared" si="3"/>
        <v>0</v>
      </c>
      <c r="U93" s="177"/>
      <c r="V93" s="177"/>
      <c r="W93" s="177"/>
      <c r="X93" s="177"/>
      <c r="Y93" s="177"/>
      <c r="Z93" s="177"/>
      <c r="AA93" s="177"/>
      <c r="AB93" s="177"/>
      <c r="AC93" s="177"/>
      <c r="AD93" s="177"/>
      <c r="AE93" s="177"/>
      <c r="AF93" s="107"/>
      <c r="AG93" s="444">
        <f t="shared" si="4"/>
        <v>0</v>
      </c>
      <c r="AH93" s="177"/>
      <c r="AI93" s="177"/>
      <c r="AJ93" s="177"/>
      <c r="AK93" s="177"/>
      <c r="AL93" s="177"/>
      <c r="AM93" s="177"/>
      <c r="AN93" s="177"/>
      <c r="AO93" s="177"/>
      <c r="AP93" s="177"/>
      <c r="AQ93" s="177"/>
      <c r="AR93" s="177"/>
      <c r="AS93" s="107"/>
      <c r="AT93" s="444">
        <f t="shared" si="5"/>
        <v>0</v>
      </c>
      <c r="AU93" s="177" t="s">
        <v>696</v>
      </c>
      <c r="AV93" s="177" t="s">
        <v>690</v>
      </c>
      <c r="AW93" s="177" t="s">
        <v>436</v>
      </c>
      <c r="AX93" s="177"/>
      <c r="AY93" s="177"/>
      <c r="AZ93" s="177"/>
      <c r="BA93" s="177"/>
      <c r="BB93" s="177"/>
      <c r="BC93" s="177"/>
      <c r="BD93" s="177"/>
      <c r="BE93" s="228"/>
      <c r="BF93" s="237"/>
      <c r="BG93" s="229" t="s">
        <v>722</v>
      </c>
      <c r="BH93" s="229" t="s">
        <v>688</v>
      </c>
      <c r="BI93" s="108"/>
    </row>
    <row r="94" spans="1:61" s="1" customFormat="1" ht="38.25">
      <c r="A94" s="177"/>
      <c r="B94" s="35"/>
      <c r="C94" s="35"/>
      <c r="D94" s="35"/>
      <c r="E94" s="35"/>
      <c r="F94" s="35"/>
      <c r="G94" s="35"/>
      <c r="H94" s="177"/>
      <c r="I94" s="177"/>
      <c r="J94" s="177"/>
      <c r="K94" s="177"/>
      <c r="L94" s="177"/>
      <c r="M94" s="177"/>
      <c r="N94" s="177"/>
      <c r="O94" s="177"/>
      <c r="P94" s="177"/>
      <c r="Q94" s="177"/>
      <c r="R94" s="177"/>
      <c r="S94" s="107"/>
      <c r="T94" s="521">
        <f t="shared" si="3"/>
        <v>0</v>
      </c>
      <c r="U94" s="177"/>
      <c r="V94" s="177"/>
      <c r="W94" s="177"/>
      <c r="X94" s="177"/>
      <c r="Y94" s="177"/>
      <c r="Z94" s="177"/>
      <c r="AA94" s="177"/>
      <c r="AB94" s="177"/>
      <c r="AC94" s="177"/>
      <c r="AD94" s="177"/>
      <c r="AE94" s="177"/>
      <c r="AF94" s="107"/>
      <c r="AG94" s="444">
        <f t="shared" si="4"/>
        <v>0</v>
      </c>
      <c r="AH94" s="177"/>
      <c r="AI94" s="177"/>
      <c r="AJ94" s="177"/>
      <c r="AK94" s="177"/>
      <c r="AL94" s="177"/>
      <c r="AM94" s="177"/>
      <c r="AN94" s="177"/>
      <c r="AO94" s="177"/>
      <c r="AP94" s="177"/>
      <c r="AQ94" s="177"/>
      <c r="AR94" s="177"/>
      <c r="AS94" s="107"/>
      <c r="AT94" s="444">
        <f t="shared" si="5"/>
        <v>0</v>
      </c>
      <c r="AU94" s="177" t="s">
        <v>696</v>
      </c>
      <c r="AV94" s="177" t="s">
        <v>690</v>
      </c>
      <c r="AW94" s="177" t="s">
        <v>436</v>
      </c>
      <c r="AX94" s="177"/>
      <c r="AY94" s="177"/>
      <c r="AZ94" s="177"/>
      <c r="BA94" s="177"/>
      <c r="BB94" s="177"/>
      <c r="BC94" s="177"/>
      <c r="BD94" s="177"/>
      <c r="BE94" s="228"/>
      <c r="BF94" s="237"/>
      <c r="BG94" s="229" t="s">
        <v>722</v>
      </c>
      <c r="BH94" s="229" t="s">
        <v>688</v>
      </c>
      <c r="BI94" s="108"/>
    </row>
    <row r="95" spans="1:61" s="1" customFormat="1" ht="15">
      <c r="A95" s="177"/>
      <c r="B95" s="177"/>
      <c r="C95" s="177"/>
      <c r="D95" s="177"/>
      <c r="E95" s="177"/>
      <c r="F95" s="177"/>
      <c r="G95" s="177"/>
      <c r="H95" s="177"/>
      <c r="I95" s="177"/>
      <c r="J95" s="177"/>
      <c r="K95" s="177"/>
      <c r="L95" s="177"/>
      <c r="M95" s="177"/>
      <c r="N95" s="177"/>
      <c r="O95" s="177"/>
      <c r="P95" s="177"/>
      <c r="Q95" s="177"/>
      <c r="R95" s="177"/>
      <c r="S95" s="107"/>
      <c r="T95" s="521">
        <f t="shared" si="3"/>
        <v>0</v>
      </c>
      <c r="U95" s="177"/>
      <c r="V95" s="177"/>
      <c r="W95" s="177"/>
      <c r="X95" s="177"/>
      <c r="Y95" s="177"/>
      <c r="Z95" s="177"/>
      <c r="AA95" s="177"/>
      <c r="AB95" s="177"/>
      <c r="AC95" s="177"/>
      <c r="AD95" s="177"/>
      <c r="AE95" s="177"/>
      <c r="AF95" s="107"/>
      <c r="AG95" s="444">
        <f t="shared" si="4"/>
        <v>0</v>
      </c>
      <c r="AH95" s="177"/>
      <c r="AI95" s="177"/>
      <c r="AJ95" s="177"/>
      <c r="AK95" s="177"/>
      <c r="AL95" s="177"/>
      <c r="AM95" s="177"/>
      <c r="AN95" s="177"/>
      <c r="AO95" s="177"/>
      <c r="AP95" s="177"/>
      <c r="AQ95" s="177"/>
      <c r="AR95" s="177"/>
      <c r="AS95" s="107"/>
      <c r="AT95" s="444">
        <f t="shared" si="5"/>
        <v>0</v>
      </c>
      <c r="AU95" s="177" t="s">
        <v>696</v>
      </c>
      <c r="AV95" s="177" t="s">
        <v>690</v>
      </c>
      <c r="AW95" s="177" t="s">
        <v>434</v>
      </c>
      <c r="AX95" s="177"/>
      <c r="AY95" s="177"/>
      <c r="AZ95" s="177"/>
      <c r="BA95" s="177"/>
      <c r="BB95" s="177"/>
      <c r="BC95" s="177"/>
      <c r="BD95" s="177"/>
      <c r="BE95" s="228"/>
      <c r="BF95" s="237"/>
      <c r="BG95" s="229"/>
      <c r="BH95" s="229"/>
      <c r="BI95" s="108"/>
    </row>
    <row r="96" spans="1:61" s="1" customFormat="1" ht="15">
      <c r="A96" s="177"/>
      <c r="B96" s="177"/>
      <c r="C96" s="177"/>
      <c r="D96" s="177"/>
      <c r="E96" s="177"/>
      <c r="F96" s="177"/>
      <c r="G96" s="177"/>
      <c r="H96" s="177"/>
      <c r="I96" s="177"/>
      <c r="J96" s="177"/>
      <c r="K96" s="177"/>
      <c r="L96" s="177"/>
      <c r="M96" s="177"/>
      <c r="N96" s="177"/>
      <c r="O96" s="177"/>
      <c r="P96" s="177"/>
      <c r="Q96" s="177"/>
      <c r="R96" s="177"/>
      <c r="S96" s="107"/>
      <c r="T96" s="521">
        <f t="shared" si="3"/>
        <v>0</v>
      </c>
      <c r="U96" s="177"/>
      <c r="V96" s="177"/>
      <c r="W96" s="177"/>
      <c r="X96" s="177"/>
      <c r="Y96" s="177"/>
      <c r="Z96" s="177"/>
      <c r="AA96" s="177"/>
      <c r="AB96" s="177"/>
      <c r="AC96" s="177"/>
      <c r="AD96" s="177"/>
      <c r="AE96" s="177"/>
      <c r="AF96" s="107"/>
      <c r="AG96" s="444">
        <f t="shared" si="4"/>
        <v>0</v>
      </c>
      <c r="AH96" s="177"/>
      <c r="AI96" s="177"/>
      <c r="AJ96" s="177"/>
      <c r="AK96" s="177"/>
      <c r="AL96" s="177"/>
      <c r="AM96" s="177"/>
      <c r="AN96" s="177"/>
      <c r="AO96" s="177"/>
      <c r="AP96" s="177"/>
      <c r="AQ96" s="177"/>
      <c r="AR96" s="177"/>
      <c r="AS96" s="107"/>
      <c r="AT96" s="444">
        <f t="shared" si="5"/>
        <v>0</v>
      </c>
      <c r="AU96" s="177" t="s">
        <v>696</v>
      </c>
      <c r="AV96" s="177" t="s">
        <v>690</v>
      </c>
      <c r="AW96" s="177" t="s">
        <v>434</v>
      </c>
      <c r="AX96" s="177"/>
      <c r="AY96" s="177"/>
      <c r="AZ96" s="177"/>
      <c r="BA96" s="177"/>
      <c r="BB96" s="177"/>
      <c r="BC96" s="177"/>
      <c r="BD96" s="177"/>
      <c r="BE96" s="228"/>
      <c r="BF96" s="237"/>
      <c r="BG96" s="229"/>
      <c r="BH96" s="229"/>
      <c r="BI96" s="108"/>
    </row>
    <row r="97" spans="1:61" s="1" customFormat="1" ht="15">
      <c r="A97" s="177"/>
      <c r="B97" s="177"/>
      <c r="C97" s="177"/>
      <c r="D97" s="177"/>
      <c r="E97" s="177"/>
      <c r="F97" s="177"/>
      <c r="G97" s="177"/>
      <c r="H97" s="177"/>
      <c r="I97" s="177"/>
      <c r="J97" s="177"/>
      <c r="K97" s="177"/>
      <c r="L97" s="177"/>
      <c r="M97" s="177"/>
      <c r="N97" s="177"/>
      <c r="O97" s="177"/>
      <c r="P97" s="177"/>
      <c r="Q97" s="177"/>
      <c r="R97" s="177"/>
      <c r="S97" s="107"/>
      <c r="T97" s="521">
        <f t="shared" si="3"/>
        <v>0</v>
      </c>
      <c r="U97" s="177"/>
      <c r="V97" s="177"/>
      <c r="W97" s="177"/>
      <c r="X97" s="177"/>
      <c r="Y97" s="177"/>
      <c r="Z97" s="177"/>
      <c r="AA97" s="177"/>
      <c r="AB97" s="177"/>
      <c r="AC97" s="177"/>
      <c r="AD97" s="177"/>
      <c r="AE97" s="177"/>
      <c r="AF97" s="107"/>
      <c r="AG97" s="444">
        <f t="shared" si="4"/>
        <v>0</v>
      </c>
      <c r="AH97" s="177"/>
      <c r="AI97" s="177"/>
      <c r="AJ97" s="177"/>
      <c r="AK97" s="177"/>
      <c r="AL97" s="177"/>
      <c r="AM97" s="177"/>
      <c r="AN97" s="177"/>
      <c r="AO97" s="177"/>
      <c r="AP97" s="177"/>
      <c r="AQ97" s="177"/>
      <c r="AR97" s="177"/>
      <c r="AS97" s="107"/>
      <c r="AT97" s="444">
        <f t="shared" si="5"/>
        <v>0</v>
      </c>
      <c r="AU97" s="177" t="s">
        <v>696</v>
      </c>
      <c r="AV97" s="177" t="s">
        <v>690</v>
      </c>
      <c r="AW97" s="177" t="s">
        <v>434</v>
      </c>
      <c r="AX97" s="177"/>
      <c r="AY97" s="177"/>
      <c r="AZ97" s="177"/>
      <c r="BA97" s="177"/>
      <c r="BB97" s="177"/>
      <c r="BC97" s="177"/>
      <c r="BD97" s="177"/>
      <c r="BE97" s="228"/>
      <c r="BF97" s="237"/>
      <c r="BG97" s="229"/>
      <c r="BH97" s="229"/>
      <c r="BI97" s="108"/>
    </row>
    <row r="98" spans="1:61" s="1" customFormat="1" ht="15">
      <c r="A98" s="177"/>
      <c r="B98" s="177"/>
      <c r="C98" s="177"/>
      <c r="D98" s="177"/>
      <c r="E98" s="177"/>
      <c r="F98" s="177"/>
      <c r="G98" s="177"/>
      <c r="H98" s="177"/>
      <c r="I98" s="177"/>
      <c r="J98" s="177"/>
      <c r="K98" s="177"/>
      <c r="L98" s="177"/>
      <c r="M98" s="177"/>
      <c r="N98" s="177"/>
      <c r="O98" s="177"/>
      <c r="P98" s="177"/>
      <c r="Q98" s="177"/>
      <c r="R98" s="177"/>
      <c r="S98" s="107"/>
      <c r="T98" s="521">
        <f t="shared" si="3"/>
        <v>0</v>
      </c>
      <c r="U98" s="177"/>
      <c r="V98" s="177"/>
      <c r="W98" s="177"/>
      <c r="X98" s="177"/>
      <c r="Y98" s="177"/>
      <c r="Z98" s="177"/>
      <c r="AA98" s="177"/>
      <c r="AB98" s="177"/>
      <c r="AC98" s="177"/>
      <c r="AD98" s="177"/>
      <c r="AE98" s="177"/>
      <c r="AF98" s="107"/>
      <c r="AG98" s="444">
        <f t="shared" si="4"/>
        <v>0</v>
      </c>
      <c r="AH98" s="177"/>
      <c r="AI98" s="177"/>
      <c r="AJ98" s="177"/>
      <c r="AK98" s="177"/>
      <c r="AL98" s="177"/>
      <c r="AM98" s="177"/>
      <c r="AN98" s="177"/>
      <c r="AO98" s="177"/>
      <c r="AP98" s="177"/>
      <c r="AQ98" s="177"/>
      <c r="AR98" s="177"/>
      <c r="AS98" s="107"/>
      <c r="AT98" s="444">
        <f t="shared" si="5"/>
        <v>0</v>
      </c>
      <c r="AU98" s="177" t="s">
        <v>696</v>
      </c>
      <c r="AV98" s="177" t="s">
        <v>690</v>
      </c>
      <c r="AW98" s="177" t="s">
        <v>434</v>
      </c>
      <c r="AX98" s="177"/>
      <c r="AY98" s="177"/>
      <c r="AZ98" s="177"/>
      <c r="BA98" s="177"/>
      <c r="BB98" s="177"/>
      <c r="BC98" s="177"/>
      <c r="BD98" s="177"/>
      <c r="BE98" s="228"/>
      <c r="BF98" s="237"/>
      <c r="BG98" s="229"/>
      <c r="BH98" s="229"/>
      <c r="BI98" s="108"/>
    </row>
    <row r="99" spans="1:61" s="1" customFormat="1" ht="15">
      <c r="A99" s="177"/>
      <c r="B99" s="177"/>
      <c r="C99" s="177"/>
      <c r="D99" s="177"/>
      <c r="E99" s="177"/>
      <c r="F99" s="177"/>
      <c r="G99" s="177"/>
      <c r="H99" s="177"/>
      <c r="I99" s="177"/>
      <c r="J99" s="177"/>
      <c r="K99" s="177"/>
      <c r="L99" s="177"/>
      <c r="M99" s="177"/>
      <c r="N99" s="177"/>
      <c r="O99" s="177"/>
      <c r="P99" s="177"/>
      <c r="Q99" s="177"/>
      <c r="R99" s="177"/>
      <c r="S99" s="107"/>
      <c r="T99" s="521">
        <f t="shared" si="3"/>
        <v>0</v>
      </c>
      <c r="U99" s="177"/>
      <c r="V99" s="177"/>
      <c r="W99" s="177"/>
      <c r="X99" s="177"/>
      <c r="Y99" s="177"/>
      <c r="Z99" s="177"/>
      <c r="AA99" s="177"/>
      <c r="AB99" s="177"/>
      <c r="AC99" s="177"/>
      <c r="AD99" s="177"/>
      <c r="AE99" s="177"/>
      <c r="AF99" s="107"/>
      <c r="AG99" s="444">
        <f t="shared" si="4"/>
        <v>0</v>
      </c>
      <c r="AH99" s="177"/>
      <c r="AI99" s="177"/>
      <c r="AJ99" s="177"/>
      <c r="AK99" s="177"/>
      <c r="AL99" s="177"/>
      <c r="AM99" s="177"/>
      <c r="AN99" s="177"/>
      <c r="AO99" s="177"/>
      <c r="AP99" s="177"/>
      <c r="AQ99" s="177"/>
      <c r="AR99" s="177"/>
      <c r="AS99" s="107"/>
      <c r="AT99" s="444">
        <f t="shared" si="5"/>
        <v>0</v>
      </c>
      <c r="AU99" s="177" t="s">
        <v>696</v>
      </c>
      <c r="AV99" s="177" t="s">
        <v>690</v>
      </c>
      <c r="AW99" s="177" t="s">
        <v>434</v>
      </c>
      <c r="AX99" s="177"/>
      <c r="AY99" s="177"/>
      <c r="AZ99" s="177"/>
      <c r="BA99" s="177"/>
      <c r="BB99" s="177"/>
      <c r="BC99" s="177"/>
      <c r="BD99" s="177"/>
      <c r="BE99" s="228"/>
      <c r="BF99" s="237"/>
      <c r="BG99" s="229"/>
      <c r="BH99" s="229"/>
      <c r="BI99" s="108"/>
    </row>
    <row r="100" spans="1:61" s="1" customFormat="1" ht="15">
      <c r="A100" s="177"/>
      <c r="B100" s="177"/>
      <c r="C100" s="177"/>
      <c r="D100" s="177"/>
      <c r="E100" s="177"/>
      <c r="F100" s="177"/>
      <c r="G100" s="177"/>
      <c r="H100" s="177"/>
      <c r="I100" s="177"/>
      <c r="J100" s="177"/>
      <c r="K100" s="177"/>
      <c r="L100" s="177"/>
      <c r="M100" s="177"/>
      <c r="N100" s="177"/>
      <c r="O100" s="177"/>
      <c r="P100" s="177"/>
      <c r="Q100" s="177"/>
      <c r="R100" s="177"/>
      <c r="S100" s="107"/>
      <c r="T100" s="521">
        <f t="shared" si="3"/>
        <v>0</v>
      </c>
      <c r="U100" s="177"/>
      <c r="V100" s="177"/>
      <c r="W100" s="177"/>
      <c r="X100" s="177"/>
      <c r="Y100" s="177"/>
      <c r="Z100" s="177"/>
      <c r="AA100" s="177"/>
      <c r="AB100" s="177"/>
      <c r="AC100" s="177"/>
      <c r="AD100" s="177"/>
      <c r="AE100" s="177"/>
      <c r="AF100" s="107"/>
      <c r="AG100" s="444">
        <f t="shared" si="4"/>
        <v>0</v>
      </c>
      <c r="AH100" s="177"/>
      <c r="AI100" s="177"/>
      <c r="AJ100" s="177"/>
      <c r="AK100" s="177"/>
      <c r="AL100" s="177"/>
      <c r="AM100" s="177"/>
      <c r="AN100" s="177"/>
      <c r="AO100" s="177"/>
      <c r="AP100" s="177"/>
      <c r="AQ100" s="177"/>
      <c r="AR100" s="177"/>
      <c r="AS100" s="107"/>
      <c r="AT100" s="444">
        <f t="shared" si="5"/>
        <v>0</v>
      </c>
      <c r="AU100" s="177" t="s">
        <v>696</v>
      </c>
      <c r="AV100" s="177" t="s">
        <v>690</v>
      </c>
      <c r="AW100" s="177" t="s">
        <v>434</v>
      </c>
      <c r="AX100" s="177"/>
      <c r="AY100" s="177"/>
      <c r="AZ100" s="177"/>
      <c r="BA100" s="177"/>
      <c r="BB100" s="177"/>
      <c r="BC100" s="177"/>
      <c r="BD100" s="177"/>
      <c r="BE100" s="228"/>
      <c r="BF100" s="237"/>
      <c r="BG100" s="229"/>
      <c r="BH100" s="229"/>
      <c r="BI100" s="108"/>
    </row>
    <row r="101" spans="1:61" s="1" customFormat="1" ht="15">
      <c r="A101" s="177"/>
      <c r="B101" s="177"/>
      <c r="C101" s="177"/>
      <c r="D101" s="177"/>
      <c r="E101" s="177"/>
      <c r="F101" s="177"/>
      <c r="G101" s="177"/>
      <c r="H101" s="177"/>
      <c r="I101" s="177"/>
      <c r="J101" s="177"/>
      <c r="K101" s="177"/>
      <c r="L101" s="177"/>
      <c r="M101" s="177"/>
      <c r="N101" s="177"/>
      <c r="O101" s="177"/>
      <c r="P101" s="177"/>
      <c r="Q101" s="177"/>
      <c r="R101" s="177"/>
      <c r="S101" s="107"/>
      <c r="T101" s="521">
        <f t="shared" si="3"/>
        <v>0</v>
      </c>
      <c r="U101" s="177"/>
      <c r="V101" s="177"/>
      <c r="W101" s="177"/>
      <c r="X101" s="177"/>
      <c r="Y101" s="177"/>
      <c r="Z101" s="177"/>
      <c r="AA101" s="177"/>
      <c r="AB101" s="177"/>
      <c r="AC101" s="177"/>
      <c r="AD101" s="177"/>
      <c r="AE101" s="177"/>
      <c r="AF101" s="107"/>
      <c r="AG101" s="444">
        <f t="shared" si="4"/>
        <v>0</v>
      </c>
      <c r="AH101" s="177"/>
      <c r="AI101" s="177"/>
      <c r="AJ101" s="177"/>
      <c r="AK101" s="177"/>
      <c r="AL101" s="177"/>
      <c r="AM101" s="177"/>
      <c r="AN101" s="177"/>
      <c r="AO101" s="177"/>
      <c r="AP101" s="177"/>
      <c r="AQ101" s="177"/>
      <c r="AR101" s="177"/>
      <c r="AS101" s="107"/>
      <c r="AT101" s="444">
        <f t="shared" si="5"/>
        <v>0</v>
      </c>
      <c r="AU101" s="177" t="s">
        <v>696</v>
      </c>
      <c r="AV101" s="177" t="s">
        <v>690</v>
      </c>
      <c r="AW101" s="177" t="s">
        <v>434</v>
      </c>
      <c r="AX101" s="177"/>
      <c r="AY101" s="177"/>
      <c r="AZ101" s="177"/>
      <c r="BA101" s="177"/>
      <c r="BB101" s="177"/>
      <c r="BC101" s="177"/>
      <c r="BD101" s="177"/>
      <c r="BE101" s="228"/>
      <c r="BF101" s="237"/>
      <c r="BG101" s="229"/>
      <c r="BH101" s="229"/>
      <c r="BI101" s="108"/>
    </row>
    <row r="102" spans="1:61" s="1" customFormat="1" ht="15">
      <c r="A102" s="177"/>
      <c r="B102" s="177"/>
      <c r="C102" s="177"/>
      <c r="D102" s="177"/>
      <c r="E102" s="177"/>
      <c r="F102" s="177"/>
      <c r="G102" s="177"/>
      <c r="H102" s="177"/>
      <c r="I102" s="177"/>
      <c r="J102" s="177"/>
      <c r="K102" s="177"/>
      <c r="L102" s="177"/>
      <c r="M102" s="177"/>
      <c r="N102" s="177"/>
      <c r="O102" s="177"/>
      <c r="P102" s="177"/>
      <c r="Q102" s="177"/>
      <c r="R102" s="177"/>
      <c r="S102" s="107"/>
      <c r="T102" s="521">
        <f t="shared" si="3"/>
        <v>0</v>
      </c>
      <c r="U102" s="177"/>
      <c r="V102" s="177"/>
      <c r="W102" s="177"/>
      <c r="X102" s="177"/>
      <c r="Y102" s="177"/>
      <c r="Z102" s="177"/>
      <c r="AA102" s="177"/>
      <c r="AB102" s="177"/>
      <c r="AC102" s="177"/>
      <c r="AD102" s="177"/>
      <c r="AE102" s="177"/>
      <c r="AF102" s="107"/>
      <c r="AG102" s="444">
        <f t="shared" si="4"/>
        <v>0</v>
      </c>
      <c r="AH102" s="177"/>
      <c r="AI102" s="177"/>
      <c r="AJ102" s="177"/>
      <c r="AK102" s="177"/>
      <c r="AL102" s="177"/>
      <c r="AM102" s="177"/>
      <c r="AN102" s="177"/>
      <c r="AO102" s="177"/>
      <c r="AP102" s="177"/>
      <c r="AQ102" s="177"/>
      <c r="AR102" s="177"/>
      <c r="AS102" s="107"/>
      <c r="AT102" s="444">
        <f t="shared" si="5"/>
        <v>0</v>
      </c>
      <c r="AU102" s="177" t="s">
        <v>696</v>
      </c>
      <c r="AV102" s="177" t="s">
        <v>690</v>
      </c>
      <c r="AW102" s="177" t="s">
        <v>434</v>
      </c>
      <c r="AX102" s="177"/>
      <c r="AY102" s="177"/>
      <c r="AZ102" s="177"/>
      <c r="BA102" s="177"/>
      <c r="BB102" s="177"/>
      <c r="BC102" s="177"/>
      <c r="BD102" s="177"/>
      <c r="BE102" s="228"/>
      <c r="BF102" s="237"/>
      <c r="BG102" s="229"/>
      <c r="BH102" s="229"/>
      <c r="BI102" s="108"/>
    </row>
    <row r="103" spans="1:61" s="1" customFormat="1" ht="15">
      <c r="A103" s="177"/>
      <c r="B103" s="177"/>
      <c r="C103" s="177"/>
      <c r="D103" s="177"/>
      <c r="E103" s="177"/>
      <c r="F103" s="177"/>
      <c r="G103" s="177"/>
      <c r="H103" s="175"/>
      <c r="I103" s="177"/>
      <c r="J103" s="177"/>
      <c r="K103" s="177"/>
      <c r="L103" s="177"/>
      <c r="M103" s="177"/>
      <c r="N103" s="177"/>
      <c r="O103" s="177"/>
      <c r="P103" s="177"/>
      <c r="Q103" s="177"/>
      <c r="R103" s="177"/>
      <c r="S103" s="107"/>
      <c r="T103" s="521">
        <f t="shared" si="3"/>
        <v>0</v>
      </c>
      <c r="U103" s="177"/>
      <c r="V103" s="177"/>
      <c r="W103" s="177"/>
      <c r="X103" s="177"/>
      <c r="Y103" s="177"/>
      <c r="Z103" s="177"/>
      <c r="AA103" s="177"/>
      <c r="AB103" s="177"/>
      <c r="AC103" s="177"/>
      <c r="AD103" s="177"/>
      <c r="AE103" s="177"/>
      <c r="AF103" s="107"/>
      <c r="AG103" s="444">
        <f t="shared" si="4"/>
        <v>0</v>
      </c>
      <c r="AH103" s="177"/>
      <c r="AI103" s="177"/>
      <c r="AJ103" s="177"/>
      <c r="AK103" s="177"/>
      <c r="AL103" s="177"/>
      <c r="AM103" s="177"/>
      <c r="AN103" s="177"/>
      <c r="AO103" s="177"/>
      <c r="AP103" s="177"/>
      <c r="AQ103" s="177"/>
      <c r="AR103" s="177"/>
      <c r="AS103" s="107"/>
      <c r="AT103" s="444">
        <f t="shared" si="5"/>
        <v>0</v>
      </c>
      <c r="AU103" s="177"/>
      <c r="AV103" s="177"/>
      <c r="AW103" s="177"/>
      <c r="AX103" s="177"/>
      <c r="AY103" s="177"/>
      <c r="AZ103" s="177"/>
      <c r="BA103" s="177"/>
      <c r="BB103" s="177"/>
      <c r="BC103" s="177"/>
      <c r="BD103" s="177"/>
      <c r="BE103" s="228"/>
      <c r="BF103" s="237"/>
      <c r="BG103" s="229"/>
      <c r="BH103" s="229"/>
      <c r="BI103" s="108"/>
    </row>
    <row r="104" spans="1:61" s="1" customFormat="1" ht="15">
      <c r="A104" s="177"/>
      <c r="B104" s="177"/>
      <c r="C104" s="177"/>
      <c r="D104" s="177"/>
      <c r="E104" s="177"/>
      <c r="F104" s="177"/>
      <c r="G104" s="177"/>
      <c r="H104" s="175"/>
      <c r="I104" s="177"/>
      <c r="J104" s="177"/>
      <c r="K104" s="177"/>
      <c r="L104" s="177"/>
      <c r="M104" s="177"/>
      <c r="N104" s="177"/>
      <c r="O104" s="177"/>
      <c r="P104" s="177"/>
      <c r="Q104" s="177"/>
      <c r="R104" s="177"/>
      <c r="S104" s="107"/>
      <c r="T104" s="521">
        <f t="shared" si="3"/>
        <v>0</v>
      </c>
      <c r="U104" s="177"/>
      <c r="V104" s="177"/>
      <c r="W104" s="177"/>
      <c r="X104" s="177"/>
      <c r="Y104" s="177"/>
      <c r="Z104" s="177"/>
      <c r="AA104" s="177"/>
      <c r="AB104" s="177"/>
      <c r="AC104" s="177"/>
      <c r="AD104" s="177"/>
      <c r="AE104" s="177"/>
      <c r="AF104" s="107"/>
      <c r="AG104" s="444">
        <f t="shared" si="4"/>
        <v>0</v>
      </c>
      <c r="AH104" s="177"/>
      <c r="AI104" s="177"/>
      <c r="AJ104" s="177"/>
      <c r="AK104" s="177"/>
      <c r="AL104" s="177"/>
      <c r="AM104" s="177"/>
      <c r="AN104" s="177"/>
      <c r="AO104" s="177"/>
      <c r="AP104" s="177"/>
      <c r="AQ104" s="177"/>
      <c r="AR104" s="177"/>
      <c r="AS104" s="107"/>
      <c r="AT104" s="444">
        <f t="shared" si="5"/>
        <v>0</v>
      </c>
      <c r="AU104" s="177"/>
      <c r="AV104" s="177"/>
      <c r="AW104" s="177"/>
      <c r="AX104" s="177"/>
      <c r="AY104" s="177"/>
      <c r="AZ104" s="177"/>
      <c r="BA104" s="177"/>
      <c r="BB104" s="177"/>
      <c r="BC104" s="177"/>
      <c r="BD104" s="177"/>
      <c r="BE104" s="228"/>
      <c r="BF104" s="237"/>
      <c r="BG104" s="229"/>
      <c r="BH104" s="229"/>
      <c r="BI104" s="108"/>
    </row>
    <row r="105" spans="1:61" s="1" customFormat="1" ht="15">
      <c r="A105" s="177"/>
      <c r="B105" s="177"/>
      <c r="C105" s="177"/>
      <c r="D105" s="177"/>
      <c r="E105" s="177"/>
      <c r="F105" s="177"/>
      <c r="G105" s="177"/>
      <c r="H105" s="175"/>
      <c r="I105" s="177"/>
      <c r="J105" s="177"/>
      <c r="K105" s="177"/>
      <c r="L105" s="177"/>
      <c r="M105" s="177"/>
      <c r="N105" s="177"/>
      <c r="O105" s="177"/>
      <c r="P105" s="177"/>
      <c r="Q105" s="177"/>
      <c r="R105" s="177"/>
      <c r="S105" s="107"/>
      <c r="T105" s="521">
        <f t="shared" si="3"/>
        <v>0</v>
      </c>
      <c r="U105" s="177"/>
      <c r="V105" s="177"/>
      <c r="W105" s="177"/>
      <c r="X105" s="177"/>
      <c r="Y105" s="177"/>
      <c r="Z105" s="177"/>
      <c r="AA105" s="177"/>
      <c r="AB105" s="177"/>
      <c r="AC105" s="177"/>
      <c r="AD105" s="177"/>
      <c r="AE105" s="177"/>
      <c r="AF105" s="107"/>
      <c r="AG105" s="444">
        <f t="shared" si="4"/>
        <v>0</v>
      </c>
      <c r="AH105" s="177"/>
      <c r="AI105" s="177"/>
      <c r="AJ105" s="177"/>
      <c r="AK105" s="177"/>
      <c r="AL105" s="177"/>
      <c r="AM105" s="177"/>
      <c r="AN105" s="177"/>
      <c r="AO105" s="177"/>
      <c r="AP105" s="177"/>
      <c r="AQ105" s="177"/>
      <c r="AR105" s="177"/>
      <c r="AS105" s="107"/>
      <c r="AT105" s="444">
        <f t="shared" si="5"/>
        <v>0</v>
      </c>
      <c r="AU105" s="177"/>
      <c r="AV105" s="177"/>
      <c r="AW105" s="177"/>
      <c r="AX105" s="177"/>
      <c r="AY105" s="177"/>
      <c r="AZ105" s="177"/>
      <c r="BA105" s="177"/>
      <c r="BB105" s="177"/>
      <c r="BC105" s="177"/>
      <c r="BD105" s="177"/>
      <c r="BE105" s="228"/>
      <c r="BF105" s="237"/>
      <c r="BG105" s="229"/>
      <c r="BH105" s="229"/>
      <c r="BI105" s="108"/>
    </row>
    <row r="106" spans="1:61" s="1" customFormat="1" ht="15">
      <c r="A106" s="177"/>
      <c r="B106" s="177"/>
      <c r="C106" s="177"/>
      <c r="D106" s="177"/>
      <c r="E106" s="177"/>
      <c r="F106" s="177"/>
      <c r="G106" s="177"/>
      <c r="H106" s="175"/>
      <c r="I106" s="177"/>
      <c r="J106" s="177"/>
      <c r="K106" s="177"/>
      <c r="L106" s="177"/>
      <c r="M106" s="177"/>
      <c r="N106" s="177"/>
      <c r="O106" s="177"/>
      <c r="P106" s="177"/>
      <c r="Q106" s="177"/>
      <c r="R106" s="177"/>
      <c r="S106" s="107"/>
      <c r="T106" s="521">
        <f t="shared" si="3"/>
        <v>0</v>
      </c>
      <c r="U106" s="177"/>
      <c r="V106" s="177"/>
      <c r="W106" s="177"/>
      <c r="X106" s="177"/>
      <c r="Y106" s="177"/>
      <c r="Z106" s="177"/>
      <c r="AA106" s="177"/>
      <c r="AB106" s="177"/>
      <c r="AC106" s="177"/>
      <c r="AD106" s="177"/>
      <c r="AE106" s="177"/>
      <c r="AF106" s="107"/>
      <c r="AG106" s="444">
        <f t="shared" si="4"/>
        <v>0</v>
      </c>
      <c r="AH106" s="177"/>
      <c r="AI106" s="177"/>
      <c r="AJ106" s="177"/>
      <c r="AK106" s="177"/>
      <c r="AL106" s="177"/>
      <c r="AM106" s="177"/>
      <c r="AN106" s="177"/>
      <c r="AO106" s="177"/>
      <c r="AP106" s="177"/>
      <c r="AQ106" s="177"/>
      <c r="AR106" s="177"/>
      <c r="AS106" s="107"/>
      <c r="AT106" s="444">
        <f t="shared" si="5"/>
        <v>0</v>
      </c>
      <c r="AU106" s="177"/>
      <c r="AV106" s="177"/>
      <c r="AW106" s="177"/>
      <c r="AX106" s="177"/>
      <c r="AY106" s="177"/>
      <c r="AZ106" s="177"/>
      <c r="BA106" s="177"/>
      <c r="BB106" s="177"/>
      <c r="BC106" s="177"/>
      <c r="BD106" s="177"/>
      <c r="BE106" s="228"/>
      <c r="BF106" s="237"/>
      <c r="BG106" s="229"/>
      <c r="BH106" s="229"/>
      <c r="BI106" s="108"/>
    </row>
    <row r="107" spans="1:61" s="1" customFormat="1" ht="15">
      <c r="A107" s="177"/>
      <c r="B107" s="177"/>
      <c r="C107" s="177"/>
      <c r="D107" s="177"/>
      <c r="E107" s="177"/>
      <c r="F107" s="177"/>
      <c r="G107" s="177"/>
      <c r="H107" s="175"/>
      <c r="I107" s="177"/>
      <c r="J107" s="177"/>
      <c r="K107" s="177"/>
      <c r="L107" s="177"/>
      <c r="M107" s="177"/>
      <c r="N107" s="177"/>
      <c r="O107" s="177"/>
      <c r="P107" s="177"/>
      <c r="Q107" s="177"/>
      <c r="R107" s="177"/>
      <c r="S107" s="107"/>
      <c r="T107" s="521">
        <f t="shared" si="3"/>
        <v>0</v>
      </c>
      <c r="U107" s="177"/>
      <c r="V107" s="177"/>
      <c r="W107" s="177"/>
      <c r="X107" s="177"/>
      <c r="Y107" s="177"/>
      <c r="Z107" s="177"/>
      <c r="AA107" s="177"/>
      <c r="AB107" s="177"/>
      <c r="AC107" s="177"/>
      <c r="AD107" s="177"/>
      <c r="AE107" s="177"/>
      <c r="AF107" s="107"/>
      <c r="AG107" s="444">
        <f t="shared" si="4"/>
        <v>0</v>
      </c>
      <c r="AH107" s="177"/>
      <c r="AI107" s="177"/>
      <c r="AJ107" s="177"/>
      <c r="AK107" s="177"/>
      <c r="AL107" s="177"/>
      <c r="AM107" s="177"/>
      <c r="AN107" s="177"/>
      <c r="AO107" s="177"/>
      <c r="AP107" s="177"/>
      <c r="AQ107" s="177"/>
      <c r="AR107" s="177"/>
      <c r="AS107" s="107"/>
      <c r="AT107" s="444">
        <f t="shared" si="5"/>
        <v>0</v>
      </c>
      <c r="AU107" s="177"/>
      <c r="AV107" s="177"/>
      <c r="AW107" s="177"/>
      <c r="AX107" s="177"/>
      <c r="AY107" s="177"/>
      <c r="AZ107" s="177"/>
      <c r="BA107" s="177"/>
      <c r="BB107" s="177"/>
      <c r="BC107" s="177"/>
      <c r="BD107" s="177"/>
      <c r="BE107" s="228"/>
      <c r="BF107" s="237"/>
      <c r="BG107" s="229"/>
      <c r="BH107" s="229"/>
      <c r="BI107" s="108"/>
    </row>
    <row r="108" spans="1:61" s="1" customFormat="1" ht="15">
      <c r="A108" s="177"/>
      <c r="B108" s="177"/>
      <c r="C108" s="177"/>
      <c r="D108" s="177"/>
      <c r="E108" s="177"/>
      <c r="F108" s="177"/>
      <c r="G108" s="177"/>
      <c r="H108" s="175"/>
      <c r="I108" s="177"/>
      <c r="J108" s="177"/>
      <c r="K108" s="177"/>
      <c r="L108" s="177"/>
      <c r="M108" s="177"/>
      <c r="N108" s="177"/>
      <c r="O108" s="177"/>
      <c r="P108" s="177"/>
      <c r="Q108" s="177"/>
      <c r="R108" s="177"/>
      <c r="S108" s="107"/>
      <c r="T108" s="521">
        <f t="shared" si="3"/>
        <v>0</v>
      </c>
      <c r="U108" s="177"/>
      <c r="V108" s="177"/>
      <c r="W108" s="177"/>
      <c r="X108" s="177"/>
      <c r="Y108" s="177"/>
      <c r="Z108" s="177"/>
      <c r="AA108" s="177"/>
      <c r="AB108" s="177"/>
      <c r="AC108" s="177"/>
      <c r="AD108" s="177"/>
      <c r="AE108" s="177"/>
      <c r="AF108" s="107"/>
      <c r="AG108" s="444">
        <f t="shared" si="4"/>
        <v>0</v>
      </c>
      <c r="AH108" s="177"/>
      <c r="AI108" s="177"/>
      <c r="AJ108" s="177"/>
      <c r="AK108" s="177"/>
      <c r="AL108" s="177"/>
      <c r="AM108" s="177"/>
      <c r="AN108" s="177"/>
      <c r="AO108" s="177"/>
      <c r="AP108" s="177"/>
      <c r="AQ108" s="177"/>
      <c r="AR108" s="177"/>
      <c r="AS108" s="107"/>
      <c r="AT108" s="444">
        <f t="shared" si="5"/>
        <v>0</v>
      </c>
      <c r="AU108" s="177"/>
      <c r="AV108" s="177"/>
      <c r="AW108" s="177"/>
      <c r="AX108" s="177"/>
      <c r="AY108" s="177"/>
      <c r="AZ108" s="177"/>
      <c r="BA108" s="177"/>
      <c r="BB108" s="177"/>
      <c r="BC108" s="177"/>
      <c r="BD108" s="177"/>
      <c r="BE108" s="228"/>
      <c r="BF108" s="237"/>
      <c r="BG108" s="229"/>
      <c r="BH108" s="229"/>
      <c r="BI108" s="108"/>
    </row>
    <row r="109" spans="1:61" s="1" customFormat="1" ht="15">
      <c r="A109" s="177"/>
      <c r="B109" s="177"/>
      <c r="C109" s="177"/>
      <c r="D109" s="177"/>
      <c r="E109" s="177"/>
      <c r="F109" s="177"/>
      <c r="G109" s="177"/>
      <c r="H109" s="175"/>
      <c r="I109" s="177"/>
      <c r="J109" s="177"/>
      <c r="K109" s="177"/>
      <c r="L109" s="177"/>
      <c r="M109" s="177"/>
      <c r="N109" s="177"/>
      <c r="O109" s="177"/>
      <c r="P109" s="177"/>
      <c r="Q109" s="177"/>
      <c r="R109" s="177"/>
      <c r="S109" s="107"/>
      <c r="T109" s="521">
        <f t="shared" si="3"/>
        <v>0</v>
      </c>
      <c r="U109" s="177"/>
      <c r="V109" s="177"/>
      <c r="W109" s="177"/>
      <c r="X109" s="177"/>
      <c r="Y109" s="177"/>
      <c r="Z109" s="177"/>
      <c r="AA109" s="177"/>
      <c r="AB109" s="177"/>
      <c r="AC109" s="177"/>
      <c r="AD109" s="177"/>
      <c r="AE109" s="177"/>
      <c r="AF109" s="107"/>
      <c r="AG109" s="444">
        <f t="shared" si="4"/>
        <v>0</v>
      </c>
      <c r="AH109" s="177"/>
      <c r="AI109" s="177"/>
      <c r="AJ109" s="177"/>
      <c r="AK109" s="177"/>
      <c r="AL109" s="177"/>
      <c r="AM109" s="177"/>
      <c r="AN109" s="177"/>
      <c r="AO109" s="177"/>
      <c r="AP109" s="177"/>
      <c r="AQ109" s="177"/>
      <c r="AR109" s="177"/>
      <c r="AS109" s="107"/>
      <c r="AT109" s="444">
        <f t="shared" si="5"/>
        <v>0</v>
      </c>
      <c r="AU109" s="177"/>
      <c r="AV109" s="177"/>
      <c r="AW109" s="177"/>
      <c r="AX109" s="177"/>
      <c r="AY109" s="177"/>
      <c r="AZ109" s="177"/>
      <c r="BA109" s="177"/>
      <c r="BB109" s="177"/>
      <c r="BC109" s="177"/>
      <c r="BD109" s="177"/>
      <c r="BE109" s="228"/>
      <c r="BF109" s="237"/>
      <c r="BG109" s="229"/>
      <c r="BH109" s="229"/>
      <c r="BI109" s="108"/>
    </row>
    <row r="110" spans="1:61" s="1" customFormat="1" ht="15">
      <c r="A110" s="177"/>
      <c r="B110" s="177"/>
      <c r="C110" s="177"/>
      <c r="D110" s="177"/>
      <c r="E110" s="177"/>
      <c r="F110" s="177"/>
      <c r="G110" s="177"/>
      <c r="H110" s="175"/>
      <c r="I110" s="177"/>
      <c r="J110" s="177"/>
      <c r="K110" s="177"/>
      <c r="L110" s="177"/>
      <c r="M110" s="177"/>
      <c r="N110" s="177"/>
      <c r="O110" s="177"/>
      <c r="P110" s="177"/>
      <c r="Q110" s="177"/>
      <c r="R110" s="177"/>
      <c r="S110" s="107"/>
      <c r="T110" s="521">
        <f t="shared" si="3"/>
        <v>0</v>
      </c>
      <c r="U110" s="177"/>
      <c r="V110" s="177"/>
      <c r="W110" s="177"/>
      <c r="X110" s="177"/>
      <c r="Y110" s="177"/>
      <c r="Z110" s="177"/>
      <c r="AA110" s="177"/>
      <c r="AB110" s="177"/>
      <c r="AC110" s="177"/>
      <c r="AD110" s="177"/>
      <c r="AE110" s="177"/>
      <c r="AF110" s="107"/>
      <c r="AG110" s="444">
        <f t="shared" si="4"/>
        <v>0</v>
      </c>
      <c r="AH110" s="177"/>
      <c r="AI110" s="177"/>
      <c r="AJ110" s="177"/>
      <c r="AK110" s="177"/>
      <c r="AL110" s="177"/>
      <c r="AM110" s="177"/>
      <c r="AN110" s="177"/>
      <c r="AO110" s="177"/>
      <c r="AP110" s="177"/>
      <c r="AQ110" s="177"/>
      <c r="AR110" s="177"/>
      <c r="AS110" s="107"/>
      <c r="AT110" s="444">
        <f t="shared" si="5"/>
        <v>0</v>
      </c>
      <c r="AU110" s="177"/>
      <c r="AV110" s="177"/>
      <c r="AW110" s="177"/>
      <c r="AX110" s="177"/>
      <c r="AY110" s="177"/>
      <c r="AZ110" s="177"/>
      <c r="BA110" s="177"/>
      <c r="BB110" s="177"/>
      <c r="BC110" s="177"/>
      <c r="BD110" s="177"/>
      <c r="BE110" s="228"/>
      <c r="BF110" s="237"/>
      <c r="BG110" s="229"/>
      <c r="BH110" s="229"/>
      <c r="BI110" s="108"/>
    </row>
    <row r="111" spans="1:61" s="1" customFormat="1" ht="15">
      <c r="A111" s="177"/>
      <c r="B111" s="177"/>
      <c r="C111" s="177"/>
      <c r="D111" s="177"/>
      <c r="E111" s="177"/>
      <c r="F111" s="177"/>
      <c r="G111" s="177"/>
      <c r="H111" s="175"/>
      <c r="I111" s="177"/>
      <c r="J111" s="177"/>
      <c r="K111" s="177"/>
      <c r="L111" s="177"/>
      <c r="M111" s="177"/>
      <c r="N111" s="177"/>
      <c r="O111" s="177"/>
      <c r="P111" s="177"/>
      <c r="Q111" s="177"/>
      <c r="R111" s="177"/>
      <c r="S111" s="107"/>
      <c r="T111" s="521">
        <f t="shared" si="3"/>
        <v>0</v>
      </c>
      <c r="U111" s="177"/>
      <c r="V111" s="177"/>
      <c r="W111" s="177"/>
      <c r="X111" s="177"/>
      <c r="Y111" s="177"/>
      <c r="Z111" s="177"/>
      <c r="AA111" s="177"/>
      <c r="AB111" s="177"/>
      <c r="AC111" s="177"/>
      <c r="AD111" s="177"/>
      <c r="AE111" s="177"/>
      <c r="AF111" s="107"/>
      <c r="AG111" s="444">
        <f t="shared" si="4"/>
        <v>0</v>
      </c>
      <c r="AH111" s="177"/>
      <c r="AI111" s="177"/>
      <c r="AJ111" s="177"/>
      <c r="AK111" s="177"/>
      <c r="AL111" s="177"/>
      <c r="AM111" s="177"/>
      <c r="AN111" s="177"/>
      <c r="AO111" s="177"/>
      <c r="AP111" s="177"/>
      <c r="AQ111" s="177"/>
      <c r="AR111" s="177"/>
      <c r="AS111" s="107"/>
      <c r="AT111" s="444">
        <f t="shared" si="5"/>
        <v>0</v>
      </c>
      <c r="AU111" s="177"/>
      <c r="AV111" s="177"/>
      <c r="AW111" s="177"/>
      <c r="AX111" s="177"/>
      <c r="AY111" s="177"/>
      <c r="AZ111" s="177"/>
      <c r="BA111" s="177"/>
      <c r="BB111" s="177"/>
      <c r="BC111" s="177"/>
      <c r="BD111" s="177"/>
      <c r="BE111" s="228"/>
      <c r="BF111" s="237"/>
      <c r="BG111" s="229"/>
      <c r="BH111" s="229"/>
      <c r="BI111" s="108"/>
    </row>
    <row r="112" spans="1:61" s="1" customFormat="1" ht="15">
      <c r="A112" s="177"/>
      <c r="B112" s="177"/>
      <c r="C112" s="177"/>
      <c r="D112" s="177"/>
      <c r="E112" s="177"/>
      <c r="F112" s="177"/>
      <c r="G112" s="177"/>
      <c r="H112" s="175"/>
      <c r="I112" s="177"/>
      <c r="J112" s="177"/>
      <c r="K112" s="177"/>
      <c r="L112" s="177"/>
      <c r="M112" s="177"/>
      <c r="N112" s="177"/>
      <c r="O112" s="177"/>
      <c r="P112" s="177"/>
      <c r="Q112" s="177"/>
      <c r="R112" s="177"/>
      <c r="S112" s="107"/>
      <c r="T112" s="521">
        <f t="shared" si="3"/>
        <v>0</v>
      </c>
      <c r="U112" s="177"/>
      <c r="V112" s="177"/>
      <c r="W112" s="177"/>
      <c r="X112" s="177"/>
      <c r="Y112" s="177"/>
      <c r="Z112" s="177"/>
      <c r="AA112" s="177"/>
      <c r="AB112" s="177"/>
      <c r="AC112" s="177"/>
      <c r="AD112" s="177"/>
      <c r="AE112" s="177"/>
      <c r="AF112" s="107"/>
      <c r="AG112" s="444">
        <f t="shared" si="4"/>
        <v>0</v>
      </c>
      <c r="AH112" s="177"/>
      <c r="AI112" s="177"/>
      <c r="AJ112" s="177"/>
      <c r="AK112" s="177"/>
      <c r="AL112" s="177"/>
      <c r="AM112" s="177"/>
      <c r="AN112" s="177"/>
      <c r="AO112" s="177"/>
      <c r="AP112" s="177"/>
      <c r="AQ112" s="177"/>
      <c r="AR112" s="177"/>
      <c r="AS112" s="107"/>
      <c r="AT112" s="444">
        <f t="shared" si="5"/>
        <v>0</v>
      </c>
      <c r="AU112" s="177"/>
      <c r="AV112" s="177"/>
      <c r="AW112" s="177"/>
      <c r="AX112" s="177"/>
      <c r="AY112" s="177"/>
      <c r="AZ112" s="177"/>
      <c r="BA112" s="177"/>
      <c r="BB112" s="177"/>
      <c r="BC112" s="177"/>
      <c r="BD112" s="177"/>
      <c r="BE112" s="228"/>
      <c r="BF112" s="237"/>
      <c r="BG112" s="229"/>
      <c r="BH112" s="229"/>
      <c r="BI112" s="108"/>
    </row>
    <row r="113" spans="1:61" s="1" customFormat="1" ht="15">
      <c r="A113" s="177"/>
      <c r="B113" s="177"/>
      <c r="C113" s="177"/>
      <c r="D113" s="177"/>
      <c r="E113" s="177"/>
      <c r="F113" s="177"/>
      <c r="G113" s="177"/>
      <c r="H113" s="175"/>
      <c r="I113" s="177"/>
      <c r="J113" s="177"/>
      <c r="K113" s="177"/>
      <c r="L113" s="177"/>
      <c r="M113" s="177"/>
      <c r="N113" s="177"/>
      <c r="O113" s="177"/>
      <c r="P113" s="177"/>
      <c r="Q113" s="177"/>
      <c r="R113" s="177"/>
      <c r="S113" s="107"/>
      <c r="T113" s="521">
        <f t="shared" si="3"/>
        <v>0</v>
      </c>
      <c r="U113" s="177"/>
      <c r="V113" s="177"/>
      <c r="W113" s="177"/>
      <c r="X113" s="177"/>
      <c r="Y113" s="177"/>
      <c r="Z113" s="177"/>
      <c r="AA113" s="177"/>
      <c r="AB113" s="177"/>
      <c r="AC113" s="177"/>
      <c r="AD113" s="177"/>
      <c r="AE113" s="177"/>
      <c r="AF113" s="107"/>
      <c r="AG113" s="444">
        <f t="shared" si="4"/>
        <v>0</v>
      </c>
      <c r="AH113" s="177"/>
      <c r="AI113" s="177"/>
      <c r="AJ113" s="177"/>
      <c r="AK113" s="177"/>
      <c r="AL113" s="177"/>
      <c r="AM113" s="177"/>
      <c r="AN113" s="177"/>
      <c r="AO113" s="177"/>
      <c r="AP113" s="177"/>
      <c r="AQ113" s="177"/>
      <c r="AR113" s="177"/>
      <c r="AS113" s="107"/>
      <c r="AT113" s="444">
        <f t="shared" si="5"/>
        <v>0</v>
      </c>
      <c r="AU113" s="177"/>
      <c r="AV113" s="177"/>
      <c r="AW113" s="177"/>
      <c r="AX113" s="177"/>
      <c r="AY113" s="177"/>
      <c r="AZ113" s="177"/>
      <c r="BA113" s="177"/>
      <c r="BB113" s="177"/>
      <c r="BC113" s="177"/>
      <c r="BD113" s="177"/>
      <c r="BE113" s="228"/>
      <c r="BF113" s="237"/>
      <c r="BG113" s="229"/>
      <c r="BH113" s="229"/>
      <c r="BI113" s="108"/>
    </row>
    <row r="114" spans="1:61" s="1" customFormat="1" ht="15">
      <c r="A114" s="177"/>
      <c r="B114" s="177"/>
      <c r="C114" s="177"/>
      <c r="D114" s="177"/>
      <c r="E114" s="177"/>
      <c r="F114" s="177"/>
      <c r="G114" s="177"/>
      <c r="H114" s="175"/>
      <c r="I114" s="177"/>
      <c r="J114" s="177"/>
      <c r="K114" s="177"/>
      <c r="L114" s="177"/>
      <c r="M114" s="177"/>
      <c r="N114" s="177"/>
      <c r="O114" s="177"/>
      <c r="P114" s="177"/>
      <c r="Q114" s="177"/>
      <c r="R114" s="177"/>
      <c r="S114" s="107"/>
      <c r="T114" s="521">
        <f t="shared" ref="T114:T119" si="6">SUM($H114:$R114)</f>
        <v>0</v>
      </c>
      <c r="U114" s="177"/>
      <c r="V114" s="177"/>
      <c r="W114" s="177"/>
      <c r="X114" s="177"/>
      <c r="Y114" s="177"/>
      <c r="Z114" s="177"/>
      <c r="AA114" s="177"/>
      <c r="AB114" s="177"/>
      <c r="AC114" s="177"/>
      <c r="AD114" s="177"/>
      <c r="AE114" s="177"/>
      <c r="AF114" s="107"/>
      <c r="AG114" s="444">
        <f t="shared" ref="AG114:AG119" si="7">SUM($U114:$AE114)</f>
        <v>0</v>
      </c>
      <c r="AH114" s="177"/>
      <c r="AI114" s="177"/>
      <c r="AJ114" s="177"/>
      <c r="AK114" s="177"/>
      <c r="AL114" s="177"/>
      <c r="AM114" s="177"/>
      <c r="AN114" s="177"/>
      <c r="AO114" s="177"/>
      <c r="AP114" s="177"/>
      <c r="AQ114" s="177"/>
      <c r="AR114" s="177"/>
      <c r="AS114" s="107"/>
      <c r="AT114" s="444">
        <f t="shared" ref="AT114:AT177" si="8">SUM($AH114:$AR114)</f>
        <v>0</v>
      </c>
      <c r="AU114" s="177"/>
      <c r="AV114" s="177"/>
      <c r="AW114" s="177"/>
      <c r="AX114" s="177"/>
      <c r="AY114" s="177"/>
      <c r="AZ114" s="177"/>
      <c r="BA114" s="177"/>
      <c r="BB114" s="177"/>
      <c r="BC114" s="177"/>
      <c r="BD114" s="177"/>
      <c r="BE114" s="228"/>
      <c r="BF114" s="237"/>
      <c r="BG114" s="229"/>
      <c r="BH114" s="229"/>
      <c r="BI114" s="108"/>
    </row>
    <row r="115" spans="1:61" s="1" customFormat="1" ht="15">
      <c r="A115" s="177"/>
      <c r="B115" s="177"/>
      <c r="C115" s="177"/>
      <c r="D115" s="177"/>
      <c r="E115" s="177"/>
      <c r="F115" s="177"/>
      <c r="G115" s="177"/>
      <c r="H115" s="175"/>
      <c r="I115" s="177"/>
      <c r="J115" s="177"/>
      <c r="K115" s="177"/>
      <c r="L115" s="177"/>
      <c r="M115" s="177"/>
      <c r="N115" s="177"/>
      <c r="O115" s="177"/>
      <c r="P115" s="177"/>
      <c r="Q115" s="177"/>
      <c r="R115" s="177"/>
      <c r="S115" s="107"/>
      <c r="T115" s="521">
        <f t="shared" si="6"/>
        <v>0</v>
      </c>
      <c r="U115" s="177"/>
      <c r="V115" s="177"/>
      <c r="W115" s="177"/>
      <c r="X115" s="177"/>
      <c r="Y115" s="177"/>
      <c r="Z115" s="177"/>
      <c r="AA115" s="177"/>
      <c r="AB115" s="177"/>
      <c r="AC115" s="177"/>
      <c r="AD115" s="177"/>
      <c r="AE115" s="177"/>
      <c r="AF115" s="175"/>
      <c r="AG115" s="444">
        <f t="shared" si="7"/>
        <v>0</v>
      </c>
      <c r="AH115" s="177"/>
      <c r="AI115" s="177"/>
      <c r="AJ115" s="177"/>
      <c r="AK115" s="177"/>
      <c r="AL115" s="177"/>
      <c r="AM115" s="177"/>
      <c r="AN115" s="177"/>
      <c r="AO115" s="177"/>
      <c r="AP115" s="177"/>
      <c r="AQ115" s="177"/>
      <c r="AR115" s="177"/>
      <c r="AS115" s="107"/>
      <c r="AT115" s="444">
        <f t="shared" si="8"/>
        <v>0</v>
      </c>
      <c r="AU115" s="177"/>
      <c r="AV115" s="177"/>
      <c r="AW115" s="177"/>
      <c r="AX115" s="177"/>
      <c r="AY115" s="177"/>
      <c r="AZ115" s="177"/>
      <c r="BA115" s="177"/>
      <c r="BB115" s="177"/>
      <c r="BC115" s="177"/>
      <c r="BD115" s="177"/>
      <c r="BE115" s="228"/>
      <c r="BF115" s="237"/>
      <c r="BG115" s="229"/>
      <c r="BH115" s="229"/>
      <c r="BI115" s="108"/>
    </row>
    <row r="116" spans="1:61" s="1" customFormat="1" ht="15">
      <c r="A116" s="177"/>
      <c r="B116" s="177"/>
      <c r="C116" s="177"/>
      <c r="D116" s="177"/>
      <c r="E116" s="177"/>
      <c r="F116" s="177"/>
      <c r="G116" s="177"/>
      <c r="H116" s="175"/>
      <c r="I116" s="177"/>
      <c r="J116" s="177"/>
      <c r="K116" s="177"/>
      <c r="L116" s="177"/>
      <c r="M116" s="177"/>
      <c r="N116" s="177"/>
      <c r="O116" s="177"/>
      <c r="P116" s="177"/>
      <c r="Q116" s="177"/>
      <c r="R116" s="177"/>
      <c r="S116" s="107"/>
      <c r="T116" s="521">
        <f t="shared" si="6"/>
        <v>0</v>
      </c>
      <c r="U116" s="177"/>
      <c r="V116" s="177"/>
      <c r="W116" s="177"/>
      <c r="X116" s="177"/>
      <c r="Y116" s="177"/>
      <c r="Z116" s="177"/>
      <c r="AA116" s="177"/>
      <c r="AB116" s="177"/>
      <c r="AC116" s="177"/>
      <c r="AD116" s="177"/>
      <c r="AE116" s="177"/>
      <c r="AF116" s="107"/>
      <c r="AG116" s="444">
        <f t="shared" si="7"/>
        <v>0</v>
      </c>
      <c r="AH116" s="177"/>
      <c r="AI116" s="177"/>
      <c r="AJ116" s="177"/>
      <c r="AK116" s="177"/>
      <c r="AL116" s="177"/>
      <c r="AM116" s="177"/>
      <c r="AN116" s="177"/>
      <c r="AO116" s="177"/>
      <c r="AP116" s="177"/>
      <c r="AQ116" s="177"/>
      <c r="AR116" s="177"/>
      <c r="AS116" s="107"/>
      <c r="AT116" s="444">
        <f t="shared" si="8"/>
        <v>0</v>
      </c>
      <c r="AU116" s="177"/>
      <c r="AV116" s="177"/>
      <c r="AW116" s="177"/>
      <c r="AX116" s="177"/>
      <c r="AY116" s="177"/>
      <c r="AZ116" s="177"/>
      <c r="BA116" s="177"/>
      <c r="BB116" s="177"/>
      <c r="BC116" s="177"/>
      <c r="BD116" s="177"/>
      <c r="BE116" s="228"/>
      <c r="BF116" s="237"/>
      <c r="BG116" s="229"/>
      <c r="BH116" s="229"/>
      <c r="BI116" s="108"/>
    </row>
    <row r="117" spans="1:61" s="1" customFormat="1" ht="15">
      <c r="A117" s="177"/>
      <c r="B117" s="177"/>
      <c r="C117" s="177"/>
      <c r="D117" s="177"/>
      <c r="E117" s="177"/>
      <c r="F117" s="177"/>
      <c r="G117" s="177"/>
      <c r="H117" s="175"/>
      <c r="I117" s="177"/>
      <c r="J117" s="177"/>
      <c r="K117" s="177"/>
      <c r="L117" s="177"/>
      <c r="M117" s="177"/>
      <c r="N117" s="177"/>
      <c r="O117" s="177"/>
      <c r="P117" s="177"/>
      <c r="Q117" s="177"/>
      <c r="R117" s="177"/>
      <c r="S117" s="107"/>
      <c r="T117" s="521">
        <f t="shared" si="6"/>
        <v>0</v>
      </c>
      <c r="U117" s="177"/>
      <c r="V117" s="177"/>
      <c r="W117" s="177"/>
      <c r="X117" s="177"/>
      <c r="Y117" s="177"/>
      <c r="Z117" s="177"/>
      <c r="AA117" s="177"/>
      <c r="AB117" s="177"/>
      <c r="AC117" s="177"/>
      <c r="AD117" s="177"/>
      <c r="AE117" s="177"/>
      <c r="AF117" s="175"/>
      <c r="AG117" s="444">
        <f t="shared" si="7"/>
        <v>0</v>
      </c>
      <c r="AH117" s="177"/>
      <c r="AI117" s="177"/>
      <c r="AJ117" s="177"/>
      <c r="AK117" s="177"/>
      <c r="AL117" s="177"/>
      <c r="AM117" s="177"/>
      <c r="AN117" s="177"/>
      <c r="AO117" s="177"/>
      <c r="AP117" s="177"/>
      <c r="AQ117" s="177"/>
      <c r="AR117" s="177"/>
      <c r="AS117" s="107"/>
      <c r="AT117" s="444">
        <f t="shared" si="8"/>
        <v>0</v>
      </c>
      <c r="AU117" s="177"/>
      <c r="AV117" s="177"/>
      <c r="AW117" s="177"/>
      <c r="AX117" s="177"/>
      <c r="AY117" s="177"/>
      <c r="AZ117" s="177"/>
      <c r="BA117" s="177"/>
      <c r="BB117" s="177"/>
      <c r="BC117" s="177"/>
      <c r="BD117" s="177"/>
      <c r="BE117" s="228"/>
      <c r="BF117" s="237"/>
      <c r="BG117" s="229"/>
      <c r="BH117" s="229"/>
      <c r="BI117" s="108"/>
    </row>
    <row r="118" spans="1:61" s="1" customFormat="1" ht="15">
      <c r="A118" s="177"/>
      <c r="B118" s="177"/>
      <c r="C118" s="177"/>
      <c r="D118" s="177"/>
      <c r="E118" s="177"/>
      <c r="F118" s="177"/>
      <c r="G118" s="177"/>
      <c r="H118" s="175"/>
      <c r="I118" s="177"/>
      <c r="J118" s="177"/>
      <c r="K118" s="177"/>
      <c r="L118" s="177"/>
      <c r="M118" s="177"/>
      <c r="N118" s="177"/>
      <c r="O118" s="177"/>
      <c r="P118" s="177"/>
      <c r="Q118" s="177"/>
      <c r="R118" s="177"/>
      <c r="S118" s="107"/>
      <c r="T118" s="521">
        <f t="shared" si="6"/>
        <v>0</v>
      </c>
      <c r="U118" s="177"/>
      <c r="V118" s="177"/>
      <c r="W118" s="177"/>
      <c r="X118" s="177"/>
      <c r="Y118" s="177"/>
      <c r="Z118" s="177"/>
      <c r="AA118" s="177"/>
      <c r="AB118" s="177"/>
      <c r="AC118" s="177"/>
      <c r="AD118" s="177"/>
      <c r="AE118" s="177"/>
      <c r="AF118" s="107"/>
      <c r="AG118" s="444">
        <f t="shared" si="7"/>
        <v>0</v>
      </c>
      <c r="AH118" s="177"/>
      <c r="AI118" s="177"/>
      <c r="AJ118" s="177"/>
      <c r="AK118" s="177"/>
      <c r="AL118" s="177"/>
      <c r="AM118" s="177"/>
      <c r="AN118" s="177"/>
      <c r="AO118" s="177"/>
      <c r="AP118" s="177"/>
      <c r="AQ118" s="177"/>
      <c r="AR118" s="177"/>
      <c r="AS118" s="107"/>
      <c r="AT118" s="444">
        <f t="shared" si="8"/>
        <v>0</v>
      </c>
      <c r="AU118" s="177"/>
      <c r="AV118" s="177"/>
      <c r="AW118" s="177"/>
      <c r="AX118" s="177"/>
      <c r="AY118" s="177"/>
      <c r="AZ118" s="177"/>
      <c r="BA118" s="177"/>
      <c r="BB118" s="177"/>
      <c r="BC118" s="177"/>
      <c r="BD118" s="177"/>
      <c r="BE118" s="228"/>
      <c r="BF118" s="237"/>
      <c r="BG118" s="229"/>
      <c r="BH118" s="229"/>
      <c r="BI118" s="108"/>
    </row>
    <row r="119" spans="1:61" s="1" customFormat="1" ht="15">
      <c r="A119" s="177"/>
      <c r="B119" s="177"/>
      <c r="C119" s="177"/>
      <c r="D119" s="177"/>
      <c r="E119" s="177"/>
      <c r="F119" s="177"/>
      <c r="G119" s="177"/>
      <c r="H119" s="175"/>
      <c r="I119" s="177"/>
      <c r="J119" s="177"/>
      <c r="K119" s="177"/>
      <c r="L119" s="177"/>
      <c r="M119" s="177"/>
      <c r="N119" s="177"/>
      <c r="O119" s="177"/>
      <c r="P119" s="177"/>
      <c r="Q119" s="177"/>
      <c r="R119" s="177"/>
      <c r="S119" s="107"/>
      <c r="T119" s="521">
        <f t="shared" si="6"/>
        <v>0</v>
      </c>
      <c r="U119" s="177"/>
      <c r="V119" s="177"/>
      <c r="W119" s="177"/>
      <c r="X119" s="177"/>
      <c r="Y119" s="177"/>
      <c r="Z119" s="177"/>
      <c r="AA119" s="177"/>
      <c r="AB119" s="177"/>
      <c r="AC119" s="177"/>
      <c r="AD119" s="177"/>
      <c r="AE119" s="177"/>
      <c r="AF119" s="175"/>
      <c r="AG119" s="444">
        <f t="shared" si="7"/>
        <v>0</v>
      </c>
      <c r="AH119" s="177"/>
      <c r="AI119" s="177"/>
      <c r="AJ119" s="177"/>
      <c r="AK119" s="177"/>
      <c r="AL119" s="177"/>
      <c r="AM119" s="177"/>
      <c r="AN119" s="177"/>
      <c r="AO119" s="177"/>
      <c r="AP119" s="177"/>
      <c r="AQ119" s="177"/>
      <c r="AR119" s="177"/>
      <c r="AS119" s="107"/>
      <c r="AT119" s="444">
        <f>SUM($AH119:$AR119)</f>
        <v>0</v>
      </c>
      <c r="AU119" s="177"/>
      <c r="AV119" s="177"/>
      <c r="AW119" s="177"/>
      <c r="AX119" s="177"/>
      <c r="AY119" s="177"/>
      <c r="AZ119" s="177"/>
      <c r="BA119" s="177"/>
      <c r="BB119" s="177"/>
      <c r="BC119" s="177"/>
      <c r="BD119" s="177"/>
      <c r="BE119" s="228"/>
      <c r="BF119" s="237"/>
      <c r="BG119" s="229"/>
      <c r="BH119" s="229"/>
      <c r="BI119" s="108"/>
    </row>
    <row r="120" spans="1:61" s="1" customFormat="1" ht="15">
      <c r="A120" s="177"/>
      <c r="B120" s="177"/>
      <c r="C120" s="177"/>
      <c r="D120" s="177"/>
      <c r="E120" s="177"/>
      <c r="F120" s="177"/>
      <c r="G120" s="177"/>
      <c r="H120" s="175"/>
      <c r="I120" s="177"/>
      <c r="J120" s="177"/>
      <c r="K120" s="177"/>
      <c r="L120" s="177"/>
      <c r="M120" s="177"/>
      <c r="N120" s="177"/>
      <c r="O120" s="177"/>
      <c r="P120" s="177"/>
      <c r="Q120" s="177"/>
      <c r="R120" s="177"/>
      <c r="S120" s="107"/>
      <c r="T120" s="521">
        <f t="shared" ref="T120:T183" si="9">SUM($H120:$R120)</f>
        <v>0</v>
      </c>
      <c r="U120" s="177"/>
      <c r="V120" s="177"/>
      <c r="W120" s="177"/>
      <c r="X120" s="177"/>
      <c r="Y120" s="177"/>
      <c r="Z120" s="177"/>
      <c r="AA120" s="177"/>
      <c r="AB120" s="177"/>
      <c r="AC120" s="177"/>
      <c r="AD120" s="177"/>
      <c r="AE120" s="177"/>
      <c r="AF120" s="107"/>
      <c r="AG120" s="444">
        <f t="shared" ref="AG120:AG183" si="10">SUM($U120:$AE120)</f>
        <v>0</v>
      </c>
      <c r="AH120" s="177"/>
      <c r="AI120" s="177"/>
      <c r="AJ120" s="177"/>
      <c r="AK120" s="177"/>
      <c r="AL120" s="177"/>
      <c r="AM120" s="177"/>
      <c r="AN120" s="177"/>
      <c r="AO120" s="177"/>
      <c r="AP120" s="177"/>
      <c r="AQ120" s="177"/>
      <c r="AR120" s="177"/>
      <c r="AS120" s="107"/>
      <c r="AT120" s="444">
        <f t="shared" si="8"/>
        <v>0</v>
      </c>
      <c r="AU120" s="177"/>
      <c r="AV120" s="177"/>
      <c r="AW120" s="177"/>
      <c r="AX120" s="177"/>
      <c r="AY120" s="177"/>
      <c r="AZ120" s="177"/>
      <c r="BA120" s="177"/>
      <c r="BB120" s="177"/>
      <c r="BC120" s="177"/>
      <c r="BD120" s="177"/>
      <c r="BE120" s="228"/>
      <c r="BF120" s="237"/>
      <c r="BG120" s="229"/>
      <c r="BH120" s="229"/>
      <c r="BI120" s="108"/>
    </row>
    <row r="121" spans="1:61" s="1" customFormat="1" ht="15">
      <c r="A121" s="177"/>
      <c r="B121" s="177"/>
      <c r="C121" s="177"/>
      <c r="D121" s="177"/>
      <c r="E121" s="177"/>
      <c r="F121" s="177"/>
      <c r="G121" s="177"/>
      <c r="H121" s="175"/>
      <c r="I121" s="177"/>
      <c r="J121" s="177"/>
      <c r="K121" s="177"/>
      <c r="L121" s="177"/>
      <c r="M121" s="177"/>
      <c r="N121" s="177"/>
      <c r="O121" s="177"/>
      <c r="P121" s="177"/>
      <c r="Q121" s="177"/>
      <c r="R121" s="177"/>
      <c r="S121" s="107"/>
      <c r="T121" s="521">
        <f t="shared" si="9"/>
        <v>0</v>
      </c>
      <c r="U121" s="177"/>
      <c r="V121" s="177"/>
      <c r="W121" s="177"/>
      <c r="X121" s="177"/>
      <c r="Y121" s="177"/>
      <c r="Z121" s="177"/>
      <c r="AA121" s="177"/>
      <c r="AB121" s="177"/>
      <c r="AC121" s="177"/>
      <c r="AD121" s="177"/>
      <c r="AE121" s="177"/>
      <c r="AF121" s="107"/>
      <c r="AG121" s="444">
        <f t="shared" si="10"/>
        <v>0</v>
      </c>
      <c r="AH121" s="177"/>
      <c r="AI121" s="177"/>
      <c r="AJ121" s="177"/>
      <c r="AK121" s="177"/>
      <c r="AL121" s="177"/>
      <c r="AM121" s="177"/>
      <c r="AN121" s="177"/>
      <c r="AO121" s="177"/>
      <c r="AP121" s="177"/>
      <c r="AQ121" s="177"/>
      <c r="AR121" s="177"/>
      <c r="AS121" s="107"/>
      <c r="AT121" s="444">
        <f t="shared" si="8"/>
        <v>0</v>
      </c>
      <c r="AU121" s="177"/>
      <c r="AV121" s="177"/>
      <c r="AW121" s="177"/>
      <c r="AX121" s="177"/>
      <c r="AY121" s="177"/>
      <c r="AZ121" s="177"/>
      <c r="BA121" s="177"/>
      <c r="BB121" s="177"/>
      <c r="BC121" s="177"/>
      <c r="BD121" s="177"/>
      <c r="BE121" s="228"/>
      <c r="BF121" s="237"/>
      <c r="BG121" s="229"/>
      <c r="BH121" s="229"/>
      <c r="BI121" s="108"/>
    </row>
    <row r="122" spans="1:61" s="1" customFormat="1" ht="15">
      <c r="A122" s="177"/>
      <c r="B122" s="177"/>
      <c r="C122" s="177"/>
      <c r="D122" s="177"/>
      <c r="E122" s="177"/>
      <c r="F122" s="177"/>
      <c r="G122" s="177"/>
      <c r="H122" s="175"/>
      <c r="I122" s="177"/>
      <c r="J122" s="177"/>
      <c r="K122" s="177"/>
      <c r="L122" s="177"/>
      <c r="M122" s="177"/>
      <c r="N122" s="177"/>
      <c r="O122" s="177"/>
      <c r="P122" s="177"/>
      <c r="Q122" s="177"/>
      <c r="R122" s="177"/>
      <c r="S122" s="107"/>
      <c r="T122" s="521">
        <f t="shared" si="9"/>
        <v>0</v>
      </c>
      <c r="U122" s="177"/>
      <c r="V122" s="177"/>
      <c r="W122" s="177"/>
      <c r="X122" s="177"/>
      <c r="Y122" s="177"/>
      <c r="Z122" s="177"/>
      <c r="AA122" s="177"/>
      <c r="AB122" s="177"/>
      <c r="AC122" s="177"/>
      <c r="AD122" s="177"/>
      <c r="AE122" s="177"/>
      <c r="AF122" s="107"/>
      <c r="AG122" s="444">
        <f t="shared" si="10"/>
        <v>0</v>
      </c>
      <c r="AH122" s="177"/>
      <c r="AI122" s="177"/>
      <c r="AJ122" s="177"/>
      <c r="AK122" s="177"/>
      <c r="AL122" s="177"/>
      <c r="AM122" s="177"/>
      <c r="AN122" s="177"/>
      <c r="AO122" s="177"/>
      <c r="AP122" s="177"/>
      <c r="AQ122" s="177"/>
      <c r="AR122" s="177"/>
      <c r="AS122" s="107"/>
      <c r="AT122" s="444">
        <f t="shared" si="8"/>
        <v>0</v>
      </c>
      <c r="AU122" s="177"/>
      <c r="AV122" s="177"/>
      <c r="AW122" s="177"/>
      <c r="AX122" s="177"/>
      <c r="AY122" s="177"/>
      <c r="AZ122" s="177"/>
      <c r="BA122" s="177"/>
      <c r="BB122" s="177"/>
      <c r="BC122" s="177"/>
      <c r="BD122" s="177"/>
      <c r="BE122" s="228"/>
      <c r="BF122" s="237"/>
      <c r="BG122" s="229"/>
      <c r="BH122" s="229"/>
      <c r="BI122" s="108"/>
    </row>
    <row r="123" spans="1:61" s="1" customFormat="1" ht="15">
      <c r="A123" s="177"/>
      <c r="B123" s="177"/>
      <c r="C123" s="177"/>
      <c r="D123" s="177"/>
      <c r="E123" s="177"/>
      <c r="F123" s="177"/>
      <c r="G123" s="177"/>
      <c r="H123" s="175"/>
      <c r="I123" s="177"/>
      <c r="J123" s="177"/>
      <c r="K123" s="177"/>
      <c r="L123" s="177"/>
      <c r="M123" s="177"/>
      <c r="N123" s="177"/>
      <c r="O123" s="177"/>
      <c r="P123" s="177"/>
      <c r="Q123" s="177"/>
      <c r="R123" s="177"/>
      <c r="S123" s="107"/>
      <c r="T123" s="521">
        <f t="shared" si="9"/>
        <v>0</v>
      </c>
      <c r="U123" s="177"/>
      <c r="V123" s="177"/>
      <c r="W123" s="177"/>
      <c r="X123" s="177"/>
      <c r="Y123" s="177"/>
      <c r="Z123" s="177"/>
      <c r="AA123" s="177"/>
      <c r="AB123" s="177"/>
      <c r="AC123" s="177"/>
      <c r="AD123" s="177"/>
      <c r="AE123" s="177"/>
      <c r="AF123" s="107"/>
      <c r="AG123" s="444">
        <f t="shared" si="10"/>
        <v>0</v>
      </c>
      <c r="AH123" s="177"/>
      <c r="AI123" s="177"/>
      <c r="AJ123" s="177"/>
      <c r="AK123" s="177"/>
      <c r="AL123" s="177"/>
      <c r="AM123" s="177"/>
      <c r="AN123" s="177"/>
      <c r="AO123" s="177"/>
      <c r="AP123" s="177"/>
      <c r="AQ123" s="177"/>
      <c r="AR123" s="177"/>
      <c r="AS123" s="107"/>
      <c r="AT123" s="444">
        <f t="shared" si="8"/>
        <v>0</v>
      </c>
      <c r="AU123" s="177"/>
      <c r="AV123" s="177"/>
      <c r="AW123" s="177"/>
      <c r="AX123" s="177"/>
      <c r="AY123" s="177"/>
      <c r="AZ123" s="177"/>
      <c r="BA123" s="177"/>
      <c r="BB123" s="177"/>
      <c r="BC123" s="177"/>
      <c r="BD123" s="177"/>
      <c r="BE123" s="228"/>
      <c r="BF123" s="237"/>
      <c r="BG123" s="229"/>
      <c r="BH123" s="229"/>
      <c r="BI123" s="108"/>
    </row>
    <row r="124" spans="1:61" s="1" customFormat="1" ht="15">
      <c r="A124" s="177"/>
      <c r="B124" s="177"/>
      <c r="C124" s="177"/>
      <c r="D124" s="177"/>
      <c r="E124" s="177"/>
      <c r="F124" s="177"/>
      <c r="G124" s="177"/>
      <c r="H124" s="175"/>
      <c r="I124" s="177"/>
      <c r="J124" s="177"/>
      <c r="K124" s="177"/>
      <c r="L124" s="177"/>
      <c r="M124" s="177"/>
      <c r="N124" s="177"/>
      <c r="O124" s="177"/>
      <c r="P124" s="177"/>
      <c r="Q124" s="177"/>
      <c r="R124" s="177"/>
      <c r="S124" s="107"/>
      <c r="T124" s="521">
        <f t="shared" si="9"/>
        <v>0</v>
      </c>
      <c r="U124" s="177"/>
      <c r="V124" s="177"/>
      <c r="W124" s="177"/>
      <c r="X124" s="177"/>
      <c r="Y124" s="177"/>
      <c r="Z124" s="177"/>
      <c r="AA124" s="177"/>
      <c r="AB124" s="177"/>
      <c r="AC124" s="177"/>
      <c r="AD124" s="177"/>
      <c r="AE124" s="177"/>
      <c r="AF124" s="107"/>
      <c r="AG124" s="444">
        <f t="shared" si="10"/>
        <v>0</v>
      </c>
      <c r="AH124" s="177"/>
      <c r="AI124" s="177"/>
      <c r="AJ124" s="177"/>
      <c r="AK124" s="177"/>
      <c r="AL124" s="177"/>
      <c r="AM124" s="177"/>
      <c r="AN124" s="177"/>
      <c r="AO124" s="177"/>
      <c r="AP124" s="177"/>
      <c r="AQ124" s="177"/>
      <c r="AR124" s="177"/>
      <c r="AS124" s="107"/>
      <c r="AT124" s="444">
        <f t="shared" si="8"/>
        <v>0</v>
      </c>
      <c r="AU124" s="177"/>
      <c r="AV124" s="177"/>
      <c r="AW124" s="177"/>
      <c r="AX124" s="177"/>
      <c r="AY124" s="177"/>
      <c r="AZ124" s="177"/>
      <c r="BA124" s="177"/>
      <c r="BB124" s="177"/>
      <c r="BC124" s="177"/>
      <c r="BD124" s="177"/>
      <c r="BE124" s="228"/>
      <c r="BF124" s="237"/>
      <c r="BG124" s="229"/>
      <c r="BH124" s="229"/>
      <c r="BI124" s="108"/>
    </row>
    <row r="125" spans="1:61" s="1" customFormat="1" ht="15">
      <c r="A125" s="177"/>
      <c r="B125" s="177"/>
      <c r="C125" s="177"/>
      <c r="D125" s="177"/>
      <c r="E125" s="177"/>
      <c r="F125" s="177"/>
      <c r="G125" s="177"/>
      <c r="H125" s="175"/>
      <c r="I125" s="177"/>
      <c r="J125" s="177"/>
      <c r="K125" s="177"/>
      <c r="L125" s="177"/>
      <c r="M125" s="177"/>
      <c r="N125" s="177"/>
      <c r="O125" s="177"/>
      <c r="P125" s="177"/>
      <c r="Q125" s="177"/>
      <c r="R125" s="177"/>
      <c r="S125" s="107"/>
      <c r="T125" s="521">
        <f t="shared" si="9"/>
        <v>0</v>
      </c>
      <c r="U125" s="177"/>
      <c r="V125" s="177"/>
      <c r="W125" s="177"/>
      <c r="X125" s="177"/>
      <c r="Y125" s="177"/>
      <c r="Z125" s="177"/>
      <c r="AA125" s="177"/>
      <c r="AB125" s="177"/>
      <c r="AC125" s="177"/>
      <c r="AD125" s="177"/>
      <c r="AE125" s="177"/>
      <c r="AF125" s="107"/>
      <c r="AG125" s="444">
        <f t="shared" si="10"/>
        <v>0</v>
      </c>
      <c r="AH125" s="177"/>
      <c r="AI125" s="177"/>
      <c r="AJ125" s="177"/>
      <c r="AK125" s="177"/>
      <c r="AL125" s="177"/>
      <c r="AM125" s="177"/>
      <c r="AN125" s="177"/>
      <c r="AO125" s="177"/>
      <c r="AP125" s="177"/>
      <c r="AQ125" s="177"/>
      <c r="AR125" s="177"/>
      <c r="AS125" s="107"/>
      <c r="AT125" s="444">
        <f t="shared" si="8"/>
        <v>0</v>
      </c>
      <c r="AU125" s="177"/>
      <c r="AV125" s="177"/>
      <c r="AW125" s="177"/>
      <c r="AX125" s="177"/>
      <c r="AY125" s="177"/>
      <c r="AZ125" s="177"/>
      <c r="BA125" s="177"/>
      <c r="BB125" s="177"/>
      <c r="BC125" s="177"/>
      <c r="BD125" s="177"/>
      <c r="BE125" s="228"/>
      <c r="BF125" s="237"/>
      <c r="BG125" s="229"/>
      <c r="BH125" s="229"/>
      <c r="BI125" s="108"/>
    </row>
    <row r="126" spans="1:61" s="1" customFormat="1" ht="15">
      <c r="A126" s="177"/>
      <c r="B126" s="177"/>
      <c r="C126" s="177"/>
      <c r="D126" s="177"/>
      <c r="E126" s="177"/>
      <c r="F126" s="177"/>
      <c r="G126" s="177"/>
      <c r="H126" s="175"/>
      <c r="I126" s="177"/>
      <c r="J126" s="177"/>
      <c r="K126" s="177"/>
      <c r="L126" s="177"/>
      <c r="M126" s="177"/>
      <c r="N126" s="177"/>
      <c r="O126" s="177"/>
      <c r="P126" s="177"/>
      <c r="Q126" s="177"/>
      <c r="R126" s="177"/>
      <c r="S126" s="107"/>
      <c r="T126" s="521">
        <f t="shared" si="9"/>
        <v>0</v>
      </c>
      <c r="U126" s="177"/>
      <c r="V126" s="177"/>
      <c r="W126" s="177"/>
      <c r="X126" s="177"/>
      <c r="Y126" s="177"/>
      <c r="Z126" s="177"/>
      <c r="AA126" s="177"/>
      <c r="AB126" s="177"/>
      <c r="AC126" s="177"/>
      <c r="AD126" s="177"/>
      <c r="AE126" s="177"/>
      <c r="AF126" s="107"/>
      <c r="AG126" s="444">
        <f t="shared" si="10"/>
        <v>0</v>
      </c>
      <c r="AH126" s="177"/>
      <c r="AI126" s="177"/>
      <c r="AJ126" s="177"/>
      <c r="AK126" s="177"/>
      <c r="AL126" s="177"/>
      <c r="AM126" s="177"/>
      <c r="AN126" s="177"/>
      <c r="AO126" s="177"/>
      <c r="AP126" s="177"/>
      <c r="AQ126" s="177"/>
      <c r="AR126" s="177"/>
      <c r="AS126" s="107"/>
      <c r="AT126" s="444">
        <f t="shared" si="8"/>
        <v>0</v>
      </c>
      <c r="AU126" s="177"/>
      <c r="AV126" s="177"/>
      <c r="AW126" s="177"/>
      <c r="AX126" s="177"/>
      <c r="AY126" s="177"/>
      <c r="AZ126" s="177"/>
      <c r="BA126" s="177"/>
      <c r="BB126" s="177"/>
      <c r="BC126" s="177"/>
      <c r="BD126" s="177"/>
      <c r="BE126" s="228"/>
      <c r="BF126" s="237"/>
      <c r="BG126" s="229"/>
      <c r="BH126" s="229"/>
      <c r="BI126" s="108"/>
    </row>
    <row r="127" spans="1:61" s="1" customFormat="1" ht="15">
      <c r="A127" s="177"/>
      <c r="B127" s="177"/>
      <c r="C127" s="177"/>
      <c r="D127" s="177"/>
      <c r="E127" s="177"/>
      <c r="F127" s="177"/>
      <c r="G127" s="177"/>
      <c r="H127" s="175"/>
      <c r="I127" s="177"/>
      <c r="J127" s="177"/>
      <c r="K127" s="177"/>
      <c r="L127" s="177"/>
      <c r="M127" s="177"/>
      <c r="N127" s="177"/>
      <c r="O127" s="177"/>
      <c r="P127" s="177"/>
      <c r="Q127" s="177"/>
      <c r="R127" s="177"/>
      <c r="S127" s="107"/>
      <c r="T127" s="521">
        <f t="shared" si="9"/>
        <v>0</v>
      </c>
      <c r="U127" s="177"/>
      <c r="V127" s="177"/>
      <c r="W127" s="177"/>
      <c r="X127" s="177"/>
      <c r="Y127" s="177"/>
      <c r="Z127" s="177"/>
      <c r="AA127" s="177"/>
      <c r="AB127" s="177"/>
      <c r="AC127" s="177"/>
      <c r="AD127" s="177"/>
      <c r="AE127" s="177"/>
      <c r="AF127" s="107"/>
      <c r="AG127" s="444">
        <f t="shared" si="10"/>
        <v>0</v>
      </c>
      <c r="AH127" s="177"/>
      <c r="AI127" s="177"/>
      <c r="AJ127" s="177"/>
      <c r="AK127" s="177"/>
      <c r="AL127" s="177"/>
      <c r="AM127" s="177"/>
      <c r="AN127" s="177"/>
      <c r="AO127" s="177"/>
      <c r="AP127" s="177"/>
      <c r="AQ127" s="177"/>
      <c r="AR127" s="177"/>
      <c r="AS127" s="107"/>
      <c r="AT127" s="444">
        <f t="shared" si="8"/>
        <v>0</v>
      </c>
      <c r="AU127" s="177"/>
      <c r="AV127" s="177"/>
      <c r="AW127" s="177"/>
      <c r="AX127" s="177"/>
      <c r="AY127" s="177"/>
      <c r="AZ127" s="177"/>
      <c r="BA127" s="177"/>
      <c r="BB127" s="177"/>
      <c r="BC127" s="177"/>
      <c r="BD127" s="177"/>
      <c r="BE127" s="228"/>
      <c r="BF127" s="237"/>
      <c r="BG127" s="229"/>
      <c r="BH127" s="229"/>
      <c r="BI127" s="108"/>
    </row>
    <row r="128" spans="1:61" s="1" customFormat="1" ht="15">
      <c r="A128" s="177"/>
      <c r="B128" s="177"/>
      <c r="C128" s="177"/>
      <c r="D128" s="177"/>
      <c r="E128" s="177"/>
      <c r="F128" s="177"/>
      <c r="G128" s="177"/>
      <c r="H128" s="175"/>
      <c r="I128" s="177"/>
      <c r="J128" s="177"/>
      <c r="K128" s="177"/>
      <c r="L128" s="177"/>
      <c r="M128" s="177"/>
      <c r="N128" s="177"/>
      <c r="O128" s="177"/>
      <c r="P128" s="177"/>
      <c r="Q128" s="177"/>
      <c r="R128" s="177"/>
      <c r="S128" s="107"/>
      <c r="T128" s="521">
        <f t="shared" si="9"/>
        <v>0</v>
      </c>
      <c r="U128" s="177"/>
      <c r="V128" s="177"/>
      <c r="W128" s="177"/>
      <c r="X128" s="177"/>
      <c r="Y128" s="177"/>
      <c r="Z128" s="177"/>
      <c r="AA128" s="177"/>
      <c r="AB128" s="177"/>
      <c r="AC128" s="177"/>
      <c r="AD128" s="177"/>
      <c r="AE128" s="177"/>
      <c r="AF128" s="107"/>
      <c r="AG128" s="444">
        <f t="shared" si="10"/>
        <v>0</v>
      </c>
      <c r="AH128" s="177"/>
      <c r="AI128" s="177"/>
      <c r="AJ128" s="177"/>
      <c r="AK128" s="177"/>
      <c r="AL128" s="177"/>
      <c r="AM128" s="177"/>
      <c r="AN128" s="177"/>
      <c r="AO128" s="177"/>
      <c r="AP128" s="177"/>
      <c r="AQ128" s="177"/>
      <c r="AR128" s="177"/>
      <c r="AS128" s="107"/>
      <c r="AT128" s="444">
        <f t="shared" si="8"/>
        <v>0</v>
      </c>
      <c r="AU128" s="177"/>
      <c r="AV128" s="177"/>
      <c r="AW128" s="177"/>
      <c r="AX128" s="177"/>
      <c r="AY128" s="177"/>
      <c r="AZ128" s="177"/>
      <c r="BA128" s="177"/>
      <c r="BB128" s="177"/>
      <c r="BC128" s="177"/>
      <c r="BD128" s="177"/>
      <c r="BE128" s="228"/>
      <c r="BF128" s="237"/>
      <c r="BG128" s="229"/>
      <c r="BH128" s="229"/>
      <c r="BI128" s="108"/>
    </row>
    <row r="129" spans="1:141" s="1" customFormat="1" ht="15">
      <c r="A129" s="177"/>
      <c r="B129" s="177"/>
      <c r="C129" s="177"/>
      <c r="D129" s="177"/>
      <c r="E129" s="177"/>
      <c r="F129" s="177"/>
      <c r="G129" s="177"/>
      <c r="H129" s="175"/>
      <c r="I129" s="177"/>
      <c r="J129" s="177"/>
      <c r="K129" s="177"/>
      <c r="L129" s="177"/>
      <c r="M129" s="177"/>
      <c r="N129" s="177"/>
      <c r="O129" s="177"/>
      <c r="P129" s="177"/>
      <c r="Q129" s="177"/>
      <c r="R129" s="177"/>
      <c r="S129" s="107"/>
      <c r="T129" s="521">
        <f t="shared" si="9"/>
        <v>0</v>
      </c>
      <c r="U129" s="177"/>
      <c r="V129" s="177"/>
      <c r="W129" s="177"/>
      <c r="X129" s="177"/>
      <c r="Y129" s="177"/>
      <c r="Z129" s="177"/>
      <c r="AA129" s="177"/>
      <c r="AB129" s="177"/>
      <c r="AC129" s="177"/>
      <c r="AD129" s="177"/>
      <c r="AE129" s="177"/>
      <c r="AF129" s="107"/>
      <c r="AG129" s="444">
        <f t="shared" si="10"/>
        <v>0</v>
      </c>
      <c r="AH129" s="177"/>
      <c r="AI129" s="177"/>
      <c r="AJ129" s="177"/>
      <c r="AK129" s="177"/>
      <c r="AL129" s="177"/>
      <c r="AM129" s="177"/>
      <c r="AN129" s="177"/>
      <c r="AO129" s="177"/>
      <c r="AP129" s="177"/>
      <c r="AQ129" s="177"/>
      <c r="AR129" s="177"/>
      <c r="AS129" s="107"/>
      <c r="AT129" s="444">
        <f t="shared" si="8"/>
        <v>0</v>
      </c>
      <c r="AU129" s="177"/>
      <c r="AV129" s="177"/>
      <c r="AW129" s="177"/>
      <c r="AX129" s="177"/>
      <c r="AY129" s="177"/>
      <c r="AZ129" s="177"/>
      <c r="BA129" s="177"/>
      <c r="BB129" s="177"/>
      <c r="BC129" s="177"/>
      <c r="BD129" s="177"/>
      <c r="BE129" s="228"/>
      <c r="BF129" s="237"/>
      <c r="BG129" s="229"/>
      <c r="BH129" s="229"/>
      <c r="BI129" s="108"/>
    </row>
    <row r="130" spans="1:141" s="1" customFormat="1" ht="15">
      <c r="A130" s="177"/>
      <c r="B130" s="177"/>
      <c r="C130" s="177"/>
      <c r="D130" s="177"/>
      <c r="E130" s="177"/>
      <c r="F130" s="177"/>
      <c r="G130" s="177"/>
      <c r="H130" s="175"/>
      <c r="I130" s="177"/>
      <c r="J130" s="177"/>
      <c r="K130" s="177"/>
      <c r="L130" s="177"/>
      <c r="M130" s="177"/>
      <c r="N130" s="177"/>
      <c r="O130" s="177"/>
      <c r="P130" s="177"/>
      <c r="Q130" s="177"/>
      <c r="R130" s="177"/>
      <c r="S130" s="107"/>
      <c r="T130" s="521">
        <f t="shared" si="9"/>
        <v>0</v>
      </c>
      <c r="U130" s="177"/>
      <c r="V130" s="177"/>
      <c r="W130" s="177"/>
      <c r="X130" s="177"/>
      <c r="Y130" s="177"/>
      <c r="Z130" s="177"/>
      <c r="AA130" s="177"/>
      <c r="AB130" s="177"/>
      <c r="AC130" s="177"/>
      <c r="AD130" s="177"/>
      <c r="AE130" s="177"/>
      <c r="AF130" s="107"/>
      <c r="AG130" s="444">
        <f t="shared" si="10"/>
        <v>0</v>
      </c>
      <c r="AH130" s="177"/>
      <c r="AI130" s="177"/>
      <c r="AJ130" s="177"/>
      <c r="AK130" s="177"/>
      <c r="AL130" s="177"/>
      <c r="AM130" s="177"/>
      <c r="AN130" s="177"/>
      <c r="AO130" s="177"/>
      <c r="AP130" s="177"/>
      <c r="AQ130" s="177"/>
      <c r="AR130" s="177"/>
      <c r="AS130" s="107"/>
      <c r="AT130" s="444">
        <f t="shared" si="8"/>
        <v>0</v>
      </c>
      <c r="AU130" s="177"/>
      <c r="AV130" s="177"/>
      <c r="AW130" s="177"/>
      <c r="AX130" s="177"/>
      <c r="AY130" s="177"/>
      <c r="AZ130" s="177"/>
      <c r="BA130" s="177"/>
      <c r="BB130" s="177"/>
      <c r="BC130" s="177"/>
      <c r="BD130" s="177"/>
      <c r="BE130" s="228"/>
      <c r="BF130" s="237"/>
      <c r="BG130" s="229"/>
      <c r="BH130" s="229"/>
      <c r="BI130" s="108"/>
    </row>
    <row r="131" spans="1:141" s="1" customFormat="1" ht="15">
      <c r="A131" s="177"/>
      <c r="B131" s="177"/>
      <c r="C131" s="177"/>
      <c r="D131" s="177"/>
      <c r="E131" s="177"/>
      <c r="F131" s="177"/>
      <c r="G131" s="177"/>
      <c r="H131" s="175"/>
      <c r="I131" s="177"/>
      <c r="J131" s="177"/>
      <c r="K131" s="177"/>
      <c r="L131" s="177"/>
      <c r="M131" s="177"/>
      <c r="N131" s="177"/>
      <c r="O131" s="177"/>
      <c r="P131" s="177"/>
      <c r="Q131" s="177"/>
      <c r="R131" s="177"/>
      <c r="S131" s="107"/>
      <c r="T131" s="521">
        <f t="shared" si="9"/>
        <v>0</v>
      </c>
      <c r="U131" s="177"/>
      <c r="V131" s="177"/>
      <c r="W131" s="177"/>
      <c r="X131" s="177"/>
      <c r="Y131" s="177"/>
      <c r="Z131" s="177"/>
      <c r="AA131" s="177"/>
      <c r="AB131" s="177"/>
      <c r="AC131" s="177"/>
      <c r="AD131" s="177"/>
      <c r="AE131" s="177"/>
      <c r="AF131" s="107"/>
      <c r="AG131" s="444">
        <f t="shared" si="10"/>
        <v>0</v>
      </c>
      <c r="AH131" s="177"/>
      <c r="AI131" s="177"/>
      <c r="AJ131" s="177"/>
      <c r="AK131" s="177"/>
      <c r="AL131" s="177"/>
      <c r="AM131" s="177"/>
      <c r="AN131" s="177"/>
      <c r="AO131" s="177"/>
      <c r="AP131" s="177"/>
      <c r="AQ131" s="177"/>
      <c r="AR131" s="177"/>
      <c r="AS131" s="107"/>
      <c r="AT131" s="444">
        <f t="shared" si="8"/>
        <v>0</v>
      </c>
      <c r="AU131" s="177"/>
      <c r="AV131" s="177"/>
      <c r="AW131" s="177"/>
      <c r="AX131" s="177"/>
      <c r="AY131" s="177"/>
      <c r="AZ131" s="177"/>
      <c r="BA131" s="177"/>
      <c r="BB131" s="177"/>
      <c r="BC131" s="177"/>
      <c r="BD131" s="177"/>
      <c r="BE131" s="228"/>
      <c r="BF131" s="237"/>
      <c r="BG131" s="229"/>
      <c r="BH131" s="229"/>
      <c r="BI131" s="108"/>
    </row>
    <row r="132" spans="1:141" s="1" customFormat="1" ht="15">
      <c r="A132" s="177"/>
      <c r="B132" s="177"/>
      <c r="C132" s="177"/>
      <c r="D132" s="177"/>
      <c r="E132" s="177"/>
      <c r="F132" s="177"/>
      <c r="G132" s="177"/>
      <c r="H132" s="175"/>
      <c r="I132" s="177"/>
      <c r="J132" s="177"/>
      <c r="K132" s="177"/>
      <c r="L132" s="177"/>
      <c r="M132" s="177"/>
      <c r="N132" s="177"/>
      <c r="O132" s="177"/>
      <c r="P132" s="177"/>
      <c r="Q132" s="177"/>
      <c r="R132" s="177"/>
      <c r="S132" s="107"/>
      <c r="T132" s="521">
        <f t="shared" si="9"/>
        <v>0</v>
      </c>
      <c r="U132" s="177"/>
      <c r="V132" s="177"/>
      <c r="W132" s="177"/>
      <c r="X132" s="177"/>
      <c r="Y132" s="177"/>
      <c r="Z132" s="177"/>
      <c r="AA132" s="177"/>
      <c r="AB132" s="177"/>
      <c r="AC132" s="177"/>
      <c r="AD132" s="177"/>
      <c r="AE132" s="177"/>
      <c r="AF132" s="107"/>
      <c r="AG132" s="444">
        <f t="shared" si="10"/>
        <v>0</v>
      </c>
      <c r="AH132" s="177"/>
      <c r="AI132" s="177"/>
      <c r="AJ132" s="177"/>
      <c r="AK132" s="177"/>
      <c r="AL132" s="177"/>
      <c r="AM132" s="177"/>
      <c r="AN132" s="177"/>
      <c r="AO132" s="177"/>
      <c r="AP132" s="177"/>
      <c r="AQ132" s="177"/>
      <c r="AR132" s="177"/>
      <c r="AS132" s="107"/>
      <c r="AT132" s="444">
        <f t="shared" si="8"/>
        <v>0</v>
      </c>
      <c r="AU132" s="177"/>
      <c r="AV132" s="177"/>
      <c r="AW132" s="177"/>
      <c r="AX132" s="177"/>
      <c r="AY132" s="177"/>
      <c r="AZ132" s="177"/>
      <c r="BA132" s="177"/>
      <c r="BB132" s="177"/>
      <c r="BC132" s="177"/>
      <c r="BD132" s="177"/>
      <c r="BE132" s="228"/>
      <c r="BF132" s="237"/>
      <c r="BG132" s="229"/>
      <c r="BH132" s="229"/>
      <c r="BI132" s="108"/>
    </row>
    <row r="133" spans="1:141" s="109" customFormat="1" ht="15">
      <c r="A133" s="177"/>
      <c r="B133" s="177"/>
      <c r="C133" s="177"/>
      <c r="D133" s="177"/>
      <c r="E133" s="177"/>
      <c r="F133" s="177"/>
      <c r="G133" s="177"/>
      <c r="H133" s="175"/>
      <c r="I133" s="177"/>
      <c r="J133" s="177"/>
      <c r="K133" s="177"/>
      <c r="L133" s="177"/>
      <c r="M133" s="177"/>
      <c r="N133" s="177"/>
      <c r="O133" s="177"/>
      <c r="P133" s="177"/>
      <c r="Q133" s="177"/>
      <c r="R133" s="177"/>
      <c r="S133" s="107"/>
      <c r="T133" s="521">
        <f t="shared" si="9"/>
        <v>0</v>
      </c>
      <c r="U133" s="177"/>
      <c r="V133" s="177"/>
      <c r="W133" s="177"/>
      <c r="X133" s="177"/>
      <c r="Y133" s="177"/>
      <c r="Z133" s="177"/>
      <c r="AA133" s="177"/>
      <c r="AB133" s="177"/>
      <c r="AC133" s="177"/>
      <c r="AD133" s="177"/>
      <c r="AE133" s="177"/>
      <c r="AF133" s="107"/>
      <c r="AG133" s="444">
        <f t="shared" si="10"/>
        <v>0</v>
      </c>
      <c r="AH133" s="177"/>
      <c r="AI133" s="177"/>
      <c r="AJ133" s="177"/>
      <c r="AK133" s="177"/>
      <c r="AL133" s="177"/>
      <c r="AM133" s="177"/>
      <c r="AN133" s="177"/>
      <c r="AO133" s="177"/>
      <c r="AP133" s="177"/>
      <c r="AQ133" s="177"/>
      <c r="AR133" s="177"/>
      <c r="AS133" s="107"/>
      <c r="AT133" s="444">
        <f t="shared" si="8"/>
        <v>0</v>
      </c>
      <c r="AU133" s="177"/>
      <c r="AV133" s="177"/>
      <c r="AW133" s="177"/>
      <c r="AX133" s="177"/>
      <c r="AY133" s="177"/>
      <c r="AZ133" s="177"/>
      <c r="BA133" s="177"/>
      <c r="BB133" s="177"/>
      <c r="BC133" s="177"/>
      <c r="BD133" s="177"/>
      <c r="BE133" s="228"/>
      <c r="BF133" s="237"/>
      <c r="BG133" s="229"/>
      <c r="BH133" s="229"/>
      <c r="BI133" s="108"/>
      <c r="BJ133" s="35"/>
      <c r="BK133" s="35"/>
      <c r="BL133" s="35"/>
      <c r="BM133" s="35"/>
      <c r="BN133" s="35"/>
      <c r="BO133" s="35"/>
      <c r="BP133" s="35"/>
      <c r="BQ133" s="35"/>
      <c r="BR133" s="35"/>
      <c r="BS133" s="35"/>
      <c r="BT133" s="35"/>
      <c r="BU133" s="35"/>
      <c r="BV133" s="35"/>
      <c r="BW133" s="35"/>
      <c r="BX133" s="35"/>
      <c r="BY133" s="35"/>
      <c r="BZ133" s="35"/>
      <c r="CA133" s="35"/>
      <c r="CB133" s="35"/>
      <c r="CC133" s="35"/>
      <c r="CD133" s="35"/>
      <c r="CE133" s="35"/>
      <c r="CF133" s="35"/>
      <c r="CG133" s="35"/>
      <c r="CH133" s="35"/>
      <c r="CI133" s="35"/>
      <c r="CJ133" s="35"/>
      <c r="CK133" s="35"/>
      <c r="CL133" s="35"/>
      <c r="CM133" s="35"/>
      <c r="CN133" s="35"/>
      <c r="CO133" s="35"/>
      <c r="CP133" s="35"/>
      <c r="CQ133" s="35"/>
      <c r="CR133" s="35"/>
      <c r="CS133" s="35"/>
      <c r="CT133" s="35"/>
      <c r="CU133" s="35"/>
      <c r="CV133" s="35"/>
      <c r="CW133" s="35"/>
      <c r="CX133" s="35"/>
      <c r="CY133" s="35"/>
      <c r="CZ133" s="35"/>
      <c r="DA133" s="35"/>
      <c r="DB133" s="35"/>
      <c r="DC133" s="35"/>
      <c r="DD133" s="35"/>
      <c r="DE133" s="35"/>
      <c r="DF133" s="35"/>
      <c r="DG133" s="35"/>
      <c r="DH133" s="35"/>
      <c r="DI133" s="35"/>
      <c r="DJ133" s="35"/>
      <c r="DK133" s="35"/>
      <c r="DL133" s="35"/>
      <c r="DM133" s="35"/>
      <c r="DN133" s="35"/>
      <c r="DO133" s="35"/>
      <c r="DP133" s="35"/>
      <c r="DQ133" s="35"/>
      <c r="DR133" s="35"/>
      <c r="DS133" s="35"/>
      <c r="DT133" s="35"/>
      <c r="DU133" s="35"/>
      <c r="DV133" s="35"/>
      <c r="DW133" s="35"/>
      <c r="DX133" s="35"/>
      <c r="DY133" s="35"/>
      <c r="DZ133" s="35"/>
      <c r="EA133" s="35"/>
      <c r="EB133" s="35"/>
      <c r="EC133" s="35"/>
      <c r="ED133" s="35"/>
      <c r="EE133" s="35"/>
      <c r="EF133" s="35"/>
      <c r="EG133" s="35"/>
      <c r="EH133" s="35"/>
      <c r="EI133" s="35"/>
      <c r="EJ133" s="35"/>
      <c r="EK133" s="35"/>
    </row>
    <row r="134" spans="1:141" s="38" customFormat="1" ht="15.75">
      <c r="A134" s="177"/>
      <c r="B134" s="177"/>
      <c r="C134" s="177"/>
      <c r="D134" s="177"/>
      <c r="E134" s="177"/>
      <c r="F134" s="177"/>
      <c r="G134" s="177"/>
      <c r="H134" s="175"/>
      <c r="I134" s="177"/>
      <c r="J134" s="177"/>
      <c r="K134" s="177"/>
      <c r="L134" s="177"/>
      <c r="M134" s="177"/>
      <c r="N134" s="177"/>
      <c r="O134" s="177"/>
      <c r="P134" s="177"/>
      <c r="Q134" s="177"/>
      <c r="R134" s="177"/>
      <c r="S134" s="107"/>
      <c r="T134" s="521">
        <f t="shared" si="9"/>
        <v>0</v>
      </c>
      <c r="U134" s="177"/>
      <c r="V134" s="177"/>
      <c r="W134" s="177"/>
      <c r="X134" s="177"/>
      <c r="Y134" s="177"/>
      <c r="Z134" s="177"/>
      <c r="AA134" s="177"/>
      <c r="AB134" s="177"/>
      <c r="AC134" s="177"/>
      <c r="AD134" s="177"/>
      <c r="AE134" s="177"/>
      <c r="AF134" s="107"/>
      <c r="AG134" s="444">
        <f t="shared" si="10"/>
        <v>0</v>
      </c>
      <c r="AH134" s="177"/>
      <c r="AI134" s="177"/>
      <c r="AJ134" s="177"/>
      <c r="AK134" s="177"/>
      <c r="AL134" s="177"/>
      <c r="AM134" s="177"/>
      <c r="AN134" s="177"/>
      <c r="AO134" s="177"/>
      <c r="AP134" s="177"/>
      <c r="AQ134" s="177"/>
      <c r="AR134" s="177"/>
      <c r="AS134" s="107"/>
      <c r="AT134" s="444">
        <f t="shared" si="8"/>
        <v>0</v>
      </c>
      <c r="AU134" s="177"/>
      <c r="AV134" s="177"/>
      <c r="AW134" s="177"/>
      <c r="AX134" s="177"/>
      <c r="AY134" s="177"/>
      <c r="AZ134" s="177"/>
      <c r="BA134" s="177"/>
      <c r="BB134" s="177"/>
      <c r="BC134" s="177"/>
      <c r="BD134" s="177"/>
      <c r="BE134" s="228"/>
      <c r="BF134" s="237"/>
      <c r="BG134" s="229"/>
      <c r="BH134" s="229"/>
      <c r="BI134" s="108"/>
    </row>
    <row r="135" spans="1:141" s="39" customFormat="1" ht="15">
      <c r="A135" s="177"/>
      <c r="B135" s="177"/>
      <c r="C135" s="177"/>
      <c r="D135" s="177"/>
      <c r="E135" s="177"/>
      <c r="F135" s="177"/>
      <c r="G135" s="177"/>
      <c r="H135" s="175"/>
      <c r="I135" s="177"/>
      <c r="J135" s="177"/>
      <c r="K135" s="177"/>
      <c r="L135" s="177"/>
      <c r="M135" s="177"/>
      <c r="N135" s="177"/>
      <c r="O135" s="177"/>
      <c r="P135" s="177"/>
      <c r="Q135" s="177"/>
      <c r="R135" s="177"/>
      <c r="S135" s="107"/>
      <c r="T135" s="521">
        <f t="shared" si="9"/>
        <v>0</v>
      </c>
      <c r="U135" s="177"/>
      <c r="V135" s="177"/>
      <c r="W135" s="177"/>
      <c r="X135" s="177"/>
      <c r="Y135" s="177"/>
      <c r="Z135" s="177"/>
      <c r="AA135" s="177"/>
      <c r="AB135" s="177"/>
      <c r="AC135" s="177"/>
      <c r="AD135" s="177"/>
      <c r="AE135" s="177"/>
      <c r="AF135" s="107"/>
      <c r="AG135" s="444">
        <f t="shared" si="10"/>
        <v>0</v>
      </c>
      <c r="AH135" s="177"/>
      <c r="AI135" s="177"/>
      <c r="AJ135" s="177"/>
      <c r="AK135" s="177"/>
      <c r="AL135" s="177"/>
      <c r="AM135" s="177"/>
      <c r="AN135" s="177"/>
      <c r="AO135" s="177"/>
      <c r="AP135" s="177"/>
      <c r="AQ135" s="177"/>
      <c r="AR135" s="177"/>
      <c r="AS135" s="107"/>
      <c r="AT135" s="444">
        <f t="shared" si="8"/>
        <v>0</v>
      </c>
      <c r="AU135" s="177"/>
      <c r="AV135" s="177"/>
      <c r="AW135" s="177"/>
      <c r="AX135" s="177"/>
      <c r="AY135" s="177"/>
      <c r="AZ135" s="177"/>
      <c r="BA135" s="177"/>
      <c r="BB135" s="177"/>
      <c r="BC135" s="177"/>
      <c r="BD135" s="177"/>
      <c r="BE135" s="228"/>
      <c r="BF135" s="237"/>
      <c r="BG135" s="229"/>
      <c r="BH135" s="229"/>
      <c r="BI135" s="108"/>
    </row>
    <row r="136" spans="1:141" s="39" customFormat="1" ht="15">
      <c r="A136" s="177"/>
      <c r="B136" s="177"/>
      <c r="C136" s="177"/>
      <c r="D136" s="177"/>
      <c r="E136" s="177"/>
      <c r="F136" s="177"/>
      <c r="G136" s="177"/>
      <c r="H136" s="175"/>
      <c r="I136" s="177"/>
      <c r="J136" s="177"/>
      <c r="K136" s="177"/>
      <c r="L136" s="177"/>
      <c r="M136" s="177"/>
      <c r="N136" s="177"/>
      <c r="O136" s="177"/>
      <c r="P136" s="177"/>
      <c r="Q136" s="177"/>
      <c r="R136" s="177"/>
      <c r="S136" s="107"/>
      <c r="T136" s="521">
        <f t="shared" si="9"/>
        <v>0</v>
      </c>
      <c r="U136" s="177"/>
      <c r="V136" s="177"/>
      <c r="W136" s="177"/>
      <c r="X136" s="177"/>
      <c r="Y136" s="177"/>
      <c r="Z136" s="177"/>
      <c r="AA136" s="177"/>
      <c r="AB136" s="177"/>
      <c r="AC136" s="177"/>
      <c r="AD136" s="177"/>
      <c r="AE136" s="177"/>
      <c r="AF136" s="107"/>
      <c r="AG136" s="444">
        <f t="shared" si="10"/>
        <v>0</v>
      </c>
      <c r="AH136" s="177"/>
      <c r="AI136" s="177"/>
      <c r="AJ136" s="177"/>
      <c r="AK136" s="177"/>
      <c r="AL136" s="177"/>
      <c r="AM136" s="177"/>
      <c r="AN136" s="177"/>
      <c r="AO136" s="177"/>
      <c r="AP136" s="177"/>
      <c r="AQ136" s="177"/>
      <c r="AR136" s="177"/>
      <c r="AS136" s="107"/>
      <c r="AT136" s="444">
        <f t="shared" si="8"/>
        <v>0</v>
      </c>
      <c r="AU136" s="177"/>
      <c r="AV136" s="177"/>
      <c r="AW136" s="177"/>
      <c r="AX136" s="177"/>
      <c r="AY136" s="177"/>
      <c r="AZ136" s="177"/>
      <c r="BA136" s="177"/>
      <c r="BB136" s="177"/>
      <c r="BC136" s="177"/>
      <c r="BD136" s="177"/>
      <c r="BE136" s="228"/>
      <c r="BF136" s="237"/>
      <c r="BG136" s="229"/>
      <c r="BH136" s="229"/>
      <c r="BI136" s="108"/>
    </row>
    <row r="137" spans="1:141" s="39" customFormat="1" ht="15">
      <c r="A137" s="177"/>
      <c r="B137" s="177"/>
      <c r="C137" s="177"/>
      <c r="D137" s="177"/>
      <c r="E137" s="177"/>
      <c r="F137" s="177"/>
      <c r="G137" s="177"/>
      <c r="H137" s="175"/>
      <c r="I137" s="177"/>
      <c r="J137" s="177"/>
      <c r="K137" s="177"/>
      <c r="L137" s="177"/>
      <c r="M137" s="177"/>
      <c r="N137" s="177"/>
      <c r="O137" s="177"/>
      <c r="P137" s="177"/>
      <c r="Q137" s="177"/>
      <c r="R137" s="177"/>
      <c r="S137" s="107"/>
      <c r="T137" s="521">
        <f t="shared" si="9"/>
        <v>0</v>
      </c>
      <c r="U137" s="177"/>
      <c r="V137" s="177"/>
      <c r="W137" s="177"/>
      <c r="X137" s="177"/>
      <c r="Y137" s="177"/>
      <c r="Z137" s="177"/>
      <c r="AA137" s="177"/>
      <c r="AB137" s="177"/>
      <c r="AC137" s="177"/>
      <c r="AD137" s="177"/>
      <c r="AE137" s="177"/>
      <c r="AF137" s="107"/>
      <c r="AG137" s="444">
        <f t="shared" si="10"/>
        <v>0</v>
      </c>
      <c r="AH137" s="177"/>
      <c r="AI137" s="177"/>
      <c r="AJ137" s="177"/>
      <c r="AK137" s="177"/>
      <c r="AL137" s="177"/>
      <c r="AM137" s="177"/>
      <c r="AN137" s="177"/>
      <c r="AO137" s="177"/>
      <c r="AP137" s="177"/>
      <c r="AQ137" s="177"/>
      <c r="AR137" s="177"/>
      <c r="AS137" s="107"/>
      <c r="AT137" s="444">
        <f t="shared" si="8"/>
        <v>0</v>
      </c>
      <c r="AU137" s="177"/>
      <c r="AV137" s="177"/>
      <c r="AW137" s="177"/>
      <c r="AX137" s="177"/>
      <c r="AY137" s="177"/>
      <c r="AZ137" s="177"/>
      <c r="BA137" s="177"/>
      <c r="BB137" s="177"/>
      <c r="BC137" s="177"/>
      <c r="BD137" s="177"/>
      <c r="BE137" s="228"/>
      <c r="BF137" s="237"/>
      <c r="BG137" s="229"/>
      <c r="BH137" s="229"/>
      <c r="BI137" s="108"/>
    </row>
    <row r="138" spans="1:141" s="39" customFormat="1" ht="15">
      <c r="A138" s="177"/>
      <c r="B138" s="177"/>
      <c r="C138" s="177"/>
      <c r="D138" s="177"/>
      <c r="E138" s="177"/>
      <c r="F138" s="177"/>
      <c r="G138" s="177"/>
      <c r="H138" s="175"/>
      <c r="I138" s="177"/>
      <c r="J138" s="177"/>
      <c r="K138" s="177"/>
      <c r="L138" s="177"/>
      <c r="M138" s="177"/>
      <c r="N138" s="177"/>
      <c r="O138" s="177"/>
      <c r="P138" s="177"/>
      <c r="Q138" s="177"/>
      <c r="R138" s="177"/>
      <c r="S138" s="107"/>
      <c r="T138" s="521">
        <f t="shared" si="9"/>
        <v>0</v>
      </c>
      <c r="U138" s="177"/>
      <c r="V138" s="177"/>
      <c r="W138" s="177"/>
      <c r="X138" s="177"/>
      <c r="Y138" s="177"/>
      <c r="Z138" s="177"/>
      <c r="AA138" s="177"/>
      <c r="AB138" s="177"/>
      <c r="AC138" s="177"/>
      <c r="AD138" s="177"/>
      <c r="AE138" s="177"/>
      <c r="AF138" s="107"/>
      <c r="AG138" s="444">
        <f t="shared" si="10"/>
        <v>0</v>
      </c>
      <c r="AH138" s="177"/>
      <c r="AI138" s="177"/>
      <c r="AJ138" s="177"/>
      <c r="AK138" s="177"/>
      <c r="AL138" s="177"/>
      <c r="AM138" s="177"/>
      <c r="AN138" s="177"/>
      <c r="AO138" s="177"/>
      <c r="AP138" s="177"/>
      <c r="AQ138" s="177"/>
      <c r="AR138" s="177"/>
      <c r="AS138" s="107"/>
      <c r="AT138" s="444">
        <f t="shared" si="8"/>
        <v>0</v>
      </c>
      <c r="AU138" s="177"/>
      <c r="AV138" s="177"/>
      <c r="AW138" s="177"/>
      <c r="AX138" s="177"/>
      <c r="AY138" s="177"/>
      <c r="AZ138" s="177"/>
      <c r="BA138" s="177"/>
      <c r="BB138" s="177"/>
      <c r="BC138" s="177"/>
      <c r="BD138" s="177"/>
      <c r="BE138" s="228"/>
      <c r="BF138" s="237"/>
      <c r="BG138" s="229"/>
      <c r="BH138" s="229"/>
      <c r="BI138" s="108"/>
    </row>
    <row r="139" spans="1:141" s="39" customFormat="1" ht="15">
      <c r="A139" s="177"/>
      <c r="B139" s="35"/>
      <c r="C139" s="35"/>
      <c r="D139" s="35"/>
      <c r="E139" s="111"/>
      <c r="F139" s="35"/>
      <c r="G139" s="35"/>
      <c r="H139" s="175"/>
      <c r="I139" s="177"/>
      <c r="J139" s="177"/>
      <c r="K139" s="177"/>
      <c r="L139" s="177"/>
      <c r="M139" s="177"/>
      <c r="N139" s="177"/>
      <c r="O139" s="177"/>
      <c r="P139" s="177"/>
      <c r="Q139" s="177"/>
      <c r="R139" s="177"/>
      <c r="S139" s="107"/>
      <c r="T139" s="521">
        <f t="shared" si="9"/>
        <v>0</v>
      </c>
      <c r="U139" s="177"/>
      <c r="V139" s="177"/>
      <c r="W139" s="177"/>
      <c r="X139" s="177"/>
      <c r="Y139" s="177"/>
      <c r="Z139" s="177"/>
      <c r="AA139" s="177"/>
      <c r="AB139" s="177"/>
      <c r="AC139" s="177"/>
      <c r="AD139" s="177"/>
      <c r="AE139" s="177"/>
      <c r="AF139" s="107"/>
      <c r="AG139" s="444">
        <f t="shared" si="10"/>
        <v>0</v>
      </c>
      <c r="AH139" s="177"/>
      <c r="AI139" s="177"/>
      <c r="AJ139" s="177"/>
      <c r="AK139" s="177"/>
      <c r="AL139" s="177"/>
      <c r="AM139" s="177"/>
      <c r="AN139" s="177"/>
      <c r="AO139" s="177"/>
      <c r="AP139" s="177"/>
      <c r="AQ139" s="177"/>
      <c r="AR139" s="177"/>
      <c r="AS139" s="107"/>
      <c r="AT139" s="444">
        <f t="shared" si="8"/>
        <v>0</v>
      </c>
      <c r="AU139" s="177"/>
      <c r="AV139" s="177"/>
      <c r="AW139" s="177"/>
      <c r="AX139" s="177"/>
      <c r="AY139" s="177"/>
      <c r="AZ139" s="177"/>
      <c r="BA139" s="177"/>
      <c r="BB139" s="177"/>
      <c r="BC139" s="177"/>
      <c r="BD139" s="177"/>
      <c r="BE139" s="228"/>
      <c r="BF139" s="237"/>
      <c r="BG139" s="229"/>
      <c r="BH139" s="229"/>
      <c r="BI139" s="108"/>
    </row>
    <row r="140" spans="1:141" s="39" customFormat="1" ht="15">
      <c r="A140" s="177"/>
      <c r="B140" s="35"/>
      <c r="C140" s="35"/>
      <c r="D140" s="35"/>
      <c r="E140" s="111"/>
      <c r="F140" s="35"/>
      <c r="G140" s="35"/>
      <c r="H140" s="175"/>
      <c r="I140" s="177"/>
      <c r="J140" s="177"/>
      <c r="K140" s="177"/>
      <c r="L140" s="177"/>
      <c r="M140" s="177"/>
      <c r="N140" s="177"/>
      <c r="O140" s="177"/>
      <c r="P140" s="177"/>
      <c r="Q140" s="177"/>
      <c r="R140" s="177"/>
      <c r="S140" s="107"/>
      <c r="T140" s="521">
        <f t="shared" si="9"/>
        <v>0</v>
      </c>
      <c r="U140" s="177"/>
      <c r="V140" s="177"/>
      <c r="W140" s="177"/>
      <c r="X140" s="177"/>
      <c r="Y140" s="177"/>
      <c r="Z140" s="177"/>
      <c r="AA140" s="177"/>
      <c r="AB140" s="177"/>
      <c r="AC140" s="177"/>
      <c r="AD140" s="177"/>
      <c r="AE140" s="177"/>
      <c r="AF140" s="107"/>
      <c r="AG140" s="444">
        <f t="shared" si="10"/>
        <v>0</v>
      </c>
      <c r="AH140" s="177"/>
      <c r="AI140" s="177"/>
      <c r="AJ140" s="177"/>
      <c r="AK140" s="177"/>
      <c r="AL140" s="177"/>
      <c r="AM140" s="177"/>
      <c r="AN140" s="177"/>
      <c r="AO140" s="177"/>
      <c r="AP140" s="177"/>
      <c r="AQ140" s="177"/>
      <c r="AR140" s="177"/>
      <c r="AS140" s="107"/>
      <c r="AT140" s="444">
        <f t="shared" si="8"/>
        <v>0</v>
      </c>
      <c r="AU140" s="177"/>
      <c r="AV140" s="177"/>
      <c r="AW140" s="177"/>
      <c r="AX140" s="177"/>
      <c r="AY140" s="177"/>
      <c r="AZ140" s="177"/>
      <c r="BA140" s="177"/>
      <c r="BB140" s="177"/>
      <c r="BC140" s="177"/>
      <c r="BD140" s="177"/>
      <c r="BE140" s="228"/>
      <c r="BF140" s="237"/>
      <c r="BG140" s="229"/>
      <c r="BH140" s="229"/>
      <c r="BI140" s="108"/>
    </row>
    <row r="141" spans="1:141" s="39" customFormat="1" ht="15">
      <c r="A141" s="177"/>
      <c r="B141" s="35"/>
      <c r="C141" s="35"/>
      <c r="D141" s="35"/>
      <c r="E141" s="35"/>
      <c r="F141" s="35"/>
      <c r="G141" s="35"/>
      <c r="H141" s="175"/>
      <c r="I141" s="177"/>
      <c r="J141" s="177"/>
      <c r="K141" s="177"/>
      <c r="L141" s="177"/>
      <c r="M141" s="177"/>
      <c r="N141" s="177"/>
      <c r="O141" s="177"/>
      <c r="P141" s="177"/>
      <c r="Q141" s="177"/>
      <c r="R141" s="177"/>
      <c r="S141" s="107"/>
      <c r="T141" s="521">
        <f t="shared" si="9"/>
        <v>0</v>
      </c>
      <c r="U141" s="177"/>
      <c r="V141" s="177"/>
      <c r="W141" s="177"/>
      <c r="X141" s="177"/>
      <c r="Y141" s="177"/>
      <c r="Z141" s="177"/>
      <c r="AA141" s="177"/>
      <c r="AB141" s="177"/>
      <c r="AC141" s="177"/>
      <c r="AD141" s="177"/>
      <c r="AE141" s="177"/>
      <c r="AF141" s="107"/>
      <c r="AG141" s="444">
        <f t="shared" si="10"/>
        <v>0</v>
      </c>
      <c r="AH141" s="177"/>
      <c r="AI141" s="177"/>
      <c r="AJ141" s="177"/>
      <c r="AK141" s="177"/>
      <c r="AL141" s="177"/>
      <c r="AM141" s="177"/>
      <c r="AN141" s="177"/>
      <c r="AO141" s="177"/>
      <c r="AP141" s="177"/>
      <c r="AQ141" s="177"/>
      <c r="AR141" s="177"/>
      <c r="AS141" s="107"/>
      <c r="AT141" s="444">
        <f t="shared" si="8"/>
        <v>0</v>
      </c>
      <c r="AU141" s="177"/>
      <c r="AV141" s="177"/>
      <c r="AW141" s="177"/>
      <c r="AX141" s="177"/>
      <c r="AY141" s="177"/>
      <c r="AZ141" s="177"/>
      <c r="BA141" s="177"/>
      <c r="BB141" s="177"/>
      <c r="BC141" s="177"/>
      <c r="BD141" s="177"/>
      <c r="BE141" s="228"/>
      <c r="BF141" s="237"/>
      <c r="BG141" s="229"/>
      <c r="BH141" s="229"/>
      <c r="BI141" s="108"/>
    </row>
    <row r="142" spans="1:141" s="39" customFormat="1" ht="15">
      <c r="A142" s="177"/>
      <c r="B142" s="35"/>
      <c r="C142" s="35"/>
      <c r="D142" s="35"/>
      <c r="E142" s="35"/>
      <c r="F142" s="35"/>
      <c r="G142" s="35"/>
      <c r="H142" s="175"/>
      <c r="I142" s="177"/>
      <c r="J142" s="177"/>
      <c r="K142" s="177"/>
      <c r="L142" s="177"/>
      <c r="M142" s="177"/>
      <c r="N142" s="177"/>
      <c r="O142" s="177"/>
      <c r="P142" s="177"/>
      <c r="Q142" s="177"/>
      <c r="R142" s="177"/>
      <c r="S142" s="107"/>
      <c r="T142" s="521">
        <f t="shared" si="9"/>
        <v>0</v>
      </c>
      <c r="U142" s="177"/>
      <c r="V142" s="177"/>
      <c r="W142" s="177"/>
      <c r="X142" s="177"/>
      <c r="Y142" s="177"/>
      <c r="Z142" s="177"/>
      <c r="AA142" s="177"/>
      <c r="AB142" s="177"/>
      <c r="AC142" s="177"/>
      <c r="AD142" s="177"/>
      <c r="AE142" s="177"/>
      <c r="AF142" s="107"/>
      <c r="AG142" s="444">
        <f t="shared" si="10"/>
        <v>0</v>
      </c>
      <c r="AH142" s="177"/>
      <c r="AI142" s="177"/>
      <c r="AJ142" s="177"/>
      <c r="AK142" s="177"/>
      <c r="AL142" s="177"/>
      <c r="AM142" s="177"/>
      <c r="AN142" s="177"/>
      <c r="AO142" s="177"/>
      <c r="AP142" s="177"/>
      <c r="AQ142" s="177"/>
      <c r="AR142" s="177"/>
      <c r="AS142" s="107"/>
      <c r="AT142" s="444">
        <f t="shared" si="8"/>
        <v>0</v>
      </c>
      <c r="AU142" s="177"/>
      <c r="AV142" s="177"/>
      <c r="AW142" s="177"/>
      <c r="AX142" s="177"/>
      <c r="AY142" s="177"/>
      <c r="AZ142" s="177"/>
      <c r="BA142" s="177"/>
      <c r="BB142" s="177"/>
      <c r="BC142" s="177"/>
      <c r="BD142" s="177"/>
      <c r="BE142" s="228"/>
      <c r="BF142" s="237"/>
      <c r="BG142" s="229"/>
      <c r="BH142" s="229"/>
      <c r="BI142" s="108"/>
    </row>
    <row r="143" spans="1:141" s="39" customFormat="1" ht="15">
      <c r="A143" s="177"/>
      <c r="B143" s="35"/>
      <c r="C143" s="35"/>
      <c r="D143" s="35"/>
      <c r="E143" s="35"/>
      <c r="F143" s="35"/>
      <c r="G143" s="35"/>
      <c r="H143" s="175"/>
      <c r="I143" s="177"/>
      <c r="J143" s="177"/>
      <c r="K143" s="177"/>
      <c r="L143" s="177"/>
      <c r="M143" s="177"/>
      <c r="N143" s="177"/>
      <c r="O143" s="177"/>
      <c r="P143" s="177"/>
      <c r="Q143" s="177"/>
      <c r="R143" s="177"/>
      <c r="S143" s="107"/>
      <c r="T143" s="521">
        <f t="shared" si="9"/>
        <v>0</v>
      </c>
      <c r="U143" s="177"/>
      <c r="V143" s="177"/>
      <c r="W143" s="177"/>
      <c r="X143" s="177"/>
      <c r="Y143" s="177"/>
      <c r="Z143" s="177"/>
      <c r="AA143" s="177"/>
      <c r="AB143" s="177"/>
      <c r="AC143" s="177"/>
      <c r="AD143" s="177"/>
      <c r="AE143" s="177"/>
      <c r="AF143" s="107"/>
      <c r="AG143" s="444">
        <f t="shared" si="10"/>
        <v>0</v>
      </c>
      <c r="AH143" s="177"/>
      <c r="AI143" s="177"/>
      <c r="AJ143" s="177"/>
      <c r="AK143" s="177"/>
      <c r="AL143" s="177"/>
      <c r="AM143" s="177"/>
      <c r="AN143" s="177"/>
      <c r="AO143" s="177"/>
      <c r="AP143" s="177"/>
      <c r="AQ143" s="177"/>
      <c r="AR143" s="177"/>
      <c r="AS143" s="107"/>
      <c r="AT143" s="444">
        <f t="shared" si="8"/>
        <v>0</v>
      </c>
      <c r="AU143" s="177"/>
      <c r="AV143" s="177"/>
      <c r="AW143" s="177"/>
      <c r="AX143" s="177"/>
      <c r="AY143" s="177"/>
      <c r="AZ143" s="177"/>
      <c r="BA143" s="177"/>
      <c r="BB143" s="177"/>
      <c r="BC143" s="177"/>
      <c r="BD143" s="177"/>
      <c r="BE143" s="228"/>
      <c r="BF143" s="237"/>
      <c r="BG143" s="229"/>
      <c r="BH143" s="229"/>
      <c r="BI143" s="108"/>
    </row>
    <row r="144" spans="1:141" s="39" customFormat="1" ht="15">
      <c r="A144" s="177"/>
      <c r="B144" s="35"/>
      <c r="C144" s="35"/>
      <c r="D144" s="35"/>
      <c r="E144" s="35"/>
      <c r="F144" s="35"/>
      <c r="G144" s="35"/>
      <c r="H144" s="175"/>
      <c r="I144" s="177"/>
      <c r="J144" s="177"/>
      <c r="K144" s="177"/>
      <c r="L144" s="177"/>
      <c r="M144" s="177"/>
      <c r="N144" s="177"/>
      <c r="O144" s="177"/>
      <c r="P144" s="177"/>
      <c r="Q144" s="177"/>
      <c r="R144" s="177"/>
      <c r="S144" s="107"/>
      <c r="T144" s="521">
        <f t="shared" ref="T144:T156" si="11">SUM($I144:$R144)</f>
        <v>0</v>
      </c>
      <c r="U144" s="177"/>
      <c r="V144" s="177"/>
      <c r="W144" s="177"/>
      <c r="X144" s="177"/>
      <c r="Y144" s="177"/>
      <c r="Z144" s="177"/>
      <c r="AA144" s="177"/>
      <c r="AB144" s="177"/>
      <c r="AC144" s="177"/>
      <c r="AD144" s="177"/>
      <c r="AE144" s="177"/>
      <c r="AF144" s="107"/>
      <c r="AG144" s="444">
        <f t="shared" si="10"/>
        <v>0</v>
      </c>
      <c r="AH144" s="177"/>
      <c r="AI144" s="177"/>
      <c r="AJ144" s="177"/>
      <c r="AK144" s="177"/>
      <c r="AL144" s="177"/>
      <c r="AM144" s="177"/>
      <c r="AN144" s="177"/>
      <c r="AO144" s="177"/>
      <c r="AP144" s="177"/>
      <c r="AQ144" s="177"/>
      <c r="AR144" s="177"/>
      <c r="AS144" s="107"/>
      <c r="AT144" s="444">
        <f t="shared" si="8"/>
        <v>0</v>
      </c>
      <c r="AU144" s="177"/>
      <c r="AV144" s="177"/>
      <c r="AW144" s="177"/>
      <c r="AX144" s="177"/>
      <c r="AY144" s="177"/>
      <c r="AZ144" s="177"/>
      <c r="BA144" s="177"/>
      <c r="BB144" s="177"/>
      <c r="BC144" s="177"/>
      <c r="BD144" s="177"/>
      <c r="BE144" s="228"/>
      <c r="BF144" s="237"/>
      <c r="BG144" s="229"/>
      <c r="BH144" s="229"/>
      <c r="BI144" s="108"/>
    </row>
    <row r="145" spans="1:61" s="39" customFormat="1" ht="15">
      <c r="A145" s="177"/>
      <c r="B145" s="111"/>
      <c r="C145" s="35"/>
      <c r="D145" s="177"/>
      <c r="E145" s="111"/>
      <c r="F145" s="178"/>
      <c r="G145" s="178"/>
      <c r="H145" s="175"/>
      <c r="I145" s="177"/>
      <c r="J145" s="177"/>
      <c r="K145" s="177"/>
      <c r="L145" s="177"/>
      <c r="M145" s="177"/>
      <c r="N145" s="177"/>
      <c r="O145" s="177"/>
      <c r="P145" s="177"/>
      <c r="Q145" s="177"/>
      <c r="R145" s="177"/>
      <c r="S145" s="107"/>
      <c r="T145" s="521">
        <f t="shared" si="11"/>
        <v>0</v>
      </c>
      <c r="U145" s="177"/>
      <c r="V145" s="177"/>
      <c r="W145" s="177"/>
      <c r="X145" s="177"/>
      <c r="Y145" s="177"/>
      <c r="Z145" s="177"/>
      <c r="AA145" s="177"/>
      <c r="AB145" s="177"/>
      <c r="AC145" s="177"/>
      <c r="AD145" s="177"/>
      <c r="AE145" s="177"/>
      <c r="AF145" s="107"/>
      <c r="AG145" s="444">
        <f t="shared" si="10"/>
        <v>0</v>
      </c>
      <c r="AH145" s="177"/>
      <c r="AI145" s="177"/>
      <c r="AJ145" s="177"/>
      <c r="AK145" s="177"/>
      <c r="AL145" s="177"/>
      <c r="AM145" s="177"/>
      <c r="AN145" s="177"/>
      <c r="AO145" s="177"/>
      <c r="AP145" s="177"/>
      <c r="AQ145" s="177"/>
      <c r="AR145" s="177"/>
      <c r="AS145" s="107"/>
      <c r="AT145" s="444">
        <f t="shared" si="8"/>
        <v>0</v>
      </c>
      <c r="AU145" s="177"/>
      <c r="AV145" s="177"/>
      <c r="AW145" s="177"/>
      <c r="AX145" s="177"/>
      <c r="AY145" s="177"/>
      <c r="AZ145" s="177"/>
      <c r="BA145" s="177"/>
      <c r="BB145" s="177"/>
      <c r="BC145" s="177"/>
      <c r="BD145" s="177"/>
      <c r="BE145" s="228"/>
      <c r="BF145" s="237"/>
      <c r="BG145" s="229"/>
      <c r="BH145" s="229"/>
      <c r="BI145" s="108"/>
    </row>
    <row r="146" spans="1:61" s="39" customFormat="1" ht="15">
      <c r="A146" s="177"/>
      <c r="B146" s="111"/>
      <c r="C146" s="35"/>
      <c r="D146" s="177"/>
      <c r="E146" s="111"/>
      <c r="F146" s="178"/>
      <c r="G146" s="178"/>
      <c r="H146" s="175"/>
      <c r="I146" s="177"/>
      <c r="J146" s="177"/>
      <c r="K146" s="177"/>
      <c r="L146" s="177"/>
      <c r="M146" s="177"/>
      <c r="N146" s="177"/>
      <c r="O146" s="177"/>
      <c r="P146" s="177"/>
      <c r="Q146" s="177"/>
      <c r="R146" s="177"/>
      <c r="S146" s="107"/>
      <c r="T146" s="521">
        <f t="shared" si="11"/>
        <v>0</v>
      </c>
      <c r="U146" s="177"/>
      <c r="V146" s="177"/>
      <c r="W146" s="177"/>
      <c r="X146" s="177"/>
      <c r="Y146" s="177"/>
      <c r="Z146" s="177"/>
      <c r="AA146" s="177"/>
      <c r="AB146" s="177"/>
      <c r="AC146" s="177"/>
      <c r="AD146" s="177"/>
      <c r="AE146" s="177"/>
      <c r="AF146" s="107"/>
      <c r="AG146" s="444">
        <f t="shared" si="10"/>
        <v>0</v>
      </c>
      <c r="AH146" s="177"/>
      <c r="AI146" s="177"/>
      <c r="AJ146" s="177"/>
      <c r="AK146" s="177"/>
      <c r="AL146" s="177"/>
      <c r="AM146" s="177"/>
      <c r="AN146" s="177"/>
      <c r="AO146" s="177"/>
      <c r="AP146" s="177"/>
      <c r="AQ146" s="177"/>
      <c r="AR146" s="177"/>
      <c r="AS146" s="107"/>
      <c r="AT146" s="444">
        <f t="shared" si="8"/>
        <v>0</v>
      </c>
      <c r="AU146" s="177"/>
      <c r="AV146" s="177"/>
      <c r="AW146" s="177"/>
      <c r="AX146" s="177"/>
      <c r="AY146" s="177"/>
      <c r="AZ146" s="177"/>
      <c r="BA146" s="177"/>
      <c r="BB146" s="177"/>
      <c r="BC146" s="177"/>
      <c r="BD146" s="177"/>
      <c r="BE146" s="228"/>
      <c r="BF146" s="237"/>
      <c r="BG146" s="229"/>
      <c r="BH146" s="229"/>
      <c r="BI146" s="108"/>
    </row>
    <row r="147" spans="1:61" s="39" customFormat="1" ht="15">
      <c r="A147" s="177"/>
      <c r="B147" s="111"/>
      <c r="C147" s="35"/>
      <c r="D147" s="177"/>
      <c r="E147" s="111"/>
      <c r="F147" s="178"/>
      <c r="G147" s="178"/>
      <c r="H147" s="175"/>
      <c r="I147" s="177"/>
      <c r="J147" s="177"/>
      <c r="K147" s="177"/>
      <c r="L147" s="177"/>
      <c r="M147" s="177"/>
      <c r="N147" s="177"/>
      <c r="O147" s="177"/>
      <c r="P147" s="177"/>
      <c r="Q147" s="177"/>
      <c r="R147" s="177"/>
      <c r="S147" s="107"/>
      <c r="T147" s="521">
        <f t="shared" si="11"/>
        <v>0</v>
      </c>
      <c r="U147" s="177"/>
      <c r="V147" s="177"/>
      <c r="W147" s="177"/>
      <c r="X147" s="177"/>
      <c r="Y147" s="177"/>
      <c r="Z147" s="177"/>
      <c r="AA147" s="177"/>
      <c r="AB147" s="177"/>
      <c r="AC147" s="177"/>
      <c r="AD147" s="177"/>
      <c r="AE147" s="177"/>
      <c r="AF147" s="107"/>
      <c r="AG147" s="444">
        <f t="shared" si="10"/>
        <v>0</v>
      </c>
      <c r="AH147" s="177"/>
      <c r="AI147" s="177"/>
      <c r="AJ147" s="177"/>
      <c r="AK147" s="177"/>
      <c r="AL147" s="177"/>
      <c r="AM147" s="177"/>
      <c r="AN147" s="177"/>
      <c r="AO147" s="177"/>
      <c r="AP147" s="177"/>
      <c r="AQ147" s="177"/>
      <c r="AR147" s="177"/>
      <c r="AS147" s="107"/>
      <c r="AT147" s="444">
        <f t="shared" si="8"/>
        <v>0</v>
      </c>
      <c r="AU147" s="177"/>
      <c r="AV147" s="177"/>
      <c r="AW147" s="177"/>
      <c r="AX147" s="177"/>
      <c r="AY147" s="177"/>
      <c r="AZ147" s="177"/>
      <c r="BA147" s="177"/>
      <c r="BB147" s="177"/>
      <c r="BC147" s="177"/>
      <c r="BD147" s="177"/>
      <c r="BE147" s="228"/>
      <c r="BF147" s="237"/>
      <c r="BG147" s="229"/>
      <c r="BH147" s="229"/>
      <c r="BI147" s="108"/>
    </row>
    <row r="148" spans="1:61" s="100" customFormat="1" ht="15">
      <c r="A148" s="177"/>
      <c r="B148" s="35"/>
      <c r="C148" s="35"/>
      <c r="D148" s="35"/>
      <c r="E148" s="35"/>
      <c r="F148" s="35"/>
      <c r="G148" s="35"/>
      <c r="H148" s="175"/>
      <c r="I148" s="177"/>
      <c r="J148" s="177"/>
      <c r="K148" s="177"/>
      <c r="L148" s="177"/>
      <c r="M148" s="177"/>
      <c r="N148" s="177"/>
      <c r="O148" s="177"/>
      <c r="P148" s="177"/>
      <c r="Q148" s="177"/>
      <c r="R148" s="177"/>
      <c r="S148" s="107"/>
      <c r="T148" s="521">
        <f t="shared" si="11"/>
        <v>0</v>
      </c>
      <c r="U148" s="177"/>
      <c r="V148" s="177"/>
      <c r="W148" s="177"/>
      <c r="X148" s="177"/>
      <c r="Y148" s="177"/>
      <c r="Z148" s="177"/>
      <c r="AA148" s="177"/>
      <c r="AB148" s="177"/>
      <c r="AC148" s="177"/>
      <c r="AD148" s="177"/>
      <c r="AE148" s="177"/>
      <c r="AF148" s="107"/>
      <c r="AG148" s="444">
        <f t="shared" si="10"/>
        <v>0</v>
      </c>
      <c r="AH148" s="177"/>
      <c r="AI148" s="177"/>
      <c r="AJ148" s="177"/>
      <c r="AK148" s="177"/>
      <c r="AL148" s="177"/>
      <c r="AM148" s="177"/>
      <c r="AN148" s="177"/>
      <c r="AO148" s="177"/>
      <c r="AP148" s="177"/>
      <c r="AQ148" s="177"/>
      <c r="AR148" s="177"/>
      <c r="AS148" s="107"/>
      <c r="AT148" s="444">
        <f t="shared" si="8"/>
        <v>0</v>
      </c>
      <c r="AU148" s="177"/>
      <c r="AV148" s="177"/>
      <c r="AW148" s="177"/>
      <c r="AX148" s="177"/>
      <c r="AY148" s="177"/>
      <c r="AZ148" s="177"/>
      <c r="BA148" s="177"/>
      <c r="BB148" s="177"/>
      <c r="BC148" s="177"/>
      <c r="BD148" s="177"/>
      <c r="BE148" s="228"/>
      <c r="BF148" s="237"/>
      <c r="BG148" s="229"/>
      <c r="BH148" s="229"/>
      <c r="BI148" s="108"/>
    </row>
    <row r="149" spans="1:61" s="100" customFormat="1" ht="15">
      <c r="A149" s="177"/>
      <c r="B149" s="35"/>
      <c r="C149" s="35"/>
      <c r="D149" s="35"/>
      <c r="E149" s="35"/>
      <c r="F149" s="35"/>
      <c r="G149" s="35"/>
      <c r="H149" s="175"/>
      <c r="I149" s="177"/>
      <c r="J149" s="177"/>
      <c r="K149" s="177"/>
      <c r="L149" s="177"/>
      <c r="M149" s="177"/>
      <c r="N149" s="177"/>
      <c r="O149" s="177"/>
      <c r="P149" s="177"/>
      <c r="Q149" s="177"/>
      <c r="R149" s="177"/>
      <c r="S149" s="107"/>
      <c r="T149" s="521">
        <f t="shared" si="11"/>
        <v>0</v>
      </c>
      <c r="U149" s="177"/>
      <c r="V149" s="177"/>
      <c r="W149" s="177"/>
      <c r="X149" s="177"/>
      <c r="Y149" s="177"/>
      <c r="Z149" s="177"/>
      <c r="AA149" s="177"/>
      <c r="AB149" s="177"/>
      <c r="AC149" s="177"/>
      <c r="AD149" s="177"/>
      <c r="AE149" s="177"/>
      <c r="AF149" s="107"/>
      <c r="AG149" s="444">
        <f t="shared" si="10"/>
        <v>0</v>
      </c>
      <c r="AH149" s="177"/>
      <c r="AI149" s="177"/>
      <c r="AJ149" s="177"/>
      <c r="AK149" s="177"/>
      <c r="AL149" s="177"/>
      <c r="AM149" s="177"/>
      <c r="AN149" s="177"/>
      <c r="AO149" s="177"/>
      <c r="AP149" s="177"/>
      <c r="AQ149" s="177"/>
      <c r="AR149" s="177"/>
      <c r="AS149" s="107"/>
      <c r="AT149" s="444">
        <f t="shared" si="8"/>
        <v>0</v>
      </c>
      <c r="AU149" s="177"/>
      <c r="AV149" s="177"/>
      <c r="AW149" s="177"/>
      <c r="AX149" s="177"/>
      <c r="AY149" s="177"/>
      <c r="AZ149" s="177"/>
      <c r="BA149" s="177"/>
      <c r="BB149" s="177"/>
      <c r="BC149" s="177"/>
      <c r="BD149" s="177"/>
      <c r="BE149" s="228"/>
      <c r="BF149" s="237"/>
      <c r="BG149" s="229"/>
      <c r="BH149" s="229"/>
      <c r="BI149" s="108"/>
    </row>
    <row r="150" spans="1:61" s="38" customFormat="1" ht="15.75">
      <c r="A150" s="177"/>
      <c r="B150" s="111"/>
      <c r="C150" s="35"/>
      <c r="D150" s="177"/>
      <c r="E150" s="111"/>
      <c r="F150" s="178"/>
      <c r="G150" s="178"/>
      <c r="H150" s="175"/>
      <c r="I150" s="177"/>
      <c r="J150" s="177"/>
      <c r="K150" s="177"/>
      <c r="L150" s="177"/>
      <c r="M150" s="177"/>
      <c r="N150" s="177"/>
      <c r="O150" s="177"/>
      <c r="P150" s="177"/>
      <c r="Q150" s="177"/>
      <c r="R150" s="177"/>
      <c r="S150" s="107"/>
      <c r="T150" s="521">
        <f t="shared" si="11"/>
        <v>0</v>
      </c>
      <c r="U150" s="177"/>
      <c r="V150" s="177"/>
      <c r="W150" s="177"/>
      <c r="X150" s="177"/>
      <c r="Y150" s="177"/>
      <c r="Z150" s="177"/>
      <c r="AA150" s="177"/>
      <c r="AB150" s="177"/>
      <c r="AC150" s="177"/>
      <c r="AD150" s="177"/>
      <c r="AE150" s="177"/>
      <c r="AF150" s="107"/>
      <c r="AG150" s="444">
        <f t="shared" si="10"/>
        <v>0</v>
      </c>
      <c r="AH150" s="177"/>
      <c r="AI150" s="177"/>
      <c r="AJ150" s="177"/>
      <c r="AK150" s="177"/>
      <c r="AL150" s="177"/>
      <c r="AM150" s="177"/>
      <c r="AN150" s="177"/>
      <c r="AO150" s="177"/>
      <c r="AP150" s="177"/>
      <c r="AQ150" s="177"/>
      <c r="AR150" s="177"/>
      <c r="AS150" s="107"/>
      <c r="AT150" s="444">
        <f t="shared" si="8"/>
        <v>0</v>
      </c>
      <c r="AU150" s="177"/>
      <c r="AV150" s="177"/>
      <c r="AW150" s="177"/>
      <c r="AX150" s="177"/>
      <c r="AY150" s="177"/>
      <c r="AZ150" s="177"/>
      <c r="BA150" s="177"/>
      <c r="BB150" s="177"/>
      <c r="BC150" s="177"/>
      <c r="BD150" s="177"/>
      <c r="BE150" s="228"/>
      <c r="BF150" s="237"/>
      <c r="BG150" s="229"/>
      <c r="BH150" s="229"/>
      <c r="BI150" s="108"/>
    </row>
    <row r="151" spans="1:61" s="38" customFormat="1" ht="15.75">
      <c r="A151" s="177"/>
      <c r="B151" s="111"/>
      <c r="C151" s="35"/>
      <c r="D151" s="177"/>
      <c r="E151" s="111"/>
      <c r="F151" s="178"/>
      <c r="G151" s="178"/>
      <c r="H151" s="175"/>
      <c r="I151" s="177"/>
      <c r="J151" s="177"/>
      <c r="K151" s="177"/>
      <c r="L151" s="177"/>
      <c r="M151" s="177"/>
      <c r="N151" s="177"/>
      <c r="O151" s="177"/>
      <c r="P151" s="177"/>
      <c r="Q151" s="177"/>
      <c r="R151" s="177"/>
      <c r="S151" s="107"/>
      <c r="T151" s="521">
        <f t="shared" si="11"/>
        <v>0</v>
      </c>
      <c r="U151" s="177"/>
      <c r="V151" s="177"/>
      <c r="W151" s="177"/>
      <c r="X151" s="177"/>
      <c r="Y151" s="177"/>
      <c r="Z151" s="177"/>
      <c r="AA151" s="177"/>
      <c r="AB151" s="177"/>
      <c r="AC151" s="177"/>
      <c r="AD151" s="177"/>
      <c r="AE151" s="177"/>
      <c r="AF151" s="107"/>
      <c r="AG151" s="444">
        <f t="shared" si="10"/>
        <v>0</v>
      </c>
      <c r="AH151" s="177"/>
      <c r="AI151" s="177"/>
      <c r="AJ151" s="177"/>
      <c r="AK151" s="177"/>
      <c r="AL151" s="177"/>
      <c r="AM151" s="177"/>
      <c r="AN151" s="177"/>
      <c r="AO151" s="177"/>
      <c r="AP151" s="177"/>
      <c r="AQ151" s="177"/>
      <c r="AR151" s="177"/>
      <c r="AS151" s="107"/>
      <c r="AT151" s="444">
        <f t="shared" si="8"/>
        <v>0</v>
      </c>
      <c r="AU151" s="177"/>
      <c r="AV151" s="177"/>
      <c r="AW151" s="177"/>
      <c r="AX151" s="177"/>
      <c r="AY151" s="177"/>
      <c r="AZ151" s="177"/>
      <c r="BA151" s="177"/>
      <c r="BB151" s="177"/>
      <c r="BC151" s="177"/>
      <c r="BD151" s="177"/>
      <c r="BE151" s="228"/>
      <c r="BF151" s="237"/>
      <c r="BG151" s="229"/>
      <c r="BH151" s="229"/>
      <c r="BI151" s="108"/>
    </row>
    <row r="152" spans="1:61" s="100" customFormat="1" ht="15">
      <c r="A152" s="177"/>
      <c r="B152" s="111"/>
      <c r="C152" s="35"/>
      <c r="D152" s="177"/>
      <c r="E152" s="111"/>
      <c r="F152" s="178"/>
      <c r="G152" s="178"/>
      <c r="H152" s="175"/>
      <c r="I152" s="177"/>
      <c r="J152" s="177"/>
      <c r="K152" s="177"/>
      <c r="L152" s="177"/>
      <c r="M152" s="177"/>
      <c r="N152" s="177"/>
      <c r="O152" s="177"/>
      <c r="P152" s="177"/>
      <c r="Q152" s="177"/>
      <c r="R152" s="177"/>
      <c r="S152" s="107"/>
      <c r="T152" s="521">
        <f t="shared" si="11"/>
        <v>0</v>
      </c>
      <c r="U152" s="177"/>
      <c r="V152" s="177"/>
      <c r="W152" s="177"/>
      <c r="X152" s="177"/>
      <c r="Y152" s="177"/>
      <c r="Z152" s="177"/>
      <c r="AA152" s="177"/>
      <c r="AB152" s="177"/>
      <c r="AC152" s="177"/>
      <c r="AD152" s="177"/>
      <c r="AE152" s="177"/>
      <c r="AF152" s="107"/>
      <c r="AG152" s="444">
        <f t="shared" si="10"/>
        <v>0</v>
      </c>
      <c r="AH152" s="177"/>
      <c r="AI152" s="177"/>
      <c r="AJ152" s="177"/>
      <c r="AK152" s="177"/>
      <c r="AL152" s="177"/>
      <c r="AM152" s="177"/>
      <c r="AN152" s="177"/>
      <c r="AO152" s="177"/>
      <c r="AP152" s="177"/>
      <c r="AQ152" s="177"/>
      <c r="AR152" s="177"/>
      <c r="AS152" s="107"/>
      <c r="AT152" s="444">
        <f t="shared" si="8"/>
        <v>0</v>
      </c>
      <c r="AU152" s="177"/>
      <c r="AV152" s="177"/>
      <c r="AW152" s="177"/>
      <c r="AX152" s="177"/>
      <c r="AY152" s="177"/>
      <c r="AZ152" s="177"/>
      <c r="BA152" s="177"/>
      <c r="BB152" s="177"/>
      <c r="BC152" s="177"/>
      <c r="BD152" s="177"/>
      <c r="BE152" s="228"/>
      <c r="BF152" s="237"/>
      <c r="BG152" s="229"/>
      <c r="BH152" s="229"/>
      <c r="BI152" s="108"/>
    </row>
    <row r="153" spans="1:61" s="40" customFormat="1" ht="15">
      <c r="A153" s="177"/>
      <c r="B153" s="508"/>
      <c r="C153" s="508"/>
      <c r="D153" s="508"/>
      <c r="E153" s="508"/>
      <c r="F153" s="508"/>
      <c r="G153" s="178"/>
      <c r="H153" s="175"/>
      <c r="I153" s="177"/>
      <c r="J153" s="177"/>
      <c r="K153" s="177"/>
      <c r="L153" s="177"/>
      <c r="M153" s="177"/>
      <c r="N153" s="177"/>
      <c r="O153" s="177"/>
      <c r="P153" s="177"/>
      <c r="Q153" s="177"/>
      <c r="R153" s="177"/>
      <c r="S153" s="107"/>
      <c r="T153" s="521">
        <f t="shared" si="11"/>
        <v>0</v>
      </c>
      <c r="U153" s="177"/>
      <c r="V153" s="177"/>
      <c r="W153" s="177"/>
      <c r="X153" s="177"/>
      <c r="Y153" s="177"/>
      <c r="Z153" s="177"/>
      <c r="AA153" s="177"/>
      <c r="AB153" s="177"/>
      <c r="AC153" s="177"/>
      <c r="AD153" s="177"/>
      <c r="AE153" s="177"/>
      <c r="AF153" s="107"/>
      <c r="AG153" s="444">
        <f t="shared" si="10"/>
        <v>0</v>
      </c>
      <c r="AH153" s="177"/>
      <c r="AI153" s="177"/>
      <c r="AJ153" s="177"/>
      <c r="AK153" s="177"/>
      <c r="AL153" s="177"/>
      <c r="AM153" s="177"/>
      <c r="AN153" s="177"/>
      <c r="AO153" s="177"/>
      <c r="AP153" s="177"/>
      <c r="AQ153" s="177"/>
      <c r="AR153" s="177"/>
      <c r="AS153" s="107"/>
      <c r="AT153" s="444">
        <f t="shared" si="8"/>
        <v>0</v>
      </c>
      <c r="AU153" s="177"/>
      <c r="AV153" s="177"/>
      <c r="AW153" s="177"/>
      <c r="AX153" s="177"/>
      <c r="AY153" s="177"/>
      <c r="AZ153" s="177"/>
      <c r="BA153" s="177"/>
      <c r="BB153" s="177"/>
      <c r="BC153" s="177"/>
      <c r="BD153" s="177"/>
      <c r="BE153" s="228"/>
      <c r="BF153" s="237"/>
      <c r="BG153" s="229"/>
      <c r="BH153" s="229"/>
      <c r="BI153" s="108"/>
    </row>
    <row r="154" spans="1:61" s="40" customFormat="1" ht="15">
      <c r="A154" s="177"/>
      <c r="B154" s="508"/>
      <c r="C154" s="508"/>
      <c r="D154" s="508"/>
      <c r="E154" s="508"/>
      <c r="F154" s="508"/>
      <c r="G154" s="178"/>
      <c r="H154" s="175"/>
      <c r="I154" s="177"/>
      <c r="J154" s="177"/>
      <c r="K154" s="177"/>
      <c r="L154" s="177"/>
      <c r="M154" s="177"/>
      <c r="N154" s="177"/>
      <c r="O154" s="177"/>
      <c r="P154" s="177"/>
      <c r="Q154" s="177"/>
      <c r="R154" s="177"/>
      <c r="S154" s="107"/>
      <c r="T154" s="521">
        <f t="shared" si="11"/>
        <v>0</v>
      </c>
      <c r="U154" s="177"/>
      <c r="V154" s="177"/>
      <c r="W154" s="177"/>
      <c r="X154" s="177"/>
      <c r="Y154" s="177"/>
      <c r="Z154" s="177"/>
      <c r="AA154" s="177"/>
      <c r="AB154" s="177"/>
      <c r="AC154" s="177"/>
      <c r="AD154" s="177"/>
      <c r="AE154" s="177"/>
      <c r="AF154" s="107"/>
      <c r="AG154" s="444">
        <f t="shared" si="10"/>
        <v>0</v>
      </c>
      <c r="AH154" s="177"/>
      <c r="AI154" s="177"/>
      <c r="AJ154" s="177"/>
      <c r="AK154" s="177"/>
      <c r="AL154" s="177"/>
      <c r="AM154" s="177"/>
      <c r="AN154" s="177"/>
      <c r="AO154" s="177"/>
      <c r="AP154" s="177"/>
      <c r="AQ154" s="177"/>
      <c r="AR154" s="177"/>
      <c r="AS154" s="107"/>
      <c r="AT154" s="444">
        <f t="shared" si="8"/>
        <v>0</v>
      </c>
      <c r="AU154" s="177"/>
      <c r="AV154" s="177"/>
      <c r="AW154" s="177"/>
      <c r="AX154" s="177"/>
      <c r="AY154" s="177"/>
      <c r="AZ154" s="177"/>
      <c r="BA154" s="177"/>
      <c r="BB154" s="177"/>
      <c r="BC154" s="177"/>
      <c r="BD154" s="177"/>
      <c r="BE154" s="228"/>
      <c r="BF154" s="237"/>
      <c r="BG154" s="229"/>
      <c r="BH154" s="229"/>
      <c r="BI154" s="108"/>
    </row>
    <row r="155" spans="1:61" s="100" customFormat="1" ht="15">
      <c r="A155" s="177"/>
      <c r="B155" s="35"/>
      <c r="C155" s="35"/>
      <c r="D155" s="35"/>
      <c r="E155" s="35"/>
      <c r="F155" s="35"/>
      <c r="G155" s="178"/>
      <c r="H155" s="175"/>
      <c r="I155" s="177"/>
      <c r="J155" s="177"/>
      <c r="K155" s="177"/>
      <c r="L155" s="177"/>
      <c r="M155" s="177"/>
      <c r="N155" s="177"/>
      <c r="O155" s="177"/>
      <c r="P155" s="177"/>
      <c r="Q155" s="177"/>
      <c r="R155" s="177"/>
      <c r="S155" s="107"/>
      <c r="T155" s="521">
        <f t="shared" si="11"/>
        <v>0</v>
      </c>
      <c r="U155" s="177"/>
      <c r="V155" s="177"/>
      <c r="W155" s="177"/>
      <c r="X155" s="177"/>
      <c r="Y155" s="177"/>
      <c r="Z155" s="177"/>
      <c r="AA155" s="177"/>
      <c r="AB155" s="177"/>
      <c r="AC155" s="177"/>
      <c r="AD155" s="177"/>
      <c r="AE155" s="177"/>
      <c r="AF155" s="107"/>
      <c r="AG155" s="444">
        <f t="shared" si="10"/>
        <v>0</v>
      </c>
      <c r="AH155" s="177"/>
      <c r="AI155" s="177"/>
      <c r="AJ155" s="177"/>
      <c r="AK155" s="177"/>
      <c r="AL155" s="177"/>
      <c r="AM155" s="177"/>
      <c r="AN155" s="177"/>
      <c r="AO155" s="177"/>
      <c r="AP155" s="177"/>
      <c r="AQ155" s="177"/>
      <c r="AR155" s="177"/>
      <c r="AS155" s="107"/>
      <c r="AT155" s="444">
        <f t="shared" si="8"/>
        <v>0</v>
      </c>
      <c r="AU155" s="177"/>
      <c r="AV155" s="177"/>
      <c r="AW155" s="177"/>
      <c r="AX155" s="177"/>
      <c r="AY155" s="177"/>
      <c r="AZ155" s="177"/>
      <c r="BA155" s="177"/>
      <c r="BB155" s="177"/>
      <c r="BC155" s="177"/>
      <c r="BD155" s="177"/>
      <c r="BE155" s="228"/>
      <c r="BF155" s="237"/>
      <c r="BG155" s="229"/>
      <c r="BH155" s="229"/>
      <c r="BI155" s="108"/>
    </row>
    <row r="156" spans="1:61" s="100" customFormat="1" ht="15">
      <c r="A156" s="177"/>
      <c r="B156" s="35"/>
      <c r="C156" s="35"/>
      <c r="D156" s="35"/>
      <c r="E156" s="35"/>
      <c r="F156" s="35"/>
      <c r="G156" s="178"/>
      <c r="H156" s="175"/>
      <c r="I156" s="177"/>
      <c r="J156" s="177"/>
      <c r="K156" s="177"/>
      <c r="L156" s="177"/>
      <c r="M156" s="177"/>
      <c r="N156" s="177"/>
      <c r="O156" s="177"/>
      <c r="P156" s="177"/>
      <c r="Q156" s="177"/>
      <c r="R156" s="177"/>
      <c r="S156" s="107"/>
      <c r="T156" s="521">
        <f t="shared" si="11"/>
        <v>0</v>
      </c>
      <c r="U156" s="177"/>
      <c r="V156" s="177"/>
      <c r="W156" s="177"/>
      <c r="X156" s="177"/>
      <c r="Y156" s="177"/>
      <c r="Z156" s="177"/>
      <c r="AA156" s="177"/>
      <c r="AB156" s="177"/>
      <c r="AC156" s="177"/>
      <c r="AD156" s="177"/>
      <c r="AE156" s="177"/>
      <c r="AF156" s="107"/>
      <c r="AG156" s="444">
        <f t="shared" si="10"/>
        <v>0</v>
      </c>
      <c r="AH156" s="177"/>
      <c r="AI156" s="177"/>
      <c r="AJ156" s="177"/>
      <c r="AK156" s="177"/>
      <c r="AL156" s="177"/>
      <c r="AM156" s="177"/>
      <c r="AN156" s="177"/>
      <c r="AO156" s="177"/>
      <c r="AP156" s="177"/>
      <c r="AQ156" s="177"/>
      <c r="AR156" s="177"/>
      <c r="AS156" s="107"/>
      <c r="AT156" s="444">
        <f t="shared" si="8"/>
        <v>0</v>
      </c>
      <c r="AU156" s="177"/>
      <c r="AV156" s="177"/>
      <c r="AW156" s="177"/>
      <c r="AX156" s="177"/>
      <c r="AY156" s="177"/>
      <c r="AZ156" s="177"/>
      <c r="BA156" s="177"/>
      <c r="BB156" s="177"/>
      <c r="BC156" s="177"/>
      <c r="BD156" s="177"/>
      <c r="BE156" s="228"/>
      <c r="BF156" s="237"/>
      <c r="BG156" s="229"/>
      <c r="BH156" s="229"/>
      <c r="BI156" s="108"/>
    </row>
    <row r="157" spans="1:61" s="100" customFormat="1" ht="15">
      <c r="A157" s="177"/>
      <c r="B157" s="111"/>
      <c r="C157" s="35"/>
      <c r="D157" s="177"/>
      <c r="E157" s="111"/>
      <c r="F157" s="178"/>
      <c r="G157" s="178"/>
      <c r="H157" s="175"/>
      <c r="I157" s="177"/>
      <c r="J157" s="177"/>
      <c r="K157" s="177"/>
      <c r="L157" s="177"/>
      <c r="M157" s="177"/>
      <c r="N157" s="177"/>
      <c r="O157" s="177"/>
      <c r="P157" s="177"/>
      <c r="Q157" s="177"/>
      <c r="R157" s="177"/>
      <c r="S157" s="107"/>
      <c r="T157" s="521">
        <f t="shared" si="9"/>
        <v>0</v>
      </c>
      <c r="U157" s="177"/>
      <c r="V157" s="177"/>
      <c r="W157" s="177"/>
      <c r="X157" s="177"/>
      <c r="Y157" s="177"/>
      <c r="Z157" s="177"/>
      <c r="AA157" s="177"/>
      <c r="AB157" s="177"/>
      <c r="AC157" s="177"/>
      <c r="AD157" s="177"/>
      <c r="AE157" s="177"/>
      <c r="AF157" s="107"/>
      <c r="AG157" s="444">
        <f t="shared" si="10"/>
        <v>0</v>
      </c>
      <c r="AH157" s="177"/>
      <c r="AI157" s="177"/>
      <c r="AJ157" s="177"/>
      <c r="AK157" s="177"/>
      <c r="AL157" s="177"/>
      <c r="AM157" s="177"/>
      <c r="AN157" s="177"/>
      <c r="AO157" s="177"/>
      <c r="AP157" s="177"/>
      <c r="AQ157" s="177"/>
      <c r="AR157" s="177"/>
      <c r="AS157" s="107"/>
      <c r="AT157" s="444">
        <f t="shared" si="8"/>
        <v>0</v>
      </c>
      <c r="AU157" s="177"/>
      <c r="AV157" s="177"/>
      <c r="AW157" s="177"/>
      <c r="AX157" s="177"/>
      <c r="AY157" s="177"/>
      <c r="AZ157" s="177"/>
      <c r="BA157" s="177"/>
      <c r="BB157" s="177"/>
      <c r="BC157" s="177"/>
      <c r="BD157" s="177"/>
      <c r="BE157" s="228"/>
      <c r="BF157" s="237"/>
      <c r="BG157" s="229"/>
      <c r="BH157" s="229"/>
      <c r="BI157" s="108"/>
    </row>
    <row r="158" spans="1:61" s="100" customFormat="1" ht="15">
      <c r="A158" s="177"/>
      <c r="B158" s="111"/>
      <c r="C158" s="35"/>
      <c r="D158" s="177"/>
      <c r="E158" s="111"/>
      <c r="F158" s="178"/>
      <c r="G158" s="178"/>
      <c r="H158" s="175"/>
      <c r="I158" s="177"/>
      <c r="J158" s="177"/>
      <c r="K158" s="177"/>
      <c r="L158" s="177"/>
      <c r="M158" s="177"/>
      <c r="N158" s="177"/>
      <c r="O158" s="177"/>
      <c r="P158" s="177"/>
      <c r="Q158" s="177"/>
      <c r="R158" s="177"/>
      <c r="S158" s="107"/>
      <c r="T158" s="521">
        <f t="shared" si="9"/>
        <v>0</v>
      </c>
      <c r="U158" s="177"/>
      <c r="V158" s="177"/>
      <c r="W158" s="177"/>
      <c r="X158" s="177"/>
      <c r="Y158" s="177"/>
      <c r="Z158" s="177"/>
      <c r="AA158" s="177"/>
      <c r="AB158" s="177"/>
      <c r="AC158" s="177"/>
      <c r="AD158" s="177"/>
      <c r="AE158" s="177"/>
      <c r="AF158" s="107"/>
      <c r="AG158" s="444">
        <f t="shared" si="10"/>
        <v>0</v>
      </c>
      <c r="AH158" s="177"/>
      <c r="AI158" s="177"/>
      <c r="AJ158" s="177"/>
      <c r="AK158" s="177"/>
      <c r="AL158" s="177"/>
      <c r="AM158" s="177"/>
      <c r="AN158" s="177"/>
      <c r="AO158" s="177"/>
      <c r="AP158" s="177"/>
      <c r="AQ158" s="177"/>
      <c r="AR158" s="177"/>
      <c r="AS158" s="107"/>
      <c r="AT158" s="444">
        <f t="shared" si="8"/>
        <v>0</v>
      </c>
      <c r="AU158" s="177"/>
      <c r="AV158" s="177"/>
      <c r="AW158" s="177"/>
      <c r="AX158" s="177"/>
      <c r="AY158" s="177"/>
      <c r="AZ158" s="177"/>
      <c r="BA158" s="177"/>
      <c r="BB158" s="177"/>
      <c r="BC158" s="177"/>
      <c r="BD158" s="177"/>
      <c r="BE158" s="228"/>
      <c r="BF158" s="237"/>
      <c r="BG158" s="229"/>
      <c r="BH158" s="229"/>
      <c r="BI158" s="108"/>
    </row>
    <row r="159" spans="1:61" s="100" customFormat="1" ht="15">
      <c r="A159" s="177"/>
      <c r="B159" s="111"/>
      <c r="C159" s="35"/>
      <c r="D159" s="177"/>
      <c r="E159" s="111"/>
      <c r="F159" s="178"/>
      <c r="G159" s="178"/>
      <c r="H159" s="175"/>
      <c r="I159" s="177"/>
      <c r="J159" s="177"/>
      <c r="K159" s="177"/>
      <c r="L159" s="177"/>
      <c r="M159" s="177"/>
      <c r="N159" s="177"/>
      <c r="O159" s="177"/>
      <c r="P159" s="177"/>
      <c r="Q159" s="177"/>
      <c r="R159" s="177"/>
      <c r="S159" s="107"/>
      <c r="T159" s="521">
        <f t="shared" si="9"/>
        <v>0</v>
      </c>
      <c r="U159" s="177"/>
      <c r="V159" s="177"/>
      <c r="W159" s="177"/>
      <c r="X159" s="177"/>
      <c r="Y159" s="177"/>
      <c r="Z159" s="177"/>
      <c r="AA159" s="177"/>
      <c r="AB159" s="177"/>
      <c r="AC159" s="177"/>
      <c r="AD159" s="177"/>
      <c r="AE159" s="177"/>
      <c r="AF159" s="107"/>
      <c r="AG159" s="444">
        <f t="shared" si="10"/>
        <v>0</v>
      </c>
      <c r="AH159" s="177"/>
      <c r="AI159" s="177"/>
      <c r="AJ159" s="177"/>
      <c r="AK159" s="177"/>
      <c r="AL159" s="177"/>
      <c r="AM159" s="177"/>
      <c r="AN159" s="177"/>
      <c r="AO159" s="177"/>
      <c r="AP159" s="177"/>
      <c r="AQ159" s="177"/>
      <c r="AR159" s="177"/>
      <c r="AS159" s="107"/>
      <c r="AT159" s="444">
        <f t="shared" si="8"/>
        <v>0</v>
      </c>
      <c r="AU159" s="177"/>
      <c r="AV159" s="177"/>
      <c r="AW159" s="177"/>
      <c r="AX159" s="177"/>
      <c r="AY159" s="177"/>
      <c r="AZ159" s="177"/>
      <c r="BA159" s="177"/>
      <c r="BB159" s="177"/>
      <c r="BC159" s="177"/>
      <c r="BD159" s="177"/>
      <c r="BE159" s="228"/>
      <c r="BF159" s="237"/>
      <c r="BG159" s="229"/>
      <c r="BH159" s="229"/>
      <c r="BI159" s="108"/>
    </row>
    <row r="160" spans="1:61" s="100" customFormat="1" ht="15">
      <c r="A160" s="177"/>
      <c r="B160" s="111"/>
      <c r="C160" s="35"/>
      <c r="D160" s="177"/>
      <c r="E160" s="111"/>
      <c r="F160" s="178"/>
      <c r="G160" s="178"/>
      <c r="H160" s="175"/>
      <c r="I160" s="177"/>
      <c r="J160" s="177"/>
      <c r="K160" s="177"/>
      <c r="L160" s="177"/>
      <c r="M160" s="177"/>
      <c r="N160" s="177"/>
      <c r="O160" s="177"/>
      <c r="P160" s="177"/>
      <c r="Q160" s="177"/>
      <c r="R160" s="177"/>
      <c r="S160" s="107"/>
      <c r="T160" s="521">
        <f t="shared" si="9"/>
        <v>0</v>
      </c>
      <c r="U160" s="177"/>
      <c r="V160" s="177"/>
      <c r="W160" s="177"/>
      <c r="X160" s="177"/>
      <c r="Y160" s="177"/>
      <c r="Z160" s="177"/>
      <c r="AA160" s="177"/>
      <c r="AB160" s="177"/>
      <c r="AC160" s="177"/>
      <c r="AD160" s="177"/>
      <c r="AE160" s="177"/>
      <c r="AF160" s="107"/>
      <c r="AG160" s="444">
        <f t="shared" si="10"/>
        <v>0</v>
      </c>
      <c r="AH160" s="177"/>
      <c r="AI160" s="177"/>
      <c r="AJ160" s="177"/>
      <c r="AK160" s="177"/>
      <c r="AL160" s="177"/>
      <c r="AM160" s="177"/>
      <c r="AN160" s="177"/>
      <c r="AO160" s="177"/>
      <c r="AP160" s="177"/>
      <c r="AQ160" s="177"/>
      <c r="AR160" s="177"/>
      <c r="AS160" s="107"/>
      <c r="AT160" s="444">
        <f t="shared" si="8"/>
        <v>0</v>
      </c>
      <c r="AU160" s="177"/>
      <c r="AV160" s="177"/>
      <c r="AW160" s="177"/>
      <c r="AX160" s="177"/>
      <c r="AY160" s="177"/>
      <c r="AZ160" s="177"/>
      <c r="BA160" s="177"/>
      <c r="BB160" s="177"/>
      <c r="BC160" s="177"/>
      <c r="BD160" s="177"/>
      <c r="BE160" s="228"/>
      <c r="BF160" s="237"/>
      <c r="BG160" s="229"/>
      <c r="BH160" s="229"/>
      <c r="BI160" s="108"/>
    </row>
    <row r="161" spans="1:61" s="100" customFormat="1" ht="15">
      <c r="A161" s="177"/>
      <c r="B161" s="111"/>
      <c r="C161" s="35"/>
      <c r="D161" s="177"/>
      <c r="E161" s="111"/>
      <c r="F161" s="178"/>
      <c r="G161" s="178"/>
      <c r="H161" s="175"/>
      <c r="I161" s="177"/>
      <c r="J161" s="177"/>
      <c r="K161" s="177"/>
      <c r="L161" s="177"/>
      <c r="M161" s="177"/>
      <c r="N161" s="177"/>
      <c r="O161" s="177"/>
      <c r="P161" s="177"/>
      <c r="Q161" s="177"/>
      <c r="R161" s="177"/>
      <c r="S161" s="107"/>
      <c r="T161" s="521">
        <f t="shared" si="9"/>
        <v>0</v>
      </c>
      <c r="U161" s="177"/>
      <c r="V161" s="177"/>
      <c r="W161" s="177"/>
      <c r="X161" s="177"/>
      <c r="Y161" s="177"/>
      <c r="Z161" s="177"/>
      <c r="AA161" s="177"/>
      <c r="AB161" s="177"/>
      <c r="AC161" s="177"/>
      <c r="AD161" s="177"/>
      <c r="AE161" s="177"/>
      <c r="AF161" s="107"/>
      <c r="AG161" s="444">
        <f t="shared" si="10"/>
        <v>0</v>
      </c>
      <c r="AH161" s="177"/>
      <c r="AI161" s="177"/>
      <c r="AJ161" s="177"/>
      <c r="AK161" s="177"/>
      <c r="AL161" s="177"/>
      <c r="AM161" s="177"/>
      <c r="AN161" s="177"/>
      <c r="AO161" s="177"/>
      <c r="AP161" s="177"/>
      <c r="AQ161" s="177"/>
      <c r="AR161" s="177"/>
      <c r="AS161" s="107"/>
      <c r="AT161" s="444">
        <f t="shared" si="8"/>
        <v>0</v>
      </c>
      <c r="AU161" s="177"/>
      <c r="AV161" s="177"/>
      <c r="AW161" s="177"/>
      <c r="AX161" s="177"/>
      <c r="AY161" s="177"/>
      <c r="AZ161" s="177"/>
      <c r="BA161" s="177"/>
      <c r="BB161" s="177"/>
      <c r="BC161" s="177"/>
      <c r="BD161" s="177"/>
      <c r="BE161" s="228"/>
      <c r="BF161" s="237"/>
      <c r="BG161" s="229"/>
      <c r="BH161" s="229"/>
      <c r="BI161" s="108"/>
    </row>
    <row r="162" spans="1:61" s="100" customFormat="1" ht="15">
      <c r="A162" s="177"/>
      <c r="B162" s="111"/>
      <c r="C162" s="35"/>
      <c r="D162" s="177"/>
      <c r="E162" s="111"/>
      <c r="F162" s="178"/>
      <c r="G162" s="178"/>
      <c r="H162" s="175"/>
      <c r="I162" s="177"/>
      <c r="J162" s="177"/>
      <c r="K162" s="177"/>
      <c r="L162" s="177"/>
      <c r="M162" s="177"/>
      <c r="N162" s="177"/>
      <c r="O162" s="177"/>
      <c r="P162" s="177"/>
      <c r="Q162" s="177"/>
      <c r="R162" s="177"/>
      <c r="S162" s="107"/>
      <c r="T162" s="521">
        <f t="shared" si="9"/>
        <v>0</v>
      </c>
      <c r="U162" s="177"/>
      <c r="V162" s="177"/>
      <c r="W162" s="177"/>
      <c r="X162" s="177"/>
      <c r="Y162" s="177"/>
      <c r="Z162" s="177"/>
      <c r="AA162" s="177"/>
      <c r="AB162" s="177"/>
      <c r="AC162" s="177"/>
      <c r="AD162" s="177"/>
      <c r="AE162" s="177"/>
      <c r="AF162" s="107"/>
      <c r="AG162" s="444">
        <f t="shared" si="10"/>
        <v>0</v>
      </c>
      <c r="AH162" s="177"/>
      <c r="AI162" s="177"/>
      <c r="AJ162" s="177"/>
      <c r="AK162" s="177"/>
      <c r="AL162" s="177"/>
      <c r="AM162" s="177"/>
      <c r="AN162" s="177"/>
      <c r="AO162" s="177"/>
      <c r="AP162" s="177"/>
      <c r="AQ162" s="177"/>
      <c r="AR162" s="177"/>
      <c r="AS162" s="107"/>
      <c r="AT162" s="444">
        <f t="shared" si="8"/>
        <v>0</v>
      </c>
      <c r="AU162" s="177"/>
      <c r="AV162" s="177"/>
      <c r="AW162" s="177"/>
      <c r="AX162" s="177"/>
      <c r="AY162" s="177"/>
      <c r="AZ162" s="177"/>
      <c r="BA162" s="177"/>
      <c r="BB162" s="177"/>
      <c r="BC162" s="177"/>
      <c r="BD162" s="177"/>
      <c r="BE162" s="228"/>
      <c r="BF162" s="237"/>
      <c r="BG162" s="229"/>
      <c r="BH162" s="229"/>
      <c r="BI162" s="108"/>
    </row>
    <row r="163" spans="1:61" s="100" customFormat="1" ht="15">
      <c r="A163" s="177"/>
      <c r="B163" s="111"/>
      <c r="C163" s="35"/>
      <c r="D163" s="177"/>
      <c r="E163" s="111"/>
      <c r="F163" s="178"/>
      <c r="G163" s="178"/>
      <c r="H163" s="175"/>
      <c r="I163" s="177"/>
      <c r="J163" s="177"/>
      <c r="K163" s="177"/>
      <c r="L163" s="177"/>
      <c r="M163" s="177"/>
      <c r="N163" s="177"/>
      <c r="O163" s="177"/>
      <c r="P163" s="177"/>
      <c r="Q163" s="177"/>
      <c r="R163" s="177"/>
      <c r="S163" s="107"/>
      <c r="T163" s="521">
        <f t="shared" si="9"/>
        <v>0</v>
      </c>
      <c r="U163" s="177"/>
      <c r="V163" s="177"/>
      <c r="W163" s="177"/>
      <c r="X163" s="177"/>
      <c r="Y163" s="177"/>
      <c r="Z163" s="177"/>
      <c r="AA163" s="177"/>
      <c r="AB163" s="177"/>
      <c r="AC163" s="177"/>
      <c r="AD163" s="177"/>
      <c r="AE163" s="177"/>
      <c r="AF163" s="107"/>
      <c r="AG163" s="444">
        <f t="shared" si="10"/>
        <v>0</v>
      </c>
      <c r="AH163" s="177"/>
      <c r="AI163" s="177"/>
      <c r="AJ163" s="177"/>
      <c r="AK163" s="177"/>
      <c r="AL163" s="177"/>
      <c r="AM163" s="177"/>
      <c r="AN163" s="177"/>
      <c r="AO163" s="177"/>
      <c r="AP163" s="177"/>
      <c r="AQ163" s="177"/>
      <c r="AR163" s="177"/>
      <c r="AS163" s="107"/>
      <c r="AT163" s="444">
        <f t="shared" si="8"/>
        <v>0</v>
      </c>
      <c r="AU163" s="177"/>
      <c r="AV163" s="177"/>
      <c r="AW163" s="177"/>
      <c r="AX163" s="177"/>
      <c r="AY163" s="177"/>
      <c r="AZ163" s="177"/>
      <c r="BA163" s="177"/>
      <c r="BB163" s="177"/>
      <c r="BC163" s="177"/>
      <c r="BD163" s="177"/>
      <c r="BE163" s="228"/>
      <c r="BF163" s="237"/>
      <c r="BG163" s="229"/>
      <c r="BH163" s="229"/>
      <c r="BI163" s="108"/>
    </row>
    <row r="164" spans="1:61" s="100" customFormat="1" ht="15">
      <c r="A164" s="177"/>
      <c r="B164" s="111"/>
      <c r="C164" s="35"/>
      <c r="D164" s="177"/>
      <c r="E164" s="111"/>
      <c r="F164" s="178"/>
      <c r="G164" s="178"/>
      <c r="H164" s="175"/>
      <c r="I164" s="177"/>
      <c r="J164" s="177"/>
      <c r="K164" s="177"/>
      <c r="L164" s="177"/>
      <c r="M164" s="177"/>
      <c r="N164" s="177"/>
      <c r="O164" s="177"/>
      <c r="P164" s="177"/>
      <c r="Q164" s="177"/>
      <c r="R164" s="177"/>
      <c r="S164" s="107"/>
      <c r="T164" s="521">
        <f t="shared" si="9"/>
        <v>0</v>
      </c>
      <c r="U164" s="177"/>
      <c r="V164" s="177"/>
      <c r="W164" s="177"/>
      <c r="X164" s="177"/>
      <c r="Y164" s="177"/>
      <c r="Z164" s="177"/>
      <c r="AA164" s="177"/>
      <c r="AB164" s="177"/>
      <c r="AC164" s="177"/>
      <c r="AD164" s="177"/>
      <c r="AE164" s="177"/>
      <c r="AF164" s="107"/>
      <c r="AG164" s="444">
        <f t="shared" si="10"/>
        <v>0</v>
      </c>
      <c r="AH164" s="177"/>
      <c r="AI164" s="177"/>
      <c r="AJ164" s="177"/>
      <c r="AK164" s="177"/>
      <c r="AL164" s="177"/>
      <c r="AM164" s="177"/>
      <c r="AN164" s="177"/>
      <c r="AO164" s="177"/>
      <c r="AP164" s="177"/>
      <c r="AQ164" s="177"/>
      <c r="AR164" s="177"/>
      <c r="AS164" s="107"/>
      <c r="AT164" s="444">
        <f t="shared" si="8"/>
        <v>0</v>
      </c>
      <c r="AU164" s="177"/>
      <c r="AV164" s="177"/>
      <c r="AW164" s="177"/>
      <c r="AX164" s="177"/>
      <c r="AY164" s="177"/>
      <c r="AZ164" s="177"/>
      <c r="BA164" s="177"/>
      <c r="BB164" s="177"/>
      <c r="BC164" s="177"/>
      <c r="BD164" s="177"/>
      <c r="BE164" s="228"/>
      <c r="BF164" s="237"/>
      <c r="BG164" s="229"/>
      <c r="BH164" s="229"/>
      <c r="BI164" s="108"/>
    </row>
    <row r="165" spans="1:61" s="100" customFormat="1" ht="15">
      <c r="A165" s="177"/>
      <c r="B165" s="111"/>
      <c r="C165" s="35"/>
      <c r="D165" s="177"/>
      <c r="E165" s="111"/>
      <c r="F165" s="178"/>
      <c r="G165" s="178"/>
      <c r="H165" s="175"/>
      <c r="I165" s="177"/>
      <c r="J165" s="177"/>
      <c r="K165" s="177"/>
      <c r="L165" s="177"/>
      <c r="M165" s="177"/>
      <c r="N165" s="177"/>
      <c r="O165" s="177"/>
      <c r="P165" s="177"/>
      <c r="Q165" s="177"/>
      <c r="R165" s="177"/>
      <c r="S165" s="107"/>
      <c r="T165" s="521">
        <f t="shared" si="9"/>
        <v>0</v>
      </c>
      <c r="U165" s="177"/>
      <c r="V165" s="177"/>
      <c r="W165" s="177"/>
      <c r="X165" s="177"/>
      <c r="Y165" s="177"/>
      <c r="Z165" s="177"/>
      <c r="AA165" s="177"/>
      <c r="AB165" s="177"/>
      <c r="AC165" s="177"/>
      <c r="AD165" s="177"/>
      <c r="AE165" s="177"/>
      <c r="AF165" s="107"/>
      <c r="AG165" s="444">
        <f t="shared" si="10"/>
        <v>0</v>
      </c>
      <c r="AH165" s="177"/>
      <c r="AI165" s="177"/>
      <c r="AJ165" s="177"/>
      <c r="AK165" s="177"/>
      <c r="AL165" s="177"/>
      <c r="AM165" s="177"/>
      <c r="AN165" s="177"/>
      <c r="AO165" s="177"/>
      <c r="AP165" s="177"/>
      <c r="AQ165" s="177"/>
      <c r="AR165" s="177"/>
      <c r="AS165" s="107"/>
      <c r="AT165" s="444">
        <f t="shared" si="8"/>
        <v>0</v>
      </c>
      <c r="AU165" s="177"/>
      <c r="AV165" s="177"/>
      <c r="AW165" s="177"/>
      <c r="AX165" s="177"/>
      <c r="AY165" s="177"/>
      <c r="AZ165" s="177"/>
      <c r="BA165" s="177"/>
      <c r="BB165" s="177"/>
      <c r="BC165" s="177"/>
      <c r="BD165" s="177"/>
      <c r="BE165" s="228"/>
      <c r="BF165" s="237"/>
      <c r="BG165" s="229"/>
      <c r="BH165" s="229"/>
      <c r="BI165" s="108"/>
    </row>
    <row r="166" spans="1:61" s="38" customFormat="1" ht="15.75">
      <c r="A166" s="177"/>
      <c r="B166" s="111"/>
      <c r="C166" s="35"/>
      <c r="D166" s="177"/>
      <c r="E166" s="111"/>
      <c r="F166" s="178"/>
      <c r="G166" s="178"/>
      <c r="H166" s="175"/>
      <c r="I166" s="177"/>
      <c r="J166" s="177"/>
      <c r="K166" s="177"/>
      <c r="L166" s="177"/>
      <c r="M166" s="177"/>
      <c r="N166" s="177"/>
      <c r="O166" s="177"/>
      <c r="P166" s="177"/>
      <c r="Q166" s="177"/>
      <c r="R166" s="177"/>
      <c r="S166" s="107"/>
      <c r="T166" s="521">
        <f t="shared" si="9"/>
        <v>0</v>
      </c>
      <c r="U166" s="177"/>
      <c r="V166" s="177"/>
      <c r="W166" s="177"/>
      <c r="X166" s="177"/>
      <c r="Y166" s="177"/>
      <c r="Z166" s="177"/>
      <c r="AA166" s="177"/>
      <c r="AB166" s="177"/>
      <c r="AC166" s="177"/>
      <c r="AD166" s="177"/>
      <c r="AE166" s="177"/>
      <c r="AF166" s="107"/>
      <c r="AG166" s="444">
        <f t="shared" si="10"/>
        <v>0</v>
      </c>
      <c r="AH166" s="177"/>
      <c r="AI166" s="177"/>
      <c r="AJ166" s="177"/>
      <c r="AK166" s="177"/>
      <c r="AL166" s="177"/>
      <c r="AM166" s="177"/>
      <c r="AN166" s="177"/>
      <c r="AO166" s="177"/>
      <c r="AP166" s="177"/>
      <c r="AQ166" s="177"/>
      <c r="AR166" s="177"/>
      <c r="AS166" s="107"/>
      <c r="AT166" s="444">
        <f t="shared" si="8"/>
        <v>0</v>
      </c>
      <c r="AU166" s="177"/>
      <c r="AV166" s="177"/>
      <c r="AW166" s="177"/>
      <c r="AX166" s="177"/>
      <c r="AY166" s="177"/>
      <c r="AZ166" s="177"/>
      <c r="BA166" s="177"/>
      <c r="BB166" s="177"/>
      <c r="BC166" s="177"/>
      <c r="BD166" s="177"/>
      <c r="BE166" s="228"/>
      <c r="BF166" s="237"/>
      <c r="BG166" s="229"/>
      <c r="BH166" s="229"/>
      <c r="BI166" s="108"/>
    </row>
    <row r="167" spans="1:61" s="38" customFormat="1" ht="15.75">
      <c r="A167" s="177"/>
      <c r="B167" s="111"/>
      <c r="C167" s="35"/>
      <c r="D167" s="177"/>
      <c r="E167" s="111"/>
      <c r="F167" s="178"/>
      <c r="G167" s="178"/>
      <c r="H167" s="175"/>
      <c r="I167" s="177"/>
      <c r="J167" s="177"/>
      <c r="K167" s="177"/>
      <c r="L167" s="177"/>
      <c r="M167" s="177"/>
      <c r="N167" s="177"/>
      <c r="O167" s="177"/>
      <c r="P167" s="177"/>
      <c r="Q167" s="177"/>
      <c r="R167" s="177"/>
      <c r="S167" s="107"/>
      <c r="T167" s="521">
        <f t="shared" si="9"/>
        <v>0</v>
      </c>
      <c r="U167" s="177"/>
      <c r="V167" s="177"/>
      <c r="W167" s="177"/>
      <c r="X167" s="177"/>
      <c r="Y167" s="177"/>
      <c r="Z167" s="177"/>
      <c r="AA167" s="177"/>
      <c r="AB167" s="177"/>
      <c r="AC167" s="177"/>
      <c r="AD167" s="177"/>
      <c r="AE167" s="177"/>
      <c r="AF167" s="107"/>
      <c r="AG167" s="444">
        <f t="shared" si="10"/>
        <v>0</v>
      </c>
      <c r="AH167" s="177"/>
      <c r="AI167" s="177"/>
      <c r="AJ167" s="177"/>
      <c r="AK167" s="177"/>
      <c r="AL167" s="177"/>
      <c r="AM167" s="177"/>
      <c r="AN167" s="177"/>
      <c r="AO167" s="177"/>
      <c r="AP167" s="177"/>
      <c r="AQ167" s="177"/>
      <c r="AR167" s="177"/>
      <c r="AS167" s="107"/>
      <c r="AT167" s="444">
        <f t="shared" si="8"/>
        <v>0</v>
      </c>
      <c r="AU167" s="177"/>
      <c r="AV167" s="177"/>
      <c r="AW167" s="177"/>
      <c r="AX167" s="177"/>
      <c r="AY167" s="177"/>
      <c r="AZ167" s="177"/>
      <c r="BA167" s="177"/>
      <c r="BB167" s="177"/>
      <c r="BC167" s="177"/>
      <c r="BD167" s="177"/>
      <c r="BE167" s="228"/>
      <c r="BF167" s="237"/>
      <c r="BG167" s="229"/>
      <c r="BH167" s="229"/>
      <c r="BI167" s="108"/>
    </row>
    <row r="168" spans="1:61" s="40" customFormat="1" ht="15">
      <c r="A168" s="177"/>
      <c r="B168" s="111"/>
      <c r="C168" s="35"/>
      <c r="D168" s="177"/>
      <c r="E168" s="111"/>
      <c r="F168" s="178"/>
      <c r="G168" s="178"/>
      <c r="H168" s="175"/>
      <c r="I168" s="177"/>
      <c r="J168" s="177"/>
      <c r="K168" s="177"/>
      <c r="L168" s="177"/>
      <c r="M168" s="177"/>
      <c r="N168" s="177"/>
      <c r="O168" s="177"/>
      <c r="P168" s="177"/>
      <c r="Q168" s="177"/>
      <c r="R168" s="177"/>
      <c r="S168" s="107"/>
      <c r="T168" s="521">
        <f t="shared" si="9"/>
        <v>0</v>
      </c>
      <c r="U168" s="177"/>
      <c r="V168" s="177"/>
      <c r="W168" s="177"/>
      <c r="X168" s="177"/>
      <c r="Y168" s="177"/>
      <c r="Z168" s="177"/>
      <c r="AA168" s="177"/>
      <c r="AB168" s="177"/>
      <c r="AC168" s="177"/>
      <c r="AD168" s="177"/>
      <c r="AE168" s="177"/>
      <c r="AF168" s="107"/>
      <c r="AG168" s="444">
        <f t="shared" si="10"/>
        <v>0</v>
      </c>
      <c r="AH168" s="177"/>
      <c r="AI168" s="177"/>
      <c r="AJ168" s="177"/>
      <c r="AK168" s="177"/>
      <c r="AL168" s="177"/>
      <c r="AM168" s="177"/>
      <c r="AN168" s="177"/>
      <c r="AO168" s="177"/>
      <c r="AP168" s="177"/>
      <c r="AQ168" s="177"/>
      <c r="AR168" s="177"/>
      <c r="AS168" s="107"/>
      <c r="AT168" s="444">
        <f t="shared" si="8"/>
        <v>0</v>
      </c>
      <c r="AU168" s="177"/>
      <c r="AV168" s="177"/>
      <c r="AW168" s="177"/>
      <c r="AX168" s="177"/>
      <c r="AY168" s="177"/>
      <c r="AZ168" s="177"/>
      <c r="BA168" s="177"/>
      <c r="BB168" s="177"/>
      <c r="BC168" s="177"/>
      <c r="BD168" s="177"/>
      <c r="BE168" s="228"/>
      <c r="BF168" s="237"/>
      <c r="BG168" s="229"/>
      <c r="BH168" s="229"/>
      <c r="BI168" s="108"/>
    </row>
    <row r="169" spans="1:61" s="39" customFormat="1" ht="15">
      <c r="A169" s="177"/>
      <c r="B169" s="111"/>
      <c r="C169" s="35"/>
      <c r="D169" s="177"/>
      <c r="E169" s="111"/>
      <c r="F169" s="178"/>
      <c r="G169" s="178"/>
      <c r="H169" s="175"/>
      <c r="I169" s="177"/>
      <c r="J169" s="177"/>
      <c r="K169" s="177"/>
      <c r="L169" s="177"/>
      <c r="M169" s="177"/>
      <c r="N169" s="177"/>
      <c r="O169" s="177"/>
      <c r="P169" s="177"/>
      <c r="Q169" s="177"/>
      <c r="R169" s="177"/>
      <c r="S169" s="107"/>
      <c r="T169" s="521">
        <f t="shared" si="9"/>
        <v>0</v>
      </c>
      <c r="U169" s="177"/>
      <c r="V169" s="177"/>
      <c r="W169" s="177"/>
      <c r="X169" s="177"/>
      <c r="Y169" s="177"/>
      <c r="Z169" s="177"/>
      <c r="AA169" s="177"/>
      <c r="AB169" s="177"/>
      <c r="AC169" s="177"/>
      <c r="AD169" s="177"/>
      <c r="AE169" s="177"/>
      <c r="AF169" s="107"/>
      <c r="AG169" s="444">
        <f t="shared" si="10"/>
        <v>0</v>
      </c>
      <c r="AH169" s="177"/>
      <c r="AI169" s="177"/>
      <c r="AJ169" s="177"/>
      <c r="AK169" s="177"/>
      <c r="AL169" s="177"/>
      <c r="AM169" s="177"/>
      <c r="AN169" s="177"/>
      <c r="AO169" s="177"/>
      <c r="AP169" s="177"/>
      <c r="AQ169" s="177"/>
      <c r="AR169" s="177"/>
      <c r="AS169" s="107"/>
      <c r="AT169" s="444">
        <f t="shared" si="8"/>
        <v>0</v>
      </c>
      <c r="AU169" s="177"/>
      <c r="AV169" s="177"/>
      <c r="AW169" s="177"/>
      <c r="AX169" s="177"/>
      <c r="AY169" s="177"/>
      <c r="AZ169" s="177"/>
      <c r="BA169" s="177"/>
      <c r="BB169" s="177"/>
      <c r="BC169" s="177"/>
      <c r="BD169" s="177"/>
      <c r="BE169" s="228"/>
      <c r="BF169" s="237"/>
      <c r="BG169" s="229"/>
      <c r="BH169" s="229"/>
      <c r="BI169" s="108"/>
    </row>
    <row r="170" spans="1:61" s="39" customFormat="1" ht="15">
      <c r="A170" s="177"/>
      <c r="B170" s="111"/>
      <c r="C170" s="35"/>
      <c r="D170" s="177"/>
      <c r="E170" s="111"/>
      <c r="F170" s="178"/>
      <c r="G170" s="178"/>
      <c r="H170" s="175"/>
      <c r="I170" s="177"/>
      <c r="J170" s="177"/>
      <c r="K170" s="177"/>
      <c r="L170" s="177"/>
      <c r="M170" s="177"/>
      <c r="N170" s="177"/>
      <c r="O170" s="177"/>
      <c r="P170" s="177"/>
      <c r="Q170" s="177"/>
      <c r="R170" s="177"/>
      <c r="S170" s="107"/>
      <c r="T170" s="521">
        <f t="shared" si="9"/>
        <v>0</v>
      </c>
      <c r="U170" s="177"/>
      <c r="V170" s="177"/>
      <c r="W170" s="177"/>
      <c r="X170" s="177"/>
      <c r="Y170" s="177"/>
      <c r="Z170" s="177"/>
      <c r="AA170" s="177"/>
      <c r="AB170" s="177"/>
      <c r="AC170" s="177"/>
      <c r="AD170" s="177"/>
      <c r="AE170" s="177"/>
      <c r="AF170" s="107"/>
      <c r="AG170" s="444">
        <f t="shared" si="10"/>
        <v>0</v>
      </c>
      <c r="AH170" s="177"/>
      <c r="AI170" s="177"/>
      <c r="AJ170" s="177"/>
      <c r="AK170" s="177"/>
      <c r="AL170" s="177"/>
      <c r="AM170" s="177"/>
      <c r="AN170" s="177"/>
      <c r="AO170" s="177"/>
      <c r="AP170" s="177"/>
      <c r="AQ170" s="177"/>
      <c r="AR170" s="177"/>
      <c r="AS170" s="107"/>
      <c r="AT170" s="444">
        <f t="shared" si="8"/>
        <v>0</v>
      </c>
      <c r="AU170" s="177"/>
      <c r="AV170" s="177"/>
      <c r="AW170" s="177"/>
      <c r="AX170" s="177"/>
      <c r="AY170" s="177"/>
      <c r="AZ170" s="177"/>
      <c r="BA170" s="177"/>
      <c r="BB170" s="177"/>
      <c r="BC170" s="177"/>
      <c r="BD170" s="177"/>
      <c r="BE170" s="228"/>
      <c r="BF170" s="237"/>
      <c r="BG170" s="229"/>
      <c r="BH170" s="229"/>
      <c r="BI170" s="108"/>
    </row>
    <row r="171" spans="1:61" s="39" customFormat="1" ht="15">
      <c r="A171" s="177"/>
      <c r="B171" s="111"/>
      <c r="C171" s="35"/>
      <c r="D171" s="177"/>
      <c r="E171" s="111"/>
      <c r="F171" s="178"/>
      <c r="G171" s="178"/>
      <c r="H171" s="175"/>
      <c r="I171" s="177"/>
      <c r="J171" s="177"/>
      <c r="K171" s="177"/>
      <c r="L171" s="177"/>
      <c r="M171" s="177"/>
      <c r="N171" s="177"/>
      <c r="O171" s="177"/>
      <c r="P171" s="177"/>
      <c r="Q171" s="177"/>
      <c r="R171" s="177"/>
      <c r="S171" s="107"/>
      <c r="T171" s="521">
        <f t="shared" si="9"/>
        <v>0</v>
      </c>
      <c r="U171" s="177"/>
      <c r="V171" s="177"/>
      <c r="W171" s="177"/>
      <c r="X171" s="177"/>
      <c r="Y171" s="177"/>
      <c r="Z171" s="177"/>
      <c r="AA171" s="177"/>
      <c r="AB171" s="177"/>
      <c r="AC171" s="177"/>
      <c r="AD171" s="177"/>
      <c r="AE171" s="177"/>
      <c r="AF171" s="107"/>
      <c r="AG171" s="444">
        <f t="shared" si="10"/>
        <v>0</v>
      </c>
      <c r="AH171" s="177"/>
      <c r="AI171" s="177"/>
      <c r="AJ171" s="177"/>
      <c r="AK171" s="177"/>
      <c r="AL171" s="177"/>
      <c r="AM171" s="177"/>
      <c r="AN171" s="177"/>
      <c r="AO171" s="177"/>
      <c r="AP171" s="177"/>
      <c r="AQ171" s="177"/>
      <c r="AR171" s="177"/>
      <c r="AS171" s="107"/>
      <c r="AT171" s="444">
        <f t="shared" si="8"/>
        <v>0</v>
      </c>
      <c r="AU171" s="177"/>
      <c r="AV171" s="177"/>
      <c r="AW171" s="177"/>
      <c r="AX171" s="177"/>
      <c r="AY171" s="177"/>
      <c r="AZ171" s="177"/>
      <c r="BA171" s="177"/>
      <c r="BB171" s="177"/>
      <c r="BC171" s="177"/>
      <c r="BD171" s="177"/>
      <c r="BE171" s="228"/>
      <c r="BF171" s="237"/>
      <c r="BG171" s="229"/>
      <c r="BH171" s="229"/>
      <c r="BI171" s="108"/>
    </row>
    <row r="172" spans="1:61" s="39" customFormat="1" ht="15">
      <c r="A172" s="177"/>
      <c r="B172" s="111"/>
      <c r="C172" s="35"/>
      <c r="D172" s="177"/>
      <c r="E172" s="111"/>
      <c r="F172" s="178"/>
      <c r="G172" s="178"/>
      <c r="H172" s="175"/>
      <c r="I172" s="177"/>
      <c r="J172" s="177"/>
      <c r="K172" s="177"/>
      <c r="L172" s="177"/>
      <c r="M172" s="177"/>
      <c r="N172" s="177"/>
      <c r="O172" s="177"/>
      <c r="P172" s="177"/>
      <c r="Q172" s="177"/>
      <c r="R172" s="177"/>
      <c r="S172" s="107"/>
      <c r="T172" s="521">
        <f t="shared" si="9"/>
        <v>0</v>
      </c>
      <c r="U172" s="177"/>
      <c r="V172" s="177"/>
      <c r="W172" s="177"/>
      <c r="X172" s="177"/>
      <c r="Y172" s="177"/>
      <c r="Z172" s="177"/>
      <c r="AA172" s="177"/>
      <c r="AB172" s="177"/>
      <c r="AC172" s="177"/>
      <c r="AD172" s="177"/>
      <c r="AE172" s="177"/>
      <c r="AF172" s="107"/>
      <c r="AG172" s="444">
        <f t="shared" si="10"/>
        <v>0</v>
      </c>
      <c r="AH172" s="177"/>
      <c r="AI172" s="177"/>
      <c r="AJ172" s="177"/>
      <c r="AK172" s="177"/>
      <c r="AL172" s="177"/>
      <c r="AM172" s="177"/>
      <c r="AN172" s="177"/>
      <c r="AO172" s="177"/>
      <c r="AP172" s="177"/>
      <c r="AQ172" s="177"/>
      <c r="AR172" s="177"/>
      <c r="AS172" s="107"/>
      <c r="AT172" s="444">
        <f t="shared" si="8"/>
        <v>0</v>
      </c>
      <c r="AU172" s="177"/>
      <c r="AV172" s="177"/>
      <c r="AW172" s="177"/>
      <c r="AX172" s="177"/>
      <c r="AY172" s="177"/>
      <c r="AZ172" s="177"/>
      <c r="BA172" s="177"/>
      <c r="BB172" s="177"/>
      <c r="BC172" s="177"/>
      <c r="BD172" s="177"/>
      <c r="BE172" s="228"/>
      <c r="BF172" s="237"/>
      <c r="BG172" s="229"/>
      <c r="BH172" s="229"/>
      <c r="BI172" s="108"/>
    </row>
    <row r="173" spans="1:61" s="39" customFormat="1" ht="15">
      <c r="A173" s="177"/>
      <c r="B173" s="111"/>
      <c r="C173" s="35"/>
      <c r="D173" s="177"/>
      <c r="E173" s="111"/>
      <c r="F173" s="178"/>
      <c r="G173" s="178"/>
      <c r="H173" s="175"/>
      <c r="I173" s="177"/>
      <c r="J173" s="177"/>
      <c r="K173" s="177"/>
      <c r="L173" s="177"/>
      <c r="M173" s="177"/>
      <c r="N173" s="177"/>
      <c r="O173" s="177"/>
      <c r="P173" s="177"/>
      <c r="Q173" s="177"/>
      <c r="R173" s="177"/>
      <c r="S173" s="107"/>
      <c r="T173" s="521">
        <f t="shared" si="9"/>
        <v>0</v>
      </c>
      <c r="U173" s="177"/>
      <c r="V173" s="177"/>
      <c r="W173" s="177"/>
      <c r="X173" s="177"/>
      <c r="Y173" s="177"/>
      <c r="Z173" s="177"/>
      <c r="AA173" s="177"/>
      <c r="AB173" s="177"/>
      <c r="AC173" s="177"/>
      <c r="AD173" s="177"/>
      <c r="AE173" s="177"/>
      <c r="AF173" s="107"/>
      <c r="AG173" s="444">
        <f t="shared" si="10"/>
        <v>0</v>
      </c>
      <c r="AH173" s="177"/>
      <c r="AI173" s="177"/>
      <c r="AJ173" s="177"/>
      <c r="AK173" s="177"/>
      <c r="AL173" s="177"/>
      <c r="AM173" s="177"/>
      <c r="AN173" s="177"/>
      <c r="AO173" s="177"/>
      <c r="AP173" s="177"/>
      <c r="AQ173" s="177"/>
      <c r="AR173" s="177"/>
      <c r="AS173" s="107"/>
      <c r="AT173" s="444">
        <f t="shared" si="8"/>
        <v>0</v>
      </c>
      <c r="AU173" s="177"/>
      <c r="AV173" s="177"/>
      <c r="AW173" s="177"/>
      <c r="AX173" s="177"/>
      <c r="AY173" s="177"/>
      <c r="AZ173" s="177"/>
      <c r="BA173" s="177"/>
      <c r="BB173" s="177"/>
      <c r="BC173" s="177"/>
      <c r="BD173" s="177"/>
      <c r="BE173" s="228"/>
      <c r="BF173" s="237"/>
      <c r="BG173" s="229"/>
      <c r="BH173" s="229"/>
      <c r="BI173" s="108"/>
    </row>
    <row r="174" spans="1:61" s="39" customFormat="1" ht="15">
      <c r="A174" s="177"/>
      <c r="B174" s="111"/>
      <c r="C174" s="35"/>
      <c r="D174" s="177"/>
      <c r="E174" s="111"/>
      <c r="F174" s="178"/>
      <c r="G174" s="178"/>
      <c r="H174" s="175"/>
      <c r="I174" s="177"/>
      <c r="J174" s="177"/>
      <c r="K174" s="177"/>
      <c r="L174" s="177"/>
      <c r="M174" s="177"/>
      <c r="N174" s="177"/>
      <c r="O174" s="177"/>
      <c r="P174" s="177"/>
      <c r="Q174" s="177"/>
      <c r="R174" s="177"/>
      <c r="S174" s="107"/>
      <c r="T174" s="521">
        <f t="shared" si="9"/>
        <v>0</v>
      </c>
      <c r="U174" s="177"/>
      <c r="V174" s="177"/>
      <c r="W174" s="177"/>
      <c r="X174" s="177"/>
      <c r="Y174" s="177"/>
      <c r="Z174" s="177"/>
      <c r="AA174" s="177"/>
      <c r="AB174" s="177"/>
      <c r="AC174" s="177"/>
      <c r="AD174" s="177"/>
      <c r="AE174" s="177"/>
      <c r="AF174" s="107"/>
      <c r="AG174" s="444">
        <f t="shared" si="10"/>
        <v>0</v>
      </c>
      <c r="AH174" s="177"/>
      <c r="AI174" s="177"/>
      <c r="AJ174" s="177"/>
      <c r="AK174" s="177"/>
      <c r="AL174" s="177"/>
      <c r="AM174" s="177"/>
      <c r="AN174" s="177"/>
      <c r="AO174" s="177"/>
      <c r="AP174" s="177"/>
      <c r="AQ174" s="177"/>
      <c r="AR174" s="177"/>
      <c r="AS174" s="107"/>
      <c r="AT174" s="444">
        <f t="shared" si="8"/>
        <v>0</v>
      </c>
      <c r="AU174" s="177"/>
      <c r="AV174" s="177"/>
      <c r="AW174" s="177"/>
      <c r="AX174" s="177"/>
      <c r="AY174" s="177"/>
      <c r="AZ174" s="177"/>
      <c r="BA174" s="177"/>
      <c r="BB174" s="177"/>
      <c r="BC174" s="177"/>
      <c r="BD174" s="177"/>
      <c r="BE174" s="228"/>
      <c r="BF174" s="237"/>
      <c r="BG174" s="229"/>
      <c r="BH174" s="229"/>
      <c r="BI174" s="108"/>
    </row>
    <row r="175" spans="1:61" s="39" customFormat="1" ht="15">
      <c r="A175" s="177"/>
      <c r="B175" s="111"/>
      <c r="C175" s="35"/>
      <c r="D175" s="177"/>
      <c r="E175" s="111"/>
      <c r="F175" s="178"/>
      <c r="G175" s="178"/>
      <c r="H175" s="175"/>
      <c r="I175" s="177"/>
      <c r="J175" s="177"/>
      <c r="K175" s="177"/>
      <c r="L175" s="177"/>
      <c r="M175" s="177"/>
      <c r="N175" s="177"/>
      <c r="O175" s="177"/>
      <c r="P175" s="177"/>
      <c r="Q175" s="177"/>
      <c r="R175" s="177"/>
      <c r="S175" s="107"/>
      <c r="T175" s="521">
        <f t="shared" si="9"/>
        <v>0</v>
      </c>
      <c r="U175" s="177"/>
      <c r="V175" s="177"/>
      <c r="W175" s="177"/>
      <c r="X175" s="177"/>
      <c r="Y175" s="177"/>
      <c r="Z175" s="177"/>
      <c r="AA175" s="177"/>
      <c r="AB175" s="177"/>
      <c r="AC175" s="177"/>
      <c r="AD175" s="177"/>
      <c r="AE175" s="177"/>
      <c r="AF175" s="107"/>
      <c r="AG175" s="444">
        <f t="shared" si="10"/>
        <v>0</v>
      </c>
      <c r="AH175" s="177"/>
      <c r="AI175" s="177"/>
      <c r="AJ175" s="177"/>
      <c r="AK175" s="177"/>
      <c r="AL175" s="177"/>
      <c r="AM175" s="177"/>
      <c r="AN175" s="177"/>
      <c r="AO175" s="177"/>
      <c r="AP175" s="177"/>
      <c r="AQ175" s="177"/>
      <c r="AR175" s="177"/>
      <c r="AS175" s="107"/>
      <c r="AT175" s="444">
        <f t="shared" si="8"/>
        <v>0</v>
      </c>
      <c r="AU175" s="177"/>
      <c r="AV175" s="177"/>
      <c r="AW175" s="177"/>
      <c r="AX175" s="177"/>
      <c r="AY175" s="177"/>
      <c r="AZ175" s="177"/>
      <c r="BA175" s="177"/>
      <c r="BB175" s="177"/>
      <c r="BC175" s="177"/>
      <c r="BD175" s="177"/>
      <c r="BE175" s="228"/>
      <c r="BF175" s="237"/>
      <c r="BG175" s="229"/>
      <c r="BH175" s="229"/>
      <c r="BI175" s="108"/>
    </row>
    <row r="176" spans="1:61" s="39" customFormat="1" ht="15">
      <c r="A176" s="177"/>
      <c r="B176" s="111"/>
      <c r="C176" s="35"/>
      <c r="D176" s="177"/>
      <c r="E176" s="111"/>
      <c r="F176" s="178"/>
      <c r="G176" s="178"/>
      <c r="H176" s="175"/>
      <c r="I176" s="177"/>
      <c r="J176" s="177"/>
      <c r="K176" s="177"/>
      <c r="L176" s="177"/>
      <c r="M176" s="177"/>
      <c r="N176" s="177"/>
      <c r="O176" s="177"/>
      <c r="P176" s="177"/>
      <c r="Q176" s="177"/>
      <c r="R176" s="177"/>
      <c r="S176" s="107"/>
      <c r="T176" s="521">
        <f t="shared" si="9"/>
        <v>0</v>
      </c>
      <c r="U176" s="177"/>
      <c r="V176" s="177"/>
      <c r="W176" s="177"/>
      <c r="X176" s="177"/>
      <c r="Y176" s="177"/>
      <c r="Z176" s="177"/>
      <c r="AA176" s="177"/>
      <c r="AB176" s="177"/>
      <c r="AC176" s="177"/>
      <c r="AD176" s="177"/>
      <c r="AE176" s="177"/>
      <c r="AF176" s="107"/>
      <c r="AG176" s="444">
        <f t="shared" si="10"/>
        <v>0</v>
      </c>
      <c r="AH176" s="177"/>
      <c r="AI176" s="177"/>
      <c r="AJ176" s="177"/>
      <c r="AK176" s="177"/>
      <c r="AL176" s="177"/>
      <c r="AM176" s="177"/>
      <c r="AN176" s="177"/>
      <c r="AO176" s="177"/>
      <c r="AP176" s="177"/>
      <c r="AQ176" s="177"/>
      <c r="AR176" s="177"/>
      <c r="AS176" s="107"/>
      <c r="AT176" s="444">
        <f t="shared" si="8"/>
        <v>0</v>
      </c>
      <c r="AU176" s="177"/>
      <c r="AV176" s="177"/>
      <c r="AW176" s="177"/>
      <c r="AX176" s="177"/>
      <c r="AY176" s="177"/>
      <c r="AZ176" s="177"/>
      <c r="BA176" s="177"/>
      <c r="BB176" s="177"/>
      <c r="BC176" s="177"/>
      <c r="BD176" s="177"/>
      <c r="BE176" s="228"/>
      <c r="BF176" s="237"/>
      <c r="BG176" s="229"/>
      <c r="BH176" s="229"/>
      <c r="BI176" s="108"/>
    </row>
    <row r="177" spans="1:61" s="39" customFormat="1" ht="15">
      <c r="A177" s="177"/>
      <c r="B177" s="111"/>
      <c r="C177" s="35"/>
      <c r="D177" s="177"/>
      <c r="E177" s="111"/>
      <c r="F177" s="178"/>
      <c r="G177" s="178"/>
      <c r="H177" s="175"/>
      <c r="I177" s="177"/>
      <c r="J177" s="177"/>
      <c r="K177" s="177"/>
      <c r="L177" s="177"/>
      <c r="M177" s="177"/>
      <c r="N177" s="177"/>
      <c r="O177" s="177"/>
      <c r="P177" s="177"/>
      <c r="Q177" s="177"/>
      <c r="R177" s="177"/>
      <c r="S177" s="107"/>
      <c r="T177" s="521">
        <f t="shared" si="9"/>
        <v>0</v>
      </c>
      <c r="U177" s="177"/>
      <c r="V177" s="177"/>
      <c r="W177" s="177"/>
      <c r="X177" s="177"/>
      <c r="Y177" s="177"/>
      <c r="Z177" s="177"/>
      <c r="AA177" s="177"/>
      <c r="AB177" s="177"/>
      <c r="AC177" s="177"/>
      <c r="AD177" s="177"/>
      <c r="AE177" s="177"/>
      <c r="AF177" s="107"/>
      <c r="AG177" s="444">
        <f t="shared" si="10"/>
        <v>0</v>
      </c>
      <c r="AH177" s="177"/>
      <c r="AI177" s="177"/>
      <c r="AJ177" s="177"/>
      <c r="AK177" s="177"/>
      <c r="AL177" s="177"/>
      <c r="AM177" s="177"/>
      <c r="AN177" s="177"/>
      <c r="AO177" s="177"/>
      <c r="AP177" s="177"/>
      <c r="AQ177" s="177"/>
      <c r="AR177" s="177"/>
      <c r="AS177" s="107"/>
      <c r="AT177" s="444">
        <f t="shared" si="8"/>
        <v>0</v>
      </c>
      <c r="AU177" s="177"/>
      <c r="AV177" s="177"/>
      <c r="AW177" s="177"/>
      <c r="AX177" s="177"/>
      <c r="AY177" s="177"/>
      <c r="AZ177" s="177"/>
      <c r="BA177" s="177"/>
      <c r="BB177" s="177"/>
      <c r="BC177" s="177"/>
      <c r="BD177" s="177"/>
      <c r="BE177" s="228"/>
      <c r="BF177" s="237"/>
      <c r="BG177" s="229"/>
      <c r="BH177" s="229"/>
      <c r="BI177" s="108"/>
    </row>
    <row r="178" spans="1:61" s="39" customFormat="1" ht="15">
      <c r="A178" s="177"/>
      <c r="B178" s="111"/>
      <c r="C178" s="35"/>
      <c r="D178" s="177"/>
      <c r="E178" s="111"/>
      <c r="F178" s="178"/>
      <c r="G178" s="178"/>
      <c r="H178" s="175"/>
      <c r="I178" s="177"/>
      <c r="J178" s="177"/>
      <c r="K178" s="177"/>
      <c r="L178" s="177"/>
      <c r="M178" s="177"/>
      <c r="N178" s="177"/>
      <c r="O178" s="177"/>
      <c r="P178" s="177"/>
      <c r="Q178" s="177"/>
      <c r="R178" s="177"/>
      <c r="S178" s="107"/>
      <c r="T178" s="521">
        <f t="shared" si="9"/>
        <v>0</v>
      </c>
      <c r="U178" s="177"/>
      <c r="V178" s="177"/>
      <c r="W178" s="177"/>
      <c r="X178" s="177"/>
      <c r="Y178" s="177"/>
      <c r="Z178" s="177"/>
      <c r="AA178" s="177"/>
      <c r="AB178" s="177"/>
      <c r="AC178" s="177"/>
      <c r="AD178" s="177"/>
      <c r="AE178" s="177"/>
      <c r="AF178" s="107"/>
      <c r="AG178" s="444">
        <f t="shared" si="10"/>
        <v>0</v>
      </c>
      <c r="AH178" s="177"/>
      <c r="AI178" s="177"/>
      <c r="AJ178" s="177"/>
      <c r="AK178" s="177"/>
      <c r="AL178" s="177"/>
      <c r="AM178" s="177"/>
      <c r="AN178" s="177"/>
      <c r="AO178" s="177"/>
      <c r="AP178" s="177"/>
      <c r="AQ178" s="177"/>
      <c r="AR178" s="177"/>
      <c r="AS178" s="107"/>
      <c r="AT178" s="444">
        <f t="shared" ref="AT178:AT241" si="12">SUM($AH178:$AR178)</f>
        <v>0</v>
      </c>
      <c r="AU178" s="177"/>
      <c r="AV178" s="177"/>
      <c r="AW178" s="177"/>
      <c r="AX178" s="177"/>
      <c r="AY178" s="177"/>
      <c r="AZ178" s="177"/>
      <c r="BA178" s="177"/>
      <c r="BB178" s="177"/>
      <c r="BC178" s="177"/>
      <c r="BD178" s="177"/>
      <c r="BE178" s="228"/>
      <c r="BF178" s="237"/>
      <c r="BG178" s="229"/>
      <c r="BH178" s="229"/>
      <c r="BI178" s="108"/>
    </row>
    <row r="179" spans="1:61" s="39" customFormat="1" ht="15">
      <c r="A179" s="177"/>
      <c r="B179" s="111"/>
      <c r="C179" s="35"/>
      <c r="D179" s="177"/>
      <c r="E179" s="111"/>
      <c r="F179" s="178"/>
      <c r="G179" s="178"/>
      <c r="H179" s="175"/>
      <c r="I179" s="177"/>
      <c r="J179" s="177"/>
      <c r="K179" s="177"/>
      <c r="L179" s="177"/>
      <c r="M179" s="177"/>
      <c r="N179" s="177"/>
      <c r="O179" s="177"/>
      <c r="P179" s="177"/>
      <c r="Q179" s="177"/>
      <c r="R179" s="177"/>
      <c r="S179" s="107"/>
      <c r="T179" s="521">
        <f t="shared" si="9"/>
        <v>0</v>
      </c>
      <c r="U179" s="177"/>
      <c r="V179" s="177"/>
      <c r="W179" s="177"/>
      <c r="X179" s="177"/>
      <c r="Y179" s="177"/>
      <c r="Z179" s="177"/>
      <c r="AA179" s="177"/>
      <c r="AB179" s="177"/>
      <c r="AC179" s="177"/>
      <c r="AD179" s="177"/>
      <c r="AE179" s="177"/>
      <c r="AF179" s="107"/>
      <c r="AG179" s="444">
        <f t="shared" si="10"/>
        <v>0</v>
      </c>
      <c r="AH179" s="177"/>
      <c r="AI179" s="177"/>
      <c r="AJ179" s="177"/>
      <c r="AK179" s="177"/>
      <c r="AL179" s="177"/>
      <c r="AM179" s="177"/>
      <c r="AN179" s="177"/>
      <c r="AO179" s="177"/>
      <c r="AP179" s="177"/>
      <c r="AQ179" s="177"/>
      <c r="AR179" s="177"/>
      <c r="AS179" s="107"/>
      <c r="AT179" s="444">
        <f t="shared" si="12"/>
        <v>0</v>
      </c>
      <c r="AU179" s="177"/>
      <c r="AV179" s="177"/>
      <c r="AW179" s="177"/>
      <c r="AX179" s="177"/>
      <c r="AY179" s="177"/>
      <c r="AZ179" s="177"/>
      <c r="BA179" s="177"/>
      <c r="BB179" s="177"/>
      <c r="BC179" s="177"/>
      <c r="BD179" s="177"/>
      <c r="BE179" s="228"/>
      <c r="BF179" s="237"/>
      <c r="BG179" s="229"/>
      <c r="BH179" s="229"/>
      <c r="BI179" s="108"/>
    </row>
    <row r="180" spans="1:61" s="41" customFormat="1" ht="15.75">
      <c r="A180" s="177"/>
      <c r="B180" s="111"/>
      <c r="C180" s="35"/>
      <c r="D180" s="177"/>
      <c r="E180" s="111"/>
      <c r="F180" s="178"/>
      <c r="G180" s="178"/>
      <c r="H180" s="175"/>
      <c r="I180" s="177"/>
      <c r="J180" s="177"/>
      <c r="K180" s="177"/>
      <c r="L180" s="177"/>
      <c r="M180" s="177"/>
      <c r="N180" s="177"/>
      <c r="O180" s="177"/>
      <c r="P180" s="177"/>
      <c r="Q180" s="177"/>
      <c r="R180" s="177"/>
      <c r="S180" s="107"/>
      <c r="T180" s="521">
        <f t="shared" si="9"/>
        <v>0</v>
      </c>
      <c r="U180" s="177"/>
      <c r="V180" s="177"/>
      <c r="W180" s="177"/>
      <c r="X180" s="177"/>
      <c r="Y180" s="177"/>
      <c r="Z180" s="177"/>
      <c r="AA180" s="177"/>
      <c r="AB180" s="177"/>
      <c r="AC180" s="177"/>
      <c r="AD180" s="177"/>
      <c r="AE180" s="177"/>
      <c r="AF180" s="107"/>
      <c r="AG180" s="444">
        <f t="shared" si="10"/>
        <v>0</v>
      </c>
      <c r="AH180" s="177"/>
      <c r="AI180" s="177"/>
      <c r="AJ180" s="177"/>
      <c r="AK180" s="177"/>
      <c r="AL180" s="177"/>
      <c r="AM180" s="177"/>
      <c r="AN180" s="177"/>
      <c r="AO180" s="177"/>
      <c r="AP180" s="177"/>
      <c r="AQ180" s="177"/>
      <c r="AR180" s="177"/>
      <c r="AS180" s="107"/>
      <c r="AT180" s="444">
        <f t="shared" si="12"/>
        <v>0</v>
      </c>
      <c r="AU180" s="177"/>
      <c r="AV180" s="177"/>
      <c r="AW180" s="177"/>
      <c r="AX180" s="177"/>
      <c r="AY180" s="177"/>
      <c r="AZ180" s="177"/>
      <c r="BA180" s="177"/>
      <c r="BB180" s="177"/>
      <c r="BC180" s="177"/>
      <c r="BD180" s="177"/>
      <c r="BE180" s="228"/>
      <c r="BF180" s="237"/>
      <c r="BG180" s="229"/>
      <c r="BH180" s="229"/>
      <c r="BI180" s="108"/>
    </row>
    <row r="181" spans="1:61" s="41" customFormat="1" ht="15.75">
      <c r="A181" s="177"/>
      <c r="B181" s="111"/>
      <c r="C181" s="35"/>
      <c r="D181" s="177"/>
      <c r="E181" s="111"/>
      <c r="F181" s="178"/>
      <c r="G181" s="178"/>
      <c r="H181" s="175"/>
      <c r="I181" s="177"/>
      <c r="J181" s="177"/>
      <c r="K181" s="177"/>
      <c r="L181" s="177"/>
      <c r="M181" s="177"/>
      <c r="N181" s="177"/>
      <c r="O181" s="177"/>
      <c r="P181" s="177"/>
      <c r="Q181" s="177"/>
      <c r="R181" s="177"/>
      <c r="S181" s="107"/>
      <c r="T181" s="521">
        <f t="shared" si="9"/>
        <v>0</v>
      </c>
      <c r="U181" s="177"/>
      <c r="V181" s="177"/>
      <c r="W181" s="177"/>
      <c r="X181" s="177"/>
      <c r="Y181" s="177"/>
      <c r="Z181" s="177"/>
      <c r="AA181" s="177"/>
      <c r="AB181" s="177"/>
      <c r="AC181" s="177"/>
      <c r="AD181" s="177"/>
      <c r="AE181" s="177"/>
      <c r="AF181" s="107"/>
      <c r="AG181" s="444">
        <f t="shared" si="10"/>
        <v>0</v>
      </c>
      <c r="AH181" s="177"/>
      <c r="AI181" s="177"/>
      <c r="AJ181" s="177"/>
      <c r="AK181" s="177"/>
      <c r="AL181" s="177"/>
      <c r="AM181" s="177"/>
      <c r="AN181" s="177"/>
      <c r="AO181" s="177"/>
      <c r="AP181" s="177"/>
      <c r="AQ181" s="177"/>
      <c r="AR181" s="177"/>
      <c r="AS181" s="107"/>
      <c r="AT181" s="444">
        <f t="shared" si="12"/>
        <v>0</v>
      </c>
      <c r="AU181" s="177"/>
      <c r="AV181" s="177"/>
      <c r="AW181" s="177"/>
      <c r="AX181" s="177"/>
      <c r="AY181" s="177"/>
      <c r="AZ181" s="177"/>
      <c r="BA181" s="177"/>
      <c r="BB181" s="177"/>
      <c r="BC181" s="177"/>
      <c r="BD181" s="177"/>
      <c r="BE181" s="228"/>
      <c r="BF181" s="237"/>
      <c r="BG181" s="229"/>
      <c r="BH181" s="229"/>
      <c r="BI181" s="108"/>
    </row>
    <row r="182" spans="1:61" s="100" customFormat="1" ht="15">
      <c r="A182" s="177"/>
      <c r="B182" s="111"/>
      <c r="C182" s="35"/>
      <c r="D182" s="177"/>
      <c r="E182" s="111"/>
      <c r="F182" s="178"/>
      <c r="G182" s="178"/>
      <c r="H182" s="175"/>
      <c r="I182" s="177"/>
      <c r="J182" s="177"/>
      <c r="K182" s="177"/>
      <c r="L182" s="177"/>
      <c r="M182" s="177"/>
      <c r="N182" s="177"/>
      <c r="O182" s="177"/>
      <c r="P182" s="177"/>
      <c r="Q182" s="177"/>
      <c r="R182" s="177"/>
      <c r="S182" s="107"/>
      <c r="T182" s="521">
        <f t="shared" si="9"/>
        <v>0</v>
      </c>
      <c r="U182" s="177"/>
      <c r="V182" s="177"/>
      <c r="W182" s="177"/>
      <c r="X182" s="177"/>
      <c r="Y182" s="177"/>
      <c r="Z182" s="177"/>
      <c r="AA182" s="177"/>
      <c r="AB182" s="177"/>
      <c r="AC182" s="177"/>
      <c r="AD182" s="177"/>
      <c r="AE182" s="177"/>
      <c r="AF182" s="107"/>
      <c r="AG182" s="444">
        <f t="shared" si="10"/>
        <v>0</v>
      </c>
      <c r="AH182" s="177"/>
      <c r="AI182" s="177"/>
      <c r="AJ182" s="177"/>
      <c r="AK182" s="177"/>
      <c r="AL182" s="177"/>
      <c r="AM182" s="177"/>
      <c r="AN182" s="177"/>
      <c r="AO182" s="177"/>
      <c r="AP182" s="177"/>
      <c r="AQ182" s="177"/>
      <c r="AR182" s="177"/>
      <c r="AS182" s="107"/>
      <c r="AT182" s="444">
        <f t="shared" si="12"/>
        <v>0</v>
      </c>
      <c r="AU182" s="177"/>
      <c r="AV182" s="177"/>
      <c r="AW182" s="177"/>
      <c r="AX182" s="177"/>
      <c r="AY182" s="177"/>
      <c r="AZ182" s="177"/>
      <c r="BA182" s="177"/>
      <c r="BB182" s="177"/>
      <c r="BC182" s="177"/>
      <c r="BD182" s="177"/>
      <c r="BE182" s="228"/>
      <c r="BF182" s="237"/>
      <c r="BG182" s="229"/>
      <c r="BH182" s="229"/>
      <c r="BI182" s="108"/>
    </row>
    <row r="183" spans="1:61" s="100" customFormat="1" ht="15">
      <c r="A183" s="177"/>
      <c r="B183" s="111"/>
      <c r="C183" s="35"/>
      <c r="D183" s="177"/>
      <c r="E183" s="111"/>
      <c r="F183" s="178"/>
      <c r="G183" s="178"/>
      <c r="H183" s="175"/>
      <c r="I183" s="177"/>
      <c r="J183" s="177"/>
      <c r="K183" s="177"/>
      <c r="L183" s="177"/>
      <c r="M183" s="177"/>
      <c r="N183" s="177"/>
      <c r="O183" s="177"/>
      <c r="P183" s="177"/>
      <c r="Q183" s="177"/>
      <c r="R183" s="177"/>
      <c r="S183" s="107"/>
      <c r="T183" s="521">
        <f t="shared" si="9"/>
        <v>0</v>
      </c>
      <c r="U183" s="177"/>
      <c r="V183" s="177"/>
      <c r="W183" s="177"/>
      <c r="X183" s="177"/>
      <c r="Y183" s="177"/>
      <c r="Z183" s="177"/>
      <c r="AA183" s="177"/>
      <c r="AB183" s="177"/>
      <c r="AC183" s="177"/>
      <c r="AD183" s="177"/>
      <c r="AE183" s="177"/>
      <c r="AF183" s="107"/>
      <c r="AG183" s="444">
        <f t="shared" si="10"/>
        <v>0</v>
      </c>
      <c r="AH183" s="177"/>
      <c r="AI183" s="177"/>
      <c r="AJ183" s="177"/>
      <c r="AK183" s="177"/>
      <c r="AL183" s="177"/>
      <c r="AM183" s="177"/>
      <c r="AN183" s="177"/>
      <c r="AO183" s="177"/>
      <c r="AP183" s="177"/>
      <c r="AQ183" s="177"/>
      <c r="AR183" s="177"/>
      <c r="AS183" s="107"/>
      <c r="AT183" s="444">
        <f t="shared" si="12"/>
        <v>0</v>
      </c>
      <c r="AU183" s="177"/>
      <c r="AV183" s="177"/>
      <c r="AW183" s="177"/>
      <c r="AX183" s="177"/>
      <c r="AY183" s="177"/>
      <c r="AZ183" s="177"/>
      <c r="BA183" s="177"/>
      <c r="BB183" s="177"/>
      <c r="BC183" s="177"/>
      <c r="BD183" s="177"/>
      <c r="BE183" s="228"/>
      <c r="BF183" s="237"/>
      <c r="BG183" s="229"/>
      <c r="BH183" s="229"/>
      <c r="BI183" s="108"/>
    </row>
    <row r="184" spans="1:61" s="100" customFormat="1" ht="15">
      <c r="A184" s="177"/>
      <c r="B184" s="111"/>
      <c r="C184" s="35"/>
      <c r="D184" s="177"/>
      <c r="E184" s="111"/>
      <c r="F184" s="178"/>
      <c r="G184" s="178"/>
      <c r="H184" s="175"/>
      <c r="I184" s="177"/>
      <c r="J184" s="177"/>
      <c r="K184" s="177"/>
      <c r="L184" s="177"/>
      <c r="M184" s="177"/>
      <c r="N184" s="177"/>
      <c r="O184" s="177"/>
      <c r="P184" s="177"/>
      <c r="Q184" s="177"/>
      <c r="R184" s="177"/>
      <c r="S184" s="107"/>
      <c r="T184" s="521">
        <f t="shared" ref="T184:T247" si="13">SUM($H184:$R184)</f>
        <v>0</v>
      </c>
      <c r="U184" s="177"/>
      <c r="V184" s="177"/>
      <c r="W184" s="177"/>
      <c r="X184" s="177"/>
      <c r="Y184" s="177"/>
      <c r="Z184" s="177"/>
      <c r="AA184" s="177"/>
      <c r="AB184" s="177"/>
      <c r="AC184" s="177"/>
      <c r="AD184" s="177"/>
      <c r="AE184" s="177"/>
      <c r="AF184" s="107"/>
      <c r="AG184" s="444">
        <f t="shared" ref="AG184:AG247" si="14">SUM($U184:$AE184)</f>
        <v>0</v>
      </c>
      <c r="AH184" s="177"/>
      <c r="AI184" s="177"/>
      <c r="AJ184" s="177"/>
      <c r="AK184" s="177"/>
      <c r="AL184" s="177"/>
      <c r="AM184" s="177"/>
      <c r="AN184" s="177"/>
      <c r="AO184" s="177"/>
      <c r="AP184" s="177"/>
      <c r="AQ184" s="177"/>
      <c r="AR184" s="177"/>
      <c r="AS184" s="107"/>
      <c r="AT184" s="444">
        <f t="shared" si="12"/>
        <v>0</v>
      </c>
      <c r="AU184" s="177"/>
      <c r="AV184" s="177"/>
      <c r="AW184" s="177"/>
      <c r="AX184" s="177"/>
      <c r="AY184" s="177"/>
      <c r="AZ184" s="177"/>
      <c r="BA184" s="177"/>
      <c r="BB184" s="177"/>
      <c r="BC184" s="177"/>
      <c r="BD184" s="177"/>
      <c r="BE184" s="228"/>
      <c r="BF184" s="237"/>
      <c r="BG184" s="229"/>
      <c r="BH184" s="229"/>
      <c r="BI184" s="108"/>
    </row>
    <row r="185" spans="1:61" s="100" customFormat="1" ht="15">
      <c r="A185" s="177"/>
      <c r="B185" s="111"/>
      <c r="C185" s="35"/>
      <c r="D185" s="177"/>
      <c r="E185" s="111"/>
      <c r="F185" s="178"/>
      <c r="G185" s="178"/>
      <c r="H185" s="175"/>
      <c r="I185" s="177"/>
      <c r="J185" s="177"/>
      <c r="K185" s="177"/>
      <c r="L185" s="177"/>
      <c r="M185" s="177"/>
      <c r="N185" s="177"/>
      <c r="O185" s="177"/>
      <c r="P185" s="177"/>
      <c r="Q185" s="177"/>
      <c r="R185" s="177"/>
      <c r="S185" s="107"/>
      <c r="T185" s="521">
        <f t="shared" si="13"/>
        <v>0</v>
      </c>
      <c r="U185" s="177"/>
      <c r="V185" s="177"/>
      <c r="W185" s="177"/>
      <c r="X185" s="177"/>
      <c r="Y185" s="177"/>
      <c r="Z185" s="177"/>
      <c r="AA185" s="177"/>
      <c r="AB185" s="177"/>
      <c r="AC185" s="177"/>
      <c r="AD185" s="177"/>
      <c r="AE185" s="177"/>
      <c r="AF185" s="107"/>
      <c r="AG185" s="444">
        <f t="shared" si="14"/>
        <v>0</v>
      </c>
      <c r="AH185" s="177"/>
      <c r="AI185" s="177"/>
      <c r="AJ185" s="177"/>
      <c r="AK185" s="177"/>
      <c r="AL185" s="177"/>
      <c r="AM185" s="177"/>
      <c r="AN185" s="177"/>
      <c r="AO185" s="177"/>
      <c r="AP185" s="177"/>
      <c r="AQ185" s="177"/>
      <c r="AR185" s="177"/>
      <c r="AS185" s="107"/>
      <c r="AT185" s="444">
        <f t="shared" si="12"/>
        <v>0</v>
      </c>
      <c r="AU185" s="177"/>
      <c r="AV185" s="177"/>
      <c r="AW185" s="177"/>
      <c r="AX185" s="177"/>
      <c r="AY185" s="177"/>
      <c r="AZ185" s="177"/>
      <c r="BA185" s="177"/>
      <c r="BB185" s="177"/>
      <c r="BC185" s="177"/>
      <c r="BD185" s="177"/>
      <c r="BE185" s="228"/>
      <c r="BF185" s="237"/>
      <c r="BG185" s="229"/>
      <c r="BH185" s="229"/>
      <c r="BI185" s="108"/>
    </row>
    <row r="186" spans="1:61" s="100" customFormat="1" ht="15">
      <c r="A186" s="177"/>
      <c r="B186" s="111"/>
      <c r="C186" s="35"/>
      <c r="D186" s="177"/>
      <c r="E186" s="111"/>
      <c r="F186" s="178"/>
      <c r="G186" s="178"/>
      <c r="H186" s="175"/>
      <c r="I186" s="177"/>
      <c r="J186" s="177"/>
      <c r="K186" s="177"/>
      <c r="L186" s="177"/>
      <c r="M186" s="177"/>
      <c r="N186" s="177"/>
      <c r="O186" s="177"/>
      <c r="P186" s="177"/>
      <c r="Q186" s="177"/>
      <c r="R186" s="177"/>
      <c r="S186" s="107"/>
      <c r="T186" s="521">
        <f t="shared" si="13"/>
        <v>0</v>
      </c>
      <c r="U186" s="177"/>
      <c r="V186" s="177"/>
      <c r="W186" s="177"/>
      <c r="X186" s="177"/>
      <c r="Y186" s="177"/>
      <c r="Z186" s="177"/>
      <c r="AA186" s="177"/>
      <c r="AB186" s="177"/>
      <c r="AC186" s="177"/>
      <c r="AD186" s="177"/>
      <c r="AE186" s="177"/>
      <c r="AF186" s="107"/>
      <c r="AG186" s="444">
        <f t="shared" si="14"/>
        <v>0</v>
      </c>
      <c r="AH186" s="177"/>
      <c r="AI186" s="177"/>
      <c r="AJ186" s="177"/>
      <c r="AK186" s="177"/>
      <c r="AL186" s="177"/>
      <c r="AM186" s="177"/>
      <c r="AN186" s="177"/>
      <c r="AO186" s="177"/>
      <c r="AP186" s="177"/>
      <c r="AQ186" s="177"/>
      <c r="AR186" s="177"/>
      <c r="AS186" s="107"/>
      <c r="AT186" s="444">
        <f t="shared" si="12"/>
        <v>0</v>
      </c>
      <c r="AU186" s="177"/>
      <c r="AV186" s="177"/>
      <c r="AW186" s="177"/>
      <c r="AX186" s="177"/>
      <c r="AY186" s="177"/>
      <c r="AZ186" s="177"/>
      <c r="BA186" s="177"/>
      <c r="BB186" s="177"/>
      <c r="BC186" s="177"/>
      <c r="BD186" s="177"/>
      <c r="BE186" s="228"/>
      <c r="BF186" s="237"/>
      <c r="BG186" s="229"/>
      <c r="BH186" s="229"/>
      <c r="BI186" s="108"/>
    </row>
    <row r="187" spans="1:61" s="100" customFormat="1" ht="15">
      <c r="A187" s="177"/>
      <c r="B187" s="111"/>
      <c r="C187" s="35"/>
      <c r="D187" s="177"/>
      <c r="E187" s="111"/>
      <c r="F187" s="178"/>
      <c r="G187" s="178"/>
      <c r="H187" s="175"/>
      <c r="I187" s="177"/>
      <c r="J187" s="177"/>
      <c r="K187" s="177"/>
      <c r="L187" s="177"/>
      <c r="M187" s="177"/>
      <c r="N187" s="177"/>
      <c r="O187" s="177"/>
      <c r="P187" s="177"/>
      <c r="Q187" s="177"/>
      <c r="R187" s="177"/>
      <c r="S187" s="107"/>
      <c r="T187" s="521">
        <f t="shared" si="13"/>
        <v>0</v>
      </c>
      <c r="U187" s="177"/>
      <c r="V187" s="177"/>
      <c r="W187" s="177"/>
      <c r="X187" s="177"/>
      <c r="Y187" s="177"/>
      <c r="Z187" s="177"/>
      <c r="AA187" s="177"/>
      <c r="AB187" s="177"/>
      <c r="AC187" s="177"/>
      <c r="AD187" s="177"/>
      <c r="AE187" s="177"/>
      <c r="AF187" s="107"/>
      <c r="AG187" s="444">
        <f t="shared" si="14"/>
        <v>0</v>
      </c>
      <c r="AH187" s="177"/>
      <c r="AI187" s="177"/>
      <c r="AJ187" s="177"/>
      <c r="AK187" s="177"/>
      <c r="AL187" s="177"/>
      <c r="AM187" s="177"/>
      <c r="AN187" s="177"/>
      <c r="AO187" s="177"/>
      <c r="AP187" s="177"/>
      <c r="AQ187" s="177"/>
      <c r="AR187" s="177"/>
      <c r="AS187" s="107"/>
      <c r="AT187" s="444">
        <f t="shared" si="12"/>
        <v>0</v>
      </c>
      <c r="AU187" s="177"/>
      <c r="AV187" s="177"/>
      <c r="AW187" s="177"/>
      <c r="AX187" s="177"/>
      <c r="AY187" s="177"/>
      <c r="AZ187" s="177"/>
      <c r="BA187" s="177"/>
      <c r="BB187" s="177"/>
      <c r="BC187" s="177"/>
      <c r="BD187" s="177"/>
      <c r="BE187" s="228"/>
      <c r="BF187" s="237"/>
      <c r="BG187" s="229"/>
      <c r="BH187" s="229"/>
      <c r="BI187" s="108"/>
    </row>
    <row r="188" spans="1:61" s="100" customFormat="1" ht="15">
      <c r="A188" s="177"/>
      <c r="B188" s="111"/>
      <c r="C188" s="35"/>
      <c r="D188" s="177"/>
      <c r="E188" s="111"/>
      <c r="F188" s="178"/>
      <c r="G188" s="178"/>
      <c r="H188" s="175"/>
      <c r="I188" s="177"/>
      <c r="J188" s="177"/>
      <c r="K188" s="177"/>
      <c r="L188" s="177"/>
      <c r="M188" s="177"/>
      <c r="N188" s="177"/>
      <c r="O188" s="177"/>
      <c r="P188" s="177"/>
      <c r="Q188" s="177"/>
      <c r="R188" s="177"/>
      <c r="S188" s="107"/>
      <c r="T188" s="521">
        <f t="shared" si="13"/>
        <v>0</v>
      </c>
      <c r="U188" s="177"/>
      <c r="V188" s="177"/>
      <c r="W188" s="177"/>
      <c r="X188" s="177"/>
      <c r="Y188" s="177"/>
      <c r="Z188" s="177"/>
      <c r="AA188" s="177"/>
      <c r="AB188" s="177"/>
      <c r="AC188" s="177"/>
      <c r="AD188" s="177"/>
      <c r="AE188" s="177"/>
      <c r="AF188" s="107"/>
      <c r="AG188" s="444">
        <f t="shared" si="14"/>
        <v>0</v>
      </c>
      <c r="AH188" s="177"/>
      <c r="AI188" s="177"/>
      <c r="AJ188" s="177"/>
      <c r="AK188" s="177"/>
      <c r="AL188" s="177"/>
      <c r="AM188" s="177"/>
      <c r="AN188" s="177"/>
      <c r="AO188" s="177"/>
      <c r="AP188" s="177"/>
      <c r="AQ188" s="177"/>
      <c r="AR188" s="177"/>
      <c r="AS188" s="107"/>
      <c r="AT188" s="444">
        <f t="shared" si="12"/>
        <v>0</v>
      </c>
      <c r="AU188" s="177"/>
      <c r="AV188" s="177"/>
      <c r="AW188" s="177"/>
      <c r="AX188" s="177"/>
      <c r="AY188" s="177"/>
      <c r="AZ188" s="177"/>
      <c r="BA188" s="177"/>
      <c r="BB188" s="177"/>
      <c r="BC188" s="177"/>
      <c r="BD188" s="177"/>
      <c r="BE188" s="228"/>
      <c r="BF188" s="237"/>
      <c r="BG188" s="229"/>
      <c r="BH188" s="229"/>
      <c r="BI188" s="108"/>
    </row>
    <row r="189" spans="1:61" s="100" customFormat="1" ht="15">
      <c r="A189" s="177"/>
      <c r="B189" s="111"/>
      <c r="C189" s="35"/>
      <c r="D189" s="177"/>
      <c r="E189" s="111"/>
      <c r="F189" s="178"/>
      <c r="G189" s="178"/>
      <c r="H189" s="175"/>
      <c r="I189" s="177"/>
      <c r="J189" s="177"/>
      <c r="K189" s="177"/>
      <c r="L189" s="177"/>
      <c r="M189" s="177"/>
      <c r="N189" s="177"/>
      <c r="O189" s="177"/>
      <c r="P189" s="177"/>
      <c r="Q189" s="177"/>
      <c r="R189" s="177"/>
      <c r="S189" s="107"/>
      <c r="T189" s="521">
        <f t="shared" si="13"/>
        <v>0</v>
      </c>
      <c r="U189" s="177"/>
      <c r="V189" s="177"/>
      <c r="W189" s="177"/>
      <c r="X189" s="177"/>
      <c r="Y189" s="177"/>
      <c r="Z189" s="177"/>
      <c r="AA189" s="177"/>
      <c r="AB189" s="177"/>
      <c r="AC189" s="177"/>
      <c r="AD189" s="177"/>
      <c r="AE189" s="177"/>
      <c r="AF189" s="107"/>
      <c r="AG189" s="444">
        <f t="shared" si="14"/>
        <v>0</v>
      </c>
      <c r="AH189" s="177"/>
      <c r="AI189" s="177"/>
      <c r="AJ189" s="177"/>
      <c r="AK189" s="177"/>
      <c r="AL189" s="177"/>
      <c r="AM189" s="177"/>
      <c r="AN189" s="177"/>
      <c r="AO189" s="177"/>
      <c r="AP189" s="177"/>
      <c r="AQ189" s="177"/>
      <c r="AR189" s="177"/>
      <c r="AS189" s="107"/>
      <c r="AT189" s="444">
        <f t="shared" si="12"/>
        <v>0</v>
      </c>
      <c r="AU189" s="177"/>
      <c r="AV189" s="177"/>
      <c r="AW189" s="177"/>
      <c r="AX189" s="177"/>
      <c r="AY189" s="177"/>
      <c r="AZ189" s="177"/>
      <c r="BA189" s="177"/>
      <c r="BB189" s="177"/>
      <c r="BC189" s="177"/>
      <c r="BD189" s="177"/>
      <c r="BE189" s="228"/>
      <c r="BF189" s="237"/>
      <c r="BG189" s="229"/>
      <c r="BH189" s="229"/>
      <c r="BI189" s="108"/>
    </row>
    <row r="190" spans="1:61" s="41" customFormat="1" ht="15.75">
      <c r="A190" s="177"/>
      <c r="B190" s="111"/>
      <c r="C190" s="35"/>
      <c r="D190" s="177"/>
      <c r="E190" s="111"/>
      <c r="F190" s="178"/>
      <c r="G190" s="178"/>
      <c r="H190" s="175"/>
      <c r="I190" s="177"/>
      <c r="J190" s="177"/>
      <c r="K190" s="177"/>
      <c r="L190" s="177"/>
      <c r="M190" s="177"/>
      <c r="N190" s="177"/>
      <c r="O190" s="177"/>
      <c r="P190" s="177"/>
      <c r="Q190" s="177"/>
      <c r="R190" s="177"/>
      <c r="S190" s="107"/>
      <c r="T190" s="521">
        <f t="shared" si="13"/>
        <v>0</v>
      </c>
      <c r="U190" s="177"/>
      <c r="V190" s="177"/>
      <c r="W190" s="177"/>
      <c r="X190" s="177"/>
      <c r="Y190" s="177"/>
      <c r="Z190" s="177"/>
      <c r="AA190" s="177"/>
      <c r="AB190" s="177"/>
      <c r="AC190" s="177"/>
      <c r="AD190" s="177"/>
      <c r="AE190" s="177"/>
      <c r="AF190" s="107"/>
      <c r="AG190" s="444">
        <f t="shared" si="14"/>
        <v>0</v>
      </c>
      <c r="AH190" s="177"/>
      <c r="AI190" s="177"/>
      <c r="AJ190" s="177"/>
      <c r="AK190" s="177"/>
      <c r="AL190" s="177"/>
      <c r="AM190" s="177"/>
      <c r="AN190" s="177"/>
      <c r="AO190" s="177"/>
      <c r="AP190" s="177"/>
      <c r="AQ190" s="177"/>
      <c r="AR190" s="177"/>
      <c r="AS190" s="107"/>
      <c r="AT190" s="444">
        <f t="shared" si="12"/>
        <v>0</v>
      </c>
      <c r="AU190" s="177"/>
      <c r="AV190" s="177"/>
      <c r="AW190" s="177"/>
      <c r="AX190" s="177"/>
      <c r="AY190" s="177"/>
      <c r="AZ190" s="177"/>
      <c r="BA190" s="177"/>
      <c r="BB190" s="177"/>
      <c r="BC190" s="177"/>
      <c r="BD190" s="177"/>
      <c r="BE190" s="228"/>
      <c r="BF190" s="237"/>
      <c r="BG190" s="229"/>
      <c r="BH190" s="229"/>
      <c r="BI190" s="108"/>
    </row>
    <row r="191" spans="1:61" s="41" customFormat="1" ht="15.75">
      <c r="A191" s="177"/>
      <c r="B191" s="111"/>
      <c r="C191" s="35"/>
      <c r="D191" s="177"/>
      <c r="E191" s="111"/>
      <c r="F191" s="178"/>
      <c r="G191" s="178"/>
      <c r="H191" s="175"/>
      <c r="I191" s="177"/>
      <c r="J191" s="177"/>
      <c r="K191" s="177"/>
      <c r="L191" s="177"/>
      <c r="M191" s="177"/>
      <c r="N191" s="177"/>
      <c r="O191" s="177"/>
      <c r="P191" s="177"/>
      <c r="Q191" s="177"/>
      <c r="R191" s="177"/>
      <c r="S191" s="107"/>
      <c r="T191" s="521">
        <f t="shared" si="13"/>
        <v>0</v>
      </c>
      <c r="U191" s="177"/>
      <c r="V191" s="177"/>
      <c r="W191" s="177"/>
      <c r="X191" s="177"/>
      <c r="Y191" s="177"/>
      <c r="Z191" s="177"/>
      <c r="AA191" s="177"/>
      <c r="AB191" s="177"/>
      <c r="AC191" s="177"/>
      <c r="AD191" s="177"/>
      <c r="AE191" s="177"/>
      <c r="AF191" s="107"/>
      <c r="AG191" s="444">
        <f t="shared" si="14"/>
        <v>0</v>
      </c>
      <c r="AH191" s="177"/>
      <c r="AI191" s="177"/>
      <c r="AJ191" s="177"/>
      <c r="AK191" s="177"/>
      <c r="AL191" s="177"/>
      <c r="AM191" s="177"/>
      <c r="AN191" s="177"/>
      <c r="AO191" s="177"/>
      <c r="AP191" s="177"/>
      <c r="AQ191" s="177"/>
      <c r="AR191" s="177"/>
      <c r="AS191" s="107"/>
      <c r="AT191" s="444">
        <f t="shared" si="12"/>
        <v>0</v>
      </c>
      <c r="AU191" s="177"/>
      <c r="AV191" s="177"/>
      <c r="AW191" s="177"/>
      <c r="AX191" s="177"/>
      <c r="AY191" s="177"/>
      <c r="AZ191" s="177"/>
      <c r="BA191" s="177"/>
      <c r="BB191" s="177"/>
      <c r="BC191" s="177"/>
      <c r="BD191" s="177"/>
      <c r="BE191" s="228"/>
      <c r="BF191" s="237"/>
      <c r="BG191" s="229"/>
      <c r="BH191" s="229"/>
      <c r="BI191" s="108"/>
    </row>
    <row r="192" spans="1:61" s="42" customFormat="1" ht="15">
      <c r="A192" s="177"/>
      <c r="B192" s="111"/>
      <c r="C192" s="35"/>
      <c r="D192" s="177"/>
      <c r="E192" s="111"/>
      <c r="F192" s="178"/>
      <c r="G192" s="178"/>
      <c r="H192" s="175"/>
      <c r="I192" s="177"/>
      <c r="J192" s="177"/>
      <c r="K192" s="177"/>
      <c r="L192" s="177"/>
      <c r="M192" s="177"/>
      <c r="N192" s="177"/>
      <c r="O192" s="177"/>
      <c r="P192" s="177"/>
      <c r="Q192" s="177"/>
      <c r="R192" s="177"/>
      <c r="S192" s="107"/>
      <c r="T192" s="521">
        <f t="shared" si="13"/>
        <v>0</v>
      </c>
      <c r="U192" s="177"/>
      <c r="V192" s="177"/>
      <c r="W192" s="177"/>
      <c r="X192" s="177"/>
      <c r="Y192" s="177"/>
      <c r="Z192" s="177"/>
      <c r="AA192" s="177"/>
      <c r="AB192" s="177"/>
      <c r="AC192" s="177"/>
      <c r="AD192" s="177"/>
      <c r="AE192" s="177"/>
      <c r="AF192" s="107"/>
      <c r="AG192" s="444">
        <f t="shared" si="14"/>
        <v>0</v>
      </c>
      <c r="AH192" s="177"/>
      <c r="AI192" s="177"/>
      <c r="AJ192" s="177"/>
      <c r="AK192" s="177"/>
      <c r="AL192" s="177"/>
      <c r="AM192" s="177"/>
      <c r="AN192" s="177"/>
      <c r="AO192" s="177"/>
      <c r="AP192" s="177"/>
      <c r="AQ192" s="177"/>
      <c r="AR192" s="177"/>
      <c r="AS192" s="107"/>
      <c r="AT192" s="444">
        <f t="shared" si="12"/>
        <v>0</v>
      </c>
      <c r="AU192" s="177"/>
      <c r="AV192" s="177"/>
      <c r="AW192" s="177"/>
      <c r="AX192" s="177"/>
      <c r="AY192" s="177"/>
      <c r="AZ192" s="177"/>
      <c r="BA192" s="177"/>
      <c r="BB192" s="177"/>
      <c r="BC192" s="177"/>
      <c r="BD192" s="177"/>
      <c r="BE192" s="228"/>
      <c r="BF192" s="237"/>
      <c r="BG192" s="229"/>
      <c r="BH192" s="229"/>
      <c r="BI192" s="108"/>
    </row>
    <row r="193" spans="1:61" s="42" customFormat="1" ht="15">
      <c r="A193" s="177"/>
      <c r="B193" s="111"/>
      <c r="C193" s="35"/>
      <c r="D193" s="177"/>
      <c r="E193" s="111"/>
      <c r="F193" s="178"/>
      <c r="G193" s="178"/>
      <c r="H193" s="175"/>
      <c r="I193" s="177"/>
      <c r="J193" s="177"/>
      <c r="K193" s="177"/>
      <c r="L193" s="177"/>
      <c r="M193" s="177"/>
      <c r="N193" s="177"/>
      <c r="O193" s="177"/>
      <c r="P193" s="177"/>
      <c r="Q193" s="177"/>
      <c r="R193" s="177"/>
      <c r="S193" s="107"/>
      <c r="T193" s="521">
        <f t="shared" si="13"/>
        <v>0</v>
      </c>
      <c r="U193" s="177"/>
      <c r="V193" s="177"/>
      <c r="W193" s="177"/>
      <c r="X193" s="177"/>
      <c r="Y193" s="177"/>
      <c r="Z193" s="177"/>
      <c r="AA193" s="177"/>
      <c r="AB193" s="177"/>
      <c r="AC193" s="177"/>
      <c r="AD193" s="177"/>
      <c r="AE193" s="177"/>
      <c r="AF193" s="107"/>
      <c r="AG193" s="444">
        <f t="shared" si="14"/>
        <v>0</v>
      </c>
      <c r="AH193" s="177"/>
      <c r="AI193" s="177"/>
      <c r="AJ193" s="177"/>
      <c r="AK193" s="177"/>
      <c r="AL193" s="177"/>
      <c r="AM193" s="177"/>
      <c r="AN193" s="177"/>
      <c r="AO193" s="177"/>
      <c r="AP193" s="177"/>
      <c r="AQ193" s="177"/>
      <c r="AR193" s="177"/>
      <c r="AS193" s="107"/>
      <c r="AT193" s="444">
        <f t="shared" si="12"/>
        <v>0</v>
      </c>
      <c r="AU193" s="177"/>
      <c r="AV193" s="177"/>
      <c r="AW193" s="177"/>
      <c r="AX193" s="177"/>
      <c r="AY193" s="177"/>
      <c r="AZ193" s="177"/>
      <c r="BA193" s="177"/>
      <c r="BB193" s="177"/>
      <c r="BC193" s="177"/>
      <c r="BD193" s="177"/>
      <c r="BE193" s="228"/>
      <c r="BF193" s="237"/>
      <c r="BG193" s="229"/>
      <c r="BH193" s="229"/>
      <c r="BI193" s="108"/>
    </row>
    <row r="194" spans="1:61" s="42" customFormat="1" ht="15">
      <c r="A194" s="177"/>
      <c r="B194" s="111"/>
      <c r="C194" s="35"/>
      <c r="D194" s="177"/>
      <c r="E194" s="111"/>
      <c r="F194" s="178"/>
      <c r="G194" s="178"/>
      <c r="H194" s="175"/>
      <c r="I194" s="177"/>
      <c r="J194" s="177"/>
      <c r="K194" s="177"/>
      <c r="L194" s="177"/>
      <c r="M194" s="177"/>
      <c r="N194" s="177"/>
      <c r="O194" s="177"/>
      <c r="P194" s="177"/>
      <c r="Q194" s="177"/>
      <c r="R194" s="177"/>
      <c r="S194" s="107"/>
      <c r="T194" s="521">
        <f t="shared" si="13"/>
        <v>0</v>
      </c>
      <c r="U194" s="177"/>
      <c r="V194" s="177"/>
      <c r="W194" s="177"/>
      <c r="X194" s="177"/>
      <c r="Y194" s="177"/>
      <c r="Z194" s="177"/>
      <c r="AA194" s="177"/>
      <c r="AB194" s="177"/>
      <c r="AC194" s="177"/>
      <c r="AD194" s="177"/>
      <c r="AE194" s="177"/>
      <c r="AF194" s="107"/>
      <c r="AG194" s="444">
        <f t="shared" si="14"/>
        <v>0</v>
      </c>
      <c r="AH194" s="177"/>
      <c r="AI194" s="177"/>
      <c r="AJ194" s="177"/>
      <c r="AK194" s="177"/>
      <c r="AL194" s="177"/>
      <c r="AM194" s="177"/>
      <c r="AN194" s="177"/>
      <c r="AO194" s="177"/>
      <c r="AP194" s="177"/>
      <c r="AQ194" s="177"/>
      <c r="AR194" s="177"/>
      <c r="AS194" s="107"/>
      <c r="AT194" s="444">
        <f t="shared" si="12"/>
        <v>0</v>
      </c>
      <c r="AU194" s="177"/>
      <c r="AV194" s="177"/>
      <c r="AW194" s="177"/>
      <c r="AX194" s="177"/>
      <c r="AY194" s="177"/>
      <c r="AZ194" s="177"/>
      <c r="BA194" s="177"/>
      <c r="BB194" s="177"/>
      <c r="BC194" s="177"/>
      <c r="BD194" s="177"/>
      <c r="BE194" s="228"/>
      <c r="BF194" s="237"/>
      <c r="BG194" s="229"/>
      <c r="BH194" s="229"/>
      <c r="BI194" s="108"/>
    </row>
    <row r="195" spans="1:61" s="100" customFormat="1" ht="15">
      <c r="A195" s="177"/>
      <c r="B195" s="111"/>
      <c r="C195" s="35"/>
      <c r="D195" s="177"/>
      <c r="E195" s="111"/>
      <c r="F195" s="178"/>
      <c r="G195" s="178"/>
      <c r="H195" s="175"/>
      <c r="I195" s="177"/>
      <c r="J195" s="177"/>
      <c r="K195" s="177"/>
      <c r="L195" s="177"/>
      <c r="M195" s="177"/>
      <c r="N195" s="177"/>
      <c r="O195" s="177"/>
      <c r="P195" s="177"/>
      <c r="Q195" s="177"/>
      <c r="R195" s="177"/>
      <c r="S195" s="107"/>
      <c r="T195" s="521">
        <f t="shared" si="13"/>
        <v>0</v>
      </c>
      <c r="U195" s="177"/>
      <c r="V195" s="177"/>
      <c r="W195" s="177"/>
      <c r="X195" s="177"/>
      <c r="Y195" s="177"/>
      <c r="Z195" s="177"/>
      <c r="AA195" s="177"/>
      <c r="AB195" s="177"/>
      <c r="AC195" s="177"/>
      <c r="AD195" s="177"/>
      <c r="AE195" s="177"/>
      <c r="AF195" s="107"/>
      <c r="AG195" s="444">
        <f t="shared" si="14"/>
        <v>0</v>
      </c>
      <c r="AH195" s="177"/>
      <c r="AI195" s="177"/>
      <c r="AJ195" s="177"/>
      <c r="AK195" s="177"/>
      <c r="AL195" s="177"/>
      <c r="AM195" s="177"/>
      <c r="AN195" s="177"/>
      <c r="AO195" s="177"/>
      <c r="AP195" s="177"/>
      <c r="AQ195" s="177"/>
      <c r="AR195" s="177"/>
      <c r="AS195" s="107"/>
      <c r="AT195" s="444">
        <f t="shared" si="12"/>
        <v>0</v>
      </c>
      <c r="AU195" s="177"/>
      <c r="AV195" s="177"/>
      <c r="AW195" s="177"/>
      <c r="AX195" s="177"/>
      <c r="AY195" s="177"/>
      <c r="AZ195" s="177"/>
      <c r="BA195" s="177"/>
      <c r="BB195" s="177"/>
      <c r="BC195" s="177"/>
      <c r="BD195" s="177"/>
      <c r="BE195" s="228"/>
      <c r="BF195" s="237"/>
      <c r="BG195" s="229"/>
      <c r="BH195" s="229"/>
      <c r="BI195" s="108"/>
    </row>
    <row r="196" spans="1:61" s="100" customFormat="1" ht="15">
      <c r="A196" s="177"/>
      <c r="B196" s="111"/>
      <c r="C196" s="35"/>
      <c r="D196" s="177"/>
      <c r="E196" s="111"/>
      <c r="F196" s="178"/>
      <c r="G196" s="178"/>
      <c r="H196" s="175"/>
      <c r="I196" s="177"/>
      <c r="J196" s="177"/>
      <c r="K196" s="177"/>
      <c r="L196" s="177"/>
      <c r="M196" s="177"/>
      <c r="N196" s="177"/>
      <c r="O196" s="177"/>
      <c r="P196" s="177"/>
      <c r="Q196" s="177"/>
      <c r="R196" s="177"/>
      <c r="S196" s="107"/>
      <c r="T196" s="521">
        <f t="shared" si="13"/>
        <v>0</v>
      </c>
      <c r="U196" s="177"/>
      <c r="V196" s="177"/>
      <c r="W196" s="177"/>
      <c r="X196" s="177"/>
      <c r="Y196" s="177"/>
      <c r="Z196" s="177"/>
      <c r="AA196" s="177"/>
      <c r="AB196" s="177"/>
      <c r="AC196" s="177"/>
      <c r="AD196" s="177"/>
      <c r="AE196" s="177"/>
      <c r="AF196" s="107"/>
      <c r="AG196" s="444">
        <f t="shared" si="14"/>
        <v>0</v>
      </c>
      <c r="AH196" s="177"/>
      <c r="AI196" s="177"/>
      <c r="AJ196" s="177"/>
      <c r="AK196" s="177"/>
      <c r="AL196" s="177"/>
      <c r="AM196" s="177"/>
      <c r="AN196" s="177"/>
      <c r="AO196" s="177"/>
      <c r="AP196" s="177"/>
      <c r="AQ196" s="177"/>
      <c r="AR196" s="177"/>
      <c r="AS196" s="107"/>
      <c r="AT196" s="444">
        <f t="shared" si="12"/>
        <v>0</v>
      </c>
      <c r="AU196" s="177"/>
      <c r="AV196" s="177"/>
      <c r="AW196" s="177"/>
      <c r="AX196" s="177"/>
      <c r="AY196" s="177"/>
      <c r="AZ196" s="177"/>
      <c r="BA196" s="177"/>
      <c r="BB196" s="177"/>
      <c r="BC196" s="177"/>
      <c r="BD196" s="177"/>
      <c r="BE196" s="228"/>
      <c r="BF196" s="237"/>
      <c r="BG196" s="229"/>
      <c r="BH196" s="229"/>
      <c r="BI196" s="108"/>
    </row>
    <row r="197" spans="1:61" s="100" customFormat="1" ht="15">
      <c r="A197" s="177"/>
      <c r="B197" s="111"/>
      <c r="C197" s="35"/>
      <c r="D197" s="177"/>
      <c r="E197" s="111"/>
      <c r="F197" s="178"/>
      <c r="G197" s="178"/>
      <c r="H197" s="175"/>
      <c r="I197" s="177"/>
      <c r="J197" s="177"/>
      <c r="K197" s="177"/>
      <c r="L197" s="177"/>
      <c r="M197" s="177"/>
      <c r="N197" s="177"/>
      <c r="O197" s="177"/>
      <c r="P197" s="177"/>
      <c r="Q197" s="177"/>
      <c r="R197" s="177"/>
      <c r="S197" s="107"/>
      <c r="T197" s="521">
        <f t="shared" si="13"/>
        <v>0</v>
      </c>
      <c r="U197" s="177"/>
      <c r="V197" s="177"/>
      <c r="W197" s="177"/>
      <c r="X197" s="177"/>
      <c r="Y197" s="177"/>
      <c r="Z197" s="177"/>
      <c r="AA197" s="177"/>
      <c r="AB197" s="177"/>
      <c r="AC197" s="177"/>
      <c r="AD197" s="177"/>
      <c r="AE197" s="177"/>
      <c r="AF197" s="107"/>
      <c r="AG197" s="444">
        <f t="shared" si="14"/>
        <v>0</v>
      </c>
      <c r="AH197" s="177"/>
      <c r="AI197" s="177"/>
      <c r="AJ197" s="177"/>
      <c r="AK197" s="177"/>
      <c r="AL197" s="177"/>
      <c r="AM197" s="177"/>
      <c r="AN197" s="177"/>
      <c r="AO197" s="177"/>
      <c r="AP197" s="177"/>
      <c r="AQ197" s="177"/>
      <c r="AR197" s="177"/>
      <c r="AS197" s="107"/>
      <c r="AT197" s="444">
        <f t="shared" si="12"/>
        <v>0</v>
      </c>
      <c r="AU197" s="177"/>
      <c r="AV197" s="177"/>
      <c r="AW197" s="177"/>
      <c r="AX197" s="177"/>
      <c r="AY197" s="177"/>
      <c r="AZ197" s="177"/>
      <c r="BA197" s="177"/>
      <c r="BB197" s="177"/>
      <c r="BC197" s="177"/>
      <c r="BD197" s="177"/>
      <c r="BE197" s="228"/>
      <c r="BF197" s="237"/>
      <c r="BG197" s="229"/>
      <c r="BH197" s="229"/>
      <c r="BI197" s="108"/>
    </row>
    <row r="198" spans="1:61" s="100" customFormat="1" ht="15">
      <c r="A198" s="177"/>
      <c r="B198" s="111"/>
      <c r="C198" s="35"/>
      <c r="D198" s="177"/>
      <c r="E198" s="111"/>
      <c r="F198" s="178"/>
      <c r="G198" s="178"/>
      <c r="H198" s="175"/>
      <c r="I198" s="177"/>
      <c r="J198" s="177"/>
      <c r="K198" s="177"/>
      <c r="L198" s="177"/>
      <c r="M198" s="177"/>
      <c r="N198" s="177"/>
      <c r="O198" s="177"/>
      <c r="P198" s="177"/>
      <c r="Q198" s="177"/>
      <c r="R198" s="177"/>
      <c r="S198" s="107"/>
      <c r="T198" s="521">
        <f t="shared" si="13"/>
        <v>0</v>
      </c>
      <c r="U198" s="177"/>
      <c r="V198" s="177"/>
      <c r="W198" s="177"/>
      <c r="X198" s="177"/>
      <c r="Y198" s="177"/>
      <c r="Z198" s="177"/>
      <c r="AA198" s="177"/>
      <c r="AB198" s="177"/>
      <c r="AC198" s="177"/>
      <c r="AD198" s="177"/>
      <c r="AE198" s="177"/>
      <c r="AF198" s="107"/>
      <c r="AG198" s="444">
        <f t="shared" si="14"/>
        <v>0</v>
      </c>
      <c r="AH198" s="177"/>
      <c r="AI198" s="177"/>
      <c r="AJ198" s="177"/>
      <c r="AK198" s="177"/>
      <c r="AL198" s="177"/>
      <c r="AM198" s="177"/>
      <c r="AN198" s="177"/>
      <c r="AO198" s="177"/>
      <c r="AP198" s="177"/>
      <c r="AQ198" s="177"/>
      <c r="AR198" s="177"/>
      <c r="AS198" s="107"/>
      <c r="AT198" s="444">
        <f t="shared" si="12"/>
        <v>0</v>
      </c>
      <c r="AU198" s="177"/>
      <c r="AV198" s="177"/>
      <c r="AW198" s="177"/>
      <c r="AX198" s="177"/>
      <c r="AY198" s="177"/>
      <c r="AZ198" s="177"/>
      <c r="BA198" s="177"/>
      <c r="BB198" s="177"/>
      <c r="BC198" s="177"/>
      <c r="BD198" s="177"/>
      <c r="BE198" s="228"/>
      <c r="BF198" s="237"/>
      <c r="BG198" s="229"/>
      <c r="BH198" s="229"/>
      <c r="BI198" s="108"/>
    </row>
    <row r="199" spans="1:61" s="100" customFormat="1" ht="15">
      <c r="A199" s="177"/>
      <c r="B199" s="111"/>
      <c r="C199" s="35"/>
      <c r="D199" s="177"/>
      <c r="E199" s="111"/>
      <c r="F199" s="178"/>
      <c r="G199" s="178"/>
      <c r="H199" s="175"/>
      <c r="I199" s="177"/>
      <c r="J199" s="177"/>
      <c r="K199" s="177"/>
      <c r="L199" s="177"/>
      <c r="M199" s="177"/>
      <c r="N199" s="177"/>
      <c r="O199" s="177"/>
      <c r="P199" s="177"/>
      <c r="Q199" s="177"/>
      <c r="R199" s="177"/>
      <c r="S199" s="107"/>
      <c r="T199" s="521">
        <f t="shared" si="13"/>
        <v>0</v>
      </c>
      <c r="U199" s="177"/>
      <c r="V199" s="177"/>
      <c r="W199" s="177"/>
      <c r="X199" s="177"/>
      <c r="Y199" s="177"/>
      <c r="Z199" s="177"/>
      <c r="AA199" s="177"/>
      <c r="AB199" s="177"/>
      <c r="AC199" s="177"/>
      <c r="AD199" s="177"/>
      <c r="AE199" s="177"/>
      <c r="AF199" s="107"/>
      <c r="AG199" s="444">
        <f t="shared" si="14"/>
        <v>0</v>
      </c>
      <c r="AH199" s="177"/>
      <c r="AI199" s="177"/>
      <c r="AJ199" s="177"/>
      <c r="AK199" s="177"/>
      <c r="AL199" s="177"/>
      <c r="AM199" s="177"/>
      <c r="AN199" s="177"/>
      <c r="AO199" s="177"/>
      <c r="AP199" s="177"/>
      <c r="AQ199" s="177"/>
      <c r="AR199" s="177"/>
      <c r="AS199" s="107"/>
      <c r="AT199" s="444">
        <f t="shared" si="12"/>
        <v>0</v>
      </c>
      <c r="AU199" s="177"/>
      <c r="AV199" s="177"/>
      <c r="AW199" s="177"/>
      <c r="AX199" s="177"/>
      <c r="AY199" s="177"/>
      <c r="AZ199" s="177"/>
      <c r="BA199" s="177"/>
      <c r="BB199" s="177"/>
      <c r="BC199" s="177"/>
      <c r="BD199" s="177"/>
      <c r="BE199" s="228"/>
      <c r="BF199" s="237"/>
      <c r="BG199" s="229"/>
      <c r="BH199" s="229"/>
      <c r="BI199" s="108"/>
    </row>
    <row r="200" spans="1:61" s="100" customFormat="1" ht="15">
      <c r="A200" s="177"/>
      <c r="B200" s="111"/>
      <c r="C200" s="35"/>
      <c r="D200" s="177"/>
      <c r="E200" s="111"/>
      <c r="F200" s="178"/>
      <c r="G200" s="178"/>
      <c r="H200" s="175"/>
      <c r="I200" s="177"/>
      <c r="J200" s="177"/>
      <c r="K200" s="177"/>
      <c r="L200" s="177"/>
      <c r="M200" s="177"/>
      <c r="N200" s="177"/>
      <c r="O200" s="177"/>
      <c r="P200" s="177"/>
      <c r="Q200" s="177"/>
      <c r="R200" s="177"/>
      <c r="S200" s="107"/>
      <c r="T200" s="521">
        <f t="shared" si="13"/>
        <v>0</v>
      </c>
      <c r="U200" s="177"/>
      <c r="V200" s="177"/>
      <c r="W200" s="177"/>
      <c r="X200" s="177"/>
      <c r="Y200" s="177"/>
      <c r="Z200" s="177"/>
      <c r="AA200" s="177"/>
      <c r="AB200" s="177"/>
      <c r="AC200" s="177"/>
      <c r="AD200" s="177"/>
      <c r="AE200" s="177"/>
      <c r="AF200" s="107"/>
      <c r="AG200" s="444">
        <f t="shared" si="14"/>
        <v>0</v>
      </c>
      <c r="AH200" s="177"/>
      <c r="AI200" s="177"/>
      <c r="AJ200" s="177"/>
      <c r="AK200" s="177"/>
      <c r="AL200" s="177"/>
      <c r="AM200" s="177"/>
      <c r="AN200" s="177"/>
      <c r="AO200" s="177"/>
      <c r="AP200" s="177"/>
      <c r="AQ200" s="177"/>
      <c r="AR200" s="177"/>
      <c r="AS200" s="107"/>
      <c r="AT200" s="444">
        <f t="shared" si="12"/>
        <v>0</v>
      </c>
      <c r="AU200" s="177"/>
      <c r="AV200" s="177"/>
      <c r="AW200" s="177"/>
      <c r="AX200" s="177"/>
      <c r="AY200" s="177"/>
      <c r="AZ200" s="177"/>
      <c r="BA200" s="177"/>
      <c r="BB200" s="177"/>
      <c r="BC200" s="177"/>
      <c r="BD200" s="177"/>
      <c r="BE200" s="228"/>
      <c r="BF200" s="237"/>
      <c r="BG200" s="229"/>
      <c r="BH200" s="229"/>
      <c r="BI200" s="108"/>
    </row>
    <row r="201" spans="1:61" s="100" customFormat="1" ht="15">
      <c r="A201" s="177"/>
      <c r="B201" s="111"/>
      <c r="C201" s="35"/>
      <c r="D201" s="177"/>
      <c r="E201" s="111"/>
      <c r="F201" s="178"/>
      <c r="G201" s="178"/>
      <c r="H201" s="175"/>
      <c r="I201" s="177"/>
      <c r="J201" s="177"/>
      <c r="K201" s="177"/>
      <c r="L201" s="177"/>
      <c r="M201" s="177"/>
      <c r="N201" s="177"/>
      <c r="O201" s="177"/>
      <c r="P201" s="177"/>
      <c r="Q201" s="177"/>
      <c r="R201" s="177"/>
      <c r="S201" s="107"/>
      <c r="T201" s="521">
        <f t="shared" si="13"/>
        <v>0</v>
      </c>
      <c r="U201" s="177"/>
      <c r="V201" s="177"/>
      <c r="W201" s="177"/>
      <c r="X201" s="177"/>
      <c r="Y201" s="177"/>
      <c r="Z201" s="177"/>
      <c r="AA201" s="177"/>
      <c r="AB201" s="177"/>
      <c r="AC201" s="177"/>
      <c r="AD201" s="177"/>
      <c r="AE201" s="177"/>
      <c r="AF201" s="107"/>
      <c r="AG201" s="444">
        <f t="shared" si="14"/>
        <v>0</v>
      </c>
      <c r="AH201" s="177"/>
      <c r="AI201" s="177"/>
      <c r="AJ201" s="177"/>
      <c r="AK201" s="177"/>
      <c r="AL201" s="177"/>
      <c r="AM201" s="177"/>
      <c r="AN201" s="177"/>
      <c r="AO201" s="177"/>
      <c r="AP201" s="177"/>
      <c r="AQ201" s="177"/>
      <c r="AR201" s="177"/>
      <c r="AS201" s="107"/>
      <c r="AT201" s="444">
        <f t="shared" si="12"/>
        <v>0</v>
      </c>
      <c r="AU201" s="177"/>
      <c r="AV201" s="177"/>
      <c r="AW201" s="177"/>
      <c r="AX201" s="177"/>
      <c r="AY201" s="177"/>
      <c r="AZ201" s="177"/>
      <c r="BA201" s="177"/>
      <c r="BB201" s="177"/>
      <c r="BC201" s="177"/>
      <c r="BD201" s="177"/>
      <c r="BE201" s="228"/>
      <c r="BF201" s="237"/>
      <c r="BG201" s="229"/>
      <c r="BH201" s="229"/>
      <c r="BI201" s="108"/>
    </row>
    <row r="202" spans="1:61" s="100" customFormat="1" ht="15">
      <c r="A202" s="177"/>
      <c r="B202" s="111"/>
      <c r="C202" s="35"/>
      <c r="D202" s="177"/>
      <c r="E202" s="111"/>
      <c r="F202" s="178"/>
      <c r="G202" s="178"/>
      <c r="H202" s="175"/>
      <c r="I202" s="177"/>
      <c r="J202" s="177"/>
      <c r="K202" s="177"/>
      <c r="L202" s="177"/>
      <c r="M202" s="177"/>
      <c r="N202" s="177"/>
      <c r="O202" s="177"/>
      <c r="P202" s="177"/>
      <c r="Q202" s="177"/>
      <c r="R202" s="177"/>
      <c r="S202" s="107"/>
      <c r="T202" s="521">
        <f t="shared" si="13"/>
        <v>0</v>
      </c>
      <c r="U202" s="177"/>
      <c r="V202" s="177"/>
      <c r="W202" s="177"/>
      <c r="X202" s="177"/>
      <c r="Y202" s="177"/>
      <c r="Z202" s="177"/>
      <c r="AA202" s="177"/>
      <c r="AB202" s="177"/>
      <c r="AC202" s="177"/>
      <c r="AD202" s="177"/>
      <c r="AE202" s="177"/>
      <c r="AF202" s="107"/>
      <c r="AG202" s="444">
        <f t="shared" si="14"/>
        <v>0</v>
      </c>
      <c r="AH202" s="177"/>
      <c r="AI202" s="177"/>
      <c r="AJ202" s="177"/>
      <c r="AK202" s="177"/>
      <c r="AL202" s="177"/>
      <c r="AM202" s="177"/>
      <c r="AN202" s="177"/>
      <c r="AO202" s="177"/>
      <c r="AP202" s="177"/>
      <c r="AQ202" s="177"/>
      <c r="AR202" s="177"/>
      <c r="AS202" s="107"/>
      <c r="AT202" s="444">
        <f t="shared" si="12"/>
        <v>0</v>
      </c>
      <c r="AU202" s="177"/>
      <c r="AV202" s="177"/>
      <c r="AW202" s="177"/>
      <c r="AX202" s="177"/>
      <c r="AY202" s="177"/>
      <c r="AZ202" s="177"/>
      <c r="BA202" s="177"/>
      <c r="BB202" s="177"/>
      <c r="BC202" s="177"/>
      <c r="BD202" s="177"/>
      <c r="BE202" s="228"/>
      <c r="BF202" s="237"/>
      <c r="BG202" s="229"/>
      <c r="BH202" s="229"/>
      <c r="BI202" s="108"/>
    </row>
    <row r="203" spans="1:61" s="100" customFormat="1" ht="15">
      <c r="A203" s="177"/>
      <c r="B203" s="111"/>
      <c r="C203" s="35"/>
      <c r="D203" s="177"/>
      <c r="E203" s="111"/>
      <c r="F203" s="178"/>
      <c r="G203" s="178"/>
      <c r="H203" s="175"/>
      <c r="I203" s="177"/>
      <c r="J203" s="177"/>
      <c r="K203" s="177"/>
      <c r="L203" s="177"/>
      <c r="M203" s="177"/>
      <c r="N203" s="177"/>
      <c r="O203" s="177"/>
      <c r="P203" s="177"/>
      <c r="Q203" s="177"/>
      <c r="R203" s="177"/>
      <c r="S203" s="107"/>
      <c r="T203" s="521">
        <f t="shared" si="13"/>
        <v>0</v>
      </c>
      <c r="U203" s="177"/>
      <c r="V203" s="177"/>
      <c r="W203" s="177"/>
      <c r="X203" s="177"/>
      <c r="Y203" s="177"/>
      <c r="Z203" s="177"/>
      <c r="AA203" s="177"/>
      <c r="AB203" s="177"/>
      <c r="AC203" s="177"/>
      <c r="AD203" s="177"/>
      <c r="AE203" s="177"/>
      <c r="AF203" s="107"/>
      <c r="AG203" s="444">
        <f t="shared" si="14"/>
        <v>0</v>
      </c>
      <c r="AH203" s="177"/>
      <c r="AI203" s="177"/>
      <c r="AJ203" s="177"/>
      <c r="AK203" s="177"/>
      <c r="AL203" s="177"/>
      <c r="AM203" s="177"/>
      <c r="AN203" s="177"/>
      <c r="AO203" s="177"/>
      <c r="AP203" s="177"/>
      <c r="AQ203" s="177"/>
      <c r="AR203" s="177"/>
      <c r="AS203" s="107"/>
      <c r="AT203" s="444">
        <f t="shared" si="12"/>
        <v>0</v>
      </c>
      <c r="AU203" s="177"/>
      <c r="AV203" s="177"/>
      <c r="AW203" s="177"/>
      <c r="AX203" s="177"/>
      <c r="AY203" s="177"/>
      <c r="AZ203" s="177"/>
      <c r="BA203" s="177"/>
      <c r="BB203" s="177"/>
      <c r="BC203" s="177"/>
      <c r="BD203" s="177"/>
      <c r="BE203" s="228"/>
      <c r="BF203" s="237"/>
      <c r="BG203" s="229"/>
      <c r="BH203" s="229"/>
      <c r="BI203" s="108"/>
    </row>
    <row r="204" spans="1:61" s="100" customFormat="1" ht="15">
      <c r="A204" s="177"/>
      <c r="B204" s="111"/>
      <c r="C204" s="35"/>
      <c r="D204" s="177"/>
      <c r="E204" s="111"/>
      <c r="F204" s="178"/>
      <c r="G204" s="178"/>
      <c r="H204" s="175"/>
      <c r="I204" s="177"/>
      <c r="J204" s="177"/>
      <c r="K204" s="177"/>
      <c r="L204" s="177"/>
      <c r="M204" s="177"/>
      <c r="N204" s="177"/>
      <c r="O204" s="177"/>
      <c r="P204" s="177"/>
      <c r="Q204" s="177"/>
      <c r="R204" s="177"/>
      <c r="S204" s="107"/>
      <c r="T204" s="521">
        <f t="shared" si="13"/>
        <v>0</v>
      </c>
      <c r="U204" s="177"/>
      <c r="V204" s="177"/>
      <c r="W204" s="177"/>
      <c r="X204" s="177"/>
      <c r="Y204" s="177"/>
      <c r="Z204" s="177"/>
      <c r="AA204" s="177"/>
      <c r="AB204" s="177"/>
      <c r="AC204" s="177"/>
      <c r="AD204" s="177"/>
      <c r="AE204" s="177"/>
      <c r="AF204" s="107"/>
      <c r="AG204" s="444">
        <f t="shared" si="14"/>
        <v>0</v>
      </c>
      <c r="AH204" s="177"/>
      <c r="AI204" s="177"/>
      <c r="AJ204" s="177"/>
      <c r="AK204" s="177"/>
      <c r="AL204" s="177"/>
      <c r="AM204" s="177"/>
      <c r="AN204" s="177"/>
      <c r="AO204" s="177"/>
      <c r="AP204" s="177"/>
      <c r="AQ204" s="177"/>
      <c r="AR204" s="177"/>
      <c r="AS204" s="107"/>
      <c r="AT204" s="444">
        <f t="shared" si="12"/>
        <v>0</v>
      </c>
      <c r="AU204" s="177"/>
      <c r="AV204" s="177"/>
      <c r="AW204" s="177"/>
      <c r="AX204" s="177"/>
      <c r="AY204" s="177"/>
      <c r="AZ204" s="177"/>
      <c r="BA204" s="177"/>
      <c r="BB204" s="177"/>
      <c r="BC204" s="177"/>
      <c r="BD204" s="177"/>
      <c r="BE204" s="228"/>
      <c r="BF204" s="237"/>
      <c r="BG204" s="229"/>
      <c r="BH204" s="229"/>
      <c r="BI204" s="108"/>
    </row>
    <row r="205" spans="1:61" s="41" customFormat="1" ht="15.75">
      <c r="A205" s="177"/>
      <c r="B205" s="111"/>
      <c r="C205" s="35"/>
      <c r="D205" s="177"/>
      <c r="E205" s="111"/>
      <c r="F205" s="178"/>
      <c r="G205" s="178"/>
      <c r="H205" s="175"/>
      <c r="I205" s="177"/>
      <c r="J205" s="177"/>
      <c r="K205" s="177"/>
      <c r="L205" s="177"/>
      <c r="M205" s="177"/>
      <c r="N205" s="177"/>
      <c r="O205" s="177"/>
      <c r="P205" s="177"/>
      <c r="Q205" s="177"/>
      <c r="R205" s="177"/>
      <c r="S205" s="107"/>
      <c r="T205" s="521">
        <f t="shared" si="13"/>
        <v>0</v>
      </c>
      <c r="U205" s="177"/>
      <c r="V205" s="177"/>
      <c r="W205" s="177"/>
      <c r="X205" s="177"/>
      <c r="Y205" s="177"/>
      <c r="Z205" s="177"/>
      <c r="AA205" s="177"/>
      <c r="AB205" s="177"/>
      <c r="AC205" s="177"/>
      <c r="AD205" s="177"/>
      <c r="AE205" s="177"/>
      <c r="AF205" s="107"/>
      <c r="AG205" s="444">
        <f t="shared" si="14"/>
        <v>0</v>
      </c>
      <c r="AH205" s="177"/>
      <c r="AI205" s="177"/>
      <c r="AJ205" s="177"/>
      <c r="AK205" s="177"/>
      <c r="AL205" s="177"/>
      <c r="AM205" s="177"/>
      <c r="AN205" s="177"/>
      <c r="AO205" s="177"/>
      <c r="AP205" s="177"/>
      <c r="AQ205" s="177"/>
      <c r="AR205" s="177"/>
      <c r="AS205" s="107"/>
      <c r="AT205" s="444">
        <f t="shared" si="12"/>
        <v>0</v>
      </c>
      <c r="AU205" s="177"/>
      <c r="AV205" s="177"/>
      <c r="AW205" s="177"/>
      <c r="AX205" s="177"/>
      <c r="AY205" s="177"/>
      <c r="AZ205" s="177"/>
      <c r="BA205" s="177"/>
      <c r="BB205" s="177"/>
      <c r="BC205" s="177"/>
      <c r="BD205" s="177"/>
      <c r="BE205" s="228"/>
      <c r="BF205" s="237"/>
      <c r="BG205" s="229"/>
      <c r="BH205" s="229"/>
      <c r="BI205" s="108"/>
    </row>
    <row r="206" spans="1:61" s="41" customFormat="1" ht="15.75">
      <c r="A206" s="177"/>
      <c r="B206" s="111"/>
      <c r="C206" s="35"/>
      <c r="D206" s="177"/>
      <c r="E206" s="111"/>
      <c r="F206" s="178"/>
      <c r="G206" s="178"/>
      <c r="H206" s="175"/>
      <c r="I206" s="177"/>
      <c r="J206" s="177"/>
      <c r="K206" s="177"/>
      <c r="L206" s="177"/>
      <c r="M206" s="177"/>
      <c r="N206" s="177"/>
      <c r="O206" s="177"/>
      <c r="P206" s="177"/>
      <c r="Q206" s="177"/>
      <c r="R206" s="177"/>
      <c r="S206" s="107"/>
      <c r="T206" s="521">
        <f t="shared" si="13"/>
        <v>0</v>
      </c>
      <c r="U206" s="177"/>
      <c r="V206" s="177"/>
      <c r="W206" s="177"/>
      <c r="X206" s="177"/>
      <c r="Y206" s="177"/>
      <c r="Z206" s="177"/>
      <c r="AA206" s="177"/>
      <c r="AB206" s="177"/>
      <c r="AC206" s="177"/>
      <c r="AD206" s="177"/>
      <c r="AE206" s="177"/>
      <c r="AF206" s="107"/>
      <c r="AG206" s="444">
        <f t="shared" si="14"/>
        <v>0</v>
      </c>
      <c r="AH206" s="177"/>
      <c r="AI206" s="177"/>
      <c r="AJ206" s="177"/>
      <c r="AK206" s="177"/>
      <c r="AL206" s="177"/>
      <c r="AM206" s="177"/>
      <c r="AN206" s="177"/>
      <c r="AO206" s="177"/>
      <c r="AP206" s="177"/>
      <c r="AQ206" s="177"/>
      <c r="AR206" s="177"/>
      <c r="AS206" s="107"/>
      <c r="AT206" s="444">
        <f t="shared" si="12"/>
        <v>0</v>
      </c>
      <c r="AU206" s="177"/>
      <c r="AV206" s="177"/>
      <c r="AW206" s="177"/>
      <c r="AX206" s="177"/>
      <c r="AY206" s="177"/>
      <c r="AZ206" s="177"/>
      <c r="BA206" s="177"/>
      <c r="BB206" s="177"/>
      <c r="BC206" s="177"/>
      <c r="BD206" s="177"/>
      <c r="BE206" s="228"/>
      <c r="BF206" s="237"/>
      <c r="BG206" s="229"/>
      <c r="BH206" s="229"/>
      <c r="BI206" s="108"/>
    </row>
    <row r="207" spans="1:61" s="100" customFormat="1" ht="15">
      <c r="A207" s="177"/>
      <c r="B207" s="111"/>
      <c r="C207" s="35"/>
      <c r="D207" s="177"/>
      <c r="E207" s="111"/>
      <c r="F207" s="178"/>
      <c r="G207" s="178"/>
      <c r="H207" s="175"/>
      <c r="I207" s="177"/>
      <c r="J207" s="177"/>
      <c r="K207" s="177"/>
      <c r="L207" s="177"/>
      <c r="M207" s="177"/>
      <c r="N207" s="177"/>
      <c r="O207" s="177"/>
      <c r="P207" s="177"/>
      <c r="Q207" s="177"/>
      <c r="R207" s="177"/>
      <c r="S207" s="107"/>
      <c r="T207" s="521">
        <f t="shared" si="13"/>
        <v>0</v>
      </c>
      <c r="U207" s="177"/>
      <c r="V207" s="177"/>
      <c r="W207" s="177"/>
      <c r="X207" s="177"/>
      <c r="Y207" s="177"/>
      <c r="Z207" s="177"/>
      <c r="AA207" s="177"/>
      <c r="AB207" s="177"/>
      <c r="AC207" s="177"/>
      <c r="AD207" s="177"/>
      <c r="AE207" s="177"/>
      <c r="AF207" s="107"/>
      <c r="AG207" s="444">
        <f t="shared" si="14"/>
        <v>0</v>
      </c>
      <c r="AH207" s="177"/>
      <c r="AI207" s="177"/>
      <c r="AJ207" s="177"/>
      <c r="AK207" s="177"/>
      <c r="AL207" s="177"/>
      <c r="AM207" s="177"/>
      <c r="AN207" s="177"/>
      <c r="AO207" s="177"/>
      <c r="AP207" s="177"/>
      <c r="AQ207" s="177"/>
      <c r="AR207" s="177"/>
      <c r="AS207" s="107"/>
      <c r="AT207" s="444">
        <f t="shared" si="12"/>
        <v>0</v>
      </c>
      <c r="AU207" s="177"/>
      <c r="AV207" s="177"/>
      <c r="AW207" s="177"/>
      <c r="AX207" s="177"/>
      <c r="AY207" s="177"/>
      <c r="AZ207" s="177"/>
      <c r="BA207" s="177"/>
      <c r="BB207" s="177"/>
      <c r="BC207" s="177"/>
      <c r="BD207" s="177"/>
      <c r="BE207" s="228"/>
      <c r="BF207" s="237"/>
      <c r="BG207" s="229"/>
      <c r="BH207" s="229"/>
      <c r="BI207" s="108"/>
    </row>
    <row r="208" spans="1:61" s="39" customFormat="1" ht="15">
      <c r="A208" s="177"/>
      <c r="B208" s="111"/>
      <c r="C208" s="35"/>
      <c r="D208" s="177"/>
      <c r="E208" s="111"/>
      <c r="F208" s="178"/>
      <c r="G208" s="178"/>
      <c r="H208" s="175"/>
      <c r="I208" s="177"/>
      <c r="J208" s="177"/>
      <c r="K208" s="177"/>
      <c r="L208" s="177"/>
      <c r="M208" s="177"/>
      <c r="N208" s="177"/>
      <c r="O208" s="177"/>
      <c r="P208" s="177"/>
      <c r="Q208" s="177"/>
      <c r="R208" s="177"/>
      <c r="S208" s="107"/>
      <c r="T208" s="521">
        <f t="shared" si="13"/>
        <v>0</v>
      </c>
      <c r="U208" s="177"/>
      <c r="V208" s="177"/>
      <c r="W208" s="177"/>
      <c r="X208" s="177"/>
      <c r="Y208" s="177"/>
      <c r="Z208" s="177"/>
      <c r="AA208" s="177"/>
      <c r="AB208" s="177"/>
      <c r="AC208" s="177"/>
      <c r="AD208" s="177"/>
      <c r="AE208" s="177"/>
      <c r="AF208" s="107"/>
      <c r="AG208" s="444">
        <f t="shared" si="14"/>
        <v>0</v>
      </c>
      <c r="AH208" s="177"/>
      <c r="AI208" s="177"/>
      <c r="AJ208" s="177"/>
      <c r="AK208" s="177"/>
      <c r="AL208" s="177"/>
      <c r="AM208" s="177"/>
      <c r="AN208" s="177"/>
      <c r="AO208" s="177"/>
      <c r="AP208" s="177"/>
      <c r="AQ208" s="177"/>
      <c r="AR208" s="177"/>
      <c r="AS208" s="107"/>
      <c r="AT208" s="444">
        <f t="shared" si="12"/>
        <v>0</v>
      </c>
      <c r="AU208" s="177"/>
      <c r="AV208" s="177"/>
      <c r="AW208" s="177"/>
      <c r="AX208" s="177"/>
      <c r="AY208" s="177"/>
      <c r="AZ208" s="177"/>
      <c r="BA208" s="177"/>
      <c r="BB208" s="177"/>
      <c r="BC208" s="177"/>
      <c r="BD208" s="177"/>
      <c r="BE208" s="228"/>
      <c r="BF208" s="237"/>
      <c r="BG208" s="229"/>
      <c r="BH208" s="229"/>
      <c r="BI208" s="108"/>
    </row>
    <row r="209" spans="1:61" s="39" customFormat="1" ht="15">
      <c r="A209" s="177"/>
      <c r="B209" s="111"/>
      <c r="C209" s="35"/>
      <c r="D209" s="177"/>
      <c r="E209" s="111"/>
      <c r="F209" s="178"/>
      <c r="G209" s="178"/>
      <c r="H209" s="175"/>
      <c r="I209" s="177"/>
      <c r="J209" s="177"/>
      <c r="K209" s="177"/>
      <c r="L209" s="177"/>
      <c r="M209" s="177"/>
      <c r="N209" s="177"/>
      <c r="O209" s="177"/>
      <c r="P209" s="177"/>
      <c r="Q209" s="177"/>
      <c r="R209" s="177"/>
      <c r="S209" s="107"/>
      <c r="T209" s="521">
        <f t="shared" si="13"/>
        <v>0</v>
      </c>
      <c r="U209" s="177"/>
      <c r="V209" s="177"/>
      <c r="W209" s="177"/>
      <c r="X209" s="177"/>
      <c r="Y209" s="177"/>
      <c r="Z209" s="177"/>
      <c r="AA209" s="177"/>
      <c r="AB209" s="177"/>
      <c r="AC209" s="177"/>
      <c r="AD209" s="177"/>
      <c r="AE209" s="177"/>
      <c r="AF209" s="107"/>
      <c r="AG209" s="444">
        <f t="shared" si="14"/>
        <v>0</v>
      </c>
      <c r="AH209" s="177"/>
      <c r="AI209" s="177"/>
      <c r="AJ209" s="177"/>
      <c r="AK209" s="177"/>
      <c r="AL209" s="177"/>
      <c r="AM209" s="177"/>
      <c r="AN209" s="177"/>
      <c r="AO209" s="177"/>
      <c r="AP209" s="177"/>
      <c r="AQ209" s="177"/>
      <c r="AR209" s="177"/>
      <c r="AS209" s="107"/>
      <c r="AT209" s="444">
        <f t="shared" si="12"/>
        <v>0</v>
      </c>
      <c r="AU209" s="177"/>
      <c r="AV209" s="177"/>
      <c r="AW209" s="177"/>
      <c r="AX209" s="177"/>
      <c r="AY209" s="177"/>
      <c r="AZ209" s="177"/>
      <c r="BA209" s="177"/>
      <c r="BB209" s="177"/>
      <c r="BC209" s="177"/>
      <c r="BD209" s="177"/>
      <c r="BE209" s="228"/>
      <c r="BF209" s="237"/>
      <c r="BG209" s="229"/>
      <c r="BH209" s="229"/>
      <c r="BI209" s="108"/>
    </row>
    <row r="210" spans="1:61" s="39" customFormat="1" ht="15">
      <c r="A210" s="177"/>
      <c r="B210" s="111"/>
      <c r="C210" s="35"/>
      <c r="D210" s="177"/>
      <c r="E210" s="111"/>
      <c r="F210" s="178"/>
      <c r="G210" s="178"/>
      <c r="H210" s="175"/>
      <c r="I210" s="177"/>
      <c r="J210" s="177"/>
      <c r="K210" s="177"/>
      <c r="L210" s="177"/>
      <c r="M210" s="177"/>
      <c r="N210" s="177"/>
      <c r="O210" s="177"/>
      <c r="P210" s="177"/>
      <c r="Q210" s="177"/>
      <c r="R210" s="177"/>
      <c r="S210" s="107"/>
      <c r="T210" s="521">
        <f t="shared" si="13"/>
        <v>0</v>
      </c>
      <c r="U210" s="177"/>
      <c r="V210" s="177"/>
      <c r="W210" s="177"/>
      <c r="X210" s="177"/>
      <c r="Y210" s="177"/>
      <c r="Z210" s="177"/>
      <c r="AA210" s="177"/>
      <c r="AB210" s="177"/>
      <c r="AC210" s="177"/>
      <c r="AD210" s="177"/>
      <c r="AE210" s="177"/>
      <c r="AF210" s="107"/>
      <c r="AG210" s="444">
        <f t="shared" si="14"/>
        <v>0</v>
      </c>
      <c r="AH210" s="177"/>
      <c r="AI210" s="177"/>
      <c r="AJ210" s="177"/>
      <c r="AK210" s="177"/>
      <c r="AL210" s="177"/>
      <c r="AM210" s="177"/>
      <c r="AN210" s="177"/>
      <c r="AO210" s="177"/>
      <c r="AP210" s="177"/>
      <c r="AQ210" s="177"/>
      <c r="AR210" s="177"/>
      <c r="AS210" s="107"/>
      <c r="AT210" s="444">
        <f t="shared" si="12"/>
        <v>0</v>
      </c>
      <c r="AU210" s="177"/>
      <c r="AV210" s="177"/>
      <c r="AW210" s="177"/>
      <c r="AX210" s="177"/>
      <c r="AY210" s="177"/>
      <c r="AZ210" s="177"/>
      <c r="BA210" s="177"/>
      <c r="BB210" s="177"/>
      <c r="BC210" s="177"/>
      <c r="BD210" s="177"/>
      <c r="BE210" s="228"/>
      <c r="BF210" s="237"/>
      <c r="BG210" s="229"/>
      <c r="BH210" s="229"/>
      <c r="BI210" s="108"/>
    </row>
    <row r="211" spans="1:61" s="39" customFormat="1" ht="15">
      <c r="A211" s="177"/>
      <c r="B211" s="35"/>
      <c r="C211" s="35"/>
      <c r="D211" s="35"/>
      <c r="E211" s="35"/>
      <c r="F211" s="35"/>
      <c r="G211" s="35"/>
      <c r="H211" s="35"/>
      <c r="I211" s="177"/>
      <c r="J211" s="177"/>
      <c r="K211" s="177"/>
      <c r="L211" s="177"/>
      <c r="M211" s="177"/>
      <c r="N211" s="177"/>
      <c r="O211" s="177"/>
      <c r="P211" s="177"/>
      <c r="Q211" s="177"/>
      <c r="R211" s="177"/>
      <c r="S211" s="107"/>
      <c r="T211" s="521">
        <f t="shared" si="13"/>
        <v>0</v>
      </c>
      <c r="U211" s="177"/>
      <c r="V211" s="177"/>
      <c r="W211" s="177"/>
      <c r="X211" s="177"/>
      <c r="Y211" s="177"/>
      <c r="Z211" s="177"/>
      <c r="AA211" s="177"/>
      <c r="AB211" s="177"/>
      <c r="AC211" s="177"/>
      <c r="AD211" s="177"/>
      <c r="AE211" s="177"/>
      <c r="AF211" s="107"/>
      <c r="AG211" s="444">
        <f t="shared" si="14"/>
        <v>0</v>
      </c>
      <c r="AH211" s="177"/>
      <c r="AI211" s="177"/>
      <c r="AJ211" s="177"/>
      <c r="AK211" s="177"/>
      <c r="AL211" s="177"/>
      <c r="AM211" s="177"/>
      <c r="AN211" s="177"/>
      <c r="AO211" s="177"/>
      <c r="AP211" s="177"/>
      <c r="AQ211" s="177"/>
      <c r="AR211" s="177"/>
      <c r="AS211" s="107"/>
      <c r="AT211" s="444">
        <f t="shared" si="12"/>
        <v>0</v>
      </c>
      <c r="AU211" s="177"/>
      <c r="AV211" s="177"/>
      <c r="AW211" s="177"/>
      <c r="AX211" s="177"/>
      <c r="AY211" s="177"/>
      <c r="AZ211" s="177"/>
      <c r="BA211" s="177"/>
      <c r="BB211" s="177"/>
      <c r="BC211" s="177"/>
      <c r="BD211" s="177"/>
      <c r="BE211" s="228"/>
      <c r="BF211" s="237"/>
      <c r="BG211" s="229"/>
      <c r="BH211" s="229"/>
      <c r="BI211" s="108"/>
    </row>
    <row r="212" spans="1:61" s="39" customFormat="1" ht="15">
      <c r="A212" s="177"/>
      <c r="B212" s="35"/>
      <c r="C212" s="35"/>
      <c r="D212" s="35"/>
      <c r="E212" s="35"/>
      <c r="F212" s="35"/>
      <c r="G212" s="35"/>
      <c r="H212" s="35"/>
      <c r="I212" s="177"/>
      <c r="J212" s="177"/>
      <c r="K212" s="177"/>
      <c r="L212" s="177"/>
      <c r="M212" s="177"/>
      <c r="N212" s="177"/>
      <c r="O212" s="177"/>
      <c r="P212" s="177"/>
      <c r="Q212" s="177"/>
      <c r="R212" s="177"/>
      <c r="S212" s="107"/>
      <c r="T212" s="521">
        <f t="shared" si="13"/>
        <v>0</v>
      </c>
      <c r="U212" s="177"/>
      <c r="V212" s="177"/>
      <c r="W212" s="177"/>
      <c r="X212" s="177"/>
      <c r="Y212" s="177"/>
      <c r="Z212" s="177"/>
      <c r="AA212" s="177"/>
      <c r="AB212" s="177"/>
      <c r="AC212" s="177"/>
      <c r="AD212" s="177"/>
      <c r="AE212" s="177"/>
      <c r="AF212" s="107"/>
      <c r="AG212" s="444">
        <f t="shared" si="14"/>
        <v>0</v>
      </c>
      <c r="AH212" s="177"/>
      <c r="AI212" s="177"/>
      <c r="AJ212" s="177"/>
      <c r="AK212" s="177"/>
      <c r="AL212" s="177"/>
      <c r="AM212" s="177"/>
      <c r="AN212" s="177"/>
      <c r="AO212" s="177"/>
      <c r="AP212" s="177"/>
      <c r="AQ212" s="177"/>
      <c r="AR212" s="177"/>
      <c r="AS212" s="107"/>
      <c r="AT212" s="444">
        <f t="shared" si="12"/>
        <v>0</v>
      </c>
      <c r="AU212" s="177"/>
      <c r="AV212" s="177"/>
      <c r="AW212" s="177"/>
      <c r="AX212" s="177"/>
      <c r="AY212" s="177"/>
      <c r="AZ212" s="177"/>
      <c r="BA212" s="177"/>
      <c r="BB212" s="177"/>
      <c r="BC212" s="177"/>
      <c r="BD212" s="177"/>
      <c r="BE212" s="228"/>
      <c r="BF212" s="237"/>
      <c r="BG212" s="229"/>
      <c r="BH212" s="229"/>
      <c r="BI212" s="108"/>
    </row>
    <row r="213" spans="1:61" s="39" customFormat="1" ht="15">
      <c r="A213" s="177"/>
      <c r="B213" s="35"/>
      <c r="C213" s="35"/>
      <c r="D213" s="35"/>
      <c r="E213" s="35"/>
      <c r="F213" s="35"/>
      <c r="G213" s="35"/>
      <c r="H213" s="35"/>
      <c r="I213" s="177"/>
      <c r="J213" s="177"/>
      <c r="K213" s="177"/>
      <c r="L213" s="177"/>
      <c r="M213" s="177"/>
      <c r="N213" s="177"/>
      <c r="O213" s="177"/>
      <c r="P213" s="177"/>
      <c r="Q213" s="177"/>
      <c r="R213" s="177"/>
      <c r="S213" s="107"/>
      <c r="T213" s="521">
        <f t="shared" si="13"/>
        <v>0</v>
      </c>
      <c r="U213" s="177"/>
      <c r="V213" s="177"/>
      <c r="W213" s="177"/>
      <c r="X213" s="177"/>
      <c r="Y213" s="177"/>
      <c r="Z213" s="177"/>
      <c r="AA213" s="177"/>
      <c r="AB213" s="177"/>
      <c r="AC213" s="177"/>
      <c r="AD213" s="177"/>
      <c r="AE213" s="177"/>
      <c r="AF213" s="107"/>
      <c r="AG213" s="444">
        <f t="shared" si="14"/>
        <v>0</v>
      </c>
      <c r="AH213" s="177"/>
      <c r="AI213" s="177"/>
      <c r="AJ213" s="177"/>
      <c r="AK213" s="177"/>
      <c r="AL213" s="177"/>
      <c r="AM213" s="177"/>
      <c r="AN213" s="177"/>
      <c r="AO213" s="177"/>
      <c r="AP213" s="177"/>
      <c r="AQ213" s="177"/>
      <c r="AR213" s="177"/>
      <c r="AS213" s="107"/>
      <c r="AT213" s="444">
        <f t="shared" si="12"/>
        <v>0</v>
      </c>
      <c r="AU213" s="177"/>
      <c r="AV213" s="177"/>
      <c r="AW213" s="177"/>
      <c r="AX213" s="177"/>
      <c r="AY213" s="177"/>
      <c r="AZ213" s="177"/>
      <c r="BA213" s="177"/>
      <c r="BB213" s="177"/>
      <c r="BC213" s="177"/>
      <c r="BD213" s="177"/>
      <c r="BE213" s="228"/>
      <c r="BF213" s="237"/>
      <c r="BG213" s="229"/>
      <c r="BH213" s="229"/>
      <c r="BI213" s="108"/>
    </row>
    <row r="214" spans="1:61" s="39" customFormat="1" ht="15">
      <c r="A214" s="177"/>
      <c r="B214" s="35"/>
      <c r="C214" s="35"/>
      <c r="D214" s="35"/>
      <c r="E214" s="35"/>
      <c r="F214" s="35"/>
      <c r="G214" s="35"/>
      <c r="H214" s="35"/>
      <c r="I214" s="177"/>
      <c r="J214" s="177"/>
      <c r="K214" s="177"/>
      <c r="L214" s="177"/>
      <c r="M214" s="177"/>
      <c r="N214" s="177"/>
      <c r="O214" s="177"/>
      <c r="P214" s="177"/>
      <c r="Q214" s="177"/>
      <c r="R214" s="177"/>
      <c r="S214" s="107"/>
      <c r="T214" s="521">
        <f t="shared" si="13"/>
        <v>0</v>
      </c>
      <c r="U214" s="177"/>
      <c r="V214" s="177"/>
      <c r="W214" s="177"/>
      <c r="X214" s="177"/>
      <c r="Y214" s="177"/>
      <c r="Z214" s="177"/>
      <c r="AA214" s="177"/>
      <c r="AB214" s="177"/>
      <c r="AC214" s="177"/>
      <c r="AD214" s="177"/>
      <c r="AE214" s="177"/>
      <c r="AF214" s="107"/>
      <c r="AG214" s="444">
        <f t="shared" si="14"/>
        <v>0</v>
      </c>
      <c r="AH214" s="177"/>
      <c r="AI214" s="177"/>
      <c r="AJ214" s="177"/>
      <c r="AK214" s="177"/>
      <c r="AL214" s="177"/>
      <c r="AM214" s="177"/>
      <c r="AN214" s="177"/>
      <c r="AO214" s="177"/>
      <c r="AP214" s="177"/>
      <c r="AQ214" s="177"/>
      <c r="AR214" s="177"/>
      <c r="AS214" s="107"/>
      <c r="AT214" s="444">
        <f t="shared" si="12"/>
        <v>0</v>
      </c>
      <c r="AU214" s="177"/>
      <c r="AV214" s="177"/>
      <c r="AW214" s="177"/>
      <c r="AX214" s="177"/>
      <c r="AY214" s="177"/>
      <c r="AZ214" s="177"/>
      <c r="BA214" s="177"/>
      <c r="BB214" s="177"/>
      <c r="BC214" s="177"/>
      <c r="BD214" s="177"/>
      <c r="BE214" s="228"/>
      <c r="BF214" s="237"/>
      <c r="BG214" s="229"/>
      <c r="BH214" s="229"/>
      <c r="BI214" s="108"/>
    </row>
    <row r="215" spans="1:61" s="100" customFormat="1" ht="15">
      <c r="A215" s="177"/>
      <c r="B215" s="35"/>
      <c r="C215" s="35"/>
      <c r="D215" s="35"/>
      <c r="E215" s="35"/>
      <c r="F215" s="35"/>
      <c r="G215" s="35"/>
      <c r="H215" s="35"/>
      <c r="I215" s="177"/>
      <c r="J215" s="177"/>
      <c r="K215" s="177"/>
      <c r="L215" s="177"/>
      <c r="M215" s="177"/>
      <c r="N215" s="177"/>
      <c r="O215" s="177"/>
      <c r="P215" s="177"/>
      <c r="Q215" s="177"/>
      <c r="R215" s="177"/>
      <c r="S215" s="107"/>
      <c r="T215" s="521">
        <f t="shared" si="13"/>
        <v>0</v>
      </c>
      <c r="U215" s="177"/>
      <c r="V215" s="177"/>
      <c r="W215" s="177"/>
      <c r="X215" s="177"/>
      <c r="Y215" s="177"/>
      <c r="Z215" s="177"/>
      <c r="AA215" s="177"/>
      <c r="AB215" s="177"/>
      <c r="AC215" s="177"/>
      <c r="AD215" s="177"/>
      <c r="AE215" s="177"/>
      <c r="AF215" s="107"/>
      <c r="AG215" s="444">
        <f t="shared" si="14"/>
        <v>0</v>
      </c>
      <c r="AH215" s="177"/>
      <c r="AI215" s="177"/>
      <c r="AJ215" s="177"/>
      <c r="AK215" s="177"/>
      <c r="AL215" s="177"/>
      <c r="AM215" s="177"/>
      <c r="AN215" s="177"/>
      <c r="AO215" s="177"/>
      <c r="AP215" s="177"/>
      <c r="AQ215" s="177"/>
      <c r="AR215" s="177"/>
      <c r="AS215" s="107"/>
      <c r="AT215" s="444">
        <f t="shared" si="12"/>
        <v>0</v>
      </c>
      <c r="AU215" s="177"/>
      <c r="AV215" s="177"/>
      <c r="AW215" s="177"/>
      <c r="AX215" s="177"/>
      <c r="AY215" s="177"/>
      <c r="AZ215" s="177"/>
      <c r="BA215" s="177"/>
      <c r="BB215" s="177"/>
      <c r="BC215" s="177"/>
      <c r="BD215" s="177"/>
      <c r="BE215" s="228"/>
      <c r="BF215" s="237"/>
      <c r="BG215" s="229"/>
      <c r="BH215" s="229"/>
      <c r="BI215" s="108"/>
    </row>
    <row r="216" spans="1:61" s="100" customFormat="1" ht="15">
      <c r="A216" s="177"/>
      <c r="B216" s="35"/>
      <c r="C216" s="35"/>
      <c r="D216" s="35"/>
      <c r="E216" s="35"/>
      <c r="F216" s="35"/>
      <c r="G216" s="35"/>
      <c r="H216" s="35"/>
      <c r="I216" s="177"/>
      <c r="J216" s="177"/>
      <c r="K216" s="177"/>
      <c r="L216" s="177"/>
      <c r="M216" s="177"/>
      <c r="N216" s="177"/>
      <c r="O216" s="177"/>
      <c r="P216" s="177"/>
      <c r="Q216" s="177"/>
      <c r="R216" s="177"/>
      <c r="S216" s="107"/>
      <c r="T216" s="521">
        <f t="shared" si="13"/>
        <v>0</v>
      </c>
      <c r="U216" s="177"/>
      <c r="V216" s="177"/>
      <c r="W216" s="177"/>
      <c r="X216" s="177"/>
      <c r="Y216" s="177"/>
      <c r="Z216" s="177"/>
      <c r="AA216" s="177"/>
      <c r="AB216" s="177"/>
      <c r="AC216" s="177"/>
      <c r="AD216" s="177"/>
      <c r="AE216" s="177"/>
      <c r="AF216" s="107"/>
      <c r="AG216" s="444">
        <f t="shared" si="14"/>
        <v>0</v>
      </c>
      <c r="AH216" s="177"/>
      <c r="AI216" s="177"/>
      <c r="AJ216" s="177"/>
      <c r="AK216" s="177"/>
      <c r="AL216" s="177"/>
      <c r="AM216" s="177"/>
      <c r="AN216" s="177"/>
      <c r="AO216" s="177"/>
      <c r="AP216" s="177"/>
      <c r="AQ216" s="177"/>
      <c r="AR216" s="177"/>
      <c r="AS216" s="107"/>
      <c r="AT216" s="444">
        <f t="shared" si="12"/>
        <v>0</v>
      </c>
      <c r="AU216" s="177"/>
      <c r="AV216" s="177"/>
      <c r="AW216" s="177"/>
      <c r="AX216" s="177"/>
      <c r="AY216" s="177"/>
      <c r="AZ216" s="177"/>
      <c r="BA216" s="177"/>
      <c r="BB216" s="177"/>
      <c r="BC216" s="177"/>
      <c r="BD216" s="177"/>
      <c r="BE216" s="228"/>
      <c r="BF216" s="237"/>
      <c r="BG216" s="229"/>
      <c r="BH216" s="229"/>
      <c r="BI216" s="108"/>
    </row>
    <row r="217" spans="1:61" s="100" customFormat="1" ht="15">
      <c r="A217" s="177"/>
      <c r="B217" s="35"/>
      <c r="C217" s="35"/>
      <c r="D217" s="35"/>
      <c r="E217" s="35"/>
      <c r="F217" s="35"/>
      <c r="G217" s="35"/>
      <c r="H217" s="35"/>
      <c r="I217" s="177"/>
      <c r="J217" s="177"/>
      <c r="K217" s="177"/>
      <c r="L217" s="177"/>
      <c r="M217" s="177"/>
      <c r="N217" s="177"/>
      <c r="O217" s="177"/>
      <c r="P217" s="177"/>
      <c r="Q217" s="177"/>
      <c r="R217" s="177"/>
      <c r="S217" s="107"/>
      <c r="T217" s="521">
        <f t="shared" si="13"/>
        <v>0</v>
      </c>
      <c r="U217" s="177"/>
      <c r="V217" s="177"/>
      <c r="W217" s="177"/>
      <c r="X217" s="177"/>
      <c r="Y217" s="177"/>
      <c r="Z217" s="177"/>
      <c r="AA217" s="177"/>
      <c r="AB217" s="177"/>
      <c r="AC217" s="177"/>
      <c r="AD217" s="177"/>
      <c r="AE217" s="177"/>
      <c r="AF217" s="107"/>
      <c r="AG217" s="444">
        <f t="shared" si="14"/>
        <v>0</v>
      </c>
      <c r="AH217" s="177"/>
      <c r="AI217" s="177"/>
      <c r="AJ217" s="177"/>
      <c r="AK217" s="177"/>
      <c r="AL217" s="177"/>
      <c r="AM217" s="177"/>
      <c r="AN217" s="177"/>
      <c r="AO217" s="177"/>
      <c r="AP217" s="177"/>
      <c r="AQ217" s="177"/>
      <c r="AR217" s="177"/>
      <c r="AS217" s="107"/>
      <c r="AT217" s="444">
        <f t="shared" si="12"/>
        <v>0</v>
      </c>
      <c r="AU217" s="177"/>
      <c r="AV217" s="177"/>
      <c r="AW217" s="177"/>
      <c r="AX217" s="177"/>
      <c r="AY217" s="177"/>
      <c r="AZ217" s="177"/>
      <c r="BA217" s="177"/>
      <c r="BB217" s="177"/>
      <c r="BC217" s="177"/>
      <c r="BD217" s="177"/>
      <c r="BE217" s="228"/>
      <c r="BF217" s="237"/>
      <c r="BG217" s="229"/>
      <c r="BH217" s="229"/>
      <c r="BI217" s="108"/>
    </row>
    <row r="218" spans="1:61" s="100" customFormat="1" ht="15">
      <c r="A218" s="177"/>
      <c r="B218" s="35"/>
      <c r="C218" s="35"/>
      <c r="D218" s="35"/>
      <c r="E218" s="35"/>
      <c r="F218" s="35"/>
      <c r="G218" s="35"/>
      <c r="H218" s="35"/>
      <c r="I218" s="177"/>
      <c r="J218" s="177"/>
      <c r="K218" s="177"/>
      <c r="L218" s="177"/>
      <c r="M218" s="177"/>
      <c r="N218" s="177"/>
      <c r="O218" s="177"/>
      <c r="P218" s="177"/>
      <c r="Q218" s="177"/>
      <c r="R218" s="177"/>
      <c r="S218" s="107"/>
      <c r="T218" s="521">
        <f t="shared" si="13"/>
        <v>0</v>
      </c>
      <c r="U218" s="177"/>
      <c r="V218" s="177"/>
      <c r="W218" s="177"/>
      <c r="X218" s="177"/>
      <c r="Y218" s="177"/>
      <c r="Z218" s="177"/>
      <c r="AA218" s="177"/>
      <c r="AB218" s="177"/>
      <c r="AC218" s="177"/>
      <c r="AD218" s="177"/>
      <c r="AE218" s="177"/>
      <c r="AF218" s="107"/>
      <c r="AG218" s="444">
        <f t="shared" si="14"/>
        <v>0</v>
      </c>
      <c r="AH218" s="177"/>
      <c r="AI218" s="177"/>
      <c r="AJ218" s="177"/>
      <c r="AK218" s="177"/>
      <c r="AL218" s="177"/>
      <c r="AM218" s="177"/>
      <c r="AN218" s="177"/>
      <c r="AO218" s="177"/>
      <c r="AP218" s="177"/>
      <c r="AQ218" s="177"/>
      <c r="AR218" s="177"/>
      <c r="AS218" s="107"/>
      <c r="AT218" s="444">
        <f t="shared" si="12"/>
        <v>0</v>
      </c>
      <c r="AU218" s="177"/>
      <c r="AV218" s="177"/>
      <c r="AW218" s="177"/>
      <c r="AX218" s="177"/>
      <c r="AY218" s="177"/>
      <c r="AZ218" s="177"/>
      <c r="BA218" s="177"/>
      <c r="BB218" s="177"/>
      <c r="BC218" s="177"/>
      <c r="BD218" s="177"/>
      <c r="BE218" s="228"/>
      <c r="BF218" s="237"/>
      <c r="BG218" s="229"/>
      <c r="BH218" s="229"/>
      <c r="BI218" s="108"/>
    </row>
    <row r="219" spans="1:61" s="100" customFormat="1" ht="15">
      <c r="A219" s="177"/>
      <c r="B219" s="35"/>
      <c r="C219" s="35"/>
      <c r="D219" s="35"/>
      <c r="E219" s="35"/>
      <c r="F219" s="35"/>
      <c r="G219" s="35"/>
      <c r="H219" s="35"/>
      <c r="I219" s="177"/>
      <c r="J219" s="177"/>
      <c r="K219" s="177"/>
      <c r="L219" s="177"/>
      <c r="M219" s="177"/>
      <c r="N219" s="177"/>
      <c r="O219" s="177"/>
      <c r="P219" s="177"/>
      <c r="Q219" s="177"/>
      <c r="R219" s="177"/>
      <c r="S219" s="107"/>
      <c r="T219" s="521">
        <f t="shared" si="13"/>
        <v>0</v>
      </c>
      <c r="U219" s="177"/>
      <c r="V219" s="177"/>
      <c r="W219" s="177"/>
      <c r="X219" s="177"/>
      <c r="Y219" s="177"/>
      <c r="Z219" s="177"/>
      <c r="AA219" s="177"/>
      <c r="AB219" s="177"/>
      <c r="AC219" s="177"/>
      <c r="AD219" s="177"/>
      <c r="AE219" s="177"/>
      <c r="AF219" s="107"/>
      <c r="AG219" s="444">
        <f t="shared" si="14"/>
        <v>0</v>
      </c>
      <c r="AH219" s="177"/>
      <c r="AI219" s="177"/>
      <c r="AJ219" s="177"/>
      <c r="AK219" s="177"/>
      <c r="AL219" s="177"/>
      <c r="AM219" s="177"/>
      <c r="AN219" s="177"/>
      <c r="AO219" s="177"/>
      <c r="AP219" s="177"/>
      <c r="AQ219" s="177"/>
      <c r="AR219" s="177"/>
      <c r="AS219" s="107"/>
      <c r="AT219" s="444">
        <f t="shared" si="12"/>
        <v>0</v>
      </c>
      <c r="AU219" s="177"/>
      <c r="AV219" s="177"/>
      <c r="AW219" s="177"/>
      <c r="AX219" s="177"/>
      <c r="AY219" s="177"/>
      <c r="AZ219" s="177"/>
      <c r="BA219" s="177"/>
      <c r="BB219" s="177"/>
      <c r="BC219" s="177"/>
      <c r="BD219" s="177"/>
      <c r="BE219" s="228"/>
      <c r="BF219" s="237"/>
      <c r="BG219" s="229"/>
      <c r="BH219" s="229"/>
      <c r="BI219" s="108"/>
    </row>
    <row r="220" spans="1:61" s="100" customFormat="1" ht="15">
      <c r="A220" s="177"/>
      <c r="B220" s="35"/>
      <c r="C220" s="35"/>
      <c r="D220" s="35"/>
      <c r="E220" s="35"/>
      <c r="F220" s="35"/>
      <c r="G220" s="35"/>
      <c r="H220" s="35"/>
      <c r="I220" s="177"/>
      <c r="J220" s="177"/>
      <c r="K220" s="177"/>
      <c r="L220" s="177"/>
      <c r="M220" s="177"/>
      <c r="N220" s="177"/>
      <c r="O220" s="177"/>
      <c r="P220" s="177"/>
      <c r="Q220" s="177"/>
      <c r="R220" s="177"/>
      <c r="S220" s="107"/>
      <c r="T220" s="521">
        <f t="shared" si="13"/>
        <v>0</v>
      </c>
      <c r="U220" s="177"/>
      <c r="V220" s="177"/>
      <c r="W220" s="177"/>
      <c r="X220" s="177"/>
      <c r="Y220" s="177"/>
      <c r="Z220" s="177"/>
      <c r="AA220" s="177"/>
      <c r="AB220" s="177"/>
      <c r="AC220" s="177"/>
      <c r="AD220" s="177"/>
      <c r="AE220" s="177"/>
      <c r="AF220" s="107"/>
      <c r="AG220" s="444">
        <f t="shared" si="14"/>
        <v>0</v>
      </c>
      <c r="AH220" s="177"/>
      <c r="AI220" s="177"/>
      <c r="AJ220" s="177"/>
      <c r="AK220" s="177"/>
      <c r="AL220" s="177"/>
      <c r="AM220" s="177"/>
      <c r="AN220" s="177"/>
      <c r="AO220" s="177"/>
      <c r="AP220" s="177"/>
      <c r="AQ220" s="177"/>
      <c r="AR220" s="177"/>
      <c r="AS220" s="107"/>
      <c r="AT220" s="444">
        <f t="shared" si="12"/>
        <v>0</v>
      </c>
      <c r="AU220" s="177"/>
      <c r="AV220" s="177"/>
      <c r="AW220" s="177"/>
      <c r="AX220" s="177"/>
      <c r="AY220" s="177"/>
      <c r="AZ220" s="177"/>
      <c r="BA220" s="177"/>
      <c r="BB220" s="177"/>
      <c r="BC220" s="177"/>
      <c r="BD220" s="177"/>
      <c r="BE220" s="228"/>
      <c r="BF220" s="237"/>
      <c r="BG220" s="229"/>
      <c r="BH220" s="229"/>
      <c r="BI220" s="108"/>
    </row>
    <row r="221" spans="1:61" s="100" customFormat="1" ht="15">
      <c r="A221" s="177"/>
      <c r="B221" s="35"/>
      <c r="C221" s="35"/>
      <c r="D221" s="35"/>
      <c r="E221" s="35"/>
      <c r="F221" s="35"/>
      <c r="G221" s="35"/>
      <c r="H221" s="35"/>
      <c r="I221" s="177"/>
      <c r="J221" s="177"/>
      <c r="K221" s="177"/>
      <c r="L221" s="177"/>
      <c r="M221" s="177"/>
      <c r="N221" s="177"/>
      <c r="O221" s="177"/>
      <c r="P221" s="177"/>
      <c r="Q221" s="177"/>
      <c r="R221" s="177"/>
      <c r="S221" s="107"/>
      <c r="T221" s="521">
        <f t="shared" si="13"/>
        <v>0</v>
      </c>
      <c r="U221" s="177"/>
      <c r="V221" s="177"/>
      <c r="W221" s="177"/>
      <c r="X221" s="177"/>
      <c r="Y221" s="177"/>
      <c r="Z221" s="177"/>
      <c r="AA221" s="177"/>
      <c r="AB221" s="177"/>
      <c r="AC221" s="177"/>
      <c r="AD221" s="177"/>
      <c r="AE221" s="177"/>
      <c r="AF221" s="107"/>
      <c r="AG221" s="444">
        <f t="shared" si="14"/>
        <v>0</v>
      </c>
      <c r="AH221" s="177"/>
      <c r="AI221" s="177"/>
      <c r="AJ221" s="177"/>
      <c r="AK221" s="177"/>
      <c r="AL221" s="177"/>
      <c r="AM221" s="177"/>
      <c r="AN221" s="177"/>
      <c r="AO221" s="177"/>
      <c r="AP221" s="177"/>
      <c r="AQ221" s="177"/>
      <c r="AR221" s="177"/>
      <c r="AS221" s="107"/>
      <c r="AT221" s="444">
        <f t="shared" si="12"/>
        <v>0</v>
      </c>
      <c r="AU221" s="177"/>
      <c r="AV221" s="177"/>
      <c r="AW221" s="177"/>
      <c r="AX221" s="177"/>
      <c r="AY221" s="177"/>
      <c r="AZ221" s="177"/>
      <c r="BA221" s="177"/>
      <c r="BB221" s="177"/>
      <c r="BC221" s="177"/>
      <c r="BD221" s="177"/>
      <c r="BE221" s="228"/>
      <c r="BF221" s="237"/>
      <c r="BG221" s="229"/>
      <c r="BH221" s="229"/>
      <c r="BI221" s="108"/>
    </row>
    <row r="222" spans="1:61" s="100" customFormat="1" ht="15">
      <c r="A222" s="177"/>
      <c r="B222" s="35"/>
      <c r="C222" s="35"/>
      <c r="D222" s="35"/>
      <c r="E222" s="35"/>
      <c r="F222" s="35"/>
      <c r="G222" s="35"/>
      <c r="H222" s="35"/>
      <c r="I222" s="177"/>
      <c r="J222" s="177"/>
      <c r="K222" s="177"/>
      <c r="L222" s="177"/>
      <c r="M222" s="177"/>
      <c r="N222" s="177"/>
      <c r="O222" s="177"/>
      <c r="P222" s="177"/>
      <c r="Q222" s="177"/>
      <c r="R222" s="177"/>
      <c r="S222" s="107"/>
      <c r="T222" s="521">
        <f t="shared" si="13"/>
        <v>0</v>
      </c>
      <c r="U222" s="177"/>
      <c r="V222" s="177"/>
      <c r="W222" s="177"/>
      <c r="X222" s="177"/>
      <c r="Y222" s="177"/>
      <c r="Z222" s="177"/>
      <c r="AA222" s="177"/>
      <c r="AB222" s="177"/>
      <c r="AC222" s="177"/>
      <c r="AD222" s="177"/>
      <c r="AE222" s="177"/>
      <c r="AF222" s="107"/>
      <c r="AG222" s="444">
        <f t="shared" si="14"/>
        <v>0</v>
      </c>
      <c r="AH222" s="177"/>
      <c r="AI222" s="177"/>
      <c r="AJ222" s="177"/>
      <c r="AK222" s="177"/>
      <c r="AL222" s="177"/>
      <c r="AM222" s="177"/>
      <c r="AN222" s="177"/>
      <c r="AO222" s="177"/>
      <c r="AP222" s="177"/>
      <c r="AQ222" s="177"/>
      <c r="AR222" s="177"/>
      <c r="AS222" s="107"/>
      <c r="AT222" s="444">
        <f t="shared" si="12"/>
        <v>0</v>
      </c>
      <c r="AU222" s="177"/>
      <c r="AV222" s="177"/>
      <c r="AW222" s="177"/>
      <c r="AX222" s="177"/>
      <c r="AY222" s="177"/>
      <c r="AZ222" s="177"/>
      <c r="BA222" s="177"/>
      <c r="BB222" s="177"/>
      <c r="BC222" s="177"/>
      <c r="BD222" s="177"/>
      <c r="BE222" s="228"/>
      <c r="BF222" s="237"/>
      <c r="BG222" s="229"/>
      <c r="BH222" s="229"/>
      <c r="BI222" s="108"/>
    </row>
    <row r="223" spans="1:61" s="100" customFormat="1" ht="15">
      <c r="A223" s="177"/>
      <c r="B223" s="35"/>
      <c r="C223" s="35"/>
      <c r="D223" s="35"/>
      <c r="E223" s="35"/>
      <c r="F223" s="35"/>
      <c r="G223" s="35"/>
      <c r="H223" s="35"/>
      <c r="I223" s="177"/>
      <c r="J223" s="177"/>
      <c r="K223" s="177"/>
      <c r="L223" s="177"/>
      <c r="M223" s="177"/>
      <c r="N223" s="177"/>
      <c r="O223" s="177"/>
      <c r="P223" s="177"/>
      <c r="Q223" s="177"/>
      <c r="R223" s="177"/>
      <c r="S223" s="107"/>
      <c r="T223" s="521">
        <f t="shared" si="13"/>
        <v>0</v>
      </c>
      <c r="U223" s="177"/>
      <c r="V223" s="177"/>
      <c r="W223" s="177"/>
      <c r="X223" s="177"/>
      <c r="Y223" s="177"/>
      <c r="Z223" s="177"/>
      <c r="AA223" s="177"/>
      <c r="AB223" s="177"/>
      <c r="AC223" s="177"/>
      <c r="AD223" s="177"/>
      <c r="AE223" s="177"/>
      <c r="AF223" s="107"/>
      <c r="AG223" s="444">
        <f t="shared" si="14"/>
        <v>0</v>
      </c>
      <c r="AH223" s="177"/>
      <c r="AI223" s="177"/>
      <c r="AJ223" s="177"/>
      <c r="AK223" s="177"/>
      <c r="AL223" s="177"/>
      <c r="AM223" s="177"/>
      <c r="AN223" s="177"/>
      <c r="AO223" s="177"/>
      <c r="AP223" s="177"/>
      <c r="AQ223" s="177"/>
      <c r="AR223" s="177"/>
      <c r="AS223" s="107"/>
      <c r="AT223" s="444">
        <f t="shared" si="12"/>
        <v>0</v>
      </c>
      <c r="AU223" s="177"/>
      <c r="AV223" s="177"/>
      <c r="AW223" s="177"/>
      <c r="AX223" s="177"/>
      <c r="AY223" s="177"/>
      <c r="AZ223" s="177"/>
      <c r="BA223" s="177"/>
      <c r="BB223" s="177"/>
      <c r="BC223" s="177"/>
      <c r="BD223" s="177"/>
      <c r="BE223" s="228"/>
      <c r="BF223" s="237"/>
      <c r="BG223" s="229"/>
      <c r="BH223" s="229"/>
      <c r="BI223" s="108"/>
    </row>
    <row r="224" spans="1:61" s="100" customFormat="1" ht="15">
      <c r="A224" s="177"/>
      <c r="B224" s="111"/>
      <c r="C224" s="35"/>
      <c r="D224" s="177"/>
      <c r="E224" s="111"/>
      <c r="F224" s="178"/>
      <c r="G224" s="178"/>
      <c r="H224" s="175"/>
      <c r="I224" s="177"/>
      <c r="J224" s="177"/>
      <c r="K224" s="177"/>
      <c r="L224" s="177"/>
      <c r="M224" s="177"/>
      <c r="N224" s="177"/>
      <c r="O224" s="177"/>
      <c r="P224" s="177"/>
      <c r="Q224" s="177"/>
      <c r="R224" s="177"/>
      <c r="S224" s="107"/>
      <c r="T224" s="521">
        <f t="shared" si="13"/>
        <v>0</v>
      </c>
      <c r="U224" s="177"/>
      <c r="V224" s="177"/>
      <c r="W224" s="177"/>
      <c r="X224" s="177"/>
      <c r="Y224" s="177"/>
      <c r="Z224" s="177"/>
      <c r="AA224" s="177"/>
      <c r="AB224" s="177"/>
      <c r="AC224" s="177"/>
      <c r="AD224" s="177"/>
      <c r="AE224" s="177"/>
      <c r="AF224" s="107"/>
      <c r="AG224" s="444">
        <f t="shared" si="14"/>
        <v>0</v>
      </c>
      <c r="AH224" s="177"/>
      <c r="AI224" s="177"/>
      <c r="AJ224" s="177"/>
      <c r="AK224" s="177"/>
      <c r="AL224" s="177"/>
      <c r="AM224" s="177"/>
      <c r="AN224" s="177"/>
      <c r="AO224" s="177"/>
      <c r="AP224" s="177"/>
      <c r="AQ224" s="177"/>
      <c r="AR224" s="177"/>
      <c r="AS224" s="107"/>
      <c r="AT224" s="444">
        <f t="shared" si="12"/>
        <v>0</v>
      </c>
      <c r="AU224" s="177"/>
      <c r="AV224" s="177"/>
      <c r="AW224" s="177"/>
      <c r="AX224" s="177"/>
      <c r="AY224" s="177"/>
      <c r="AZ224" s="177"/>
      <c r="BA224" s="177"/>
      <c r="BB224" s="177"/>
      <c r="BC224" s="177"/>
      <c r="BD224" s="177"/>
      <c r="BE224" s="228"/>
      <c r="BF224" s="237"/>
      <c r="BG224" s="229"/>
      <c r="BH224" s="229"/>
      <c r="BI224" s="108"/>
    </row>
    <row r="225" spans="1:61" s="100" customFormat="1" ht="15">
      <c r="A225" s="177"/>
      <c r="B225" s="111"/>
      <c r="C225" s="35"/>
      <c r="D225" s="177"/>
      <c r="E225" s="111"/>
      <c r="F225" s="178"/>
      <c r="G225" s="178"/>
      <c r="H225" s="175"/>
      <c r="I225" s="177"/>
      <c r="J225" s="177"/>
      <c r="K225" s="177"/>
      <c r="L225" s="177"/>
      <c r="M225" s="177"/>
      <c r="N225" s="177"/>
      <c r="O225" s="177"/>
      <c r="P225" s="177"/>
      <c r="Q225" s="177"/>
      <c r="R225" s="177"/>
      <c r="S225" s="107"/>
      <c r="T225" s="521">
        <f t="shared" si="13"/>
        <v>0</v>
      </c>
      <c r="U225" s="177"/>
      <c r="V225" s="177"/>
      <c r="W225" s="177"/>
      <c r="X225" s="177"/>
      <c r="Y225" s="177"/>
      <c r="Z225" s="177"/>
      <c r="AA225" s="177"/>
      <c r="AB225" s="177"/>
      <c r="AC225" s="177"/>
      <c r="AD225" s="177"/>
      <c r="AE225" s="177"/>
      <c r="AF225" s="107"/>
      <c r="AG225" s="444">
        <f t="shared" si="14"/>
        <v>0</v>
      </c>
      <c r="AH225" s="177"/>
      <c r="AI225" s="177"/>
      <c r="AJ225" s="177"/>
      <c r="AK225" s="177"/>
      <c r="AL225" s="177"/>
      <c r="AM225" s="177"/>
      <c r="AN225" s="177"/>
      <c r="AO225" s="177"/>
      <c r="AP225" s="177"/>
      <c r="AQ225" s="177"/>
      <c r="AR225" s="177"/>
      <c r="AS225" s="107"/>
      <c r="AT225" s="444">
        <f t="shared" si="12"/>
        <v>0</v>
      </c>
      <c r="AU225" s="177"/>
      <c r="AV225" s="177"/>
      <c r="AW225" s="177"/>
      <c r="AX225" s="177"/>
      <c r="AY225" s="177"/>
      <c r="AZ225" s="177"/>
      <c r="BA225" s="177"/>
      <c r="BB225" s="177"/>
      <c r="BC225" s="177"/>
      <c r="BD225" s="177"/>
      <c r="BE225" s="228"/>
      <c r="BF225" s="237"/>
      <c r="BG225" s="229"/>
      <c r="BH225" s="229"/>
      <c r="BI225" s="108"/>
    </row>
    <row r="226" spans="1:61" s="100" customFormat="1" ht="15">
      <c r="A226" s="177"/>
      <c r="B226" s="111"/>
      <c r="C226" s="35"/>
      <c r="D226" s="177"/>
      <c r="E226" s="111"/>
      <c r="F226" s="178"/>
      <c r="G226" s="178"/>
      <c r="H226" s="175"/>
      <c r="I226" s="177"/>
      <c r="J226" s="177"/>
      <c r="K226" s="177"/>
      <c r="L226" s="177"/>
      <c r="M226" s="177"/>
      <c r="N226" s="177"/>
      <c r="O226" s="177"/>
      <c r="P226" s="177"/>
      <c r="Q226" s="177"/>
      <c r="R226" s="177"/>
      <c r="S226" s="107"/>
      <c r="T226" s="521">
        <f t="shared" si="13"/>
        <v>0</v>
      </c>
      <c r="U226" s="177"/>
      <c r="V226" s="177"/>
      <c r="W226" s="177"/>
      <c r="X226" s="177"/>
      <c r="Y226" s="177"/>
      <c r="Z226" s="177"/>
      <c r="AA226" s="177"/>
      <c r="AB226" s="177"/>
      <c r="AC226" s="177"/>
      <c r="AD226" s="177"/>
      <c r="AE226" s="177"/>
      <c r="AF226" s="107"/>
      <c r="AG226" s="444">
        <f t="shared" si="14"/>
        <v>0</v>
      </c>
      <c r="AH226" s="177"/>
      <c r="AI226" s="177"/>
      <c r="AJ226" s="177"/>
      <c r="AK226" s="177"/>
      <c r="AL226" s="177"/>
      <c r="AM226" s="177"/>
      <c r="AN226" s="177"/>
      <c r="AO226" s="177"/>
      <c r="AP226" s="177"/>
      <c r="AQ226" s="177"/>
      <c r="AR226" s="177"/>
      <c r="AS226" s="107"/>
      <c r="AT226" s="444">
        <f t="shared" si="12"/>
        <v>0</v>
      </c>
      <c r="AU226" s="177"/>
      <c r="AV226" s="177"/>
      <c r="AW226" s="177"/>
      <c r="AX226" s="177"/>
      <c r="AY226" s="177"/>
      <c r="AZ226" s="177"/>
      <c r="BA226" s="177"/>
      <c r="BB226" s="177"/>
      <c r="BC226" s="177"/>
      <c r="BD226" s="177"/>
      <c r="BE226" s="228"/>
      <c r="BF226" s="237"/>
      <c r="BG226" s="229"/>
      <c r="BH226" s="229"/>
      <c r="BI226" s="108"/>
    </row>
    <row r="227" spans="1:61" s="100" customFormat="1" ht="15">
      <c r="A227" s="177"/>
      <c r="B227" s="111"/>
      <c r="C227" s="35"/>
      <c r="D227" s="177"/>
      <c r="E227" s="111"/>
      <c r="F227" s="178"/>
      <c r="G227" s="178"/>
      <c r="H227" s="175"/>
      <c r="I227" s="177"/>
      <c r="J227" s="177"/>
      <c r="K227" s="177"/>
      <c r="L227" s="177"/>
      <c r="M227" s="177"/>
      <c r="N227" s="177"/>
      <c r="O227" s="177"/>
      <c r="P227" s="177"/>
      <c r="Q227" s="177"/>
      <c r="R227" s="177"/>
      <c r="S227" s="107"/>
      <c r="T227" s="521">
        <f t="shared" si="13"/>
        <v>0</v>
      </c>
      <c r="U227" s="177"/>
      <c r="V227" s="177"/>
      <c r="W227" s="177"/>
      <c r="X227" s="177"/>
      <c r="Y227" s="177"/>
      <c r="Z227" s="177"/>
      <c r="AA227" s="177"/>
      <c r="AB227" s="177"/>
      <c r="AC227" s="177"/>
      <c r="AD227" s="177"/>
      <c r="AE227" s="177"/>
      <c r="AF227" s="107"/>
      <c r="AG227" s="444">
        <f t="shared" si="14"/>
        <v>0</v>
      </c>
      <c r="AH227" s="177"/>
      <c r="AI227" s="177"/>
      <c r="AJ227" s="177"/>
      <c r="AK227" s="177"/>
      <c r="AL227" s="177"/>
      <c r="AM227" s="177"/>
      <c r="AN227" s="177"/>
      <c r="AO227" s="177"/>
      <c r="AP227" s="177"/>
      <c r="AQ227" s="177"/>
      <c r="AR227" s="177"/>
      <c r="AS227" s="107"/>
      <c r="AT227" s="444">
        <f t="shared" si="12"/>
        <v>0</v>
      </c>
      <c r="AU227" s="177"/>
      <c r="AV227" s="177"/>
      <c r="AW227" s="177"/>
      <c r="AX227" s="177"/>
      <c r="AY227" s="177"/>
      <c r="AZ227" s="177"/>
      <c r="BA227" s="177"/>
      <c r="BB227" s="177"/>
      <c r="BC227" s="177"/>
      <c r="BD227" s="177"/>
      <c r="BE227" s="228"/>
      <c r="BF227" s="237"/>
      <c r="BG227" s="229"/>
      <c r="BH227" s="229"/>
      <c r="BI227" s="108"/>
    </row>
    <row r="228" spans="1:61" s="100" customFormat="1" ht="15">
      <c r="A228" s="177"/>
      <c r="B228" s="111"/>
      <c r="C228" s="35"/>
      <c r="D228" s="177"/>
      <c r="E228" s="111"/>
      <c r="F228" s="178"/>
      <c r="G228" s="178"/>
      <c r="H228" s="175"/>
      <c r="I228" s="177"/>
      <c r="J228" s="177"/>
      <c r="K228" s="177"/>
      <c r="L228" s="177"/>
      <c r="M228" s="177"/>
      <c r="N228" s="177"/>
      <c r="O228" s="177"/>
      <c r="P228" s="177"/>
      <c r="Q228" s="177"/>
      <c r="R228" s="177"/>
      <c r="S228" s="107"/>
      <c r="T228" s="521">
        <f t="shared" si="13"/>
        <v>0</v>
      </c>
      <c r="U228" s="177"/>
      <c r="V228" s="177"/>
      <c r="W228" s="177"/>
      <c r="X228" s="177"/>
      <c r="Y228" s="177"/>
      <c r="Z228" s="177"/>
      <c r="AA228" s="177"/>
      <c r="AB228" s="177"/>
      <c r="AC228" s="177"/>
      <c r="AD228" s="177"/>
      <c r="AE228" s="177"/>
      <c r="AF228" s="107"/>
      <c r="AG228" s="444">
        <f t="shared" si="14"/>
        <v>0</v>
      </c>
      <c r="AH228" s="177"/>
      <c r="AI228" s="177"/>
      <c r="AJ228" s="177"/>
      <c r="AK228" s="177"/>
      <c r="AL228" s="177"/>
      <c r="AM228" s="177"/>
      <c r="AN228" s="177"/>
      <c r="AO228" s="177"/>
      <c r="AP228" s="177"/>
      <c r="AQ228" s="177"/>
      <c r="AR228" s="177"/>
      <c r="AS228" s="107"/>
      <c r="AT228" s="444">
        <f t="shared" si="12"/>
        <v>0</v>
      </c>
      <c r="AU228" s="177"/>
      <c r="AV228" s="177"/>
      <c r="AW228" s="177"/>
      <c r="AX228" s="177"/>
      <c r="AY228" s="177"/>
      <c r="AZ228" s="177"/>
      <c r="BA228" s="177"/>
      <c r="BB228" s="177"/>
      <c r="BC228" s="177"/>
      <c r="BD228" s="177"/>
      <c r="BE228" s="228"/>
      <c r="BF228" s="237"/>
      <c r="BG228" s="229"/>
      <c r="BH228" s="229"/>
      <c r="BI228" s="108"/>
    </row>
    <row r="229" spans="1:61" s="100" customFormat="1" ht="15">
      <c r="A229" s="177"/>
      <c r="B229" s="111"/>
      <c r="C229" s="35"/>
      <c r="D229" s="177"/>
      <c r="E229" s="111"/>
      <c r="F229" s="178"/>
      <c r="G229" s="178"/>
      <c r="H229" s="175"/>
      <c r="I229" s="177"/>
      <c r="J229" s="177"/>
      <c r="K229" s="177"/>
      <c r="L229" s="177"/>
      <c r="M229" s="177"/>
      <c r="N229" s="177"/>
      <c r="O229" s="177"/>
      <c r="P229" s="177"/>
      <c r="Q229" s="177"/>
      <c r="R229" s="177"/>
      <c r="S229" s="107"/>
      <c r="T229" s="521">
        <f t="shared" si="13"/>
        <v>0</v>
      </c>
      <c r="U229" s="177"/>
      <c r="V229" s="177"/>
      <c r="W229" s="177"/>
      <c r="X229" s="177"/>
      <c r="Y229" s="177"/>
      <c r="Z229" s="177"/>
      <c r="AA229" s="177"/>
      <c r="AB229" s="177"/>
      <c r="AC229" s="177"/>
      <c r="AD229" s="177"/>
      <c r="AE229" s="177"/>
      <c r="AF229" s="107"/>
      <c r="AG229" s="444">
        <f t="shared" si="14"/>
        <v>0</v>
      </c>
      <c r="AH229" s="177"/>
      <c r="AI229" s="177"/>
      <c r="AJ229" s="177"/>
      <c r="AK229" s="177"/>
      <c r="AL229" s="177"/>
      <c r="AM229" s="177"/>
      <c r="AN229" s="177"/>
      <c r="AO229" s="177"/>
      <c r="AP229" s="177"/>
      <c r="AQ229" s="177"/>
      <c r="AR229" s="177"/>
      <c r="AS229" s="107"/>
      <c r="AT229" s="444">
        <f t="shared" si="12"/>
        <v>0</v>
      </c>
      <c r="AU229" s="177"/>
      <c r="AV229" s="177"/>
      <c r="AW229" s="177"/>
      <c r="AX229" s="177"/>
      <c r="AY229" s="177"/>
      <c r="AZ229" s="177"/>
      <c r="BA229" s="177"/>
      <c r="BB229" s="177"/>
      <c r="BC229" s="177"/>
      <c r="BD229" s="177"/>
      <c r="BE229" s="228"/>
      <c r="BF229" s="237"/>
      <c r="BG229" s="229"/>
      <c r="BH229" s="229"/>
      <c r="BI229" s="108"/>
    </row>
    <row r="230" spans="1:61" s="100" customFormat="1" ht="15">
      <c r="A230" s="177"/>
      <c r="B230" s="111"/>
      <c r="C230" s="35"/>
      <c r="D230" s="177"/>
      <c r="E230" s="111"/>
      <c r="F230" s="178"/>
      <c r="G230" s="178"/>
      <c r="H230" s="175"/>
      <c r="I230" s="177"/>
      <c r="J230" s="177"/>
      <c r="K230" s="177"/>
      <c r="L230" s="177"/>
      <c r="M230" s="177"/>
      <c r="N230" s="177"/>
      <c r="O230" s="177"/>
      <c r="P230" s="177"/>
      <c r="Q230" s="177"/>
      <c r="R230" s="177"/>
      <c r="S230" s="107"/>
      <c r="T230" s="521">
        <f t="shared" si="13"/>
        <v>0</v>
      </c>
      <c r="U230" s="177"/>
      <c r="V230" s="177"/>
      <c r="W230" s="177"/>
      <c r="X230" s="177"/>
      <c r="Y230" s="177"/>
      <c r="Z230" s="177"/>
      <c r="AA230" s="177"/>
      <c r="AB230" s="177"/>
      <c r="AC230" s="177"/>
      <c r="AD230" s="177"/>
      <c r="AE230" s="177"/>
      <c r="AF230" s="107"/>
      <c r="AG230" s="444">
        <f t="shared" si="14"/>
        <v>0</v>
      </c>
      <c r="AH230" s="177"/>
      <c r="AI230" s="177"/>
      <c r="AJ230" s="177"/>
      <c r="AK230" s="177"/>
      <c r="AL230" s="177"/>
      <c r="AM230" s="177"/>
      <c r="AN230" s="177"/>
      <c r="AO230" s="177"/>
      <c r="AP230" s="177"/>
      <c r="AQ230" s="177"/>
      <c r="AR230" s="177"/>
      <c r="AS230" s="107"/>
      <c r="AT230" s="444">
        <f t="shared" si="12"/>
        <v>0</v>
      </c>
      <c r="AU230" s="177"/>
      <c r="AV230" s="177"/>
      <c r="AW230" s="177"/>
      <c r="AX230" s="177"/>
      <c r="AY230" s="177"/>
      <c r="AZ230" s="177"/>
      <c r="BA230" s="177"/>
      <c r="BB230" s="177"/>
      <c r="BC230" s="177"/>
      <c r="BD230" s="177"/>
      <c r="BE230" s="228"/>
      <c r="BF230" s="237"/>
      <c r="BG230" s="229"/>
      <c r="BH230" s="229"/>
      <c r="BI230" s="108"/>
    </row>
    <row r="231" spans="1:61" s="100" customFormat="1" ht="15">
      <c r="A231" s="177"/>
      <c r="B231" s="111"/>
      <c r="C231" s="35"/>
      <c r="D231" s="177"/>
      <c r="E231" s="111"/>
      <c r="F231" s="178"/>
      <c r="G231" s="178"/>
      <c r="H231" s="175"/>
      <c r="I231" s="177"/>
      <c r="J231" s="177"/>
      <c r="K231" s="177"/>
      <c r="L231" s="177"/>
      <c r="M231" s="177"/>
      <c r="N231" s="177"/>
      <c r="O231" s="177"/>
      <c r="P231" s="177"/>
      <c r="Q231" s="177"/>
      <c r="R231" s="177"/>
      <c r="S231" s="107"/>
      <c r="T231" s="521">
        <f t="shared" si="13"/>
        <v>0</v>
      </c>
      <c r="U231" s="177"/>
      <c r="V231" s="177"/>
      <c r="W231" s="177"/>
      <c r="X231" s="177"/>
      <c r="Y231" s="177"/>
      <c r="Z231" s="177"/>
      <c r="AA231" s="177"/>
      <c r="AB231" s="177"/>
      <c r="AC231" s="177"/>
      <c r="AD231" s="177"/>
      <c r="AE231" s="177"/>
      <c r="AF231" s="107"/>
      <c r="AG231" s="444">
        <f t="shared" si="14"/>
        <v>0</v>
      </c>
      <c r="AH231" s="177"/>
      <c r="AI231" s="177"/>
      <c r="AJ231" s="177"/>
      <c r="AK231" s="177"/>
      <c r="AL231" s="177"/>
      <c r="AM231" s="177"/>
      <c r="AN231" s="177"/>
      <c r="AO231" s="177"/>
      <c r="AP231" s="177"/>
      <c r="AQ231" s="177"/>
      <c r="AR231" s="177"/>
      <c r="AS231" s="107"/>
      <c r="AT231" s="444">
        <f t="shared" si="12"/>
        <v>0</v>
      </c>
      <c r="AU231" s="177"/>
      <c r="AV231" s="177"/>
      <c r="AW231" s="177"/>
      <c r="AX231" s="177"/>
      <c r="AY231" s="177"/>
      <c r="AZ231" s="177"/>
      <c r="BA231" s="177"/>
      <c r="BB231" s="177"/>
      <c r="BC231" s="177"/>
      <c r="BD231" s="177"/>
      <c r="BE231" s="228"/>
      <c r="BF231" s="237"/>
      <c r="BG231" s="229"/>
      <c r="BH231" s="229"/>
      <c r="BI231" s="108"/>
    </row>
    <row r="232" spans="1:61" s="100" customFormat="1" ht="15">
      <c r="A232" s="177"/>
      <c r="B232" s="111"/>
      <c r="C232" s="35"/>
      <c r="D232" s="177"/>
      <c r="E232" s="111"/>
      <c r="F232" s="178"/>
      <c r="G232" s="178"/>
      <c r="H232" s="175"/>
      <c r="I232" s="177"/>
      <c r="J232" s="177"/>
      <c r="K232" s="177"/>
      <c r="L232" s="177"/>
      <c r="M232" s="177"/>
      <c r="N232" s="177"/>
      <c r="O232" s="177"/>
      <c r="P232" s="177"/>
      <c r="Q232" s="177"/>
      <c r="R232" s="177"/>
      <c r="S232" s="107"/>
      <c r="T232" s="521">
        <f t="shared" si="13"/>
        <v>0</v>
      </c>
      <c r="U232" s="177"/>
      <c r="V232" s="177"/>
      <c r="W232" s="177"/>
      <c r="X232" s="177"/>
      <c r="Y232" s="177"/>
      <c r="Z232" s="177"/>
      <c r="AA232" s="177"/>
      <c r="AB232" s="177"/>
      <c r="AC232" s="177"/>
      <c r="AD232" s="177"/>
      <c r="AE232" s="177"/>
      <c r="AF232" s="107"/>
      <c r="AG232" s="444">
        <f t="shared" si="14"/>
        <v>0</v>
      </c>
      <c r="AH232" s="177"/>
      <c r="AI232" s="177"/>
      <c r="AJ232" s="177"/>
      <c r="AK232" s="177"/>
      <c r="AL232" s="177"/>
      <c r="AM232" s="177"/>
      <c r="AN232" s="177"/>
      <c r="AO232" s="177"/>
      <c r="AP232" s="177"/>
      <c r="AQ232" s="177"/>
      <c r="AR232" s="177"/>
      <c r="AS232" s="107"/>
      <c r="AT232" s="444">
        <f t="shared" si="12"/>
        <v>0</v>
      </c>
      <c r="AU232" s="177"/>
      <c r="AV232" s="177"/>
      <c r="AW232" s="177"/>
      <c r="AX232" s="177"/>
      <c r="AY232" s="177"/>
      <c r="AZ232" s="177"/>
      <c r="BA232" s="177"/>
      <c r="BB232" s="177"/>
      <c r="BC232" s="177"/>
      <c r="BD232" s="177"/>
      <c r="BE232" s="228"/>
      <c r="BF232" s="237"/>
      <c r="BG232" s="229"/>
      <c r="BH232" s="229"/>
      <c r="BI232" s="108"/>
    </row>
    <row r="233" spans="1:61" s="100" customFormat="1" ht="15">
      <c r="A233" s="177"/>
      <c r="B233" s="111"/>
      <c r="C233" s="35"/>
      <c r="D233" s="177"/>
      <c r="E233" s="111"/>
      <c r="F233" s="178"/>
      <c r="G233" s="178"/>
      <c r="H233" s="175"/>
      <c r="I233" s="177"/>
      <c r="J233" s="177"/>
      <c r="K233" s="177"/>
      <c r="L233" s="177"/>
      <c r="M233" s="177"/>
      <c r="N233" s="177"/>
      <c r="O233" s="177"/>
      <c r="P233" s="177"/>
      <c r="Q233" s="177"/>
      <c r="R233" s="177"/>
      <c r="S233" s="107"/>
      <c r="T233" s="521">
        <f t="shared" si="13"/>
        <v>0</v>
      </c>
      <c r="U233" s="177"/>
      <c r="V233" s="177"/>
      <c r="W233" s="177"/>
      <c r="X233" s="177"/>
      <c r="Y233" s="177"/>
      <c r="Z233" s="177"/>
      <c r="AA233" s="177"/>
      <c r="AB233" s="177"/>
      <c r="AC233" s="177"/>
      <c r="AD233" s="177"/>
      <c r="AE233" s="177"/>
      <c r="AF233" s="107"/>
      <c r="AG233" s="444">
        <f t="shared" si="14"/>
        <v>0</v>
      </c>
      <c r="AH233" s="177"/>
      <c r="AI233" s="177"/>
      <c r="AJ233" s="177"/>
      <c r="AK233" s="177"/>
      <c r="AL233" s="177"/>
      <c r="AM233" s="177"/>
      <c r="AN233" s="177"/>
      <c r="AO233" s="177"/>
      <c r="AP233" s="177"/>
      <c r="AQ233" s="177"/>
      <c r="AR233" s="177"/>
      <c r="AS233" s="107"/>
      <c r="AT233" s="444">
        <f t="shared" si="12"/>
        <v>0</v>
      </c>
      <c r="AU233" s="177"/>
      <c r="AV233" s="177"/>
      <c r="AW233" s="177"/>
      <c r="AX233" s="177"/>
      <c r="AY233" s="177"/>
      <c r="AZ233" s="177"/>
      <c r="BA233" s="177"/>
      <c r="BB233" s="177"/>
      <c r="BC233" s="177"/>
      <c r="BD233" s="177"/>
      <c r="BE233" s="228"/>
      <c r="BF233" s="237"/>
      <c r="BG233" s="229"/>
      <c r="BH233" s="229"/>
      <c r="BI233" s="108"/>
    </row>
    <row r="234" spans="1:61" s="100" customFormat="1" ht="15">
      <c r="A234" s="177"/>
      <c r="B234" s="111"/>
      <c r="C234" s="35"/>
      <c r="D234" s="177"/>
      <c r="E234" s="111"/>
      <c r="F234" s="178"/>
      <c r="G234" s="178"/>
      <c r="H234" s="175"/>
      <c r="I234" s="177"/>
      <c r="J234" s="177"/>
      <c r="K234" s="177"/>
      <c r="L234" s="177"/>
      <c r="M234" s="177"/>
      <c r="N234" s="177"/>
      <c r="O234" s="177"/>
      <c r="P234" s="177"/>
      <c r="Q234" s="177"/>
      <c r="R234" s="177"/>
      <c r="S234" s="107"/>
      <c r="T234" s="521">
        <f t="shared" si="13"/>
        <v>0</v>
      </c>
      <c r="U234" s="177"/>
      <c r="V234" s="177"/>
      <c r="W234" s="177"/>
      <c r="X234" s="177"/>
      <c r="Y234" s="177"/>
      <c r="Z234" s="177"/>
      <c r="AA234" s="177"/>
      <c r="AB234" s="177"/>
      <c r="AC234" s="177"/>
      <c r="AD234" s="177"/>
      <c r="AE234" s="177"/>
      <c r="AF234" s="107"/>
      <c r="AG234" s="444">
        <f t="shared" si="14"/>
        <v>0</v>
      </c>
      <c r="AH234" s="177"/>
      <c r="AI234" s="177"/>
      <c r="AJ234" s="177"/>
      <c r="AK234" s="177"/>
      <c r="AL234" s="177"/>
      <c r="AM234" s="177"/>
      <c r="AN234" s="177"/>
      <c r="AO234" s="177"/>
      <c r="AP234" s="177"/>
      <c r="AQ234" s="177"/>
      <c r="AR234" s="177"/>
      <c r="AS234" s="107"/>
      <c r="AT234" s="444">
        <f t="shared" si="12"/>
        <v>0</v>
      </c>
      <c r="AU234" s="177"/>
      <c r="AV234" s="177"/>
      <c r="AW234" s="177"/>
      <c r="AX234" s="177"/>
      <c r="AY234" s="177"/>
      <c r="AZ234" s="177"/>
      <c r="BA234" s="177"/>
      <c r="BB234" s="177"/>
      <c r="BC234" s="177"/>
      <c r="BD234" s="177"/>
      <c r="BE234" s="228"/>
      <c r="BF234" s="237"/>
      <c r="BG234" s="229"/>
      <c r="BH234" s="229"/>
      <c r="BI234" s="108"/>
    </row>
    <row r="235" spans="1:61" s="100" customFormat="1" ht="15">
      <c r="A235" s="177"/>
      <c r="B235" s="111"/>
      <c r="C235" s="35"/>
      <c r="D235" s="177"/>
      <c r="E235" s="111"/>
      <c r="F235" s="178"/>
      <c r="G235" s="178"/>
      <c r="H235" s="175"/>
      <c r="I235" s="177"/>
      <c r="J235" s="177"/>
      <c r="K235" s="177"/>
      <c r="L235" s="177"/>
      <c r="M235" s="177"/>
      <c r="N235" s="177"/>
      <c r="O235" s="177"/>
      <c r="P235" s="177"/>
      <c r="Q235" s="177"/>
      <c r="R235" s="177"/>
      <c r="S235" s="107"/>
      <c r="T235" s="521">
        <f t="shared" si="13"/>
        <v>0</v>
      </c>
      <c r="U235" s="177"/>
      <c r="V235" s="177"/>
      <c r="W235" s="177"/>
      <c r="X235" s="177"/>
      <c r="Y235" s="177"/>
      <c r="Z235" s="177"/>
      <c r="AA235" s="177"/>
      <c r="AB235" s="177"/>
      <c r="AC235" s="177"/>
      <c r="AD235" s="177"/>
      <c r="AE235" s="177"/>
      <c r="AF235" s="107"/>
      <c r="AG235" s="444">
        <f t="shared" si="14"/>
        <v>0</v>
      </c>
      <c r="AH235" s="177"/>
      <c r="AI235" s="177"/>
      <c r="AJ235" s="177"/>
      <c r="AK235" s="177"/>
      <c r="AL235" s="177"/>
      <c r="AM235" s="177"/>
      <c r="AN235" s="177"/>
      <c r="AO235" s="177"/>
      <c r="AP235" s="177"/>
      <c r="AQ235" s="177"/>
      <c r="AR235" s="177"/>
      <c r="AS235" s="107"/>
      <c r="AT235" s="444">
        <f t="shared" si="12"/>
        <v>0</v>
      </c>
      <c r="AU235" s="177"/>
      <c r="AV235" s="177"/>
      <c r="AW235" s="177"/>
      <c r="AX235" s="177"/>
      <c r="AY235" s="177"/>
      <c r="AZ235" s="177"/>
      <c r="BA235" s="177"/>
      <c r="BB235" s="177"/>
      <c r="BC235" s="177"/>
      <c r="BD235" s="177"/>
      <c r="BE235" s="228"/>
      <c r="BF235" s="237"/>
      <c r="BG235" s="229"/>
      <c r="BH235" s="229"/>
      <c r="BI235" s="108"/>
    </row>
    <row r="236" spans="1:61" s="100" customFormat="1" ht="15">
      <c r="A236" s="177"/>
      <c r="B236" s="111"/>
      <c r="C236" s="35"/>
      <c r="D236" s="177"/>
      <c r="E236" s="111"/>
      <c r="F236" s="178"/>
      <c r="G236" s="178"/>
      <c r="H236" s="175"/>
      <c r="I236" s="177"/>
      <c r="J236" s="177"/>
      <c r="K236" s="177"/>
      <c r="L236" s="177"/>
      <c r="M236" s="177"/>
      <c r="N236" s="177"/>
      <c r="O236" s="177"/>
      <c r="P236" s="177"/>
      <c r="Q236" s="177"/>
      <c r="R236" s="177"/>
      <c r="S236" s="107"/>
      <c r="T236" s="521">
        <f t="shared" si="13"/>
        <v>0</v>
      </c>
      <c r="U236" s="177"/>
      <c r="V236" s="177"/>
      <c r="W236" s="177"/>
      <c r="X236" s="177"/>
      <c r="Y236" s="177"/>
      <c r="Z236" s="177"/>
      <c r="AA236" s="177"/>
      <c r="AB236" s="177"/>
      <c r="AC236" s="177"/>
      <c r="AD236" s="177"/>
      <c r="AE236" s="177"/>
      <c r="AF236" s="107"/>
      <c r="AG236" s="444">
        <f t="shared" si="14"/>
        <v>0</v>
      </c>
      <c r="AH236" s="177"/>
      <c r="AI236" s="177"/>
      <c r="AJ236" s="177"/>
      <c r="AK236" s="177"/>
      <c r="AL236" s="177"/>
      <c r="AM236" s="177"/>
      <c r="AN236" s="177"/>
      <c r="AO236" s="177"/>
      <c r="AP236" s="177"/>
      <c r="AQ236" s="177"/>
      <c r="AR236" s="177"/>
      <c r="AS236" s="107"/>
      <c r="AT236" s="444">
        <f t="shared" si="12"/>
        <v>0</v>
      </c>
      <c r="AU236" s="177"/>
      <c r="AV236" s="177"/>
      <c r="AW236" s="177"/>
      <c r="AX236" s="177"/>
      <c r="AY236" s="177"/>
      <c r="AZ236" s="177"/>
      <c r="BA236" s="177"/>
      <c r="BB236" s="177"/>
      <c r="BC236" s="177"/>
      <c r="BD236" s="177"/>
      <c r="BE236" s="228"/>
      <c r="BF236" s="237"/>
      <c r="BG236" s="229"/>
      <c r="BH236" s="229"/>
      <c r="BI236" s="108"/>
    </row>
    <row r="237" spans="1:61" s="100" customFormat="1" ht="15">
      <c r="A237" s="177"/>
      <c r="B237" s="111"/>
      <c r="C237" s="35"/>
      <c r="D237" s="177"/>
      <c r="E237" s="111"/>
      <c r="F237" s="178"/>
      <c r="G237" s="178"/>
      <c r="H237" s="175"/>
      <c r="I237" s="177"/>
      <c r="J237" s="177"/>
      <c r="K237" s="177"/>
      <c r="L237" s="177"/>
      <c r="M237" s="177"/>
      <c r="N237" s="177"/>
      <c r="O237" s="177"/>
      <c r="P237" s="177"/>
      <c r="Q237" s="177"/>
      <c r="R237" s="177"/>
      <c r="S237" s="107"/>
      <c r="T237" s="521">
        <f t="shared" si="13"/>
        <v>0</v>
      </c>
      <c r="U237" s="177"/>
      <c r="V237" s="177"/>
      <c r="W237" s="177"/>
      <c r="X237" s="177"/>
      <c r="Y237" s="177"/>
      <c r="Z237" s="177"/>
      <c r="AA237" s="177"/>
      <c r="AB237" s="177"/>
      <c r="AC237" s="177"/>
      <c r="AD237" s="177"/>
      <c r="AE237" s="177"/>
      <c r="AF237" s="107"/>
      <c r="AG237" s="444">
        <f t="shared" si="14"/>
        <v>0</v>
      </c>
      <c r="AH237" s="177"/>
      <c r="AI237" s="177"/>
      <c r="AJ237" s="177"/>
      <c r="AK237" s="177"/>
      <c r="AL237" s="177"/>
      <c r="AM237" s="177"/>
      <c r="AN237" s="177"/>
      <c r="AO237" s="177"/>
      <c r="AP237" s="177"/>
      <c r="AQ237" s="177"/>
      <c r="AR237" s="177"/>
      <c r="AS237" s="107"/>
      <c r="AT237" s="444">
        <f t="shared" si="12"/>
        <v>0</v>
      </c>
      <c r="AU237" s="177"/>
      <c r="AV237" s="177"/>
      <c r="AW237" s="177"/>
      <c r="AX237" s="177"/>
      <c r="AY237" s="177"/>
      <c r="AZ237" s="177"/>
      <c r="BA237" s="177"/>
      <c r="BB237" s="177"/>
      <c r="BC237" s="177"/>
      <c r="BD237" s="177"/>
      <c r="BE237" s="228"/>
      <c r="BF237" s="237"/>
      <c r="BG237" s="229"/>
      <c r="BH237" s="229"/>
      <c r="BI237" s="108"/>
    </row>
    <row r="238" spans="1:61" s="100" customFormat="1" ht="15">
      <c r="A238" s="177"/>
      <c r="B238" s="111"/>
      <c r="C238" s="35"/>
      <c r="D238" s="177"/>
      <c r="E238" s="111"/>
      <c r="F238" s="178"/>
      <c r="G238" s="178"/>
      <c r="H238" s="175"/>
      <c r="I238" s="177"/>
      <c r="J238" s="177"/>
      <c r="K238" s="177"/>
      <c r="L238" s="177"/>
      <c r="M238" s="177"/>
      <c r="N238" s="177"/>
      <c r="O238" s="177"/>
      <c r="P238" s="177"/>
      <c r="Q238" s="177"/>
      <c r="R238" s="177"/>
      <c r="S238" s="107"/>
      <c r="T238" s="521">
        <f t="shared" si="13"/>
        <v>0</v>
      </c>
      <c r="U238" s="177"/>
      <c r="V238" s="177"/>
      <c r="W238" s="177"/>
      <c r="X238" s="177"/>
      <c r="Y238" s="177"/>
      <c r="Z238" s="177"/>
      <c r="AA238" s="177"/>
      <c r="AB238" s="177"/>
      <c r="AC238" s="177"/>
      <c r="AD238" s="177"/>
      <c r="AE238" s="177"/>
      <c r="AF238" s="107"/>
      <c r="AG238" s="444">
        <f t="shared" si="14"/>
        <v>0</v>
      </c>
      <c r="AH238" s="177"/>
      <c r="AI238" s="177"/>
      <c r="AJ238" s="177"/>
      <c r="AK238" s="177"/>
      <c r="AL238" s="177"/>
      <c r="AM238" s="177"/>
      <c r="AN238" s="177"/>
      <c r="AO238" s="177"/>
      <c r="AP238" s="177"/>
      <c r="AQ238" s="177"/>
      <c r="AR238" s="177"/>
      <c r="AS238" s="107"/>
      <c r="AT238" s="444">
        <f t="shared" si="12"/>
        <v>0</v>
      </c>
      <c r="AU238" s="177"/>
      <c r="AV238" s="177"/>
      <c r="AW238" s="177"/>
      <c r="AX238" s="177"/>
      <c r="AY238" s="177"/>
      <c r="AZ238" s="177"/>
      <c r="BA238" s="177"/>
      <c r="BB238" s="177"/>
      <c r="BC238" s="177"/>
      <c r="BD238" s="177"/>
      <c r="BE238" s="228"/>
      <c r="BF238" s="237"/>
      <c r="BG238" s="229"/>
      <c r="BH238" s="229"/>
      <c r="BI238" s="108"/>
    </row>
    <row r="239" spans="1:61" s="100" customFormat="1" ht="15">
      <c r="A239" s="177"/>
      <c r="B239" s="111"/>
      <c r="C239" s="35"/>
      <c r="D239" s="177"/>
      <c r="E239" s="111"/>
      <c r="F239" s="178"/>
      <c r="G239" s="178"/>
      <c r="H239" s="175"/>
      <c r="I239" s="177"/>
      <c r="J239" s="177"/>
      <c r="K239" s="177"/>
      <c r="L239" s="177"/>
      <c r="M239" s="177"/>
      <c r="N239" s="177"/>
      <c r="O239" s="177"/>
      <c r="P239" s="177"/>
      <c r="Q239" s="177"/>
      <c r="R239" s="177"/>
      <c r="S239" s="107"/>
      <c r="T239" s="521">
        <f t="shared" si="13"/>
        <v>0</v>
      </c>
      <c r="U239" s="177"/>
      <c r="V239" s="177"/>
      <c r="W239" s="177"/>
      <c r="X239" s="177"/>
      <c r="Y239" s="177"/>
      <c r="Z239" s="177"/>
      <c r="AA239" s="177"/>
      <c r="AB239" s="177"/>
      <c r="AC239" s="177"/>
      <c r="AD239" s="177"/>
      <c r="AE239" s="177"/>
      <c r="AF239" s="107"/>
      <c r="AG239" s="444">
        <f t="shared" si="14"/>
        <v>0</v>
      </c>
      <c r="AH239" s="177"/>
      <c r="AI239" s="177"/>
      <c r="AJ239" s="177"/>
      <c r="AK239" s="177"/>
      <c r="AL239" s="177"/>
      <c r="AM239" s="177"/>
      <c r="AN239" s="177"/>
      <c r="AO239" s="177"/>
      <c r="AP239" s="177"/>
      <c r="AQ239" s="177"/>
      <c r="AR239" s="177"/>
      <c r="AS239" s="107"/>
      <c r="AT239" s="444">
        <f t="shared" si="12"/>
        <v>0</v>
      </c>
      <c r="AU239" s="177"/>
      <c r="AV239" s="177"/>
      <c r="AW239" s="177"/>
      <c r="AX239" s="177"/>
      <c r="AY239" s="177"/>
      <c r="AZ239" s="177"/>
      <c r="BA239" s="177"/>
      <c r="BB239" s="177"/>
      <c r="BC239" s="177"/>
      <c r="BD239" s="177"/>
      <c r="BE239" s="228"/>
      <c r="BF239" s="237"/>
      <c r="BG239" s="229"/>
      <c r="BH239" s="229"/>
      <c r="BI239" s="108"/>
    </row>
    <row r="240" spans="1:61" s="100" customFormat="1" ht="15">
      <c r="A240" s="177"/>
      <c r="B240" s="111"/>
      <c r="C240" s="35"/>
      <c r="D240" s="177"/>
      <c r="E240" s="111"/>
      <c r="F240" s="178"/>
      <c r="G240" s="178"/>
      <c r="H240" s="175"/>
      <c r="I240" s="177"/>
      <c r="J240" s="177"/>
      <c r="K240" s="177"/>
      <c r="L240" s="177"/>
      <c r="M240" s="177"/>
      <c r="N240" s="177"/>
      <c r="O240" s="177"/>
      <c r="P240" s="177"/>
      <c r="Q240" s="177"/>
      <c r="R240" s="177"/>
      <c r="S240" s="107"/>
      <c r="T240" s="521">
        <f t="shared" si="13"/>
        <v>0</v>
      </c>
      <c r="U240" s="177"/>
      <c r="V240" s="177"/>
      <c r="W240" s="177"/>
      <c r="X240" s="177"/>
      <c r="Y240" s="177"/>
      <c r="Z240" s="177"/>
      <c r="AA240" s="177"/>
      <c r="AB240" s="177"/>
      <c r="AC240" s="177"/>
      <c r="AD240" s="177"/>
      <c r="AE240" s="177"/>
      <c r="AF240" s="107"/>
      <c r="AG240" s="444">
        <f t="shared" si="14"/>
        <v>0</v>
      </c>
      <c r="AH240" s="177"/>
      <c r="AI240" s="177"/>
      <c r="AJ240" s="177"/>
      <c r="AK240" s="177"/>
      <c r="AL240" s="177"/>
      <c r="AM240" s="177"/>
      <c r="AN240" s="177"/>
      <c r="AO240" s="177"/>
      <c r="AP240" s="177"/>
      <c r="AQ240" s="177"/>
      <c r="AR240" s="177"/>
      <c r="AS240" s="107"/>
      <c r="AT240" s="444">
        <f t="shared" si="12"/>
        <v>0</v>
      </c>
      <c r="AU240" s="177"/>
      <c r="AV240" s="177"/>
      <c r="AW240" s="177"/>
      <c r="AX240" s="177"/>
      <c r="AY240" s="177"/>
      <c r="AZ240" s="177"/>
      <c r="BA240" s="177"/>
      <c r="BB240" s="177"/>
      <c r="BC240" s="177"/>
      <c r="BD240" s="177"/>
      <c r="BE240" s="228"/>
      <c r="BF240" s="237"/>
      <c r="BG240" s="229"/>
      <c r="BH240" s="229"/>
      <c r="BI240" s="108"/>
    </row>
    <row r="241" spans="1:61" s="100" customFormat="1" ht="15">
      <c r="A241" s="177"/>
      <c r="B241" s="111"/>
      <c r="C241" s="35"/>
      <c r="D241" s="177"/>
      <c r="E241" s="111"/>
      <c r="F241" s="178"/>
      <c r="G241" s="178"/>
      <c r="H241" s="175"/>
      <c r="I241" s="177"/>
      <c r="J241" s="177"/>
      <c r="K241" s="177"/>
      <c r="L241" s="177"/>
      <c r="M241" s="177"/>
      <c r="N241" s="177"/>
      <c r="O241" s="177"/>
      <c r="P241" s="177"/>
      <c r="Q241" s="177"/>
      <c r="R241" s="177"/>
      <c r="S241" s="107"/>
      <c r="T241" s="521">
        <f t="shared" si="13"/>
        <v>0</v>
      </c>
      <c r="U241" s="177"/>
      <c r="V241" s="177"/>
      <c r="W241" s="177"/>
      <c r="X241" s="177"/>
      <c r="Y241" s="177"/>
      <c r="Z241" s="177"/>
      <c r="AA241" s="177"/>
      <c r="AB241" s="177"/>
      <c r="AC241" s="177"/>
      <c r="AD241" s="177"/>
      <c r="AE241" s="177"/>
      <c r="AF241" s="107"/>
      <c r="AG241" s="444">
        <f t="shared" si="14"/>
        <v>0</v>
      </c>
      <c r="AH241" s="177"/>
      <c r="AI241" s="177"/>
      <c r="AJ241" s="177"/>
      <c r="AK241" s="177"/>
      <c r="AL241" s="177"/>
      <c r="AM241" s="177"/>
      <c r="AN241" s="177"/>
      <c r="AO241" s="177"/>
      <c r="AP241" s="177"/>
      <c r="AQ241" s="177"/>
      <c r="AR241" s="177"/>
      <c r="AS241" s="107"/>
      <c r="AT241" s="444">
        <f t="shared" si="12"/>
        <v>0</v>
      </c>
      <c r="AU241" s="177"/>
      <c r="AV241" s="177"/>
      <c r="AW241" s="177"/>
      <c r="AX241" s="177"/>
      <c r="AY241" s="177"/>
      <c r="AZ241" s="177"/>
      <c r="BA241" s="177"/>
      <c r="BB241" s="177"/>
      <c r="BC241" s="177"/>
      <c r="BD241" s="177"/>
      <c r="BE241" s="228"/>
      <c r="BF241" s="237"/>
      <c r="BG241" s="229"/>
      <c r="BH241" s="229"/>
      <c r="BI241" s="108"/>
    </row>
    <row r="242" spans="1:61" s="100" customFormat="1" ht="15">
      <c r="A242" s="177"/>
      <c r="B242" s="111"/>
      <c r="C242" s="35"/>
      <c r="D242" s="177"/>
      <c r="E242" s="111"/>
      <c r="F242" s="178"/>
      <c r="G242" s="178"/>
      <c r="H242" s="175"/>
      <c r="I242" s="177"/>
      <c r="J242" s="177"/>
      <c r="K242" s="177"/>
      <c r="L242" s="177"/>
      <c r="M242" s="177"/>
      <c r="N242" s="177"/>
      <c r="O242" s="177"/>
      <c r="P242" s="177"/>
      <c r="Q242" s="177"/>
      <c r="R242" s="177"/>
      <c r="S242" s="107"/>
      <c r="T242" s="521">
        <f t="shared" si="13"/>
        <v>0</v>
      </c>
      <c r="U242" s="177"/>
      <c r="V242" s="177"/>
      <c r="W242" s="177"/>
      <c r="X242" s="177"/>
      <c r="Y242" s="177"/>
      <c r="Z242" s="177"/>
      <c r="AA242" s="177"/>
      <c r="AB242" s="177"/>
      <c r="AC242" s="177"/>
      <c r="AD242" s="177"/>
      <c r="AE242" s="177"/>
      <c r="AF242" s="107"/>
      <c r="AG242" s="444">
        <f t="shared" si="14"/>
        <v>0</v>
      </c>
      <c r="AH242" s="177"/>
      <c r="AI242" s="177"/>
      <c r="AJ242" s="177"/>
      <c r="AK242" s="177"/>
      <c r="AL242" s="177"/>
      <c r="AM242" s="177"/>
      <c r="AN242" s="177"/>
      <c r="AO242" s="177"/>
      <c r="AP242" s="177"/>
      <c r="AQ242" s="177"/>
      <c r="AR242" s="177"/>
      <c r="AS242" s="107"/>
      <c r="AT242" s="444">
        <f t="shared" ref="AT242:AT305" si="15">SUM($AH242:$AR242)</f>
        <v>0</v>
      </c>
      <c r="AU242" s="177"/>
      <c r="AV242" s="177"/>
      <c r="AW242" s="177"/>
      <c r="AX242" s="177"/>
      <c r="AY242" s="177"/>
      <c r="AZ242" s="177"/>
      <c r="BA242" s="177"/>
      <c r="BB242" s="177"/>
      <c r="BC242" s="177"/>
      <c r="BD242" s="177"/>
      <c r="BE242" s="228"/>
      <c r="BF242" s="237"/>
      <c r="BG242" s="229"/>
      <c r="BH242" s="229"/>
      <c r="BI242" s="108"/>
    </row>
    <row r="243" spans="1:61" s="100" customFormat="1" ht="15">
      <c r="A243" s="177"/>
      <c r="B243" s="111"/>
      <c r="C243" s="35"/>
      <c r="D243" s="177"/>
      <c r="E243" s="111"/>
      <c r="F243" s="178"/>
      <c r="G243" s="178"/>
      <c r="H243" s="175"/>
      <c r="I243" s="177"/>
      <c r="J243" s="177"/>
      <c r="K243" s="177"/>
      <c r="L243" s="177"/>
      <c r="M243" s="177"/>
      <c r="N243" s="177"/>
      <c r="O243" s="177"/>
      <c r="P243" s="177"/>
      <c r="Q243" s="177"/>
      <c r="R243" s="177"/>
      <c r="S243" s="107"/>
      <c r="T243" s="521">
        <f t="shared" si="13"/>
        <v>0</v>
      </c>
      <c r="U243" s="177"/>
      <c r="V243" s="177"/>
      <c r="W243" s="177"/>
      <c r="X243" s="177"/>
      <c r="Y243" s="177"/>
      <c r="Z243" s="177"/>
      <c r="AA243" s="177"/>
      <c r="AB243" s="177"/>
      <c r="AC243" s="177"/>
      <c r="AD243" s="177"/>
      <c r="AE243" s="177"/>
      <c r="AF243" s="107"/>
      <c r="AG243" s="444">
        <f t="shared" si="14"/>
        <v>0</v>
      </c>
      <c r="AH243" s="177"/>
      <c r="AI243" s="177"/>
      <c r="AJ243" s="177"/>
      <c r="AK243" s="177"/>
      <c r="AL243" s="177"/>
      <c r="AM243" s="177"/>
      <c r="AN243" s="177"/>
      <c r="AO243" s="177"/>
      <c r="AP243" s="177"/>
      <c r="AQ243" s="177"/>
      <c r="AR243" s="177"/>
      <c r="AS243" s="107"/>
      <c r="AT243" s="444">
        <f t="shared" si="15"/>
        <v>0</v>
      </c>
      <c r="AU243" s="177"/>
      <c r="AV243" s="177"/>
      <c r="AW243" s="177"/>
      <c r="AX243" s="177"/>
      <c r="AY243" s="177"/>
      <c r="AZ243" s="177"/>
      <c r="BA243" s="177"/>
      <c r="BB243" s="177"/>
      <c r="BC243" s="177"/>
      <c r="BD243" s="177"/>
      <c r="BE243" s="228"/>
      <c r="BF243" s="237"/>
      <c r="BG243" s="229"/>
      <c r="BH243" s="229"/>
      <c r="BI243" s="108"/>
    </row>
    <row r="244" spans="1:61" s="100" customFormat="1" ht="15">
      <c r="A244" s="177"/>
      <c r="B244" s="111"/>
      <c r="C244" s="35"/>
      <c r="D244" s="177"/>
      <c r="E244" s="111"/>
      <c r="F244" s="178"/>
      <c r="G244" s="178"/>
      <c r="H244" s="175"/>
      <c r="I244" s="177"/>
      <c r="J244" s="177"/>
      <c r="K244" s="177"/>
      <c r="L244" s="177"/>
      <c r="M244" s="177"/>
      <c r="N244" s="177"/>
      <c r="O244" s="177"/>
      <c r="P244" s="177"/>
      <c r="Q244" s="177"/>
      <c r="R244" s="177"/>
      <c r="S244" s="107"/>
      <c r="T244" s="521">
        <f t="shared" si="13"/>
        <v>0</v>
      </c>
      <c r="U244" s="177"/>
      <c r="V244" s="177"/>
      <c r="W244" s="177"/>
      <c r="X244" s="177"/>
      <c r="Y244" s="177"/>
      <c r="Z244" s="177"/>
      <c r="AA244" s="177"/>
      <c r="AB244" s="177"/>
      <c r="AC244" s="177"/>
      <c r="AD244" s="177"/>
      <c r="AE244" s="177"/>
      <c r="AF244" s="107"/>
      <c r="AG244" s="444">
        <f t="shared" si="14"/>
        <v>0</v>
      </c>
      <c r="AH244" s="177"/>
      <c r="AI244" s="177"/>
      <c r="AJ244" s="177"/>
      <c r="AK244" s="177"/>
      <c r="AL244" s="177"/>
      <c r="AM244" s="177"/>
      <c r="AN244" s="177"/>
      <c r="AO244" s="177"/>
      <c r="AP244" s="177"/>
      <c r="AQ244" s="177"/>
      <c r="AR244" s="177"/>
      <c r="AS244" s="107"/>
      <c r="AT244" s="444">
        <f t="shared" si="15"/>
        <v>0</v>
      </c>
      <c r="AU244" s="177"/>
      <c r="AV244" s="177"/>
      <c r="AW244" s="177"/>
      <c r="AX244" s="177"/>
      <c r="AY244" s="177"/>
      <c r="AZ244" s="177"/>
      <c r="BA244" s="177"/>
      <c r="BB244" s="177"/>
      <c r="BC244" s="177"/>
      <c r="BD244" s="177"/>
      <c r="BE244" s="228"/>
      <c r="BF244" s="237"/>
      <c r="BG244" s="229"/>
      <c r="BH244" s="229"/>
      <c r="BI244" s="108"/>
    </row>
    <row r="245" spans="1:61" s="100" customFormat="1" ht="15">
      <c r="A245" s="177"/>
      <c r="B245" s="111"/>
      <c r="C245" s="35"/>
      <c r="D245" s="177"/>
      <c r="E245" s="111"/>
      <c r="F245" s="178"/>
      <c r="G245" s="178"/>
      <c r="H245" s="175"/>
      <c r="I245" s="177"/>
      <c r="J245" s="177"/>
      <c r="K245" s="177"/>
      <c r="L245" s="177"/>
      <c r="M245" s="177"/>
      <c r="N245" s="177"/>
      <c r="O245" s="177"/>
      <c r="P245" s="177"/>
      <c r="Q245" s="177"/>
      <c r="R245" s="177"/>
      <c r="S245" s="107"/>
      <c r="T245" s="521">
        <f t="shared" si="13"/>
        <v>0</v>
      </c>
      <c r="U245" s="177"/>
      <c r="V245" s="177"/>
      <c r="W245" s="177"/>
      <c r="X245" s="177"/>
      <c r="Y245" s="177"/>
      <c r="Z245" s="177"/>
      <c r="AA245" s="177"/>
      <c r="AB245" s="177"/>
      <c r="AC245" s="177"/>
      <c r="AD245" s="177"/>
      <c r="AE245" s="177"/>
      <c r="AF245" s="107"/>
      <c r="AG245" s="444">
        <f t="shared" si="14"/>
        <v>0</v>
      </c>
      <c r="AH245" s="177"/>
      <c r="AI245" s="177"/>
      <c r="AJ245" s="177"/>
      <c r="AK245" s="177"/>
      <c r="AL245" s="177"/>
      <c r="AM245" s="177"/>
      <c r="AN245" s="177"/>
      <c r="AO245" s="177"/>
      <c r="AP245" s="177"/>
      <c r="AQ245" s="177"/>
      <c r="AR245" s="177"/>
      <c r="AS245" s="107"/>
      <c r="AT245" s="444">
        <f t="shared" si="15"/>
        <v>0</v>
      </c>
      <c r="AU245" s="177"/>
      <c r="AV245" s="177"/>
      <c r="AW245" s="177"/>
      <c r="AX245" s="177"/>
      <c r="AY245" s="177"/>
      <c r="AZ245" s="177"/>
      <c r="BA245" s="177"/>
      <c r="BB245" s="177"/>
      <c r="BC245" s="177"/>
      <c r="BD245" s="177"/>
      <c r="BE245" s="228"/>
      <c r="BF245" s="237"/>
      <c r="BG245" s="229"/>
      <c r="BH245" s="229"/>
      <c r="BI245" s="108"/>
    </row>
    <row r="246" spans="1:61" s="100" customFormat="1" ht="15">
      <c r="A246" s="177"/>
      <c r="B246" s="111"/>
      <c r="C246" s="35"/>
      <c r="D246" s="177"/>
      <c r="E246" s="111"/>
      <c r="F246" s="178"/>
      <c r="G246" s="178"/>
      <c r="H246" s="175"/>
      <c r="I246" s="177"/>
      <c r="J246" s="177"/>
      <c r="K246" s="177"/>
      <c r="L246" s="177"/>
      <c r="M246" s="177"/>
      <c r="N246" s="177"/>
      <c r="O246" s="177"/>
      <c r="P246" s="177"/>
      <c r="Q246" s="177"/>
      <c r="R246" s="177"/>
      <c r="S246" s="107"/>
      <c r="T246" s="521">
        <f t="shared" si="13"/>
        <v>0</v>
      </c>
      <c r="U246" s="177"/>
      <c r="V246" s="177"/>
      <c r="W246" s="177"/>
      <c r="X246" s="177"/>
      <c r="Y246" s="177"/>
      <c r="Z246" s="177"/>
      <c r="AA246" s="177"/>
      <c r="AB246" s="177"/>
      <c r="AC246" s="177"/>
      <c r="AD246" s="177"/>
      <c r="AE246" s="177"/>
      <c r="AF246" s="107"/>
      <c r="AG246" s="444">
        <f t="shared" si="14"/>
        <v>0</v>
      </c>
      <c r="AH246" s="177"/>
      <c r="AI246" s="177"/>
      <c r="AJ246" s="177"/>
      <c r="AK246" s="177"/>
      <c r="AL246" s="177"/>
      <c r="AM246" s="177"/>
      <c r="AN246" s="177"/>
      <c r="AO246" s="177"/>
      <c r="AP246" s="177"/>
      <c r="AQ246" s="177"/>
      <c r="AR246" s="177"/>
      <c r="AS246" s="107"/>
      <c r="AT246" s="444">
        <f t="shared" si="15"/>
        <v>0</v>
      </c>
      <c r="AU246" s="177"/>
      <c r="AV246" s="177"/>
      <c r="AW246" s="177"/>
      <c r="AX246" s="177"/>
      <c r="AY246" s="177"/>
      <c r="AZ246" s="177"/>
      <c r="BA246" s="177"/>
      <c r="BB246" s="177"/>
      <c r="BC246" s="177"/>
      <c r="BD246" s="177"/>
      <c r="BE246" s="228"/>
      <c r="BF246" s="237"/>
      <c r="BG246" s="229"/>
      <c r="BH246" s="229"/>
      <c r="BI246" s="108"/>
    </row>
    <row r="247" spans="1:61" s="100" customFormat="1" ht="15">
      <c r="A247" s="177"/>
      <c r="B247" s="111"/>
      <c r="C247" s="35"/>
      <c r="D247" s="177"/>
      <c r="E247" s="111"/>
      <c r="F247" s="178"/>
      <c r="G247" s="178"/>
      <c r="H247" s="175"/>
      <c r="I247" s="177"/>
      <c r="J247" s="177"/>
      <c r="K247" s="177"/>
      <c r="L247" s="177"/>
      <c r="M247" s="177"/>
      <c r="N247" s="177"/>
      <c r="O247" s="177"/>
      <c r="P247" s="177"/>
      <c r="Q247" s="177"/>
      <c r="R247" s="177"/>
      <c r="S247" s="107"/>
      <c r="T247" s="521">
        <f t="shared" si="13"/>
        <v>0</v>
      </c>
      <c r="U247" s="177"/>
      <c r="V247" s="177"/>
      <c r="W247" s="177"/>
      <c r="X247" s="177"/>
      <c r="Y247" s="177"/>
      <c r="Z247" s="177"/>
      <c r="AA247" s="177"/>
      <c r="AB247" s="177"/>
      <c r="AC247" s="177"/>
      <c r="AD247" s="177"/>
      <c r="AE247" s="177"/>
      <c r="AF247" s="107"/>
      <c r="AG247" s="444">
        <f t="shared" si="14"/>
        <v>0</v>
      </c>
      <c r="AH247" s="177"/>
      <c r="AI247" s="177"/>
      <c r="AJ247" s="177"/>
      <c r="AK247" s="177"/>
      <c r="AL247" s="177"/>
      <c r="AM247" s="177"/>
      <c r="AN247" s="177"/>
      <c r="AO247" s="177"/>
      <c r="AP247" s="177"/>
      <c r="AQ247" s="177"/>
      <c r="AR247" s="177"/>
      <c r="AS247" s="107"/>
      <c r="AT247" s="444">
        <f t="shared" si="15"/>
        <v>0</v>
      </c>
      <c r="AU247" s="177"/>
      <c r="AV247" s="177"/>
      <c r="AW247" s="177"/>
      <c r="AX247" s="177"/>
      <c r="AY247" s="177"/>
      <c r="AZ247" s="177"/>
      <c r="BA247" s="177"/>
      <c r="BB247" s="177"/>
      <c r="BC247" s="177"/>
      <c r="BD247" s="177"/>
      <c r="BE247" s="228"/>
      <c r="BF247" s="237"/>
      <c r="BG247" s="229"/>
      <c r="BH247" s="229"/>
      <c r="BI247" s="108"/>
    </row>
    <row r="248" spans="1:61" s="100" customFormat="1" ht="15">
      <c r="A248" s="177"/>
      <c r="B248" s="111"/>
      <c r="C248" s="35"/>
      <c r="D248" s="177"/>
      <c r="E248" s="111"/>
      <c r="F248" s="178"/>
      <c r="G248" s="178"/>
      <c r="H248" s="175"/>
      <c r="I248" s="177"/>
      <c r="J248" s="177"/>
      <c r="K248" s="177"/>
      <c r="L248" s="177"/>
      <c r="M248" s="177"/>
      <c r="N248" s="177"/>
      <c r="O248" s="177"/>
      <c r="P248" s="177"/>
      <c r="Q248" s="177"/>
      <c r="R248" s="177"/>
      <c r="S248" s="107"/>
      <c r="T248" s="521">
        <f t="shared" ref="T248:T311" si="16">SUM($H248:$R248)</f>
        <v>0</v>
      </c>
      <c r="U248" s="177"/>
      <c r="V248" s="177"/>
      <c r="W248" s="177"/>
      <c r="X248" s="177"/>
      <c r="Y248" s="177"/>
      <c r="Z248" s="177"/>
      <c r="AA248" s="177"/>
      <c r="AB248" s="177"/>
      <c r="AC248" s="177"/>
      <c r="AD248" s="177"/>
      <c r="AE248" s="177"/>
      <c r="AF248" s="107"/>
      <c r="AG248" s="444">
        <f t="shared" ref="AG248:AG311" si="17">SUM($U248:$AE248)</f>
        <v>0</v>
      </c>
      <c r="AH248" s="177"/>
      <c r="AI248" s="177"/>
      <c r="AJ248" s="177"/>
      <c r="AK248" s="177"/>
      <c r="AL248" s="177"/>
      <c r="AM248" s="177"/>
      <c r="AN248" s="177"/>
      <c r="AO248" s="177"/>
      <c r="AP248" s="177"/>
      <c r="AQ248" s="177"/>
      <c r="AR248" s="177"/>
      <c r="AS248" s="107"/>
      <c r="AT248" s="444">
        <f t="shared" si="15"/>
        <v>0</v>
      </c>
      <c r="AU248" s="177"/>
      <c r="AV248" s="177"/>
      <c r="AW248" s="177"/>
      <c r="AX248" s="177"/>
      <c r="AY248" s="177"/>
      <c r="AZ248" s="177"/>
      <c r="BA248" s="177"/>
      <c r="BB248" s="177"/>
      <c r="BC248" s="177"/>
      <c r="BD248" s="177"/>
      <c r="BE248" s="228"/>
      <c r="BF248" s="237"/>
      <c r="BG248" s="229"/>
      <c r="BH248" s="229"/>
      <c r="BI248" s="108"/>
    </row>
    <row r="249" spans="1:61" s="100" customFormat="1" ht="15">
      <c r="A249" s="177"/>
      <c r="B249" s="111"/>
      <c r="C249" s="35"/>
      <c r="D249" s="177"/>
      <c r="E249" s="111"/>
      <c r="F249" s="178"/>
      <c r="G249" s="178"/>
      <c r="H249" s="175"/>
      <c r="I249" s="177"/>
      <c r="J249" s="177"/>
      <c r="K249" s="177"/>
      <c r="L249" s="177"/>
      <c r="M249" s="177"/>
      <c r="N249" s="177"/>
      <c r="O249" s="177"/>
      <c r="P249" s="177"/>
      <c r="Q249" s="177"/>
      <c r="R249" s="177"/>
      <c r="S249" s="107"/>
      <c r="T249" s="521">
        <f t="shared" si="16"/>
        <v>0</v>
      </c>
      <c r="U249" s="177"/>
      <c r="V249" s="177"/>
      <c r="W249" s="177"/>
      <c r="X249" s="177"/>
      <c r="Y249" s="177"/>
      <c r="Z249" s="177"/>
      <c r="AA249" s="177"/>
      <c r="AB249" s="177"/>
      <c r="AC249" s="177"/>
      <c r="AD249" s="177"/>
      <c r="AE249" s="177"/>
      <c r="AF249" s="107"/>
      <c r="AG249" s="444">
        <f t="shared" si="17"/>
        <v>0</v>
      </c>
      <c r="AH249" s="177"/>
      <c r="AI249" s="177"/>
      <c r="AJ249" s="177"/>
      <c r="AK249" s="177"/>
      <c r="AL249" s="177"/>
      <c r="AM249" s="177"/>
      <c r="AN249" s="177"/>
      <c r="AO249" s="177"/>
      <c r="AP249" s="177"/>
      <c r="AQ249" s="177"/>
      <c r="AR249" s="177"/>
      <c r="AS249" s="107"/>
      <c r="AT249" s="444">
        <f t="shared" si="15"/>
        <v>0</v>
      </c>
      <c r="AU249" s="177"/>
      <c r="AV249" s="177"/>
      <c r="AW249" s="177"/>
      <c r="AX249" s="177"/>
      <c r="AY249" s="177"/>
      <c r="AZ249" s="177"/>
      <c r="BA249" s="177"/>
      <c r="BB249" s="177"/>
      <c r="BC249" s="177"/>
      <c r="BD249" s="177"/>
      <c r="BE249" s="228"/>
      <c r="BF249" s="237"/>
      <c r="BG249" s="229"/>
      <c r="BH249" s="229"/>
      <c r="BI249" s="108"/>
    </row>
    <row r="250" spans="1:61" s="100" customFormat="1" ht="15">
      <c r="A250" s="177"/>
      <c r="B250" s="111"/>
      <c r="C250" s="35"/>
      <c r="D250" s="177"/>
      <c r="E250" s="111"/>
      <c r="F250" s="178"/>
      <c r="G250" s="178"/>
      <c r="H250" s="175"/>
      <c r="I250" s="177"/>
      <c r="J250" s="177"/>
      <c r="K250" s="177"/>
      <c r="L250" s="177"/>
      <c r="M250" s="177"/>
      <c r="N250" s="177"/>
      <c r="O250" s="177"/>
      <c r="P250" s="177"/>
      <c r="Q250" s="177"/>
      <c r="R250" s="177"/>
      <c r="S250" s="107"/>
      <c r="T250" s="521">
        <f t="shared" si="16"/>
        <v>0</v>
      </c>
      <c r="U250" s="177"/>
      <c r="V250" s="177"/>
      <c r="W250" s="177"/>
      <c r="X250" s="177"/>
      <c r="Y250" s="177"/>
      <c r="Z250" s="177"/>
      <c r="AA250" s="177"/>
      <c r="AB250" s="177"/>
      <c r="AC250" s="177"/>
      <c r="AD250" s="177"/>
      <c r="AE250" s="177"/>
      <c r="AF250" s="107"/>
      <c r="AG250" s="444">
        <f t="shared" si="17"/>
        <v>0</v>
      </c>
      <c r="AH250" s="177"/>
      <c r="AI250" s="177"/>
      <c r="AJ250" s="177"/>
      <c r="AK250" s="177"/>
      <c r="AL250" s="177"/>
      <c r="AM250" s="177"/>
      <c r="AN250" s="177"/>
      <c r="AO250" s="177"/>
      <c r="AP250" s="177"/>
      <c r="AQ250" s="177"/>
      <c r="AR250" s="177"/>
      <c r="AS250" s="107"/>
      <c r="AT250" s="444">
        <f t="shared" si="15"/>
        <v>0</v>
      </c>
      <c r="AU250" s="177"/>
      <c r="AV250" s="177"/>
      <c r="AW250" s="177"/>
      <c r="AX250" s="177"/>
      <c r="AY250" s="177"/>
      <c r="AZ250" s="177"/>
      <c r="BA250" s="177"/>
      <c r="BB250" s="177"/>
      <c r="BC250" s="177"/>
      <c r="BD250" s="177"/>
      <c r="BE250" s="228"/>
      <c r="BF250" s="237"/>
      <c r="BG250" s="229"/>
      <c r="BH250" s="229"/>
      <c r="BI250" s="108"/>
    </row>
    <row r="251" spans="1:61" s="100" customFormat="1" ht="15">
      <c r="A251" s="177"/>
      <c r="B251" s="111"/>
      <c r="C251" s="35"/>
      <c r="D251" s="177"/>
      <c r="E251" s="111"/>
      <c r="F251" s="178"/>
      <c r="G251" s="178"/>
      <c r="H251" s="175"/>
      <c r="I251" s="177"/>
      <c r="J251" s="177"/>
      <c r="K251" s="177"/>
      <c r="L251" s="177"/>
      <c r="M251" s="177"/>
      <c r="N251" s="177"/>
      <c r="O251" s="177"/>
      <c r="P251" s="177"/>
      <c r="Q251" s="177"/>
      <c r="R251" s="177"/>
      <c r="S251" s="107"/>
      <c r="T251" s="521">
        <f t="shared" si="16"/>
        <v>0</v>
      </c>
      <c r="U251" s="177"/>
      <c r="V251" s="177"/>
      <c r="W251" s="177"/>
      <c r="X251" s="177"/>
      <c r="Y251" s="177"/>
      <c r="Z251" s="177"/>
      <c r="AA251" s="177"/>
      <c r="AB251" s="177"/>
      <c r="AC251" s="177"/>
      <c r="AD251" s="177"/>
      <c r="AE251" s="177"/>
      <c r="AF251" s="107"/>
      <c r="AG251" s="444">
        <f t="shared" si="17"/>
        <v>0</v>
      </c>
      <c r="AH251" s="177"/>
      <c r="AI251" s="177"/>
      <c r="AJ251" s="177"/>
      <c r="AK251" s="177"/>
      <c r="AL251" s="177"/>
      <c r="AM251" s="177"/>
      <c r="AN251" s="177"/>
      <c r="AO251" s="177"/>
      <c r="AP251" s="177"/>
      <c r="AQ251" s="177"/>
      <c r="AR251" s="177"/>
      <c r="AS251" s="107"/>
      <c r="AT251" s="444">
        <f t="shared" si="15"/>
        <v>0</v>
      </c>
      <c r="AU251" s="177"/>
      <c r="AV251" s="177"/>
      <c r="AW251" s="177"/>
      <c r="AX251" s="177"/>
      <c r="AY251" s="177"/>
      <c r="AZ251" s="177"/>
      <c r="BA251" s="177"/>
      <c r="BB251" s="177"/>
      <c r="BC251" s="177"/>
      <c r="BD251" s="177"/>
      <c r="BE251" s="228"/>
      <c r="BF251" s="237"/>
      <c r="BG251" s="229"/>
      <c r="BH251" s="229"/>
      <c r="BI251" s="108"/>
    </row>
    <row r="252" spans="1:61" s="100" customFormat="1" ht="15">
      <c r="A252" s="177"/>
      <c r="B252" s="111"/>
      <c r="C252" s="35"/>
      <c r="D252" s="177"/>
      <c r="E252" s="111"/>
      <c r="F252" s="178"/>
      <c r="G252" s="178"/>
      <c r="H252" s="175"/>
      <c r="I252" s="177"/>
      <c r="J252" s="177"/>
      <c r="K252" s="177"/>
      <c r="L252" s="177"/>
      <c r="M252" s="177"/>
      <c r="N252" s="177"/>
      <c r="O252" s="177"/>
      <c r="P252" s="177"/>
      <c r="Q252" s="177"/>
      <c r="R252" s="177"/>
      <c r="S252" s="107"/>
      <c r="T252" s="521">
        <f t="shared" si="16"/>
        <v>0</v>
      </c>
      <c r="U252" s="177"/>
      <c r="V252" s="177"/>
      <c r="W252" s="177"/>
      <c r="X252" s="177"/>
      <c r="Y252" s="177"/>
      <c r="Z252" s="177"/>
      <c r="AA252" s="177"/>
      <c r="AB252" s="177"/>
      <c r="AC252" s="177"/>
      <c r="AD252" s="177"/>
      <c r="AE252" s="177"/>
      <c r="AF252" s="107"/>
      <c r="AG252" s="444">
        <f t="shared" si="17"/>
        <v>0</v>
      </c>
      <c r="AH252" s="177"/>
      <c r="AI252" s="177"/>
      <c r="AJ252" s="177"/>
      <c r="AK252" s="177"/>
      <c r="AL252" s="177"/>
      <c r="AM252" s="177"/>
      <c r="AN252" s="177"/>
      <c r="AO252" s="177"/>
      <c r="AP252" s="177"/>
      <c r="AQ252" s="177"/>
      <c r="AR252" s="177"/>
      <c r="AS252" s="107"/>
      <c r="AT252" s="444">
        <f t="shared" si="15"/>
        <v>0</v>
      </c>
      <c r="AU252" s="177"/>
      <c r="AV252" s="177"/>
      <c r="AW252" s="177"/>
      <c r="AX252" s="177"/>
      <c r="AY252" s="177"/>
      <c r="AZ252" s="177"/>
      <c r="BA252" s="177"/>
      <c r="BB252" s="177"/>
      <c r="BC252" s="177"/>
      <c r="BD252" s="177"/>
      <c r="BE252" s="228"/>
      <c r="BF252" s="237"/>
      <c r="BG252" s="229"/>
      <c r="BH252" s="229"/>
      <c r="BI252" s="108"/>
    </row>
    <row r="253" spans="1:61" s="100" customFormat="1" ht="15">
      <c r="A253" s="177"/>
      <c r="B253" s="177"/>
      <c r="C253" s="177"/>
      <c r="D253" s="177"/>
      <c r="E253" s="177"/>
      <c r="F253" s="177"/>
      <c r="G253" s="177"/>
      <c r="H253" s="177"/>
      <c r="I253" s="177"/>
      <c r="J253" s="177"/>
      <c r="K253" s="177"/>
      <c r="L253" s="177"/>
      <c r="M253" s="177"/>
      <c r="N253" s="177"/>
      <c r="O253" s="177"/>
      <c r="P253" s="177"/>
      <c r="Q253" s="177"/>
      <c r="R253" s="177"/>
      <c r="S253" s="107"/>
      <c r="T253" s="521">
        <f t="shared" si="16"/>
        <v>0</v>
      </c>
      <c r="U253" s="177"/>
      <c r="V253" s="177"/>
      <c r="W253" s="177"/>
      <c r="X253" s="177"/>
      <c r="Y253" s="177"/>
      <c r="Z253" s="177"/>
      <c r="AA253" s="177"/>
      <c r="AB253" s="177"/>
      <c r="AC253" s="177"/>
      <c r="AD253" s="177"/>
      <c r="AE253" s="177"/>
      <c r="AF253" s="107"/>
      <c r="AG253" s="444">
        <f t="shared" si="17"/>
        <v>0</v>
      </c>
      <c r="AH253" s="177"/>
      <c r="AI253" s="177"/>
      <c r="AJ253" s="177"/>
      <c r="AK253" s="177"/>
      <c r="AL253" s="177"/>
      <c r="AM253" s="177"/>
      <c r="AN253" s="177"/>
      <c r="AO253" s="177"/>
      <c r="AP253" s="177"/>
      <c r="AQ253" s="177"/>
      <c r="AR253" s="177"/>
      <c r="AS253" s="107"/>
      <c r="AT253" s="444">
        <f t="shared" si="15"/>
        <v>0</v>
      </c>
      <c r="AU253" s="177"/>
      <c r="AV253" s="177"/>
      <c r="AW253" s="177"/>
      <c r="AX253" s="177"/>
      <c r="AY253" s="177"/>
      <c r="AZ253" s="177"/>
      <c r="BA253" s="177"/>
      <c r="BB253" s="177"/>
      <c r="BC253" s="177"/>
      <c r="BD253" s="177"/>
      <c r="BE253" s="228"/>
      <c r="BF253" s="237"/>
      <c r="BG253" s="229"/>
      <c r="BH253" s="229"/>
      <c r="BI253" s="108"/>
    </row>
    <row r="254" spans="1:61" s="100" customFormat="1" ht="15">
      <c r="A254" s="177"/>
      <c r="B254" s="177"/>
      <c r="C254" s="177"/>
      <c r="D254" s="177"/>
      <c r="E254" s="177"/>
      <c r="F254" s="177"/>
      <c r="G254" s="177"/>
      <c r="H254" s="177"/>
      <c r="I254" s="177"/>
      <c r="J254" s="177"/>
      <c r="K254" s="177"/>
      <c r="L254" s="177"/>
      <c r="M254" s="177"/>
      <c r="N254" s="177"/>
      <c r="O254" s="177"/>
      <c r="P254" s="177"/>
      <c r="Q254" s="177"/>
      <c r="R254" s="177"/>
      <c r="S254" s="107"/>
      <c r="T254" s="521">
        <f t="shared" si="16"/>
        <v>0</v>
      </c>
      <c r="U254" s="177"/>
      <c r="V254" s="177"/>
      <c r="W254" s="177"/>
      <c r="X254" s="177"/>
      <c r="Y254" s="177"/>
      <c r="Z254" s="177"/>
      <c r="AA254" s="177"/>
      <c r="AB254" s="177"/>
      <c r="AC254" s="177"/>
      <c r="AD254" s="177"/>
      <c r="AE254" s="177"/>
      <c r="AF254" s="107"/>
      <c r="AG254" s="444">
        <f t="shared" si="17"/>
        <v>0</v>
      </c>
      <c r="AH254" s="177"/>
      <c r="AI254" s="177"/>
      <c r="AJ254" s="177"/>
      <c r="AK254" s="177"/>
      <c r="AL254" s="177"/>
      <c r="AM254" s="177"/>
      <c r="AN254" s="177"/>
      <c r="AO254" s="177"/>
      <c r="AP254" s="177"/>
      <c r="AQ254" s="177"/>
      <c r="AR254" s="177"/>
      <c r="AS254" s="107"/>
      <c r="AT254" s="444">
        <f t="shared" si="15"/>
        <v>0</v>
      </c>
      <c r="AU254" s="177"/>
      <c r="AV254" s="177"/>
      <c r="AW254" s="177"/>
      <c r="AX254" s="177"/>
      <c r="AY254" s="177"/>
      <c r="AZ254" s="177"/>
      <c r="BA254" s="177"/>
      <c r="BB254" s="177"/>
      <c r="BC254" s="177"/>
      <c r="BD254" s="177"/>
      <c r="BE254" s="228"/>
      <c r="BF254" s="237"/>
      <c r="BG254" s="229"/>
      <c r="BH254" s="229"/>
      <c r="BI254" s="108"/>
    </row>
    <row r="255" spans="1:61" s="100" customFormat="1" ht="15">
      <c r="A255" s="177"/>
      <c r="B255" s="177"/>
      <c r="C255" s="177"/>
      <c r="D255" s="177"/>
      <c r="E255" s="177"/>
      <c r="F255" s="177"/>
      <c r="G255" s="177"/>
      <c r="H255" s="177"/>
      <c r="I255" s="177"/>
      <c r="J255" s="177"/>
      <c r="K255" s="177"/>
      <c r="L255" s="177"/>
      <c r="M255" s="177"/>
      <c r="N255" s="177"/>
      <c r="O255" s="177"/>
      <c r="P255" s="177"/>
      <c r="Q255" s="177"/>
      <c r="R255" s="177"/>
      <c r="S255" s="107"/>
      <c r="T255" s="521">
        <f t="shared" si="16"/>
        <v>0</v>
      </c>
      <c r="U255" s="177"/>
      <c r="V255" s="177"/>
      <c r="W255" s="177"/>
      <c r="X255" s="177"/>
      <c r="Y255" s="177"/>
      <c r="Z255" s="177"/>
      <c r="AA255" s="177"/>
      <c r="AB255" s="177"/>
      <c r="AC255" s="177"/>
      <c r="AD255" s="177"/>
      <c r="AE255" s="177"/>
      <c r="AF255" s="107"/>
      <c r="AG255" s="444">
        <f t="shared" si="17"/>
        <v>0</v>
      </c>
      <c r="AH255" s="177"/>
      <c r="AI255" s="177"/>
      <c r="AJ255" s="177"/>
      <c r="AK255" s="177"/>
      <c r="AL255" s="177"/>
      <c r="AM255" s="177"/>
      <c r="AN255" s="177"/>
      <c r="AO255" s="177"/>
      <c r="AP255" s="177"/>
      <c r="AQ255" s="177"/>
      <c r="AR255" s="177"/>
      <c r="AS255" s="107"/>
      <c r="AT255" s="444">
        <f t="shared" si="15"/>
        <v>0</v>
      </c>
      <c r="AU255" s="177"/>
      <c r="AV255" s="177"/>
      <c r="AW255" s="177"/>
      <c r="AX255" s="177"/>
      <c r="AY255" s="177"/>
      <c r="AZ255" s="177"/>
      <c r="BA255" s="177"/>
      <c r="BB255" s="177"/>
      <c r="BC255" s="177"/>
      <c r="BD255" s="177"/>
      <c r="BE255" s="228"/>
      <c r="BF255" s="237"/>
      <c r="BG255" s="229"/>
      <c r="BH255" s="229"/>
      <c r="BI255" s="108"/>
    </row>
    <row r="256" spans="1:61" s="100" customFormat="1" ht="15">
      <c r="A256" s="177"/>
      <c r="B256" s="177"/>
      <c r="C256" s="177"/>
      <c r="D256" s="177"/>
      <c r="E256" s="177"/>
      <c r="F256" s="177"/>
      <c r="G256" s="177"/>
      <c r="H256" s="177"/>
      <c r="I256" s="177"/>
      <c r="J256" s="177"/>
      <c r="K256" s="177"/>
      <c r="L256" s="177"/>
      <c r="M256" s="177"/>
      <c r="N256" s="177"/>
      <c r="O256" s="177"/>
      <c r="P256" s="177"/>
      <c r="Q256" s="177"/>
      <c r="R256" s="177"/>
      <c r="S256" s="107"/>
      <c r="T256" s="521">
        <f t="shared" si="16"/>
        <v>0</v>
      </c>
      <c r="U256" s="177"/>
      <c r="V256" s="177"/>
      <c r="W256" s="177"/>
      <c r="X256" s="177"/>
      <c r="Y256" s="177"/>
      <c r="Z256" s="177"/>
      <c r="AA256" s="177"/>
      <c r="AB256" s="177"/>
      <c r="AC256" s="177"/>
      <c r="AD256" s="177"/>
      <c r="AE256" s="177"/>
      <c r="AF256" s="107"/>
      <c r="AG256" s="444">
        <f t="shared" si="17"/>
        <v>0</v>
      </c>
      <c r="AH256" s="177"/>
      <c r="AI256" s="177"/>
      <c r="AJ256" s="177"/>
      <c r="AK256" s="177"/>
      <c r="AL256" s="177"/>
      <c r="AM256" s="177"/>
      <c r="AN256" s="177"/>
      <c r="AO256" s="177"/>
      <c r="AP256" s="177"/>
      <c r="AQ256" s="177"/>
      <c r="AR256" s="177"/>
      <c r="AS256" s="107"/>
      <c r="AT256" s="444">
        <f t="shared" si="15"/>
        <v>0</v>
      </c>
      <c r="AU256" s="177"/>
      <c r="AV256" s="177"/>
      <c r="AW256" s="177"/>
      <c r="AX256" s="177"/>
      <c r="AY256" s="177"/>
      <c r="AZ256" s="177"/>
      <c r="BA256" s="177"/>
      <c r="BB256" s="177"/>
      <c r="BC256" s="177"/>
      <c r="BD256" s="177"/>
      <c r="BE256" s="228"/>
      <c r="BF256" s="237"/>
      <c r="BG256" s="229"/>
      <c r="BH256" s="229"/>
      <c r="BI256" s="108"/>
    </row>
    <row r="257" spans="1:61" s="100" customFormat="1" ht="15">
      <c r="A257" s="177"/>
      <c r="B257" s="177"/>
      <c r="C257" s="177"/>
      <c r="D257" s="177"/>
      <c r="E257" s="177"/>
      <c r="F257" s="177"/>
      <c r="G257" s="177"/>
      <c r="H257" s="177"/>
      <c r="I257" s="177"/>
      <c r="J257" s="177"/>
      <c r="K257" s="177"/>
      <c r="L257" s="177"/>
      <c r="M257" s="177"/>
      <c r="N257" s="177"/>
      <c r="O257" s="177"/>
      <c r="P257" s="177"/>
      <c r="Q257" s="177"/>
      <c r="R257" s="177"/>
      <c r="S257" s="107"/>
      <c r="T257" s="521">
        <f t="shared" si="16"/>
        <v>0</v>
      </c>
      <c r="U257" s="177"/>
      <c r="V257" s="177"/>
      <c r="W257" s="177"/>
      <c r="X257" s="177"/>
      <c r="Y257" s="177"/>
      <c r="Z257" s="177"/>
      <c r="AA257" s="177"/>
      <c r="AB257" s="177"/>
      <c r="AC257" s="177"/>
      <c r="AD257" s="177"/>
      <c r="AE257" s="177"/>
      <c r="AF257" s="107"/>
      <c r="AG257" s="444">
        <f t="shared" si="17"/>
        <v>0</v>
      </c>
      <c r="AH257" s="177"/>
      <c r="AI257" s="177"/>
      <c r="AJ257" s="177"/>
      <c r="AK257" s="177"/>
      <c r="AL257" s="177"/>
      <c r="AM257" s="177"/>
      <c r="AN257" s="177"/>
      <c r="AO257" s="177"/>
      <c r="AP257" s="177"/>
      <c r="AQ257" s="177"/>
      <c r="AR257" s="177"/>
      <c r="AS257" s="107"/>
      <c r="AT257" s="444">
        <f t="shared" si="15"/>
        <v>0</v>
      </c>
      <c r="AU257" s="177"/>
      <c r="AV257" s="177"/>
      <c r="AW257" s="177"/>
      <c r="AX257" s="177"/>
      <c r="AY257" s="177"/>
      <c r="AZ257" s="177"/>
      <c r="BA257" s="177"/>
      <c r="BB257" s="177"/>
      <c r="BC257" s="177"/>
      <c r="BD257" s="177"/>
      <c r="BE257" s="228"/>
      <c r="BF257" s="237"/>
      <c r="BG257" s="229"/>
      <c r="BH257" s="229"/>
      <c r="BI257" s="108"/>
    </row>
    <row r="258" spans="1:61" s="100" customFormat="1" ht="15">
      <c r="A258" s="177"/>
      <c r="B258" s="177"/>
      <c r="C258" s="177"/>
      <c r="D258" s="177"/>
      <c r="E258" s="177"/>
      <c r="F258" s="177"/>
      <c r="G258" s="177"/>
      <c r="H258" s="177"/>
      <c r="I258" s="177"/>
      <c r="J258" s="177"/>
      <c r="K258" s="177"/>
      <c r="L258" s="177"/>
      <c r="M258" s="177"/>
      <c r="N258" s="177"/>
      <c r="O258" s="177"/>
      <c r="P258" s="177"/>
      <c r="Q258" s="177"/>
      <c r="R258" s="177"/>
      <c r="S258" s="107"/>
      <c r="T258" s="521">
        <f t="shared" si="16"/>
        <v>0</v>
      </c>
      <c r="U258" s="177"/>
      <c r="V258" s="177"/>
      <c r="W258" s="177"/>
      <c r="X258" s="177"/>
      <c r="Y258" s="177"/>
      <c r="Z258" s="177"/>
      <c r="AA258" s="177"/>
      <c r="AB258" s="177"/>
      <c r="AC258" s="177"/>
      <c r="AD258" s="177"/>
      <c r="AE258" s="177"/>
      <c r="AF258" s="107"/>
      <c r="AG258" s="444">
        <f t="shared" si="17"/>
        <v>0</v>
      </c>
      <c r="AH258" s="177"/>
      <c r="AI258" s="177"/>
      <c r="AJ258" s="177"/>
      <c r="AK258" s="177"/>
      <c r="AL258" s="177"/>
      <c r="AM258" s="177"/>
      <c r="AN258" s="177"/>
      <c r="AO258" s="177"/>
      <c r="AP258" s="177"/>
      <c r="AQ258" s="177"/>
      <c r="AR258" s="177"/>
      <c r="AS258" s="107"/>
      <c r="AT258" s="444">
        <f t="shared" si="15"/>
        <v>0</v>
      </c>
      <c r="AU258" s="177"/>
      <c r="AV258" s="177"/>
      <c r="AW258" s="177"/>
      <c r="AX258" s="177"/>
      <c r="AY258" s="177"/>
      <c r="AZ258" s="177"/>
      <c r="BA258" s="177"/>
      <c r="BB258" s="177"/>
      <c r="BC258" s="177"/>
      <c r="BD258" s="177"/>
      <c r="BE258" s="228"/>
      <c r="BF258" s="237"/>
      <c r="BG258" s="229"/>
      <c r="BH258" s="229"/>
      <c r="BI258" s="108"/>
    </row>
    <row r="259" spans="1:61" s="100" customFormat="1" ht="15">
      <c r="A259" s="177"/>
      <c r="B259" s="177"/>
      <c r="C259" s="177"/>
      <c r="D259" s="177"/>
      <c r="E259" s="177"/>
      <c r="F259" s="177"/>
      <c r="G259" s="177"/>
      <c r="H259" s="177"/>
      <c r="I259" s="177"/>
      <c r="J259" s="177"/>
      <c r="K259" s="177"/>
      <c r="L259" s="177"/>
      <c r="M259" s="177"/>
      <c r="N259" s="177"/>
      <c r="O259" s="177"/>
      <c r="P259" s="177"/>
      <c r="Q259" s="177"/>
      <c r="R259" s="177"/>
      <c r="S259" s="107"/>
      <c r="T259" s="521">
        <f t="shared" si="16"/>
        <v>0</v>
      </c>
      <c r="U259" s="177"/>
      <c r="V259" s="177"/>
      <c r="W259" s="177"/>
      <c r="X259" s="177"/>
      <c r="Y259" s="177"/>
      <c r="Z259" s="177"/>
      <c r="AA259" s="177"/>
      <c r="AB259" s="177"/>
      <c r="AC259" s="177"/>
      <c r="AD259" s="177"/>
      <c r="AE259" s="177"/>
      <c r="AF259" s="107"/>
      <c r="AG259" s="444">
        <f t="shared" si="17"/>
        <v>0</v>
      </c>
      <c r="AH259" s="177"/>
      <c r="AI259" s="177"/>
      <c r="AJ259" s="177"/>
      <c r="AK259" s="177"/>
      <c r="AL259" s="177"/>
      <c r="AM259" s="177"/>
      <c r="AN259" s="177"/>
      <c r="AO259" s="177"/>
      <c r="AP259" s="177"/>
      <c r="AQ259" s="177"/>
      <c r="AR259" s="177"/>
      <c r="AS259" s="107"/>
      <c r="AT259" s="444">
        <f t="shared" si="15"/>
        <v>0</v>
      </c>
      <c r="AU259" s="177"/>
      <c r="AV259" s="177"/>
      <c r="AW259" s="177"/>
      <c r="AX259" s="177"/>
      <c r="AY259" s="177"/>
      <c r="AZ259" s="177"/>
      <c r="BA259" s="177"/>
      <c r="BB259" s="177"/>
      <c r="BC259" s="177"/>
      <c r="BD259" s="177"/>
      <c r="BE259" s="228"/>
      <c r="BF259" s="237"/>
      <c r="BG259" s="229"/>
      <c r="BH259" s="229"/>
      <c r="BI259" s="108"/>
    </row>
    <row r="260" spans="1:61" s="100" customFormat="1" ht="15">
      <c r="A260" s="177"/>
      <c r="B260" s="177"/>
      <c r="C260" s="177"/>
      <c r="D260" s="177"/>
      <c r="E260" s="177"/>
      <c r="F260" s="177"/>
      <c r="G260" s="177"/>
      <c r="H260" s="177"/>
      <c r="I260" s="177"/>
      <c r="J260" s="177"/>
      <c r="K260" s="177"/>
      <c r="L260" s="177"/>
      <c r="M260" s="177"/>
      <c r="N260" s="177"/>
      <c r="O260" s="177"/>
      <c r="P260" s="177"/>
      <c r="Q260" s="177"/>
      <c r="R260" s="177"/>
      <c r="S260" s="107"/>
      <c r="T260" s="521">
        <f t="shared" si="16"/>
        <v>0</v>
      </c>
      <c r="U260" s="177"/>
      <c r="V260" s="177"/>
      <c r="W260" s="177"/>
      <c r="X260" s="177"/>
      <c r="Y260" s="177"/>
      <c r="Z260" s="177"/>
      <c r="AA260" s="177"/>
      <c r="AB260" s="177"/>
      <c r="AC260" s="177"/>
      <c r="AD260" s="177"/>
      <c r="AE260" s="177"/>
      <c r="AF260" s="107"/>
      <c r="AG260" s="444">
        <f t="shared" si="17"/>
        <v>0</v>
      </c>
      <c r="AH260" s="177"/>
      <c r="AI260" s="177"/>
      <c r="AJ260" s="177"/>
      <c r="AK260" s="177"/>
      <c r="AL260" s="177"/>
      <c r="AM260" s="177"/>
      <c r="AN260" s="177"/>
      <c r="AO260" s="177"/>
      <c r="AP260" s="177"/>
      <c r="AQ260" s="177"/>
      <c r="AR260" s="177"/>
      <c r="AS260" s="107"/>
      <c r="AT260" s="444">
        <f t="shared" si="15"/>
        <v>0</v>
      </c>
      <c r="AU260" s="177"/>
      <c r="AV260" s="177"/>
      <c r="AW260" s="177"/>
      <c r="AX260" s="177"/>
      <c r="AY260" s="177"/>
      <c r="AZ260" s="177"/>
      <c r="BA260" s="177"/>
      <c r="BB260" s="177"/>
      <c r="BC260" s="177"/>
      <c r="BD260" s="177"/>
      <c r="BE260" s="228"/>
      <c r="BF260" s="237"/>
      <c r="BG260" s="229"/>
      <c r="BH260" s="229"/>
      <c r="BI260" s="108"/>
    </row>
    <row r="261" spans="1:61" s="100" customFormat="1" ht="15">
      <c r="A261" s="177"/>
      <c r="B261" s="177"/>
      <c r="C261" s="177"/>
      <c r="D261" s="177"/>
      <c r="E261" s="177"/>
      <c r="F261" s="177"/>
      <c r="G261" s="177"/>
      <c r="H261" s="177"/>
      <c r="I261" s="177"/>
      <c r="J261" s="177"/>
      <c r="K261" s="177"/>
      <c r="L261" s="177"/>
      <c r="M261" s="177"/>
      <c r="N261" s="177"/>
      <c r="O261" s="177"/>
      <c r="P261" s="177"/>
      <c r="Q261" s="177"/>
      <c r="R261" s="177"/>
      <c r="S261" s="107"/>
      <c r="T261" s="521">
        <f t="shared" si="16"/>
        <v>0</v>
      </c>
      <c r="U261" s="177"/>
      <c r="V261" s="177"/>
      <c r="W261" s="177"/>
      <c r="X261" s="177"/>
      <c r="Y261" s="177"/>
      <c r="Z261" s="177"/>
      <c r="AA261" s="177"/>
      <c r="AB261" s="177"/>
      <c r="AC261" s="177"/>
      <c r="AD261" s="177"/>
      <c r="AE261" s="177"/>
      <c r="AF261" s="107"/>
      <c r="AG261" s="444">
        <f t="shared" si="17"/>
        <v>0</v>
      </c>
      <c r="AH261" s="177"/>
      <c r="AI261" s="177"/>
      <c r="AJ261" s="177"/>
      <c r="AK261" s="177"/>
      <c r="AL261" s="177"/>
      <c r="AM261" s="177"/>
      <c r="AN261" s="177"/>
      <c r="AO261" s="177"/>
      <c r="AP261" s="177"/>
      <c r="AQ261" s="177"/>
      <c r="AR261" s="177"/>
      <c r="AS261" s="107"/>
      <c r="AT261" s="444">
        <f t="shared" si="15"/>
        <v>0</v>
      </c>
      <c r="AU261" s="177"/>
      <c r="AV261" s="177"/>
      <c r="AW261" s="177"/>
      <c r="AX261" s="177"/>
      <c r="AY261" s="177"/>
      <c r="AZ261" s="177"/>
      <c r="BA261" s="177"/>
      <c r="BB261" s="177"/>
      <c r="BC261" s="177"/>
      <c r="BD261" s="177"/>
      <c r="BE261" s="228"/>
      <c r="BF261" s="237"/>
      <c r="BG261" s="229"/>
      <c r="BH261" s="229"/>
      <c r="BI261" s="108"/>
    </row>
    <row r="262" spans="1:61" s="100" customFormat="1" ht="15">
      <c r="A262" s="177"/>
      <c r="B262" s="177"/>
      <c r="C262" s="177"/>
      <c r="D262" s="177"/>
      <c r="E262" s="177"/>
      <c r="F262" s="177"/>
      <c r="G262" s="177"/>
      <c r="H262" s="177"/>
      <c r="I262" s="177"/>
      <c r="J262" s="177"/>
      <c r="K262" s="177"/>
      <c r="L262" s="177"/>
      <c r="M262" s="177"/>
      <c r="N262" s="177"/>
      <c r="O262" s="177"/>
      <c r="P262" s="177"/>
      <c r="Q262" s="177"/>
      <c r="R262" s="177"/>
      <c r="S262" s="107"/>
      <c r="T262" s="521">
        <f t="shared" si="16"/>
        <v>0</v>
      </c>
      <c r="U262" s="177"/>
      <c r="V262" s="177"/>
      <c r="W262" s="177"/>
      <c r="X262" s="177"/>
      <c r="Y262" s="177"/>
      <c r="Z262" s="177"/>
      <c r="AA262" s="177"/>
      <c r="AB262" s="177"/>
      <c r="AC262" s="177"/>
      <c r="AD262" s="177"/>
      <c r="AE262" s="177"/>
      <c r="AF262" s="107"/>
      <c r="AG262" s="444">
        <f t="shared" si="17"/>
        <v>0</v>
      </c>
      <c r="AH262" s="177"/>
      <c r="AI262" s="177"/>
      <c r="AJ262" s="177"/>
      <c r="AK262" s="177"/>
      <c r="AL262" s="177"/>
      <c r="AM262" s="177"/>
      <c r="AN262" s="177"/>
      <c r="AO262" s="177"/>
      <c r="AP262" s="177"/>
      <c r="AQ262" s="177"/>
      <c r="AR262" s="177"/>
      <c r="AS262" s="107"/>
      <c r="AT262" s="444">
        <f t="shared" si="15"/>
        <v>0</v>
      </c>
      <c r="AU262" s="177"/>
      <c r="AV262" s="177"/>
      <c r="AW262" s="177"/>
      <c r="AX262" s="177"/>
      <c r="AY262" s="177"/>
      <c r="AZ262" s="177"/>
      <c r="BA262" s="177"/>
      <c r="BB262" s="177"/>
      <c r="BC262" s="177"/>
      <c r="BD262" s="177"/>
      <c r="BE262" s="228"/>
      <c r="BF262" s="237"/>
      <c r="BG262" s="229"/>
      <c r="BH262" s="229"/>
      <c r="BI262" s="108"/>
    </row>
    <row r="263" spans="1:61" s="100" customFormat="1" ht="15">
      <c r="A263" s="177"/>
      <c r="B263" s="177"/>
      <c r="C263" s="177"/>
      <c r="D263" s="177"/>
      <c r="E263" s="177"/>
      <c r="F263" s="177"/>
      <c r="G263" s="177"/>
      <c r="H263" s="177"/>
      <c r="I263" s="177"/>
      <c r="J263" s="177"/>
      <c r="K263" s="177"/>
      <c r="L263" s="177"/>
      <c r="M263" s="177"/>
      <c r="N263" s="177"/>
      <c r="O263" s="177"/>
      <c r="P263" s="177"/>
      <c r="Q263" s="177"/>
      <c r="R263" s="177"/>
      <c r="S263" s="107"/>
      <c r="T263" s="521">
        <f t="shared" si="16"/>
        <v>0</v>
      </c>
      <c r="U263" s="177"/>
      <c r="V263" s="177"/>
      <c r="W263" s="177"/>
      <c r="X263" s="177"/>
      <c r="Y263" s="177"/>
      <c r="Z263" s="177"/>
      <c r="AA263" s="177"/>
      <c r="AB263" s="177"/>
      <c r="AC263" s="177"/>
      <c r="AD263" s="177"/>
      <c r="AE263" s="177"/>
      <c r="AF263" s="107"/>
      <c r="AG263" s="444">
        <f t="shared" si="17"/>
        <v>0</v>
      </c>
      <c r="AH263" s="177"/>
      <c r="AI263" s="177"/>
      <c r="AJ263" s="177"/>
      <c r="AK263" s="177"/>
      <c r="AL263" s="177"/>
      <c r="AM263" s="177"/>
      <c r="AN263" s="177"/>
      <c r="AO263" s="177"/>
      <c r="AP263" s="177"/>
      <c r="AQ263" s="177"/>
      <c r="AR263" s="177"/>
      <c r="AS263" s="107"/>
      <c r="AT263" s="444">
        <f t="shared" si="15"/>
        <v>0</v>
      </c>
      <c r="AU263" s="177"/>
      <c r="AV263" s="177"/>
      <c r="AW263" s="177"/>
      <c r="AX263" s="177"/>
      <c r="AY263" s="177"/>
      <c r="AZ263" s="177"/>
      <c r="BA263" s="177"/>
      <c r="BB263" s="177"/>
      <c r="BC263" s="177"/>
      <c r="BD263" s="177"/>
      <c r="BE263" s="228"/>
      <c r="BF263" s="237"/>
      <c r="BG263" s="229"/>
      <c r="BH263" s="229"/>
      <c r="BI263" s="108"/>
    </row>
    <row r="264" spans="1:61" s="100" customFormat="1" ht="15">
      <c r="A264" s="177"/>
      <c r="B264" s="177"/>
      <c r="C264" s="177"/>
      <c r="D264" s="177"/>
      <c r="E264" s="177"/>
      <c r="F264" s="177"/>
      <c r="G264" s="177"/>
      <c r="H264" s="177"/>
      <c r="I264" s="177"/>
      <c r="J264" s="177"/>
      <c r="K264" s="177"/>
      <c r="L264" s="177"/>
      <c r="M264" s="177"/>
      <c r="N264" s="177"/>
      <c r="O264" s="177"/>
      <c r="P264" s="177"/>
      <c r="Q264" s="177"/>
      <c r="R264" s="177"/>
      <c r="S264" s="107"/>
      <c r="T264" s="521">
        <f t="shared" si="16"/>
        <v>0</v>
      </c>
      <c r="U264" s="177"/>
      <c r="V264" s="177"/>
      <c r="W264" s="177"/>
      <c r="X264" s="177"/>
      <c r="Y264" s="177"/>
      <c r="Z264" s="177"/>
      <c r="AA264" s="177"/>
      <c r="AB264" s="177"/>
      <c r="AC264" s="177"/>
      <c r="AD264" s="177"/>
      <c r="AE264" s="177"/>
      <c r="AF264" s="107"/>
      <c r="AG264" s="444">
        <f t="shared" si="17"/>
        <v>0</v>
      </c>
      <c r="AH264" s="177"/>
      <c r="AI264" s="177"/>
      <c r="AJ264" s="177"/>
      <c r="AK264" s="177"/>
      <c r="AL264" s="177"/>
      <c r="AM264" s="177"/>
      <c r="AN264" s="177"/>
      <c r="AO264" s="177"/>
      <c r="AP264" s="177"/>
      <c r="AQ264" s="177"/>
      <c r="AR264" s="177"/>
      <c r="AS264" s="107"/>
      <c r="AT264" s="444">
        <f t="shared" si="15"/>
        <v>0</v>
      </c>
      <c r="AU264" s="177"/>
      <c r="AV264" s="177"/>
      <c r="AW264" s="177"/>
      <c r="AX264" s="177"/>
      <c r="AY264" s="177"/>
      <c r="AZ264" s="177"/>
      <c r="BA264" s="177"/>
      <c r="BB264" s="177"/>
      <c r="BC264" s="177"/>
      <c r="BD264" s="177"/>
      <c r="BE264" s="228"/>
      <c r="BF264" s="237"/>
      <c r="BG264" s="229"/>
      <c r="BH264" s="229"/>
      <c r="BI264" s="108"/>
    </row>
    <row r="265" spans="1:61" s="100" customFormat="1" ht="15">
      <c r="A265" s="177"/>
      <c r="B265" s="177"/>
      <c r="C265" s="177"/>
      <c r="D265" s="177"/>
      <c r="E265" s="177"/>
      <c r="F265" s="177"/>
      <c r="G265" s="177"/>
      <c r="H265" s="177"/>
      <c r="I265" s="177"/>
      <c r="J265" s="177"/>
      <c r="K265" s="177"/>
      <c r="L265" s="177"/>
      <c r="M265" s="177"/>
      <c r="N265" s="177"/>
      <c r="O265" s="177"/>
      <c r="P265" s="177"/>
      <c r="Q265" s="177"/>
      <c r="R265" s="177"/>
      <c r="S265" s="107"/>
      <c r="T265" s="521">
        <f t="shared" si="16"/>
        <v>0</v>
      </c>
      <c r="U265" s="177"/>
      <c r="V265" s="177"/>
      <c r="W265" s="177"/>
      <c r="X265" s="177"/>
      <c r="Y265" s="177"/>
      <c r="Z265" s="177"/>
      <c r="AA265" s="177"/>
      <c r="AB265" s="177"/>
      <c r="AC265" s="177"/>
      <c r="AD265" s="177"/>
      <c r="AE265" s="177"/>
      <c r="AF265" s="107"/>
      <c r="AG265" s="444">
        <f t="shared" si="17"/>
        <v>0</v>
      </c>
      <c r="AH265" s="177"/>
      <c r="AI265" s="177"/>
      <c r="AJ265" s="177"/>
      <c r="AK265" s="177"/>
      <c r="AL265" s="177"/>
      <c r="AM265" s="177"/>
      <c r="AN265" s="177"/>
      <c r="AO265" s="177"/>
      <c r="AP265" s="177"/>
      <c r="AQ265" s="177"/>
      <c r="AR265" s="177"/>
      <c r="AS265" s="107"/>
      <c r="AT265" s="444">
        <f t="shared" si="15"/>
        <v>0</v>
      </c>
      <c r="AU265" s="177"/>
      <c r="AV265" s="177"/>
      <c r="AW265" s="177"/>
      <c r="AX265" s="177"/>
      <c r="AY265" s="177"/>
      <c r="AZ265" s="177"/>
      <c r="BA265" s="177"/>
      <c r="BB265" s="177"/>
      <c r="BC265" s="177"/>
      <c r="BD265" s="177"/>
      <c r="BE265" s="228"/>
      <c r="BF265" s="237"/>
      <c r="BG265" s="229"/>
      <c r="BH265" s="229"/>
      <c r="BI265" s="108"/>
    </row>
    <row r="266" spans="1:61" s="100" customFormat="1" ht="15">
      <c r="A266" s="177"/>
      <c r="B266" s="177"/>
      <c r="C266" s="177"/>
      <c r="D266" s="177"/>
      <c r="E266" s="177"/>
      <c r="F266" s="177"/>
      <c r="G266" s="177"/>
      <c r="H266" s="177"/>
      <c r="I266" s="177"/>
      <c r="J266" s="177"/>
      <c r="K266" s="177"/>
      <c r="L266" s="177"/>
      <c r="M266" s="177"/>
      <c r="N266" s="177"/>
      <c r="O266" s="177"/>
      <c r="P266" s="177"/>
      <c r="Q266" s="177"/>
      <c r="R266" s="177"/>
      <c r="S266" s="107"/>
      <c r="T266" s="521">
        <f t="shared" si="16"/>
        <v>0</v>
      </c>
      <c r="U266" s="177"/>
      <c r="V266" s="177"/>
      <c r="W266" s="177"/>
      <c r="X266" s="177"/>
      <c r="Y266" s="177"/>
      <c r="Z266" s="177"/>
      <c r="AA266" s="177"/>
      <c r="AB266" s="177"/>
      <c r="AC266" s="177"/>
      <c r="AD266" s="177"/>
      <c r="AE266" s="177"/>
      <c r="AF266" s="107"/>
      <c r="AG266" s="444">
        <f t="shared" si="17"/>
        <v>0</v>
      </c>
      <c r="AH266" s="177"/>
      <c r="AI266" s="177"/>
      <c r="AJ266" s="177"/>
      <c r="AK266" s="177"/>
      <c r="AL266" s="177"/>
      <c r="AM266" s="177"/>
      <c r="AN266" s="177"/>
      <c r="AO266" s="177"/>
      <c r="AP266" s="177"/>
      <c r="AQ266" s="177"/>
      <c r="AR266" s="177"/>
      <c r="AS266" s="107"/>
      <c r="AT266" s="444">
        <f t="shared" si="15"/>
        <v>0</v>
      </c>
      <c r="AU266" s="177"/>
      <c r="AV266" s="177"/>
      <c r="AW266" s="177"/>
      <c r="AX266" s="177"/>
      <c r="AY266" s="177"/>
      <c r="AZ266" s="177"/>
      <c r="BA266" s="177"/>
      <c r="BB266" s="177"/>
      <c r="BC266" s="177"/>
      <c r="BD266" s="177"/>
      <c r="BE266" s="228"/>
      <c r="BF266" s="237"/>
      <c r="BG266" s="229"/>
      <c r="BH266" s="229"/>
      <c r="BI266" s="108"/>
    </row>
    <row r="267" spans="1:61" s="100" customFormat="1" ht="15">
      <c r="A267" s="177"/>
      <c r="B267" s="177"/>
      <c r="C267" s="177"/>
      <c r="D267" s="177"/>
      <c r="E267" s="177"/>
      <c r="F267" s="177"/>
      <c r="G267" s="177"/>
      <c r="H267" s="177"/>
      <c r="I267" s="177"/>
      <c r="J267" s="177"/>
      <c r="K267" s="177"/>
      <c r="L267" s="177"/>
      <c r="M267" s="177"/>
      <c r="N267" s="177"/>
      <c r="O267" s="177"/>
      <c r="P267" s="177"/>
      <c r="Q267" s="177"/>
      <c r="R267" s="177"/>
      <c r="S267" s="107"/>
      <c r="T267" s="521">
        <f t="shared" si="16"/>
        <v>0</v>
      </c>
      <c r="U267" s="177"/>
      <c r="V267" s="177"/>
      <c r="W267" s="177"/>
      <c r="X267" s="177"/>
      <c r="Y267" s="177"/>
      <c r="Z267" s="177"/>
      <c r="AA267" s="177"/>
      <c r="AB267" s="177"/>
      <c r="AC267" s="177"/>
      <c r="AD267" s="177"/>
      <c r="AE267" s="177"/>
      <c r="AF267" s="107"/>
      <c r="AG267" s="444">
        <f t="shared" si="17"/>
        <v>0</v>
      </c>
      <c r="AH267" s="177"/>
      <c r="AI267" s="177"/>
      <c r="AJ267" s="177"/>
      <c r="AK267" s="177"/>
      <c r="AL267" s="177"/>
      <c r="AM267" s="177"/>
      <c r="AN267" s="177"/>
      <c r="AO267" s="177"/>
      <c r="AP267" s="177"/>
      <c r="AQ267" s="177"/>
      <c r="AR267" s="177"/>
      <c r="AS267" s="107"/>
      <c r="AT267" s="444">
        <f t="shared" si="15"/>
        <v>0</v>
      </c>
      <c r="AU267" s="177"/>
      <c r="AV267" s="177"/>
      <c r="AW267" s="177"/>
      <c r="AX267" s="177"/>
      <c r="AY267" s="177"/>
      <c r="AZ267" s="177"/>
      <c r="BA267" s="177"/>
      <c r="BB267" s="177"/>
      <c r="BC267" s="177"/>
      <c r="BD267" s="177"/>
      <c r="BE267" s="228"/>
      <c r="BF267" s="237"/>
      <c r="BG267" s="229"/>
      <c r="BH267" s="229"/>
      <c r="BI267" s="108"/>
    </row>
    <row r="268" spans="1:61" s="100" customFormat="1" ht="15">
      <c r="A268" s="177"/>
      <c r="B268" s="177"/>
      <c r="C268" s="177"/>
      <c r="D268" s="177"/>
      <c r="E268" s="177"/>
      <c r="F268" s="177"/>
      <c r="G268" s="177"/>
      <c r="H268" s="177"/>
      <c r="I268" s="177"/>
      <c r="J268" s="177"/>
      <c r="K268" s="177"/>
      <c r="L268" s="177"/>
      <c r="M268" s="177"/>
      <c r="N268" s="177"/>
      <c r="O268" s="177"/>
      <c r="P268" s="177"/>
      <c r="Q268" s="177"/>
      <c r="R268" s="177"/>
      <c r="S268" s="107"/>
      <c r="T268" s="521">
        <f t="shared" si="16"/>
        <v>0</v>
      </c>
      <c r="U268" s="177"/>
      <c r="V268" s="177"/>
      <c r="W268" s="177"/>
      <c r="X268" s="177"/>
      <c r="Y268" s="177"/>
      <c r="Z268" s="177"/>
      <c r="AA268" s="177"/>
      <c r="AB268" s="177"/>
      <c r="AC268" s="177"/>
      <c r="AD268" s="177"/>
      <c r="AE268" s="177"/>
      <c r="AF268" s="107"/>
      <c r="AG268" s="444">
        <f t="shared" si="17"/>
        <v>0</v>
      </c>
      <c r="AH268" s="177"/>
      <c r="AI268" s="177"/>
      <c r="AJ268" s="177"/>
      <c r="AK268" s="177"/>
      <c r="AL268" s="177"/>
      <c r="AM268" s="177"/>
      <c r="AN268" s="177"/>
      <c r="AO268" s="177"/>
      <c r="AP268" s="177"/>
      <c r="AQ268" s="177"/>
      <c r="AR268" s="177"/>
      <c r="AS268" s="107"/>
      <c r="AT268" s="444">
        <f t="shared" si="15"/>
        <v>0</v>
      </c>
      <c r="AU268" s="177"/>
      <c r="AV268" s="177"/>
      <c r="AW268" s="177"/>
      <c r="AX268" s="177"/>
      <c r="AY268" s="177"/>
      <c r="AZ268" s="177"/>
      <c r="BA268" s="177"/>
      <c r="BB268" s="177"/>
      <c r="BC268" s="177"/>
      <c r="BD268" s="177"/>
      <c r="BE268" s="228"/>
      <c r="BF268" s="237"/>
      <c r="BG268" s="229"/>
      <c r="BH268" s="229"/>
      <c r="BI268" s="108"/>
    </row>
    <row r="269" spans="1:61" s="100" customFormat="1" ht="15">
      <c r="A269" s="177"/>
      <c r="B269" s="177"/>
      <c r="C269" s="177"/>
      <c r="D269" s="177"/>
      <c r="E269" s="177"/>
      <c r="F269" s="177"/>
      <c r="G269" s="177"/>
      <c r="H269" s="177"/>
      <c r="I269" s="177"/>
      <c r="J269" s="177"/>
      <c r="K269" s="177"/>
      <c r="L269" s="177"/>
      <c r="M269" s="177"/>
      <c r="N269" s="177"/>
      <c r="O269" s="177"/>
      <c r="P269" s="177"/>
      <c r="Q269" s="177"/>
      <c r="R269" s="177"/>
      <c r="S269" s="107"/>
      <c r="T269" s="521">
        <f t="shared" si="16"/>
        <v>0</v>
      </c>
      <c r="U269" s="177"/>
      <c r="V269" s="177"/>
      <c r="W269" s="177"/>
      <c r="X269" s="177"/>
      <c r="Y269" s="177"/>
      <c r="Z269" s="177"/>
      <c r="AA269" s="177"/>
      <c r="AB269" s="177"/>
      <c r="AC269" s="177"/>
      <c r="AD269" s="177"/>
      <c r="AE269" s="177"/>
      <c r="AF269" s="107"/>
      <c r="AG269" s="444">
        <f t="shared" si="17"/>
        <v>0</v>
      </c>
      <c r="AH269" s="177"/>
      <c r="AI269" s="177"/>
      <c r="AJ269" s="177"/>
      <c r="AK269" s="177"/>
      <c r="AL269" s="177"/>
      <c r="AM269" s="177"/>
      <c r="AN269" s="177"/>
      <c r="AO269" s="177"/>
      <c r="AP269" s="177"/>
      <c r="AQ269" s="177"/>
      <c r="AR269" s="177"/>
      <c r="AS269" s="107"/>
      <c r="AT269" s="444">
        <f t="shared" si="15"/>
        <v>0</v>
      </c>
      <c r="AU269" s="177"/>
      <c r="AV269" s="177"/>
      <c r="AW269" s="177"/>
      <c r="AX269" s="177"/>
      <c r="AY269" s="177"/>
      <c r="AZ269" s="177"/>
      <c r="BA269" s="177"/>
      <c r="BB269" s="177"/>
      <c r="BC269" s="177"/>
      <c r="BD269" s="177"/>
      <c r="BE269" s="228"/>
      <c r="BF269" s="237"/>
      <c r="BG269" s="229"/>
      <c r="BH269" s="229"/>
      <c r="BI269" s="108"/>
    </row>
    <row r="270" spans="1:61" s="100" customFormat="1" ht="15">
      <c r="A270" s="177"/>
      <c r="B270" s="177"/>
      <c r="C270" s="177"/>
      <c r="D270" s="177"/>
      <c r="E270" s="177"/>
      <c r="F270" s="177"/>
      <c r="G270" s="177"/>
      <c r="H270" s="177"/>
      <c r="I270" s="177"/>
      <c r="J270" s="177"/>
      <c r="K270" s="177"/>
      <c r="L270" s="177"/>
      <c r="M270" s="177"/>
      <c r="N270" s="177"/>
      <c r="O270" s="177"/>
      <c r="P270" s="177"/>
      <c r="Q270" s="177"/>
      <c r="R270" s="177"/>
      <c r="S270" s="107"/>
      <c r="T270" s="521">
        <f t="shared" si="16"/>
        <v>0</v>
      </c>
      <c r="U270" s="177"/>
      <c r="V270" s="177"/>
      <c r="W270" s="177"/>
      <c r="X270" s="177"/>
      <c r="Y270" s="177"/>
      <c r="Z270" s="177"/>
      <c r="AA270" s="177"/>
      <c r="AB270" s="177"/>
      <c r="AC270" s="177"/>
      <c r="AD270" s="177"/>
      <c r="AE270" s="177"/>
      <c r="AF270" s="107"/>
      <c r="AG270" s="444">
        <f t="shared" si="17"/>
        <v>0</v>
      </c>
      <c r="AH270" s="177"/>
      <c r="AI270" s="177"/>
      <c r="AJ270" s="177"/>
      <c r="AK270" s="177"/>
      <c r="AL270" s="177"/>
      <c r="AM270" s="177"/>
      <c r="AN270" s="177"/>
      <c r="AO270" s="177"/>
      <c r="AP270" s="177"/>
      <c r="AQ270" s="177"/>
      <c r="AR270" s="177"/>
      <c r="AS270" s="107"/>
      <c r="AT270" s="444">
        <f t="shared" si="15"/>
        <v>0</v>
      </c>
      <c r="AU270" s="177"/>
      <c r="AV270" s="177"/>
      <c r="AW270" s="177"/>
      <c r="AX270" s="177"/>
      <c r="AY270" s="177"/>
      <c r="AZ270" s="177"/>
      <c r="BA270" s="177"/>
      <c r="BB270" s="177"/>
      <c r="BC270" s="177"/>
      <c r="BD270" s="177"/>
      <c r="BE270" s="228"/>
      <c r="BF270" s="237"/>
      <c r="BG270" s="229"/>
      <c r="BH270" s="229"/>
      <c r="BI270" s="108"/>
    </row>
    <row r="271" spans="1:61" s="100" customFormat="1" ht="15">
      <c r="A271" s="177"/>
      <c r="B271" s="177"/>
      <c r="C271" s="177"/>
      <c r="D271" s="177"/>
      <c r="E271" s="177"/>
      <c r="F271" s="177"/>
      <c r="G271" s="177"/>
      <c r="H271" s="177"/>
      <c r="I271" s="177"/>
      <c r="J271" s="177"/>
      <c r="K271" s="177"/>
      <c r="L271" s="177"/>
      <c r="M271" s="177"/>
      <c r="N271" s="177"/>
      <c r="O271" s="177"/>
      <c r="P271" s="177"/>
      <c r="Q271" s="177"/>
      <c r="R271" s="177"/>
      <c r="S271" s="107"/>
      <c r="T271" s="521">
        <f t="shared" si="16"/>
        <v>0</v>
      </c>
      <c r="U271" s="177"/>
      <c r="V271" s="177"/>
      <c r="W271" s="177"/>
      <c r="X271" s="177"/>
      <c r="Y271" s="177"/>
      <c r="Z271" s="177"/>
      <c r="AA271" s="177"/>
      <c r="AB271" s="177"/>
      <c r="AC271" s="177"/>
      <c r="AD271" s="177"/>
      <c r="AE271" s="177"/>
      <c r="AF271" s="107"/>
      <c r="AG271" s="444">
        <f t="shared" si="17"/>
        <v>0</v>
      </c>
      <c r="AH271" s="177"/>
      <c r="AI271" s="177"/>
      <c r="AJ271" s="177"/>
      <c r="AK271" s="177"/>
      <c r="AL271" s="177"/>
      <c r="AM271" s="177"/>
      <c r="AN271" s="177"/>
      <c r="AO271" s="177"/>
      <c r="AP271" s="177"/>
      <c r="AQ271" s="177"/>
      <c r="AR271" s="177"/>
      <c r="AS271" s="107"/>
      <c r="AT271" s="444">
        <f t="shared" si="15"/>
        <v>0</v>
      </c>
      <c r="AU271" s="177"/>
      <c r="AV271" s="177"/>
      <c r="AW271" s="177"/>
      <c r="AX271" s="177"/>
      <c r="AY271" s="177"/>
      <c r="AZ271" s="177"/>
      <c r="BA271" s="177"/>
      <c r="BB271" s="177"/>
      <c r="BC271" s="177"/>
      <c r="BD271" s="177"/>
      <c r="BE271" s="228"/>
      <c r="BF271" s="237"/>
      <c r="BG271" s="229"/>
      <c r="BH271" s="229"/>
      <c r="BI271" s="108"/>
    </row>
    <row r="272" spans="1:61" s="100" customFormat="1" ht="15">
      <c r="A272" s="177"/>
      <c r="B272" s="177"/>
      <c r="C272" s="177"/>
      <c r="D272" s="177"/>
      <c r="E272" s="177"/>
      <c r="F272" s="177"/>
      <c r="G272" s="177"/>
      <c r="H272" s="177"/>
      <c r="I272" s="177"/>
      <c r="J272" s="177"/>
      <c r="K272" s="177"/>
      <c r="L272" s="177"/>
      <c r="M272" s="177"/>
      <c r="N272" s="177"/>
      <c r="O272" s="177"/>
      <c r="P272" s="177"/>
      <c r="Q272" s="177"/>
      <c r="R272" s="177"/>
      <c r="S272" s="107"/>
      <c r="T272" s="521">
        <f t="shared" si="16"/>
        <v>0</v>
      </c>
      <c r="U272" s="177"/>
      <c r="V272" s="177"/>
      <c r="W272" s="177"/>
      <c r="X272" s="177"/>
      <c r="Y272" s="177"/>
      <c r="Z272" s="177"/>
      <c r="AA272" s="177"/>
      <c r="AB272" s="177"/>
      <c r="AC272" s="177"/>
      <c r="AD272" s="177"/>
      <c r="AE272" s="177"/>
      <c r="AF272" s="107"/>
      <c r="AG272" s="444">
        <f t="shared" si="17"/>
        <v>0</v>
      </c>
      <c r="AH272" s="177"/>
      <c r="AI272" s="177"/>
      <c r="AJ272" s="177"/>
      <c r="AK272" s="177"/>
      <c r="AL272" s="177"/>
      <c r="AM272" s="177"/>
      <c r="AN272" s="177"/>
      <c r="AO272" s="177"/>
      <c r="AP272" s="177"/>
      <c r="AQ272" s="177"/>
      <c r="AR272" s="177"/>
      <c r="AS272" s="107"/>
      <c r="AT272" s="444">
        <f t="shared" si="15"/>
        <v>0</v>
      </c>
      <c r="AU272" s="177"/>
      <c r="AV272" s="177"/>
      <c r="AW272" s="177"/>
      <c r="AX272" s="177"/>
      <c r="AY272" s="177"/>
      <c r="AZ272" s="177"/>
      <c r="BA272" s="177"/>
      <c r="BB272" s="177"/>
      <c r="BC272" s="177"/>
      <c r="BD272" s="177"/>
      <c r="BE272" s="228"/>
      <c r="BF272" s="237"/>
      <c r="BG272" s="229"/>
      <c r="BH272" s="229"/>
      <c r="BI272" s="108"/>
    </row>
    <row r="273" spans="1:61" s="100" customFormat="1" ht="15">
      <c r="A273" s="177"/>
      <c r="B273" s="177"/>
      <c r="C273" s="177"/>
      <c r="D273" s="177"/>
      <c r="E273" s="177"/>
      <c r="F273" s="177"/>
      <c r="G273" s="177"/>
      <c r="H273" s="177"/>
      <c r="I273" s="177"/>
      <c r="J273" s="177"/>
      <c r="K273" s="177"/>
      <c r="L273" s="177"/>
      <c r="M273" s="177"/>
      <c r="N273" s="177"/>
      <c r="O273" s="177"/>
      <c r="P273" s="177"/>
      <c r="Q273" s="177"/>
      <c r="R273" s="177"/>
      <c r="S273" s="107"/>
      <c r="T273" s="521">
        <f t="shared" si="16"/>
        <v>0</v>
      </c>
      <c r="U273" s="177"/>
      <c r="V273" s="177"/>
      <c r="W273" s="177"/>
      <c r="X273" s="177"/>
      <c r="Y273" s="177"/>
      <c r="Z273" s="177"/>
      <c r="AA273" s="177"/>
      <c r="AB273" s="177"/>
      <c r="AC273" s="177"/>
      <c r="AD273" s="177"/>
      <c r="AE273" s="177"/>
      <c r="AF273" s="107"/>
      <c r="AG273" s="444">
        <f t="shared" si="17"/>
        <v>0</v>
      </c>
      <c r="AH273" s="177"/>
      <c r="AI273" s="177"/>
      <c r="AJ273" s="177"/>
      <c r="AK273" s="177"/>
      <c r="AL273" s="177"/>
      <c r="AM273" s="177"/>
      <c r="AN273" s="177"/>
      <c r="AO273" s="177"/>
      <c r="AP273" s="177"/>
      <c r="AQ273" s="177"/>
      <c r="AR273" s="177"/>
      <c r="AS273" s="107"/>
      <c r="AT273" s="444">
        <f t="shared" si="15"/>
        <v>0</v>
      </c>
      <c r="AU273" s="177"/>
      <c r="AV273" s="177"/>
      <c r="AW273" s="177"/>
      <c r="AX273" s="177"/>
      <c r="AY273" s="177"/>
      <c r="AZ273" s="177"/>
      <c r="BA273" s="177"/>
      <c r="BB273" s="177"/>
      <c r="BC273" s="177"/>
      <c r="BD273" s="177"/>
      <c r="BE273" s="228"/>
      <c r="BF273" s="237"/>
      <c r="BG273" s="229"/>
      <c r="BH273" s="229"/>
      <c r="BI273" s="108"/>
    </row>
    <row r="274" spans="1:61" s="100" customFormat="1" ht="15">
      <c r="A274" s="177"/>
      <c r="B274" s="177"/>
      <c r="C274" s="177"/>
      <c r="D274" s="177"/>
      <c r="E274" s="177"/>
      <c r="F274" s="177"/>
      <c r="G274" s="177"/>
      <c r="H274" s="177"/>
      <c r="I274" s="177"/>
      <c r="J274" s="177"/>
      <c r="K274" s="177"/>
      <c r="L274" s="177"/>
      <c r="M274" s="177"/>
      <c r="N274" s="177"/>
      <c r="O274" s="177"/>
      <c r="P274" s="177"/>
      <c r="Q274" s="177"/>
      <c r="R274" s="177"/>
      <c r="S274" s="107"/>
      <c r="T274" s="521">
        <f t="shared" si="16"/>
        <v>0</v>
      </c>
      <c r="U274" s="177"/>
      <c r="V274" s="177"/>
      <c r="W274" s="177"/>
      <c r="X274" s="177"/>
      <c r="Y274" s="177"/>
      <c r="Z274" s="177"/>
      <c r="AA274" s="177"/>
      <c r="AB274" s="177"/>
      <c r="AC274" s="177"/>
      <c r="AD274" s="177"/>
      <c r="AE274" s="177"/>
      <c r="AF274" s="107"/>
      <c r="AG274" s="444">
        <f t="shared" si="17"/>
        <v>0</v>
      </c>
      <c r="AH274" s="177"/>
      <c r="AI274" s="177"/>
      <c r="AJ274" s="177"/>
      <c r="AK274" s="177"/>
      <c r="AL274" s="177"/>
      <c r="AM274" s="177"/>
      <c r="AN274" s="177"/>
      <c r="AO274" s="177"/>
      <c r="AP274" s="177"/>
      <c r="AQ274" s="177"/>
      <c r="AR274" s="177"/>
      <c r="AS274" s="107"/>
      <c r="AT274" s="444">
        <f t="shared" si="15"/>
        <v>0</v>
      </c>
      <c r="AU274" s="177"/>
      <c r="AV274" s="177"/>
      <c r="AW274" s="177"/>
      <c r="AX274" s="177"/>
      <c r="AY274" s="177"/>
      <c r="AZ274" s="177"/>
      <c r="BA274" s="177"/>
      <c r="BB274" s="177"/>
      <c r="BC274" s="177"/>
      <c r="BD274" s="177"/>
      <c r="BE274" s="228"/>
      <c r="BF274" s="237"/>
      <c r="BG274" s="229"/>
      <c r="BH274" s="229"/>
      <c r="BI274" s="108"/>
    </row>
    <row r="275" spans="1:61" s="100" customFormat="1" ht="15">
      <c r="A275" s="177"/>
      <c r="B275" s="177"/>
      <c r="C275" s="177"/>
      <c r="D275" s="177"/>
      <c r="E275" s="177"/>
      <c r="F275" s="177"/>
      <c r="G275" s="177"/>
      <c r="H275" s="177"/>
      <c r="I275" s="177"/>
      <c r="J275" s="177"/>
      <c r="K275" s="177"/>
      <c r="L275" s="177"/>
      <c r="M275" s="177"/>
      <c r="N275" s="177"/>
      <c r="O275" s="177"/>
      <c r="P275" s="177"/>
      <c r="Q275" s="177"/>
      <c r="R275" s="177"/>
      <c r="S275" s="107"/>
      <c r="T275" s="521">
        <f t="shared" si="16"/>
        <v>0</v>
      </c>
      <c r="U275" s="177"/>
      <c r="V275" s="177"/>
      <c r="W275" s="177"/>
      <c r="X275" s="177"/>
      <c r="Y275" s="177"/>
      <c r="Z275" s="177"/>
      <c r="AA275" s="177"/>
      <c r="AB275" s="177"/>
      <c r="AC275" s="177"/>
      <c r="AD275" s="177"/>
      <c r="AE275" s="177"/>
      <c r="AF275" s="107"/>
      <c r="AG275" s="444">
        <f t="shared" si="17"/>
        <v>0</v>
      </c>
      <c r="AH275" s="177"/>
      <c r="AI275" s="177"/>
      <c r="AJ275" s="177"/>
      <c r="AK275" s="177"/>
      <c r="AL275" s="177"/>
      <c r="AM275" s="177"/>
      <c r="AN275" s="177"/>
      <c r="AO275" s="177"/>
      <c r="AP275" s="177"/>
      <c r="AQ275" s="177"/>
      <c r="AR275" s="177"/>
      <c r="AS275" s="107"/>
      <c r="AT275" s="444">
        <f t="shared" si="15"/>
        <v>0</v>
      </c>
      <c r="AU275" s="177"/>
      <c r="AV275" s="177"/>
      <c r="AW275" s="177"/>
      <c r="AX275" s="177"/>
      <c r="AY275" s="177"/>
      <c r="AZ275" s="177"/>
      <c r="BA275" s="177"/>
      <c r="BB275" s="177"/>
      <c r="BC275" s="177"/>
      <c r="BD275" s="177"/>
      <c r="BE275" s="228"/>
      <c r="BF275" s="237"/>
      <c r="BG275" s="229"/>
      <c r="BH275" s="229"/>
      <c r="BI275" s="108"/>
    </row>
    <row r="276" spans="1:61" s="100" customFormat="1" ht="15">
      <c r="A276" s="177"/>
      <c r="B276" s="177"/>
      <c r="C276" s="177"/>
      <c r="D276" s="177"/>
      <c r="E276" s="177"/>
      <c r="F276" s="177"/>
      <c r="G276" s="177"/>
      <c r="H276" s="177"/>
      <c r="I276" s="177"/>
      <c r="J276" s="177"/>
      <c r="K276" s="177"/>
      <c r="L276" s="177"/>
      <c r="M276" s="177"/>
      <c r="N276" s="177"/>
      <c r="O276" s="177"/>
      <c r="P276" s="177"/>
      <c r="Q276" s="177"/>
      <c r="R276" s="177"/>
      <c r="S276" s="107"/>
      <c r="T276" s="521">
        <f t="shared" si="16"/>
        <v>0</v>
      </c>
      <c r="U276" s="177"/>
      <c r="V276" s="177"/>
      <c r="W276" s="177"/>
      <c r="X276" s="177"/>
      <c r="Y276" s="177"/>
      <c r="Z276" s="177"/>
      <c r="AA276" s="177"/>
      <c r="AB276" s="177"/>
      <c r="AC276" s="177"/>
      <c r="AD276" s="177"/>
      <c r="AE276" s="177"/>
      <c r="AF276" s="107"/>
      <c r="AG276" s="444">
        <f t="shared" si="17"/>
        <v>0</v>
      </c>
      <c r="AH276" s="177"/>
      <c r="AI276" s="177"/>
      <c r="AJ276" s="177"/>
      <c r="AK276" s="177"/>
      <c r="AL276" s="177"/>
      <c r="AM276" s="177"/>
      <c r="AN276" s="177"/>
      <c r="AO276" s="177"/>
      <c r="AP276" s="177"/>
      <c r="AQ276" s="177"/>
      <c r="AR276" s="177"/>
      <c r="AS276" s="107"/>
      <c r="AT276" s="444">
        <f t="shared" si="15"/>
        <v>0</v>
      </c>
      <c r="AU276" s="177"/>
      <c r="AV276" s="177"/>
      <c r="AW276" s="177"/>
      <c r="AX276" s="177"/>
      <c r="AY276" s="177"/>
      <c r="AZ276" s="177"/>
      <c r="BA276" s="177"/>
      <c r="BB276" s="177"/>
      <c r="BC276" s="177"/>
      <c r="BD276" s="177"/>
      <c r="BE276" s="228"/>
      <c r="BF276" s="237"/>
      <c r="BG276" s="229"/>
      <c r="BH276" s="229"/>
      <c r="BI276" s="108"/>
    </row>
    <row r="277" spans="1:61" s="100" customFormat="1" ht="15">
      <c r="A277" s="177"/>
      <c r="B277" s="177"/>
      <c r="C277" s="177"/>
      <c r="D277" s="177"/>
      <c r="E277" s="177"/>
      <c r="F277" s="177"/>
      <c r="G277" s="177"/>
      <c r="H277" s="177"/>
      <c r="I277" s="177"/>
      <c r="J277" s="177"/>
      <c r="K277" s="177"/>
      <c r="L277" s="177"/>
      <c r="M277" s="177"/>
      <c r="N277" s="177"/>
      <c r="O277" s="177"/>
      <c r="P277" s="177"/>
      <c r="Q277" s="177"/>
      <c r="R277" s="177"/>
      <c r="S277" s="107"/>
      <c r="T277" s="521">
        <f t="shared" si="16"/>
        <v>0</v>
      </c>
      <c r="U277" s="177"/>
      <c r="V277" s="177"/>
      <c r="W277" s="177"/>
      <c r="X277" s="177"/>
      <c r="Y277" s="177"/>
      <c r="Z277" s="177"/>
      <c r="AA277" s="177"/>
      <c r="AB277" s="177"/>
      <c r="AC277" s="177"/>
      <c r="AD277" s="177"/>
      <c r="AE277" s="177"/>
      <c r="AF277" s="107"/>
      <c r="AG277" s="444">
        <f t="shared" si="17"/>
        <v>0</v>
      </c>
      <c r="AH277" s="177"/>
      <c r="AI277" s="177"/>
      <c r="AJ277" s="177"/>
      <c r="AK277" s="177"/>
      <c r="AL277" s="177"/>
      <c r="AM277" s="177"/>
      <c r="AN277" s="177"/>
      <c r="AO277" s="177"/>
      <c r="AP277" s="177"/>
      <c r="AQ277" s="177"/>
      <c r="AR277" s="177"/>
      <c r="AS277" s="107"/>
      <c r="AT277" s="444">
        <f t="shared" si="15"/>
        <v>0</v>
      </c>
      <c r="AU277" s="177"/>
      <c r="AV277" s="177"/>
      <c r="AW277" s="177"/>
      <c r="AX277" s="177"/>
      <c r="AY277" s="177"/>
      <c r="AZ277" s="177"/>
      <c r="BA277" s="177"/>
      <c r="BB277" s="177"/>
      <c r="BC277" s="177"/>
      <c r="BD277" s="177"/>
      <c r="BE277" s="228"/>
      <c r="BF277" s="237"/>
      <c r="BG277" s="229"/>
      <c r="BH277" s="229"/>
      <c r="BI277" s="108"/>
    </row>
    <row r="278" spans="1:61" s="100" customFormat="1" ht="15">
      <c r="A278" s="177"/>
      <c r="B278" s="177"/>
      <c r="C278" s="177"/>
      <c r="D278" s="177"/>
      <c r="E278" s="177"/>
      <c r="F278" s="177"/>
      <c r="G278" s="177"/>
      <c r="H278" s="177"/>
      <c r="I278" s="177"/>
      <c r="J278" s="177"/>
      <c r="K278" s="177"/>
      <c r="L278" s="177"/>
      <c r="M278" s="177"/>
      <c r="N278" s="177"/>
      <c r="O278" s="177"/>
      <c r="P278" s="177"/>
      <c r="Q278" s="177"/>
      <c r="R278" s="177"/>
      <c r="S278" s="107"/>
      <c r="T278" s="521">
        <f t="shared" si="16"/>
        <v>0</v>
      </c>
      <c r="U278" s="177"/>
      <c r="V278" s="177"/>
      <c r="W278" s="177"/>
      <c r="X278" s="177"/>
      <c r="Y278" s="177"/>
      <c r="Z278" s="177"/>
      <c r="AA278" s="177"/>
      <c r="AB278" s="177"/>
      <c r="AC278" s="177"/>
      <c r="AD278" s="177"/>
      <c r="AE278" s="177"/>
      <c r="AF278" s="107"/>
      <c r="AG278" s="444">
        <f t="shared" si="17"/>
        <v>0</v>
      </c>
      <c r="AH278" s="177"/>
      <c r="AI278" s="177"/>
      <c r="AJ278" s="177"/>
      <c r="AK278" s="177"/>
      <c r="AL278" s="177"/>
      <c r="AM278" s="177"/>
      <c r="AN278" s="177"/>
      <c r="AO278" s="177"/>
      <c r="AP278" s="177"/>
      <c r="AQ278" s="177"/>
      <c r="AR278" s="177"/>
      <c r="AS278" s="107"/>
      <c r="AT278" s="444">
        <f t="shared" si="15"/>
        <v>0</v>
      </c>
      <c r="AU278" s="177"/>
      <c r="AV278" s="177"/>
      <c r="AW278" s="177"/>
      <c r="AX278" s="177"/>
      <c r="AY278" s="177"/>
      <c r="AZ278" s="177"/>
      <c r="BA278" s="177"/>
      <c r="BB278" s="177"/>
      <c r="BC278" s="177"/>
      <c r="BD278" s="177"/>
      <c r="BE278" s="228"/>
      <c r="BF278" s="237"/>
      <c r="BG278" s="229"/>
      <c r="BH278" s="229"/>
      <c r="BI278" s="108"/>
    </row>
    <row r="279" spans="1:61" s="100" customFormat="1" ht="15">
      <c r="A279" s="177"/>
      <c r="B279" s="177"/>
      <c r="C279" s="177"/>
      <c r="D279" s="177"/>
      <c r="E279" s="177"/>
      <c r="F279" s="177"/>
      <c r="G279" s="177"/>
      <c r="H279" s="177"/>
      <c r="I279" s="177"/>
      <c r="J279" s="177"/>
      <c r="K279" s="177"/>
      <c r="L279" s="177"/>
      <c r="M279" s="177"/>
      <c r="N279" s="177"/>
      <c r="O279" s="177"/>
      <c r="P279" s="177"/>
      <c r="Q279" s="177"/>
      <c r="R279" s="177"/>
      <c r="S279" s="107"/>
      <c r="T279" s="521">
        <f t="shared" si="16"/>
        <v>0</v>
      </c>
      <c r="U279" s="177"/>
      <c r="V279" s="177"/>
      <c r="W279" s="177"/>
      <c r="X279" s="177"/>
      <c r="Y279" s="177"/>
      <c r="Z279" s="177"/>
      <c r="AA279" s="177"/>
      <c r="AB279" s="177"/>
      <c r="AC279" s="177"/>
      <c r="AD279" s="177"/>
      <c r="AE279" s="177"/>
      <c r="AF279" s="107"/>
      <c r="AG279" s="444">
        <f t="shared" si="17"/>
        <v>0</v>
      </c>
      <c r="AH279" s="177"/>
      <c r="AI279" s="177"/>
      <c r="AJ279" s="177"/>
      <c r="AK279" s="177"/>
      <c r="AL279" s="177"/>
      <c r="AM279" s="177"/>
      <c r="AN279" s="177"/>
      <c r="AO279" s="177"/>
      <c r="AP279" s="177"/>
      <c r="AQ279" s="177"/>
      <c r="AR279" s="177"/>
      <c r="AS279" s="107"/>
      <c r="AT279" s="444">
        <f t="shared" si="15"/>
        <v>0</v>
      </c>
      <c r="AU279" s="177"/>
      <c r="AV279" s="177"/>
      <c r="AW279" s="177"/>
      <c r="AX279" s="177"/>
      <c r="AY279" s="177"/>
      <c r="AZ279" s="177"/>
      <c r="BA279" s="177"/>
      <c r="BB279" s="177"/>
      <c r="BC279" s="177"/>
      <c r="BD279" s="177"/>
      <c r="BE279" s="228"/>
      <c r="BF279" s="237"/>
      <c r="BG279" s="229"/>
      <c r="BH279" s="229"/>
      <c r="BI279" s="108"/>
    </row>
    <row r="280" spans="1:61" s="100" customFormat="1" ht="15">
      <c r="A280" s="177"/>
      <c r="B280" s="177"/>
      <c r="C280" s="177"/>
      <c r="D280" s="177"/>
      <c r="E280" s="177"/>
      <c r="F280" s="177"/>
      <c r="G280" s="177"/>
      <c r="H280" s="177"/>
      <c r="I280" s="177"/>
      <c r="J280" s="177"/>
      <c r="K280" s="177"/>
      <c r="L280" s="177"/>
      <c r="M280" s="177"/>
      <c r="N280" s="177"/>
      <c r="O280" s="177"/>
      <c r="P280" s="177"/>
      <c r="Q280" s="177"/>
      <c r="R280" s="177"/>
      <c r="S280" s="107"/>
      <c r="T280" s="521">
        <f t="shared" si="16"/>
        <v>0</v>
      </c>
      <c r="U280" s="177"/>
      <c r="V280" s="177"/>
      <c r="W280" s="177"/>
      <c r="X280" s="177"/>
      <c r="Y280" s="177"/>
      <c r="Z280" s="177"/>
      <c r="AA280" s="177"/>
      <c r="AB280" s="177"/>
      <c r="AC280" s="177"/>
      <c r="AD280" s="177"/>
      <c r="AE280" s="177"/>
      <c r="AF280" s="107"/>
      <c r="AG280" s="444">
        <f t="shared" si="17"/>
        <v>0</v>
      </c>
      <c r="AH280" s="177"/>
      <c r="AI280" s="177"/>
      <c r="AJ280" s="177"/>
      <c r="AK280" s="177"/>
      <c r="AL280" s="177"/>
      <c r="AM280" s="177"/>
      <c r="AN280" s="177"/>
      <c r="AO280" s="177"/>
      <c r="AP280" s="177"/>
      <c r="AQ280" s="177"/>
      <c r="AR280" s="177"/>
      <c r="AS280" s="107"/>
      <c r="AT280" s="444">
        <f t="shared" si="15"/>
        <v>0</v>
      </c>
      <c r="AU280" s="177"/>
      <c r="AV280" s="177"/>
      <c r="AW280" s="177"/>
      <c r="AX280" s="177"/>
      <c r="AY280" s="177"/>
      <c r="AZ280" s="177"/>
      <c r="BA280" s="177"/>
      <c r="BB280" s="177"/>
      <c r="BC280" s="177"/>
      <c r="BD280" s="177"/>
      <c r="BE280" s="228"/>
      <c r="BF280" s="237"/>
      <c r="BG280" s="229"/>
      <c r="BH280" s="229"/>
      <c r="BI280" s="108"/>
    </row>
    <row r="281" spans="1:61" s="100" customFormat="1" ht="15">
      <c r="A281" s="177"/>
      <c r="B281" s="177"/>
      <c r="C281" s="177"/>
      <c r="D281" s="177"/>
      <c r="E281" s="177"/>
      <c r="F281" s="177"/>
      <c r="G281" s="177"/>
      <c r="H281" s="177"/>
      <c r="I281" s="177"/>
      <c r="J281" s="177"/>
      <c r="K281" s="177"/>
      <c r="L281" s="177"/>
      <c r="M281" s="177"/>
      <c r="N281" s="177"/>
      <c r="O281" s="177"/>
      <c r="P281" s="177"/>
      <c r="Q281" s="177"/>
      <c r="R281" s="177"/>
      <c r="S281" s="107"/>
      <c r="T281" s="521">
        <f t="shared" si="16"/>
        <v>0</v>
      </c>
      <c r="U281" s="177"/>
      <c r="V281" s="177"/>
      <c r="W281" s="177"/>
      <c r="X281" s="177"/>
      <c r="Y281" s="177"/>
      <c r="Z281" s="177"/>
      <c r="AA281" s="177"/>
      <c r="AB281" s="177"/>
      <c r="AC281" s="177"/>
      <c r="AD281" s="177"/>
      <c r="AE281" s="177"/>
      <c r="AF281" s="107"/>
      <c r="AG281" s="444">
        <f t="shared" si="17"/>
        <v>0</v>
      </c>
      <c r="AH281" s="177"/>
      <c r="AI281" s="177"/>
      <c r="AJ281" s="177"/>
      <c r="AK281" s="177"/>
      <c r="AL281" s="177"/>
      <c r="AM281" s="177"/>
      <c r="AN281" s="177"/>
      <c r="AO281" s="177"/>
      <c r="AP281" s="177"/>
      <c r="AQ281" s="177"/>
      <c r="AR281" s="177"/>
      <c r="AS281" s="107"/>
      <c r="AT281" s="444">
        <f t="shared" si="15"/>
        <v>0</v>
      </c>
      <c r="AU281" s="177"/>
      <c r="AV281" s="177"/>
      <c r="AW281" s="177"/>
      <c r="AX281" s="177"/>
      <c r="AY281" s="177"/>
      <c r="AZ281" s="177"/>
      <c r="BA281" s="177"/>
      <c r="BB281" s="177"/>
      <c r="BC281" s="177"/>
      <c r="BD281" s="177"/>
      <c r="BE281" s="228"/>
      <c r="BF281" s="237"/>
      <c r="BG281" s="229"/>
      <c r="BH281" s="229"/>
      <c r="BI281" s="108"/>
    </row>
    <row r="282" spans="1:61" s="100" customFormat="1" ht="15">
      <c r="A282" s="177"/>
      <c r="B282" s="177"/>
      <c r="C282" s="177"/>
      <c r="D282" s="177"/>
      <c r="E282" s="177"/>
      <c r="F282" s="177"/>
      <c r="G282" s="177"/>
      <c r="H282" s="177"/>
      <c r="I282" s="177"/>
      <c r="J282" s="177"/>
      <c r="K282" s="177"/>
      <c r="L282" s="177"/>
      <c r="M282" s="177"/>
      <c r="N282" s="177"/>
      <c r="O282" s="177"/>
      <c r="P282" s="177"/>
      <c r="Q282" s="177"/>
      <c r="R282" s="177"/>
      <c r="S282" s="107"/>
      <c r="T282" s="521">
        <f t="shared" si="16"/>
        <v>0</v>
      </c>
      <c r="U282" s="177"/>
      <c r="V282" s="177"/>
      <c r="W282" s="177"/>
      <c r="X282" s="177"/>
      <c r="Y282" s="177"/>
      <c r="Z282" s="177"/>
      <c r="AA282" s="177"/>
      <c r="AB282" s="177"/>
      <c r="AC282" s="177"/>
      <c r="AD282" s="177"/>
      <c r="AE282" s="177"/>
      <c r="AF282" s="107"/>
      <c r="AG282" s="444">
        <f t="shared" si="17"/>
        <v>0</v>
      </c>
      <c r="AH282" s="177"/>
      <c r="AI282" s="177"/>
      <c r="AJ282" s="177"/>
      <c r="AK282" s="177"/>
      <c r="AL282" s="177"/>
      <c r="AM282" s="177"/>
      <c r="AN282" s="177"/>
      <c r="AO282" s="177"/>
      <c r="AP282" s="177"/>
      <c r="AQ282" s="177"/>
      <c r="AR282" s="177"/>
      <c r="AS282" s="107"/>
      <c r="AT282" s="444">
        <f t="shared" si="15"/>
        <v>0</v>
      </c>
      <c r="AU282" s="177"/>
      <c r="AV282" s="177"/>
      <c r="AW282" s="177"/>
      <c r="AX282" s="177"/>
      <c r="AY282" s="177"/>
      <c r="AZ282" s="177"/>
      <c r="BA282" s="177"/>
      <c r="BB282" s="177"/>
      <c r="BC282" s="177"/>
      <c r="BD282" s="177"/>
      <c r="BE282" s="228"/>
      <c r="BF282" s="237"/>
      <c r="BG282" s="229"/>
      <c r="BH282" s="229"/>
      <c r="BI282" s="108"/>
    </row>
    <row r="283" spans="1:61" s="100" customFormat="1" ht="15">
      <c r="A283" s="177"/>
      <c r="B283" s="177"/>
      <c r="C283" s="177"/>
      <c r="D283" s="177"/>
      <c r="E283" s="177"/>
      <c r="F283" s="177"/>
      <c r="G283" s="177"/>
      <c r="H283" s="177"/>
      <c r="I283" s="177"/>
      <c r="J283" s="177"/>
      <c r="K283" s="177"/>
      <c r="L283" s="177"/>
      <c r="M283" s="177"/>
      <c r="N283" s="177"/>
      <c r="O283" s="177"/>
      <c r="P283" s="177"/>
      <c r="Q283" s="177"/>
      <c r="R283" s="177"/>
      <c r="S283" s="107"/>
      <c r="T283" s="521">
        <f t="shared" si="16"/>
        <v>0</v>
      </c>
      <c r="U283" s="177"/>
      <c r="V283" s="177"/>
      <c r="W283" s="177"/>
      <c r="X283" s="177"/>
      <c r="Y283" s="177"/>
      <c r="Z283" s="177"/>
      <c r="AA283" s="177"/>
      <c r="AB283" s="177"/>
      <c r="AC283" s="177"/>
      <c r="AD283" s="177"/>
      <c r="AE283" s="177"/>
      <c r="AF283" s="107"/>
      <c r="AG283" s="444">
        <f t="shared" si="17"/>
        <v>0</v>
      </c>
      <c r="AH283" s="177"/>
      <c r="AI283" s="177"/>
      <c r="AJ283" s="177"/>
      <c r="AK283" s="177"/>
      <c r="AL283" s="177"/>
      <c r="AM283" s="177"/>
      <c r="AN283" s="177"/>
      <c r="AO283" s="177"/>
      <c r="AP283" s="177"/>
      <c r="AQ283" s="177"/>
      <c r="AR283" s="177"/>
      <c r="AS283" s="107"/>
      <c r="AT283" s="444">
        <f t="shared" si="15"/>
        <v>0</v>
      </c>
      <c r="AU283" s="177"/>
      <c r="AV283" s="177"/>
      <c r="AW283" s="177"/>
      <c r="AX283" s="177"/>
      <c r="AY283" s="177"/>
      <c r="AZ283" s="177"/>
      <c r="BA283" s="177"/>
      <c r="BB283" s="177"/>
      <c r="BC283" s="177"/>
      <c r="BD283" s="177"/>
      <c r="BE283" s="228"/>
      <c r="BF283" s="237"/>
      <c r="BG283" s="229"/>
      <c r="BH283" s="229"/>
      <c r="BI283" s="108"/>
    </row>
    <row r="284" spans="1:61" s="100" customFormat="1" ht="15">
      <c r="A284" s="177"/>
      <c r="B284" s="177"/>
      <c r="C284" s="177"/>
      <c r="D284" s="177"/>
      <c r="E284" s="177"/>
      <c r="F284" s="177"/>
      <c r="G284" s="177"/>
      <c r="H284" s="177"/>
      <c r="I284" s="177"/>
      <c r="J284" s="177"/>
      <c r="K284" s="177"/>
      <c r="L284" s="177"/>
      <c r="M284" s="177"/>
      <c r="N284" s="177"/>
      <c r="O284" s="177"/>
      <c r="P284" s="177"/>
      <c r="Q284" s="177"/>
      <c r="R284" s="177"/>
      <c r="S284" s="107"/>
      <c r="T284" s="521">
        <f t="shared" si="16"/>
        <v>0</v>
      </c>
      <c r="U284" s="177"/>
      <c r="V284" s="177"/>
      <c r="W284" s="177"/>
      <c r="X284" s="177"/>
      <c r="Y284" s="177"/>
      <c r="Z284" s="177"/>
      <c r="AA284" s="177"/>
      <c r="AB284" s="177"/>
      <c r="AC284" s="177"/>
      <c r="AD284" s="177"/>
      <c r="AE284" s="177"/>
      <c r="AF284" s="107"/>
      <c r="AG284" s="444">
        <f t="shared" si="17"/>
        <v>0</v>
      </c>
      <c r="AH284" s="177"/>
      <c r="AI284" s="177"/>
      <c r="AJ284" s="177"/>
      <c r="AK284" s="177"/>
      <c r="AL284" s="177"/>
      <c r="AM284" s="177"/>
      <c r="AN284" s="177"/>
      <c r="AO284" s="177"/>
      <c r="AP284" s="177"/>
      <c r="AQ284" s="177"/>
      <c r="AR284" s="177"/>
      <c r="AS284" s="107"/>
      <c r="AT284" s="444">
        <f t="shared" si="15"/>
        <v>0</v>
      </c>
      <c r="AU284" s="177"/>
      <c r="AV284" s="177"/>
      <c r="AW284" s="177"/>
      <c r="AX284" s="177"/>
      <c r="AY284" s="177"/>
      <c r="AZ284" s="177"/>
      <c r="BA284" s="177"/>
      <c r="BB284" s="177"/>
      <c r="BC284" s="177"/>
      <c r="BD284" s="177"/>
      <c r="BE284" s="228"/>
      <c r="BF284" s="237"/>
      <c r="BG284" s="229"/>
      <c r="BH284" s="229"/>
      <c r="BI284" s="108"/>
    </row>
    <row r="285" spans="1:61" s="100" customFormat="1" ht="15">
      <c r="A285" s="177"/>
      <c r="B285" s="177"/>
      <c r="C285" s="177"/>
      <c r="D285" s="177"/>
      <c r="E285" s="177"/>
      <c r="F285" s="177"/>
      <c r="G285" s="177"/>
      <c r="H285" s="177"/>
      <c r="I285" s="177"/>
      <c r="J285" s="177"/>
      <c r="K285" s="177"/>
      <c r="L285" s="177"/>
      <c r="M285" s="177"/>
      <c r="N285" s="177"/>
      <c r="O285" s="177"/>
      <c r="P285" s="177"/>
      <c r="Q285" s="177"/>
      <c r="R285" s="177"/>
      <c r="S285" s="107"/>
      <c r="T285" s="521">
        <f t="shared" si="16"/>
        <v>0</v>
      </c>
      <c r="U285" s="177"/>
      <c r="V285" s="177"/>
      <c r="W285" s="177"/>
      <c r="X285" s="177"/>
      <c r="Y285" s="177"/>
      <c r="Z285" s="177"/>
      <c r="AA285" s="177"/>
      <c r="AB285" s="177"/>
      <c r="AC285" s="177"/>
      <c r="AD285" s="177"/>
      <c r="AE285" s="177"/>
      <c r="AF285" s="107"/>
      <c r="AG285" s="444">
        <f t="shared" si="17"/>
        <v>0</v>
      </c>
      <c r="AH285" s="177"/>
      <c r="AI285" s="177"/>
      <c r="AJ285" s="177"/>
      <c r="AK285" s="177"/>
      <c r="AL285" s="177"/>
      <c r="AM285" s="177"/>
      <c r="AN285" s="177"/>
      <c r="AO285" s="177"/>
      <c r="AP285" s="177"/>
      <c r="AQ285" s="177"/>
      <c r="AR285" s="177"/>
      <c r="AS285" s="107"/>
      <c r="AT285" s="444">
        <f t="shared" si="15"/>
        <v>0</v>
      </c>
      <c r="AU285" s="177"/>
      <c r="AV285" s="177"/>
      <c r="AW285" s="177"/>
      <c r="AX285" s="177"/>
      <c r="AY285" s="177"/>
      <c r="AZ285" s="177"/>
      <c r="BA285" s="177"/>
      <c r="BB285" s="177"/>
      <c r="BC285" s="177"/>
      <c r="BD285" s="177"/>
      <c r="BE285" s="228"/>
      <c r="BF285" s="237"/>
      <c r="BG285" s="229"/>
      <c r="BH285" s="229"/>
      <c r="BI285" s="108"/>
    </row>
    <row r="286" spans="1:61" s="100" customFormat="1" ht="15">
      <c r="A286" s="177"/>
      <c r="B286" s="177"/>
      <c r="C286" s="177"/>
      <c r="D286" s="177"/>
      <c r="E286" s="177"/>
      <c r="F286" s="177"/>
      <c r="G286" s="177"/>
      <c r="H286" s="177"/>
      <c r="I286" s="177"/>
      <c r="J286" s="177"/>
      <c r="K286" s="177"/>
      <c r="L286" s="177"/>
      <c r="M286" s="177"/>
      <c r="N286" s="177"/>
      <c r="O286" s="177"/>
      <c r="P286" s="177"/>
      <c r="Q286" s="177"/>
      <c r="R286" s="177"/>
      <c r="S286" s="107"/>
      <c r="T286" s="521">
        <f t="shared" si="16"/>
        <v>0</v>
      </c>
      <c r="U286" s="177"/>
      <c r="V286" s="177"/>
      <c r="W286" s="177"/>
      <c r="X286" s="177"/>
      <c r="Y286" s="177"/>
      <c r="Z286" s="177"/>
      <c r="AA286" s="177"/>
      <c r="AB286" s="177"/>
      <c r="AC286" s="177"/>
      <c r="AD286" s="177"/>
      <c r="AE286" s="177"/>
      <c r="AF286" s="107"/>
      <c r="AG286" s="444">
        <f t="shared" si="17"/>
        <v>0</v>
      </c>
      <c r="AH286" s="177"/>
      <c r="AI286" s="177"/>
      <c r="AJ286" s="177"/>
      <c r="AK286" s="177"/>
      <c r="AL286" s="177"/>
      <c r="AM286" s="177"/>
      <c r="AN286" s="177"/>
      <c r="AO286" s="177"/>
      <c r="AP286" s="177"/>
      <c r="AQ286" s="177"/>
      <c r="AR286" s="177"/>
      <c r="AS286" s="107"/>
      <c r="AT286" s="444">
        <f t="shared" si="15"/>
        <v>0</v>
      </c>
      <c r="AU286" s="177"/>
      <c r="AV286" s="177"/>
      <c r="AW286" s="177"/>
      <c r="AX286" s="177"/>
      <c r="AY286" s="177"/>
      <c r="AZ286" s="177"/>
      <c r="BA286" s="177"/>
      <c r="BB286" s="177"/>
      <c r="BC286" s="177"/>
      <c r="BD286" s="177"/>
      <c r="BE286" s="228"/>
      <c r="BF286" s="237"/>
      <c r="BG286" s="229"/>
      <c r="BH286" s="229"/>
      <c r="BI286" s="108"/>
    </row>
    <row r="287" spans="1:61" s="100" customFormat="1" ht="15">
      <c r="A287" s="177"/>
      <c r="B287" s="177"/>
      <c r="C287" s="177"/>
      <c r="D287" s="177"/>
      <c r="E287" s="177"/>
      <c r="F287" s="177"/>
      <c r="G287" s="177"/>
      <c r="H287" s="177"/>
      <c r="I287" s="177"/>
      <c r="J287" s="177"/>
      <c r="K287" s="177"/>
      <c r="L287" s="177"/>
      <c r="M287" s="177"/>
      <c r="N287" s="177"/>
      <c r="O287" s="177"/>
      <c r="P287" s="177"/>
      <c r="Q287" s="177"/>
      <c r="R287" s="177"/>
      <c r="S287" s="107"/>
      <c r="T287" s="521">
        <f t="shared" si="16"/>
        <v>0</v>
      </c>
      <c r="U287" s="177"/>
      <c r="V287" s="177"/>
      <c r="W287" s="177"/>
      <c r="X287" s="177"/>
      <c r="Y287" s="177"/>
      <c r="Z287" s="177"/>
      <c r="AA287" s="177"/>
      <c r="AB287" s="177"/>
      <c r="AC287" s="177"/>
      <c r="AD287" s="177"/>
      <c r="AE287" s="177"/>
      <c r="AF287" s="107"/>
      <c r="AG287" s="444">
        <f t="shared" si="17"/>
        <v>0</v>
      </c>
      <c r="AH287" s="177"/>
      <c r="AI287" s="177"/>
      <c r="AJ287" s="177"/>
      <c r="AK287" s="177"/>
      <c r="AL287" s="177"/>
      <c r="AM287" s="177"/>
      <c r="AN287" s="177"/>
      <c r="AO287" s="177"/>
      <c r="AP287" s="177"/>
      <c r="AQ287" s="177"/>
      <c r="AR287" s="177"/>
      <c r="AS287" s="107"/>
      <c r="AT287" s="444">
        <f t="shared" si="15"/>
        <v>0</v>
      </c>
      <c r="AU287" s="177"/>
      <c r="AV287" s="177"/>
      <c r="AW287" s="177"/>
      <c r="AX287" s="177"/>
      <c r="AY287" s="177"/>
      <c r="AZ287" s="177"/>
      <c r="BA287" s="177"/>
      <c r="BB287" s="177"/>
      <c r="BC287" s="177"/>
      <c r="BD287" s="177"/>
      <c r="BE287" s="228"/>
      <c r="BF287" s="237"/>
      <c r="BG287" s="229"/>
      <c r="BH287" s="229"/>
      <c r="BI287" s="108"/>
    </row>
    <row r="288" spans="1:61" s="100" customFormat="1" ht="15">
      <c r="A288" s="177"/>
      <c r="B288" s="177"/>
      <c r="C288" s="177"/>
      <c r="D288" s="177"/>
      <c r="E288" s="177"/>
      <c r="F288" s="177"/>
      <c r="G288" s="177"/>
      <c r="H288" s="177"/>
      <c r="I288" s="177"/>
      <c r="J288" s="177"/>
      <c r="K288" s="177"/>
      <c r="L288" s="177"/>
      <c r="M288" s="177"/>
      <c r="N288" s="177"/>
      <c r="O288" s="177"/>
      <c r="P288" s="177"/>
      <c r="Q288" s="177"/>
      <c r="R288" s="177"/>
      <c r="S288" s="107"/>
      <c r="T288" s="521">
        <f t="shared" si="16"/>
        <v>0</v>
      </c>
      <c r="U288" s="177"/>
      <c r="V288" s="177"/>
      <c r="W288" s="177"/>
      <c r="X288" s="177"/>
      <c r="Y288" s="177"/>
      <c r="Z288" s="177"/>
      <c r="AA288" s="177"/>
      <c r="AB288" s="177"/>
      <c r="AC288" s="177"/>
      <c r="AD288" s="177"/>
      <c r="AE288" s="177"/>
      <c r="AF288" s="107"/>
      <c r="AG288" s="444">
        <f t="shared" si="17"/>
        <v>0</v>
      </c>
      <c r="AH288" s="177"/>
      <c r="AI288" s="177"/>
      <c r="AJ288" s="177"/>
      <c r="AK288" s="177"/>
      <c r="AL288" s="177"/>
      <c r="AM288" s="177"/>
      <c r="AN288" s="177"/>
      <c r="AO288" s="177"/>
      <c r="AP288" s="177"/>
      <c r="AQ288" s="177"/>
      <c r="AR288" s="177"/>
      <c r="AS288" s="107"/>
      <c r="AT288" s="444">
        <f t="shared" si="15"/>
        <v>0</v>
      </c>
      <c r="AU288" s="177"/>
      <c r="AV288" s="177"/>
      <c r="AW288" s="177"/>
      <c r="AX288" s="177"/>
      <c r="AY288" s="177"/>
      <c r="AZ288" s="177"/>
      <c r="BA288" s="177"/>
      <c r="BB288" s="177"/>
      <c r="BC288" s="177"/>
      <c r="BD288" s="177"/>
      <c r="BE288" s="228"/>
      <c r="BF288" s="237"/>
      <c r="BG288" s="229"/>
      <c r="BH288" s="229"/>
      <c r="BI288" s="108"/>
    </row>
    <row r="289" spans="1:61" s="100" customFormat="1" ht="15">
      <c r="A289" s="177"/>
      <c r="B289" s="177"/>
      <c r="C289" s="177"/>
      <c r="D289" s="177"/>
      <c r="E289" s="177"/>
      <c r="F289" s="177"/>
      <c r="G289" s="177"/>
      <c r="H289" s="177"/>
      <c r="I289" s="177"/>
      <c r="J289" s="177"/>
      <c r="K289" s="177"/>
      <c r="L289" s="177"/>
      <c r="M289" s="177"/>
      <c r="N289" s="177"/>
      <c r="O289" s="177"/>
      <c r="P289" s="177"/>
      <c r="Q289" s="177"/>
      <c r="R289" s="177"/>
      <c r="S289" s="107"/>
      <c r="T289" s="521">
        <f t="shared" si="16"/>
        <v>0</v>
      </c>
      <c r="U289" s="177"/>
      <c r="V289" s="177"/>
      <c r="W289" s="177"/>
      <c r="X289" s="177"/>
      <c r="Y289" s="177"/>
      <c r="Z289" s="177"/>
      <c r="AA289" s="177"/>
      <c r="AB289" s="177"/>
      <c r="AC289" s="177"/>
      <c r="AD289" s="177"/>
      <c r="AE289" s="177"/>
      <c r="AF289" s="107"/>
      <c r="AG289" s="444">
        <f t="shared" si="17"/>
        <v>0</v>
      </c>
      <c r="AH289" s="177"/>
      <c r="AI289" s="177"/>
      <c r="AJ289" s="177"/>
      <c r="AK289" s="177"/>
      <c r="AL289" s="177"/>
      <c r="AM289" s="177"/>
      <c r="AN289" s="177"/>
      <c r="AO289" s="177"/>
      <c r="AP289" s="177"/>
      <c r="AQ289" s="177"/>
      <c r="AR289" s="177"/>
      <c r="AS289" s="107"/>
      <c r="AT289" s="444">
        <f t="shared" si="15"/>
        <v>0</v>
      </c>
      <c r="AU289" s="177"/>
      <c r="AV289" s="177"/>
      <c r="AW289" s="177"/>
      <c r="AX289" s="177"/>
      <c r="AY289" s="177"/>
      <c r="AZ289" s="177"/>
      <c r="BA289" s="177"/>
      <c r="BB289" s="177"/>
      <c r="BC289" s="177"/>
      <c r="BD289" s="177"/>
      <c r="BE289" s="228"/>
      <c r="BF289" s="237"/>
      <c r="BG289" s="229"/>
      <c r="BH289" s="229"/>
      <c r="BI289" s="108"/>
    </row>
    <row r="290" spans="1:61" s="100" customFormat="1" ht="15">
      <c r="A290" s="177"/>
      <c r="B290" s="177"/>
      <c r="C290" s="177"/>
      <c r="D290" s="177"/>
      <c r="E290" s="177"/>
      <c r="F290" s="177"/>
      <c r="G290" s="177"/>
      <c r="H290" s="177"/>
      <c r="I290" s="177"/>
      <c r="J290" s="177"/>
      <c r="K290" s="177"/>
      <c r="L290" s="177"/>
      <c r="M290" s="177"/>
      <c r="N290" s="177"/>
      <c r="O290" s="177"/>
      <c r="P290" s="177"/>
      <c r="Q290" s="177"/>
      <c r="R290" s="177"/>
      <c r="S290" s="107"/>
      <c r="T290" s="521">
        <f t="shared" si="16"/>
        <v>0</v>
      </c>
      <c r="U290" s="177"/>
      <c r="V290" s="177"/>
      <c r="W290" s="177"/>
      <c r="X290" s="177"/>
      <c r="Y290" s="177"/>
      <c r="Z290" s="177"/>
      <c r="AA290" s="177"/>
      <c r="AB290" s="177"/>
      <c r="AC290" s="177"/>
      <c r="AD290" s="177"/>
      <c r="AE290" s="177"/>
      <c r="AF290" s="107"/>
      <c r="AG290" s="444">
        <f t="shared" si="17"/>
        <v>0</v>
      </c>
      <c r="AH290" s="177"/>
      <c r="AI290" s="177"/>
      <c r="AJ290" s="177"/>
      <c r="AK290" s="177"/>
      <c r="AL290" s="177"/>
      <c r="AM290" s="177"/>
      <c r="AN290" s="177"/>
      <c r="AO290" s="177"/>
      <c r="AP290" s="177"/>
      <c r="AQ290" s="177"/>
      <c r="AR290" s="177"/>
      <c r="AS290" s="107"/>
      <c r="AT290" s="444">
        <f t="shared" si="15"/>
        <v>0</v>
      </c>
      <c r="AU290" s="177"/>
      <c r="AV290" s="177"/>
      <c r="AW290" s="177"/>
      <c r="AX290" s="177"/>
      <c r="AY290" s="177"/>
      <c r="AZ290" s="177"/>
      <c r="BA290" s="177"/>
      <c r="BB290" s="177"/>
      <c r="BC290" s="177"/>
      <c r="BD290" s="177"/>
      <c r="BE290" s="228"/>
      <c r="BF290" s="237"/>
      <c r="BG290" s="229"/>
      <c r="BH290" s="229"/>
      <c r="BI290" s="108"/>
    </row>
    <row r="291" spans="1:61" s="100" customFormat="1" ht="15">
      <c r="A291" s="177"/>
      <c r="B291" s="177"/>
      <c r="C291" s="177"/>
      <c r="D291" s="177"/>
      <c r="E291" s="177"/>
      <c r="F291" s="177"/>
      <c r="G291" s="177"/>
      <c r="H291" s="177"/>
      <c r="I291" s="177"/>
      <c r="J291" s="177"/>
      <c r="K291" s="177"/>
      <c r="L291" s="177"/>
      <c r="M291" s="177"/>
      <c r="N291" s="177"/>
      <c r="O291" s="177"/>
      <c r="P291" s="177"/>
      <c r="Q291" s="177"/>
      <c r="R291" s="177"/>
      <c r="S291" s="107"/>
      <c r="T291" s="521">
        <f t="shared" si="16"/>
        <v>0</v>
      </c>
      <c r="U291" s="177"/>
      <c r="V291" s="177"/>
      <c r="W291" s="177"/>
      <c r="X291" s="177"/>
      <c r="Y291" s="177"/>
      <c r="Z291" s="177"/>
      <c r="AA291" s="177"/>
      <c r="AB291" s="177"/>
      <c r="AC291" s="177"/>
      <c r="AD291" s="177"/>
      <c r="AE291" s="177"/>
      <c r="AF291" s="107"/>
      <c r="AG291" s="444">
        <f t="shared" si="17"/>
        <v>0</v>
      </c>
      <c r="AH291" s="177"/>
      <c r="AI291" s="177"/>
      <c r="AJ291" s="177"/>
      <c r="AK291" s="177"/>
      <c r="AL291" s="177"/>
      <c r="AM291" s="177"/>
      <c r="AN291" s="177"/>
      <c r="AO291" s="177"/>
      <c r="AP291" s="177"/>
      <c r="AQ291" s="177"/>
      <c r="AR291" s="177"/>
      <c r="AS291" s="107"/>
      <c r="AT291" s="444">
        <f t="shared" si="15"/>
        <v>0</v>
      </c>
      <c r="AU291" s="177"/>
      <c r="AV291" s="177"/>
      <c r="AW291" s="177"/>
      <c r="AX291" s="177"/>
      <c r="AY291" s="177"/>
      <c r="AZ291" s="177"/>
      <c r="BA291" s="177"/>
      <c r="BB291" s="177"/>
      <c r="BC291" s="177"/>
      <c r="BD291" s="177"/>
      <c r="BE291" s="228"/>
      <c r="BF291" s="237"/>
      <c r="BG291" s="229"/>
      <c r="BH291" s="229"/>
      <c r="BI291" s="108"/>
    </row>
    <row r="292" spans="1:61" s="100" customFormat="1" ht="15">
      <c r="A292" s="177"/>
      <c r="B292" s="177"/>
      <c r="C292" s="177"/>
      <c r="D292" s="177"/>
      <c r="E292" s="177"/>
      <c r="F292" s="177"/>
      <c r="G292" s="177"/>
      <c r="H292" s="177"/>
      <c r="I292" s="177"/>
      <c r="J292" s="177"/>
      <c r="K292" s="177"/>
      <c r="L292" s="177"/>
      <c r="M292" s="177"/>
      <c r="N292" s="177"/>
      <c r="O292" s="177"/>
      <c r="P292" s="177"/>
      <c r="Q292" s="177"/>
      <c r="R292" s="177"/>
      <c r="S292" s="107"/>
      <c r="T292" s="521">
        <f t="shared" si="16"/>
        <v>0</v>
      </c>
      <c r="U292" s="177"/>
      <c r="V292" s="177"/>
      <c r="W292" s="177"/>
      <c r="X292" s="177"/>
      <c r="Y292" s="177"/>
      <c r="Z292" s="177"/>
      <c r="AA292" s="177"/>
      <c r="AB292" s="177"/>
      <c r="AC292" s="177"/>
      <c r="AD292" s="177"/>
      <c r="AE292" s="177"/>
      <c r="AF292" s="107"/>
      <c r="AG292" s="444">
        <f t="shared" si="17"/>
        <v>0</v>
      </c>
      <c r="AH292" s="177"/>
      <c r="AI292" s="177"/>
      <c r="AJ292" s="177"/>
      <c r="AK292" s="177"/>
      <c r="AL292" s="177"/>
      <c r="AM292" s="177"/>
      <c r="AN292" s="177"/>
      <c r="AO292" s="177"/>
      <c r="AP292" s="177"/>
      <c r="AQ292" s="177"/>
      <c r="AR292" s="177"/>
      <c r="AS292" s="107"/>
      <c r="AT292" s="444">
        <f t="shared" si="15"/>
        <v>0</v>
      </c>
      <c r="AU292" s="177"/>
      <c r="AV292" s="177"/>
      <c r="AW292" s="177"/>
      <c r="AX292" s="177"/>
      <c r="AY292" s="177"/>
      <c r="AZ292" s="177"/>
      <c r="BA292" s="177"/>
      <c r="BB292" s="177"/>
      <c r="BC292" s="177"/>
      <c r="BD292" s="177"/>
      <c r="BE292" s="228"/>
      <c r="BF292" s="237"/>
      <c r="BG292" s="229"/>
      <c r="BH292" s="229"/>
      <c r="BI292" s="108"/>
    </row>
    <row r="293" spans="1:61" s="100" customFormat="1" ht="15">
      <c r="A293" s="177"/>
      <c r="B293" s="177"/>
      <c r="C293" s="177"/>
      <c r="D293" s="177"/>
      <c r="E293" s="177"/>
      <c r="F293" s="177"/>
      <c r="G293" s="177"/>
      <c r="H293" s="177"/>
      <c r="I293" s="177"/>
      <c r="J293" s="177"/>
      <c r="K293" s="177"/>
      <c r="L293" s="177"/>
      <c r="M293" s="177"/>
      <c r="N293" s="177"/>
      <c r="O293" s="177"/>
      <c r="P293" s="177"/>
      <c r="Q293" s="177"/>
      <c r="R293" s="177"/>
      <c r="S293" s="107"/>
      <c r="T293" s="521">
        <f t="shared" si="16"/>
        <v>0</v>
      </c>
      <c r="U293" s="177"/>
      <c r="V293" s="177"/>
      <c r="W293" s="177"/>
      <c r="X293" s="177"/>
      <c r="Y293" s="177"/>
      <c r="Z293" s="177"/>
      <c r="AA293" s="177"/>
      <c r="AB293" s="177"/>
      <c r="AC293" s="177"/>
      <c r="AD293" s="177"/>
      <c r="AE293" s="177"/>
      <c r="AF293" s="107"/>
      <c r="AG293" s="444">
        <f t="shared" si="17"/>
        <v>0</v>
      </c>
      <c r="AH293" s="177"/>
      <c r="AI293" s="177"/>
      <c r="AJ293" s="177"/>
      <c r="AK293" s="177"/>
      <c r="AL293" s="177"/>
      <c r="AM293" s="177"/>
      <c r="AN293" s="177"/>
      <c r="AO293" s="177"/>
      <c r="AP293" s="177"/>
      <c r="AQ293" s="177"/>
      <c r="AR293" s="177"/>
      <c r="AS293" s="107"/>
      <c r="AT293" s="444">
        <f t="shared" si="15"/>
        <v>0</v>
      </c>
      <c r="AU293" s="177"/>
      <c r="AV293" s="177"/>
      <c r="AW293" s="177"/>
      <c r="AX293" s="177"/>
      <c r="AY293" s="177"/>
      <c r="AZ293" s="177"/>
      <c r="BA293" s="177"/>
      <c r="BB293" s="177"/>
      <c r="BC293" s="177"/>
      <c r="BD293" s="177"/>
      <c r="BE293" s="228"/>
      <c r="BF293" s="237"/>
      <c r="BG293" s="229"/>
      <c r="BH293" s="229"/>
      <c r="BI293" s="108"/>
    </row>
    <row r="294" spans="1:61" s="100" customFormat="1" ht="15">
      <c r="A294" s="177"/>
      <c r="B294" s="177"/>
      <c r="C294" s="177"/>
      <c r="D294" s="177"/>
      <c r="E294" s="177"/>
      <c r="F294" s="177"/>
      <c r="G294" s="177"/>
      <c r="H294" s="177"/>
      <c r="I294" s="177"/>
      <c r="J294" s="177"/>
      <c r="K294" s="177"/>
      <c r="L294" s="177"/>
      <c r="M294" s="177"/>
      <c r="N294" s="177"/>
      <c r="O294" s="177"/>
      <c r="P294" s="177"/>
      <c r="Q294" s="177"/>
      <c r="R294" s="177"/>
      <c r="S294" s="107"/>
      <c r="T294" s="521">
        <f t="shared" si="16"/>
        <v>0</v>
      </c>
      <c r="U294" s="177"/>
      <c r="V294" s="177"/>
      <c r="W294" s="177"/>
      <c r="X294" s="177"/>
      <c r="Y294" s="177"/>
      <c r="Z294" s="177"/>
      <c r="AA294" s="177"/>
      <c r="AB294" s="177"/>
      <c r="AC294" s="177"/>
      <c r="AD294" s="177"/>
      <c r="AE294" s="177"/>
      <c r="AF294" s="107"/>
      <c r="AG294" s="444">
        <f t="shared" si="17"/>
        <v>0</v>
      </c>
      <c r="AH294" s="177"/>
      <c r="AI294" s="177"/>
      <c r="AJ294" s="177"/>
      <c r="AK294" s="177"/>
      <c r="AL294" s="177"/>
      <c r="AM294" s="177"/>
      <c r="AN294" s="177"/>
      <c r="AO294" s="177"/>
      <c r="AP294" s="177"/>
      <c r="AQ294" s="177"/>
      <c r="AR294" s="177"/>
      <c r="AS294" s="107"/>
      <c r="AT294" s="444">
        <f t="shared" si="15"/>
        <v>0</v>
      </c>
      <c r="AU294" s="177"/>
      <c r="AV294" s="177"/>
      <c r="AW294" s="177"/>
      <c r="AX294" s="177"/>
      <c r="AY294" s="177"/>
      <c r="AZ294" s="177"/>
      <c r="BA294" s="177"/>
      <c r="BB294" s="177"/>
      <c r="BC294" s="177"/>
      <c r="BD294" s="177"/>
      <c r="BE294" s="228"/>
      <c r="BF294" s="237"/>
      <c r="BG294" s="229"/>
      <c r="BH294" s="229"/>
      <c r="BI294" s="108"/>
    </row>
    <row r="295" spans="1:61" s="100" customFormat="1" ht="15">
      <c r="A295" s="177"/>
      <c r="B295" s="177"/>
      <c r="C295" s="177"/>
      <c r="D295" s="177"/>
      <c r="E295" s="177"/>
      <c r="F295" s="177"/>
      <c r="G295" s="177"/>
      <c r="H295" s="177"/>
      <c r="I295" s="177"/>
      <c r="J295" s="177"/>
      <c r="K295" s="177"/>
      <c r="L295" s="177"/>
      <c r="M295" s="177"/>
      <c r="N295" s="177"/>
      <c r="O295" s="177"/>
      <c r="P295" s="177"/>
      <c r="Q295" s="177"/>
      <c r="R295" s="177"/>
      <c r="S295" s="107"/>
      <c r="T295" s="521">
        <f t="shared" si="16"/>
        <v>0</v>
      </c>
      <c r="U295" s="177"/>
      <c r="V295" s="177"/>
      <c r="W295" s="177"/>
      <c r="X295" s="177"/>
      <c r="Y295" s="177"/>
      <c r="Z295" s="177"/>
      <c r="AA295" s="177"/>
      <c r="AB295" s="177"/>
      <c r="AC295" s="177"/>
      <c r="AD295" s="177"/>
      <c r="AE295" s="177"/>
      <c r="AF295" s="107"/>
      <c r="AG295" s="444">
        <f t="shared" si="17"/>
        <v>0</v>
      </c>
      <c r="AH295" s="177"/>
      <c r="AI295" s="177"/>
      <c r="AJ295" s="177"/>
      <c r="AK295" s="177"/>
      <c r="AL295" s="177"/>
      <c r="AM295" s="177"/>
      <c r="AN295" s="177"/>
      <c r="AO295" s="177"/>
      <c r="AP295" s="177"/>
      <c r="AQ295" s="177"/>
      <c r="AR295" s="177"/>
      <c r="AS295" s="107"/>
      <c r="AT295" s="444">
        <f t="shared" si="15"/>
        <v>0</v>
      </c>
      <c r="AU295" s="177"/>
      <c r="AV295" s="177"/>
      <c r="AW295" s="177"/>
      <c r="AX295" s="177"/>
      <c r="AY295" s="177"/>
      <c r="AZ295" s="177"/>
      <c r="BA295" s="177"/>
      <c r="BB295" s="177"/>
      <c r="BC295" s="177"/>
      <c r="BD295" s="177"/>
      <c r="BE295" s="228"/>
      <c r="BF295" s="237"/>
      <c r="BG295" s="229"/>
      <c r="BH295" s="229"/>
      <c r="BI295" s="108"/>
    </row>
    <row r="296" spans="1:61" s="100" customFormat="1" ht="15">
      <c r="A296" s="177"/>
      <c r="B296" s="177"/>
      <c r="C296" s="177"/>
      <c r="D296" s="177"/>
      <c r="E296" s="177"/>
      <c r="F296" s="177"/>
      <c r="G296" s="177"/>
      <c r="H296" s="177"/>
      <c r="I296" s="177"/>
      <c r="J296" s="177"/>
      <c r="K296" s="177"/>
      <c r="L296" s="177"/>
      <c r="M296" s="177"/>
      <c r="N296" s="177"/>
      <c r="O296" s="177"/>
      <c r="P296" s="177"/>
      <c r="Q296" s="177"/>
      <c r="R296" s="177"/>
      <c r="S296" s="107"/>
      <c r="T296" s="521">
        <f t="shared" si="16"/>
        <v>0</v>
      </c>
      <c r="U296" s="177"/>
      <c r="V296" s="177"/>
      <c r="W296" s="177"/>
      <c r="X296" s="177"/>
      <c r="Y296" s="177"/>
      <c r="Z296" s="177"/>
      <c r="AA296" s="177"/>
      <c r="AB296" s="177"/>
      <c r="AC296" s="177"/>
      <c r="AD296" s="177"/>
      <c r="AE296" s="177"/>
      <c r="AF296" s="107"/>
      <c r="AG296" s="444">
        <f t="shared" si="17"/>
        <v>0</v>
      </c>
      <c r="AH296" s="177"/>
      <c r="AI296" s="177"/>
      <c r="AJ296" s="177"/>
      <c r="AK296" s="177"/>
      <c r="AL296" s="177"/>
      <c r="AM296" s="177"/>
      <c r="AN296" s="177"/>
      <c r="AO296" s="177"/>
      <c r="AP296" s="177"/>
      <c r="AQ296" s="177"/>
      <c r="AR296" s="177"/>
      <c r="AS296" s="107"/>
      <c r="AT296" s="444">
        <f t="shared" si="15"/>
        <v>0</v>
      </c>
      <c r="AU296" s="177"/>
      <c r="AV296" s="177"/>
      <c r="AW296" s="177"/>
      <c r="AX296" s="177"/>
      <c r="AY296" s="177"/>
      <c r="AZ296" s="177"/>
      <c r="BA296" s="177"/>
      <c r="BB296" s="177"/>
      <c r="BC296" s="177"/>
      <c r="BD296" s="177"/>
      <c r="BE296" s="228"/>
      <c r="BF296" s="237"/>
      <c r="BG296" s="229"/>
      <c r="BH296" s="229"/>
      <c r="BI296" s="108"/>
    </row>
    <row r="297" spans="1:61" s="100" customFormat="1" ht="15">
      <c r="A297" s="177"/>
      <c r="B297" s="177"/>
      <c r="C297" s="177"/>
      <c r="D297" s="177"/>
      <c r="E297" s="177"/>
      <c r="F297" s="177"/>
      <c r="G297" s="177"/>
      <c r="H297" s="177"/>
      <c r="I297" s="177"/>
      <c r="J297" s="177"/>
      <c r="K297" s="177"/>
      <c r="L297" s="177"/>
      <c r="M297" s="177"/>
      <c r="N297" s="177"/>
      <c r="O297" s="177"/>
      <c r="P297" s="177"/>
      <c r="Q297" s="177"/>
      <c r="R297" s="177"/>
      <c r="S297" s="107"/>
      <c r="T297" s="521">
        <f t="shared" si="16"/>
        <v>0</v>
      </c>
      <c r="U297" s="177"/>
      <c r="V297" s="177"/>
      <c r="W297" s="177"/>
      <c r="X297" s="177"/>
      <c r="Y297" s="177"/>
      <c r="Z297" s="177"/>
      <c r="AA297" s="177"/>
      <c r="AB297" s="177"/>
      <c r="AC297" s="177"/>
      <c r="AD297" s="177"/>
      <c r="AE297" s="177"/>
      <c r="AF297" s="107"/>
      <c r="AG297" s="444">
        <f t="shared" si="17"/>
        <v>0</v>
      </c>
      <c r="AH297" s="177"/>
      <c r="AI297" s="177"/>
      <c r="AJ297" s="177"/>
      <c r="AK297" s="177"/>
      <c r="AL297" s="177"/>
      <c r="AM297" s="177"/>
      <c r="AN297" s="177"/>
      <c r="AO297" s="177"/>
      <c r="AP297" s="177"/>
      <c r="AQ297" s="177"/>
      <c r="AR297" s="177"/>
      <c r="AS297" s="107"/>
      <c r="AT297" s="444">
        <f t="shared" si="15"/>
        <v>0</v>
      </c>
      <c r="AU297" s="177"/>
      <c r="AV297" s="177"/>
      <c r="AW297" s="177"/>
      <c r="AX297" s="177"/>
      <c r="AY297" s="177"/>
      <c r="AZ297" s="177"/>
      <c r="BA297" s="177"/>
      <c r="BB297" s="177"/>
      <c r="BC297" s="177"/>
      <c r="BD297" s="177"/>
      <c r="BE297" s="228"/>
      <c r="BF297" s="237"/>
      <c r="BG297" s="229"/>
      <c r="BH297" s="229"/>
      <c r="BI297" s="108"/>
    </row>
    <row r="298" spans="1:61" s="100" customFormat="1" ht="15">
      <c r="A298" s="177"/>
      <c r="B298" s="177"/>
      <c r="C298" s="177"/>
      <c r="D298" s="177"/>
      <c r="E298" s="177"/>
      <c r="F298" s="177"/>
      <c r="G298" s="177"/>
      <c r="H298" s="177"/>
      <c r="I298" s="177"/>
      <c r="J298" s="177"/>
      <c r="K298" s="177"/>
      <c r="L298" s="177"/>
      <c r="M298" s="177"/>
      <c r="N298" s="177"/>
      <c r="O298" s="177"/>
      <c r="P298" s="177"/>
      <c r="Q298" s="177"/>
      <c r="R298" s="177"/>
      <c r="S298" s="107"/>
      <c r="T298" s="521">
        <f t="shared" si="16"/>
        <v>0</v>
      </c>
      <c r="U298" s="177"/>
      <c r="V298" s="177"/>
      <c r="W298" s="177"/>
      <c r="X298" s="177"/>
      <c r="Y298" s="177"/>
      <c r="Z298" s="177"/>
      <c r="AA298" s="177"/>
      <c r="AB298" s="177"/>
      <c r="AC298" s="177"/>
      <c r="AD298" s="177"/>
      <c r="AE298" s="177"/>
      <c r="AF298" s="107"/>
      <c r="AG298" s="444">
        <f t="shared" si="17"/>
        <v>0</v>
      </c>
      <c r="AH298" s="177"/>
      <c r="AI298" s="177"/>
      <c r="AJ298" s="177"/>
      <c r="AK298" s="177"/>
      <c r="AL298" s="177"/>
      <c r="AM298" s="177"/>
      <c r="AN298" s="177"/>
      <c r="AO298" s="177"/>
      <c r="AP298" s="177"/>
      <c r="AQ298" s="177"/>
      <c r="AR298" s="177"/>
      <c r="AS298" s="107"/>
      <c r="AT298" s="444">
        <f t="shared" si="15"/>
        <v>0</v>
      </c>
      <c r="AU298" s="177"/>
      <c r="AV298" s="177"/>
      <c r="AW298" s="177"/>
      <c r="AX298" s="177"/>
      <c r="AY298" s="177"/>
      <c r="AZ298" s="177"/>
      <c r="BA298" s="177"/>
      <c r="BB298" s="177"/>
      <c r="BC298" s="177"/>
      <c r="BD298" s="177"/>
      <c r="BE298" s="228"/>
      <c r="BF298" s="237"/>
      <c r="BG298" s="229"/>
      <c r="BH298" s="229"/>
      <c r="BI298" s="108"/>
    </row>
    <row r="299" spans="1:61" s="100" customFormat="1" ht="15">
      <c r="A299" s="177"/>
      <c r="B299" s="177"/>
      <c r="C299" s="177"/>
      <c r="D299" s="177"/>
      <c r="E299" s="177"/>
      <c r="F299" s="177"/>
      <c r="G299" s="177"/>
      <c r="H299" s="177"/>
      <c r="I299" s="177"/>
      <c r="J299" s="177"/>
      <c r="K299" s="177"/>
      <c r="L299" s="177"/>
      <c r="M299" s="177"/>
      <c r="N299" s="177"/>
      <c r="O299" s="177"/>
      <c r="P299" s="177"/>
      <c r="Q299" s="177"/>
      <c r="R299" s="177"/>
      <c r="S299" s="107"/>
      <c r="T299" s="521">
        <f t="shared" si="16"/>
        <v>0</v>
      </c>
      <c r="U299" s="177"/>
      <c r="V299" s="177"/>
      <c r="W299" s="177"/>
      <c r="X299" s="177"/>
      <c r="Y299" s="177"/>
      <c r="Z299" s="177"/>
      <c r="AA299" s="177"/>
      <c r="AB299" s="177"/>
      <c r="AC299" s="177"/>
      <c r="AD299" s="177"/>
      <c r="AE299" s="177"/>
      <c r="AF299" s="107"/>
      <c r="AG299" s="444">
        <f t="shared" si="17"/>
        <v>0</v>
      </c>
      <c r="AH299" s="177"/>
      <c r="AI299" s="177"/>
      <c r="AJ299" s="177"/>
      <c r="AK299" s="177"/>
      <c r="AL299" s="177"/>
      <c r="AM299" s="177"/>
      <c r="AN299" s="177"/>
      <c r="AO299" s="177"/>
      <c r="AP299" s="177"/>
      <c r="AQ299" s="177"/>
      <c r="AR299" s="177"/>
      <c r="AS299" s="107"/>
      <c r="AT299" s="444">
        <f t="shared" si="15"/>
        <v>0</v>
      </c>
      <c r="AU299" s="177"/>
      <c r="AV299" s="177"/>
      <c r="AW299" s="177"/>
      <c r="AX299" s="177"/>
      <c r="AY299" s="177"/>
      <c r="AZ299" s="177"/>
      <c r="BA299" s="177"/>
      <c r="BB299" s="177"/>
      <c r="BC299" s="177"/>
      <c r="BD299" s="177"/>
      <c r="BE299" s="228"/>
      <c r="BF299" s="237"/>
      <c r="BG299" s="229"/>
      <c r="BH299" s="229"/>
      <c r="BI299" s="108"/>
    </row>
    <row r="300" spans="1:61" s="100" customFormat="1" ht="15">
      <c r="A300" s="177"/>
      <c r="B300" s="177"/>
      <c r="C300" s="177"/>
      <c r="D300" s="177"/>
      <c r="E300" s="177"/>
      <c r="F300" s="177"/>
      <c r="G300" s="177"/>
      <c r="H300" s="177"/>
      <c r="I300" s="177"/>
      <c r="J300" s="177"/>
      <c r="K300" s="177"/>
      <c r="L300" s="177"/>
      <c r="M300" s="177"/>
      <c r="N300" s="177"/>
      <c r="O300" s="177"/>
      <c r="P300" s="177"/>
      <c r="Q300" s="177"/>
      <c r="R300" s="177"/>
      <c r="S300" s="107"/>
      <c r="T300" s="521">
        <f t="shared" si="16"/>
        <v>0</v>
      </c>
      <c r="U300" s="177"/>
      <c r="V300" s="177"/>
      <c r="W300" s="177"/>
      <c r="X300" s="177"/>
      <c r="Y300" s="177"/>
      <c r="Z300" s="177"/>
      <c r="AA300" s="177"/>
      <c r="AB300" s="177"/>
      <c r="AC300" s="177"/>
      <c r="AD300" s="177"/>
      <c r="AE300" s="177"/>
      <c r="AF300" s="107"/>
      <c r="AG300" s="444">
        <f t="shared" si="17"/>
        <v>0</v>
      </c>
      <c r="AH300" s="177"/>
      <c r="AI300" s="177"/>
      <c r="AJ300" s="177"/>
      <c r="AK300" s="177"/>
      <c r="AL300" s="177"/>
      <c r="AM300" s="177"/>
      <c r="AN300" s="177"/>
      <c r="AO300" s="177"/>
      <c r="AP300" s="177"/>
      <c r="AQ300" s="177"/>
      <c r="AR300" s="177"/>
      <c r="AS300" s="107"/>
      <c r="AT300" s="444">
        <f t="shared" si="15"/>
        <v>0</v>
      </c>
      <c r="AU300" s="177"/>
      <c r="AV300" s="177"/>
      <c r="AW300" s="177"/>
      <c r="AX300" s="177"/>
      <c r="AY300" s="177"/>
      <c r="AZ300" s="177"/>
      <c r="BA300" s="177"/>
      <c r="BB300" s="177"/>
      <c r="BC300" s="177"/>
      <c r="BD300" s="177"/>
      <c r="BE300" s="228"/>
      <c r="BF300" s="237"/>
      <c r="BG300" s="229"/>
      <c r="BH300" s="229"/>
      <c r="BI300" s="108"/>
    </row>
    <row r="301" spans="1:61" s="100" customFormat="1" ht="15">
      <c r="A301" s="177"/>
      <c r="B301" s="177"/>
      <c r="C301" s="177"/>
      <c r="D301" s="177"/>
      <c r="E301" s="177"/>
      <c r="F301" s="177"/>
      <c r="G301" s="177"/>
      <c r="H301" s="177"/>
      <c r="I301" s="177"/>
      <c r="J301" s="177"/>
      <c r="K301" s="177"/>
      <c r="L301" s="177"/>
      <c r="M301" s="177"/>
      <c r="N301" s="177"/>
      <c r="O301" s="177"/>
      <c r="P301" s="177"/>
      <c r="Q301" s="177"/>
      <c r="R301" s="177"/>
      <c r="S301" s="107"/>
      <c r="T301" s="521">
        <f t="shared" si="16"/>
        <v>0</v>
      </c>
      <c r="U301" s="177"/>
      <c r="V301" s="177"/>
      <c r="W301" s="177"/>
      <c r="X301" s="177"/>
      <c r="Y301" s="177"/>
      <c r="Z301" s="177"/>
      <c r="AA301" s="177"/>
      <c r="AB301" s="177"/>
      <c r="AC301" s="177"/>
      <c r="AD301" s="177"/>
      <c r="AE301" s="177"/>
      <c r="AF301" s="107"/>
      <c r="AG301" s="444">
        <f t="shared" si="17"/>
        <v>0</v>
      </c>
      <c r="AH301" s="177"/>
      <c r="AI301" s="177"/>
      <c r="AJ301" s="177"/>
      <c r="AK301" s="177"/>
      <c r="AL301" s="177"/>
      <c r="AM301" s="177"/>
      <c r="AN301" s="177"/>
      <c r="AO301" s="177"/>
      <c r="AP301" s="177"/>
      <c r="AQ301" s="177"/>
      <c r="AR301" s="177"/>
      <c r="AS301" s="107"/>
      <c r="AT301" s="444">
        <f t="shared" si="15"/>
        <v>0</v>
      </c>
      <c r="AU301" s="177"/>
      <c r="AV301" s="177"/>
      <c r="AW301" s="177"/>
      <c r="AX301" s="177"/>
      <c r="AY301" s="177"/>
      <c r="AZ301" s="177"/>
      <c r="BA301" s="177"/>
      <c r="BB301" s="177"/>
      <c r="BC301" s="177"/>
      <c r="BD301" s="177"/>
      <c r="BE301" s="228"/>
      <c r="BF301" s="237"/>
      <c r="BG301" s="229"/>
      <c r="BH301" s="229"/>
      <c r="BI301" s="108"/>
    </row>
    <row r="302" spans="1:61" s="100" customFormat="1" ht="15">
      <c r="A302" s="177"/>
      <c r="B302" s="177"/>
      <c r="C302" s="177"/>
      <c r="D302" s="177"/>
      <c r="E302" s="177"/>
      <c r="F302" s="177"/>
      <c r="G302" s="177"/>
      <c r="H302" s="177"/>
      <c r="I302" s="177"/>
      <c r="J302" s="177"/>
      <c r="K302" s="177"/>
      <c r="L302" s="177"/>
      <c r="M302" s="177"/>
      <c r="N302" s="177"/>
      <c r="O302" s="177"/>
      <c r="P302" s="177"/>
      <c r="Q302" s="177"/>
      <c r="R302" s="177"/>
      <c r="S302" s="107"/>
      <c r="T302" s="521">
        <f t="shared" si="16"/>
        <v>0</v>
      </c>
      <c r="U302" s="177"/>
      <c r="V302" s="177"/>
      <c r="W302" s="177"/>
      <c r="X302" s="177"/>
      <c r="Y302" s="177"/>
      <c r="Z302" s="177"/>
      <c r="AA302" s="177"/>
      <c r="AB302" s="177"/>
      <c r="AC302" s="177"/>
      <c r="AD302" s="177"/>
      <c r="AE302" s="177"/>
      <c r="AF302" s="107"/>
      <c r="AG302" s="444">
        <f t="shared" si="17"/>
        <v>0</v>
      </c>
      <c r="AH302" s="177"/>
      <c r="AI302" s="177"/>
      <c r="AJ302" s="177"/>
      <c r="AK302" s="177"/>
      <c r="AL302" s="177"/>
      <c r="AM302" s="177"/>
      <c r="AN302" s="177"/>
      <c r="AO302" s="177"/>
      <c r="AP302" s="177"/>
      <c r="AQ302" s="177"/>
      <c r="AR302" s="177"/>
      <c r="AS302" s="107"/>
      <c r="AT302" s="444">
        <f t="shared" si="15"/>
        <v>0</v>
      </c>
      <c r="AU302" s="177"/>
      <c r="AV302" s="177"/>
      <c r="AW302" s="177"/>
      <c r="AX302" s="177"/>
      <c r="AY302" s="177"/>
      <c r="AZ302" s="177"/>
      <c r="BA302" s="177"/>
      <c r="BB302" s="177"/>
      <c r="BC302" s="177"/>
      <c r="BD302" s="177"/>
      <c r="BE302" s="228"/>
      <c r="BF302" s="237"/>
      <c r="BG302" s="229"/>
      <c r="BH302" s="229"/>
      <c r="BI302" s="108"/>
    </row>
    <row r="303" spans="1:61" s="100" customFormat="1" ht="15">
      <c r="A303" s="177"/>
      <c r="B303" s="177"/>
      <c r="C303" s="177"/>
      <c r="D303" s="177"/>
      <c r="E303" s="177"/>
      <c r="F303" s="177"/>
      <c r="G303" s="177"/>
      <c r="H303" s="177"/>
      <c r="I303" s="177"/>
      <c r="J303" s="177"/>
      <c r="K303" s="177"/>
      <c r="L303" s="177"/>
      <c r="M303" s="177"/>
      <c r="N303" s="177"/>
      <c r="O303" s="177"/>
      <c r="P303" s="177"/>
      <c r="Q303" s="177"/>
      <c r="R303" s="177"/>
      <c r="S303" s="107"/>
      <c r="T303" s="521">
        <f t="shared" si="16"/>
        <v>0</v>
      </c>
      <c r="U303" s="177"/>
      <c r="V303" s="177"/>
      <c r="W303" s="177"/>
      <c r="X303" s="177"/>
      <c r="Y303" s="177"/>
      <c r="Z303" s="177"/>
      <c r="AA303" s="177"/>
      <c r="AB303" s="177"/>
      <c r="AC303" s="177"/>
      <c r="AD303" s="177"/>
      <c r="AE303" s="177"/>
      <c r="AF303" s="107"/>
      <c r="AG303" s="444">
        <f t="shared" si="17"/>
        <v>0</v>
      </c>
      <c r="AH303" s="177"/>
      <c r="AI303" s="177"/>
      <c r="AJ303" s="177"/>
      <c r="AK303" s="177"/>
      <c r="AL303" s="177"/>
      <c r="AM303" s="177"/>
      <c r="AN303" s="177"/>
      <c r="AO303" s="177"/>
      <c r="AP303" s="177"/>
      <c r="AQ303" s="177"/>
      <c r="AR303" s="177"/>
      <c r="AS303" s="107"/>
      <c r="AT303" s="444">
        <f t="shared" si="15"/>
        <v>0</v>
      </c>
      <c r="AU303" s="177"/>
      <c r="AV303" s="177"/>
      <c r="AW303" s="177"/>
      <c r="AX303" s="177"/>
      <c r="AY303" s="177"/>
      <c r="AZ303" s="177"/>
      <c r="BA303" s="177"/>
      <c r="BB303" s="177"/>
      <c r="BC303" s="177"/>
      <c r="BD303" s="177"/>
      <c r="BE303" s="228"/>
      <c r="BF303" s="237"/>
      <c r="BG303" s="229"/>
      <c r="BH303" s="229"/>
      <c r="BI303" s="108"/>
    </row>
    <row r="304" spans="1:61" s="100" customFormat="1" ht="15">
      <c r="A304" s="177"/>
      <c r="B304" s="177"/>
      <c r="C304" s="177"/>
      <c r="D304" s="177"/>
      <c r="E304" s="177"/>
      <c r="F304" s="177"/>
      <c r="G304" s="177"/>
      <c r="H304" s="177"/>
      <c r="I304" s="177"/>
      <c r="J304" s="177"/>
      <c r="K304" s="177"/>
      <c r="L304" s="177"/>
      <c r="M304" s="177"/>
      <c r="N304" s="177"/>
      <c r="O304" s="177"/>
      <c r="P304" s="177"/>
      <c r="Q304" s="177"/>
      <c r="R304" s="177"/>
      <c r="S304" s="107"/>
      <c r="T304" s="521">
        <f t="shared" si="16"/>
        <v>0</v>
      </c>
      <c r="U304" s="177"/>
      <c r="V304" s="177"/>
      <c r="W304" s="177"/>
      <c r="X304" s="177"/>
      <c r="Y304" s="177"/>
      <c r="Z304" s="177"/>
      <c r="AA304" s="177"/>
      <c r="AB304" s="177"/>
      <c r="AC304" s="177"/>
      <c r="AD304" s="177"/>
      <c r="AE304" s="177"/>
      <c r="AF304" s="107"/>
      <c r="AG304" s="444">
        <f t="shared" si="17"/>
        <v>0</v>
      </c>
      <c r="AH304" s="177"/>
      <c r="AI304" s="177"/>
      <c r="AJ304" s="177"/>
      <c r="AK304" s="177"/>
      <c r="AL304" s="177"/>
      <c r="AM304" s="177"/>
      <c r="AN304" s="177"/>
      <c r="AO304" s="177"/>
      <c r="AP304" s="177"/>
      <c r="AQ304" s="177"/>
      <c r="AR304" s="177"/>
      <c r="AS304" s="107"/>
      <c r="AT304" s="444">
        <f t="shared" si="15"/>
        <v>0</v>
      </c>
      <c r="AU304" s="177"/>
      <c r="AV304" s="177"/>
      <c r="AW304" s="177"/>
      <c r="AX304" s="177"/>
      <c r="AY304" s="177"/>
      <c r="AZ304" s="177"/>
      <c r="BA304" s="177"/>
      <c r="BB304" s="177"/>
      <c r="BC304" s="177"/>
      <c r="BD304" s="177"/>
      <c r="BE304" s="228"/>
      <c r="BF304" s="237"/>
      <c r="BG304" s="229"/>
      <c r="BH304" s="229"/>
      <c r="BI304" s="108"/>
    </row>
    <row r="305" spans="1:61" s="100" customFormat="1" ht="15">
      <c r="A305" s="177"/>
      <c r="B305" s="177"/>
      <c r="C305" s="177"/>
      <c r="D305" s="177"/>
      <c r="E305" s="177"/>
      <c r="F305" s="177"/>
      <c r="G305" s="177"/>
      <c r="H305" s="177"/>
      <c r="I305" s="177"/>
      <c r="J305" s="177"/>
      <c r="K305" s="177"/>
      <c r="L305" s="177"/>
      <c r="M305" s="177"/>
      <c r="N305" s="177"/>
      <c r="O305" s="177"/>
      <c r="P305" s="177"/>
      <c r="Q305" s="177"/>
      <c r="R305" s="177"/>
      <c r="S305" s="107"/>
      <c r="T305" s="521">
        <f t="shared" si="16"/>
        <v>0</v>
      </c>
      <c r="U305" s="177"/>
      <c r="V305" s="177"/>
      <c r="W305" s="177"/>
      <c r="X305" s="177"/>
      <c r="Y305" s="177"/>
      <c r="Z305" s="177"/>
      <c r="AA305" s="177"/>
      <c r="AB305" s="177"/>
      <c r="AC305" s="177"/>
      <c r="AD305" s="177"/>
      <c r="AE305" s="177"/>
      <c r="AF305" s="107"/>
      <c r="AG305" s="444">
        <f t="shared" si="17"/>
        <v>0</v>
      </c>
      <c r="AH305" s="177"/>
      <c r="AI305" s="177"/>
      <c r="AJ305" s="177"/>
      <c r="AK305" s="177"/>
      <c r="AL305" s="177"/>
      <c r="AM305" s="177"/>
      <c r="AN305" s="177"/>
      <c r="AO305" s="177"/>
      <c r="AP305" s="177"/>
      <c r="AQ305" s="177"/>
      <c r="AR305" s="177"/>
      <c r="AS305" s="107"/>
      <c r="AT305" s="444">
        <f t="shared" si="15"/>
        <v>0</v>
      </c>
      <c r="AU305" s="177"/>
      <c r="AV305" s="177"/>
      <c r="AW305" s="177"/>
      <c r="AX305" s="177"/>
      <c r="AY305" s="177"/>
      <c r="AZ305" s="177"/>
      <c r="BA305" s="177"/>
      <c r="BB305" s="177"/>
      <c r="BC305" s="177"/>
      <c r="BD305" s="177"/>
      <c r="BE305" s="228"/>
      <c r="BF305" s="237"/>
      <c r="BG305" s="229"/>
      <c r="BH305" s="229"/>
      <c r="BI305" s="108"/>
    </row>
    <row r="306" spans="1:61" s="100" customFormat="1" ht="15">
      <c r="A306" s="177"/>
      <c r="B306" s="177"/>
      <c r="C306" s="177"/>
      <c r="D306" s="177"/>
      <c r="E306" s="177"/>
      <c r="F306" s="177"/>
      <c r="G306" s="177"/>
      <c r="H306" s="177"/>
      <c r="I306" s="177"/>
      <c r="J306" s="177"/>
      <c r="K306" s="177"/>
      <c r="L306" s="177"/>
      <c r="M306" s="177"/>
      <c r="N306" s="177"/>
      <c r="O306" s="177"/>
      <c r="P306" s="177"/>
      <c r="Q306" s="177"/>
      <c r="R306" s="177"/>
      <c r="S306" s="107"/>
      <c r="T306" s="521">
        <f t="shared" si="16"/>
        <v>0</v>
      </c>
      <c r="U306" s="177"/>
      <c r="V306" s="177"/>
      <c r="W306" s="177"/>
      <c r="X306" s="177"/>
      <c r="Y306" s="177"/>
      <c r="Z306" s="177"/>
      <c r="AA306" s="177"/>
      <c r="AB306" s="177"/>
      <c r="AC306" s="177"/>
      <c r="AD306" s="177"/>
      <c r="AE306" s="177"/>
      <c r="AF306" s="107"/>
      <c r="AG306" s="444">
        <f t="shared" si="17"/>
        <v>0</v>
      </c>
      <c r="AH306" s="177"/>
      <c r="AI306" s="177"/>
      <c r="AJ306" s="177"/>
      <c r="AK306" s="177"/>
      <c r="AL306" s="177"/>
      <c r="AM306" s="177"/>
      <c r="AN306" s="177"/>
      <c r="AO306" s="177"/>
      <c r="AP306" s="177"/>
      <c r="AQ306" s="177"/>
      <c r="AR306" s="177"/>
      <c r="AS306" s="107"/>
      <c r="AT306" s="444">
        <f t="shared" ref="AT306:AT369" si="18">SUM($AH306:$AR306)</f>
        <v>0</v>
      </c>
      <c r="AU306" s="177"/>
      <c r="AV306" s="177"/>
      <c r="AW306" s="177"/>
      <c r="AX306" s="177"/>
      <c r="AY306" s="177"/>
      <c r="AZ306" s="177"/>
      <c r="BA306" s="177"/>
      <c r="BB306" s="177"/>
      <c r="BC306" s="177"/>
      <c r="BD306" s="177"/>
      <c r="BE306" s="228"/>
      <c r="BF306" s="237"/>
      <c r="BG306" s="229"/>
      <c r="BH306" s="229"/>
      <c r="BI306" s="108"/>
    </row>
    <row r="307" spans="1:61" s="100" customFormat="1" ht="15">
      <c r="A307" s="177"/>
      <c r="B307" s="177"/>
      <c r="C307" s="177"/>
      <c r="D307" s="177"/>
      <c r="E307" s="177"/>
      <c r="F307" s="177"/>
      <c r="G307" s="177"/>
      <c r="H307" s="177"/>
      <c r="I307" s="177"/>
      <c r="J307" s="177"/>
      <c r="K307" s="177"/>
      <c r="L307" s="177"/>
      <c r="M307" s="177"/>
      <c r="N307" s="177"/>
      <c r="O307" s="177"/>
      <c r="P307" s="177"/>
      <c r="Q307" s="177"/>
      <c r="R307" s="177"/>
      <c r="S307" s="107"/>
      <c r="T307" s="521">
        <f t="shared" si="16"/>
        <v>0</v>
      </c>
      <c r="U307" s="177"/>
      <c r="V307" s="177"/>
      <c r="W307" s="177"/>
      <c r="X307" s="177"/>
      <c r="Y307" s="177"/>
      <c r="Z307" s="177"/>
      <c r="AA307" s="177"/>
      <c r="AB307" s="177"/>
      <c r="AC307" s="177"/>
      <c r="AD307" s="177"/>
      <c r="AE307" s="177"/>
      <c r="AF307" s="107"/>
      <c r="AG307" s="444">
        <f t="shared" si="17"/>
        <v>0</v>
      </c>
      <c r="AH307" s="177"/>
      <c r="AI307" s="177"/>
      <c r="AJ307" s="177"/>
      <c r="AK307" s="177"/>
      <c r="AL307" s="177"/>
      <c r="AM307" s="177"/>
      <c r="AN307" s="177"/>
      <c r="AO307" s="177"/>
      <c r="AP307" s="177"/>
      <c r="AQ307" s="177"/>
      <c r="AR307" s="177"/>
      <c r="AS307" s="107"/>
      <c r="AT307" s="444">
        <f t="shared" si="18"/>
        <v>0</v>
      </c>
      <c r="AU307" s="177"/>
      <c r="AV307" s="177"/>
      <c r="AW307" s="177"/>
      <c r="AX307" s="177"/>
      <c r="AY307" s="177"/>
      <c r="AZ307" s="177"/>
      <c r="BA307" s="177"/>
      <c r="BB307" s="177"/>
      <c r="BC307" s="177"/>
      <c r="BD307" s="177"/>
      <c r="BE307" s="228"/>
      <c r="BF307" s="237"/>
      <c r="BG307" s="229"/>
      <c r="BH307" s="229"/>
      <c r="BI307" s="108"/>
    </row>
    <row r="308" spans="1:61" s="100" customFormat="1" ht="15">
      <c r="A308" s="177"/>
      <c r="B308" s="177"/>
      <c r="C308" s="177"/>
      <c r="D308" s="177"/>
      <c r="E308" s="177"/>
      <c r="F308" s="177"/>
      <c r="G308" s="177"/>
      <c r="H308" s="177"/>
      <c r="I308" s="177"/>
      <c r="J308" s="177"/>
      <c r="K308" s="177"/>
      <c r="L308" s="177"/>
      <c r="M308" s="177"/>
      <c r="N308" s="177"/>
      <c r="O308" s="177"/>
      <c r="P308" s="177"/>
      <c r="Q308" s="177"/>
      <c r="R308" s="177"/>
      <c r="S308" s="107"/>
      <c r="T308" s="521">
        <f t="shared" si="16"/>
        <v>0</v>
      </c>
      <c r="U308" s="177"/>
      <c r="V308" s="177"/>
      <c r="W308" s="177"/>
      <c r="X308" s="177"/>
      <c r="Y308" s="177"/>
      <c r="Z308" s="177"/>
      <c r="AA308" s="177"/>
      <c r="AB308" s="177"/>
      <c r="AC308" s="177"/>
      <c r="AD308" s="177"/>
      <c r="AE308" s="177"/>
      <c r="AF308" s="107"/>
      <c r="AG308" s="444">
        <f t="shared" si="17"/>
        <v>0</v>
      </c>
      <c r="AH308" s="177"/>
      <c r="AI308" s="177"/>
      <c r="AJ308" s="177"/>
      <c r="AK308" s="177"/>
      <c r="AL308" s="177"/>
      <c r="AM308" s="177"/>
      <c r="AN308" s="177"/>
      <c r="AO308" s="177"/>
      <c r="AP308" s="177"/>
      <c r="AQ308" s="177"/>
      <c r="AR308" s="177"/>
      <c r="AS308" s="107"/>
      <c r="AT308" s="444">
        <f t="shared" si="18"/>
        <v>0</v>
      </c>
      <c r="AU308" s="177"/>
      <c r="AV308" s="177"/>
      <c r="AW308" s="177"/>
      <c r="AX308" s="177"/>
      <c r="AY308" s="177"/>
      <c r="AZ308" s="177"/>
      <c r="BA308" s="177"/>
      <c r="BB308" s="177"/>
      <c r="BC308" s="177"/>
      <c r="BD308" s="177"/>
      <c r="BE308" s="228"/>
      <c r="BF308" s="237"/>
      <c r="BG308" s="229"/>
      <c r="BH308" s="229"/>
      <c r="BI308" s="108"/>
    </row>
    <row r="309" spans="1:61" s="100" customFormat="1" ht="15">
      <c r="A309" s="177"/>
      <c r="B309" s="177"/>
      <c r="C309" s="177"/>
      <c r="D309" s="177"/>
      <c r="E309" s="177"/>
      <c r="F309" s="177"/>
      <c r="G309" s="177"/>
      <c r="H309" s="177"/>
      <c r="I309" s="177"/>
      <c r="J309" s="177"/>
      <c r="K309" s="177"/>
      <c r="L309" s="177"/>
      <c r="M309" s="177"/>
      <c r="N309" s="177"/>
      <c r="O309" s="177"/>
      <c r="P309" s="177"/>
      <c r="Q309" s="177"/>
      <c r="R309" s="177"/>
      <c r="S309" s="107"/>
      <c r="T309" s="521">
        <f t="shared" si="16"/>
        <v>0</v>
      </c>
      <c r="U309" s="177"/>
      <c r="V309" s="177"/>
      <c r="W309" s="177"/>
      <c r="X309" s="177"/>
      <c r="Y309" s="177"/>
      <c r="Z309" s="177"/>
      <c r="AA309" s="177"/>
      <c r="AB309" s="177"/>
      <c r="AC309" s="177"/>
      <c r="AD309" s="177"/>
      <c r="AE309" s="177"/>
      <c r="AF309" s="107"/>
      <c r="AG309" s="444">
        <f t="shared" si="17"/>
        <v>0</v>
      </c>
      <c r="AH309" s="177"/>
      <c r="AI309" s="177"/>
      <c r="AJ309" s="177"/>
      <c r="AK309" s="177"/>
      <c r="AL309" s="177"/>
      <c r="AM309" s="177"/>
      <c r="AN309" s="177"/>
      <c r="AO309" s="177"/>
      <c r="AP309" s="177"/>
      <c r="AQ309" s="177"/>
      <c r="AR309" s="177"/>
      <c r="AS309" s="107"/>
      <c r="AT309" s="444">
        <f t="shared" si="18"/>
        <v>0</v>
      </c>
      <c r="AU309" s="177"/>
      <c r="AV309" s="177"/>
      <c r="AW309" s="177"/>
      <c r="AX309" s="177"/>
      <c r="AY309" s="177"/>
      <c r="AZ309" s="177"/>
      <c r="BA309" s="177"/>
      <c r="BB309" s="177"/>
      <c r="BC309" s="177"/>
      <c r="BD309" s="177"/>
      <c r="BE309" s="228"/>
      <c r="BF309" s="237"/>
      <c r="BG309" s="229"/>
      <c r="BH309" s="229"/>
      <c r="BI309" s="108"/>
    </row>
    <row r="310" spans="1:61" s="100" customFormat="1" ht="15">
      <c r="A310" s="177"/>
      <c r="B310" s="177"/>
      <c r="C310" s="177"/>
      <c r="D310" s="177"/>
      <c r="E310" s="177"/>
      <c r="F310" s="177"/>
      <c r="G310" s="177"/>
      <c r="H310" s="177"/>
      <c r="I310" s="177"/>
      <c r="J310" s="177"/>
      <c r="K310" s="177"/>
      <c r="L310" s="177"/>
      <c r="M310" s="177"/>
      <c r="N310" s="177"/>
      <c r="O310" s="177"/>
      <c r="P310" s="177"/>
      <c r="Q310" s="177"/>
      <c r="R310" s="177"/>
      <c r="S310" s="107"/>
      <c r="T310" s="521">
        <f t="shared" si="16"/>
        <v>0</v>
      </c>
      <c r="U310" s="177"/>
      <c r="V310" s="177"/>
      <c r="W310" s="177"/>
      <c r="X310" s="177"/>
      <c r="Y310" s="177"/>
      <c r="Z310" s="177"/>
      <c r="AA310" s="177"/>
      <c r="AB310" s="177"/>
      <c r="AC310" s="177"/>
      <c r="AD310" s="177"/>
      <c r="AE310" s="177"/>
      <c r="AF310" s="107"/>
      <c r="AG310" s="444">
        <f t="shared" si="17"/>
        <v>0</v>
      </c>
      <c r="AH310" s="177"/>
      <c r="AI310" s="177"/>
      <c r="AJ310" s="177"/>
      <c r="AK310" s="177"/>
      <c r="AL310" s="177"/>
      <c r="AM310" s="177"/>
      <c r="AN310" s="177"/>
      <c r="AO310" s="177"/>
      <c r="AP310" s="177"/>
      <c r="AQ310" s="177"/>
      <c r="AR310" s="177"/>
      <c r="AS310" s="107"/>
      <c r="AT310" s="444">
        <f t="shared" si="18"/>
        <v>0</v>
      </c>
      <c r="AU310" s="177"/>
      <c r="AV310" s="177"/>
      <c r="AW310" s="177"/>
      <c r="AX310" s="177"/>
      <c r="AY310" s="177"/>
      <c r="AZ310" s="177"/>
      <c r="BA310" s="177"/>
      <c r="BB310" s="177"/>
      <c r="BC310" s="177"/>
      <c r="BD310" s="177"/>
      <c r="BE310" s="228"/>
      <c r="BF310" s="237"/>
      <c r="BG310" s="229"/>
      <c r="BH310" s="229"/>
      <c r="BI310" s="108"/>
    </row>
    <row r="311" spans="1:61" s="100" customFormat="1" ht="15">
      <c r="A311" s="177"/>
      <c r="B311" s="177"/>
      <c r="C311" s="177"/>
      <c r="D311" s="177"/>
      <c r="E311" s="177"/>
      <c r="F311" s="177"/>
      <c r="G311" s="177"/>
      <c r="H311" s="177"/>
      <c r="I311" s="177"/>
      <c r="J311" s="177"/>
      <c r="K311" s="177"/>
      <c r="L311" s="177"/>
      <c r="M311" s="177"/>
      <c r="N311" s="177"/>
      <c r="O311" s="177"/>
      <c r="P311" s="177"/>
      <c r="Q311" s="177"/>
      <c r="R311" s="177"/>
      <c r="S311" s="107"/>
      <c r="T311" s="521">
        <f t="shared" si="16"/>
        <v>0</v>
      </c>
      <c r="U311" s="177"/>
      <c r="V311" s="177"/>
      <c r="W311" s="177"/>
      <c r="X311" s="177"/>
      <c r="Y311" s="177"/>
      <c r="Z311" s="177"/>
      <c r="AA311" s="177"/>
      <c r="AB311" s="177"/>
      <c r="AC311" s="177"/>
      <c r="AD311" s="177"/>
      <c r="AE311" s="177"/>
      <c r="AF311" s="107"/>
      <c r="AG311" s="444">
        <f t="shared" si="17"/>
        <v>0</v>
      </c>
      <c r="AH311" s="177"/>
      <c r="AI311" s="177"/>
      <c r="AJ311" s="177"/>
      <c r="AK311" s="177"/>
      <c r="AL311" s="177"/>
      <c r="AM311" s="177"/>
      <c r="AN311" s="177"/>
      <c r="AO311" s="177"/>
      <c r="AP311" s="177"/>
      <c r="AQ311" s="177"/>
      <c r="AR311" s="177"/>
      <c r="AS311" s="107"/>
      <c r="AT311" s="444">
        <f t="shared" si="18"/>
        <v>0</v>
      </c>
      <c r="AU311" s="177"/>
      <c r="AV311" s="177"/>
      <c r="AW311" s="177"/>
      <c r="AX311" s="177"/>
      <c r="AY311" s="177"/>
      <c r="AZ311" s="177"/>
      <c r="BA311" s="177"/>
      <c r="BB311" s="177"/>
      <c r="BC311" s="177"/>
      <c r="BD311" s="177"/>
      <c r="BE311" s="228"/>
      <c r="BF311" s="237"/>
      <c r="BG311" s="229"/>
      <c r="BH311" s="229"/>
      <c r="BI311" s="108"/>
    </row>
    <row r="312" spans="1:61" s="100" customFormat="1" ht="15">
      <c r="A312" s="177"/>
      <c r="B312" s="177"/>
      <c r="C312" s="177"/>
      <c r="D312" s="177"/>
      <c r="E312" s="177"/>
      <c r="F312" s="177"/>
      <c r="G312" s="177"/>
      <c r="H312" s="177"/>
      <c r="I312" s="177"/>
      <c r="J312" s="177"/>
      <c r="K312" s="177"/>
      <c r="L312" s="177"/>
      <c r="M312" s="177"/>
      <c r="N312" s="177"/>
      <c r="O312" s="177"/>
      <c r="P312" s="177"/>
      <c r="Q312" s="177"/>
      <c r="R312" s="177"/>
      <c r="S312" s="107"/>
      <c r="T312" s="521">
        <f t="shared" ref="T312:T375" si="19">SUM($H312:$R312)</f>
        <v>0</v>
      </c>
      <c r="U312" s="177"/>
      <c r="V312" s="177"/>
      <c r="W312" s="177"/>
      <c r="X312" s="177"/>
      <c r="Y312" s="177"/>
      <c r="Z312" s="177"/>
      <c r="AA312" s="177"/>
      <c r="AB312" s="177"/>
      <c r="AC312" s="177"/>
      <c r="AD312" s="177"/>
      <c r="AE312" s="177"/>
      <c r="AF312" s="107"/>
      <c r="AG312" s="444">
        <f t="shared" ref="AG312:AG375" si="20">SUM($U312:$AE312)</f>
        <v>0</v>
      </c>
      <c r="AH312" s="177"/>
      <c r="AI312" s="177"/>
      <c r="AJ312" s="177"/>
      <c r="AK312" s="177"/>
      <c r="AL312" s="177"/>
      <c r="AM312" s="177"/>
      <c r="AN312" s="177"/>
      <c r="AO312" s="177"/>
      <c r="AP312" s="177"/>
      <c r="AQ312" s="177"/>
      <c r="AR312" s="177"/>
      <c r="AS312" s="107"/>
      <c r="AT312" s="444">
        <f t="shared" si="18"/>
        <v>0</v>
      </c>
      <c r="AU312" s="177"/>
      <c r="AV312" s="177"/>
      <c r="AW312" s="177"/>
      <c r="AX312" s="177"/>
      <c r="AY312" s="177"/>
      <c r="AZ312" s="177"/>
      <c r="BA312" s="177"/>
      <c r="BB312" s="177"/>
      <c r="BC312" s="177"/>
      <c r="BD312" s="177"/>
      <c r="BE312" s="228"/>
      <c r="BF312" s="237"/>
      <c r="BG312" s="229"/>
      <c r="BH312" s="229"/>
      <c r="BI312" s="108"/>
    </row>
    <row r="313" spans="1:61" s="100" customFormat="1" ht="15">
      <c r="A313" s="177"/>
      <c r="B313" s="177"/>
      <c r="C313" s="177"/>
      <c r="D313" s="177"/>
      <c r="E313" s="177"/>
      <c r="F313" s="177"/>
      <c r="G313" s="177"/>
      <c r="H313" s="177"/>
      <c r="I313" s="177"/>
      <c r="J313" s="177"/>
      <c r="K313" s="177"/>
      <c r="L313" s="177"/>
      <c r="M313" s="177"/>
      <c r="N313" s="177"/>
      <c r="O313" s="177"/>
      <c r="P313" s="177"/>
      <c r="Q313" s="177"/>
      <c r="R313" s="177"/>
      <c r="S313" s="107"/>
      <c r="T313" s="521">
        <f t="shared" si="19"/>
        <v>0</v>
      </c>
      <c r="U313" s="177"/>
      <c r="V313" s="177"/>
      <c r="W313" s="177"/>
      <c r="X313" s="177"/>
      <c r="Y313" s="177"/>
      <c r="Z313" s="177"/>
      <c r="AA313" s="177"/>
      <c r="AB313" s="177"/>
      <c r="AC313" s="177"/>
      <c r="AD313" s="177"/>
      <c r="AE313" s="177"/>
      <c r="AF313" s="107"/>
      <c r="AG313" s="444">
        <f t="shared" si="20"/>
        <v>0</v>
      </c>
      <c r="AH313" s="177"/>
      <c r="AI313" s="177"/>
      <c r="AJ313" s="177"/>
      <c r="AK313" s="177"/>
      <c r="AL313" s="177"/>
      <c r="AM313" s="177"/>
      <c r="AN313" s="177"/>
      <c r="AO313" s="177"/>
      <c r="AP313" s="177"/>
      <c r="AQ313" s="177"/>
      <c r="AR313" s="177"/>
      <c r="AS313" s="107"/>
      <c r="AT313" s="444">
        <f t="shared" si="18"/>
        <v>0</v>
      </c>
      <c r="AU313" s="177"/>
      <c r="AV313" s="177"/>
      <c r="AW313" s="177"/>
      <c r="AX313" s="177"/>
      <c r="AY313" s="177"/>
      <c r="AZ313" s="177"/>
      <c r="BA313" s="177"/>
      <c r="BB313" s="177"/>
      <c r="BC313" s="177"/>
      <c r="BD313" s="177"/>
      <c r="BE313" s="228"/>
      <c r="BF313" s="237"/>
      <c r="BG313" s="229"/>
      <c r="BH313" s="229"/>
      <c r="BI313" s="108"/>
    </row>
    <row r="314" spans="1:61" s="100" customFormat="1" ht="15">
      <c r="A314" s="177"/>
      <c r="B314" s="177"/>
      <c r="C314" s="177"/>
      <c r="D314" s="177"/>
      <c r="E314" s="177"/>
      <c r="F314" s="177"/>
      <c r="G314" s="177"/>
      <c r="H314" s="177"/>
      <c r="I314" s="177"/>
      <c r="J314" s="177"/>
      <c r="K314" s="177"/>
      <c r="L314" s="177"/>
      <c r="M314" s="177"/>
      <c r="N314" s="177"/>
      <c r="O314" s="177"/>
      <c r="P314" s="177"/>
      <c r="Q314" s="177"/>
      <c r="R314" s="177"/>
      <c r="S314" s="107"/>
      <c r="T314" s="521">
        <f t="shared" si="19"/>
        <v>0</v>
      </c>
      <c r="U314" s="177"/>
      <c r="V314" s="177"/>
      <c r="W314" s="177"/>
      <c r="X314" s="177"/>
      <c r="Y314" s="177"/>
      <c r="Z314" s="177"/>
      <c r="AA314" s="177"/>
      <c r="AB314" s="177"/>
      <c r="AC314" s="177"/>
      <c r="AD314" s="177"/>
      <c r="AE314" s="177"/>
      <c r="AF314" s="107"/>
      <c r="AG314" s="444">
        <f t="shared" si="20"/>
        <v>0</v>
      </c>
      <c r="AH314" s="177"/>
      <c r="AI314" s="177"/>
      <c r="AJ314" s="177"/>
      <c r="AK314" s="177"/>
      <c r="AL314" s="177"/>
      <c r="AM314" s="177"/>
      <c r="AN314" s="177"/>
      <c r="AO314" s="177"/>
      <c r="AP314" s="177"/>
      <c r="AQ314" s="177"/>
      <c r="AR314" s="177"/>
      <c r="AS314" s="107"/>
      <c r="AT314" s="444">
        <f t="shared" si="18"/>
        <v>0</v>
      </c>
      <c r="AU314" s="177"/>
      <c r="AV314" s="177"/>
      <c r="AW314" s="177"/>
      <c r="AX314" s="177"/>
      <c r="AY314" s="177"/>
      <c r="AZ314" s="177"/>
      <c r="BA314" s="177"/>
      <c r="BB314" s="177"/>
      <c r="BC314" s="177"/>
      <c r="BD314" s="177"/>
      <c r="BE314" s="228"/>
      <c r="BF314" s="237"/>
      <c r="BG314" s="229"/>
      <c r="BH314" s="229"/>
      <c r="BI314" s="108"/>
    </row>
    <row r="315" spans="1:61" s="100" customFormat="1" ht="15">
      <c r="A315" s="177"/>
      <c r="B315" s="177"/>
      <c r="C315" s="177"/>
      <c r="D315" s="177"/>
      <c r="E315" s="177"/>
      <c r="F315" s="177"/>
      <c r="G315" s="177"/>
      <c r="H315" s="177"/>
      <c r="I315" s="177"/>
      <c r="J315" s="177"/>
      <c r="K315" s="177"/>
      <c r="L315" s="177"/>
      <c r="M315" s="177"/>
      <c r="N315" s="177"/>
      <c r="O315" s="177"/>
      <c r="P315" s="177"/>
      <c r="Q315" s="177"/>
      <c r="R315" s="177"/>
      <c r="S315" s="107"/>
      <c r="T315" s="521">
        <f t="shared" si="19"/>
        <v>0</v>
      </c>
      <c r="U315" s="177"/>
      <c r="V315" s="177"/>
      <c r="W315" s="177"/>
      <c r="X315" s="177"/>
      <c r="Y315" s="177"/>
      <c r="Z315" s="177"/>
      <c r="AA315" s="177"/>
      <c r="AB315" s="177"/>
      <c r="AC315" s="177"/>
      <c r="AD315" s="177"/>
      <c r="AE315" s="177"/>
      <c r="AF315" s="107"/>
      <c r="AG315" s="444">
        <f t="shared" si="20"/>
        <v>0</v>
      </c>
      <c r="AH315" s="177"/>
      <c r="AI315" s="177"/>
      <c r="AJ315" s="177"/>
      <c r="AK315" s="177"/>
      <c r="AL315" s="177"/>
      <c r="AM315" s="177"/>
      <c r="AN315" s="177"/>
      <c r="AO315" s="177"/>
      <c r="AP315" s="177"/>
      <c r="AQ315" s="177"/>
      <c r="AR315" s="177"/>
      <c r="AS315" s="107"/>
      <c r="AT315" s="444">
        <f t="shared" si="18"/>
        <v>0</v>
      </c>
      <c r="AU315" s="177"/>
      <c r="AV315" s="177"/>
      <c r="AW315" s="177"/>
      <c r="AX315" s="177"/>
      <c r="AY315" s="177"/>
      <c r="AZ315" s="177"/>
      <c r="BA315" s="177"/>
      <c r="BB315" s="177"/>
      <c r="BC315" s="177"/>
      <c r="BD315" s="177"/>
      <c r="BE315" s="228"/>
      <c r="BF315" s="237"/>
      <c r="BG315" s="229"/>
      <c r="BH315" s="229"/>
      <c r="BI315" s="108"/>
    </row>
    <row r="316" spans="1:61" s="100" customFormat="1" ht="15">
      <c r="A316" s="177"/>
      <c r="B316" s="177"/>
      <c r="C316" s="177"/>
      <c r="D316" s="177"/>
      <c r="E316" s="177"/>
      <c r="F316" s="177"/>
      <c r="G316" s="177"/>
      <c r="H316" s="177"/>
      <c r="I316" s="177"/>
      <c r="J316" s="177"/>
      <c r="K316" s="177"/>
      <c r="L316" s="177"/>
      <c r="M316" s="177"/>
      <c r="N316" s="177"/>
      <c r="O316" s="177"/>
      <c r="P316" s="177"/>
      <c r="Q316" s="177"/>
      <c r="R316" s="177"/>
      <c r="S316" s="107"/>
      <c r="T316" s="521">
        <f t="shared" si="19"/>
        <v>0</v>
      </c>
      <c r="U316" s="177"/>
      <c r="V316" s="177"/>
      <c r="W316" s="177"/>
      <c r="X316" s="177"/>
      <c r="Y316" s="177"/>
      <c r="Z316" s="177"/>
      <c r="AA316" s="177"/>
      <c r="AB316" s="177"/>
      <c r="AC316" s="177"/>
      <c r="AD316" s="177"/>
      <c r="AE316" s="177"/>
      <c r="AF316" s="107"/>
      <c r="AG316" s="444">
        <f t="shared" si="20"/>
        <v>0</v>
      </c>
      <c r="AH316" s="177"/>
      <c r="AI316" s="177"/>
      <c r="AJ316" s="177"/>
      <c r="AK316" s="177"/>
      <c r="AL316" s="177"/>
      <c r="AM316" s="177"/>
      <c r="AN316" s="177"/>
      <c r="AO316" s="177"/>
      <c r="AP316" s="177"/>
      <c r="AQ316" s="177"/>
      <c r="AR316" s="177"/>
      <c r="AS316" s="107"/>
      <c r="AT316" s="444">
        <f t="shared" si="18"/>
        <v>0</v>
      </c>
      <c r="AU316" s="177"/>
      <c r="AV316" s="177"/>
      <c r="AW316" s="177"/>
      <c r="AX316" s="177"/>
      <c r="AY316" s="177"/>
      <c r="AZ316" s="177"/>
      <c r="BA316" s="177"/>
      <c r="BB316" s="177"/>
      <c r="BC316" s="177"/>
      <c r="BD316" s="177"/>
      <c r="BE316" s="228"/>
      <c r="BF316" s="237"/>
      <c r="BG316" s="229"/>
      <c r="BH316" s="229"/>
      <c r="BI316" s="108"/>
    </row>
    <row r="317" spans="1:61" s="100" customFormat="1" ht="15">
      <c r="A317" s="177"/>
      <c r="B317" s="177"/>
      <c r="C317" s="177"/>
      <c r="D317" s="177"/>
      <c r="E317" s="177"/>
      <c r="F317" s="177"/>
      <c r="G317" s="177"/>
      <c r="H317" s="177"/>
      <c r="I317" s="177"/>
      <c r="J317" s="177"/>
      <c r="K317" s="177"/>
      <c r="L317" s="177"/>
      <c r="M317" s="177"/>
      <c r="N317" s="177"/>
      <c r="O317" s="177"/>
      <c r="P317" s="177"/>
      <c r="Q317" s="177"/>
      <c r="R317" s="177"/>
      <c r="S317" s="107"/>
      <c r="T317" s="521">
        <f t="shared" si="19"/>
        <v>0</v>
      </c>
      <c r="U317" s="177"/>
      <c r="V317" s="177"/>
      <c r="W317" s="177"/>
      <c r="X317" s="177"/>
      <c r="Y317" s="177"/>
      <c r="Z317" s="177"/>
      <c r="AA317" s="177"/>
      <c r="AB317" s="177"/>
      <c r="AC317" s="177"/>
      <c r="AD317" s="177"/>
      <c r="AE317" s="177"/>
      <c r="AF317" s="107"/>
      <c r="AG317" s="444">
        <f t="shared" si="20"/>
        <v>0</v>
      </c>
      <c r="AH317" s="177"/>
      <c r="AI317" s="177"/>
      <c r="AJ317" s="177"/>
      <c r="AK317" s="177"/>
      <c r="AL317" s="177"/>
      <c r="AM317" s="177"/>
      <c r="AN317" s="177"/>
      <c r="AO317" s="177"/>
      <c r="AP317" s="177"/>
      <c r="AQ317" s="177"/>
      <c r="AR317" s="177"/>
      <c r="AS317" s="107"/>
      <c r="AT317" s="444">
        <f t="shared" si="18"/>
        <v>0</v>
      </c>
      <c r="AU317" s="177"/>
      <c r="AV317" s="177"/>
      <c r="AW317" s="177"/>
      <c r="AX317" s="177"/>
      <c r="AY317" s="177"/>
      <c r="AZ317" s="177"/>
      <c r="BA317" s="177"/>
      <c r="BB317" s="177"/>
      <c r="BC317" s="177"/>
      <c r="BD317" s="177"/>
      <c r="BE317" s="228"/>
      <c r="BF317" s="237"/>
      <c r="BG317" s="229"/>
      <c r="BH317" s="229"/>
      <c r="BI317" s="108"/>
    </row>
    <row r="318" spans="1:61" s="100" customFormat="1" ht="15">
      <c r="A318" s="177"/>
      <c r="B318" s="177"/>
      <c r="C318" s="177"/>
      <c r="D318" s="177"/>
      <c r="E318" s="177"/>
      <c r="F318" s="177"/>
      <c r="G318" s="177"/>
      <c r="H318" s="177"/>
      <c r="I318" s="177"/>
      <c r="J318" s="177"/>
      <c r="K318" s="177"/>
      <c r="L318" s="177"/>
      <c r="M318" s="177"/>
      <c r="N318" s="177"/>
      <c r="O318" s="177"/>
      <c r="P318" s="177"/>
      <c r="Q318" s="177"/>
      <c r="R318" s="177"/>
      <c r="S318" s="107"/>
      <c r="T318" s="521">
        <f t="shared" si="19"/>
        <v>0</v>
      </c>
      <c r="U318" s="177"/>
      <c r="V318" s="177"/>
      <c r="W318" s="177"/>
      <c r="X318" s="177"/>
      <c r="Y318" s="177"/>
      <c r="Z318" s="177"/>
      <c r="AA318" s="177"/>
      <c r="AB318" s="177"/>
      <c r="AC318" s="177"/>
      <c r="AD318" s="177"/>
      <c r="AE318" s="177"/>
      <c r="AF318" s="107"/>
      <c r="AG318" s="444">
        <f t="shared" si="20"/>
        <v>0</v>
      </c>
      <c r="AH318" s="177"/>
      <c r="AI318" s="177"/>
      <c r="AJ318" s="177"/>
      <c r="AK318" s="177"/>
      <c r="AL318" s="177"/>
      <c r="AM318" s="177"/>
      <c r="AN318" s="177"/>
      <c r="AO318" s="177"/>
      <c r="AP318" s="177"/>
      <c r="AQ318" s="177"/>
      <c r="AR318" s="177"/>
      <c r="AS318" s="107"/>
      <c r="AT318" s="444">
        <f t="shared" si="18"/>
        <v>0</v>
      </c>
      <c r="AU318" s="177"/>
      <c r="AV318" s="177"/>
      <c r="AW318" s="177"/>
      <c r="AX318" s="177"/>
      <c r="AY318" s="177"/>
      <c r="AZ318" s="177"/>
      <c r="BA318" s="177"/>
      <c r="BB318" s="177"/>
      <c r="BC318" s="177"/>
      <c r="BD318" s="177"/>
      <c r="BE318" s="228"/>
      <c r="BF318" s="237"/>
      <c r="BG318" s="229"/>
      <c r="BH318" s="229"/>
      <c r="BI318" s="108"/>
    </row>
    <row r="319" spans="1:61" s="100" customFormat="1" ht="15">
      <c r="A319" s="177"/>
      <c r="B319" s="177"/>
      <c r="C319" s="177"/>
      <c r="D319" s="177"/>
      <c r="E319" s="177"/>
      <c r="F319" s="177"/>
      <c r="G319" s="177"/>
      <c r="H319" s="177"/>
      <c r="I319" s="177"/>
      <c r="J319" s="177"/>
      <c r="K319" s="177"/>
      <c r="L319" s="177"/>
      <c r="M319" s="177"/>
      <c r="N319" s="177"/>
      <c r="O319" s="177"/>
      <c r="P319" s="177"/>
      <c r="Q319" s="177"/>
      <c r="R319" s="177"/>
      <c r="S319" s="107"/>
      <c r="T319" s="521">
        <f t="shared" si="19"/>
        <v>0</v>
      </c>
      <c r="U319" s="177"/>
      <c r="V319" s="177"/>
      <c r="W319" s="177"/>
      <c r="X319" s="177"/>
      <c r="Y319" s="177"/>
      <c r="Z319" s="177"/>
      <c r="AA319" s="177"/>
      <c r="AB319" s="177"/>
      <c r="AC319" s="177"/>
      <c r="AD319" s="177"/>
      <c r="AE319" s="177"/>
      <c r="AF319" s="107"/>
      <c r="AG319" s="444">
        <f t="shared" si="20"/>
        <v>0</v>
      </c>
      <c r="AH319" s="177"/>
      <c r="AI319" s="177"/>
      <c r="AJ319" s="177"/>
      <c r="AK319" s="177"/>
      <c r="AL319" s="177"/>
      <c r="AM319" s="177"/>
      <c r="AN319" s="177"/>
      <c r="AO319" s="177"/>
      <c r="AP319" s="177"/>
      <c r="AQ319" s="177"/>
      <c r="AR319" s="177"/>
      <c r="AS319" s="107"/>
      <c r="AT319" s="444">
        <f t="shared" si="18"/>
        <v>0</v>
      </c>
      <c r="AU319" s="177"/>
      <c r="AV319" s="177"/>
      <c r="AW319" s="177"/>
      <c r="AX319" s="177"/>
      <c r="AY319" s="177"/>
      <c r="AZ319" s="177"/>
      <c r="BA319" s="177"/>
      <c r="BB319" s="177"/>
      <c r="BC319" s="177"/>
      <c r="BD319" s="177"/>
      <c r="BE319" s="228"/>
      <c r="BF319" s="237"/>
      <c r="BG319" s="229"/>
      <c r="BH319" s="229"/>
      <c r="BI319" s="108"/>
    </row>
    <row r="320" spans="1:61" s="100" customFormat="1" ht="15">
      <c r="A320" s="177"/>
      <c r="B320" s="177"/>
      <c r="C320" s="177"/>
      <c r="D320" s="177"/>
      <c r="E320" s="177"/>
      <c r="F320" s="177"/>
      <c r="G320" s="177"/>
      <c r="H320" s="177"/>
      <c r="I320" s="177"/>
      <c r="J320" s="177"/>
      <c r="K320" s="177"/>
      <c r="L320" s="177"/>
      <c r="M320" s="177"/>
      <c r="N320" s="177"/>
      <c r="O320" s="177"/>
      <c r="P320" s="177"/>
      <c r="Q320" s="177"/>
      <c r="R320" s="177"/>
      <c r="S320" s="107"/>
      <c r="T320" s="521">
        <f t="shared" si="19"/>
        <v>0</v>
      </c>
      <c r="U320" s="177"/>
      <c r="V320" s="177"/>
      <c r="W320" s="177"/>
      <c r="X320" s="177"/>
      <c r="Y320" s="177"/>
      <c r="Z320" s="177"/>
      <c r="AA320" s="177"/>
      <c r="AB320" s="177"/>
      <c r="AC320" s="177"/>
      <c r="AD320" s="177"/>
      <c r="AE320" s="177"/>
      <c r="AF320" s="107"/>
      <c r="AG320" s="444">
        <f t="shared" si="20"/>
        <v>0</v>
      </c>
      <c r="AH320" s="177"/>
      <c r="AI320" s="177"/>
      <c r="AJ320" s="177"/>
      <c r="AK320" s="177"/>
      <c r="AL320" s="177"/>
      <c r="AM320" s="177"/>
      <c r="AN320" s="177"/>
      <c r="AO320" s="177"/>
      <c r="AP320" s="177"/>
      <c r="AQ320" s="177"/>
      <c r="AR320" s="177"/>
      <c r="AS320" s="107"/>
      <c r="AT320" s="444">
        <f t="shared" si="18"/>
        <v>0</v>
      </c>
      <c r="AU320" s="177"/>
      <c r="AV320" s="177"/>
      <c r="AW320" s="177"/>
      <c r="AX320" s="177"/>
      <c r="AY320" s="177"/>
      <c r="AZ320" s="177"/>
      <c r="BA320" s="177"/>
      <c r="BB320" s="177"/>
      <c r="BC320" s="177"/>
      <c r="BD320" s="177"/>
      <c r="BE320" s="228"/>
      <c r="BF320" s="237"/>
      <c r="BG320" s="229"/>
      <c r="BH320" s="229"/>
      <c r="BI320" s="108"/>
    </row>
    <row r="321" spans="1:61" s="100" customFormat="1" ht="15">
      <c r="A321" s="177"/>
      <c r="B321" s="177"/>
      <c r="C321" s="177"/>
      <c r="D321" s="177"/>
      <c r="E321" s="177"/>
      <c r="F321" s="177"/>
      <c r="G321" s="177"/>
      <c r="H321" s="177"/>
      <c r="I321" s="177"/>
      <c r="J321" s="177"/>
      <c r="K321" s="177"/>
      <c r="L321" s="177"/>
      <c r="M321" s="177"/>
      <c r="N321" s="177"/>
      <c r="O321" s="177"/>
      <c r="P321" s="177"/>
      <c r="Q321" s="177"/>
      <c r="R321" s="177"/>
      <c r="S321" s="107"/>
      <c r="T321" s="521">
        <f t="shared" si="19"/>
        <v>0</v>
      </c>
      <c r="U321" s="177"/>
      <c r="V321" s="177"/>
      <c r="W321" s="177"/>
      <c r="X321" s="177"/>
      <c r="Y321" s="177"/>
      <c r="Z321" s="177"/>
      <c r="AA321" s="177"/>
      <c r="AB321" s="177"/>
      <c r="AC321" s="177"/>
      <c r="AD321" s="177"/>
      <c r="AE321" s="177"/>
      <c r="AF321" s="107"/>
      <c r="AG321" s="444">
        <f t="shared" si="20"/>
        <v>0</v>
      </c>
      <c r="AH321" s="177"/>
      <c r="AI321" s="177"/>
      <c r="AJ321" s="177"/>
      <c r="AK321" s="177"/>
      <c r="AL321" s="177"/>
      <c r="AM321" s="177"/>
      <c r="AN321" s="177"/>
      <c r="AO321" s="177"/>
      <c r="AP321" s="177"/>
      <c r="AQ321" s="177"/>
      <c r="AR321" s="177"/>
      <c r="AS321" s="107"/>
      <c r="AT321" s="444">
        <f t="shared" si="18"/>
        <v>0</v>
      </c>
      <c r="AU321" s="177"/>
      <c r="AV321" s="177"/>
      <c r="AW321" s="177"/>
      <c r="AX321" s="177"/>
      <c r="AY321" s="177"/>
      <c r="AZ321" s="177"/>
      <c r="BA321" s="177"/>
      <c r="BB321" s="177"/>
      <c r="BC321" s="177"/>
      <c r="BD321" s="177"/>
      <c r="BE321" s="228"/>
      <c r="BF321" s="237"/>
      <c r="BG321" s="229"/>
      <c r="BH321" s="229"/>
      <c r="BI321" s="108"/>
    </row>
    <row r="322" spans="1:61" s="100" customFormat="1" ht="15">
      <c r="A322" s="177"/>
      <c r="B322" s="177"/>
      <c r="C322" s="177"/>
      <c r="D322" s="177"/>
      <c r="E322" s="177"/>
      <c r="F322" s="177"/>
      <c r="G322" s="177"/>
      <c r="H322" s="177"/>
      <c r="I322" s="177"/>
      <c r="J322" s="177"/>
      <c r="K322" s="177"/>
      <c r="L322" s="177"/>
      <c r="M322" s="177"/>
      <c r="N322" s="177"/>
      <c r="O322" s="177"/>
      <c r="P322" s="177"/>
      <c r="Q322" s="177"/>
      <c r="R322" s="177"/>
      <c r="S322" s="107"/>
      <c r="T322" s="521">
        <f t="shared" si="19"/>
        <v>0</v>
      </c>
      <c r="U322" s="177"/>
      <c r="V322" s="177"/>
      <c r="W322" s="177"/>
      <c r="X322" s="177"/>
      <c r="Y322" s="177"/>
      <c r="Z322" s="177"/>
      <c r="AA322" s="177"/>
      <c r="AB322" s="177"/>
      <c r="AC322" s="177"/>
      <c r="AD322" s="177"/>
      <c r="AE322" s="177"/>
      <c r="AF322" s="107"/>
      <c r="AG322" s="444">
        <f t="shared" si="20"/>
        <v>0</v>
      </c>
      <c r="AH322" s="177"/>
      <c r="AI322" s="177"/>
      <c r="AJ322" s="177"/>
      <c r="AK322" s="177"/>
      <c r="AL322" s="177"/>
      <c r="AM322" s="177"/>
      <c r="AN322" s="177"/>
      <c r="AO322" s="177"/>
      <c r="AP322" s="177"/>
      <c r="AQ322" s="177"/>
      <c r="AR322" s="177"/>
      <c r="AS322" s="107"/>
      <c r="AT322" s="444">
        <f t="shared" si="18"/>
        <v>0</v>
      </c>
      <c r="AU322" s="177"/>
      <c r="AV322" s="177"/>
      <c r="AW322" s="177"/>
      <c r="AX322" s="177"/>
      <c r="AY322" s="177"/>
      <c r="AZ322" s="177"/>
      <c r="BA322" s="177"/>
      <c r="BB322" s="177"/>
      <c r="BC322" s="177"/>
      <c r="BD322" s="177"/>
      <c r="BE322" s="228"/>
      <c r="BF322" s="237"/>
      <c r="BG322" s="229"/>
      <c r="BH322" s="229"/>
      <c r="BI322" s="108"/>
    </row>
    <row r="323" spans="1:61" s="100" customFormat="1" ht="15">
      <c r="A323" s="177"/>
      <c r="B323" s="177"/>
      <c r="C323" s="177"/>
      <c r="D323" s="177"/>
      <c r="E323" s="177"/>
      <c r="F323" s="177"/>
      <c r="G323" s="177"/>
      <c r="H323" s="177"/>
      <c r="I323" s="177"/>
      <c r="J323" s="177"/>
      <c r="K323" s="177"/>
      <c r="L323" s="177"/>
      <c r="M323" s="177"/>
      <c r="N323" s="177"/>
      <c r="O323" s="177"/>
      <c r="P323" s="177"/>
      <c r="Q323" s="177"/>
      <c r="R323" s="177"/>
      <c r="S323" s="107"/>
      <c r="T323" s="521">
        <f t="shared" si="19"/>
        <v>0</v>
      </c>
      <c r="U323" s="177"/>
      <c r="V323" s="177"/>
      <c r="W323" s="177"/>
      <c r="X323" s="177"/>
      <c r="Y323" s="177"/>
      <c r="Z323" s="177"/>
      <c r="AA323" s="177"/>
      <c r="AB323" s="177"/>
      <c r="AC323" s="177"/>
      <c r="AD323" s="177"/>
      <c r="AE323" s="177"/>
      <c r="AF323" s="107"/>
      <c r="AG323" s="444">
        <f t="shared" si="20"/>
        <v>0</v>
      </c>
      <c r="AH323" s="177"/>
      <c r="AI323" s="177"/>
      <c r="AJ323" s="177"/>
      <c r="AK323" s="177"/>
      <c r="AL323" s="177"/>
      <c r="AM323" s="177"/>
      <c r="AN323" s="177"/>
      <c r="AO323" s="177"/>
      <c r="AP323" s="177"/>
      <c r="AQ323" s="177"/>
      <c r="AR323" s="177"/>
      <c r="AS323" s="107"/>
      <c r="AT323" s="444">
        <f t="shared" si="18"/>
        <v>0</v>
      </c>
      <c r="AU323" s="177"/>
      <c r="AV323" s="177"/>
      <c r="AW323" s="177"/>
      <c r="AX323" s="177"/>
      <c r="AY323" s="177"/>
      <c r="AZ323" s="177"/>
      <c r="BA323" s="177"/>
      <c r="BB323" s="177"/>
      <c r="BC323" s="177"/>
      <c r="BD323" s="177"/>
      <c r="BE323" s="228"/>
      <c r="BF323" s="237"/>
      <c r="BG323" s="229"/>
      <c r="BH323" s="229"/>
      <c r="BI323" s="108"/>
    </row>
    <row r="324" spans="1:61" s="100" customFormat="1" ht="15">
      <c r="A324" s="177"/>
      <c r="B324" s="177"/>
      <c r="C324" s="177"/>
      <c r="D324" s="177"/>
      <c r="E324" s="177"/>
      <c r="F324" s="177"/>
      <c r="G324" s="177"/>
      <c r="H324" s="177"/>
      <c r="I324" s="177"/>
      <c r="J324" s="177"/>
      <c r="K324" s="177"/>
      <c r="L324" s="177"/>
      <c r="M324" s="177"/>
      <c r="N324" s="177"/>
      <c r="O324" s="177"/>
      <c r="P324" s="177"/>
      <c r="Q324" s="177"/>
      <c r="R324" s="177"/>
      <c r="S324" s="107"/>
      <c r="T324" s="521">
        <f t="shared" si="19"/>
        <v>0</v>
      </c>
      <c r="U324" s="177"/>
      <c r="V324" s="177"/>
      <c r="W324" s="177"/>
      <c r="X324" s="177"/>
      <c r="Y324" s="177"/>
      <c r="Z324" s="177"/>
      <c r="AA324" s="177"/>
      <c r="AB324" s="177"/>
      <c r="AC324" s="177"/>
      <c r="AD324" s="177"/>
      <c r="AE324" s="177"/>
      <c r="AF324" s="107"/>
      <c r="AG324" s="444">
        <f t="shared" si="20"/>
        <v>0</v>
      </c>
      <c r="AH324" s="177"/>
      <c r="AI324" s="177"/>
      <c r="AJ324" s="177"/>
      <c r="AK324" s="177"/>
      <c r="AL324" s="177"/>
      <c r="AM324" s="177"/>
      <c r="AN324" s="177"/>
      <c r="AO324" s="177"/>
      <c r="AP324" s="177"/>
      <c r="AQ324" s="177"/>
      <c r="AR324" s="177"/>
      <c r="AS324" s="107"/>
      <c r="AT324" s="444">
        <f t="shared" si="18"/>
        <v>0</v>
      </c>
      <c r="AU324" s="177"/>
      <c r="AV324" s="177"/>
      <c r="AW324" s="177"/>
      <c r="AX324" s="177"/>
      <c r="AY324" s="177"/>
      <c r="AZ324" s="177"/>
      <c r="BA324" s="177"/>
      <c r="BB324" s="177"/>
      <c r="BC324" s="177"/>
      <c r="BD324" s="177"/>
      <c r="BE324" s="228"/>
      <c r="BF324" s="237"/>
      <c r="BG324" s="229"/>
      <c r="BH324" s="229"/>
      <c r="BI324" s="108"/>
    </row>
    <row r="325" spans="1:61" s="100" customFormat="1" ht="15">
      <c r="A325" s="177"/>
      <c r="B325" s="177"/>
      <c r="C325" s="177"/>
      <c r="D325" s="177"/>
      <c r="E325" s="177"/>
      <c r="F325" s="177"/>
      <c r="G325" s="177"/>
      <c r="H325" s="177"/>
      <c r="I325" s="177"/>
      <c r="J325" s="177"/>
      <c r="K325" s="177"/>
      <c r="L325" s="177"/>
      <c r="M325" s="177"/>
      <c r="N325" s="177"/>
      <c r="O325" s="177"/>
      <c r="P325" s="177"/>
      <c r="Q325" s="177"/>
      <c r="R325" s="177"/>
      <c r="S325" s="107"/>
      <c r="T325" s="521">
        <f t="shared" si="19"/>
        <v>0</v>
      </c>
      <c r="U325" s="177"/>
      <c r="V325" s="177"/>
      <c r="W325" s="177"/>
      <c r="X325" s="177"/>
      <c r="Y325" s="177"/>
      <c r="Z325" s="177"/>
      <c r="AA325" s="177"/>
      <c r="AB325" s="177"/>
      <c r="AC325" s="177"/>
      <c r="AD325" s="177"/>
      <c r="AE325" s="177"/>
      <c r="AF325" s="107"/>
      <c r="AG325" s="444">
        <f t="shared" si="20"/>
        <v>0</v>
      </c>
      <c r="AH325" s="177"/>
      <c r="AI325" s="177"/>
      <c r="AJ325" s="177"/>
      <c r="AK325" s="177"/>
      <c r="AL325" s="177"/>
      <c r="AM325" s="177"/>
      <c r="AN325" s="177"/>
      <c r="AO325" s="177"/>
      <c r="AP325" s="177"/>
      <c r="AQ325" s="177"/>
      <c r="AR325" s="177"/>
      <c r="AS325" s="107"/>
      <c r="AT325" s="444">
        <f t="shared" si="18"/>
        <v>0</v>
      </c>
      <c r="AU325" s="177"/>
      <c r="AV325" s="177"/>
      <c r="AW325" s="177"/>
      <c r="AX325" s="177"/>
      <c r="AY325" s="177"/>
      <c r="AZ325" s="177"/>
      <c r="BA325" s="177"/>
      <c r="BB325" s="177"/>
      <c r="BC325" s="177"/>
      <c r="BD325" s="177"/>
      <c r="BE325" s="228"/>
      <c r="BF325" s="237"/>
      <c r="BG325" s="229"/>
      <c r="BH325" s="229"/>
      <c r="BI325" s="108"/>
    </row>
    <row r="326" spans="1:61" s="100" customFormat="1" ht="15">
      <c r="A326" s="177"/>
      <c r="B326" s="177"/>
      <c r="C326" s="177"/>
      <c r="D326" s="177"/>
      <c r="E326" s="177"/>
      <c r="F326" s="177"/>
      <c r="G326" s="177"/>
      <c r="H326" s="177"/>
      <c r="I326" s="177"/>
      <c r="J326" s="177"/>
      <c r="K326" s="177"/>
      <c r="L326" s="177"/>
      <c r="M326" s="177"/>
      <c r="N326" s="177"/>
      <c r="O326" s="177"/>
      <c r="P326" s="177"/>
      <c r="Q326" s="177"/>
      <c r="R326" s="177"/>
      <c r="S326" s="107"/>
      <c r="T326" s="521">
        <f t="shared" si="19"/>
        <v>0</v>
      </c>
      <c r="U326" s="177"/>
      <c r="V326" s="177"/>
      <c r="W326" s="177"/>
      <c r="X326" s="177"/>
      <c r="Y326" s="177"/>
      <c r="Z326" s="177"/>
      <c r="AA326" s="177"/>
      <c r="AB326" s="177"/>
      <c r="AC326" s="177"/>
      <c r="AD326" s="177"/>
      <c r="AE326" s="177"/>
      <c r="AF326" s="107"/>
      <c r="AG326" s="444">
        <f t="shared" si="20"/>
        <v>0</v>
      </c>
      <c r="AH326" s="177"/>
      <c r="AI326" s="177"/>
      <c r="AJ326" s="177"/>
      <c r="AK326" s="177"/>
      <c r="AL326" s="177"/>
      <c r="AM326" s="177"/>
      <c r="AN326" s="177"/>
      <c r="AO326" s="177"/>
      <c r="AP326" s="177"/>
      <c r="AQ326" s="177"/>
      <c r="AR326" s="177"/>
      <c r="AS326" s="107"/>
      <c r="AT326" s="444">
        <f t="shared" si="18"/>
        <v>0</v>
      </c>
      <c r="AU326" s="177"/>
      <c r="AV326" s="177"/>
      <c r="AW326" s="177"/>
      <c r="AX326" s="177"/>
      <c r="AY326" s="177"/>
      <c r="AZ326" s="177"/>
      <c r="BA326" s="177"/>
      <c r="BB326" s="177"/>
      <c r="BC326" s="177"/>
      <c r="BD326" s="177"/>
      <c r="BE326" s="228"/>
      <c r="BF326" s="237"/>
      <c r="BG326" s="229"/>
      <c r="BH326" s="229"/>
      <c r="BI326" s="108"/>
    </row>
    <row r="327" spans="1:61" s="100" customFormat="1" ht="15">
      <c r="A327" s="177"/>
      <c r="B327" s="177"/>
      <c r="C327" s="177"/>
      <c r="D327" s="177"/>
      <c r="E327" s="177"/>
      <c r="F327" s="177"/>
      <c r="G327" s="177"/>
      <c r="H327" s="177"/>
      <c r="I327" s="177"/>
      <c r="J327" s="177"/>
      <c r="K327" s="177"/>
      <c r="L327" s="177"/>
      <c r="M327" s="177"/>
      <c r="N327" s="177"/>
      <c r="O327" s="177"/>
      <c r="P327" s="177"/>
      <c r="Q327" s="177"/>
      <c r="R327" s="177"/>
      <c r="S327" s="107"/>
      <c r="T327" s="521">
        <f t="shared" si="19"/>
        <v>0</v>
      </c>
      <c r="U327" s="177"/>
      <c r="V327" s="177"/>
      <c r="W327" s="177"/>
      <c r="X327" s="177"/>
      <c r="Y327" s="177"/>
      <c r="Z327" s="177"/>
      <c r="AA327" s="177"/>
      <c r="AB327" s="177"/>
      <c r="AC327" s="177"/>
      <c r="AD327" s="177"/>
      <c r="AE327" s="177"/>
      <c r="AF327" s="107"/>
      <c r="AG327" s="444">
        <f t="shared" si="20"/>
        <v>0</v>
      </c>
      <c r="AH327" s="177"/>
      <c r="AI327" s="177"/>
      <c r="AJ327" s="177"/>
      <c r="AK327" s="177"/>
      <c r="AL327" s="177"/>
      <c r="AM327" s="177"/>
      <c r="AN327" s="177"/>
      <c r="AO327" s="177"/>
      <c r="AP327" s="177"/>
      <c r="AQ327" s="177"/>
      <c r="AR327" s="177"/>
      <c r="AS327" s="107"/>
      <c r="AT327" s="444">
        <f t="shared" si="18"/>
        <v>0</v>
      </c>
      <c r="AU327" s="177"/>
      <c r="AV327" s="177"/>
      <c r="AW327" s="177"/>
      <c r="AX327" s="177"/>
      <c r="AY327" s="177"/>
      <c r="AZ327" s="177"/>
      <c r="BA327" s="177"/>
      <c r="BB327" s="177"/>
      <c r="BC327" s="177"/>
      <c r="BD327" s="177"/>
      <c r="BE327" s="228"/>
      <c r="BF327" s="237"/>
      <c r="BG327" s="229"/>
      <c r="BH327" s="229"/>
      <c r="BI327" s="108"/>
    </row>
    <row r="328" spans="1:61" s="100" customFormat="1" ht="15">
      <c r="A328" s="177"/>
      <c r="B328" s="177"/>
      <c r="C328" s="177"/>
      <c r="D328" s="177"/>
      <c r="E328" s="177"/>
      <c r="F328" s="177"/>
      <c r="G328" s="177"/>
      <c r="H328" s="177"/>
      <c r="I328" s="177"/>
      <c r="J328" s="177"/>
      <c r="K328" s="177"/>
      <c r="L328" s="177"/>
      <c r="M328" s="177"/>
      <c r="N328" s="177"/>
      <c r="O328" s="177"/>
      <c r="P328" s="177"/>
      <c r="Q328" s="177"/>
      <c r="R328" s="177"/>
      <c r="S328" s="107"/>
      <c r="T328" s="521">
        <f t="shared" si="19"/>
        <v>0</v>
      </c>
      <c r="U328" s="177"/>
      <c r="V328" s="177"/>
      <c r="W328" s="177"/>
      <c r="X328" s="177"/>
      <c r="Y328" s="177"/>
      <c r="Z328" s="177"/>
      <c r="AA328" s="177"/>
      <c r="AB328" s="177"/>
      <c r="AC328" s="177"/>
      <c r="AD328" s="177"/>
      <c r="AE328" s="177"/>
      <c r="AF328" s="107"/>
      <c r="AG328" s="444">
        <f t="shared" si="20"/>
        <v>0</v>
      </c>
      <c r="AH328" s="177"/>
      <c r="AI328" s="177"/>
      <c r="AJ328" s="177"/>
      <c r="AK328" s="177"/>
      <c r="AL328" s="177"/>
      <c r="AM328" s="177"/>
      <c r="AN328" s="177"/>
      <c r="AO328" s="177"/>
      <c r="AP328" s="177"/>
      <c r="AQ328" s="177"/>
      <c r="AR328" s="177"/>
      <c r="AS328" s="107"/>
      <c r="AT328" s="444">
        <f t="shared" si="18"/>
        <v>0</v>
      </c>
      <c r="AU328" s="177"/>
      <c r="AV328" s="177"/>
      <c r="AW328" s="177"/>
      <c r="AX328" s="177"/>
      <c r="AY328" s="177"/>
      <c r="AZ328" s="177"/>
      <c r="BA328" s="177"/>
      <c r="BB328" s="177"/>
      <c r="BC328" s="177"/>
      <c r="BD328" s="177"/>
      <c r="BE328" s="228"/>
      <c r="BF328" s="237"/>
      <c r="BG328" s="229"/>
      <c r="BH328" s="229"/>
      <c r="BI328" s="108"/>
    </row>
    <row r="329" spans="1:61" s="100" customFormat="1" ht="15">
      <c r="A329" s="177"/>
      <c r="B329" s="177"/>
      <c r="C329" s="177"/>
      <c r="D329" s="177"/>
      <c r="E329" s="177"/>
      <c r="F329" s="177"/>
      <c r="G329" s="177"/>
      <c r="H329" s="177"/>
      <c r="I329" s="177"/>
      <c r="J329" s="177"/>
      <c r="K329" s="177"/>
      <c r="L329" s="177"/>
      <c r="M329" s="177"/>
      <c r="N329" s="177"/>
      <c r="O329" s="177"/>
      <c r="P329" s="177"/>
      <c r="Q329" s="177"/>
      <c r="R329" s="177"/>
      <c r="S329" s="107"/>
      <c r="T329" s="521">
        <f t="shared" si="19"/>
        <v>0</v>
      </c>
      <c r="U329" s="177"/>
      <c r="V329" s="177"/>
      <c r="W329" s="177"/>
      <c r="X329" s="177"/>
      <c r="Y329" s="177"/>
      <c r="Z329" s="177"/>
      <c r="AA329" s="177"/>
      <c r="AB329" s="177"/>
      <c r="AC329" s="177"/>
      <c r="AD329" s="177"/>
      <c r="AE329" s="177"/>
      <c r="AF329" s="107"/>
      <c r="AG329" s="444">
        <f t="shared" si="20"/>
        <v>0</v>
      </c>
      <c r="AH329" s="177"/>
      <c r="AI329" s="177"/>
      <c r="AJ329" s="177"/>
      <c r="AK329" s="177"/>
      <c r="AL329" s="177"/>
      <c r="AM329" s="177"/>
      <c r="AN329" s="177"/>
      <c r="AO329" s="177"/>
      <c r="AP329" s="177"/>
      <c r="AQ329" s="177"/>
      <c r="AR329" s="177"/>
      <c r="AS329" s="107"/>
      <c r="AT329" s="444">
        <f t="shared" si="18"/>
        <v>0</v>
      </c>
      <c r="AU329" s="177"/>
      <c r="AV329" s="177"/>
      <c r="AW329" s="177"/>
      <c r="AX329" s="177"/>
      <c r="AY329" s="177"/>
      <c r="AZ329" s="177"/>
      <c r="BA329" s="177"/>
      <c r="BB329" s="177"/>
      <c r="BC329" s="177"/>
      <c r="BD329" s="177"/>
      <c r="BE329" s="228"/>
      <c r="BF329" s="237"/>
      <c r="BG329" s="229"/>
      <c r="BH329" s="229"/>
      <c r="BI329" s="108"/>
    </row>
    <row r="330" spans="1:61" s="100" customFormat="1" ht="15">
      <c r="A330" s="177"/>
      <c r="B330" s="177"/>
      <c r="C330" s="177"/>
      <c r="D330" s="177"/>
      <c r="E330" s="177"/>
      <c r="F330" s="177"/>
      <c r="G330" s="177"/>
      <c r="H330" s="177"/>
      <c r="I330" s="177"/>
      <c r="J330" s="177"/>
      <c r="K330" s="177"/>
      <c r="L330" s="177"/>
      <c r="M330" s="177"/>
      <c r="N330" s="177"/>
      <c r="O330" s="177"/>
      <c r="P330" s="177"/>
      <c r="Q330" s="177"/>
      <c r="R330" s="177"/>
      <c r="S330" s="107"/>
      <c r="T330" s="521">
        <f t="shared" si="19"/>
        <v>0</v>
      </c>
      <c r="U330" s="177"/>
      <c r="V330" s="177"/>
      <c r="W330" s="177"/>
      <c r="X330" s="177"/>
      <c r="Y330" s="177"/>
      <c r="Z330" s="177"/>
      <c r="AA330" s="177"/>
      <c r="AB330" s="177"/>
      <c r="AC330" s="177"/>
      <c r="AD330" s="177"/>
      <c r="AE330" s="177"/>
      <c r="AF330" s="107"/>
      <c r="AG330" s="444">
        <f t="shared" si="20"/>
        <v>0</v>
      </c>
      <c r="AH330" s="177"/>
      <c r="AI330" s="177"/>
      <c r="AJ330" s="177"/>
      <c r="AK330" s="177"/>
      <c r="AL330" s="177"/>
      <c r="AM330" s="177"/>
      <c r="AN330" s="177"/>
      <c r="AO330" s="177"/>
      <c r="AP330" s="177"/>
      <c r="AQ330" s="177"/>
      <c r="AR330" s="177"/>
      <c r="AS330" s="107"/>
      <c r="AT330" s="444">
        <f t="shared" si="18"/>
        <v>0</v>
      </c>
      <c r="AU330" s="177"/>
      <c r="AV330" s="177"/>
      <c r="AW330" s="177"/>
      <c r="AX330" s="177"/>
      <c r="AY330" s="177"/>
      <c r="AZ330" s="177"/>
      <c r="BA330" s="177"/>
      <c r="BB330" s="177"/>
      <c r="BC330" s="177"/>
      <c r="BD330" s="177"/>
      <c r="BE330" s="228"/>
      <c r="BF330" s="237"/>
      <c r="BG330" s="229"/>
      <c r="BH330" s="229"/>
      <c r="BI330" s="108"/>
    </row>
    <row r="331" spans="1:61" s="100" customFormat="1" ht="15">
      <c r="A331" s="177"/>
      <c r="B331" s="177"/>
      <c r="C331" s="177"/>
      <c r="D331" s="177"/>
      <c r="E331" s="177"/>
      <c r="F331" s="177"/>
      <c r="G331" s="177"/>
      <c r="H331" s="177"/>
      <c r="I331" s="177"/>
      <c r="J331" s="177"/>
      <c r="K331" s="177"/>
      <c r="L331" s="177"/>
      <c r="M331" s="177"/>
      <c r="N331" s="177"/>
      <c r="O331" s="177"/>
      <c r="P331" s="177"/>
      <c r="Q331" s="177"/>
      <c r="R331" s="177"/>
      <c r="S331" s="107"/>
      <c r="T331" s="521">
        <f t="shared" si="19"/>
        <v>0</v>
      </c>
      <c r="U331" s="177"/>
      <c r="V331" s="177"/>
      <c r="W331" s="177"/>
      <c r="X331" s="177"/>
      <c r="Y331" s="177"/>
      <c r="Z331" s="177"/>
      <c r="AA331" s="177"/>
      <c r="AB331" s="177"/>
      <c r="AC331" s="177"/>
      <c r="AD331" s="177"/>
      <c r="AE331" s="177"/>
      <c r="AF331" s="107"/>
      <c r="AG331" s="444">
        <f t="shared" si="20"/>
        <v>0</v>
      </c>
      <c r="AH331" s="177"/>
      <c r="AI331" s="177"/>
      <c r="AJ331" s="177"/>
      <c r="AK331" s="177"/>
      <c r="AL331" s="177"/>
      <c r="AM331" s="177"/>
      <c r="AN331" s="177"/>
      <c r="AO331" s="177"/>
      <c r="AP331" s="177"/>
      <c r="AQ331" s="177"/>
      <c r="AR331" s="177"/>
      <c r="AS331" s="107"/>
      <c r="AT331" s="444">
        <f t="shared" si="18"/>
        <v>0</v>
      </c>
      <c r="AU331" s="177"/>
      <c r="AV331" s="177"/>
      <c r="AW331" s="177"/>
      <c r="AX331" s="177"/>
      <c r="AY331" s="177"/>
      <c r="AZ331" s="177"/>
      <c r="BA331" s="177"/>
      <c r="BB331" s="177"/>
      <c r="BC331" s="177"/>
      <c r="BD331" s="177"/>
      <c r="BE331" s="228"/>
      <c r="BF331" s="237"/>
      <c r="BG331" s="229"/>
      <c r="BH331" s="229"/>
      <c r="BI331" s="108"/>
    </row>
    <row r="332" spans="1:61" s="100" customFormat="1" ht="15">
      <c r="A332" s="177"/>
      <c r="B332" s="177"/>
      <c r="C332" s="177"/>
      <c r="D332" s="177"/>
      <c r="E332" s="177"/>
      <c r="F332" s="177"/>
      <c r="G332" s="177"/>
      <c r="H332" s="177"/>
      <c r="I332" s="177"/>
      <c r="J332" s="177"/>
      <c r="K332" s="177"/>
      <c r="L332" s="177"/>
      <c r="M332" s="177"/>
      <c r="N332" s="177"/>
      <c r="O332" s="177"/>
      <c r="P332" s="177"/>
      <c r="Q332" s="177"/>
      <c r="R332" s="177"/>
      <c r="S332" s="107"/>
      <c r="T332" s="521">
        <f t="shared" si="19"/>
        <v>0</v>
      </c>
      <c r="U332" s="177"/>
      <c r="V332" s="177"/>
      <c r="W332" s="177"/>
      <c r="X332" s="177"/>
      <c r="Y332" s="177"/>
      <c r="Z332" s="177"/>
      <c r="AA332" s="177"/>
      <c r="AB332" s="177"/>
      <c r="AC332" s="177"/>
      <c r="AD332" s="177"/>
      <c r="AE332" s="177"/>
      <c r="AF332" s="107"/>
      <c r="AG332" s="444">
        <f t="shared" si="20"/>
        <v>0</v>
      </c>
      <c r="AH332" s="177"/>
      <c r="AI332" s="177"/>
      <c r="AJ332" s="177"/>
      <c r="AK332" s="177"/>
      <c r="AL332" s="177"/>
      <c r="AM332" s="177"/>
      <c r="AN332" s="177"/>
      <c r="AO332" s="177"/>
      <c r="AP332" s="177"/>
      <c r="AQ332" s="177"/>
      <c r="AR332" s="177"/>
      <c r="AS332" s="107"/>
      <c r="AT332" s="444">
        <f t="shared" si="18"/>
        <v>0</v>
      </c>
      <c r="AU332" s="177"/>
      <c r="AV332" s="177"/>
      <c r="AW332" s="177"/>
      <c r="AX332" s="177"/>
      <c r="AY332" s="177"/>
      <c r="AZ332" s="177"/>
      <c r="BA332" s="177"/>
      <c r="BB332" s="177"/>
      <c r="BC332" s="177"/>
      <c r="BD332" s="177"/>
      <c r="BE332" s="228"/>
      <c r="BF332" s="237"/>
      <c r="BG332" s="229"/>
      <c r="BH332" s="229"/>
      <c r="BI332" s="108"/>
    </row>
    <row r="333" spans="1:61" s="100" customFormat="1" ht="15">
      <c r="A333" s="177"/>
      <c r="B333" s="177"/>
      <c r="C333" s="177"/>
      <c r="D333" s="177"/>
      <c r="E333" s="177"/>
      <c r="F333" s="177"/>
      <c r="G333" s="177"/>
      <c r="H333" s="177"/>
      <c r="I333" s="177"/>
      <c r="J333" s="177"/>
      <c r="K333" s="177"/>
      <c r="L333" s="177"/>
      <c r="M333" s="177"/>
      <c r="N333" s="177"/>
      <c r="O333" s="177"/>
      <c r="P333" s="177"/>
      <c r="Q333" s="177"/>
      <c r="R333" s="177"/>
      <c r="S333" s="107"/>
      <c r="T333" s="521">
        <f t="shared" si="19"/>
        <v>0</v>
      </c>
      <c r="U333" s="177"/>
      <c r="V333" s="177"/>
      <c r="W333" s="177"/>
      <c r="X333" s="177"/>
      <c r="Y333" s="177"/>
      <c r="Z333" s="177"/>
      <c r="AA333" s="177"/>
      <c r="AB333" s="177"/>
      <c r="AC333" s="177"/>
      <c r="AD333" s="177"/>
      <c r="AE333" s="177"/>
      <c r="AF333" s="107"/>
      <c r="AG333" s="444">
        <f t="shared" si="20"/>
        <v>0</v>
      </c>
      <c r="AH333" s="177"/>
      <c r="AI333" s="177"/>
      <c r="AJ333" s="177"/>
      <c r="AK333" s="177"/>
      <c r="AL333" s="177"/>
      <c r="AM333" s="177"/>
      <c r="AN333" s="177"/>
      <c r="AO333" s="177"/>
      <c r="AP333" s="177"/>
      <c r="AQ333" s="177"/>
      <c r="AR333" s="177"/>
      <c r="AS333" s="107"/>
      <c r="AT333" s="444">
        <f t="shared" si="18"/>
        <v>0</v>
      </c>
      <c r="AU333" s="177"/>
      <c r="AV333" s="177"/>
      <c r="AW333" s="177"/>
      <c r="AX333" s="177"/>
      <c r="AY333" s="177"/>
      <c r="AZ333" s="177"/>
      <c r="BA333" s="177"/>
      <c r="BB333" s="177"/>
      <c r="BC333" s="177"/>
      <c r="BD333" s="177"/>
      <c r="BE333" s="228"/>
      <c r="BF333" s="237"/>
      <c r="BG333" s="229"/>
      <c r="BH333" s="229"/>
      <c r="BI333" s="108"/>
    </row>
    <row r="334" spans="1:61" s="100" customFormat="1" ht="15">
      <c r="A334" s="177"/>
      <c r="B334" s="177"/>
      <c r="C334" s="177"/>
      <c r="D334" s="177"/>
      <c r="E334" s="177"/>
      <c r="F334" s="177"/>
      <c r="G334" s="177"/>
      <c r="H334" s="177"/>
      <c r="I334" s="177"/>
      <c r="J334" s="177"/>
      <c r="K334" s="177"/>
      <c r="L334" s="177"/>
      <c r="M334" s="177"/>
      <c r="N334" s="177"/>
      <c r="O334" s="177"/>
      <c r="P334" s="177"/>
      <c r="Q334" s="177"/>
      <c r="R334" s="177"/>
      <c r="S334" s="107"/>
      <c r="T334" s="521">
        <f t="shared" si="19"/>
        <v>0</v>
      </c>
      <c r="U334" s="177"/>
      <c r="V334" s="177"/>
      <c r="W334" s="177"/>
      <c r="X334" s="177"/>
      <c r="Y334" s="177"/>
      <c r="Z334" s="177"/>
      <c r="AA334" s="177"/>
      <c r="AB334" s="177"/>
      <c r="AC334" s="177"/>
      <c r="AD334" s="177"/>
      <c r="AE334" s="177"/>
      <c r="AF334" s="107"/>
      <c r="AG334" s="444">
        <f t="shared" si="20"/>
        <v>0</v>
      </c>
      <c r="AH334" s="177"/>
      <c r="AI334" s="177"/>
      <c r="AJ334" s="177"/>
      <c r="AK334" s="177"/>
      <c r="AL334" s="177"/>
      <c r="AM334" s="177"/>
      <c r="AN334" s="177"/>
      <c r="AO334" s="177"/>
      <c r="AP334" s="177"/>
      <c r="AQ334" s="177"/>
      <c r="AR334" s="177"/>
      <c r="AS334" s="107"/>
      <c r="AT334" s="444">
        <f t="shared" si="18"/>
        <v>0</v>
      </c>
      <c r="AU334" s="177"/>
      <c r="AV334" s="177"/>
      <c r="AW334" s="177"/>
      <c r="AX334" s="177"/>
      <c r="AY334" s="177"/>
      <c r="AZ334" s="177"/>
      <c r="BA334" s="177"/>
      <c r="BB334" s="177"/>
      <c r="BC334" s="177"/>
      <c r="BD334" s="177"/>
      <c r="BE334" s="228"/>
      <c r="BF334" s="237"/>
      <c r="BG334" s="229"/>
      <c r="BH334" s="229"/>
      <c r="BI334" s="108"/>
    </row>
    <row r="335" spans="1:61" s="100" customFormat="1" ht="15">
      <c r="A335" s="177"/>
      <c r="B335" s="177"/>
      <c r="C335" s="177"/>
      <c r="D335" s="177"/>
      <c r="E335" s="177"/>
      <c r="F335" s="177"/>
      <c r="G335" s="177"/>
      <c r="H335" s="177"/>
      <c r="I335" s="177"/>
      <c r="J335" s="177"/>
      <c r="K335" s="177"/>
      <c r="L335" s="177"/>
      <c r="M335" s="177"/>
      <c r="N335" s="177"/>
      <c r="O335" s="177"/>
      <c r="P335" s="177"/>
      <c r="Q335" s="177"/>
      <c r="R335" s="177"/>
      <c r="S335" s="107"/>
      <c r="T335" s="521">
        <f t="shared" si="19"/>
        <v>0</v>
      </c>
      <c r="U335" s="177"/>
      <c r="V335" s="177"/>
      <c r="W335" s="177"/>
      <c r="X335" s="177"/>
      <c r="Y335" s="177"/>
      <c r="Z335" s="177"/>
      <c r="AA335" s="177"/>
      <c r="AB335" s="177"/>
      <c r="AC335" s="177"/>
      <c r="AD335" s="177"/>
      <c r="AE335" s="177"/>
      <c r="AF335" s="107"/>
      <c r="AG335" s="444">
        <f t="shared" si="20"/>
        <v>0</v>
      </c>
      <c r="AH335" s="177"/>
      <c r="AI335" s="177"/>
      <c r="AJ335" s="177"/>
      <c r="AK335" s="177"/>
      <c r="AL335" s="177"/>
      <c r="AM335" s="177"/>
      <c r="AN335" s="177"/>
      <c r="AO335" s="177"/>
      <c r="AP335" s="177"/>
      <c r="AQ335" s="177"/>
      <c r="AR335" s="177"/>
      <c r="AS335" s="107"/>
      <c r="AT335" s="444">
        <f t="shared" si="18"/>
        <v>0</v>
      </c>
      <c r="AU335" s="177"/>
      <c r="AV335" s="177"/>
      <c r="AW335" s="177"/>
      <c r="AX335" s="177"/>
      <c r="AY335" s="177"/>
      <c r="AZ335" s="177"/>
      <c r="BA335" s="177"/>
      <c r="BB335" s="177"/>
      <c r="BC335" s="177"/>
      <c r="BD335" s="177"/>
      <c r="BE335" s="228"/>
      <c r="BF335" s="237"/>
      <c r="BG335" s="229"/>
      <c r="BH335" s="229"/>
      <c r="BI335" s="108"/>
    </row>
    <row r="336" spans="1:61" s="100" customFormat="1" ht="15">
      <c r="A336" s="177"/>
      <c r="B336" s="177"/>
      <c r="C336" s="177"/>
      <c r="D336" s="177"/>
      <c r="E336" s="177"/>
      <c r="F336" s="177"/>
      <c r="G336" s="177"/>
      <c r="H336" s="177"/>
      <c r="I336" s="177"/>
      <c r="J336" s="177"/>
      <c r="K336" s="177"/>
      <c r="L336" s="177"/>
      <c r="M336" s="177"/>
      <c r="N336" s="177"/>
      <c r="O336" s="177"/>
      <c r="P336" s="177"/>
      <c r="Q336" s="177"/>
      <c r="R336" s="177"/>
      <c r="S336" s="107"/>
      <c r="T336" s="521">
        <f t="shared" si="19"/>
        <v>0</v>
      </c>
      <c r="U336" s="177"/>
      <c r="V336" s="177"/>
      <c r="W336" s="177"/>
      <c r="X336" s="177"/>
      <c r="Y336" s="177"/>
      <c r="Z336" s="177"/>
      <c r="AA336" s="177"/>
      <c r="AB336" s="177"/>
      <c r="AC336" s="177"/>
      <c r="AD336" s="177"/>
      <c r="AE336" s="177"/>
      <c r="AF336" s="107"/>
      <c r="AG336" s="444">
        <f t="shared" si="20"/>
        <v>0</v>
      </c>
      <c r="AH336" s="177"/>
      <c r="AI336" s="177"/>
      <c r="AJ336" s="177"/>
      <c r="AK336" s="177"/>
      <c r="AL336" s="177"/>
      <c r="AM336" s="177"/>
      <c r="AN336" s="177"/>
      <c r="AO336" s="177"/>
      <c r="AP336" s="177"/>
      <c r="AQ336" s="177"/>
      <c r="AR336" s="177"/>
      <c r="AS336" s="107"/>
      <c r="AT336" s="444">
        <f t="shared" si="18"/>
        <v>0</v>
      </c>
      <c r="AU336" s="177"/>
      <c r="AV336" s="177"/>
      <c r="AW336" s="177"/>
      <c r="AX336" s="177"/>
      <c r="AY336" s="177"/>
      <c r="AZ336" s="177"/>
      <c r="BA336" s="177"/>
      <c r="BB336" s="177"/>
      <c r="BC336" s="177"/>
      <c r="BD336" s="177"/>
      <c r="BE336" s="228"/>
      <c r="BF336" s="237"/>
      <c r="BG336" s="229"/>
      <c r="BH336" s="229"/>
      <c r="BI336" s="108"/>
    </row>
    <row r="337" spans="1:61" s="100" customFormat="1" ht="15">
      <c r="A337" s="177"/>
      <c r="B337" s="177"/>
      <c r="C337" s="177"/>
      <c r="D337" s="177"/>
      <c r="E337" s="177"/>
      <c r="F337" s="177"/>
      <c r="G337" s="177"/>
      <c r="H337" s="177"/>
      <c r="I337" s="177"/>
      <c r="J337" s="177"/>
      <c r="K337" s="177"/>
      <c r="L337" s="177"/>
      <c r="M337" s="177"/>
      <c r="N337" s="177"/>
      <c r="O337" s="177"/>
      <c r="P337" s="177"/>
      <c r="Q337" s="177"/>
      <c r="R337" s="177"/>
      <c r="S337" s="107"/>
      <c r="T337" s="521">
        <f t="shared" si="19"/>
        <v>0</v>
      </c>
      <c r="U337" s="177"/>
      <c r="V337" s="177"/>
      <c r="W337" s="177"/>
      <c r="X337" s="177"/>
      <c r="Y337" s="177"/>
      <c r="Z337" s="177"/>
      <c r="AA337" s="177"/>
      <c r="AB337" s="177"/>
      <c r="AC337" s="177"/>
      <c r="AD337" s="177"/>
      <c r="AE337" s="177"/>
      <c r="AF337" s="107"/>
      <c r="AG337" s="444">
        <f t="shared" si="20"/>
        <v>0</v>
      </c>
      <c r="AH337" s="177"/>
      <c r="AI337" s="177"/>
      <c r="AJ337" s="177"/>
      <c r="AK337" s="177"/>
      <c r="AL337" s="177"/>
      <c r="AM337" s="177"/>
      <c r="AN337" s="177"/>
      <c r="AO337" s="177"/>
      <c r="AP337" s="177"/>
      <c r="AQ337" s="177"/>
      <c r="AR337" s="177"/>
      <c r="AS337" s="107"/>
      <c r="AT337" s="444">
        <f t="shared" si="18"/>
        <v>0</v>
      </c>
      <c r="AU337" s="177"/>
      <c r="AV337" s="177"/>
      <c r="AW337" s="177"/>
      <c r="AX337" s="177"/>
      <c r="AY337" s="177"/>
      <c r="AZ337" s="177"/>
      <c r="BA337" s="177"/>
      <c r="BB337" s="177"/>
      <c r="BC337" s="177"/>
      <c r="BD337" s="177"/>
      <c r="BE337" s="228"/>
      <c r="BF337" s="237"/>
      <c r="BG337" s="229"/>
      <c r="BH337" s="229"/>
      <c r="BI337" s="108"/>
    </row>
    <row r="338" spans="1:61" s="100" customFormat="1" ht="15">
      <c r="A338" s="177"/>
      <c r="B338" s="177"/>
      <c r="C338" s="177"/>
      <c r="D338" s="177"/>
      <c r="E338" s="177"/>
      <c r="F338" s="177"/>
      <c r="G338" s="177"/>
      <c r="H338" s="177"/>
      <c r="I338" s="177"/>
      <c r="J338" s="177"/>
      <c r="K338" s="177"/>
      <c r="L338" s="177"/>
      <c r="M338" s="177"/>
      <c r="N338" s="177"/>
      <c r="O338" s="177"/>
      <c r="P338" s="177"/>
      <c r="Q338" s="177"/>
      <c r="R338" s="177"/>
      <c r="S338" s="107"/>
      <c r="T338" s="521">
        <f t="shared" si="19"/>
        <v>0</v>
      </c>
      <c r="U338" s="177"/>
      <c r="V338" s="177"/>
      <c r="W338" s="177"/>
      <c r="X338" s="177"/>
      <c r="Y338" s="177"/>
      <c r="Z338" s="177"/>
      <c r="AA338" s="177"/>
      <c r="AB338" s="177"/>
      <c r="AC338" s="177"/>
      <c r="AD338" s="177"/>
      <c r="AE338" s="177"/>
      <c r="AF338" s="107"/>
      <c r="AG338" s="444">
        <f t="shared" si="20"/>
        <v>0</v>
      </c>
      <c r="AH338" s="177"/>
      <c r="AI338" s="177"/>
      <c r="AJ338" s="177"/>
      <c r="AK338" s="177"/>
      <c r="AL338" s="177"/>
      <c r="AM338" s="177"/>
      <c r="AN338" s="177"/>
      <c r="AO338" s="177"/>
      <c r="AP338" s="177"/>
      <c r="AQ338" s="177"/>
      <c r="AR338" s="177"/>
      <c r="AS338" s="107"/>
      <c r="AT338" s="444">
        <f t="shared" si="18"/>
        <v>0</v>
      </c>
      <c r="AU338" s="177"/>
      <c r="AV338" s="177"/>
      <c r="AW338" s="177"/>
      <c r="AX338" s="177"/>
      <c r="AY338" s="177"/>
      <c r="AZ338" s="177"/>
      <c r="BA338" s="177"/>
      <c r="BB338" s="177"/>
      <c r="BC338" s="177"/>
      <c r="BD338" s="177"/>
      <c r="BE338" s="228"/>
      <c r="BF338" s="237"/>
      <c r="BG338" s="229"/>
      <c r="BH338" s="229"/>
      <c r="BI338" s="108"/>
    </row>
    <row r="339" spans="1:61" s="100" customFormat="1" ht="15">
      <c r="A339" s="177"/>
      <c r="B339" s="177"/>
      <c r="C339" s="177"/>
      <c r="D339" s="177"/>
      <c r="E339" s="177"/>
      <c r="F339" s="177"/>
      <c r="G339" s="177"/>
      <c r="H339" s="177"/>
      <c r="I339" s="177"/>
      <c r="J339" s="177"/>
      <c r="K339" s="177"/>
      <c r="L339" s="177"/>
      <c r="M339" s="177"/>
      <c r="N339" s="177"/>
      <c r="O339" s="177"/>
      <c r="P339" s="177"/>
      <c r="Q339" s="177"/>
      <c r="R339" s="177"/>
      <c r="S339" s="107"/>
      <c r="T339" s="521">
        <f t="shared" si="19"/>
        <v>0</v>
      </c>
      <c r="U339" s="177"/>
      <c r="V339" s="177"/>
      <c r="W339" s="177"/>
      <c r="X339" s="177"/>
      <c r="Y339" s="177"/>
      <c r="Z339" s="177"/>
      <c r="AA339" s="177"/>
      <c r="AB339" s="177"/>
      <c r="AC339" s="177"/>
      <c r="AD339" s="177"/>
      <c r="AE339" s="177"/>
      <c r="AF339" s="107"/>
      <c r="AG339" s="444">
        <f t="shared" si="20"/>
        <v>0</v>
      </c>
      <c r="AH339" s="177"/>
      <c r="AI339" s="177"/>
      <c r="AJ339" s="177"/>
      <c r="AK339" s="177"/>
      <c r="AL339" s="177"/>
      <c r="AM339" s="177"/>
      <c r="AN339" s="177"/>
      <c r="AO339" s="177"/>
      <c r="AP339" s="177"/>
      <c r="AQ339" s="177"/>
      <c r="AR339" s="177"/>
      <c r="AS339" s="107"/>
      <c r="AT339" s="444">
        <f t="shared" si="18"/>
        <v>0</v>
      </c>
      <c r="AU339" s="177"/>
      <c r="AV339" s="177"/>
      <c r="AW339" s="177"/>
      <c r="AX339" s="177"/>
      <c r="AY339" s="177"/>
      <c r="AZ339" s="177"/>
      <c r="BA339" s="177"/>
      <c r="BB339" s="177"/>
      <c r="BC339" s="177"/>
      <c r="BD339" s="177"/>
      <c r="BE339" s="228"/>
      <c r="BF339" s="237"/>
      <c r="BG339" s="229"/>
      <c r="BH339" s="229"/>
      <c r="BI339" s="108"/>
    </row>
    <row r="340" spans="1:61" s="100" customFormat="1" ht="15">
      <c r="A340" s="177"/>
      <c r="B340" s="177"/>
      <c r="C340" s="177"/>
      <c r="D340" s="177"/>
      <c r="E340" s="177"/>
      <c r="F340" s="177"/>
      <c r="G340" s="177"/>
      <c r="H340" s="177"/>
      <c r="I340" s="177"/>
      <c r="J340" s="177"/>
      <c r="K340" s="177"/>
      <c r="L340" s="177"/>
      <c r="M340" s="177"/>
      <c r="N340" s="177"/>
      <c r="O340" s="177"/>
      <c r="P340" s="177"/>
      <c r="Q340" s="177"/>
      <c r="R340" s="177"/>
      <c r="S340" s="107"/>
      <c r="T340" s="521">
        <f t="shared" si="19"/>
        <v>0</v>
      </c>
      <c r="U340" s="177"/>
      <c r="V340" s="177"/>
      <c r="W340" s="177"/>
      <c r="X340" s="177"/>
      <c r="Y340" s="177"/>
      <c r="Z340" s="177"/>
      <c r="AA340" s="177"/>
      <c r="AB340" s="177"/>
      <c r="AC340" s="177"/>
      <c r="AD340" s="177"/>
      <c r="AE340" s="177"/>
      <c r="AF340" s="107"/>
      <c r="AG340" s="444">
        <f t="shared" si="20"/>
        <v>0</v>
      </c>
      <c r="AH340" s="177"/>
      <c r="AI340" s="177"/>
      <c r="AJ340" s="177"/>
      <c r="AK340" s="177"/>
      <c r="AL340" s="177"/>
      <c r="AM340" s="177"/>
      <c r="AN340" s="177"/>
      <c r="AO340" s="177"/>
      <c r="AP340" s="177"/>
      <c r="AQ340" s="177"/>
      <c r="AR340" s="177"/>
      <c r="AS340" s="107"/>
      <c r="AT340" s="444">
        <f t="shared" si="18"/>
        <v>0</v>
      </c>
      <c r="AU340" s="177"/>
      <c r="AV340" s="177"/>
      <c r="AW340" s="177"/>
      <c r="AX340" s="177"/>
      <c r="AY340" s="177"/>
      <c r="AZ340" s="177"/>
      <c r="BA340" s="177"/>
      <c r="BB340" s="177"/>
      <c r="BC340" s="177"/>
      <c r="BD340" s="177"/>
      <c r="BE340" s="228"/>
      <c r="BF340" s="237"/>
      <c r="BG340" s="229"/>
      <c r="BH340" s="229"/>
      <c r="BI340" s="108"/>
    </row>
    <row r="341" spans="1:61" s="100" customFormat="1" ht="15">
      <c r="A341" s="177"/>
      <c r="B341" s="177"/>
      <c r="C341" s="177"/>
      <c r="D341" s="177"/>
      <c r="E341" s="177"/>
      <c r="F341" s="177"/>
      <c r="G341" s="177"/>
      <c r="H341" s="177"/>
      <c r="I341" s="177"/>
      <c r="J341" s="177"/>
      <c r="K341" s="177"/>
      <c r="L341" s="177"/>
      <c r="M341" s="177"/>
      <c r="N341" s="177"/>
      <c r="O341" s="177"/>
      <c r="P341" s="177"/>
      <c r="Q341" s="177"/>
      <c r="R341" s="177"/>
      <c r="S341" s="107"/>
      <c r="T341" s="521">
        <f t="shared" si="19"/>
        <v>0</v>
      </c>
      <c r="U341" s="177"/>
      <c r="V341" s="177"/>
      <c r="W341" s="177"/>
      <c r="X341" s="177"/>
      <c r="Y341" s="177"/>
      <c r="Z341" s="177"/>
      <c r="AA341" s="177"/>
      <c r="AB341" s="177"/>
      <c r="AC341" s="177"/>
      <c r="AD341" s="177"/>
      <c r="AE341" s="177"/>
      <c r="AF341" s="107"/>
      <c r="AG341" s="444">
        <f t="shared" si="20"/>
        <v>0</v>
      </c>
      <c r="AH341" s="177"/>
      <c r="AI341" s="177"/>
      <c r="AJ341" s="177"/>
      <c r="AK341" s="177"/>
      <c r="AL341" s="177"/>
      <c r="AM341" s="177"/>
      <c r="AN341" s="177"/>
      <c r="AO341" s="177"/>
      <c r="AP341" s="177"/>
      <c r="AQ341" s="177"/>
      <c r="AR341" s="177"/>
      <c r="AS341" s="107"/>
      <c r="AT341" s="444">
        <f t="shared" si="18"/>
        <v>0</v>
      </c>
      <c r="AU341" s="177"/>
      <c r="AV341" s="177"/>
      <c r="AW341" s="177"/>
      <c r="AX341" s="177"/>
      <c r="AY341" s="177"/>
      <c r="AZ341" s="177"/>
      <c r="BA341" s="177"/>
      <c r="BB341" s="177"/>
      <c r="BC341" s="177"/>
      <c r="BD341" s="177"/>
      <c r="BE341" s="228"/>
      <c r="BF341" s="237"/>
      <c r="BG341" s="229"/>
      <c r="BH341" s="229"/>
      <c r="BI341" s="108"/>
    </row>
    <row r="342" spans="1:61" s="100" customFormat="1" ht="15">
      <c r="A342" s="177"/>
      <c r="B342" s="177"/>
      <c r="C342" s="177"/>
      <c r="D342" s="177"/>
      <c r="E342" s="177"/>
      <c r="F342" s="177"/>
      <c r="G342" s="177"/>
      <c r="H342" s="177"/>
      <c r="I342" s="177"/>
      <c r="J342" s="177"/>
      <c r="K342" s="177"/>
      <c r="L342" s="177"/>
      <c r="M342" s="177"/>
      <c r="N342" s="177"/>
      <c r="O342" s="177"/>
      <c r="P342" s="177"/>
      <c r="Q342" s="177"/>
      <c r="R342" s="177"/>
      <c r="S342" s="107"/>
      <c r="T342" s="521">
        <f t="shared" si="19"/>
        <v>0</v>
      </c>
      <c r="U342" s="177"/>
      <c r="V342" s="177"/>
      <c r="W342" s="177"/>
      <c r="X342" s="177"/>
      <c r="Y342" s="177"/>
      <c r="Z342" s="177"/>
      <c r="AA342" s="177"/>
      <c r="AB342" s="177"/>
      <c r="AC342" s="177"/>
      <c r="AD342" s="177"/>
      <c r="AE342" s="177"/>
      <c r="AF342" s="107"/>
      <c r="AG342" s="444">
        <f t="shared" si="20"/>
        <v>0</v>
      </c>
      <c r="AH342" s="177"/>
      <c r="AI342" s="177"/>
      <c r="AJ342" s="177"/>
      <c r="AK342" s="177"/>
      <c r="AL342" s="177"/>
      <c r="AM342" s="177"/>
      <c r="AN342" s="177"/>
      <c r="AO342" s="177"/>
      <c r="AP342" s="177"/>
      <c r="AQ342" s="177"/>
      <c r="AR342" s="177"/>
      <c r="AS342" s="107"/>
      <c r="AT342" s="444">
        <f t="shared" si="18"/>
        <v>0</v>
      </c>
      <c r="AU342" s="177"/>
      <c r="AV342" s="177"/>
      <c r="AW342" s="177"/>
      <c r="AX342" s="177"/>
      <c r="AY342" s="177"/>
      <c r="AZ342" s="177"/>
      <c r="BA342" s="177"/>
      <c r="BB342" s="177"/>
      <c r="BC342" s="177"/>
      <c r="BD342" s="177"/>
      <c r="BE342" s="228"/>
      <c r="BF342" s="237"/>
      <c r="BG342" s="229"/>
      <c r="BH342" s="229"/>
      <c r="BI342" s="108"/>
    </row>
    <row r="343" spans="1:61" s="100" customFormat="1" ht="15">
      <c r="A343" s="177"/>
      <c r="B343" s="177"/>
      <c r="C343" s="177"/>
      <c r="D343" s="177"/>
      <c r="E343" s="177"/>
      <c r="F343" s="177"/>
      <c r="G343" s="177"/>
      <c r="H343" s="177"/>
      <c r="I343" s="177"/>
      <c r="J343" s="177"/>
      <c r="K343" s="177"/>
      <c r="L343" s="177"/>
      <c r="M343" s="177"/>
      <c r="N343" s="177"/>
      <c r="O343" s="177"/>
      <c r="P343" s="177"/>
      <c r="Q343" s="177"/>
      <c r="R343" s="177"/>
      <c r="S343" s="107"/>
      <c r="T343" s="521">
        <f t="shared" si="19"/>
        <v>0</v>
      </c>
      <c r="U343" s="177"/>
      <c r="V343" s="177"/>
      <c r="W343" s="177"/>
      <c r="X343" s="177"/>
      <c r="Y343" s="177"/>
      <c r="Z343" s="177"/>
      <c r="AA343" s="177"/>
      <c r="AB343" s="177"/>
      <c r="AC343" s="177"/>
      <c r="AD343" s="177"/>
      <c r="AE343" s="177"/>
      <c r="AF343" s="107"/>
      <c r="AG343" s="444">
        <f t="shared" si="20"/>
        <v>0</v>
      </c>
      <c r="AH343" s="177"/>
      <c r="AI343" s="177"/>
      <c r="AJ343" s="177"/>
      <c r="AK343" s="177"/>
      <c r="AL343" s="177"/>
      <c r="AM343" s="177"/>
      <c r="AN343" s="177"/>
      <c r="AO343" s="177"/>
      <c r="AP343" s="177"/>
      <c r="AQ343" s="177"/>
      <c r="AR343" s="177"/>
      <c r="AS343" s="107"/>
      <c r="AT343" s="444">
        <f t="shared" si="18"/>
        <v>0</v>
      </c>
      <c r="AU343" s="177"/>
      <c r="AV343" s="177"/>
      <c r="AW343" s="177"/>
      <c r="AX343" s="177"/>
      <c r="AY343" s="177"/>
      <c r="AZ343" s="177"/>
      <c r="BA343" s="177"/>
      <c r="BB343" s="177"/>
      <c r="BC343" s="177"/>
      <c r="BD343" s="177"/>
      <c r="BE343" s="228"/>
      <c r="BF343" s="237"/>
      <c r="BG343" s="229"/>
      <c r="BH343" s="229"/>
      <c r="BI343" s="108"/>
    </row>
    <row r="344" spans="1:61" s="100" customFormat="1" ht="15">
      <c r="A344" s="177"/>
      <c r="B344" s="177"/>
      <c r="C344" s="177"/>
      <c r="D344" s="177"/>
      <c r="E344" s="177"/>
      <c r="F344" s="177"/>
      <c r="G344" s="177"/>
      <c r="H344" s="177"/>
      <c r="I344" s="177"/>
      <c r="J344" s="177"/>
      <c r="K344" s="177"/>
      <c r="L344" s="177"/>
      <c r="M344" s="177"/>
      <c r="N344" s="177"/>
      <c r="O344" s="177"/>
      <c r="P344" s="177"/>
      <c r="Q344" s="177"/>
      <c r="R344" s="177"/>
      <c r="S344" s="107"/>
      <c r="T344" s="521">
        <f t="shared" si="19"/>
        <v>0</v>
      </c>
      <c r="U344" s="177"/>
      <c r="V344" s="177"/>
      <c r="W344" s="177"/>
      <c r="X344" s="177"/>
      <c r="Y344" s="177"/>
      <c r="Z344" s="177"/>
      <c r="AA344" s="177"/>
      <c r="AB344" s="177"/>
      <c r="AC344" s="177"/>
      <c r="AD344" s="177"/>
      <c r="AE344" s="177"/>
      <c r="AF344" s="107"/>
      <c r="AG344" s="444">
        <f t="shared" si="20"/>
        <v>0</v>
      </c>
      <c r="AH344" s="177"/>
      <c r="AI344" s="177"/>
      <c r="AJ344" s="177"/>
      <c r="AK344" s="177"/>
      <c r="AL344" s="177"/>
      <c r="AM344" s="177"/>
      <c r="AN344" s="177"/>
      <c r="AO344" s="177"/>
      <c r="AP344" s="177"/>
      <c r="AQ344" s="177"/>
      <c r="AR344" s="177"/>
      <c r="AS344" s="107"/>
      <c r="AT344" s="444">
        <f t="shared" si="18"/>
        <v>0</v>
      </c>
      <c r="AU344" s="177"/>
      <c r="AV344" s="177"/>
      <c r="AW344" s="177"/>
      <c r="AX344" s="177"/>
      <c r="AY344" s="177"/>
      <c r="AZ344" s="177"/>
      <c r="BA344" s="177"/>
      <c r="BB344" s="177"/>
      <c r="BC344" s="177"/>
      <c r="BD344" s="177"/>
      <c r="BE344" s="228"/>
      <c r="BF344" s="237"/>
      <c r="BG344" s="229"/>
      <c r="BH344" s="229"/>
      <c r="BI344" s="108"/>
    </row>
    <row r="345" spans="1:61" s="100" customFormat="1" ht="15">
      <c r="A345" s="177"/>
      <c r="B345" s="177"/>
      <c r="C345" s="177"/>
      <c r="D345" s="177"/>
      <c r="E345" s="177"/>
      <c r="F345" s="177"/>
      <c r="G345" s="177"/>
      <c r="H345" s="177"/>
      <c r="I345" s="177"/>
      <c r="J345" s="177"/>
      <c r="K345" s="177"/>
      <c r="L345" s="177"/>
      <c r="M345" s="177"/>
      <c r="N345" s="177"/>
      <c r="O345" s="177"/>
      <c r="P345" s="177"/>
      <c r="Q345" s="177"/>
      <c r="R345" s="177"/>
      <c r="S345" s="107"/>
      <c r="T345" s="521">
        <f t="shared" si="19"/>
        <v>0</v>
      </c>
      <c r="U345" s="177"/>
      <c r="V345" s="177"/>
      <c r="W345" s="177"/>
      <c r="X345" s="177"/>
      <c r="Y345" s="177"/>
      <c r="Z345" s="177"/>
      <c r="AA345" s="177"/>
      <c r="AB345" s="177"/>
      <c r="AC345" s="177"/>
      <c r="AD345" s="177"/>
      <c r="AE345" s="177"/>
      <c r="AF345" s="107"/>
      <c r="AG345" s="444">
        <f t="shared" si="20"/>
        <v>0</v>
      </c>
      <c r="AH345" s="177"/>
      <c r="AI345" s="177"/>
      <c r="AJ345" s="177"/>
      <c r="AK345" s="177"/>
      <c r="AL345" s="177"/>
      <c r="AM345" s="177"/>
      <c r="AN345" s="177"/>
      <c r="AO345" s="177"/>
      <c r="AP345" s="177"/>
      <c r="AQ345" s="177"/>
      <c r="AR345" s="177"/>
      <c r="AS345" s="107"/>
      <c r="AT345" s="444">
        <f t="shared" si="18"/>
        <v>0</v>
      </c>
      <c r="AU345" s="177"/>
      <c r="AV345" s="177"/>
      <c r="AW345" s="177"/>
      <c r="AX345" s="177"/>
      <c r="AY345" s="177"/>
      <c r="AZ345" s="177"/>
      <c r="BA345" s="177"/>
      <c r="BB345" s="177"/>
      <c r="BC345" s="177"/>
      <c r="BD345" s="177"/>
      <c r="BE345" s="228"/>
      <c r="BF345" s="237"/>
      <c r="BG345" s="229"/>
      <c r="BH345" s="229"/>
      <c r="BI345" s="108"/>
    </row>
    <row r="346" spans="1:61" s="100" customFormat="1" ht="15">
      <c r="A346" s="177"/>
      <c r="B346" s="177"/>
      <c r="C346" s="177"/>
      <c r="D346" s="177"/>
      <c r="E346" s="177"/>
      <c r="F346" s="177"/>
      <c r="G346" s="177"/>
      <c r="H346" s="177"/>
      <c r="I346" s="177"/>
      <c r="J346" s="177"/>
      <c r="K346" s="177"/>
      <c r="L346" s="177"/>
      <c r="M346" s="177"/>
      <c r="N346" s="177"/>
      <c r="O346" s="177"/>
      <c r="P346" s="177"/>
      <c r="Q346" s="177"/>
      <c r="R346" s="177"/>
      <c r="S346" s="107"/>
      <c r="T346" s="521">
        <f t="shared" si="19"/>
        <v>0</v>
      </c>
      <c r="U346" s="177"/>
      <c r="V346" s="177"/>
      <c r="W346" s="177"/>
      <c r="X346" s="177"/>
      <c r="Y346" s="177"/>
      <c r="Z346" s="177"/>
      <c r="AA346" s="177"/>
      <c r="AB346" s="177"/>
      <c r="AC346" s="177"/>
      <c r="AD346" s="177"/>
      <c r="AE346" s="177"/>
      <c r="AF346" s="107"/>
      <c r="AG346" s="444">
        <f t="shared" si="20"/>
        <v>0</v>
      </c>
      <c r="AH346" s="177"/>
      <c r="AI346" s="177"/>
      <c r="AJ346" s="177"/>
      <c r="AK346" s="177"/>
      <c r="AL346" s="177"/>
      <c r="AM346" s="177"/>
      <c r="AN346" s="177"/>
      <c r="AO346" s="177"/>
      <c r="AP346" s="177"/>
      <c r="AQ346" s="177"/>
      <c r="AR346" s="177"/>
      <c r="AS346" s="107"/>
      <c r="AT346" s="444">
        <f t="shared" si="18"/>
        <v>0</v>
      </c>
      <c r="AU346" s="177"/>
      <c r="AV346" s="177"/>
      <c r="AW346" s="177"/>
      <c r="AX346" s="177"/>
      <c r="AY346" s="177"/>
      <c r="AZ346" s="177"/>
      <c r="BA346" s="177"/>
      <c r="BB346" s="177"/>
      <c r="BC346" s="177"/>
      <c r="BD346" s="177"/>
      <c r="BE346" s="228"/>
      <c r="BF346" s="237"/>
      <c r="BG346" s="229"/>
      <c r="BH346" s="229"/>
      <c r="BI346" s="108"/>
    </row>
    <row r="347" spans="1:61" s="100" customFormat="1" ht="15">
      <c r="A347" s="177"/>
      <c r="B347" s="177"/>
      <c r="C347" s="177"/>
      <c r="D347" s="177"/>
      <c r="E347" s="177"/>
      <c r="F347" s="177"/>
      <c r="G347" s="177"/>
      <c r="H347" s="177"/>
      <c r="I347" s="177"/>
      <c r="J347" s="177"/>
      <c r="K347" s="177"/>
      <c r="L347" s="177"/>
      <c r="M347" s="177"/>
      <c r="N347" s="177"/>
      <c r="O347" s="177"/>
      <c r="P347" s="177"/>
      <c r="Q347" s="177"/>
      <c r="R347" s="177"/>
      <c r="S347" s="107"/>
      <c r="T347" s="521">
        <f t="shared" si="19"/>
        <v>0</v>
      </c>
      <c r="U347" s="177"/>
      <c r="V347" s="177"/>
      <c r="W347" s="177"/>
      <c r="X347" s="177"/>
      <c r="Y347" s="177"/>
      <c r="Z347" s="177"/>
      <c r="AA347" s="177"/>
      <c r="AB347" s="177"/>
      <c r="AC347" s="177"/>
      <c r="AD347" s="177"/>
      <c r="AE347" s="177"/>
      <c r="AF347" s="107"/>
      <c r="AG347" s="444">
        <f t="shared" si="20"/>
        <v>0</v>
      </c>
      <c r="AH347" s="177"/>
      <c r="AI347" s="177"/>
      <c r="AJ347" s="177"/>
      <c r="AK347" s="177"/>
      <c r="AL347" s="177"/>
      <c r="AM347" s="177"/>
      <c r="AN347" s="177"/>
      <c r="AO347" s="177"/>
      <c r="AP347" s="177"/>
      <c r="AQ347" s="177"/>
      <c r="AR347" s="177"/>
      <c r="AS347" s="107"/>
      <c r="AT347" s="444">
        <f t="shared" si="18"/>
        <v>0</v>
      </c>
      <c r="AU347" s="177"/>
      <c r="AV347" s="177"/>
      <c r="AW347" s="177"/>
      <c r="AX347" s="177"/>
      <c r="AY347" s="177"/>
      <c r="AZ347" s="177"/>
      <c r="BA347" s="177"/>
      <c r="BB347" s="177"/>
      <c r="BC347" s="177"/>
      <c r="BD347" s="177"/>
      <c r="BE347" s="228"/>
      <c r="BF347" s="237"/>
      <c r="BG347" s="229"/>
      <c r="BH347" s="229"/>
      <c r="BI347" s="108"/>
    </row>
    <row r="348" spans="1:61" s="100" customFormat="1" ht="15">
      <c r="A348" s="177"/>
      <c r="B348" s="177"/>
      <c r="C348" s="177"/>
      <c r="D348" s="177"/>
      <c r="E348" s="177"/>
      <c r="F348" s="177"/>
      <c r="G348" s="177"/>
      <c r="H348" s="177"/>
      <c r="I348" s="177"/>
      <c r="J348" s="177"/>
      <c r="K348" s="177"/>
      <c r="L348" s="177"/>
      <c r="M348" s="177"/>
      <c r="N348" s="177"/>
      <c r="O348" s="177"/>
      <c r="P348" s="177"/>
      <c r="Q348" s="177"/>
      <c r="R348" s="177"/>
      <c r="S348" s="107"/>
      <c r="T348" s="521">
        <f t="shared" si="19"/>
        <v>0</v>
      </c>
      <c r="U348" s="177"/>
      <c r="V348" s="177"/>
      <c r="W348" s="177"/>
      <c r="X348" s="177"/>
      <c r="Y348" s="177"/>
      <c r="Z348" s="177"/>
      <c r="AA348" s="177"/>
      <c r="AB348" s="177"/>
      <c r="AC348" s="177"/>
      <c r="AD348" s="177"/>
      <c r="AE348" s="177"/>
      <c r="AF348" s="107"/>
      <c r="AG348" s="444">
        <f t="shared" si="20"/>
        <v>0</v>
      </c>
      <c r="AH348" s="177"/>
      <c r="AI348" s="177"/>
      <c r="AJ348" s="177"/>
      <c r="AK348" s="177"/>
      <c r="AL348" s="177"/>
      <c r="AM348" s="177"/>
      <c r="AN348" s="177"/>
      <c r="AO348" s="177"/>
      <c r="AP348" s="177"/>
      <c r="AQ348" s="177"/>
      <c r="AR348" s="177"/>
      <c r="AS348" s="107"/>
      <c r="AT348" s="444">
        <f t="shared" si="18"/>
        <v>0</v>
      </c>
      <c r="AU348" s="177"/>
      <c r="AV348" s="177"/>
      <c r="AW348" s="177"/>
      <c r="AX348" s="177"/>
      <c r="AY348" s="177"/>
      <c r="AZ348" s="177"/>
      <c r="BA348" s="177"/>
      <c r="BB348" s="177"/>
      <c r="BC348" s="177"/>
      <c r="BD348" s="177"/>
      <c r="BE348" s="228"/>
      <c r="BF348" s="237"/>
      <c r="BG348" s="229"/>
      <c r="BH348" s="229"/>
      <c r="BI348" s="108"/>
    </row>
    <row r="349" spans="1:61" s="100" customFormat="1" ht="15">
      <c r="A349" s="177"/>
      <c r="B349" s="177"/>
      <c r="C349" s="177"/>
      <c r="D349" s="177"/>
      <c r="E349" s="177"/>
      <c r="F349" s="177"/>
      <c r="G349" s="177"/>
      <c r="H349" s="177"/>
      <c r="I349" s="177"/>
      <c r="J349" s="177"/>
      <c r="K349" s="177"/>
      <c r="L349" s="177"/>
      <c r="M349" s="177"/>
      <c r="N349" s="177"/>
      <c r="O349" s="177"/>
      <c r="P349" s="177"/>
      <c r="Q349" s="177"/>
      <c r="R349" s="177"/>
      <c r="S349" s="107"/>
      <c r="T349" s="521">
        <f t="shared" si="19"/>
        <v>0</v>
      </c>
      <c r="U349" s="177"/>
      <c r="V349" s="177"/>
      <c r="W349" s="177"/>
      <c r="X349" s="177"/>
      <c r="Y349" s="177"/>
      <c r="Z349" s="177"/>
      <c r="AA349" s="177"/>
      <c r="AB349" s="177"/>
      <c r="AC349" s="177"/>
      <c r="AD349" s="177"/>
      <c r="AE349" s="177"/>
      <c r="AF349" s="107"/>
      <c r="AG349" s="444">
        <f t="shared" si="20"/>
        <v>0</v>
      </c>
      <c r="AH349" s="177"/>
      <c r="AI349" s="177"/>
      <c r="AJ349" s="177"/>
      <c r="AK349" s="177"/>
      <c r="AL349" s="177"/>
      <c r="AM349" s="177"/>
      <c r="AN349" s="177"/>
      <c r="AO349" s="177"/>
      <c r="AP349" s="177"/>
      <c r="AQ349" s="177"/>
      <c r="AR349" s="177"/>
      <c r="AS349" s="107"/>
      <c r="AT349" s="444">
        <f t="shared" si="18"/>
        <v>0</v>
      </c>
      <c r="AU349" s="177"/>
      <c r="AV349" s="177"/>
      <c r="AW349" s="177"/>
      <c r="AX349" s="177"/>
      <c r="AY349" s="177"/>
      <c r="AZ349" s="177"/>
      <c r="BA349" s="177"/>
      <c r="BB349" s="177"/>
      <c r="BC349" s="177"/>
      <c r="BD349" s="177"/>
      <c r="BE349" s="228"/>
      <c r="BF349" s="237"/>
      <c r="BG349" s="229"/>
      <c r="BH349" s="229"/>
      <c r="BI349" s="108"/>
    </row>
    <row r="350" spans="1:61" s="100" customFormat="1" ht="15">
      <c r="A350" s="177"/>
      <c r="B350" s="177"/>
      <c r="C350" s="177"/>
      <c r="D350" s="177"/>
      <c r="E350" s="177"/>
      <c r="F350" s="177"/>
      <c r="G350" s="177"/>
      <c r="H350" s="177"/>
      <c r="I350" s="177"/>
      <c r="J350" s="177"/>
      <c r="K350" s="177"/>
      <c r="L350" s="177"/>
      <c r="M350" s="177"/>
      <c r="N350" s="177"/>
      <c r="O350" s="177"/>
      <c r="P350" s="177"/>
      <c r="Q350" s="177"/>
      <c r="R350" s="177"/>
      <c r="S350" s="107"/>
      <c r="T350" s="521">
        <f t="shared" si="19"/>
        <v>0</v>
      </c>
      <c r="U350" s="177"/>
      <c r="V350" s="177"/>
      <c r="W350" s="177"/>
      <c r="X350" s="177"/>
      <c r="Y350" s="177"/>
      <c r="Z350" s="177"/>
      <c r="AA350" s="177"/>
      <c r="AB350" s="177"/>
      <c r="AC350" s="177"/>
      <c r="AD350" s="177"/>
      <c r="AE350" s="177"/>
      <c r="AF350" s="107"/>
      <c r="AG350" s="444">
        <f t="shared" si="20"/>
        <v>0</v>
      </c>
      <c r="AH350" s="177"/>
      <c r="AI350" s="177"/>
      <c r="AJ350" s="177"/>
      <c r="AK350" s="177"/>
      <c r="AL350" s="177"/>
      <c r="AM350" s="177"/>
      <c r="AN350" s="177"/>
      <c r="AO350" s="177"/>
      <c r="AP350" s="177"/>
      <c r="AQ350" s="177"/>
      <c r="AR350" s="177"/>
      <c r="AS350" s="107"/>
      <c r="AT350" s="444">
        <f t="shared" si="18"/>
        <v>0</v>
      </c>
      <c r="AU350" s="177"/>
      <c r="AV350" s="177"/>
      <c r="AW350" s="177"/>
      <c r="AX350" s="177"/>
      <c r="AY350" s="177"/>
      <c r="AZ350" s="177"/>
      <c r="BA350" s="177"/>
      <c r="BB350" s="177"/>
      <c r="BC350" s="177"/>
      <c r="BD350" s="177"/>
      <c r="BE350" s="228"/>
      <c r="BF350" s="237"/>
      <c r="BG350" s="229"/>
      <c r="BH350" s="229"/>
      <c r="BI350" s="108"/>
    </row>
    <row r="351" spans="1:61" s="100" customFormat="1" ht="15">
      <c r="A351" s="177"/>
      <c r="B351" s="177"/>
      <c r="C351" s="177"/>
      <c r="D351" s="177"/>
      <c r="E351" s="177"/>
      <c r="F351" s="177"/>
      <c r="G351" s="177"/>
      <c r="H351" s="177"/>
      <c r="I351" s="177"/>
      <c r="J351" s="177"/>
      <c r="K351" s="177"/>
      <c r="L351" s="177"/>
      <c r="M351" s="177"/>
      <c r="N351" s="177"/>
      <c r="O351" s="177"/>
      <c r="P351" s="177"/>
      <c r="Q351" s="177"/>
      <c r="R351" s="177"/>
      <c r="S351" s="107"/>
      <c r="T351" s="521">
        <f t="shared" si="19"/>
        <v>0</v>
      </c>
      <c r="U351" s="177"/>
      <c r="V351" s="177"/>
      <c r="W351" s="177"/>
      <c r="X351" s="177"/>
      <c r="Y351" s="177"/>
      <c r="Z351" s="177"/>
      <c r="AA351" s="177"/>
      <c r="AB351" s="177"/>
      <c r="AC351" s="177"/>
      <c r="AD351" s="177"/>
      <c r="AE351" s="177"/>
      <c r="AF351" s="107"/>
      <c r="AG351" s="444">
        <f t="shared" si="20"/>
        <v>0</v>
      </c>
      <c r="AH351" s="177"/>
      <c r="AI351" s="177"/>
      <c r="AJ351" s="177"/>
      <c r="AK351" s="177"/>
      <c r="AL351" s="177"/>
      <c r="AM351" s="177"/>
      <c r="AN351" s="177"/>
      <c r="AO351" s="177"/>
      <c r="AP351" s="177"/>
      <c r="AQ351" s="177"/>
      <c r="AR351" s="177"/>
      <c r="AS351" s="107"/>
      <c r="AT351" s="444">
        <f t="shared" si="18"/>
        <v>0</v>
      </c>
      <c r="AU351" s="177"/>
      <c r="AV351" s="177"/>
      <c r="AW351" s="177"/>
      <c r="AX351" s="177"/>
      <c r="AY351" s="177"/>
      <c r="AZ351" s="177"/>
      <c r="BA351" s="177"/>
      <c r="BB351" s="177"/>
      <c r="BC351" s="177"/>
      <c r="BD351" s="177"/>
      <c r="BE351" s="228"/>
      <c r="BF351" s="237"/>
      <c r="BG351" s="229"/>
      <c r="BH351" s="229"/>
      <c r="BI351" s="108"/>
    </row>
    <row r="352" spans="1:61" s="100" customFormat="1" ht="15">
      <c r="A352" s="177"/>
      <c r="B352" s="177"/>
      <c r="C352" s="177"/>
      <c r="D352" s="177"/>
      <c r="E352" s="177"/>
      <c r="F352" s="177"/>
      <c r="G352" s="177"/>
      <c r="H352" s="177"/>
      <c r="I352" s="177"/>
      <c r="J352" s="177"/>
      <c r="K352" s="177"/>
      <c r="L352" s="177"/>
      <c r="M352" s="177"/>
      <c r="N352" s="177"/>
      <c r="O352" s="177"/>
      <c r="P352" s="177"/>
      <c r="Q352" s="177"/>
      <c r="R352" s="177"/>
      <c r="S352" s="107"/>
      <c r="T352" s="521">
        <f t="shared" si="19"/>
        <v>0</v>
      </c>
      <c r="U352" s="177"/>
      <c r="V352" s="177"/>
      <c r="W352" s="177"/>
      <c r="X352" s="177"/>
      <c r="Y352" s="177"/>
      <c r="Z352" s="177"/>
      <c r="AA352" s="177"/>
      <c r="AB352" s="177"/>
      <c r="AC352" s="177"/>
      <c r="AD352" s="177"/>
      <c r="AE352" s="177"/>
      <c r="AF352" s="107"/>
      <c r="AG352" s="444">
        <f t="shared" si="20"/>
        <v>0</v>
      </c>
      <c r="AH352" s="177"/>
      <c r="AI352" s="177"/>
      <c r="AJ352" s="177"/>
      <c r="AK352" s="177"/>
      <c r="AL352" s="177"/>
      <c r="AM352" s="177"/>
      <c r="AN352" s="177"/>
      <c r="AO352" s="177"/>
      <c r="AP352" s="177"/>
      <c r="AQ352" s="177"/>
      <c r="AR352" s="177"/>
      <c r="AS352" s="107"/>
      <c r="AT352" s="444">
        <f t="shared" si="18"/>
        <v>0</v>
      </c>
      <c r="AU352" s="177"/>
      <c r="AV352" s="177"/>
      <c r="AW352" s="177"/>
      <c r="AX352" s="177"/>
      <c r="AY352" s="177"/>
      <c r="AZ352" s="177"/>
      <c r="BA352" s="177"/>
      <c r="BB352" s="177"/>
      <c r="BC352" s="177"/>
      <c r="BD352" s="177"/>
      <c r="BE352" s="228"/>
      <c r="BF352" s="237"/>
      <c r="BG352" s="229"/>
      <c r="BH352" s="229"/>
      <c r="BI352" s="108"/>
    </row>
    <row r="353" spans="1:61" s="100" customFormat="1" ht="15">
      <c r="A353" s="177"/>
      <c r="B353" s="177"/>
      <c r="C353" s="177"/>
      <c r="D353" s="177"/>
      <c r="E353" s="177"/>
      <c r="F353" s="177"/>
      <c r="G353" s="177"/>
      <c r="H353" s="177"/>
      <c r="I353" s="177"/>
      <c r="J353" s="177"/>
      <c r="K353" s="177"/>
      <c r="L353" s="177"/>
      <c r="M353" s="177"/>
      <c r="N353" s="177"/>
      <c r="O353" s="177"/>
      <c r="P353" s="177"/>
      <c r="Q353" s="177"/>
      <c r="R353" s="177"/>
      <c r="S353" s="107"/>
      <c r="T353" s="521">
        <f t="shared" si="19"/>
        <v>0</v>
      </c>
      <c r="U353" s="177"/>
      <c r="V353" s="177"/>
      <c r="W353" s="177"/>
      <c r="X353" s="177"/>
      <c r="Y353" s="177"/>
      <c r="Z353" s="177"/>
      <c r="AA353" s="177"/>
      <c r="AB353" s="177"/>
      <c r="AC353" s="177"/>
      <c r="AD353" s="177"/>
      <c r="AE353" s="177"/>
      <c r="AF353" s="107"/>
      <c r="AG353" s="444">
        <f t="shared" si="20"/>
        <v>0</v>
      </c>
      <c r="AH353" s="177"/>
      <c r="AI353" s="177"/>
      <c r="AJ353" s="177"/>
      <c r="AK353" s="177"/>
      <c r="AL353" s="177"/>
      <c r="AM353" s="177"/>
      <c r="AN353" s="177"/>
      <c r="AO353" s="177"/>
      <c r="AP353" s="177"/>
      <c r="AQ353" s="177"/>
      <c r="AR353" s="177"/>
      <c r="AS353" s="107"/>
      <c r="AT353" s="444">
        <f t="shared" si="18"/>
        <v>0</v>
      </c>
      <c r="AU353" s="177"/>
      <c r="AV353" s="177"/>
      <c r="AW353" s="177"/>
      <c r="AX353" s="177"/>
      <c r="AY353" s="177"/>
      <c r="AZ353" s="177"/>
      <c r="BA353" s="177"/>
      <c r="BB353" s="177"/>
      <c r="BC353" s="177"/>
      <c r="BD353" s="177"/>
      <c r="BE353" s="228"/>
      <c r="BF353" s="237"/>
      <c r="BG353" s="229"/>
      <c r="BH353" s="229"/>
      <c r="BI353" s="108"/>
    </row>
    <row r="354" spans="1:61" s="100" customFormat="1" ht="15">
      <c r="A354" s="177"/>
      <c r="B354" s="177"/>
      <c r="C354" s="177"/>
      <c r="D354" s="177"/>
      <c r="E354" s="177"/>
      <c r="F354" s="177"/>
      <c r="G354" s="177"/>
      <c r="H354" s="177"/>
      <c r="I354" s="177"/>
      <c r="J354" s="177"/>
      <c r="K354" s="177"/>
      <c r="L354" s="177"/>
      <c r="M354" s="177"/>
      <c r="N354" s="177"/>
      <c r="O354" s="177"/>
      <c r="P354" s="177"/>
      <c r="Q354" s="177"/>
      <c r="R354" s="177"/>
      <c r="S354" s="107"/>
      <c r="T354" s="521">
        <f t="shared" si="19"/>
        <v>0</v>
      </c>
      <c r="U354" s="177"/>
      <c r="V354" s="177"/>
      <c r="W354" s="177"/>
      <c r="X354" s="177"/>
      <c r="Y354" s="177"/>
      <c r="Z354" s="177"/>
      <c r="AA354" s="177"/>
      <c r="AB354" s="177"/>
      <c r="AC354" s="177"/>
      <c r="AD354" s="177"/>
      <c r="AE354" s="177"/>
      <c r="AF354" s="107"/>
      <c r="AG354" s="444">
        <f t="shared" si="20"/>
        <v>0</v>
      </c>
      <c r="AH354" s="177"/>
      <c r="AI354" s="177"/>
      <c r="AJ354" s="177"/>
      <c r="AK354" s="177"/>
      <c r="AL354" s="177"/>
      <c r="AM354" s="177"/>
      <c r="AN354" s="177"/>
      <c r="AO354" s="177"/>
      <c r="AP354" s="177"/>
      <c r="AQ354" s="177"/>
      <c r="AR354" s="177"/>
      <c r="AS354" s="107"/>
      <c r="AT354" s="444">
        <f t="shared" si="18"/>
        <v>0</v>
      </c>
      <c r="AU354" s="177"/>
      <c r="AV354" s="177"/>
      <c r="AW354" s="177"/>
      <c r="AX354" s="177"/>
      <c r="AY354" s="177"/>
      <c r="AZ354" s="177"/>
      <c r="BA354" s="177"/>
      <c r="BB354" s="177"/>
      <c r="BC354" s="177"/>
      <c r="BD354" s="177"/>
      <c r="BE354" s="228"/>
      <c r="BF354" s="237"/>
      <c r="BG354" s="229"/>
      <c r="BH354" s="229"/>
      <c r="BI354" s="108"/>
    </row>
    <row r="355" spans="1:61" s="100" customFormat="1" ht="15">
      <c r="A355" s="177"/>
      <c r="B355" s="177"/>
      <c r="C355" s="177"/>
      <c r="D355" s="177"/>
      <c r="E355" s="177"/>
      <c r="F355" s="177"/>
      <c r="G355" s="177"/>
      <c r="H355" s="177"/>
      <c r="I355" s="177"/>
      <c r="J355" s="177"/>
      <c r="K355" s="177"/>
      <c r="L355" s="177"/>
      <c r="M355" s="177"/>
      <c r="N355" s="177"/>
      <c r="O355" s="177"/>
      <c r="P355" s="177"/>
      <c r="Q355" s="177"/>
      <c r="R355" s="177"/>
      <c r="S355" s="107"/>
      <c r="T355" s="521">
        <f t="shared" si="19"/>
        <v>0</v>
      </c>
      <c r="U355" s="177"/>
      <c r="V355" s="177"/>
      <c r="W355" s="177"/>
      <c r="X355" s="177"/>
      <c r="Y355" s="177"/>
      <c r="Z355" s="177"/>
      <c r="AA355" s="177"/>
      <c r="AB355" s="177"/>
      <c r="AC355" s="177"/>
      <c r="AD355" s="177"/>
      <c r="AE355" s="177"/>
      <c r="AF355" s="107"/>
      <c r="AG355" s="444">
        <f t="shared" si="20"/>
        <v>0</v>
      </c>
      <c r="AH355" s="177"/>
      <c r="AI355" s="177"/>
      <c r="AJ355" s="177"/>
      <c r="AK355" s="177"/>
      <c r="AL355" s="177"/>
      <c r="AM355" s="177"/>
      <c r="AN355" s="177"/>
      <c r="AO355" s="177"/>
      <c r="AP355" s="177"/>
      <c r="AQ355" s="177"/>
      <c r="AR355" s="177"/>
      <c r="AS355" s="107"/>
      <c r="AT355" s="444">
        <f t="shared" si="18"/>
        <v>0</v>
      </c>
      <c r="AU355" s="177"/>
      <c r="AV355" s="177"/>
      <c r="AW355" s="177"/>
      <c r="AX355" s="177"/>
      <c r="AY355" s="177"/>
      <c r="AZ355" s="177"/>
      <c r="BA355" s="177"/>
      <c r="BB355" s="177"/>
      <c r="BC355" s="177"/>
      <c r="BD355" s="177"/>
      <c r="BE355" s="228"/>
      <c r="BF355" s="237"/>
      <c r="BG355" s="229"/>
      <c r="BH355" s="229"/>
      <c r="BI355" s="108"/>
    </row>
    <row r="356" spans="1:61" s="100" customFormat="1" ht="15">
      <c r="A356" s="177"/>
      <c r="B356" s="177"/>
      <c r="C356" s="177"/>
      <c r="D356" s="177"/>
      <c r="E356" s="177"/>
      <c r="F356" s="177"/>
      <c r="G356" s="177"/>
      <c r="H356" s="177"/>
      <c r="I356" s="177"/>
      <c r="J356" s="177"/>
      <c r="K356" s="177"/>
      <c r="L356" s="177"/>
      <c r="M356" s="177"/>
      <c r="N356" s="177"/>
      <c r="O356" s="177"/>
      <c r="P356" s="177"/>
      <c r="Q356" s="177"/>
      <c r="R356" s="177"/>
      <c r="S356" s="107"/>
      <c r="T356" s="521">
        <f t="shared" si="19"/>
        <v>0</v>
      </c>
      <c r="U356" s="177"/>
      <c r="V356" s="177"/>
      <c r="W356" s="177"/>
      <c r="X356" s="177"/>
      <c r="Y356" s="177"/>
      <c r="Z356" s="177"/>
      <c r="AA356" s="177"/>
      <c r="AB356" s="177"/>
      <c r="AC356" s="177"/>
      <c r="AD356" s="177"/>
      <c r="AE356" s="177"/>
      <c r="AF356" s="107"/>
      <c r="AG356" s="444">
        <f t="shared" si="20"/>
        <v>0</v>
      </c>
      <c r="AH356" s="177"/>
      <c r="AI356" s="177"/>
      <c r="AJ356" s="177"/>
      <c r="AK356" s="177"/>
      <c r="AL356" s="177"/>
      <c r="AM356" s="177"/>
      <c r="AN356" s="177"/>
      <c r="AO356" s="177"/>
      <c r="AP356" s="177"/>
      <c r="AQ356" s="177"/>
      <c r="AR356" s="177"/>
      <c r="AS356" s="107"/>
      <c r="AT356" s="444">
        <f t="shared" si="18"/>
        <v>0</v>
      </c>
      <c r="AU356" s="177"/>
      <c r="AV356" s="177"/>
      <c r="AW356" s="177"/>
      <c r="AX356" s="177"/>
      <c r="AY356" s="177"/>
      <c r="AZ356" s="177"/>
      <c r="BA356" s="177"/>
      <c r="BB356" s="177"/>
      <c r="BC356" s="177"/>
      <c r="BD356" s="177"/>
      <c r="BE356" s="228"/>
      <c r="BF356" s="237"/>
      <c r="BG356" s="229"/>
      <c r="BH356" s="229"/>
      <c r="BI356" s="108"/>
    </row>
    <row r="357" spans="1:61" s="100" customFormat="1" ht="15">
      <c r="A357" s="177"/>
      <c r="B357" s="177"/>
      <c r="C357" s="177"/>
      <c r="D357" s="177"/>
      <c r="E357" s="177"/>
      <c r="F357" s="177"/>
      <c r="G357" s="177"/>
      <c r="H357" s="177"/>
      <c r="I357" s="177"/>
      <c r="J357" s="177"/>
      <c r="K357" s="177"/>
      <c r="L357" s="177"/>
      <c r="M357" s="177"/>
      <c r="N357" s="177"/>
      <c r="O357" s="177"/>
      <c r="P357" s="177"/>
      <c r="Q357" s="177"/>
      <c r="R357" s="177"/>
      <c r="S357" s="107"/>
      <c r="T357" s="521">
        <f t="shared" si="19"/>
        <v>0</v>
      </c>
      <c r="U357" s="177"/>
      <c r="V357" s="177"/>
      <c r="W357" s="177"/>
      <c r="X357" s="177"/>
      <c r="Y357" s="177"/>
      <c r="Z357" s="177"/>
      <c r="AA357" s="177"/>
      <c r="AB357" s="177"/>
      <c r="AC357" s="177"/>
      <c r="AD357" s="177"/>
      <c r="AE357" s="177"/>
      <c r="AF357" s="107"/>
      <c r="AG357" s="444">
        <f t="shared" si="20"/>
        <v>0</v>
      </c>
      <c r="AH357" s="177"/>
      <c r="AI357" s="177"/>
      <c r="AJ357" s="177"/>
      <c r="AK357" s="177"/>
      <c r="AL357" s="177"/>
      <c r="AM357" s="177"/>
      <c r="AN357" s="177"/>
      <c r="AO357" s="177"/>
      <c r="AP357" s="177"/>
      <c r="AQ357" s="177"/>
      <c r="AR357" s="177"/>
      <c r="AS357" s="107"/>
      <c r="AT357" s="444">
        <f t="shared" si="18"/>
        <v>0</v>
      </c>
      <c r="AU357" s="177"/>
      <c r="AV357" s="177"/>
      <c r="AW357" s="177"/>
      <c r="AX357" s="177"/>
      <c r="AY357" s="177"/>
      <c r="AZ357" s="177"/>
      <c r="BA357" s="177"/>
      <c r="BB357" s="177"/>
      <c r="BC357" s="177"/>
      <c r="BD357" s="177"/>
      <c r="BE357" s="228"/>
      <c r="BF357" s="237"/>
      <c r="BG357" s="229"/>
      <c r="BH357" s="229"/>
      <c r="BI357" s="108"/>
    </row>
    <row r="358" spans="1:61" s="100" customFormat="1" ht="15">
      <c r="A358" s="177"/>
      <c r="B358" s="177"/>
      <c r="C358" s="177"/>
      <c r="D358" s="177"/>
      <c r="E358" s="177"/>
      <c r="F358" s="177"/>
      <c r="G358" s="177"/>
      <c r="H358" s="177"/>
      <c r="I358" s="177"/>
      <c r="J358" s="177"/>
      <c r="K358" s="177"/>
      <c r="L358" s="177"/>
      <c r="M358" s="177"/>
      <c r="N358" s="177"/>
      <c r="O358" s="177"/>
      <c r="P358" s="177"/>
      <c r="Q358" s="177"/>
      <c r="R358" s="177"/>
      <c r="S358" s="107"/>
      <c r="T358" s="521">
        <f t="shared" si="19"/>
        <v>0</v>
      </c>
      <c r="U358" s="177"/>
      <c r="V358" s="177"/>
      <c r="W358" s="177"/>
      <c r="X358" s="177"/>
      <c r="Y358" s="177"/>
      <c r="Z358" s="177"/>
      <c r="AA358" s="177"/>
      <c r="AB358" s="177"/>
      <c r="AC358" s="177"/>
      <c r="AD358" s="177"/>
      <c r="AE358" s="177"/>
      <c r="AF358" s="107"/>
      <c r="AG358" s="444">
        <f t="shared" si="20"/>
        <v>0</v>
      </c>
      <c r="AH358" s="177"/>
      <c r="AI358" s="177"/>
      <c r="AJ358" s="177"/>
      <c r="AK358" s="177"/>
      <c r="AL358" s="177"/>
      <c r="AM358" s="177"/>
      <c r="AN358" s="177"/>
      <c r="AO358" s="177"/>
      <c r="AP358" s="177"/>
      <c r="AQ358" s="177"/>
      <c r="AR358" s="177"/>
      <c r="AS358" s="107"/>
      <c r="AT358" s="444">
        <f t="shared" si="18"/>
        <v>0</v>
      </c>
      <c r="AU358" s="177"/>
      <c r="AV358" s="177"/>
      <c r="AW358" s="177"/>
      <c r="AX358" s="177"/>
      <c r="AY358" s="177"/>
      <c r="AZ358" s="177"/>
      <c r="BA358" s="177"/>
      <c r="BB358" s="177"/>
      <c r="BC358" s="177"/>
      <c r="BD358" s="177"/>
      <c r="BE358" s="228"/>
      <c r="BF358" s="237"/>
      <c r="BG358" s="229"/>
      <c r="BH358" s="229"/>
      <c r="BI358" s="108"/>
    </row>
    <row r="359" spans="1:61" s="100" customFormat="1" ht="15">
      <c r="A359" s="177"/>
      <c r="B359" s="177"/>
      <c r="C359" s="177"/>
      <c r="D359" s="177"/>
      <c r="E359" s="177"/>
      <c r="F359" s="177"/>
      <c r="G359" s="177"/>
      <c r="H359" s="177"/>
      <c r="I359" s="177"/>
      <c r="J359" s="177"/>
      <c r="K359" s="177"/>
      <c r="L359" s="177"/>
      <c r="M359" s="177"/>
      <c r="N359" s="177"/>
      <c r="O359" s="177"/>
      <c r="P359" s="177"/>
      <c r="Q359" s="177"/>
      <c r="R359" s="177"/>
      <c r="S359" s="107"/>
      <c r="T359" s="521">
        <f t="shared" si="19"/>
        <v>0</v>
      </c>
      <c r="U359" s="177"/>
      <c r="V359" s="177"/>
      <c r="W359" s="177"/>
      <c r="X359" s="177"/>
      <c r="Y359" s="177"/>
      <c r="Z359" s="177"/>
      <c r="AA359" s="177"/>
      <c r="AB359" s="177"/>
      <c r="AC359" s="177"/>
      <c r="AD359" s="177"/>
      <c r="AE359" s="177"/>
      <c r="AF359" s="107"/>
      <c r="AG359" s="444">
        <f t="shared" si="20"/>
        <v>0</v>
      </c>
      <c r="AH359" s="177"/>
      <c r="AI359" s="177"/>
      <c r="AJ359" s="177"/>
      <c r="AK359" s="177"/>
      <c r="AL359" s="177"/>
      <c r="AM359" s="177"/>
      <c r="AN359" s="177"/>
      <c r="AO359" s="177"/>
      <c r="AP359" s="177"/>
      <c r="AQ359" s="177"/>
      <c r="AR359" s="177"/>
      <c r="AS359" s="107"/>
      <c r="AT359" s="444">
        <f t="shared" si="18"/>
        <v>0</v>
      </c>
      <c r="AU359" s="177"/>
      <c r="AV359" s="177"/>
      <c r="AW359" s="177"/>
      <c r="AX359" s="177"/>
      <c r="AY359" s="177"/>
      <c r="AZ359" s="177"/>
      <c r="BA359" s="177"/>
      <c r="BB359" s="177"/>
      <c r="BC359" s="177"/>
      <c r="BD359" s="177"/>
      <c r="BE359" s="228"/>
      <c r="BF359" s="237"/>
      <c r="BG359" s="229"/>
      <c r="BH359" s="229"/>
      <c r="BI359" s="108"/>
    </row>
    <row r="360" spans="1:61" s="100" customFormat="1" ht="15">
      <c r="A360" s="177"/>
      <c r="B360" s="177"/>
      <c r="C360" s="177"/>
      <c r="D360" s="177"/>
      <c r="E360" s="177"/>
      <c r="F360" s="177"/>
      <c r="G360" s="177"/>
      <c r="H360" s="177"/>
      <c r="I360" s="177"/>
      <c r="J360" s="177"/>
      <c r="K360" s="177"/>
      <c r="L360" s="177"/>
      <c r="M360" s="177"/>
      <c r="N360" s="177"/>
      <c r="O360" s="177"/>
      <c r="P360" s="177"/>
      <c r="Q360" s="177"/>
      <c r="R360" s="177"/>
      <c r="S360" s="107"/>
      <c r="T360" s="521">
        <f t="shared" si="19"/>
        <v>0</v>
      </c>
      <c r="U360" s="177"/>
      <c r="V360" s="177"/>
      <c r="W360" s="177"/>
      <c r="X360" s="177"/>
      <c r="Y360" s="177"/>
      <c r="Z360" s="177"/>
      <c r="AA360" s="177"/>
      <c r="AB360" s="177"/>
      <c r="AC360" s="177"/>
      <c r="AD360" s="177"/>
      <c r="AE360" s="177"/>
      <c r="AF360" s="107"/>
      <c r="AG360" s="444">
        <f t="shared" si="20"/>
        <v>0</v>
      </c>
      <c r="AH360" s="177"/>
      <c r="AI360" s="177"/>
      <c r="AJ360" s="177"/>
      <c r="AK360" s="177"/>
      <c r="AL360" s="177"/>
      <c r="AM360" s="177"/>
      <c r="AN360" s="177"/>
      <c r="AO360" s="177"/>
      <c r="AP360" s="177"/>
      <c r="AQ360" s="177"/>
      <c r="AR360" s="177"/>
      <c r="AS360" s="107"/>
      <c r="AT360" s="444">
        <f t="shared" si="18"/>
        <v>0</v>
      </c>
      <c r="AU360" s="177"/>
      <c r="AV360" s="177"/>
      <c r="AW360" s="177"/>
      <c r="AX360" s="177"/>
      <c r="AY360" s="177"/>
      <c r="AZ360" s="177"/>
      <c r="BA360" s="177"/>
      <c r="BB360" s="177"/>
      <c r="BC360" s="177"/>
      <c r="BD360" s="177"/>
      <c r="BE360" s="228"/>
      <c r="BF360" s="237"/>
      <c r="BG360" s="229"/>
      <c r="BH360" s="229"/>
      <c r="BI360" s="108"/>
    </row>
    <row r="361" spans="1:61" s="100" customFormat="1" ht="15">
      <c r="A361" s="177"/>
      <c r="B361" s="177"/>
      <c r="C361" s="177"/>
      <c r="D361" s="177"/>
      <c r="E361" s="177"/>
      <c r="F361" s="177"/>
      <c r="G361" s="177"/>
      <c r="H361" s="177"/>
      <c r="I361" s="177"/>
      <c r="J361" s="177"/>
      <c r="K361" s="177"/>
      <c r="L361" s="177"/>
      <c r="M361" s="177"/>
      <c r="N361" s="177"/>
      <c r="O361" s="177"/>
      <c r="P361" s="177"/>
      <c r="Q361" s="177"/>
      <c r="R361" s="177"/>
      <c r="S361" s="107"/>
      <c r="T361" s="521">
        <f t="shared" si="19"/>
        <v>0</v>
      </c>
      <c r="U361" s="177"/>
      <c r="V361" s="177"/>
      <c r="W361" s="177"/>
      <c r="X361" s="177"/>
      <c r="Y361" s="177"/>
      <c r="Z361" s="177"/>
      <c r="AA361" s="177"/>
      <c r="AB361" s="177"/>
      <c r="AC361" s="177"/>
      <c r="AD361" s="177"/>
      <c r="AE361" s="177"/>
      <c r="AF361" s="107"/>
      <c r="AG361" s="444">
        <f t="shared" si="20"/>
        <v>0</v>
      </c>
      <c r="AH361" s="177"/>
      <c r="AI361" s="177"/>
      <c r="AJ361" s="177"/>
      <c r="AK361" s="177"/>
      <c r="AL361" s="177"/>
      <c r="AM361" s="177"/>
      <c r="AN361" s="177"/>
      <c r="AO361" s="177"/>
      <c r="AP361" s="177"/>
      <c r="AQ361" s="177"/>
      <c r="AR361" s="177"/>
      <c r="AS361" s="107"/>
      <c r="AT361" s="444">
        <f t="shared" si="18"/>
        <v>0</v>
      </c>
      <c r="AU361" s="177"/>
      <c r="AV361" s="177"/>
      <c r="AW361" s="177"/>
      <c r="AX361" s="177"/>
      <c r="AY361" s="177"/>
      <c r="AZ361" s="177"/>
      <c r="BA361" s="177"/>
      <c r="BB361" s="177"/>
      <c r="BC361" s="177"/>
      <c r="BD361" s="177"/>
      <c r="BE361" s="228"/>
      <c r="BF361" s="237"/>
      <c r="BG361" s="229"/>
      <c r="BH361" s="229"/>
      <c r="BI361" s="108"/>
    </row>
    <row r="362" spans="1:61" s="100" customFormat="1" ht="15">
      <c r="A362" s="177"/>
      <c r="B362" s="177"/>
      <c r="C362" s="177"/>
      <c r="D362" s="177"/>
      <c r="E362" s="177"/>
      <c r="F362" s="177"/>
      <c r="G362" s="177"/>
      <c r="H362" s="177"/>
      <c r="I362" s="177"/>
      <c r="J362" s="177"/>
      <c r="K362" s="177"/>
      <c r="L362" s="177"/>
      <c r="M362" s="177"/>
      <c r="N362" s="177"/>
      <c r="O362" s="177"/>
      <c r="P362" s="177"/>
      <c r="Q362" s="177"/>
      <c r="R362" s="177"/>
      <c r="S362" s="107"/>
      <c r="T362" s="521">
        <f t="shared" si="19"/>
        <v>0</v>
      </c>
      <c r="U362" s="177"/>
      <c r="V362" s="177"/>
      <c r="W362" s="177"/>
      <c r="X362" s="177"/>
      <c r="Y362" s="177"/>
      <c r="Z362" s="177"/>
      <c r="AA362" s="177"/>
      <c r="AB362" s="177"/>
      <c r="AC362" s="177"/>
      <c r="AD362" s="177"/>
      <c r="AE362" s="177"/>
      <c r="AF362" s="107"/>
      <c r="AG362" s="444">
        <f t="shared" si="20"/>
        <v>0</v>
      </c>
      <c r="AH362" s="177"/>
      <c r="AI362" s="177"/>
      <c r="AJ362" s="177"/>
      <c r="AK362" s="177"/>
      <c r="AL362" s="177"/>
      <c r="AM362" s="177"/>
      <c r="AN362" s="177"/>
      <c r="AO362" s="177"/>
      <c r="AP362" s="177"/>
      <c r="AQ362" s="177"/>
      <c r="AR362" s="177"/>
      <c r="AS362" s="107"/>
      <c r="AT362" s="444">
        <f t="shared" si="18"/>
        <v>0</v>
      </c>
      <c r="AU362" s="177"/>
      <c r="AV362" s="177"/>
      <c r="AW362" s="177"/>
      <c r="AX362" s="177"/>
      <c r="AY362" s="177"/>
      <c r="AZ362" s="177"/>
      <c r="BA362" s="177"/>
      <c r="BB362" s="177"/>
      <c r="BC362" s="177"/>
      <c r="BD362" s="177"/>
      <c r="BE362" s="228"/>
      <c r="BF362" s="237"/>
      <c r="BG362" s="229"/>
      <c r="BH362" s="229"/>
      <c r="BI362" s="108"/>
    </row>
    <row r="363" spans="1:61" s="100" customFormat="1" ht="15">
      <c r="A363" s="177"/>
      <c r="B363" s="177"/>
      <c r="C363" s="177"/>
      <c r="D363" s="177"/>
      <c r="E363" s="177"/>
      <c r="F363" s="177"/>
      <c r="G363" s="177"/>
      <c r="H363" s="177"/>
      <c r="I363" s="177"/>
      <c r="J363" s="177"/>
      <c r="K363" s="177"/>
      <c r="L363" s="177"/>
      <c r="M363" s="177"/>
      <c r="N363" s="177"/>
      <c r="O363" s="177"/>
      <c r="P363" s="177"/>
      <c r="Q363" s="177"/>
      <c r="R363" s="177"/>
      <c r="S363" s="107"/>
      <c r="T363" s="521">
        <f t="shared" si="19"/>
        <v>0</v>
      </c>
      <c r="U363" s="177"/>
      <c r="V363" s="177"/>
      <c r="W363" s="177"/>
      <c r="X363" s="177"/>
      <c r="Y363" s="177"/>
      <c r="Z363" s="177"/>
      <c r="AA363" s="177"/>
      <c r="AB363" s="177"/>
      <c r="AC363" s="177"/>
      <c r="AD363" s="177"/>
      <c r="AE363" s="177"/>
      <c r="AF363" s="107"/>
      <c r="AG363" s="444">
        <f t="shared" si="20"/>
        <v>0</v>
      </c>
      <c r="AH363" s="177"/>
      <c r="AI363" s="177"/>
      <c r="AJ363" s="177"/>
      <c r="AK363" s="177"/>
      <c r="AL363" s="177"/>
      <c r="AM363" s="177"/>
      <c r="AN363" s="177"/>
      <c r="AO363" s="177"/>
      <c r="AP363" s="177"/>
      <c r="AQ363" s="177"/>
      <c r="AR363" s="177"/>
      <c r="AS363" s="107"/>
      <c r="AT363" s="444">
        <f t="shared" si="18"/>
        <v>0</v>
      </c>
      <c r="AU363" s="177"/>
      <c r="AV363" s="177"/>
      <c r="AW363" s="177"/>
      <c r="AX363" s="177"/>
      <c r="AY363" s="177"/>
      <c r="AZ363" s="177"/>
      <c r="BA363" s="177"/>
      <c r="BB363" s="177"/>
      <c r="BC363" s="177"/>
      <c r="BD363" s="177"/>
      <c r="BE363" s="228"/>
      <c r="BF363" s="237"/>
      <c r="BG363" s="229"/>
      <c r="BH363" s="229"/>
      <c r="BI363" s="108"/>
    </row>
    <row r="364" spans="1:61" s="100" customFormat="1" ht="15">
      <c r="A364" s="177"/>
      <c r="B364" s="177"/>
      <c r="C364" s="177"/>
      <c r="D364" s="177"/>
      <c r="E364" s="177"/>
      <c r="F364" s="177"/>
      <c r="G364" s="177"/>
      <c r="H364" s="177"/>
      <c r="I364" s="177"/>
      <c r="J364" s="177"/>
      <c r="K364" s="177"/>
      <c r="L364" s="177"/>
      <c r="M364" s="177"/>
      <c r="N364" s="177"/>
      <c r="O364" s="177"/>
      <c r="P364" s="177"/>
      <c r="Q364" s="177"/>
      <c r="R364" s="177"/>
      <c r="S364" s="107"/>
      <c r="T364" s="521">
        <f t="shared" si="19"/>
        <v>0</v>
      </c>
      <c r="U364" s="177"/>
      <c r="V364" s="177"/>
      <c r="W364" s="177"/>
      <c r="X364" s="177"/>
      <c r="Y364" s="177"/>
      <c r="Z364" s="177"/>
      <c r="AA364" s="177"/>
      <c r="AB364" s="177"/>
      <c r="AC364" s="177"/>
      <c r="AD364" s="177"/>
      <c r="AE364" s="177"/>
      <c r="AF364" s="107"/>
      <c r="AG364" s="444">
        <f t="shared" si="20"/>
        <v>0</v>
      </c>
      <c r="AH364" s="177"/>
      <c r="AI364" s="177"/>
      <c r="AJ364" s="177"/>
      <c r="AK364" s="177"/>
      <c r="AL364" s="177"/>
      <c r="AM364" s="177"/>
      <c r="AN364" s="177"/>
      <c r="AO364" s="177"/>
      <c r="AP364" s="177"/>
      <c r="AQ364" s="177"/>
      <c r="AR364" s="177"/>
      <c r="AS364" s="107"/>
      <c r="AT364" s="444">
        <f t="shared" si="18"/>
        <v>0</v>
      </c>
      <c r="AU364" s="177"/>
      <c r="AV364" s="177"/>
      <c r="AW364" s="177"/>
      <c r="AX364" s="177"/>
      <c r="AY364" s="177"/>
      <c r="AZ364" s="177"/>
      <c r="BA364" s="177"/>
      <c r="BB364" s="177"/>
      <c r="BC364" s="177"/>
      <c r="BD364" s="177"/>
      <c r="BE364" s="228"/>
      <c r="BF364" s="237"/>
      <c r="BG364" s="229"/>
      <c r="BH364" s="229"/>
      <c r="BI364" s="108"/>
    </row>
    <row r="365" spans="1:61" s="100" customFormat="1" ht="15">
      <c r="A365" s="177"/>
      <c r="B365" s="177"/>
      <c r="C365" s="177"/>
      <c r="D365" s="177"/>
      <c r="E365" s="177"/>
      <c r="F365" s="177"/>
      <c r="G365" s="177"/>
      <c r="H365" s="177"/>
      <c r="I365" s="177"/>
      <c r="J365" s="177"/>
      <c r="K365" s="177"/>
      <c r="L365" s="177"/>
      <c r="M365" s="177"/>
      <c r="N365" s="177"/>
      <c r="O365" s="177"/>
      <c r="P365" s="177"/>
      <c r="Q365" s="177"/>
      <c r="R365" s="177"/>
      <c r="S365" s="107"/>
      <c r="T365" s="521">
        <f t="shared" si="19"/>
        <v>0</v>
      </c>
      <c r="U365" s="177"/>
      <c r="V365" s="177"/>
      <c r="W365" s="177"/>
      <c r="X365" s="177"/>
      <c r="Y365" s="177"/>
      <c r="Z365" s="177"/>
      <c r="AA365" s="177"/>
      <c r="AB365" s="177"/>
      <c r="AC365" s="177"/>
      <c r="AD365" s="177"/>
      <c r="AE365" s="177"/>
      <c r="AF365" s="107"/>
      <c r="AG365" s="444">
        <f t="shared" si="20"/>
        <v>0</v>
      </c>
      <c r="AH365" s="177"/>
      <c r="AI365" s="177"/>
      <c r="AJ365" s="177"/>
      <c r="AK365" s="177"/>
      <c r="AL365" s="177"/>
      <c r="AM365" s="177"/>
      <c r="AN365" s="177"/>
      <c r="AO365" s="177"/>
      <c r="AP365" s="177"/>
      <c r="AQ365" s="177"/>
      <c r="AR365" s="177"/>
      <c r="AS365" s="107"/>
      <c r="AT365" s="444">
        <f t="shared" si="18"/>
        <v>0</v>
      </c>
      <c r="AU365" s="177"/>
      <c r="AV365" s="177"/>
      <c r="AW365" s="177"/>
      <c r="AX365" s="177"/>
      <c r="AY365" s="177"/>
      <c r="AZ365" s="177"/>
      <c r="BA365" s="177"/>
      <c r="BB365" s="177"/>
      <c r="BC365" s="177"/>
      <c r="BD365" s="177"/>
      <c r="BE365" s="228"/>
      <c r="BF365" s="237"/>
      <c r="BG365" s="229"/>
      <c r="BH365" s="229"/>
      <c r="BI365" s="108"/>
    </row>
    <row r="366" spans="1:61" s="100" customFormat="1" ht="15">
      <c r="A366" s="177"/>
      <c r="B366" s="177"/>
      <c r="C366" s="177"/>
      <c r="D366" s="177"/>
      <c r="E366" s="177"/>
      <c r="F366" s="177"/>
      <c r="G366" s="177"/>
      <c r="H366" s="177"/>
      <c r="I366" s="177"/>
      <c r="J366" s="177"/>
      <c r="K366" s="177"/>
      <c r="L366" s="177"/>
      <c r="M366" s="177"/>
      <c r="N366" s="177"/>
      <c r="O366" s="177"/>
      <c r="P366" s="177"/>
      <c r="Q366" s="177"/>
      <c r="R366" s="177"/>
      <c r="S366" s="107"/>
      <c r="T366" s="521">
        <f t="shared" si="19"/>
        <v>0</v>
      </c>
      <c r="U366" s="177"/>
      <c r="V366" s="177"/>
      <c r="W366" s="177"/>
      <c r="X366" s="177"/>
      <c r="Y366" s="177"/>
      <c r="Z366" s="177"/>
      <c r="AA366" s="177"/>
      <c r="AB366" s="177"/>
      <c r="AC366" s="177"/>
      <c r="AD366" s="177"/>
      <c r="AE366" s="177"/>
      <c r="AF366" s="107"/>
      <c r="AG366" s="444">
        <f t="shared" si="20"/>
        <v>0</v>
      </c>
      <c r="AH366" s="177"/>
      <c r="AI366" s="177"/>
      <c r="AJ366" s="177"/>
      <c r="AK366" s="177"/>
      <c r="AL366" s="177"/>
      <c r="AM366" s="177"/>
      <c r="AN366" s="177"/>
      <c r="AO366" s="177"/>
      <c r="AP366" s="177"/>
      <c r="AQ366" s="177"/>
      <c r="AR366" s="177"/>
      <c r="AS366" s="107"/>
      <c r="AT366" s="444">
        <f t="shared" si="18"/>
        <v>0</v>
      </c>
      <c r="AU366" s="177"/>
      <c r="AV366" s="177"/>
      <c r="AW366" s="177"/>
      <c r="AX366" s="177"/>
      <c r="AY366" s="177"/>
      <c r="AZ366" s="177"/>
      <c r="BA366" s="177"/>
      <c r="BB366" s="177"/>
      <c r="BC366" s="177"/>
      <c r="BD366" s="177"/>
      <c r="BE366" s="228"/>
      <c r="BF366" s="237"/>
      <c r="BG366" s="229"/>
      <c r="BH366" s="229"/>
      <c r="BI366" s="108"/>
    </row>
    <row r="367" spans="1:61" s="100" customFormat="1" ht="15">
      <c r="A367" s="177"/>
      <c r="B367" s="177"/>
      <c r="C367" s="177"/>
      <c r="D367" s="177"/>
      <c r="E367" s="177"/>
      <c r="F367" s="177"/>
      <c r="G367" s="177"/>
      <c r="H367" s="177"/>
      <c r="I367" s="177"/>
      <c r="J367" s="177"/>
      <c r="K367" s="177"/>
      <c r="L367" s="177"/>
      <c r="M367" s="177"/>
      <c r="N367" s="177"/>
      <c r="O367" s="177"/>
      <c r="P367" s="177"/>
      <c r="Q367" s="177"/>
      <c r="R367" s="177"/>
      <c r="S367" s="107"/>
      <c r="T367" s="521">
        <f t="shared" si="19"/>
        <v>0</v>
      </c>
      <c r="U367" s="177"/>
      <c r="V367" s="177"/>
      <c r="W367" s="177"/>
      <c r="X367" s="177"/>
      <c r="Y367" s="177"/>
      <c r="Z367" s="177"/>
      <c r="AA367" s="177"/>
      <c r="AB367" s="177"/>
      <c r="AC367" s="177"/>
      <c r="AD367" s="177"/>
      <c r="AE367" s="177"/>
      <c r="AF367" s="107"/>
      <c r="AG367" s="444">
        <f t="shared" si="20"/>
        <v>0</v>
      </c>
      <c r="AH367" s="177"/>
      <c r="AI367" s="177"/>
      <c r="AJ367" s="177"/>
      <c r="AK367" s="177"/>
      <c r="AL367" s="177"/>
      <c r="AM367" s="177"/>
      <c r="AN367" s="177"/>
      <c r="AO367" s="177"/>
      <c r="AP367" s="177"/>
      <c r="AQ367" s="177"/>
      <c r="AR367" s="177"/>
      <c r="AS367" s="107"/>
      <c r="AT367" s="444">
        <f t="shared" si="18"/>
        <v>0</v>
      </c>
      <c r="AU367" s="177"/>
      <c r="AV367" s="177"/>
      <c r="AW367" s="177"/>
      <c r="AX367" s="177"/>
      <c r="AY367" s="177"/>
      <c r="AZ367" s="177"/>
      <c r="BA367" s="177"/>
      <c r="BB367" s="177"/>
      <c r="BC367" s="177"/>
      <c r="BD367" s="177"/>
      <c r="BE367" s="228"/>
      <c r="BF367" s="237"/>
      <c r="BG367" s="229"/>
      <c r="BH367" s="229"/>
      <c r="BI367" s="108"/>
    </row>
    <row r="368" spans="1:61" s="100" customFormat="1" ht="15">
      <c r="A368" s="177"/>
      <c r="B368" s="177"/>
      <c r="C368" s="177"/>
      <c r="D368" s="177"/>
      <c r="E368" s="177"/>
      <c r="F368" s="177"/>
      <c r="G368" s="177"/>
      <c r="H368" s="177"/>
      <c r="I368" s="177"/>
      <c r="J368" s="177"/>
      <c r="K368" s="177"/>
      <c r="L368" s="177"/>
      <c r="M368" s="177"/>
      <c r="N368" s="177"/>
      <c r="O368" s="177"/>
      <c r="P368" s="177"/>
      <c r="Q368" s="177"/>
      <c r="R368" s="177"/>
      <c r="S368" s="107"/>
      <c r="T368" s="521">
        <f t="shared" si="19"/>
        <v>0</v>
      </c>
      <c r="U368" s="177"/>
      <c r="V368" s="177"/>
      <c r="W368" s="177"/>
      <c r="X368" s="177"/>
      <c r="Y368" s="177"/>
      <c r="Z368" s="177"/>
      <c r="AA368" s="177"/>
      <c r="AB368" s="177"/>
      <c r="AC368" s="177"/>
      <c r="AD368" s="177"/>
      <c r="AE368" s="177"/>
      <c r="AF368" s="107"/>
      <c r="AG368" s="444">
        <f t="shared" si="20"/>
        <v>0</v>
      </c>
      <c r="AH368" s="177"/>
      <c r="AI368" s="177"/>
      <c r="AJ368" s="177"/>
      <c r="AK368" s="177"/>
      <c r="AL368" s="177"/>
      <c r="AM368" s="177"/>
      <c r="AN368" s="177"/>
      <c r="AO368" s="177"/>
      <c r="AP368" s="177"/>
      <c r="AQ368" s="177"/>
      <c r="AR368" s="177"/>
      <c r="AS368" s="107"/>
      <c r="AT368" s="444">
        <f t="shared" si="18"/>
        <v>0</v>
      </c>
      <c r="AU368" s="177"/>
      <c r="AV368" s="177"/>
      <c r="AW368" s="177"/>
      <c r="AX368" s="177"/>
      <c r="AY368" s="177"/>
      <c r="AZ368" s="177"/>
      <c r="BA368" s="177"/>
      <c r="BB368" s="177"/>
      <c r="BC368" s="177"/>
      <c r="BD368" s="177"/>
      <c r="BE368" s="228"/>
      <c r="BF368" s="237"/>
      <c r="BG368" s="229"/>
      <c r="BH368" s="229"/>
      <c r="BI368" s="108"/>
    </row>
    <row r="369" spans="1:61" s="100" customFormat="1" ht="15">
      <c r="A369" s="177"/>
      <c r="B369" s="177"/>
      <c r="C369" s="177"/>
      <c r="D369" s="177"/>
      <c r="E369" s="177"/>
      <c r="F369" s="177"/>
      <c r="G369" s="177"/>
      <c r="H369" s="177"/>
      <c r="I369" s="177"/>
      <c r="J369" s="177"/>
      <c r="K369" s="177"/>
      <c r="L369" s="177"/>
      <c r="M369" s="177"/>
      <c r="N369" s="177"/>
      <c r="O369" s="177"/>
      <c r="P369" s="177"/>
      <c r="Q369" s="177"/>
      <c r="R369" s="177"/>
      <c r="S369" s="107"/>
      <c r="T369" s="521">
        <f t="shared" si="19"/>
        <v>0</v>
      </c>
      <c r="U369" s="177"/>
      <c r="V369" s="177"/>
      <c r="W369" s="177"/>
      <c r="X369" s="177"/>
      <c r="Y369" s="177"/>
      <c r="Z369" s="177"/>
      <c r="AA369" s="177"/>
      <c r="AB369" s="177"/>
      <c r="AC369" s="177"/>
      <c r="AD369" s="177"/>
      <c r="AE369" s="177"/>
      <c r="AF369" s="107"/>
      <c r="AG369" s="444">
        <f t="shared" si="20"/>
        <v>0</v>
      </c>
      <c r="AH369" s="177"/>
      <c r="AI369" s="177"/>
      <c r="AJ369" s="177"/>
      <c r="AK369" s="177"/>
      <c r="AL369" s="177"/>
      <c r="AM369" s="177"/>
      <c r="AN369" s="177"/>
      <c r="AO369" s="177"/>
      <c r="AP369" s="177"/>
      <c r="AQ369" s="177"/>
      <c r="AR369" s="177"/>
      <c r="AS369" s="107"/>
      <c r="AT369" s="444">
        <f t="shared" si="18"/>
        <v>0</v>
      </c>
      <c r="AU369" s="177"/>
      <c r="AV369" s="177"/>
      <c r="AW369" s="177"/>
      <c r="AX369" s="177"/>
      <c r="AY369" s="177"/>
      <c r="AZ369" s="177"/>
      <c r="BA369" s="177"/>
      <c r="BB369" s="177"/>
      <c r="BC369" s="177"/>
      <c r="BD369" s="177"/>
      <c r="BE369" s="228"/>
      <c r="BF369" s="237"/>
      <c r="BG369" s="229"/>
      <c r="BH369" s="229"/>
      <c r="BI369" s="108"/>
    </row>
    <row r="370" spans="1:61" s="100" customFormat="1" ht="15">
      <c r="A370" s="177"/>
      <c r="B370" s="177"/>
      <c r="C370" s="177"/>
      <c r="D370" s="177"/>
      <c r="E370" s="177"/>
      <c r="F370" s="177"/>
      <c r="G370" s="177"/>
      <c r="H370" s="177"/>
      <c r="I370" s="177"/>
      <c r="J370" s="177"/>
      <c r="K370" s="177"/>
      <c r="L370" s="177"/>
      <c r="M370" s="177"/>
      <c r="N370" s="177"/>
      <c r="O370" s="177"/>
      <c r="P370" s="177"/>
      <c r="Q370" s="177"/>
      <c r="R370" s="177"/>
      <c r="S370" s="107"/>
      <c r="T370" s="521">
        <f t="shared" si="19"/>
        <v>0</v>
      </c>
      <c r="U370" s="177"/>
      <c r="V370" s="177"/>
      <c r="W370" s="177"/>
      <c r="X370" s="177"/>
      <c r="Y370" s="177"/>
      <c r="Z370" s="177"/>
      <c r="AA370" s="177"/>
      <c r="AB370" s="177"/>
      <c r="AC370" s="177"/>
      <c r="AD370" s="177"/>
      <c r="AE370" s="177"/>
      <c r="AF370" s="107"/>
      <c r="AG370" s="444">
        <f t="shared" si="20"/>
        <v>0</v>
      </c>
      <c r="AH370" s="177"/>
      <c r="AI370" s="177"/>
      <c r="AJ370" s="177"/>
      <c r="AK370" s="177"/>
      <c r="AL370" s="177"/>
      <c r="AM370" s="177"/>
      <c r="AN370" s="177"/>
      <c r="AO370" s="177"/>
      <c r="AP370" s="177"/>
      <c r="AQ370" s="177"/>
      <c r="AR370" s="177"/>
      <c r="AS370" s="107"/>
      <c r="AT370" s="444">
        <f t="shared" ref="AT370:AT433" si="21">SUM($AH370:$AR370)</f>
        <v>0</v>
      </c>
      <c r="AU370" s="177"/>
      <c r="AV370" s="177"/>
      <c r="AW370" s="177"/>
      <c r="AX370" s="177"/>
      <c r="AY370" s="177"/>
      <c r="AZ370" s="177"/>
      <c r="BA370" s="177"/>
      <c r="BB370" s="177"/>
      <c r="BC370" s="177"/>
      <c r="BD370" s="177"/>
      <c r="BE370" s="228"/>
      <c r="BF370" s="237"/>
      <c r="BG370" s="229"/>
      <c r="BH370" s="229"/>
      <c r="BI370" s="108"/>
    </row>
    <row r="371" spans="1:61" s="100" customFormat="1" ht="15">
      <c r="A371" s="177"/>
      <c r="B371" s="177"/>
      <c r="C371" s="177"/>
      <c r="D371" s="177"/>
      <c r="E371" s="177"/>
      <c r="F371" s="177"/>
      <c r="G371" s="177"/>
      <c r="H371" s="177"/>
      <c r="I371" s="177"/>
      <c r="J371" s="177"/>
      <c r="K371" s="177"/>
      <c r="L371" s="177"/>
      <c r="M371" s="177"/>
      <c r="N371" s="177"/>
      <c r="O371" s="177"/>
      <c r="P371" s="177"/>
      <c r="Q371" s="177"/>
      <c r="R371" s="177"/>
      <c r="S371" s="107"/>
      <c r="T371" s="521">
        <f t="shared" si="19"/>
        <v>0</v>
      </c>
      <c r="U371" s="177"/>
      <c r="V371" s="177"/>
      <c r="W371" s="177"/>
      <c r="X371" s="177"/>
      <c r="Y371" s="177"/>
      <c r="Z371" s="177"/>
      <c r="AA371" s="177"/>
      <c r="AB371" s="177"/>
      <c r="AC371" s="177"/>
      <c r="AD371" s="177"/>
      <c r="AE371" s="177"/>
      <c r="AF371" s="107"/>
      <c r="AG371" s="444">
        <f t="shared" si="20"/>
        <v>0</v>
      </c>
      <c r="AH371" s="177"/>
      <c r="AI371" s="177"/>
      <c r="AJ371" s="177"/>
      <c r="AK371" s="177"/>
      <c r="AL371" s="177"/>
      <c r="AM371" s="177"/>
      <c r="AN371" s="177"/>
      <c r="AO371" s="177"/>
      <c r="AP371" s="177"/>
      <c r="AQ371" s="177"/>
      <c r="AR371" s="177"/>
      <c r="AS371" s="107"/>
      <c r="AT371" s="444">
        <f t="shared" si="21"/>
        <v>0</v>
      </c>
      <c r="AU371" s="177"/>
      <c r="AV371" s="177"/>
      <c r="AW371" s="177"/>
      <c r="AX371" s="177"/>
      <c r="AY371" s="177"/>
      <c r="AZ371" s="177"/>
      <c r="BA371" s="177"/>
      <c r="BB371" s="177"/>
      <c r="BC371" s="177"/>
      <c r="BD371" s="177"/>
      <c r="BE371" s="228"/>
      <c r="BF371" s="237"/>
      <c r="BG371" s="229"/>
      <c r="BH371" s="229"/>
      <c r="BI371" s="108"/>
    </row>
    <row r="372" spans="1:61" s="100" customFormat="1" ht="15">
      <c r="A372" s="177"/>
      <c r="B372" s="177"/>
      <c r="C372" s="177"/>
      <c r="D372" s="177"/>
      <c r="E372" s="177"/>
      <c r="F372" s="177"/>
      <c r="G372" s="177"/>
      <c r="H372" s="177"/>
      <c r="I372" s="177"/>
      <c r="J372" s="177"/>
      <c r="K372" s="177"/>
      <c r="L372" s="177"/>
      <c r="M372" s="177"/>
      <c r="N372" s="177"/>
      <c r="O372" s="177"/>
      <c r="P372" s="177"/>
      <c r="Q372" s="177"/>
      <c r="R372" s="177"/>
      <c r="S372" s="107"/>
      <c r="T372" s="521">
        <f t="shared" si="19"/>
        <v>0</v>
      </c>
      <c r="U372" s="177"/>
      <c r="V372" s="177"/>
      <c r="W372" s="177"/>
      <c r="X372" s="177"/>
      <c r="Y372" s="177"/>
      <c r="Z372" s="177"/>
      <c r="AA372" s="177"/>
      <c r="AB372" s="177"/>
      <c r="AC372" s="177"/>
      <c r="AD372" s="177"/>
      <c r="AE372" s="177"/>
      <c r="AF372" s="107"/>
      <c r="AG372" s="444">
        <f t="shared" si="20"/>
        <v>0</v>
      </c>
      <c r="AH372" s="177"/>
      <c r="AI372" s="177"/>
      <c r="AJ372" s="177"/>
      <c r="AK372" s="177"/>
      <c r="AL372" s="177"/>
      <c r="AM372" s="177"/>
      <c r="AN372" s="177"/>
      <c r="AO372" s="177"/>
      <c r="AP372" s="177"/>
      <c r="AQ372" s="177"/>
      <c r="AR372" s="177"/>
      <c r="AS372" s="107"/>
      <c r="AT372" s="444">
        <f t="shared" si="21"/>
        <v>0</v>
      </c>
      <c r="AU372" s="177"/>
      <c r="AV372" s="177"/>
      <c r="AW372" s="177"/>
      <c r="AX372" s="177"/>
      <c r="AY372" s="177"/>
      <c r="AZ372" s="177"/>
      <c r="BA372" s="177"/>
      <c r="BB372" s="177"/>
      <c r="BC372" s="177"/>
      <c r="BD372" s="177"/>
      <c r="BE372" s="228"/>
      <c r="BF372" s="237"/>
      <c r="BG372" s="229"/>
      <c r="BH372" s="229"/>
      <c r="BI372" s="108"/>
    </row>
    <row r="373" spans="1:61" s="100" customFormat="1" ht="15">
      <c r="A373" s="177"/>
      <c r="B373" s="177"/>
      <c r="C373" s="177"/>
      <c r="D373" s="177"/>
      <c r="E373" s="177"/>
      <c r="F373" s="177"/>
      <c r="G373" s="177"/>
      <c r="H373" s="177"/>
      <c r="I373" s="177"/>
      <c r="J373" s="177"/>
      <c r="K373" s="177"/>
      <c r="L373" s="177"/>
      <c r="M373" s="177"/>
      <c r="N373" s="177"/>
      <c r="O373" s="177"/>
      <c r="P373" s="177"/>
      <c r="Q373" s="177"/>
      <c r="R373" s="177"/>
      <c r="S373" s="107"/>
      <c r="T373" s="521">
        <f t="shared" si="19"/>
        <v>0</v>
      </c>
      <c r="U373" s="177"/>
      <c r="V373" s="177"/>
      <c r="W373" s="177"/>
      <c r="X373" s="177"/>
      <c r="Y373" s="177"/>
      <c r="Z373" s="177"/>
      <c r="AA373" s="177"/>
      <c r="AB373" s="177"/>
      <c r="AC373" s="177"/>
      <c r="AD373" s="177"/>
      <c r="AE373" s="177"/>
      <c r="AF373" s="107"/>
      <c r="AG373" s="444">
        <f t="shared" si="20"/>
        <v>0</v>
      </c>
      <c r="AH373" s="177"/>
      <c r="AI373" s="177"/>
      <c r="AJ373" s="177"/>
      <c r="AK373" s="177"/>
      <c r="AL373" s="177"/>
      <c r="AM373" s="177"/>
      <c r="AN373" s="177"/>
      <c r="AO373" s="177"/>
      <c r="AP373" s="177"/>
      <c r="AQ373" s="177"/>
      <c r="AR373" s="177"/>
      <c r="AS373" s="107"/>
      <c r="AT373" s="444">
        <f t="shared" si="21"/>
        <v>0</v>
      </c>
      <c r="AU373" s="177"/>
      <c r="AV373" s="177"/>
      <c r="AW373" s="177"/>
      <c r="AX373" s="177"/>
      <c r="AY373" s="177"/>
      <c r="AZ373" s="177"/>
      <c r="BA373" s="177"/>
      <c r="BB373" s="177"/>
      <c r="BC373" s="177"/>
      <c r="BD373" s="177"/>
      <c r="BE373" s="228"/>
      <c r="BF373" s="237"/>
      <c r="BG373" s="229"/>
      <c r="BH373" s="229"/>
      <c r="BI373" s="108"/>
    </row>
    <row r="374" spans="1:61" s="100" customFormat="1" ht="15">
      <c r="A374" s="177"/>
      <c r="B374" s="177"/>
      <c r="C374" s="177"/>
      <c r="D374" s="177"/>
      <c r="E374" s="177"/>
      <c r="F374" s="177"/>
      <c r="G374" s="177"/>
      <c r="H374" s="177"/>
      <c r="I374" s="177"/>
      <c r="J374" s="177"/>
      <c r="K374" s="177"/>
      <c r="L374" s="177"/>
      <c r="M374" s="177"/>
      <c r="N374" s="177"/>
      <c r="O374" s="177"/>
      <c r="P374" s="177"/>
      <c r="Q374" s="177"/>
      <c r="R374" s="177"/>
      <c r="S374" s="107"/>
      <c r="T374" s="521">
        <f t="shared" si="19"/>
        <v>0</v>
      </c>
      <c r="U374" s="177"/>
      <c r="V374" s="177"/>
      <c r="W374" s="177"/>
      <c r="X374" s="177"/>
      <c r="Y374" s="177"/>
      <c r="Z374" s="177"/>
      <c r="AA374" s="177"/>
      <c r="AB374" s="177"/>
      <c r="AC374" s="177"/>
      <c r="AD374" s="177"/>
      <c r="AE374" s="177"/>
      <c r="AF374" s="107"/>
      <c r="AG374" s="444">
        <f t="shared" si="20"/>
        <v>0</v>
      </c>
      <c r="AH374" s="177"/>
      <c r="AI374" s="177"/>
      <c r="AJ374" s="177"/>
      <c r="AK374" s="177"/>
      <c r="AL374" s="177"/>
      <c r="AM374" s="177"/>
      <c r="AN374" s="177"/>
      <c r="AO374" s="177"/>
      <c r="AP374" s="177"/>
      <c r="AQ374" s="177"/>
      <c r="AR374" s="177"/>
      <c r="AS374" s="107"/>
      <c r="AT374" s="444">
        <f t="shared" si="21"/>
        <v>0</v>
      </c>
      <c r="AU374" s="177"/>
      <c r="AV374" s="177"/>
      <c r="AW374" s="177"/>
      <c r="AX374" s="177"/>
      <c r="AY374" s="177"/>
      <c r="AZ374" s="177"/>
      <c r="BA374" s="177"/>
      <c r="BB374" s="177"/>
      <c r="BC374" s="177"/>
      <c r="BD374" s="177"/>
      <c r="BE374" s="228"/>
      <c r="BF374" s="237"/>
      <c r="BG374" s="229"/>
      <c r="BH374" s="229"/>
      <c r="BI374" s="108"/>
    </row>
    <row r="375" spans="1:61" s="100" customFormat="1" ht="15">
      <c r="A375" s="177"/>
      <c r="B375" s="177"/>
      <c r="C375" s="177"/>
      <c r="D375" s="177"/>
      <c r="E375" s="177"/>
      <c r="F375" s="177"/>
      <c r="G375" s="177"/>
      <c r="H375" s="177"/>
      <c r="I375" s="177"/>
      <c r="J375" s="177"/>
      <c r="K375" s="177"/>
      <c r="L375" s="177"/>
      <c r="M375" s="177"/>
      <c r="N375" s="177"/>
      <c r="O375" s="177"/>
      <c r="P375" s="177"/>
      <c r="Q375" s="177"/>
      <c r="R375" s="177"/>
      <c r="S375" s="107"/>
      <c r="T375" s="521">
        <f t="shared" si="19"/>
        <v>0</v>
      </c>
      <c r="U375" s="177"/>
      <c r="V375" s="177"/>
      <c r="W375" s="177"/>
      <c r="X375" s="177"/>
      <c r="Y375" s="177"/>
      <c r="Z375" s="177"/>
      <c r="AA375" s="177"/>
      <c r="AB375" s="177"/>
      <c r="AC375" s="177"/>
      <c r="AD375" s="177"/>
      <c r="AE375" s="177"/>
      <c r="AF375" s="107"/>
      <c r="AG375" s="444">
        <f t="shared" si="20"/>
        <v>0</v>
      </c>
      <c r="AH375" s="177"/>
      <c r="AI375" s="177"/>
      <c r="AJ375" s="177"/>
      <c r="AK375" s="177"/>
      <c r="AL375" s="177"/>
      <c r="AM375" s="177"/>
      <c r="AN375" s="177"/>
      <c r="AO375" s="177"/>
      <c r="AP375" s="177"/>
      <c r="AQ375" s="177"/>
      <c r="AR375" s="177"/>
      <c r="AS375" s="107"/>
      <c r="AT375" s="444">
        <f t="shared" si="21"/>
        <v>0</v>
      </c>
      <c r="AU375" s="177"/>
      <c r="AV375" s="177"/>
      <c r="AW375" s="177"/>
      <c r="AX375" s="177"/>
      <c r="AY375" s="177"/>
      <c r="AZ375" s="177"/>
      <c r="BA375" s="177"/>
      <c r="BB375" s="177"/>
      <c r="BC375" s="177"/>
      <c r="BD375" s="177"/>
      <c r="BE375" s="228"/>
      <c r="BF375" s="237"/>
      <c r="BG375" s="229"/>
      <c r="BH375" s="229"/>
      <c r="BI375" s="108"/>
    </row>
    <row r="376" spans="1:61" s="100" customFormat="1" ht="15">
      <c r="A376" s="177"/>
      <c r="B376" s="177"/>
      <c r="C376" s="177"/>
      <c r="D376" s="177"/>
      <c r="E376" s="177"/>
      <c r="F376" s="177"/>
      <c r="G376" s="177"/>
      <c r="H376" s="177"/>
      <c r="I376" s="177"/>
      <c r="J376" s="177"/>
      <c r="K376" s="177"/>
      <c r="L376" s="177"/>
      <c r="M376" s="177"/>
      <c r="N376" s="177"/>
      <c r="O376" s="177"/>
      <c r="P376" s="177"/>
      <c r="Q376" s="177"/>
      <c r="R376" s="177"/>
      <c r="S376" s="107"/>
      <c r="T376" s="521">
        <f t="shared" ref="T376:T439" si="22">SUM($H376:$R376)</f>
        <v>0</v>
      </c>
      <c r="U376" s="177"/>
      <c r="V376" s="177"/>
      <c r="W376" s="177"/>
      <c r="X376" s="177"/>
      <c r="Y376" s="177"/>
      <c r="Z376" s="177"/>
      <c r="AA376" s="177"/>
      <c r="AB376" s="177"/>
      <c r="AC376" s="177"/>
      <c r="AD376" s="177"/>
      <c r="AE376" s="177"/>
      <c r="AF376" s="107"/>
      <c r="AG376" s="444">
        <f t="shared" ref="AG376:AG439" si="23">SUM($U376:$AE376)</f>
        <v>0</v>
      </c>
      <c r="AH376" s="177"/>
      <c r="AI376" s="177"/>
      <c r="AJ376" s="177"/>
      <c r="AK376" s="177"/>
      <c r="AL376" s="177"/>
      <c r="AM376" s="177"/>
      <c r="AN376" s="177"/>
      <c r="AO376" s="177"/>
      <c r="AP376" s="177"/>
      <c r="AQ376" s="177"/>
      <c r="AR376" s="177"/>
      <c r="AS376" s="107"/>
      <c r="AT376" s="444">
        <f t="shared" si="21"/>
        <v>0</v>
      </c>
      <c r="AU376" s="177"/>
      <c r="AV376" s="177"/>
      <c r="AW376" s="177"/>
      <c r="AX376" s="177"/>
      <c r="AY376" s="177"/>
      <c r="AZ376" s="177"/>
      <c r="BA376" s="177"/>
      <c r="BB376" s="177"/>
      <c r="BC376" s="177"/>
      <c r="BD376" s="177"/>
      <c r="BE376" s="228"/>
      <c r="BF376" s="237"/>
      <c r="BG376" s="229"/>
      <c r="BH376" s="229"/>
      <c r="BI376" s="108"/>
    </row>
    <row r="377" spans="1:61" s="100" customFormat="1" ht="15">
      <c r="A377" s="177"/>
      <c r="B377" s="177"/>
      <c r="C377" s="177"/>
      <c r="D377" s="177"/>
      <c r="E377" s="177"/>
      <c r="F377" s="177"/>
      <c r="G377" s="177"/>
      <c r="H377" s="177"/>
      <c r="I377" s="177"/>
      <c r="J377" s="177"/>
      <c r="K377" s="177"/>
      <c r="L377" s="177"/>
      <c r="M377" s="177"/>
      <c r="N377" s="177"/>
      <c r="O377" s="177"/>
      <c r="P377" s="177"/>
      <c r="Q377" s="177"/>
      <c r="R377" s="177"/>
      <c r="S377" s="107"/>
      <c r="T377" s="521">
        <f t="shared" si="22"/>
        <v>0</v>
      </c>
      <c r="U377" s="177"/>
      <c r="V377" s="177"/>
      <c r="W377" s="177"/>
      <c r="X377" s="177"/>
      <c r="Y377" s="177"/>
      <c r="Z377" s="177"/>
      <c r="AA377" s="177"/>
      <c r="AB377" s="177"/>
      <c r="AC377" s="177"/>
      <c r="AD377" s="177"/>
      <c r="AE377" s="177"/>
      <c r="AF377" s="107"/>
      <c r="AG377" s="444">
        <f t="shared" si="23"/>
        <v>0</v>
      </c>
      <c r="AH377" s="177"/>
      <c r="AI377" s="177"/>
      <c r="AJ377" s="177"/>
      <c r="AK377" s="177"/>
      <c r="AL377" s="177"/>
      <c r="AM377" s="177"/>
      <c r="AN377" s="177"/>
      <c r="AO377" s="177"/>
      <c r="AP377" s="177"/>
      <c r="AQ377" s="177"/>
      <c r="AR377" s="177"/>
      <c r="AS377" s="107"/>
      <c r="AT377" s="444">
        <f t="shared" si="21"/>
        <v>0</v>
      </c>
      <c r="AU377" s="177"/>
      <c r="AV377" s="177"/>
      <c r="AW377" s="177"/>
      <c r="AX377" s="177"/>
      <c r="AY377" s="177"/>
      <c r="AZ377" s="177"/>
      <c r="BA377" s="177"/>
      <c r="BB377" s="177"/>
      <c r="BC377" s="177"/>
      <c r="BD377" s="177"/>
      <c r="BE377" s="228"/>
      <c r="BF377" s="237"/>
      <c r="BG377" s="229"/>
      <c r="BH377" s="229"/>
      <c r="BI377" s="108"/>
    </row>
    <row r="378" spans="1:61" s="100" customFormat="1" ht="15">
      <c r="A378" s="177"/>
      <c r="B378" s="177"/>
      <c r="C378" s="177"/>
      <c r="D378" s="177"/>
      <c r="E378" s="177"/>
      <c r="F378" s="177"/>
      <c r="G378" s="177"/>
      <c r="H378" s="177"/>
      <c r="I378" s="177"/>
      <c r="J378" s="177"/>
      <c r="K378" s="177"/>
      <c r="L378" s="177"/>
      <c r="M378" s="177"/>
      <c r="N378" s="177"/>
      <c r="O378" s="177"/>
      <c r="P378" s="177"/>
      <c r="Q378" s="177"/>
      <c r="R378" s="177"/>
      <c r="S378" s="107"/>
      <c r="T378" s="521">
        <f t="shared" si="22"/>
        <v>0</v>
      </c>
      <c r="U378" s="177"/>
      <c r="V378" s="177"/>
      <c r="W378" s="177"/>
      <c r="X378" s="177"/>
      <c r="Y378" s="177"/>
      <c r="Z378" s="177"/>
      <c r="AA378" s="177"/>
      <c r="AB378" s="177"/>
      <c r="AC378" s="177"/>
      <c r="AD378" s="177"/>
      <c r="AE378" s="177"/>
      <c r="AF378" s="107"/>
      <c r="AG378" s="444">
        <f t="shared" si="23"/>
        <v>0</v>
      </c>
      <c r="AH378" s="177"/>
      <c r="AI378" s="177"/>
      <c r="AJ378" s="177"/>
      <c r="AK378" s="177"/>
      <c r="AL378" s="177"/>
      <c r="AM378" s="177"/>
      <c r="AN378" s="177"/>
      <c r="AO378" s="177"/>
      <c r="AP378" s="177"/>
      <c r="AQ378" s="177"/>
      <c r="AR378" s="177"/>
      <c r="AS378" s="107"/>
      <c r="AT378" s="444">
        <f t="shared" si="21"/>
        <v>0</v>
      </c>
      <c r="AU378" s="177"/>
      <c r="AV378" s="177"/>
      <c r="AW378" s="177"/>
      <c r="AX378" s="177"/>
      <c r="AY378" s="177"/>
      <c r="AZ378" s="177"/>
      <c r="BA378" s="177"/>
      <c r="BB378" s="177"/>
      <c r="BC378" s="177"/>
      <c r="BD378" s="177"/>
      <c r="BE378" s="228"/>
      <c r="BF378" s="237"/>
      <c r="BG378" s="229"/>
      <c r="BH378" s="229"/>
      <c r="BI378" s="108"/>
    </row>
    <row r="379" spans="1:61" s="100" customFormat="1" ht="15">
      <c r="A379" s="177"/>
      <c r="B379" s="177"/>
      <c r="C379" s="177"/>
      <c r="D379" s="177"/>
      <c r="E379" s="177"/>
      <c r="F379" s="177"/>
      <c r="G379" s="177"/>
      <c r="H379" s="177"/>
      <c r="I379" s="177"/>
      <c r="J379" s="177"/>
      <c r="K379" s="177"/>
      <c r="L379" s="177"/>
      <c r="M379" s="177"/>
      <c r="N379" s="177"/>
      <c r="O379" s="177"/>
      <c r="P379" s="177"/>
      <c r="Q379" s="177"/>
      <c r="R379" s="177"/>
      <c r="S379" s="107"/>
      <c r="T379" s="521">
        <f t="shared" si="22"/>
        <v>0</v>
      </c>
      <c r="U379" s="177"/>
      <c r="V379" s="177"/>
      <c r="W379" s="177"/>
      <c r="X379" s="177"/>
      <c r="Y379" s="177"/>
      <c r="Z379" s="177"/>
      <c r="AA379" s="177"/>
      <c r="AB379" s="177"/>
      <c r="AC379" s="177"/>
      <c r="AD379" s="177"/>
      <c r="AE379" s="177"/>
      <c r="AF379" s="107"/>
      <c r="AG379" s="444">
        <f t="shared" si="23"/>
        <v>0</v>
      </c>
      <c r="AH379" s="177"/>
      <c r="AI379" s="177"/>
      <c r="AJ379" s="177"/>
      <c r="AK379" s="177"/>
      <c r="AL379" s="177"/>
      <c r="AM379" s="177"/>
      <c r="AN379" s="177"/>
      <c r="AO379" s="177"/>
      <c r="AP379" s="177"/>
      <c r="AQ379" s="177"/>
      <c r="AR379" s="177"/>
      <c r="AS379" s="107"/>
      <c r="AT379" s="444">
        <f t="shared" si="21"/>
        <v>0</v>
      </c>
      <c r="AU379" s="177"/>
      <c r="AV379" s="177"/>
      <c r="AW379" s="177"/>
      <c r="AX379" s="177"/>
      <c r="AY379" s="177"/>
      <c r="AZ379" s="177"/>
      <c r="BA379" s="177"/>
      <c r="BB379" s="177"/>
      <c r="BC379" s="177"/>
      <c r="BD379" s="177"/>
      <c r="BE379" s="228"/>
      <c r="BF379" s="237"/>
      <c r="BG379" s="229"/>
      <c r="BH379" s="229"/>
      <c r="BI379" s="108"/>
    </row>
    <row r="380" spans="1:61" s="100" customFormat="1" ht="15">
      <c r="A380" s="177"/>
      <c r="B380" s="177"/>
      <c r="C380" s="177"/>
      <c r="D380" s="177"/>
      <c r="E380" s="177"/>
      <c r="F380" s="177"/>
      <c r="G380" s="177"/>
      <c r="H380" s="177"/>
      <c r="I380" s="177"/>
      <c r="J380" s="177"/>
      <c r="K380" s="177"/>
      <c r="L380" s="177"/>
      <c r="M380" s="177"/>
      <c r="N380" s="177"/>
      <c r="O380" s="177"/>
      <c r="P380" s="177"/>
      <c r="Q380" s="177"/>
      <c r="R380" s="177"/>
      <c r="S380" s="107"/>
      <c r="T380" s="521">
        <f t="shared" si="22"/>
        <v>0</v>
      </c>
      <c r="U380" s="177"/>
      <c r="V380" s="177"/>
      <c r="W380" s="177"/>
      <c r="X380" s="177"/>
      <c r="Y380" s="177"/>
      <c r="Z380" s="177"/>
      <c r="AA380" s="177"/>
      <c r="AB380" s="177"/>
      <c r="AC380" s="177"/>
      <c r="AD380" s="177"/>
      <c r="AE380" s="177"/>
      <c r="AF380" s="107"/>
      <c r="AG380" s="444">
        <f t="shared" si="23"/>
        <v>0</v>
      </c>
      <c r="AH380" s="177"/>
      <c r="AI380" s="177"/>
      <c r="AJ380" s="177"/>
      <c r="AK380" s="177"/>
      <c r="AL380" s="177"/>
      <c r="AM380" s="177"/>
      <c r="AN380" s="177"/>
      <c r="AO380" s="177"/>
      <c r="AP380" s="177"/>
      <c r="AQ380" s="177"/>
      <c r="AR380" s="177"/>
      <c r="AS380" s="107"/>
      <c r="AT380" s="444">
        <f t="shared" si="21"/>
        <v>0</v>
      </c>
      <c r="AU380" s="177"/>
      <c r="AV380" s="177"/>
      <c r="AW380" s="177"/>
      <c r="AX380" s="177"/>
      <c r="AY380" s="177"/>
      <c r="AZ380" s="177"/>
      <c r="BA380" s="177"/>
      <c r="BB380" s="177"/>
      <c r="BC380" s="177"/>
      <c r="BD380" s="177"/>
      <c r="BE380" s="228"/>
      <c r="BF380" s="237"/>
      <c r="BG380" s="229"/>
      <c r="BH380" s="229"/>
      <c r="BI380" s="108"/>
    </row>
    <row r="381" spans="1:61" s="100" customFormat="1" ht="15">
      <c r="A381" s="177"/>
      <c r="B381" s="177"/>
      <c r="C381" s="177"/>
      <c r="D381" s="177"/>
      <c r="E381" s="177"/>
      <c r="F381" s="177"/>
      <c r="G381" s="177"/>
      <c r="H381" s="177"/>
      <c r="I381" s="177"/>
      <c r="J381" s="177"/>
      <c r="K381" s="177"/>
      <c r="L381" s="177"/>
      <c r="M381" s="177"/>
      <c r="N381" s="177"/>
      <c r="O381" s="177"/>
      <c r="P381" s="177"/>
      <c r="Q381" s="177"/>
      <c r="R381" s="177"/>
      <c r="S381" s="107"/>
      <c r="T381" s="521">
        <f t="shared" si="22"/>
        <v>0</v>
      </c>
      <c r="U381" s="177"/>
      <c r="V381" s="177"/>
      <c r="W381" s="177"/>
      <c r="X381" s="177"/>
      <c r="Y381" s="177"/>
      <c r="Z381" s="177"/>
      <c r="AA381" s="177"/>
      <c r="AB381" s="177"/>
      <c r="AC381" s="177"/>
      <c r="AD381" s="177"/>
      <c r="AE381" s="177"/>
      <c r="AF381" s="107"/>
      <c r="AG381" s="444">
        <f t="shared" si="23"/>
        <v>0</v>
      </c>
      <c r="AH381" s="177"/>
      <c r="AI381" s="177"/>
      <c r="AJ381" s="177"/>
      <c r="AK381" s="177"/>
      <c r="AL381" s="177"/>
      <c r="AM381" s="177"/>
      <c r="AN381" s="177"/>
      <c r="AO381" s="177"/>
      <c r="AP381" s="177"/>
      <c r="AQ381" s="177"/>
      <c r="AR381" s="177"/>
      <c r="AS381" s="107"/>
      <c r="AT381" s="444">
        <f t="shared" si="21"/>
        <v>0</v>
      </c>
      <c r="AU381" s="177"/>
      <c r="AV381" s="177"/>
      <c r="AW381" s="177"/>
      <c r="AX381" s="177"/>
      <c r="AY381" s="177"/>
      <c r="AZ381" s="177"/>
      <c r="BA381" s="177"/>
      <c r="BB381" s="177"/>
      <c r="BC381" s="177"/>
      <c r="BD381" s="177"/>
      <c r="BE381" s="228"/>
      <c r="BF381" s="237"/>
      <c r="BG381" s="229"/>
      <c r="BH381" s="229"/>
      <c r="BI381" s="108"/>
    </row>
    <row r="382" spans="1:61" s="100" customFormat="1" ht="15">
      <c r="A382" s="177"/>
      <c r="B382" s="177"/>
      <c r="C382" s="177"/>
      <c r="D382" s="177"/>
      <c r="E382" s="177"/>
      <c r="F382" s="177"/>
      <c r="G382" s="177"/>
      <c r="H382" s="177"/>
      <c r="I382" s="177"/>
      <c r="J382" s="177"/>
      <c r="K382" s="177"/>
      <c r="L382" s="177"/>
      <c r="M382" s="177"/>
      <c r="N382" s="177"/>
      <c r="O382" s="177"/>
      <c r="P382" s="177"/>
      <c r="Q382" s="177"/>
      <c r="R382" s="177"/>
      <c r="S382" s="107"/>
      <c r="T382" s="521">
        <f t="shared" si="22"/>
        <v>0</v>
      </c>
      <c r="U382" s="177"/>
      <c r="V382" s="177"/>
      <c r="W382" s="177"/>
      <c r="X382" s="177"/>
      <c r="Y382" s="177"/>
      <c r="Z382" s="177"/>
      <c r="AA382" s="177"/>
      <c r="AB382" s="177"/>
      <c r="AC382" s="177"/>
      <c r="AD382" s="177"/>
      <c r="AE382" s="177"/>
      <c r="AF382" s="107"/>
      <c r="AG382" s="444">
        <f t="shared" si="23"/>
        <v>0</v>
      </c>
      <c r="AH382" s="177"/>
      <c r="AI382" s="177"/>
      <c r="AJ382" s="177"/>
      <c r="AK382" s="177"/>
      <c r="AL382" s="177"/>
      <c r="AM382" s="177"/>
      <c r="AN382" s="177"/>
      <c r="AO382" s="177"/>
      <c r="AP382" s="177"/>
      <c r="AQ382" s="177"/>
      <c r="AR382" s="177"/>
      <c r="AS382" s="107"/>
      <c r="AT382" s="444">
        <f t="shared" si="21"/>
        <v>0</v>
      </c>
      <c r="AU382" s="177"/>
      <c r="AV382" s="177"/>
      <c r="AW382" s="177"/>
      <c r="AX382" s="177"/>
      <c r="AY382" s="177"/>
      <c r="AZ382" s="177"/>
      <c r="BA382" s="177"/>
      <c r="BB382" s="177"/>
      <c r="BC382" s="177"/>
      <c r="BD382" s="177"/>
      <c r="BE382" s="228"/>
      <c r="BF382" s="237"/>
      <c r="BG382" s="229"/>
      <c r="BH382" s="229"/>
      <c r="BI382" s="108"/>
    </row>
    <row r="383" spans="1:61" s="100" customFormat="1" ht="15">
      <c r="A383" s="177"/>
      <c r="B383" s="177"/>
      <c r="C383" s="177"/>
      <c r="D383" s="177"/>
      <c r="E383" s="177"/>
      <c r="F383" s="177"/>
      <c r="G383" s="177"/>
      <c r="H383" s="177"/>
      <c r="I383" s="177"/>
      <c r="J383" s="177"/>
      <c r="K383" s="177"/>
      <c r="L383" s="177"/>
      <c r="M383" s="177"/>
      <c r="N383" s="177"/>
      <c r="O383" s="177"/>
      <c r="P383" s="177"/>
      <c r="Q383" s="177"/>
      <c r="R383" s="177"/>
      <c r="S383" s="107"/>
      <c r="T383" s="521">
        <f t="shared" si="22"/>
        <v>0</v>
      </c>
      <c r="U383" s="177"/>
      <c r="V383" s="177"/>
      <c r="W383" s="177"/>
      <c r="X383" s="177"/>
      <c r="Y383" s="177"/>
      <c r="Z383" s="177"/>
      <c r="AA383" s="177"/>
      <c r="AB383" s="177"/>
      <c r="AC383" s="177"/>
      <c r="AD383" s="177"/>
      <c r="AE383" s="177"/>
      <c r="AF383" s="107"/>
      <c r="AG383" s="444">
        <f t="shared" si="23"/>
        <v>0</v>
      </c>
      <c r="AH383" s="177"/>
      <c r="AI383" s="177"/>
      <c r="AJ383" s="177"/>
      <c r="AK383" s="177"/>
      <c r="AL383" s="177"/>
      <c r="AM383" s="177"/>
      <c r="AN383" s="177"/>
      <c r="AO383" s="177"/>
      <c r="AP383" s="177"/>
      <c r="AQ383" s="177"/>
      <c r="AR383" s="177"/>
      <c r="AS383" s="107"/>
      <c r="AT383" s="444">
        <f t="shared" si="21"/>
        <v>0</v>
      </c>
      <c r="AU383" s="177"/>
      <c r="AV383" s="177"/>
      <c r="AW383" s="177"/>
      <c r="AX383" s="177"/>
      <c r="AY383" s="177"/>
      <c r="AZ383" s="177"/>
      <c r="BA383" s="177"/>
      <c r="BB383" s="177"/>
      <c r="BC383" s="177"/>
      <c r="BD383" s="177"/>
      <c r="BE383" s="228"/>
      <c r="BF383" s="237"/>
      <c r="BG383" s="229"/>
      <c r="BH383" s="229"/>
      <c r="BI383" s="108"/>
    </row>
    <row r="384" spans="1:61" s="100" customFormat="1" ht="15">
      <c r="A384" s="177"/>
      <c r="B384" s="177"/>
      <c r="C384" s="177"/>
      <c r="D384" s="177"/>
      <c r="E384" s="177"/>
      <c r="F384" s="177"/>
      <c r="G384" s="177"/>
      <c r="H384" s="177"/>
      <c r="I384" s="177"/>
      <c r="J384" s="177"/>
      <c r="K384" s="177"/>
      <c r="L384" s="177"/>
      <c r="M384" s="177"/>
      <c r="N384" s="177"/>
      <c r="O384" s="177"/>
      <c r="P384" s="177"/>
      <c r="Q384" s="177"/>
      <c r="R384" s="177"/>
      <c r="S384" s="107"/>
      <c r="T384" s="521">
        <f t="shared" si="22"/>
        <v>0</v>
      </c>
      <c r="U384" s="177"/>
      <c r="V384" s="177"/>
      <c r="W384" s="177"/>
      <c r="X384" s="177"/>
      <c r="Y384" s="177"/>
      <c r="Z384" s="177"/>
      <c r="AA384" s="177"/>
      <c r="AB384" s="177"/>
      <c r="AC384" s="177"/>
      <c r="AD384" s="177"/>
      <c r="AE384" s="177"/>
      <c r="AF384" s="107"/>
      <c r="AG384" s="444">
        <f t="shared" si="23"/>
        <v>0</v>
      </c>
      <c r="AH384" s="177"/>
      <c r="AI384" s="177"/>
      <c r="AJ384" s="177"/>
      <c r="AK384" s="177"/>
      <c r="AL384" s="177"/>
      <c r="AM384" s="177"/>
      <c r="AN384" s="177"/>
      <c r="AO384" s="177"/>
      <c r="AP384" s="177"/>
      <c r="AQ384" s="177"/>
      <c r="AR384" s="177"/>
      <c r="AS384" s="107"/>
      <c r="AT384" s="444">
        <f t="shared" si="21"/>
        <v>0</v>
      </c>
      <c r="AU384" s="177"/>
      <c r="AV384" s="177"/>
      <c r="AW384" s="177"/>
      <c r="AX384" s="177"/>
      <c r="AY384" s="177"/>
      <c r="AZ384" s="177"/>
      <c r="BA384" s="177"/>
      <c r="BB384" s="177"/>
      <c r="BC384" s="177"/>
      <c r="BD384" s="177"/>
      <c r="BE384" s="228"/>
      <c r="BF384" s="237"/>
      <c r="BG384" s="229"/>
      <c r="BH384" s="229"/>
      <c r="BI384" s="108"/>
    </row>
    <row r="385" spans="1:61" s="100" customFormat="1" ht="15">
      <c r="A385" s="177"/>
      <c r="B385" s="177"/>
      <c r="C385" s="177"/>
      <c r="D385" s="177"/>
      <c r="E385" s="177"/>
      <c r="F385" s="177"/>
      <c r="G385" s="177"/>
      <c r="H385" s="177"/>
      <c r="I385" s="177"/>
      <c r="J385" s="177"/>
      <c r="K385" s="177"/>
      <c r="L385" s="177"/>
      <c r="M385" s="177"/>
      <c r="N385" s="177"/>
      <c r="O385" s="177"/>
      <c r="P385" s="177"/>
      <c r="Q385" s="177"/>
      <c r="R385" s="177"/>
      <c r="S385" s="107"/>
      <c r="T385" s="521">
        <f t="shared" si="22"/>
        <v>0</v>
      </c>
      <c r="U385" s="177"/>
      <c r="V385" s="177"/>
      <c r="W385" s="177"/>
      <c r="X385" s="177"/>
      <c r="Y385" s="177"/>
      <c r="Z385" s="177"/>
      <c r="AA385" s="177"/>
      <c r="AB385" s="177"/>
      <c r="AC385" s="177"/>
      <c r="AD385" s="177"/>
      <c r="AE385" s="177"/>
      <c r="AF385" s="107"/>
      <c r="AG385" s="444">
        <f t="shared" si="23"/>
        <v>0</v>
      </c>
      <c r="AH385" s="177"/>
      <c r="AI385" s="177"/>
      <c r="AJ385" s="177"/>
      <c r="AK385" s="177"/>
      <c r="AL385" s="177"/>
      <c r="AM385" s="177"/>
      <c r="AN385" s="177"/>
      <c r="AO385" s="177"/>
      <c r="AP385" s="177"/>
      <c r="AQ385" s="177"/>
      <c r="AR385" s="177"/>
      <c r="AS385" s="107"/>
      <c r="AT385" s="444">
        <f t="shared" si="21"/>
        <v>0</v>
      </c>
      <c r="AU385" s="177"/>
      <c r="AV385" s="177"/>
      <c r="AW385" s="177"/>
      <c r="AX385" s="177"/>
      <c r="AY385" s="177"/>
      <c r="AZ385" s="177"/>
      <c r="BA385" s="177"/>
      <c r="BB385" s="177"/>
      <c r="BC385" s="177"/>
      <c r="BD385" s="177"/>
      <c r="BE385" s="228"/>
      <c r="BF385" s="237"/>
      <c r="BG385" s="229"/>
      <c r="BH385" s="229"/>
      <c r="BI385" s="108"/>
    </row>
    <row r="386" spans="1:61" s="100" customFormat="1" ht="15">
      <c r="A386" s="177"/>
      <c r="B386" s="177"/>
      <c r="C386" s="177"/>
      <c r="D386" s="177"/>
      <c r="E386" s="177"/>
      <c r="F386" s="177"/>
      <c r="G386" s="177"/>
      <c r="H386" s="177"/>
      <c r="I386" s="177"/>
      <c r="J386" s="177"/>
      <c r="K386" s="177"/>
      <c r="L386" s="177"/>
      <c r="M386" s="177"/>
      <c r="N386" s="177"/>
      <c r="O386" s="177"/>
      <c r="P386" s="177"/>
      <c r="Q386" s="177"/>
      <c r="R386" s="177"/>
      <c r="S386" s="107"/>
      <c r="T386" s="521">
        <f t="shared" si="22"/>
        <v>0</v>
      </c>
      <c r="U386" s="177"/>
      <c r="V386" s="177"/>
      <c r="W386" s="177"/>
      <c r="X386" s="177"/>
      <c r="Y386" s="177"/>
      <c r="Z386" s="177"/>
      <c r="AA386" s="177"/>
      <c r="AB386" s="177"/>
      <c r="AC386" s="177"/>
      <c r="AD386" s="177"/>
      <c r="AE386" s="177"/>
      <c r="AF386" s="107"/>
      <c r="AG386" s="444">
        <f t="shared" si="23"/>
        <v>0</v>
      </c>
      <c r="AH386" s="177"/>
      <c r="AI386" s="177"/>
      <c r="AJ386" s="177"/>
      <c r="AK386" s="177"/>
      <c r="AL386" s="177"/>
      <c r="AM386" s="177"/>
      <c r="AN386" s="177"/>
      <c r="AO386" s="177"/>
      <c r="AP386" s="177"/>
      <c r="AQ386" s="177"/>
      <c r="AR386" s="177"/>
      <c r="AS386" s="107"/>
      <c r="AT386" s="444">
        <f t="shared" si="21"/>
        <v>0</v>
      </c>
      <c r="AU386" s="177"/>
      <c r="AV386" s="177"/>
      <c r="AW386" s="177"/>
      <c r="AX386" s="177"/>
      <c r="AY386" s="177"/>
      <c r="AZ386" s="177"/>
      <c r="BA386" s="177"/>
      <c r="BB386" s="177"/>
      <c r="BC386" s="177"/>
      <c r="BD386" s="177"/>
      <c r="BE386" s="228"/>
      <c r="BF386" s="237"/>
      <c r="BG386" s="229"/>
      <c r="BH386" s="229"/>
      <c r="BI386" s="108"/>
    </row>
    <row r="387" spans="1:61" s="100" customFormat="1" ht="15">
      <c r="A387" s="177"/>
      <c r="B387" s="177"/>
      <c r="C387" s="177"/>
      <c r="D387" s="177"/>
      <c r="E387" s="177"/>
      <c r="F387" s="177"/>
      <c r="G387" s="177"/>
      <c r="H387" s="177"/>
      <c r="I387" s="177"/>
      <c r="J387" s="177"/>
      <c r="K387" s="177"/>
      <c r="L387" s="177"/>
      <c r="M387" s="177"/>
      <c r="N387" s="177"/>
      <c r="O387" s="177"/>
      <c r="P387" s="177"/>
      <c r="Q387" s="177"/>
      <c r="R387" s="177"/>
      <c r="S387" s="107"/>
      <c r="T387" s="521">
        <f t="shared" si="22"/>
        <v>0</v>
      </c>
      <c r="U387" s="177"/>
      <c r="V387" s="177"/>
      <c r="W387" s="177"/>
      <c r="X387" s="177"/>
      <c r="Y387" s="177"/>
      <c r="Z387" s="177"/>
      <c r="AA387" s="177"/>
      <c r="AB387" s="177"/>
      <c r="AC387" s="177"/>
      <c r="AD387" s="177"/>
      <c r="AE387" s="177"/>
      <c r="AF387" s="107"/>
      <c r="AG387" s="444">
        <f t="shared" si="23"/>
        <v>0</v>
      </c>
      <c r="AH387" s="177"/>
      <c r="AI387" s="177"/>
      <c r="AJ387" s="177"/>
      <c r="AK387" s="177"/>
      <c r="AL387" s="177"/>
      <c r="AM387" s="177"/>
      <c r="AN387" s="177"/>
      <c r="AO387" s="177"/>
      <c r="AP387" s="177"/>
      <c r="AQ387" s="177"/>
      <c r="AR387" s="177"/>
      <c r="AS387" s="107"/>
      <c r="AT387" s="444">
        <f t="shared" si="21"/>
        <v>0</v>
      </c>
      <c r="AU387" s="177"/>
      <c r="AV387" s="177"/>
      <c r="AW387" s="177"/>
      <c r="AX387" s="177"/>
      <c r="AY387" s="177"/>
      <c r="AZ387" s="177"/>
      <c r="BA387" s="177"/>
      <c r="BB387" s="177"/>
      <c r="BC387" s="177"/>
      <c r="BD387" s="177"/>
      <c r="BE387" s="228"/>
      <c r="BF387" s="237"/>
      <c r="BG387" s="229"/>
      <c r="BH387" s="229"/>
      <c r="BI387" s="108"/>
    </row>
    <row r="388" spans="1:61" s="100" customFormat="1" ht="15">
      <c r="A388" s="177"/>
      <c r="B388" s="177"/>
      <c r="C388" s="177"/>
      <c r="D388" s="177"/>
      <c r="E388" s="177"/>
      <c r="F388" s="177"/>
      <c r="G388" s="177"/>
      <c r="H388" s="177"/>
      <c r="I388" s="177"/>
      <c r="J388" s="177"/>
      <c r="K388" s="177"/>
      <c r="L388" s="177"/>
      <c r="M388" s="177"/>
      <c r="N388" s="177"/>
      <c r="O388" s="177"/>
      <c r="P388" s="177"/>
      <c r="Q388" s="177"/>
      <c r="R388" s="177"/>
      <c r="S388" s="107"/>
      <c r="T388" s="521">
        <f t="shared" si="22"/>
        <v>0</v>
      </c>
      <c r="U388" s="177"/>
      <c r="V388" s="177"/>
      <c r="W388" s="177"/>
      <c r="X388" s="177"/>
      <c r="Y388" s="177"/>
      <c r="Z388" s="177"/>
      <c r="AA388" s="177"/>
      <c r="AB388" s="177"/>
      <c r="AC388" s="177"/>
      <c r="AD388" s="177"/>
      <c r="AE388" s="177"/>
      <c r="AF388" s="107"/>
      <c r="AG388" s="444">
        <f t="shared" si="23"/>
        <v>0</v>
      </c>
      <c r="AH388" s="177"/>
      <c r="AI388" s="177"/>
      <c r="AJ388" s="177"/>
      <c r="AK388" s="177"/>
      <c r="AL388" s="177"/>
      <c r="AM388" s="177"/>
      <c r="AN388" s="177"/>
      <c r="AO388" s="177"/>
      <c r="AP388" s="177"/>
      <c r="AQ388" s="177"/>
      <c r="AR388" s="177"/>
      <c r="AS388" s="107"/>
      <c r="AT388" s="444">
        <f t="shared" si="21"/>
        <v>0</v>
      </c>
      <c r="AU388" s="177"/>
      <c r="AV388" s="177"/>
      <c r="AW388" s="177"/>
      <c r="AX388" s="177"/>
      <c r="AY388" s="177"/>
      <c r="AZ388" s="177"/>
      <c r="BA388" s="177"/>
      <c r="BB388" s="177"/>
      <c r="BC388" s="177"/>
      <c r="BD388" s="177"/>
      <c r="BE388" s="228"/>
      <c r="BF388" s="237"/>
      <c r="BG388" s="229"/>
      <c r="BH388" s="229"/>
      <c r="BI388" s="108"/>
    </row>
    <row r="389" spans="1:61" s="100" customFormat="1" ht="15">
      <c r="A389" s="177"/>
      <c r="B389" s="177"/>
      <c r="C389" s="177"/>
      <c r="D389" s="177"/>
      <c r="E389" s="177"/>
      <c r="F389" s="177"/>
      <c r="G389" s="177"/>
      <c r="H389" s="177"/>
      <c r="I389" s="177"/>
      <c r="J389" s="177"/>
      <c r="K389" s="177"/>
      <c r="L389" s="177"/>
      <c r="M389" s="177"/>
      <c r="N389" s="177"/>
      <c r="O389" s="177"/>
      <c r="P389" s="177"/>
      <c r="Q389" s="177"/>
      <c r="R389" s="177"/>
      <c r="S389" s="107"/>
      <c r="T389" s="521">
        <f t="shared" si="22"/>
        <v>0</v>
      </c>
      <c r="U389" s="177"/>
      <c r="V389" s="177"/>
      <c r="W389" s="177"/>
      <c r="X389" s="177"/>
      <c r="Y389" s="177"/>
      <c r="Z389" s="177"/>
      <c r="AA389" s="177"/>
      <c r="AB389" s="177"/>
      <c r="AC389" s="177"/>
      <c r="AD389" s="177"/>
      <c r="AE389" s="177"/>
      <c r="AF389" s="107"/>
      <c r="AG389" s="444">
        <f t="shared" si="23"/>
        <v>0</v>
      </c>
      <c r="AH389" s="177"/>
      <c r="AI389" s="177"/>
      <c r="AJ389" s="177"/>
      <c r="AK389" s="177"/>
      <c r="AL389" s="177"/>
      <c r="AM389" s="177"/>
      <c r="AN389" s="177"/>
      <c r="AO389" s="177"/>
      <c r="AP389" s="177"/>
      <c r="AQ389" s="177"/>
      <c r="AR389" s="177"/>
      <c r="AS389" s="107"/>
      <c r="AT389" s="444">
        <f t="shared" si="21"/>
        <v>0</v>
      </c>
      <c r="AU389" s="177"/>
      <c r="AV389" s="177"/>
      <c r="AW389" s="177"/>
      <c r="AX389" s="177"/>
      <c r="AY389" s="177"/>
      <c r="AZ389" s="177"/>
      <c r="BA389" s="177"/>
      <c r="BB389" s="177"/>
      <c r="BC389" s="177"/>
      <c r="BD389" s="177"/>
      <c r="BE389" s="228"/>
      <c r="BF389" s="237"/>
      <c r="BG389" s="229"/>
      <c r="BH389" s="229"/>
      <c r="BI389" s="108"/>
    </row>
    <row r="390" spans="1:61" s="100" customFormat="1" ht="15">
      <c r="A390" s="177"/>
      <c r="B390" s="177"/>
      <c r="C390" s="177"/>
      <c r="D390" s="177"/>
      <c r="E390" s="177"/>
      <c r="F390" s="177"/>
      <c r="G390" s="177"/>
      <c r="H390" s="177"/>
      <c r="I390" s="177"/>
      <c r="J390" s="177"/>
      <c r="K390" s="177"/>
      <c r="L390" s="177"/>
      <c r="M390" s="177"/>
      <c r="N390" s="177"/>
      <c r="O390" s="177"/>
      <c r="P390" s="177"/>
      <c r="Q390" s="177"/>
      <c r="R390" s="177"/>
      <c r="S390" s="107"/>
      <c r="T390" s="521">
        <f t="shared" si="22"/>
        <v>0</v>
      </c>
      <c r="U390" s="177"/>
      <c r="V390" s="177"/>
      <c r="W390" s="177"/>
      <c r="X390" s="177"/>
      <c r="Y390" s="177"/>
      <c r="Z390" s="177"/>
      <c r="AA390" s="177"/>
      <c r="AB390" s="177"/>
      <c r="AC390" s="177"/>
      <c r="AD390" s="177"/>
      <c r="AE390" s="177"/>
      <c r="AF390" s="107"/>
      <c r="AG390" s="444">
        <f t="shared" si="23"/>
        <v>0</v>
      </c>
      <c r="AH390" s="177"/>
      <c r="AI390" s="177"/>
      <c r="AJ390" s="177"/>
      <c r="AK390" s="177"/>
      <c r="AL390" s="177"/>
      <c r="AM390" s="177"/>
      <c r="AN390" s="177"/>
      <c r="AO390" s="177"/>
      <c r="AP390" s="177"/>
      <c r="AQ390" s="177"/>
      <c r="AR390" s="177"/>
      <c r="AS390" s="107"/>
      <c r="AT390" s="444">
        <f t="shared" si="21"/>
        <v>0</v>
      </c>
      <c r="AU390" s="177"/>
      <c r="AV390" s="177"/>
      <c r="AW390" s="177"/>
      <c r="AX390" s="177"/>
      <c r="AY390" s="177"/>
      <c r="AZ390" s="177"/>
      <c r="BA390" s="177"/>
      <c r="BB390" s="177"/>
      <c r="BC390" s="177"/>
      <c r="BD390" s="177"/>
      <c r="BE390" s="228"/>
      <c r="BF390" s="237"/>
      <c r="BG390" s="229"/>
      <c r="BH390" s="229"/>
      <c r="BI390" s="108"/>
    </row>
    <row r="391" spans="1:61" s="100" customFormat="1" ht="15">
      <c r="A391" s="177"/>
      <c r="B391" s="177"/>
      <c r="C391" s="177"/>
      <c r="D391" s="177"/>
      <c r="E391" s="177"/>
      <c r="F391" s="177"/>
      <c r="G391" s="177"/>
      <c r="H391" s="177"/>
      <c r="I391" s="177"/>
      <c r="J391" s="177"/>
      <c r="K391" s="177"/>
      <c r="L391" s="177"/>
      <c r="M391" s="177"/>
      <c r="N391" s="177"/>
      <c r="O391" s="177"/>
      <c r="P391" s="177"/>
      <c r="Q391" s="177"/>
      <c r="R391" s="177"/>
      <c r="S391" s="107"/>
      <c r="T391" s="521">
        <f t="shared" si="22"/>
        <v>0</v>
      </c>
      <c r="U391" s="177"/>
      <c r="V391" s="177"/>
      <c r="W391" s="177"/>
      <c r="X391" s="177"/>
      <c r="Y391" s="177"/>
      <c r="Z391" s="177"/>
      <c r="AA391" s="177"/>
      <c r="AB391" s="177"/>
      <c r="AC391" s="177"/>
      <c r="AD391" s="177"/>
      <c r="AE391" s="177"/>
      <c r="AF391" s="107"/>
      <c r="AG391" s="444">
        <f t="shared" si="23"/>
        <v>0</v>
      </c>
      <c r="AH391" s="177"/>
      <c r="AI391" s="177"/>
      <c r="AJ391" s="177"/>
      <c r="AK391" s="177"/>
      <c r="AL391" s="177"/>
      <c r="AM391" s="177"/>
      <c r="AN391" s="177"/>
      <c r="AO391" s="177"/>
      <c r="AP391" s="177"/>
      <c r="AQ391" s="177"/>
      <c r="AR391" s="177"/>
      <c r="AS391" s="107"/>
      <c r="AT391" s="444">
        <f t="shared" si="21"/>
        <v>0</v>
      </c>
      <c r="AU391" s="177"/>
      <c r="AV391" s="177"/>
      <c r="AW391" s="177"/>
      <c r="AX391" s="177"/>
      <c r="AY391" s="177"/>
      <c r="AZ391" s="177"/>
      <c r="BA391" s="177"/>
      <c r="BB391" s="177"/>
      <c r="BC391" s="177"/>
      <c r="BD391" s="177"/>
      <c r="BE391" s="228"/>
      <c r="BF391" s="237"/>
      <c r="BG391" s="229"/>
      <c r="BH391" s="229"/>
      <c r="BI391" s="108"/>
    </row>
    <row r="392" spans="1:61" s="100" customFormat="1" ht="15">
      <c r="A392" s="177"/>
      <c r="B392" s="177"/>
      <c r="C392" s="177"/>
      <c r="D392" s="177"/>
      <c r="E392" s="177"/>
      <c r="F392" s="177"/>
      <c r="G392" s="177"/>
      <c r="H392" s="177"/>
      <c r="I392" s="177"/>
      <c r="J392" s="177"/>
      <c r="K392" s="177"/>
      <c r="L392" s="177"/>
      <c r="M392" s="177"/>
      <c r="N392" s="177"/>
      <c r="O392" s="177"/>
      <c r="P392" s="177"/>
      <c r="Q392" s="177"/>
      <c r="R392" s="177"/>
      <c r="S392" s="107"/>
      <c r="T392" s="521">
        <f t="shared" si="22"/>
        <v>0</v>
      </c>
      <c r="U392" s="177"/>
      <c r="V392" s="177"/>
      <c r="W392" s="177"/>
      <c r="X392" s="177"/>
      <c r="Y392" s="177"/>
      <c r="Z392" s="177"/>
      <c r="AA392" s="177"/>
      <c r="AB392" s="177"/>
      <c r="AC392" s="177"/>
      <c r="AD392" s="177"/>
      <c r="AE392" s="177"/>
      <c r="AF392" s="107"/>
      <c r="AG392" s="444">
        <f t="shared" si="23"/>
        <v>0</v>
      </c>
      <c r="AH392" s="177"/>
      <c r="AI392" s="177"/>
      <c r="AJ392" s="177"/>
      <c r="AK392" s="177"/>
      <c r="AL392" s="177"/>
      <c r="AM392" s="177"/>
      <c r="AN392" s="177"/>
      <c r="AO392" s="177"/>
      <c r="AP392" s="177"/>
      <c r="AQ392" s="177"/>
      <c r="AR392" s="177"/>
      <c r="AS392" s="107"/>
      <c r="AT392" s="444">
        <f t="shared" si="21"/>
        <v>0</v>
      </c>
      <c r="AU392" s="177"/>
      <c r="AV392" s="177"/>
      <c r="AW392" s="177"/>
      <c r="AX392" s="177"/>
      <c r="AY392" s="177"/>
      <c r="AZ392" s="177"/>
      <c r="BA392" s="177"/>
      <c r="BB392" s="177"/>
      <c r="BC392" s="177"/>
      <c r="BD392" s="177"/>
      <c r="BE392" s="228"/>
      <c r="BF392" s="237"/>
      <c r="BG392" s="229"/>
      <c r="BH392" s="229"/>
      <c r="BI392" s="108"/>
    </row>
    <row r="393" spans="1:61" s="100" customFormat="1" ht="15">
      <c r="A393" s="177"/>
      <c r="B393" s="177"/>
      <c r="C393" s="177"/>
      <c r="D393" s="177"/>
      <c r="E393" s="177"/>
      <c r="F393" s="177"/>
      <c r="G393" s="177"/>
      <c r="H393" s="177"/>
      <c r="I393" s="177"/>
      <c r="J393" s="177"/>
      <c r="K393" s="177"/>
      <c r="L393" s="177"/>
      <c r="M393" s="177"/>
      <c r="N393" s="177"/>
      <c r="O393" s="177"/>
      <c r="P393" s="177"/>
      <c r="Q393" s="177"/>
      <c r="R393" s="177"/>
      <c r="S393" s="107"/>
      <c r="T393" s="521">
        <f t="shared" si="22"/>
        <v>0</v>
      </c>
      <c r="U393" s="177"/>
      <c r="V393" s="177"/>
      <c r="W393" s="177"/>
      <c r="X393" s="177"/>
      <c r="Y393" s="177"/>
      <c r="Z393" s="177"/>
      <c r="AA393" s="177"/>
      <c r="AB393" s="177"/>
      <c r="AC393" s="177"/>
      <c r="AD393" s="177"/>
      <c r="AE393" s="177"/>
      <c r="AF393" s="107"/>
      <c r="AG393" s="444">
        <f t="shared" si="23"/>
        <v>0</v>
      </c>
      <c r="AH393" s="177"/>
      <c r="AI393" s="177"/>
      <c r="AJ393" s="177"/>
      <c r="AK393" s="177"/>
      <c r="AL393" s="177"/>
      <c r="AM393" s="177"/>
      <c r="AN393" s="177"/>
      <c r="AO393" s="177"/>
      <c r="AP393" s="177"/>
      <c r="AQ393" s="177"/>
      <c r="AR393" s="177"/>
      <c r="AS393" s="107"/>
      <c r="AT393" s="444">
        <f t="shared" si="21"/>
        <v>0</v>
      </c>
      <c r="AU393" s="177"/>
      <c r="AV393" s="177"/>
      <c r="AW393" s="177"/>
      <c r="AX393" s="177"/>
      <c r="AY393" s="177"/>
      <c r="AZ393" s="177"/>
      <c r="BA393" s="177"/>
      <c r="BB393" s="177"/>
      <c r="BC393" s="177"/>
      <c r="BD393" s="177"/>
      <c r="BE393" s="228"/>
      <c r="BF393" s="237"/>
      <c r="BG393" s="229"/>
      <c r="BH393" s="229"/>
      <c r="BI393" s="108"/>
    </row>
    <row r="394" spans="1:61" s="100" customFormat="1" ht="15">
      <c r="A394" s="177"/>
      <c r="B394" s="177"/>
      <c r="C394" s="177"/>
      <c r="D394" s="177"/>
      <c r="E394" s="177"/>
      <c r="F394" s="177"/>
      <c r="G394" s="177"/>
      <c r="H394" s="177"/>
      <c r="I394" s="177"/>
      <c r="J394" s="177"/>
      <c r="K394" s="177"/>
      <c r="L394" s="177"/>
      <c r="M394" s="177"/>
      <c r="N394" s="177"/>
      <c r="O394" s="177"/>
      <c r="P394" s="177"/>
      <c r="Q394" s="177"/>
      <c r="R394" s="177"/>
      <c r="S394" s="107"/>
      <c r="T394" s="521">
        <f t="shared" si="22"/>
        <v>0</v>
      </c>
      <c r="U394" s="177"/>
      <c r="V394" s="177"/>
      <c r="W394" s="177"/>
      <c r="X394" s="177"/>
      <c r="Y394" s="177"/>
      <c r="Z394" s="177"/>
      <c r="AA394" s="177"/>
      <c r="AB394" s="177"/>
      <c r="AC394" s="177"/>
      <c r="AD394" s="177"/>
      <c r="AE394" s="177"/>
      <c r="AF394" s="107"/>
      <c r="AG394" s="444">
        <f t="shared" si="23"/>
        <v>0</v>
      </c>
      <c r="AH394" s="177"/>
      <c r="AI394" s="177"/>
      <c r="AJ394" s="177"/>
      <c r="AK394" s="177"/>
      <c r="AL394" s="177"/>
      <c r="AM394" s="177"/>
      <c r="AN394" s="177"/>
      <c r="AO394" s="177"/>
      <c r="AP394" s="177"/>
      <c r="AQ394" s="177"/>
      <c r="AR394" s="177"/>
      <c r="AS394" s="107"/>
      <c r="AT394" s="444">
        <f t="shared" si="21"/>
        <v>0</v>
      </c>
      <c r="AU394" s="177"/>
      <c r="AV394" s="177"/>
      <c r="AW394" s="177"/>
      <c r="AX394" s="177"/>
      <c r="AY394" s="177"/>
      <c r="AZ394" s="177"/>
      <c r="BA394" s="177"/>
      <c r="BB394" s="177"/>
      <c r="BC394" s="177"/>
      <c r="BD394" s="177"/>
      <c r="BE394" s="228"/>
      <c r="BF394" s="237"/>
      <c r="BG394" s="229"/>
      <c r="BH394" s="229"/>
      <c r="BI394" s="108"/>
    </row>
    <row r="395" spans="1:61" s="100" customFormat="1" ht="15">
      <c r="A395" s="177"/>
      <c r="B395" s="177"/>
      <c r="C395" s="177"/>
      <c r="D395" s="177"/>
      <c r="E395" s="177"/>
      <c r="F395" s="177"/>
      <c r="G395" s="177"/>
      <c r="H395" s="177"/>
      <c r="I395" s="177"/>
      <c r="J395" s="177"/>
      <c r="K395" s="177"/>
      <c r="L395" s="177"/>
      <c r="M395" s="177"/>
      <c r="N395" s="177"/>
      <c r="O395" s="177"/>
      <c r="P395" s="177"/>
      <c r="Q395" s="177"/>
      <c r="R395" s="177"/>
      <c r="S395" s="107"/>
      <c r="T395" s="521">
        <f t="shared" si="22"/>
        <v>0</v>
      </c>
      <c r="U395" s="177"/>
      <c r="V395" s="177"/>
      <c r="W395" s="177"/>
      <c r="X395" s="177"/>
      <c r="Y395" s="177"/>
      <c r="Z395" s="177"/>
      <c r="AA395" s="177"/>
      <c r="AB395" s="177"/>
      <c r="AC395" s="177"/>
      <c r="AD395" s="177"/>
      <c r="AE395" s="177"/>
      <c r="AF395" s="107"/>
      <c r="AG395" s="444">
        <f t="shared" si="23"/>
        <v>0</v>
      </c>
      <c r="AH395" s="177"/>
      <c r="AI395" s="177"/>
      <c r="AJ395" s="177"/>
      <c r="AK395" s="177"/>
      <c r="AL395" s="177"/>
      <c r="AM395" s="177"/>
      <c r="AN395" s="177"/>
      <c r="AO395" s="177"/>
      <c r="AP395" s="177"/>
      <c r="AQ395" s="177"/>
      <c r="AR395" s="177"/>
      <c r="AS395" s="107"/>
      <c r="AT395" s="444">
        <f t="shared" si="21"/>
        <v>0</v>
      </c>
      <c r="AU395" s="177"/>
      <c r="AV395" s="177"/>
      <c r="AW395" s="177"/>
      <c r="AX395" s="177"/>
      <c r="AY395" s="177"/>
      <c r="AZ395" s="177"/>
      <c r="BA395" s="177"/>
      <c r="BB395" s="177"/>
      <c r="BC395" s="177"/>
      <c r="BD395" s="177"/>
      <c r="BE395" s="228"/>
      <c r="BF395" s="237"/>
      <c r="BG395" s="229"/>
      <c r="BH395" s="229"/>
      <c r="BI395" s="108"/>
    </row>
    <row r="396" spans="1:61" s="100" customFormat="1" ht="15">
      <c r="A396" s="177"/>
      <c r="B396" s="177"/>
      <c r="C396" s="177"/>
      <c r="D396" s="177"/>
      <c r="E396" s="177"/>
      <c r="F396" s="177"/>
      <c r="G396" s="177"/>
      <c r="H396" s="177"/>
      <c r="I396" s="177"/>
      <c r="J396" s="177"/>
      <c r="K396" s="177"/>
      <c r="L396" s="177"/>
      <c r="M396" s="177"/>
      <c r="N396" s="177"/>
      <c r="O396" s="177"/>
      <c r="P396" s="177"/>
      <c r="Q396" s="177"/>
      <c r="R396" s="177"/>
      <c r="S396" s="107"/>
      <c r="T396" s="521">
        <f t="shared" si="22"/>
        <v>0</v>
      </c>
      <c r="U396" s="177"/>
      <c r="V396" s="177"/>
      <c r="W396" s="177"/>
      <c r="X396" s="177"/>
      <c r="Y396" s="177"/>
      <c r="Z396" s="177"/>
      <c r="AA396" s="177"/>
      <c r="AB396" s="177"/>
      <c r="AC396" s="177"/>
      <c r="AD396" s="177"/>
      <c r="AE396" s="177"/>
      <c r="AF396" s="107"/>
      <c r="AG396" s="444">
        <f t="shared" si="23"/>
        <v>0</v>
      </c>
      <c r="AH396" s="177"/>
      <c r="AI396" s="177"/>
      <c r="AJ396" s="177"/>
      <c r="AK396" s="177"/>
      <c r="AL396" s="177"/>
      <c r="AM396" s="177"/>
      <c r="AN396" s="177"/>
      <c r="AO396" s="177"/>
      <c r="AP396" s="177"/>
      <c r="AQ396" s="177"/>
      <c r="AR396" s="177"/>
      <c r="AS396" s="107"/>
      <c r="AT396" s="444">
        <f t="shared" si="21"/>
        <v>0</v>
      </c>
      <c r="AU396" s="177"/>
      <c r="AV396" s="177"/>
      <c r="AW396" s="177"/>
      <c r="AX396" s="177"/>
      <c r="AY396" s="177"/>
      <c r="AZ396" s="177"/>
      <c r="BA396" s="177"/>
      <c r="BB396" s="177"/>
      <c r="BC396" s="177"/>
      <c r="BD396" s="177"/>
      <c r="BE396" s="228"/>
      <c r="BF396" s="237"/>
      <c r="BG396" s="229"/>
      <c r="BH396" s="229"/>
      <c r="BI396" s="108"/>
    </row>
    <row r="397" spans="1:61" s="100" customFormat="1" ht="15">
      <c r="A397" s="177"/>
      <c r="B397" s="177"/>
      <c r="C397" s="177"/>
      <c r="D397" s="177"/>
      <c r="E397" s="177"/>
      <c r="F397" s="177"/>
      <c r="G397" s="177"/>
      <c r="H397" s="177"/>
      <c r="I397" s="177"/>
      <c r="J397" s="177"/>
      <c r="K397" s="177"/>
      <c r="L397" s="177"/>
      <c r="M397" s="177"/>
      <c r="N397" s="177"/>
      <c r="O397" s="177"/>
      <c r="P397" s="177"/>
      <c r="Q397" s="177"/>
      <c r="R397" s="177"/>
      <c r="S397" s="107"/>
      <c r="T397" s="521">
        <f t="shared" si="22"/>
        <v>0</v>
      </c>
      <c r="U397" s="177"/>
      <c r="V397" s="177"/>
      <c r="W397" s="177"/>
      <c r="X397" s="177"/>
      <c r="Y397" s="177"/>
      <c r="Z397" s="177"/>
      <c r="AA397" s="177"/>
      <c r="AB397" s="177"/>
      <c r="AC397" s="177"/>
      <c r="AD397" s="177"/>
      <c r="AE397" s="177"/>
      <c r="AF397" s="107"/>
      <c r="AG397" s="444">
        <f t="shared" si="23"/>
        <v>0</v>
      </c>
      <c r="AH397" s="177"/>
      <c r="AI397" s="177"/>
      <c r="AJ397" s="177"/>
      <c r="AK397" s="177"/>
      <c r="AL397" s="177"/>
      <c r="AM397" s="177"/>
      <c r="AN397" s="177"/>
      <c r="AO397" s="177"/>
      <c r="AP397" s="177"/>
      <c r="AQ397" s="177"/>
      <c r="AR397" s="177"/>
      <c r="AS397" s="107"/>
      <c r="AT397" s="444">
        <f t="shared" si="21"/>
        <v>0</v>
      </c>
      <c r="AU397" s="177"/>
      <c r="AV397" s="177"/>
      <c r="AW397" s="177"/>
      <c r="AX397" s="177"/>
      <c r="AY397" s="177"/>
      <c r="AZ397" s="177"/>
      <c r="BA397" s="177"/>
      <c r="BB397" s="177"/>
      <c r="BC397" s="177"/>
      <c r="BD397" s="177"/>
      <c r="BE397" s="228"/>
      <c r="BF397" s="237"/>
      <c r="BG397" s="229"/>
      <c r="BH397" s="229"/>
      <c r="BI397" s="108"/>
    </row>
    <row r="398" spans="1:61" s="100" customFormat="1" ht="15">
      <c r="A398" s="177"/>
      <c r="B398" s="177"/>
      <c r="C398" s="177"/>
      <c r="D398" s="177"/>
      <c r="E398" s="177"/>
      <c r="F398" s="177"/>
      <c r="G398" s="177"/>
      <c r="H398" s="177"/>
      <c r="I398" s="177"/>
      <c r="J398" s="177"/>
      <c r="K398" s="177"/>
      <c r="L398" s="177"/>
      <c r="M398" s="177"/>
      <c r="N398" s="177"/>
      <c r="O398" s="177"/>
      <c r="P398" s="177"/>
      <c r="Q398" s="177"/>
      <c r="R398" s="177"/>
      <c r="S398" s="107"/>
      <c r="T398" s="521">
        <f t="shared" si="22"/>
        <v>0</v>
      </c>
      <c r="U398" s="177"/>
      <c r="V398" s="177"/>
      <c r="W398" s="177"/>
      <c r="X398" s="177"/>
      <c r="Y398" s="177"/>
      <c r="Z398" s="177"/>
      <c r="AA398" s="177"/>
      <c r="AB398" s="177"/>
      <c r="AC398" s="177"/>
      <c r="AD398" s="177"/>
      <c r="AE398" s="177"/>
      <c r="AF398" s="107"/>
      <c r="AG398" s="444">
        <f t="shared" si="23"/>
        <v>0</v>
      </c>
      <c r="AH398" s="177"/>
      <c r="AI398" s="177"/>
      <c r="AJ398" s="177"/>
      <c r="AK398" s="177"/>
      <c r="AL398" s="177"/>
      <c r="AM398" s="177"/>
      <c r="AN398" s="177"/>
      <c r="AO398" s="177"/>
      <c r="AP398" s="177"/>
      <c r="AQ398" s="177"/>
      <c r="AR398" s="177"/>
      <c r="AS398" s="107"/>
      <c r="AT398" s="444">
        <f t="shared" si="21"/>
        <v>0</v>
      </c>
      <c r="AU398" s="177"/>
      <c r="AV398" s="177"/>
      <c r="AW398" s="177"/>
      <c r="AX398" s="177"/>
      <c r="AY398" s="177"/>
      <c r="AZ398" s="177"/>
      <c r="BA398" s="177"/>
      <c r="BB398" s="177"/>
      <c r="BC398" s="177"/>
      <c r="BD398" s="177"/>
      <c r="BE398" s="228"/>
      <c r="BF398" s="237"/>
      <c r="BG398" s="229"/>
      <c r="BH398" s="229"/>
      <c r="BI398" s="108"/>
    </row>
    <row r="399" spans="1:61" s="100" customFormat="1" ht="15">
      <c r="A399" s="177"/>
      <c r="B399" s="177"/>
      <c r="C399" s="177"/>
      <c r="D399" s="177"/>
      <c r="E399" s="177"/>
      <c r="F399" s="177"/>
      <c r="G399" s="177"/>
      <c r="H399" s="177"/>
      <c r="I399" s="177"/>
      <c r="J399" s="177"/>
      <c r="K399" s="177"/>
      <c r="L399" s="177"/>
      <c r="M399" s="177"/>
      <c r="N399" s="177"/>
      <c r="O399" s="177"/>
      <c r="P399" s="177"/>
      <c r="Q399" s="177"/>
      <c r="R399" s="177"/>
      <c r="S399" s="107"/>
      <c r="T399" s="521">
        <f t="shared" si="22"/>
        <v>0</v>
      </c>
      <c r="U399" s="177"/>
      <c r="V399" s="177"/>
      <c r="W399" s="177"/>
      <c r="X399" s="177"/>
      <c r="Y399" s="177"/>
      <c r="Z399" s="177"/>
      <c r="AA399" s="177"/>
      <c r="AB399" s="177"/>
      <c r="AC399" s="177"/>
      <c r="AD399" s="177"/>
      <c r="AE399" s="177"/>
      <c r="AF399" s="107"/>
      <c r="AG399" s="444">
        <f t="shared" si="23"/>
        <v>0</v>
      </c>
      <c r="AH399" s="177"/>
      <c r="AI399" s="177"/>
      <c r="AJ399" s="177"/>
      <c r="AK399" s="177"/>
      <c r="AL399" s="177"/>
      <c r="AM399" s="177"/>
      <c r="AN399" s="177"/>
      <c r="AO399" s="177"/>
      <c r="AP399" s="177"/>
      <c r="AQ399" s="177"/>
      <c r="AR399" s="177"/>
      <c r="AS399" s="107"/>
      <c r="AT399" s="444">
        <f t="shared" si="21"/>
        <v>0</v>
      </c>
      <c r="AU399" s="177"/>
      <c r="AV399" s="177"/>
      <c r="AW399" s="177"/>
      <c r="AX399" s="177"/>
      <c r="AY399" s="177"/>
      <c r="AZ399" s="177"/>
      <c r="BA399" s="177"/>
      <c r="BB399" s="177"/>
      <c r="BC399" s="177"/>
      <c r="BD399" s="177"/>
      <c r="BE399" s="228"/>
      <c r="BF399" s="237"/>
      <c r="BG399" s="229"/>
      <c r="BH399" s="229"/>
      <c r="BI399" s="108"/>
    </row>
    <row r="400" spans="1:61" s="100" customFormat="1" ht="15">
      <c r="A400" s="177"/>
      <c r="B400" s="177"/>
      <c r="C400" s="177"/>
      <c r="D400" s="177"/>
      <c r="E400" s="177"/>
      <c r="F400" s="177"/>
      <c r="G400" s="177"/>
      <c r="H400" s="177"/>
      <c r="I400" s="177"/>
      <c r="J400" s="177"/>
      <c r="K400" s="177"/>
      <c r="L400" s="177"/>
      <c r="M400" s="177"/>
      <c r="N400" s="177"/>
      <c r="O400" s="177"/>
      <c r="P400" s="177"/>
      <c r="Q400" s="177"/>
      <c r="R400" s="177"/>
      <c r="S400" s="107"/>
      <c r="T400" s="521">
        <f t="shared" si="22"/>
        <v>0</v>
      </c>
      <c r="U400" s="177"/>
      <c r="V400" s="177"/>
      <c r="W400" s="177"/>
      <c r="X400" s="177"/>
      <c r="Y400" s="177"/>
      <c r="Z400" s="177"/>
      <c r="AA400" s="177"/>
      <c r="AB400" s="177"/>
      <c r="AC400" s="177"/>
      <c r="AD400" s="177"/>
      <c r="AE400" s="177"/>
      <c r="AF400" s="107"/>
      <c r="AG400" s="444">
        <f t="shared" si="23"/>
        <v>0</v>
      </c>
      <c r="AH400" s="177"/>
      <c r="AI400" s="177"/>
      <c r="AJ400" s="177"/>
      <c r="AK400" s="177"/>
      <c r="AL400" s="177"/>
      <c r="AM400" s="177"/>
      <c r="AN400" s="177"/>
      <c r="AO400" s="177"/>
      <c r="AP400" s="177"/>
      <c r="AQ400" s="177"/>
      <c r="AR400" s="177"/>
      <c r="AS400" s="107"/>
      <c r="AT400" s="444">
        <f t="shared" si="21"/>
        <v>0</v>
      </c>
      <c r="AU400" s="177"/>
      <c r="AV400" s="177"/>
      <c r="AW400" s="177"/>
      <c r="AX400" s="177"/>
      <c r="AY400" s="177"/>
      <c r="AZ400" s="177"/>
      <c r="BA400" s="177"/>
      <c r="BB400" s="177"/>
      <c r="BC400" s="177"/>
      <c r="BD400" s="177"/>
      <c r="BE400" s="228"/>
      <c r="BF400" s="237"/>
      <c r="BG400" s="229"/>
      <c r="BH400" s="229"/>
      <c r="BI400" s="108"/>
    </row>
    <row r="401" spans="1:61" s="100" customFormat="1" ht="15">
      <c r="A401" s="177"/>
      <c r="B401" s="177"/>
      <c r="C401" s="177"/>
      <c r="D401" s="177"/>
      <c r="E401" s="177"/>
      <c r="F401" s="177"/>
      <c r="G401" s="177"/>
      <c r="H401" s="177"/>
      <c r="I401" s="177"/>
      <c r="J401" s="177"/>
      <c r="K401" s="177"/>
      <c r="L401" s="177"/>
      <c r="M401" s="177"/>
      <c r="N401" s="177"/>
      <c r="O401" s="177"/>
      <c r="P401" s="177"/>
      <c r="Q401" s="177"/>
      <c r="R401" s="177"/>
      <c r="S401" s="107"/>
      <c r="T401" s="521">
        <f t="shared" si="22"/>
        <v>0</v>
      </c>
      <c r="U401" s="177"/>
      <c r="V401" s="177"/>
      <c r="W401" s="177"/>
      <c r="X401" s="177"/>
      <c r="Y401" s="177"/>
      <c r="Z401" s="177"/>
      <c r="AA401" s="177"/>
      <c r="AB401" s="177"/>
      <c r="AC401" s="177"/>
      <c r="AD401" s="177"/>
      <c r="AE401" s="177"/>
      <c r="AF401" s="107"/>
      <c r="AG401" s="444">
        <f t="shared" si="23"/>
        <v>0</v>
      </c>
      <c r="AH401" s="177"/>
      <c r="AI401" s="177"/>
      <c r="AJ401" s="177"/>
      <c r="AK401" s="177"/>
      <c r="AL401" s="177"/>
      <c r="AM401" s="177"/>
      <c r="AN401" s="177"/>
      <c r="AO401" s="177"/>
      <c r="AP401" s="177"/>
      <c r="AQ401" s="177"/>
      <c r="AR401" s="177"/>
      <c r="AS401" s="107"/>
      <c r="AT401" s="444">
        <f t="shared" si="21"/>
        <v>0</v>
      </c>
      <c r="AU401" s="177"/>
      <c r="AV401" s="177"/>
      <c r="AW401" s="177"/>
      <c r="AX401" s="177"/>
      <c r="AY401" s="177"/>
      <c r="AZ401" s="177"/>
      <c r="BA401" s="177"/>
      <c r="BB401" s="177"/>
      <c r="BC401" s="177"/>
      <c r="BD401" s="177"/>
      <c r="BE401" s="228"/>
      <c r="BF401" s="237"/>
      <c r="BG401" s="229"/>
      <c r="BH401" s="229"/>
      <c r="BI401" s="108"/>
    </row>
    <row r="402" spans="1:61" s="100" customFormat="1" ht="15">
      <c r="A402" s="177"/>
      <c r="B402" s="177"/>
      <c r="C402" s="177"/>
      <c r="D402" s="177"/>
      <c r="E402" s="177"/>
      <c r="F402" s="177"/>
      <c r="G402" s="177"/>
      <c r="H402" s="177"/>
      <c r="I402" s="177"/>
      <c r="J402" s="177"/>
      <c r="K402" s="177"/>
      <c r="L402" s="177"/>
      <c r="M402" s="177"/>
      <c r="N402" s="177"/>
      <c r="O402" s="177"/>
      <c r="P402" s="177"/>
      <c r="Q402" s="177"/>
      <c r="R402" s="177"/>
      <c r="S402" s="107"/>
      <c r="T402" s="521">
        <f t="shared" si="22"/>
        <v>0</v>
      </c>
      <c r="U402" s="177"/>
      <c r="V402" s="177"/>
      <c r="W402" s="177"/>
      <c r="X402" s="177"/>
      <c r="Y402" s="177"/>
      <c r="Z402" s="177"/>
      <c r="AA402" s="177"/>
      <c r="AB402" s="177"/>
      <c r="AC402" s="177"/>
      <c r="AD402" s="177"/>
      <c r="AE402" s="177"/>
      <c r="AF402" s="107"/>
      <c r="AG402" s="444">
        <f t="shared" si="23"/>
        <v>0</v>
      </c>
      <c r="AH402" s="177"/>
      <c r="AI402" s="177"/>
      <c r="AJ402" s="177"/>
      <c r="AK402" s="177"/>
      <c r="AL402" s="177"/>
      <c r="AM402" s="177"/>
      <c r="AN402" s="177"/>
      <c r="AO402" s="177"/>
      <c r="AP402" s="177"/>
      <c r="AQ402" s="177"/>
      <c r="AR402" s="177"/>
      <c r="AS402" s="107"/>
      <c r="AT402" s="444">
        <f t="shared" si="21"/>
        <v>0</v>
      </c>
      <c r="AU402" s="177"/>
      <c r="AV402" s="177"/>
      <c r="AW402" s="177"/>
      <c r="AX402" s="177"/>
      <c r="AY402" s="177"/>
      <c r="AZ402" s="177"/>
      <c r="BA402" s="177"/>
      <c r="BB402" s="177"/>
      <c r="BC402" s="177"/>
      <c r="BD402" s="177"/>
      <c r="BE402" s="228"/>
      <c r="BF402" s="237"/>
      <c r="BG402" s="229"/>
      <c r="BH402" s="229"/>
      <c r="BI402" s="108"/>
    </row>
    <row r="403" spans="1:61" s="100" customFormat="1" ht="15">
      <c r="A403" s="177"/>
      <c r="B403" s="177"/>
      <c r="C403" s="177"/>
      <c r="D403" s="177"/>
      <c r="E403" s="177"/>
      <c r="F403" s="177"/>
      <c r="G403" s="177"/>
      <c r="H403" s="177"/>
      <c r="I403" s="177"/>
      <c r="J403" s="177"/>
      <c r="K403" s="177"/>
      <c r="L403" s="177"/>
      <c r="M403" s="177"/>
      <c r="N403" s="177"/>
      <c r="O403" s="177"/>
      <c r="P403" s="177"/>
      <c r="Q403" s="177"/>
      <c r="R403" s="177"/>
      <c r="S403" s="107"/>
      <c r="T403" s="521">
        <f t="shared" si="22"/>
        <v>0</v>
      </c>
      <c r="U403" s="177"/>
      <c r="V403" s="177"/>
      <c r="W403" s="177"/>
      <c r="X403" s="177"/>
      <c r="Y403" s="177"/>
      <c r="Z403" s="177"/>
      <c r="AA403" s="177"/>
      <c r="AB403" s="177"/>
      <c r="AC403" s="177"/>
      <c r="AD403" s="177"/>
      <c r="AE403" s="177"/>
      <c r="AF403" s="107"/>
      <c r="AG403" s="444">
        <f t="shared" si="23"/>
        <v>0</v>
      </c>
      <c r="AH403" s="177"/>
      <c r="AI403" s="177"/>
      <c r="AJ403" s="177"/>
      <c r="AK403" s="177"/>
      <c r="AL403" s="177"/>
      <c r="AM403" s="177"/>
      <c r="AN403" s="177"/>
      <c r="AO403" s="177"/>
      <c r="AP403" s="177"/>
      <c r="AQ403" s="177"/>
      <c r="AR403" s="177"/>
      <c r="AS403" s="107"/>
      <c r="AT403" s="444">
        <f t="shared" si="21"/>
        <v>0</v>
      </c>
      <c r="AU403" s="177"/>
      <c r="AV403" s="177"/>
      <c r="AW403" s="177"/>
      <c r="AX403" s="177"/>
      <c r="AY403" s="177"/>
      <c r="AZ403" s="177"/>
      <c r="BA403" s="177"/>
      <c r="BB403" s="177"/>
      <c r="BC403" s="177"/>
      <c r="BD403" s="177"/>
      <c r="BE403" s="228"/>
      <c r="BF403" s="237"/>
      <c r="BG403" s="229"/>
      <c r="BH403" s="229"/>
      <c r="BI403" s="108"/>
    </row>
    <row r="404" spans="1:61" s="100" customFormat="1" ht="15">
      <c r="A404" s="177"/>
      <c r="B404" s="177"/>
      <c r="C404" s="177"/>
      <c r="D404" s="177"/>
      <c r="E404" s="177"/>
      <c r="F404" s="177"/>
      <c r="G404" s="177"/>
      <c r="H404" s="177"/>
      <c r="I404" s="177"/>
      <c r="J404" s="177"/>
      <c r="K404" s="177"/>
      <c r="L404" s="177"/>
      <c r="M404" s="177"/>
      <c r="N404" s="177"/>
      <c r="O404" s="177"/>
      <c r="P404" s="177"/>
      <c r="Q404" s="177"/>
      <c r="R404" s="177"/>
      <c r="S404" s="107"/>
      <c r="T404" s="521">
        <f t="shared" si="22"/>
        <v>0</v>
      </c>
      <c r="U404" s="177"/>
      <c r="V404" s="177"/>
      <c r="W404" s="177"/>
      <c r="X404" s="177"/>
      <c r="Y404" s="177"/>
      <c r="Z404" s="177"/>
      <c r="AA404" s="177"/>
      <c r="AB404" s="177"/>
      <c r="AC404" s="177"/>
      <c r="AD404" s="177"/>
      <c r="AE404" s="177"/>
      <c r="AF404" s="107"/>
      <c r="AG404" s="444">
        <f t="shared" si="23"/>
        <v>0</v>
      </c>
      <c r="AH404" s="177"/>
      <c r="AI404" s="177"/>
      <c r="AJ404" s="177"/>
      <c r="AK404" s="177"/>
      <c r="AL404" s="177"/>
      <c r="AM404" s="177"/>
      <c r="AN404" s="177"/>
      <c r="AO404" s="177"/>
      <c r="AP404" s="177"/>
      <c r="AQ404" s="177"/>
      <c r="AR404" s="177"/>
      <c r="AS404" s="107"/>
      <c r="AT404" s="444">
        <f t="shared" si="21"/>
        <v>0</v>
      </c>
      <c r="AU404" s="177"/>
      <c r="AV404" s="177"/>
      <c r="AW404" s="177"/>
      <c r="AX404" s="177"/>
      <c r="AY404" s="177"/>
      <c r="AZ404" s="177"/>
      <c r="BA404" s="177"/>
      <c r="BB404" s="177"/>
      <c r="BC404" s="177"/>
      <c r="BD404" s="177"/>
      <c r="BE404" s="228"/>
      <c r="BF404" s="237"/>
      <c r="BG404" s="229"/>
      <c r="BH404" s="229"/>
      <c r="BI404" s="108"/>
    </row>
    <row r="405" spans="1:61" s="100" customFormat="1" ht="15">
      <c r="A405" s="177"/>
      <c r="B405" s="177"/>
      <c r="C405" s="177"/>
      <c r="D405" s="177"/>
      <c r="E405" s="177"/>
      <c r="F405" s="177"/>
      <c r="G405" s="177"/>
      <c r="H405" s="177"/>
      <c r="I405" s="177"/>
      <c r="J405" s="177"/>
      <c r="K405" s="177"/>
      <c r="L405" s="177"/>
      <c r="M405" s="177"/>
      <c r="N405" s="177"/>
      <c r="O405" s="177"/>
      <c r="P405" s="177"/>
      <c r="Q405" s="177"/>
      <c r="R405" s="177"/>
      <c r="S405" s="107"/>
      <c r="T405" s="521">
        <f t="shared" si="22"/>
        <v>0</v>
      </c>
      <c r="U405" s="177"/>
      <c r="V405" s="177"/>
      <c r="W405" s="177"/>
      <c r="X405" s="177"/>
      <c r="Y405" s="177"/>
      <c r="Z405" s="177"/>
      <c r="AA405" s="177"/>
      <c r="AB405" s="177"/>
      <c r="AC405" s="177"/>
      <c r="AD405" s="177"/>
      <c r="AE405" s="177"/>
      <c r="AF405" s="107"/>
      <c r="AG405" s="444">
        <f t="shared" si="23"/>
        <v>0</v>
      </c>
      <c r="AH405" s="177"/>
      <c r="AI405" s="177"/>
      <c r="AJ405" s="177"/>
      <c r="AK405" s="177"/>
      <c r="AL405" s="177"/>
      <c r="AM405" s="177"/>
      <c r="AN405" s="177"/>
      <c r="AO405" s="177"/>
      <c r="AP405" s="177"/>
      <c r="AQ405" s="177"/>
      <c r="AR405" s="177"/>
      <c r="AS405" s="107"/>
      <c r="AT405" s="444">
        <f t="shared" si="21"/>
        <v>0</v>
      </c>
      <c r="AU405" s="177"/>
      <c r="AV405" s="177"/>
      <c r="AW405" s="177"/>
      <c r="AX405" s="177"/>
      <c r="AY405" s="177"/>
      <c r="AZ405" s="177"/>
      <c r="BA405" s="177"/>
      <c r="BB405" s="177"/>
      <c r="BC405" s="177"/>
      <c r="BD405" s="177"/>
      <c r="BE405" s="228"/>
      <c r="BF405" s="237"/>
      <c r="BG405" s="229"/>
      <c r="BH405" s="229"/>
      <c r="BI405" s="108"/>
    </row>
    <row r="406" spans="1:61" s="100" customFormat="1" ht="15">
      <c r="A406" s="177"/>
      <c r="B406" s="177"/>
      <c r="C406" s="177"/>
      <c r="D406" s="177"/>
      <c r="E406" s="177"/>
      <c r="F406" s="177"/>
      <c r="G406" s="177"/>
      <c r="H406" s="177"/>
      <c r="I406" s="177"/>
      <c r="J406" s="177"/>
      <c r="K406" s="177"/>
      <c r="L406" s="177"/>
      <c r="M406" s="177"/>
      <c r="N406" s="177"/>
      <c r="O406" s="177"/>
      <c r="P406" s="177"/>
      <c r="Q406" s="177"/>
      <c r="R406" s="177"/>
      <c r="S406" s="107"/>
      <c r="T406" s="521">
        <f t="shared" si="22"/>
        <v>0</v>
      </c>
      <c r="U406" s="177"/>
      <c r="V406" s="177"/>
      <c r="W406" s="177"/>
      <c r="X406" s="177"/>
      <c r="Y406" s="177"/>
      <c r="Z406" s="177"/>
      <c r="AA406" s="177"/>
      <c r="AB406" s="177"/>
      <c r="AC406" s="177"/>
      <c r="AD406" s="177"/>
      <c r="AE406" s="177"/>
      <c r="AF406" s="107"/>
      <c r="AG406" s="444">
        <f t="shared" si="23"/>
        <v>0</v>
      </c>
      <c r="AH406" s="177"/>
      <c r="AI406" s="177"/>
      <c r="AJ406" s="177"/>
      <c r="AK406" s="177"/>
      <c r="AL406" s="177"/>
      <c r="AM406" s="177"/>
      <c r="AN406" s="177"/>
      <c r="AO406" s="177"/>
      <c r="AP406" s="177"/>
      <c r="AQ406" s="177"/>
      <c r="AR406" s="177"/>
      <c r="AS406" s="107"/>
      <c r="AT406" s="444">
        <f t="shared" si="21"/>
        <v>0</v>
      </c>
      <c r="AU406" s="177"/>
      <c r="AV406" s="177"/>
      <c r="AW406" s="177"/>
      <c r="AX406" s="177"/>
      <c r="AY406" s="177"/>
      <c r="AZ406" s="177"/>
      <c r="BA406" s="177"/>
      <c r="BB406" s="177"/>
      <c r="BC406" s="177"/>
      <c r="BD406" s="177"/>
      <c r="BE406" s="228"/>
      <c r="BF406" s="237"/>
      <c r="BG406" s="229"/>
      <c r="BH406" s="229"/>
      <c r="BI406" s="108"/>
    </row>
    <row r="407" spans="1:61" s="100" customFormat="1" ht="15">
      <c r="A407" s="177"/>
      <c r="B407" s="177"/>
      <c r="C407" s="177"/>
      <c r="D407" s="177"/>
      <c r="E407" s="177"/>
      <c r="F407" s="177"/>
      <c r="G407" s="177"/>
      <c r="H407" s="177"/>
      <c r="I407" s="177"/>
      <c r="J407" s="177"/>
      <c r="K407" s="177"/>
      <c r="L407" s="177"/>
      <c r="M407" s="177"/>
      <c r="N407" s="177"/>
      <c r="O407" s="177"/>
      <c r="P407" s="177"/>
      <c r="Q407" s="177"/>
      <c r="R407" s="177"/>
      <c r="S407" s="107"/>
      <c r="T407" s="521">
        <f t="shared" si="22"/>
        <v>0</v>
      </c>
      <c r="U407" s="177"/>
      <c r="V407" s="177"/>
      <c r="W407" s="177"/>
      <c r="X407" s="177"/>
      <c r="Y407" s="177"/>
      <c r="Z407" s="177"/>
      <c r="AA407" s="177"/>
      <c r="AB407" s="177"/>
      <c r="AC407" s="177"/>
      <c r="AD407" s="177"/>
      <c r="AE407" s="177"/>
      <c r="AF407" s="107"/>
      <c r="AG407" s="444">
        <f t="shared" si="23"/>
        <v>0</v>
      </c>
      <c r="AH407" s="177"/>
      <c r="AI407" s="177"/>
      <c r="AJ407" s="177"/>
      <c r="AK407" s="177"/>
      <c r="AL407" s="177"/>
      <c r="AM407" s="177"/>
      <c r="AN407" s="177"/>
      <c r="AO407" s="177"/>
      <c r="AP407" s="177"/>
      <c r="AQ407" s="177"/>
      <c r="AR407" s="177"/>
      <c r="AS407" s="107"/>
      <c r="AT407" s="444">
        <f t="shared" si="21"/>
        <v>0</v>
      </c>
      <c r="AU407" s="177"/>
      <c r="AV407" s="177"/>
      <c r="AW407" s="177"/>
      <c r="AX407" s="177"/>
      <c r="AY407" s="177"/>
      <c r="AZ407" s="177"/>
      <c r="BA407" s="177"/>
      <c r="BB407" s="177"/>
      <c r="BC407" s="177"/>
      <c r="BD407" s="177"/>
      <c r="BE407" s="228"/>
      <c r="BF407" s="237"/>
      <c r="BG407" s="229"/>
      <c r="BH407" s="229"/>
      <c r="BI407" s="108"/>
    </row>
    <row r="408" spans="1:61" s="100" customFormat="1" ht="15">
      <c r="A408" s="177"/>
      <c r="B408" s="177"/>
      <c r="C408" s="177"/>
      <c r="D408" s="177"/>
      <c r="E408" s="177"/>
      <c r="F408" s="177"/>
      <c r="G408" s="177"/>
      <c r="H408" s="177"/>
      <c r="I408" s="177"/>
      <c r="J408" s="177"/>
      <c r="K408" s="177"/>
      <c r="L408" s="177"/>
      <c r="M408" s="177"/>
      <c r="N408" s="177"/>
      <c r="O408" s="177"/>
      <c r="P408" s="177"/>
      <c r="Q408" s="177"/>
      <c r="R408" s="177"/>
      <c r="S408" s="107"/>
      <c r="T408" s="521">
        <f t="shared" si="22"/>
        <v>0</v>
      </c>
      <c r="U408" s="177"/>
      <c r="V408" s="177"/>
      <c r="W408" s="177"/>
      <c r="X408" s="177"/>
      <c r="Y408" s="177"/>
      <c r="Z408" s="177"/>
      <c r="AA408" s="177"/>
      <c r="AB408" s="177"/>
      <c r="AC408" s="177"/>
      <c r="AD408" s="177"/>
      <c r="AE408" s="177"/>
      <c r="AF408" s="107"/>
      <c r="AG408" s="444">
        <f t="shared" si="23"/>
        <v>0</v>
      </c>
      <c r="AH408" s="177"/>
      <c r="AI408" s="177"/>
      <c r="AJ408" s="177"/>
      <c r="AK408" s="177"/>
      <c r="AL408" s="177"/>
      <c r="AM408" s="177"/>
      <c r="AN408" s="177"/>
      <c r="AO408" s="177"/>
      <c r="AP408" s="177"/>
      <c r="AQ408" s="177"/>
      <c r="AR408" s="177"/>
      <c r="AS408" s="107"/>
      <c r="AT408" s="444">
        <f t="shared" si="21"/>
        <v>0</v>
      </c>
      <c r="AU408" s="177"/>
      <c r="AV408" s="177"/>
      <c r="AW408" s="177"/>
      <c r="AX408" s="177"/>
      <c r="AY408" s="177"/>
      <c r="AZ408" s="177"/>
      <c r="BA408" s="177"/>
      <c r="BB408" s="177"/>
      <c r="BC408" s="177"/>
      <c r="BD408" s="177"/>
      <c r="BE408" s="228"/>
      <c r="BF408" s="237"/>
      <c r="BG408" s="229"/>
      <c r="BH408" s="229"/>
      <c r="BI408" s="108"/>
    </row>
    <row r="409" spans="1:61" s="100" customFormat="1" ht="15">
      <c r="A409" s="177"/>
      <c r="B409" s="177"/>
      <c r="C409" s="177"/>
      <c r="D409" s="177"/>
      <c r="E409" s="177"/>
      <c r="F409" s="177"/>
      <c r="G409" s="177"/>
      <c r="H409" s="177"/>
      <c r="I409" s="177"/>
      <c r="J409" s="177"/>
      <c r="K409" s="177"/>
      <c r="L409" s="177"/>
      <c r="M409" s="177"/>
      <c r="N409" s="177"/>
      <c r="O409" s="177"/>
      <c r="P409" s="177"/>
      <c r="Q409" s="177"/>
      <c r="R409" s="177"/>
      <c r="S409" s="107"/>
      <c r="T409" s="521">
        <f t="shared" si="22"/>
        <v>0</v>
      </c>
      <c r="U409" s="177"/>
      <c r="V409" s="177"/>
      <c r="W409" s="177"/>
      <c r="X409" s="177"/>
      <c r="Y409" s="177"/>
      <c r="Z409" s="177"/>
      <c r="AA409" s="177"/>
      <c r="AB409" s="177"/>
      <c r="AC409" s="177"/>
      <c r="AD409" s="177"/>
      <c r="AE409" s="177"/>
      <c r="AF409" s="107"/>
      <c r="AG409" s="444">
        <f t="shared" si="23"/>
        <v>0</v>
      </c>
      <c r="AH409" s="177"/>
      <c r="AI409" s="177"/>
      <c r="AJ409" s="177"/>
      <c r="AK409" s="177"/>
      <c r="AL409" s="177"/>
      <c r="AM409" s="177"/>
      <c r="AN409" s="177"/>
      <c r="AO409" s="177"/>
      <c r="AP409" s="177"/>
      <c r="AQ409" s="177"/>
      <c r="AR409" s="177"/>
      <c r="AS409" s="107"/>
      <c r="AT409" s="444">
        <f t="shared" si="21"/>
        <v>0</v>
      </c>
      <c r="AU409" s="177"/>
      <c r="AV409" s="177"/>
      <c r="AW409" s="177"/>
      <c r="AX409" s="177"/>
      <c r="AY409" s="177"/>
      <c r="AZ409" s="177"/>
      <c r="BA409" s="177"/>
      <c r="BB409" s="177"/>
      <c r="BC409" s="177"/>
      <c r="BD409" s="177"/>
      <c r="BE409" s="228"/>
      <c r="BF409" s="237"/>
      <c r="BG409" s="229"/>
      <c r="BH409" s="229"/>
      <c r="BI409" s="108"/>
    </row>
    <row r="410" spans="1:61" s="100" customFormat="1" ht="15">
      <c r="A410" s="177"/>
      <c r="B410" s="177"/>
      <c r="C410" s="177"/>
      <c r="D410" s="177"/>
      <c r="E410" s="177"/>
      <c r="F410" s="177"/>
      <c r="G410" s="177"/>
      <c r="H410" s="177"/>
      <c r="I410" s="177"/>
      <c r="J410" s="177"/>
      <c r="K410" s="177"/>
      <c r="L410" s="177"/>
      <c r="M410" s="177"/>
      <c r="N410" s="177"/>
      <c r="O410" s="177"/>
      <c r="P410" s="177"/>
      <c r="Q410" s="177"/>
      <c r="R410" s="177"/>
      <c r="S410" s="107"/>
      <c r="T410" s="521">
        <f t="shared" si="22"/>
        <v>0</v>
      </c>
      <c r="U410" s="177"/>
      <c r="V410" s="177"/>
      <c r="W410" s="177"/>
      <c r="X410" s="177"/>
      <c r="Y410" s="177"/>
      <c r="Z410" s="177"/>
      <c r="AA410" s="177"/>
      <c r="AB410" s="177"/>
      <c r="AC410" s="177"/>
      <c r="AD410" s="177"/>
      <c r="AE410" s="177"/>
      <c r="AF410" s="107"/>
      <c r="AG410" s="444">
        <f t="shared" si="23"/>
        <v>0</v>
      </c>
      <c r="AH410" s="177"/>
      <c r="AI410" s="177"/>
      <c r="AJ410" s="177"/>
      <c r="AK410" s="177"/>
      <c r="AL410" s="177"/>
      <c r="AM410" s="177"/>
      <c r="AN410" s="177"/>
      <c r="AO410" s="177"/>
      <c r="AP410" s="177"/>
      <c r="AQ410" s="177"/>
      <c r="AR410" s="177"/>
      <c r="AS410" s="107"/>
      <c r="AT410" s="444">
        <f t="shared" si="21"/>
        <v>0</v>
      </c>
      <c r="AU410" s="177"/>
      <c r="AV410" s="177"/>
      <c r="AW410" s="177"/>
      <c r="AX410" s="177"/>
      <c r="AY410" s="177"/>
      <c r="AZ410" s="177"/>
      <c r="BA410" s="177"/>
      <c r="BB410" s="177"/>
      <c r="BC410" s="177"/>
      <c r="BD410" s="177"/>
      <c r="BE410" s="228"/>
      <c r="BF410" s="237"/>
      <c r="BG410" s="229"/>
      <c r="BH410" s="229"/>
      <c r="BI410" s="108"/>
    </row>
    <row r="411" spans="1:61" s="100" customFormat="1" ht="15">
      <c r="A411" s="177"/>
      <c r="B411" s="177"/>
      <c r="C411" s="177"/>
      <c r="D411" s="177"/>
      <c r="E411" s="177"/>
      <c r="F411" s="177"/>
      <c r="G411" s="177"/>
      <c r="H411" s="177"/>
      <c r="I411" s="177"/>
      <c r="J411" s="177"/>
      <c r="K411" s="177"/>
      <c r="L411" s="177"/>
      <c r="M411" s="177"/>
      <c r="N411" s="177"/>
      <c r="O411" s="177"/>
      <c r="P411" s="177"/>
      <c r="Q411" s="177"/>
      <c r="R411" s="177"/>
      <c r="S411" s="107"/>
      <c r="T411" s="521">
        <f t="shared" si="22"/>
        <v>0</v>
      </c>
      <c r="U411" s="177"/>
      <c r="V411" s="177"/>
      <c r="W411" s="177"/>
      <c r="X411" s="177"/>
      <c r="Y411" s="177"/>
      <c r="Z411" s="177"/>
      <c r="AA411" s="177"/>
      <c r="AB411" s="177"/>
      <c r="AC411" s="177"/>
      <c r="AD411" s="177"/>
      <c r="AE411" s="177"/>
      <c r="AF411" s="107"/>
      <c r="AG411" s="444">
        <f t="shared" si="23"/>
        <v>0</v>
      </c>
      <c r="AH411" s="177"/>
      <c r="AI411" s="177"/>
      <c r="AJ411" s="177"/>
      <c r="AK411" s="177"/>
      <c r="AL411" s="177"/>
      <c r="AM411" s="177"/>
      <c r="AN411" s="177"/>
      <c r="AO411" s="177"/>
      <c r="AP411" s="177"/>
      <c r="AQ411" s="177"/>
      <c r="AR411" s="177"/>
      <c r="AS411" s="107"/>
      <c r="AT411" s="444">
        <f t="shared" si="21"/>
        <v>0</v>
      </c>
      <c r="AU411" s="177"/>
      <c r="AV411" s="177"/>
      <c r="AW411" s="177"/>
      <c r="AX411" s="177"/>
      <c r="AY411" s="177"/>
      <c r="AZ411" s="177"/>
      <c r="BA411" s="177"/>
      <c r="BB411" s="177"/>
      <c r="BC411" s="177"/>
      <c r="BD411" s="177"/>
      <c r="BE411" s="228"/>
      <c r="BF411" s="237"/>
      <c r="BG411" s="229"/>
      <c r="BH411" s="229"/>
      <c r="BI411" s="108"/>
    </row>
    <row r="412" spans="1:61" s="100" customFormat="1" ht="15">
      <c r="A412" s="177"/>
      <c r="B412" s="177"/>
      <c r="C412" s="177"/>
      <c r="D412" s="177"/>
      <c r="E412" s="177"/>
      <c r="F412" s="177"/>
      <c r="G412" s="177"/>
      <c r="H412" s="177"/>
      <c r="I412" s="177"/>
      <c r="J412" s="177"/>
      <c r="K412" s="177"/>
      <c r="L412" s="177"/>
      <c r="M412" s="177"/>
      <c r="N412" s="177"/>
      <c r="O412" s="177"/>
      <c r="P412" s="177"/>
      <c r="Q412" s="177"/>
      <c r="R412" s="177"/>
      <c r="S412" s="107"/>
      <c r="T412" s="521">
        <f t="shared" si="22"/>
        <v>0</v>
      </c>
      <c r="U412" s="177"/>
      <c r="V412" s="177"/>
      <c r="W412" s="177"/>
      <c r="X412" s="177"/>
      <c r="Y412" s="177"/>
      <c r="Z412" s="177"/>
      <c r="AA412" s="177"/>
      <c r="AB412" s="177"/>
      <c r="AC412" s="177"/>
      <c r="AD412" s="177"/>
      <c r="AE412" s="177"/>
      <c r="AF412" s="107"/>
      <c r="AG412" s="444">
        <f t="shared" si="23"/>
        <v>0</v>
      </c>
      <c r="AH412" s="177"/>
      <c r="AI412" s="177"/>
      <c r="AJ412" s="177"/>
      <c r="AK412" s="177"/>
      <c r="AL412" s="177"/>
      <c r="AM412" s="177"/>
      <c r="AN412" s="177"/>
      <c r="AO412" s="177"/>
      <c r="AP412" s="177"/>
      <c r="AQ412" s="177"/>
      <c r="AR412" s="177"/>
      <c r="AS412" s="107"/>
      <c r="AT412" s="444">
        <f t="shared" si="21"/>
        <v>0</v>
      </c>
      <c r="AU412" s="177"/>
      <c r="AV412" s="177"/>
      <c r="AW412" s="177"/>
      <c r="AX412" s="177"/>
      <c r="AY412" s="177"/>
      <c r="AZ412" s="177"/>
      <c r="BA412" s="177"/>
      <c r="BB412" s="177"/>
      <c r="BC412" s="177"/>
      <c r="BD412" s="177"/>
      <c r="BE412" s="228"/>
      <c r="BF412" s="237"/>
      <c r="BG412" s="229"/>
      <c r="BH412" s="229"/>
      <c r="BI412" s="108"/>
    </row>
    <row r="413" spans="1:61" s="100" customFormat="1" ht="15">
      <c r="A413" s="177"/>
      <c r="B413" s="177"/>
      <c r="C413" s="177"/>
      <c r="D413" s="177"/>
      <c r="E413" s="177"/>
      <c r="F413" s="177"/>
      <c r="G413" s="177"/>
      <c r="H413" s="177"/>
      <c r="I413" s="177"/>
      <c r="J413" s="177"/>
      <c r="K413" s="177"/>
      <c r="L413" s="177"/>
      <c r="M413" s="177"/>
      <c r="N413" s="177"/>
      <c r="O413" s="177"/>
      <c r="P413" s="177"/>
      <c r="Q413" s="177"/>
      <c r="R413" s="177"/>
      <c r="S413" s="107"/>
      <c r="T413" s="521">
        <f t="shared" si="22"/>
        <v>0</v>
      </c>
      <c r="U413" s="177"/>
      <c r="V413" s="177"/>
      <c r="W413" s="177"/>
      <c r="X413" s="177"/>
      <c r="Y413" s="177"/>
      <c r="Z413" s="177"/>
      <c r="AA413" s="177"/>
      <c r="AB413" s="177"/>
      <c r="AC413" s="177"/>
      <c r="AD413" s="177"/>
      <c r="AE413" s="177"/>
      <c r="AF413" s="107"/>
      <c r="AG413" s="444">
        <f t="shared" si="23"/>
        <v>0</v>
      </c>
      <c r="AH413" s="177"/>
      <c r="AI413" s="177"/>
      <c r="AJ413" s="177"/>
      <c r="AK413" s="177"/>
      <c r="AL413" s="177"/>
      <c r="AM413" s="177"/>
      <c r="AN413" s="177"/>
      <c r="AO413" s="177"/>
      <c r="AP413" s="177"/>
      <c r="AQ413" s="177"/>
      <c r="AR413" s="177"/>
      <c r="AS413" s="107"/>
      <c r="AT413" s="444">
        <f t="shared" si="21"/>
        <v>0</v>
      </c>
      <c r="AU413" s="177"/>
      <c r="AV413" s="177"/>
      <c r="AW413" s="177"/>
      <c r="AX413" s="177"/>
      <c r="AY413" s="177"/>
      <c r="AZ413" s="177"/>
      <c r="BA413" s="177"/>
      <c r="BB413" s="177"/>
      <c r="BC413" s="177"/>
      <c r="BD413" s="177"/>
      <c r="BE413" s="228"/>
      <c r="BF413" s="237"/>
      <c r="BG413" s="229"/>
      <c r="BH413" s="229"/>
      <c r="BI413" s="108"/>
    </row>
    <row r="414" spans="1:61" s="100" customFormat="1" ht="15">
      <c r="A414" s="177"/>
      <c r="B414" s="177"/>
      <c r="C414" s="177"/>
      <c r="D414" s="177"/>
      <c r="E414" s="177"/>
      <c r="F414" s="177"/>
      <c r="G414" s="177"/>
      <c r="H414" s="177"/>
      <c r="I414" s="177"/>
      <c r="J414" s="177"/>
      <c r="K414" s="177"/>
      <c r="L414" s="177"/>
      <c r="M414" s="177"/>
      <c r="N414" s="177"/>
      <c r="O414" s="177"/>
      <c r="P414" s="177"/>
      <c r="Q414" s="177"/>
      <c r="R414" s="177"/>
      <c r="S414" s="107"/>
      <c r="T414" s="521">
        <f t="shared" si="22"/>
        <v>0</v>
      </c>
      <c r="U414" s="177"/>
      <c r="V414" s="177"/>
      <c r="W414" s="177"/>
      <c r="X414" s="177"/>
      <c r="Y414" s="177"/>
      <c r="Z414" s="177"/>
      <c r="AA414" s="177"/>
      <c r="AB414" s="177"/>
      <c r="AC414" s="177"/>
      <c r="AD414" s="177"/>
      <c r="AE414" s="177"/>
      <c r="AF414" s="107"/>
      <c r="AG414" s="444">
        <f t="shared" si="23"/>
        <v>0</v>
      </c>
      <c r="AH414" s="177"/>
      <c r="AI414" s="177"/>
      <c r="AJ414" s="177"/>
      <c r="AK414" s="177"/>
      <c r="AL414" s="177"/>
      <c r="AM414" s="177"/>
      <c r="AN414" s="177"/>
      <c r="AO414" s="177"/>
      <c r="AP414" s="177"/>
      <c r="AQ414" s="177"/>
      <c r="AR414" s="177"/>
      <c r="AS414" s="107"/>
      <c r="AT414" s="444">
        <f t="shared" si="21"/>
        <v>0</v>
      </c>
      <c r="AU414" s="177"/>
      <c r="AV414" s="177"/>
      <c r="AW414" s="177"/>
      <c r="AX414" s="177"/>
      <c r="AY414" s="177"/>
      <c r="AZ414" s="177"/>
      <c r="BA414" s="177"/>
      <c r="BB414" s="177"/>
      <c r="BC414" s="177"/>
      <c r="BD414" s="177"/>
      <c r="BE414" s="228"/>
      <c r="BF414" s="237"/>
      <c r="BG414" s="229"/>
      <c r="BH414" s="229"/>
      <c r="BI414" s="108"/>
    </row>
    <row r="415" spans="1:61" s="100" customFormat="1" ht="15">
      <c r="A415" s="177"/>
      <c r="B415" s="177"/>
      <c r="C415" s="177"/>
      <c r="D415" s="177"/>
      <c r="E415" s="177"/>
      <c r="F415" s="177"/>
      <c r="G415" s="177"/>
      <c r="H415" s="177"/>
      <c r="I415" s="177"/>
      <c r="J415" s="177"/>
      <c r="K415" s="177"/>
      <c r="L415" s="177"/>
      <c r="M415" s="177"/>
      <c r="N415" s="177"/>
      <c r="O415" s="177"/>
      <c r="P415" s="177"/>
      <c r="Q415" s="177"/>
      <c r="R415" s="177"/>
      <c r="S415" s="107"/>
      <c r="T415" s="521">
        <f t="shared" si="22"/>
        <v>0</v>
      </c>
      <c r="U415" s="177"/>
      <c r="V415" s="177"/>
      <c r="W415" s="177"/>
      <c r="X415" s="177"/>
      <c r="Y415" s="177"/>
      <c r="Z415" s="177"/>
      <c r="AA415" s="177"/>
      <c r="AB415" s="177"/>
      <c r="AC415" s="177"/>
      <c r="AD415" s="177"/>
      <c r="AE415" s="177"/>
      <c r="AF415" s="107"/>
      <c r="AG415" s="444">
        <f t="shared" si="23"/>
        <v>0</v>
      </c>
      <c r="AH415" s="177"/>
      <c r="AI415" s="177"/>
      <c r="AJ415" s="177"/>
      <c r="AK415" s="177"/>
      <c r="AL415" s="177"/>
      <c r="AM415" s="177"/>
      <c r="AN415" s="177"/>
      <c r="AO415" s="177"/>
      <c r="AP415" s="177"/>
      <c r="AQ415" s="177"/>
      <c r="AR415" s="177"/>
      <c r="AS415" s="107"/>
      <c r="AT415" s="444">
        <f t="shared" si="21"/>
        <v>0</v>
      </c>
      <c r="AU415" s="177"/>
      <c r="AV415" s="177"/>
      <c r="AW415" s="177"/>
      <c r="AX415" s="177"/>
      <c r="AY415" s="177"/>
      <c r="AZ415" s="177"/>
      <c r="BA415" s="177"/>
      <c r="BB415" s="177"/>
      <c r="BC415" s="177"/>
      <c r="BD415" s="177"/>
      <c r="BE415" s="228"/>
      <c r="BF415" s="237"/>
      <c r="BG415" s="229"/>
      <c r="BH415" s="229"/>
      <c r="BI415" s="108"/>
    </row>
    <row r="416" spans="1:61" s="100" customFormat="1" ht="15">
      <c r="A416" s="177"/>
      <c r="B416" s="177"/>
      <c r="C416" s="177"/>
      <c r="D416" s="177"/>
      <c r="E416" s="177"/>
      <c r="F416" s="177"/>
      <c r="G416" s="177"/>
      <c r="H416" s="177"/>
      <c r="I416" s="177"/>
      <c r="J416" s="177"/>
      <c r="K416" s="177"/>
      <c r="L416" s="177"/>
      <c r="M416" s="177"/>
      <c r="N416" s="177"/>
      <c r="O416" s="177"/>
      <c r="P416" s="177"/>
      <c r="Q416" s="177"/>
      <c r="R416" s="177"/>
      <c r="S416" s="107"/>
      <c r="T416" s="521">
        <f t="shared" si="22"/>
        <v>0</v>
      </c>
      <c r="U416" s="177"/>
      <c r="V416" s="177"/>
      <c r="W416" s="177"/>
      <c r="X416" s="177"/>
      <c r="Y416" s="177"/>
      <c r="Z416" s="177"/>
      <c r="AA416" s="177"/>
      <c r="AB416" s="177"/>
      <c r="AC416" s="177"/>
      <c r="AD416" s="177"/>
      <c r="AE416" s="177"/>
      <c r="AF416" s="107"/>
      <c r="AG416" s="444">
        <f t="shared" si="23"/>
        <v>0</v>
      </c>
      <c r="AH416" s="177"/>
      <c r="AI416" s="177"/>
      <c r="AJ416" s="177"/>
      <c r="AK416" s="177"/>
      <c r="AL416" s="177"/>
      <c r="AM416" s="177"/>
      <c r="AN416" s="177"/>
      <c r="AO416" s="177"/>
      <c r="AP416" s="177"/>
      <c r="AQ416" s="177"/>
      <c r="AR416" s="177"/>
      <c r="AS416" s="107"/>
      <c r="AT416" s="444">
        <f t="shared" si="21"/>
        <v>0</v>
      </c>
      <c r="AU416" s="177"/>
      <c r="AV416" s="177"/>
      <c r="AW416" s="177"/>
      <c r="AX416" s="177"/>
      <c r="AY416" s="177"/>
      <c r="AZ416" s="177"/>
      <c r="BA416" s="177"/>
      <c r="BB416" s="177"/>
      <c r="BC416" s="177"/>
      <c r="BD416" s="177"/>
      <c r="BE416" s="228"/>
      <c r="BF416" s="237"/>
      <c r="BG416" s="229"/>
      <c r="BH416" s="229"/>
      <c r="BI416" s="108"/>
    </row>
    <row r="417" spans="1:61" s="100" customFormat="1" ht="15">
      <c r="A417" s="177"/>
      <c r="B417" s="177"/>
      <c r="C417" s="177"/>
      <c r="D417" s="177"/>
      <c r="E417" s="177"/>
      <c r="F417" s="177"/>
      <c r="G417" s="177"/>
      <c r="H417" s="177"/>
      <c r="I417" s="177"/>
      <c r="J417" s="177"/>
      <c r="K417" s="177"/>
      <c r="L417" s="177"/>
      <c r="M417" s="177"/>
      <c r="N417" s="177"/>
      <c r="O417" s="177"/>
      <c r="P417" s="177"/>
      <c r="Q417" s="177"/>
      <c r="R417" s="177"/>
      <c r="S417" s="107"/>
      <c r="T417" s="521">
        <f t="shared" si="22"/>
        <v>0</v>
      </c>
      <c r="U417" s="177"/>
      <c r="V417" s="177"/>
      <c r="W417" s="177"/>
      <c r="X417" s="177"/>
      <c r="Y417" s="177"/>
      <c r="Z417" s="177"/>
      <c r="AA417" s="177"/>
      <c r="AB417" s="177"/>
      <c r="AC417" s="177"/>
      <c r="AD417" s="177"/>
      <c r="AE417" s="177"/>
      <c r="AF417" s="107"/>
      <c r="AG417" s="444">
        <f t="shared" si="23"/>
        <v>0</v>
      </c>
      <c r="AH417" s="177"/>
      <c r="AI417" s="177"/>
      <c r="AJ417" s="177"/>
      <c r="AK417" s="177"/>
      <c r="AL417" s="177"/>
      <c r="AM417" s="177"/>
      <c r="AN417" s="177"/>
      <c r="AO417" s="177"/>
      <c r="AP417" s="177"/>
      <c r="AQ417" s="177"/>
      <c r="AR417" s="177"/>
      <c r="AS417" s="107"/>
      <c r="AT417" s="444">
        <f t="shared" si="21"/>
        <v>0</v>
      </c>
      <c r="AU417" s="177"/>
      <c r="AV417" s="177"/>
      <c r="AW417" s="177"/>
      <c r="AX417" s="177"/>
      <c r="AY417" s="177"/>
      <c r="AZ417" s="177"/>
      <c r="BA417" s="177"/>
      <c r="BB417" s="177"/>
      <c r="BC417" s="177"/>
      <c r="BD417" s="177"/>
      <c r="BE417" s="228"/>
      <c r="BF417" s="237"/>
      <c r="BG417" s="229"/>
      <c r="BH417" s="229"/>
      <c r="BI417" s="108"/>
    </row>
    <row r="418" spans="1:61" s="100" customFormat="1" ht="15">
      <c r="A418" s="177"/>
      <c r="B418" s="177"/>
      <c r="C418" s="177"/>
      <c r="D418" s="177"/>
      <c r="E418" s="177"/>
      <c r="F418" s="177"/>
      <c r="G418" s="177"/>
      <c r="H418" s="177"/>
      <c r="I418" s="177"/>
      <c r="J418" s="177"/>
      <c r="K418" s="177"/>
      <c r="L418" s="177"/>
      <c r="M418" s="177"/>
      <c r="N418" s="177"/>
      <c r="O418" s="177"/>
      <c r="P418" s="177"/>
      <c r="Q418" s="177"/>
      <c r="R418" s="177"/>
      <c r="S418" s="107"/>
      <c r="T418" s="521">
        <f t="shared" si="22"/>
        <v>0</v>
      </c>
      <c r="U418" s="177"/>
      <c r="V418" s="177"/>
      <c r="W418" s="177"/>
      <c r="X418" s="177"/>
      <c r="Y418" s="177"/>
      <c r="Z418" s="177"/>
      <c r="AA418" s="177"/>
      <c r="AB418" s="177"/>
      <c r="AC418" s="177"/>
      <c r="AD418" s="177"/>
      <c r="AE418" s="177"/>
      <c r="AF418" s="107"/>
      <c r="AG418" s="444">
        <f t="shared" si="23"/>
        <v>0</v>
      </c>
      <c r="AH418" s="177"/>
      <c r="AI418" s="177"/>
      <c r="AJ418" s="177"/>
      <c r="AK418" s="177"/>
      <c r="AL418" s="177"/>
      <c r="AM418" s="177"/>
      <c r="AN418" s="177"/>
      <c r="AO418" s="177"/>
      <c r="AP418" s="177"/>
      <c r="AQ418" s="177"/>
      <c r="AR418" s="177"/>
      <c r="AS418" s="107"/>
      <c r="AT418" s="444">
        <f t="shared" si="21"/>
        <v>0</v>
      </c>
      <c r="AU418" s="177"/>
      <c r="AV418" s="177"/>
      <c r="AW418" s="177"/>
      <c r="AX418" s="177"/>
      <c r="AY418" s="177"/>
      <c r="AZ418" s="177"/>
      <c r="BA418" s="177"/>
      <c r="BB418" s="177"/>
      <c r="BC418" s="177"/>
      <c r="BD418" s="177"/>
      <c r="BE418" s="228"/>
      <c r="BF418" s="237"/>
      <c r="BG418" s="229"/>
      <c r="BH418" s="229"/>
      <c r="BI418" s="108"/>
    </row>
    <row r="419" spans="1:61" s="100" customFormat="1" ht="15">
      <c r="A419" s="177"/>
      <c r="B419" s="177"/>
      <c r="C419" s="177"/>
      <c r="D419" s="177"/>
      <c r="E419" s="177"/>
      <c r="F419" s="177"/>
      <c r="G419" s="177"/>
      <c r="H419" s="177"/>
      <c r="I419" s="177"/>
      <c r="J419" s="177"/>
      <c r="K419" s="177"/>
      <c r="L419" s="177"/>
      <c r="M419" s="177"/>
      <c r="N419" s="177"/>
      <c r="O419" s="177"/>
      <c r="P419" s="177"/>
      <c r="Q419" s="177"/>
      <c r="R419" s="177"/>
      <c r="S419" s="107"/>
      <c r="T419" s="521">
        <f t="shared" si="22"/>
        <v>0</v>
      </c>
      <c r="U419" s="177"/>
      <c r="V419" s="177"/>
      <c r="W419" s="177"/>
      <c r="X419" s="177"/>
      <c r="Y419" s="177"/>
      <c r="Z419" s="177"/>
      <c r="AA419" s="177"/>
      <c r="AB419" s="177"/>
      <c r="AC419" s="177"/>
      <c r="AD419" s="177"/>
      <c r="AE419" s="177"/>
      <c r="AF419" s="107"/>
      <c r="AG419" s="444">
        <f t="shared" si="23"/>
        <v>0</v>
      </c>
      <c r="AH419" s="177"/>
      <c r="AI419" s="177"/>
      <c r="AJ419" s="177"/>
      <c r="AK419" s="177"/>
      <c r="AL419" s="177"/>
      <c r="AM419" s="177"/>
      <c r="AN419" s="177"/>
      <c r="AO419" s="177"/>
      <c r="AP419" s="177"/>
      <c r="AQ419" s="177"/>
      <c r="AR419" s="177"/>
      <c r="AS419" s="107"/>
      <c r="AT419" s="444">
        <f t="shared" si="21"/>
        <v>0</v>
      </c>
      <c r="AU419" s="177"/>
      <c r="AV419" s="177"/>
      <c r="AW419" s="177"/>
      <c r="AX419" s="177"/>
      <c r="AY419" s="177"/>
      <c r="AZ419" s="177"/>
      <c r="BA419" s="177"/>
      <c r="BB419" s="177"/>
      <c r="BC419" s="177"/>
      <c r="BD419" s="177"/>
      <c r="BE419" s="228"/>
      <c r="BF419" s="237"/>
      <c r="BG419" s="229"/>
      <c r="BH419" s="229"/>
      <c r="BI419" s="108"/>
    </row>
    <row r="420" spans="1:61" s="100" customFormat="1" ht="15">
      <c r="A420" s="177"/>
      <c r="B420" s="177"/>
      <c r="C420" s="177"/>
      <c r="D420" s="177"/>
      <c r="E420" s="177"/>
      <c r="F420" s="177"/>
      <c r="G420" s="177"/>
      <c r="H420" s="177"/>
      <c r="I420" s="177"/>
      <c r="J420" s="177"/>
      <c r="K420" s="177"/>
      <c r="L420" s="177"/>
      <c r="M420" s="177"/>
      <c r="N420" s="177"/>
      <c r="O420" s="177"/>
      <c r="P420" s="177"/>
      <c r="Q420" s="177"/>
      <c r="R420" s="177"/>
      <c r="S420" s="107"/>
      <c r="T420" s="521">
        <f t="shared" si="22"/>
        <v>0</v>
      </c>
      <c r="U420" s="177"/>
      <c r="V420" s="177"/>
      <c r="W420" s="177"/>
      <c r="X420" s="177"/>
      <c r="Y420" s="177"/>
      <c r="Z420" s="177"/>
      <c r="AA420" s="177"/>
      <c r="AB420" s="177"/>
      <c r="AC420" s="177"/>
      <c r="AD420" s="177"/>
      <c r="AE420" s="177"/>
      <c r="AF420" s="107"/>
      <c r="AG420" s="444">
        <f t="shared" si="23"/>
        <v>0</v>
      </c>
      <c r="AH420" s="177"/>
      <c r="AI420" s="177"/>
      <c r="AJ420" s="177"/>
      <c r="AK420" s="177"/>
      <c r="AL420" s="177"/>
      <c r="AM420" s="177"/>
      <c r="AN420" s="177"/>
      <c r="AO420" s="177"/>
      <c r="AP420" s="177"/>
      <c r="AQ420" s="177"/>
      <c r="AR420" s="177"/>
      <c r="AS420" s="107"/>
      <c r="AT420" s="444">
        <f t="shared" si="21"/>
        <v>0</v>
      </c>
      <c r="AU420" s="177"/>
      <c r="AV420" s="177"/>
      <c r="AW420" s="177"/>
      <c r="AX420" s="177"/>
      <c r="AY420" s="177"/>
      <c r="AZ420" s="177"/>
      <c r="BA420" s="177"/>
      <c r="BB420" s="177"/>
      <c r="BC420" s="177"/>
      <c r="BD420" s="177"/>
      <c r="BE420" s="228"/>
      <c r="BF420" s="237"/>
      <c r="BG420" s="229"/>
      <c r="BH420" s="229"/>
      <c r="BI420" s="108"/>
    </row>
    <row r="421" spans="1:61" s="100" customFormat="1" ht="15">
      <c r="A421" s="177"/>
      <c r="B421" s="177"/>
      <c r="C421" s="177"/>
      <c r="D421" s="177"/>
      <c r="E421" s="177"/>
      <c r="F421" s="177"/>
      <c r="G421" s="177"/>
      <c r="H421" s="177"/>
      <c r="I421" s="177"/>
      <c r="J421" s="177"/>
      <c r="K421" s="177"/>
      <c r="L421" s="177"/>
      <c r="M421" s="177"/>
      <c r="N421" s="177"/>
      <c r="O421" s="177"/>
      <c r="P421" s="177"/>
      <c r="Q421" s="177"/>
      <c r="R421" s="177"/>
      <c r="S421" s="107"/>
      <c r="T421" s="521">
        <f t="shared" si="22"/>
        <v>0</v>
      </c>
      <c r="U421" s="177"/>
      <c r="V421" s="177"/>
      <c r="W421" s="177"/>
      <c r="X421" s="177"/>
      <c r="Y421" s="177"/>
      <c r="Z421" s="177"/>
      <c r="AA421" s="177"/>
      <c r="AB421" s="177"/>
      <c r="AC421" s="177"/>
      <c r="AD421" s="177"/>
      <c r="AE421" s="177"/>
      <c r="AF421" s="107"/>
      <c r="AG421" s="444">
        <f t="shared" si="23"/>
        <v>0</v>
      </c>
      <c r="AH421" s="177"/>
      <c r="AI421" s="177"/>
      <c r="AJ421" s="177"/>
      <c r="AK421" s="177"/>
      <c r="AL421" s="177"/>
      <c r="AM421" s="177"/>
      <c r="AN421" s="177"/>
      <c r="AO421" s="177"/>
      <c r="AP421" s="177"/>
      <c r="AQ421" s="177"/>
      <c r="AR421" s="177"/>
      <c r="AS421" s="107"/>
      <c r="AT421" s="444">
        <f t="shared" si="21"/>
        <v>0</v>
      </c>
      <c r="AU421" s="177"/>
      <c r="AV421" s="177"/>
      <c r="AW421" s="177"/>
      <c r="AX421" s="177"/>
      <c r="AY421" s="177"/>
      <c r="AZ421" s="177"/>
      <c r="BA421" s="177"/>
      <c r="BB421" s="177"/>
      <c r="BC421" s="177"/>
      <c r="BD421" s="177"/>
      <c r="BE421" s="228"/>
      <c r="BF421" s="237"/>
      <c r="BG421" s="229"/>
      <c r="BH421" s="229"/>
      <c r="BI421" s="108"/>
    </row>
    <row r="422" spans="1:61" s="100" customFormat="1" ht="15">
      <c r="A422" s="177"/>
      <c r="B422" s="177"/>
      <c r="C422" s="177"/>
      <c r="D422" s="177"/>
      <c r="E422" s="177"/>
      <c r="F422" s="177"/>
      <c r="G422" s="177"/>
      <c r="H422" s="177"/>
      <c r="I422" s="177"/>
      <c r="J422" s="177"/>
      <c r="K422" s="177"/>
      <c r="L422" s="177"/>
      <c r="M422" s="177"/>
      <c r="N422" s="177"/>
      <c r="O422" s="177"/>
      <c r="P422" s="177"/>
      <c r="Q422" s="177"/>
      <c r="R422" s="177"/>
      <c r="S422" s="107"/>
      <c r="T422" s="521">
        <f t="shared" si="22"/>
        <v>0</v>
      </c>
      <c r="U422" s="177"/>
      <c r="V422" s="177"/>
      <c r="W422" s="177"/>
      <c r="X422" s="177"/>
      <c r="Y422" s="177"/>
      <c r="Z422" s="177"/>
      <c r="AA422" s="177"/>
      <c r="AB422" s="177"/>
      <c r="AC422" s="177"/>
      <c r="AD422" s="177"/>
      <c r="AE422" s="177"/>
      <c r="AF422" s="107"/>
      <c r="AG422" s="444">
        <f t="shared" si="23"/>
        <v>0</v>
      </c>
      <c r="AH422" s="177"/>
      <c r="AI422" s="177"/>
      <c r="AJ422" s="177"/>
      <c r="AK422" s="177"/>
      <c r="AL422" s="177"/>
      <c r="AM422" s="177"/>
      <c r="AN422" s="177"/>
      <c r="AO422" s="177"/>
      <c r="AP422" s="177"/>
      <c r="AQ422" s="177"/>
      <c r="AR422" s="177"/>
      <c r="AS422" s="107"/>
      <c r="AT422" s="444">
        <f t="shared" si="21"/>
        <v>0</v>
      </c>
      <c r="AU422" s="177"/>
      <c r="AV422" s="177"/>
      <c r="AW422" s="177"/>
      <c r="AX422" s="177"/>
      <c r="AY422" s="177"/>
      <c r="AZ422" s="177"/>
      <c r="BA422" s="177"/>
      <c r="BB422" s="177"/>
      <c r="BC422" s="177"/>
      <c r="BD422" s="177"/>
      <c r="BE422" s="228"/>
      <c r="BF422" s="237"/>
      <c r="BG422" s="229"/>
      <c r="BH422" s="229"/>
      <c r="BI422" s="108"/>
    </row>
    <row r="423" spans="1:61" s="100" customFormat="1" ht="15">
      <c r="A423" s="177"/>
      <c r="B423" s="177"/>
      <c r="C423" s="177"/>
      <c r="D423" s="177"/>
      <c r="E423" s="177"/>
      <c r="F423" s="177"/>
      <c r="G423" s="177"/>
      <c r="H423" s="177"/>
      <c r="I423" s="177"/>
      <c r="J423" s="177"/>
      <c r="K423" s="177"/>
      <c r="L423" s="177"/>
      <c r="M423" s="177"/>
      <c r="N423" s="177"/>
      <c r="O423" s="177"/>
      <c r="P423" s="177"/>
      <c r="Q423" s="177"/>
      <c r="R423" s="177"/>
      <c r="S423" s="107"/>
      <c r="T423" s="521">
        <f t="shared" si="22"/>
        <v>0</v>
      </c>
      <c r="U423" s="177"/>
      <c r="V423" s="177"/>
      <c r="W423" s="177"/>
      <c r="X423" s="177"/>
      <c r="Y423" s="177"/>
      <c r="Z423" s="177"/>
      <c r="AA423" s="177"/>
      <c r="AB423" s="177"/>
      <c r="AC423" s="177"/>
      <c r="AD423" s="177"/>
      <c r="AE423" s="177"/>
      <c r="AF423" s="107"/>
      <c r="AG423" s="444">
        <f t="shared" si="23"/>
        <v>0</v>
      </c>
      <c r="AH423" s="177"/>
      <c r="AI423" s="177"/>
      <c r="AJ423" s="177"/>
      <c r="AK423" s="177"/>
      <c r="AL423" s="177"/>
      <c r="AM423" s="177"/>
      <c r="AN423" s="177"/>
      <c r="AO423" s="177"/>
      <c r="AP423" s="177"/>
      <c r="AQ423" s="177"/>
      <c r="AR423" s="177"/>
      <c r="AS423" s="107"/>
      <c r="AT423" s="444">
        <f t="shared" si="21"/>
        <v>0</v>
      </c>
      <c r="AU423" s="177"/>
      <c r="AV423" s="177"/>
      <c r="AW423" s="177"/>
      <c r="AX423" s="177"/>
      <c r="AY423" s="177"/>
      <c r="AZ423" s="177"/>
      <c r="BA423" s="177"/>
      <c r="BB423" s="177"/>
      <c r="BC423" s="177"/>
      <c r="BD423" s="177"/>
      <c r="BE423" s="228"/>
      <c r="BF423" s="237"/>
      <c r="BG423" s="229"/>
      <c r="BH423" s="229"/>
      <c r="BI423" s="108"/>
    </row>
    <row r="424" spans="1:61" s="100" customFormat="1" ht="15">
      <c r="A424" s="177"/>
      <c r="B424" s="177"/>
      <c r="C424" s="177"/>
      <c r="D424" s="177"/>
      <c r="E424" s="177"/>
      <c r="F424" s="177"/>
      <c r="G424" s="177"/>
      <c r="H424" s="177"/>
      <c r="I424" s="177"/>
      <c r="J424" s="177"/>
      <c r="K424" s="177"/>
      <c r="L424" s="177"/>
      <c r="M424" s="177"/>
      <c r="N424" s="177"/>
      <c r="O424" s="177"/>
      <c r="P424" s="177"/>
      <c r="Q424" s="177"/>
      <c r="R424" s="177"/>
      <c r="S424" s="107"/>
      <c r="T424" s="521">
        <f t="shared" si="22"/>
        <v>0</v>
      </c>
      <c r="U424" s="177"/>
      <c r="V424" s="177"/>
      <c r="W424" s="177"/>
      <c r="X424" s="177"/>
      <c r="Y424" s="177"/>
      <c r="Z424" s="177"/>
      <c r="AA424" s="177"/>
      <c r="AB424" s="177"/>
      <c r="AC424" s="177"/>
      <c r="AD424" s="177"/>
      <c r="AE424" s="177"/>
      <c r="AF424" s="107"/>
      <c r="AG424" s="444">
        <f t="shared" si="23"/>
        <v>0</v>
      </c>
      <c r="AH424" s="177"/>
      <c r="AI424" s="177"/>
      <c r="AJ424" s="177"/>
      <c r="AK424" s="177"/>
      <c r="AL424" s="177"/>
      <c r="AM424" s="177"/>
      <c r="AN424" s="177"/>
      <c r="AO424" s="177"/>
      <c r="AP424" s="177"/>
      <c r="AQ424" s="177"/>
      <c r="AR424" s="177"/>
      <c r="AS424" s="107"/>
      <c r="AT424" s="444">
        <f t="shared" si="21"/>
        <v>0</v>
      </c>
      <c r="AU424" s="177"/>
      <c r="AV424" s="177"/>
      <c r="AW424" s="177"/>
      <c r="AX424" s="177"/>
      <c r="AY424" s="177"/>
      <c r="AZ424" s="177"/>
      <c r="BA424" s="177"/>
      <c r="BB424" s="177"/>
      <c r="BC424" s="177"/>
      <c r="BD424" s="177"/>
      <c r="BE424" s="228"/>
      <c r="BF424" s="237"/>
      <c r="BG424" s="229"/>
      <c r="BH424" s="229"/>
      <c r="BI424" s="108"/>
    </row>
    <row r="425" spans="1:61" s="100" customFormat="1" ht="15">
      <c r="A425" s="177"/>
      <c r="B425" s="177"/>
      <c r="C425" s="177"/>
      <c r="D425" s="177"/>
      <c r="E425" s="177"/>
      <c r="F425" s="177"/>
      <c r="G425" s="177"/>
      <c r="H425" s="177"/>
      <c r="I425" s="177"/>
      <c r="J425" s="177"/>
      <c r="K425" s="177"/>
      <c r="L425" s="177"/>
      <c r="M425" s="177"/>
      <c r="N425" s="177"/>
      <c r="O425" s="177"/>
      <c r="P425" s="177"/>
      <c r="Q425" s="177"/>
      <c r="R425" s="177"/>
      <c r="S425" s="107"/>
      <c r="T425" s="521">
        <f t="shared" si="22"/>
        <v>0</v>
      </c>
      <c r="U425" s="177"/>
      <c r="V425" s="177"/>
      <c r="W425" s="177"/>
      <c r="X425" s="177"/>
      <c r="Y425" s="177"/>
      <c r="Z425" s="177"/>
      <c r="AA425" s="177"/>
      <c r="AB425" s="177"/>
      <c r="AC425" s="177"/>
      <c r="AD425" s="177"/>
      <c r="AE425" s="177"/>
      <c r="AF425" s="107"/>
      <c r="AG425" s="444">
        <f t="shared" si="23"/>
        <v>0</v>
      </c>
      <c r="AH425" s="177"/>
      <c r="AI425" s="177"/>
      <c r="AJ425" s="177"/>
      <c r="AK425" s="177"/>
      <c r="AL425" s="177"/>
      <c r="AM425" s="177"/>
      <c r="AN425" s="177"/>
      <c r="AO425" s="177"/>
      <c r="AP425" s="177"/>
      <c r="AQ425" s="177"/>
      <c r="AR425" s="177"/>
      <c r="AS425" s="107"/>
      <c r="AT425" s="444">
        <f t="shared" si="21"/>
        <v>0</v>
      </c>
      <c r="AU425" s="177"/>
      <c r="AV425" s="177"/>
      <c r="AW425" s="177"/>
      <c r="AX425" s="177"/>
      <c r="AY425" s="177"/>
      <c r="AZ425" s="177"/>
      <c r="BA425" s="177"/>
      <c r="BB425" s="177"/>
      <c r="BC425" s="177"/>
      <c r="BD425" s="177"/>
      <c r="BE425" s="228"/>
      <c r="BF425" s="237"/>
      <c r="BG425" s="229"/>
      <c r="BH425" s="229"/>
      <c r="BI425" s="108"/>
    </row>
    <row r="426" spans="1:61" s="100" customFormat="1" ht="15">
      <c r="A426" s="177"/>
      <c r="B426" s="177"/>
      <c r="C426" s="177"/>
      <c r="D426" s="177"/>
      <c r="E426" s="177"/>
      <c r="F426" s="177"/>
      <c r="G426" s="177"/>
      <c r="H426" s="177"/>
      <c r="I426" s="177"/>
      <c r="J426" s="177"/>
      <c r="K426" s="177"/>
      <c r="L426" s="177"/>
      <c r="M426" s="177"/>
      <c r="N426" s="177"/>
      <c r="O426" s="177"/>
      <c r="P426" s="177"/>
      <c r="Q426" s="177"/>
      <c r="R426" s="177"/>
      <c r="S426" s="107"/>
      <c r="T426" s="521">
        <f t="shared" si="22"/>
        <v>0</v>
      </c>
      <c r="U426" s="177"/>
      <c r="V426" s="177"/>
      <c r="W426" s="177"/>
      <c r="X426" s="177"/>
      <c r="Y426" s="177"/>
      <c r="Z426" s="177"/>
      <c r="AA426" s="177"/>
      <c r="AB426" s="177"/>
      <c r="AC426" s="177"/>
      <c r="AD426" s="177"/>
      <c r="AE426" s="177"/>
      <c r="AF426" s="107"/>
      <c r="AG426" s="444">
        <f t="shared" si="23"/>
        <v>0</v>
      </c>
      <c r="AH426" s="177"/>
      <c r="AI426" s="177"/>
      <c r="AJ426" s="177"/>
      <c r="AK426" s="177"/>
      <c r="AL426" s="177"/>
      <c r="AM426" s="177"/>
      <c r="AN426" s="177"/>
      <c r="AO426" s="177"/>
      <c r="AP426" s="177"/>
      <c r="AQ426" s="177"/>
      <c r="AR426" s="177"/>
      <c r="AS426" s="107"/>
      <c r="AT426" s="444">
        <f t="shared" si="21"/>
        <v>0</v>
      </c>
      <c r="AU426" s="177"/>
      <c r="AV426" s="177"/>
      <c r="AW426" s="177"/>
      <c r="AX426" s="177"/>
      <c r="AY426" s="177"/>
      <c r="AZ426" s="177"/>
      <c r="BA426" s="177"/>
      <c r="BB426" s="177"/>
      <c r="BC426" s="177"/>
      <c r="BD426" s="177"/>
      <c r="BE426" s="228"/>
      <c r="BF426" s="237"/>
      <c r="BG426" s="229"/>
      <c r="BH426" s="229"/>
      <c r="BI426" s="108"/>
    </row>
    <row r="427" spans="1:61" s="100" customFormat="1" ht="15">
      <c r="A427" s="177"/>
      <c r="B427" s="177"/>
      <c r="C427" s="177"/>
      <c r="D427" s="177"/>
      <c r="E427" s="177"/>
      <c r="F427" s="177"/>
      <c r="G427" s="177"/>
      <c r="H427" s="177"/>
      <c r="I427" s="177"/>
      <c r="J427" s="177"/>
      <c r="K427" s="177"/>
      <c r="L427" s="177"/>
      <c r="M427" s="177"/>
      <c r="N427" s="177"/>
      <c r="O427" s="177"/>
      <c r="P427" s="177"/>
      <c r="Q427" s="177"/>
      <c r="R427" s="177"/>
      <c r="S427" s="107"/>
      <c r="T427" s="521">
        <f t="shared" si="22"/>
        <v>0</v>
      </c>
      <c r="U427" s="177"/>
      <c r="V427" s="177"/>
      <c r="W427" s="177"/>
      <c r="X427" s="177"/>
      <c r="Y427" s="177"/>
      <c r="Z427" s="177"/>
      <c r="AA427" s="177"/>
      <c r="AB427" s="177"/>
      <c r="AC427" s="177"/>
      <c r="AD427" s="177"/>
      <c r="AE427" s="177"/>
      <c r="AF427" s="107"/>
      <c r="AG427" s="444">
        <f t="shared" si="23"/>
        <v>0</v>
      </c>
      <c r="AH427" s="177"/>
      <c r="AI427" s="177"/>
      <c r="AJ427" s="177"/>
      <c r="AK427" s="177"/>
      <c r="AL427" s="177"/>
      <c r="AM427" s="177"/>
      <c r="AN427" s="177"/>
      <c r="AO427" s="177"/>
      <c r="AP427" s="177"/>
      <c r="AQ427" s="177"/>
      <c r="AR427" s="177"/>
      <c r="AS427" s="107"/>
      <c r="AT427" s="444">
        <f t="shared" si="21"/>
        <v>0</v>
      </c>
      <c r="AU427" s="177"/>
      <c r="AV427" s="177"/>
      <c r="AW427" s="177"/>
      <c r="AX427" s="177"/>
      <c r="AY427" s="177"/>
      <c r="AZ427" s="177"/>
      <c r="BA427" s="177"/>
      <c r="BB427" s="177"/>
      <c r="BC427" s="177"/>
      <c r="BD427" s="177"/>
      <c r="BE427" s="228"/>
      <c r="BF427" s="237"/>
      <c r="BG427" s="229"/>
      <c r="BH427" s="229"/>
      <c r="BI427" s="108"/>
    </row>
    <row r="428" spans="1:61" s="100" customFormat="1" ht="15">
      <c r="A428" s="177"/>
      <c r="B428" s="177"/>
      <c r="C428" s="177"/>
      <c r="D428" s="177"/>
      <c r="E428" s="177"/>
      <c r="F428" s="177"/>
      <c r="G428" s="177"/>
      <c r="H428" s="177"/>
      <c r="I428" s="177"/>
      <c r="J428" s="177"/>
      <c r="K428" s="177"/>
      <c r="L428" s="177"/>
      <c r="M428" s="177"/>
      <c r="N428" s="177"/>
      <c r="O428" s="177"/>
      <c r="P428" s="177"/>
      <c r="Q428" s="177"/>
      <c r="R428" s="177"/>
      <c r="S428" s="107"/>
      <c r="T428" s="521">
        <f t="shared" si="22"/>
        <v>0</v>
      </c>
      <c r="U428" s="177"/>
      <c r="V428" s="177"/>
      <c r="W428" s="177"/>
      <c r="X428" s="177"/>
      <c r="Y428" s="177"/>
      <c r="Z428" s="177"/>
      <c r="AA428" s="177"/>
      <c r="AB428" s="177"/>
      <c r="AC428" s="177"/>
      <c r="AD428" s="177"/>
      <c r="AE428" s="177"/>
      <c r="AF428" s="107"/>
      <c r="AG428" s="444">
        <f t="shared" si="23"/>
        <v>0</v>
      </c>
      <c r="AH428" s="177"/>
      <c r="AI428" s="177"/>
      <c r="AJ428" s="177"/>
      <c r="AK428" s="177"/>
      <c r="AL428" s="177"/>
      <c r="AM428" s="177"/>
      <c r="AN428" s="177"/>
      <c r="AO428" s="177"/>
      <c r="AP428" s="177"/>
      <c r="AQ428" s="177"/>
      <c r="AR428" s="177"/>
      <c r="AS428" s="107"/>
      <c r="AT428" s="444">
        <f t="shared" si="21"/>
        <v>0</v>
      </c>
      <c r="AU428" s="177"/>
      <c r="AV428" s="177"/>
      <c r="AW428" s="177"/>
      <c r="AX428" s="177"/>
      <c r="AY428" s="177"/>
      <c r="AZ428" s="177"/>
      <c r="BA428" s="177"/>
      <c r="BB428" s="177"/>
      <c r="BC428" s="177"/>
      <c r="BD428" s="177"/>
      <c r="BE428" s="228"/>
      <c r="BF428" s="237"/>
      <c r="BG428" s="229"/>
      <c r="BH428" s="229"/>
      <c r="BI428" s="108"/>
    </row>
    <row r="429" spans="1:61" s="100" customFormat="1" ht="15">
      <c r="A429" s="177"/>
      <c r="B429" s="177"/>
      <c r="C429" s="177"/>
      <c r="D429" s="177"/>
      <c r="E429" s="177"/>
      <c r="F429" s="177"/>
      <c r="G429" s="177"/>
      <c r="H429" s="177"/>
      <c r="I429" s="177"/>
      <c r="J429" s="177"/>
      <c r="K429" s="177"/>
      <c r="L429" s="177"/>
      <c r="M429" s="177"/>
      <c r="N429" s="177"/>
      <c r="O429" s="177"/>
      <c r="P429" s="177"/>
      <c r="Q429" s="177"/>
      <c r="R429" s="177"/>
      <c r="S429" s="107"/>
      <c r="T429" s="521">
        <f t="shared" si="22"/>
        <v>0</v>
      </c>
      <c r="U429" s="177"/>
      <c r="V429" s="177"/>
      <c r="W429" s="177"/>
      <c r="X429" s="177"/>
      <c r="Y429" s="177"/>
      <c r="Z429" s="177"/>
      <c r="AA429" s="177"/>
      <c r="AB429" s="177"/>
      <c r="AC429" s="177"/>
      <c r="AD429" s="177"/>
      <c r="AE429" s="177"/>
      <c r="AF429" s="107"/>
      <c r="AG429" s="444">
        <f t="shared" si="23"/>
        <v>0</v>
      </c>
      <c r="AH429" s="177"/>
      <c r="AI429" s="177"/>
      <c r="AJ429" s="177"/>
      <c r="AK429" s="177"/>
      <c r="AL429" s="177"/>
      <c r="AM429" s="177"/>
      <c r="AN429" s="177"/>
      <c r="AO429" s="177"/>
      <c r="AP429" s="177"/>
      <c r="AQ429" s="177"/>
      <c r="AR429" s="177"/>
      <c r="AS429" s="107"/>
      <c r="AT429" s="444">
        <f t="shared" si="21"/>
        <v>0</v>
      </c>
      <c r="AU429" s="177"/>
      <c r="AV429" s="177"/>
      <c r="AW429" s="177"/>
      <c r="AX429" s="177"/>
      <c r="AY429" s="177"/>
      <c r="AZ429" s="177"/>
      <c r="BA429" s="177"/>
      <c r="BB429" s="177"/>
      <c r="BC429" s="177"/>
      <c r="BD429" s="177"/>
      <c r="BE429" s="228"/>
      <c r="BF429" s="237"/>
      <c r="BG429" s="229"/>
      <c r="BH429" s="229"/>
      <c r="BI429" s="108"/>
    </row>
    <row r="430" spans="1:61" s="100" customFormat="1" ht="15">
      <c r="A430" s="177"/>
      <c r="B430" s="177"/>
      <c r="C430" s="177"/>
      <c r="D430" s="177"/>
      <c r="E430" s="177"/>
      <c r="F430" s="177"/>
      <c r="G430" s="177"/>
      <c r="H430" s="177"/>
      <c r="I430" s="177"/>
      <c r="J430" s="177"/>
      <c r="K430" s="177"/>
      <c r="L430" s="177"/>
      <c r="M430" s="177"/>
      <c r="N430" s="177"/>
      <c r="O430" s="177"/>
      <c r="P430" s="177"/>
      <c r="Q430" s="177"/>
      <c r="R430" s="177"/>
      <c r="S430" s="107"/>
      <c r="T430" s="521">
        <f t="shared" si="22"/>
        <v>0</v>
      </c>
      <c r="U430" s="177"/>
      <c r="V430" s="177"/>
      <c r="W430" s="177"/>
      <c r="X430" s="177"/>
      <c r="Y430" s="177"/>
      <c r="Z430" s="177"/>
      <c r="AA430" s="177"/>
      <c r="AB430" s="177"/>
      <c r="AC430" s="177"/>
      <c r="AD430" s="177"/>
      <c r="AE430" s="177"/>
      <c r="AF430" s="107"/>
      <c r="AG430" s="444">
        <f t="shared" si="23"/>
        <v>0</v>
      </c>
      <c r="AH430" s="177"/>
      <c r="AI430" s="177"/>
      <c r="AJ430" s="177"/>
      <c r="AK430" s="177"/>
      <c r="AL430" s="177"/>
      <c r="AM430" s="177"/>
      <c r="AN430" s="177"/>
      <c r="AO430" s="177"/>
      <c r="AP430" s="177"/>
      <c r="AQ430" s="177"/>
      <c r="AR430" s="177"/>
      <c r="AS430" s="107"/>
      <c r="AT430" s="444">
        <f t="shared" si="21"/>
        <v>0</v>
      </c>
      <c r="AU430" s="177"/>
      <c r="AV430" s="177"/>
      <c r="AW430" s="177"/>
      <c r="AX430" s="177"/>
      <c r="AY430" s="177"/>
      <c r="AZ430" s="177"/>
      <c r="BA430" s="177"/>
      <c r="BB430" s="177"/>
      <c r="BC430" s="177"/>
      <c r="BD430" s="177"/>
      <c r="BE430" s="228"/>
      <c r="BF430" s="237"/>
      <c r="BG430" s="229"/>
      <c r="BH430" s="229"/>
      <c r="BI430" s="108"/>
    </row>
    <row r="431" spans="1:61" s="100" customFormat="1" ht="15">
      <c r="A431" s="177"/>
      <c r="B431" s="177"/>
      <c r="C431" s="177"/>
      <c r="D431" s="177"/>
      <c r="E431" s="177"/>
      <c r="F431" s="177"/>
      <c r="G431" s="177"/>
      <c r="H431" s="177"/>
      <c r="I431" s="177"/>
      <c r="J431" s="177"/>
      <c r="K431" s="177"/>
      <c r="L431" s="177"/>
      <c r="M431" s="177"/>
      <c r="N431" s="177"/>
      <c r="O431" s="177"/>
      <c r="P431" s="177"/>
      <c r="Q431" s="177"/>
      <c r="R431" s="177"/>
      <c r="S431" s="107"/>
      <c r="T431" s="521">
        <f t="shared" si="22"/>
        <v>0</v>
      </c>
      <c r="U431" s="177"/>
      <c r="V431" s="177"/>
      <c r="W431" s="177"/>
      <c r="X431" s="177"/>
      <c r="Y431" s="177"/>
      <c r="Z431" s="177"/>
      <c r="AA431" s="177"/>
      <c r="AB431" s="177"/>
      <c r="AC431" s="177"/>
      <c r="AD431" s="177"/>
      <c r="AE431" s="177"/>
      <c r="AF431" s="107"/>
      <c r="AG431" s="444">
        <f t="shared" si="23"/>
        <v>0</v>
      </c>
      <c r="AH431" s="177"/>
      <c r="AI431" s="177"/>
      <c r="AJ431" s="177"/>
      <c r="AK431" s="177"/>
      <c r="AL431" s="177"/>
      <c r="AM431" s="177"/>
      <c r="AN431" s="177"/>
      <c r="AO431" s="177"/>
      <c r="AP431" s="177"/>
      <c r="AQ431" s="177"/>
      <c r="AR431" s="177"/>
      <c r="AS431" s="107"/>
      <c r="AT431" s="444">
        <f t="shared" si="21"/>
        <v>0</v>
      </c>
      <c r="AU431" s="177"/>
      <c r="AV431" s="177"/>
      <c r="AW431" s="177"/>
      <c r="AX431" s="177"/>
      <c r="AY431" s="177"/>
      <c r="AZ431" s="177"/>
      <c r="BA431" s="177"/>
      <c r="BB431" s="177"/>
      <c r="BC431" s="177"/>
      <c r="BD431" s="177"/>
      <c r="BE431" s="228"/>
      <c r="BF431" s="237"/>
      <c r="BG431" s="229"/>
      <c r="BH431" s="229"/>
      <c r="BI431" s="108"/>
    </row>
    <row r="432" spans="1:61" s="100" customFormat="1" ht="15">
      <c r="A432" s="177"/>
      <c r="B432" s="177"/>
      <c r="C432" s="177"/>
      <c r="D432" s="177"/>
      <c r="E432" s="177"/>
      <c r="F432" s="177"/>
      <c r="G432" s="177"/>
      <c r="H432" s="177"/>
      <c r="I432" s="177"/>
      <c r="J432" s="177"/>
      <c r="K432" s="177"/>
      <c r="L432" s="177"/>
      <c r="M432" s="177"/>
      <c r="N432" s="177"/>
      <c r="O432" s="177"/>
      <c r="P432" s="177"/>
      <c r="Q432" s="177"/>
      <c r="R432" s="177"/>
      <c r="S432" s="107"/>
      <c r="T432" s="521">
        <f t="shared" si="22"/>
        <v>0</v>
      </c>
      <c r="U432" s="177"/>
      <c r="V432" s="177"/>
      <c r="W432" s="177"/>
      <c r="X432" s="177"/>
      <c r="Y432" s="177"/>
      <c r="Z432" s="177"/>
      <c r="AA432" s="177"/>
      <c r="AB432" s="177"/>
      <c r="AC432" s="177"/>
      <c r="AD432" s="177"/>
      <c r="AE432" s="177"/>
      <c r="AF432" s="107"/>
      <c r="AG432" s="444">
        <f t="shared" si="23"/>
        <v>0</v>
      </c>
      <c r="AH432" s="177"/>
      <c r="AI432" s="177"/>
      <c r="AJ432" s="177"/>
      <c r="AK432" s="177"/>
      <c r="AL432" s="177"/>
      <c r="AM432" s="177"/>
      <c r="AN432" s="177"/>
      <c r="AO432" s="177"/>
      <c r="AP432" s="177"/>
      <c r="AQ432" s="177"/>
      <c r="AR432" s="177"/>
      <c r="AS432" s="107"/>
      <c r="AT432" s="444">
        <f t="shared" si="21"/>
        <v>0</v>
      </c>
      <c r="AU432" s="177"/>
      <c r="AV432" s="177"/>
      <c r="AW432" s="177"/>
      <c r="AX432" s="177"/>
      <c r="AY432" s="177"/>
      <c r="AZ432" s="177"/>
      <c r="BA432" s="177"/>
      <c r="BB432" s="177"/>
      <c r="BC432" s="177"/>
      <c r="BD432" s="177"/>
      <c r="BE432" s="228"/>
      <c r="BF432" s="237"/>
      <c r="BG432" s="229"/>
      <c r="BH432" s="229"/>
      <c r="BI432" s="108"/>
    </row>
    <row r="433" spans="1:61" s="100" customFormat="1" ht="15">
      <c r="A433" s="177"/>
      <c r="B433" s="177"/>
      <c r="C433" s="177"/>
      <c r="D433" s="177"/>
      <c r="E433" s="177"/>
      <c r="F433" s="177"/>
      <c r="G433" s="177"/>
      <c r="H433" s="177"/>
      <c r="I433" s="177"/>
      <c r="J433" s="177"/>
      <c r="K433" s="177"/>
      <c r="L433" s="177"/>
      <c r="M433" s="177"/>
      <c r="N433" s="177"/>
      <c r="O433" s="177"/>
      <c r="P433" s="177"/>
      <c r="Q433" s="177"/>
      <c r="R433" s="177"/>
      <c r="S433" s="107"/>
      <c r="T433" s="521">
        <f t="shared" si="22"/>
        <v>0</v>
      </c>
      <c r="U433" s="177"/>
      <c r="V433" s="177"/>
      <c r="W433" s="177"/>
      <c r="X433" s="177"/>
      <c r="Y433" s="177"/>
      <c r="Z433" s="177"/>
      <c r="AA433" s="177"/>
      <c r="AB433" s="177"/>
      <c r="AC433" s="177"/>
      <c r="AD433" s="177"/>
      <c r="AE433" s="177"/>
      <c r="AF433" s="107"/>
      <c r="AG433" s="444">
        <f t="shared" si="23"/>
        <v>0</v>
      </c>
      <c r="AH433" s="177"/>
      <c r="AI433" s="177"/>
      <c r="AJ433" s="177"/>
      <c r="AK433" s="177"/>
      <c r="AL433" s="177"/>
      <c r="AM433" s="177"/>
      <c r="AN433" s="177"/>
      <c r="AO433" s="177"/>
      <c r="AP433" s="177"/>
      <c r="AQ433" s="177"/>
      <c r="AR433" s="177"/>
      <c r="AS433" s="107"/>
      <c r="AT433" s="444">
        <f t="shared" si="21"/>
        <v>0</v>
      </c>
      <c r="AU433" s="177"/>
      <c r="AV433" s="177"/>
      <c r="AW433" s="177"/>
      <c r="AX433" s="177"/>
      <c r="AY433" s="177"/>
      <c r="AZ433" s="177"/>
      <c r="BA433" s="177"/>
      <c r="BB433" s="177"/>
      <c r="BC433" s="177"/>
      <c r="BD433" s="177"/>
      <c r="BE433" s="228"/>
      <c r="BF433" s="237"/>
      <c r="BG433" s="229"/>
      <c r="BH433" s="229"/>
      <c r="BI433" s="108"/>
    </row>
    <row r="434" spans="1:61" s="100" customFormat="1" ht="15">
      <c r="A434" s="177"/>
      <c r="B434" s="177"/>
      <c r="C434" s="177"/>
      <c r="D434" s="177"/>
      <c r="E434" s="177"/>
      <c r="F434" s="177"/>
      <c r="G434" s="177"/>
      <c r="H434" s="177"/>
      <c r="I434" s="177"/>
      <c r="J434" s="177"/>
      <c r="K434" s="177"/>
      <c r="L434" s="177"/>
      <c r="M434" s="177"/>
      <c r="N434" s="177"/>
      <c r="O434" s="177"/>
      <c r="P434" s="177"/>
      <c r="Q434" s="177"/>
      <c r="R434" s="177"/>
      <c r="S434" s="107"/>
      <c r="T434" s="521">
        <f t="shared" si="22"/>
        <v>0</v>
      </c>
      <c r="U434" s="177"/>
      <c r="V434" s="177"/>
      <c r="W434" s="177"/>
      <c r="X434" s="177"/>
      <c r="Y434" s="177"/>
      <c r="Z434" s="177"/>
      <c r="AA434" s="177"/>
      <c r="AB434" s="177"/>
      <c r="AC434" s="177"/>
      <c r="AD434" s="177"/>
      <c r="AE434" s="177"/>
      <c r="AF434" s="107"/>
      <c r="AG434" s="444">
        <f t="shared" si="23"/>
        <v>0</v>
      </c>
      <c r="AH434" s="177"/>
      <c r="AI434" s="177"/>
      <c r="AJ434" s="177"/>
      <c r="AK434" s="177"/>
      <c r="AL434" s="177"/>
      <c r="AM434" s="177"/>
      <c r="AN434" s="177"/>
      <c r="AO434" s="177"/>
      <c r="AP434" s="177"/>
      <c r="AQ434" s="177"/>
      <c r="AR434" s="177"/>
      <c r="AS434" s="107"/>
      <c r="AT434" s="444">
        <f t="shared" ref="AT434:AT497" si="24">SUM($AH434:$AR434)</f>
        <v>0</v>
      </c>
      <c r="AU434" s="177"/>
      <c r="AV434" s="177"/>
      <c r="AW434" s="177"/>
      <c r="AX434" s="177"/>
      <c r="AY434" s="177"/>
      <c r="AZ434" s="177"/>
      <c r="BA434" s="177"/>
      <c r="BB434" s="177"/>
      <c r="BC434" s="177"/>
      <c r="BD434" s="177"/>
      <c r="BE434" s="228"/>
      <c r="BF434" s="237"/>
      <c r="BG434" s="229"/>
      <c r="BH434" s="229"/>
      <c r="BI434" s="108"/>
    </row>
    <row r="435" spans="1:61" s="100" customFormat="1" ht="15">
      <c r="A435" s="177"/>
      <c r="B435" s="177"/>
      <c r="C435" s="177"/>
      <c r="D435" s="177"/>
      <c r="E435" s="177"/>
      <c r="F435" s="177"/>
      <c r="G435" s="177"/>
      <c r="H435" s="177"/>
      <c r="I435" s="177"/>
      <c r="J435" s="177"/>
      <c r="K435" s="177"/>
      <c r="L435" s="177"/>
      <c r="M435" s="177"/>
      <c r="N435" s="177"/>
      <c r="O435" s="177"/>
      <c r="P435" s="177"/>
      <c r="Q435" s="177"/>
      <c r="R435" s="177"/>
      <c r="S435" s="107"/>
      <c r="T435" s="521">
        <f t="shared" si="22"/>
        <v>0</v>
      </c>
      <c r="U435" s="177"/>
      <c r="V435" s="177"/>
      <c r="W435" s="177"/>
      <c r="X435" s="177"/>
      <c r="Y435" s="177"/>
      <c r="Z435" s="177"/>
      <c r="AA435" s="177"/>
      <c r="AB435" s="177"/>
      <c r="AC435" s="177"/>
      <c r="AD435" s="177"/>
      <c r="AE435" s="177"/>
      <c r="AF435" s="107"/>
      <c r="AG435" s="444">
        <f t="shared" si="23"/>
        <v>0</v>
      </c>
      <c r="AH435" s="177"/>
      <c r="AI435" s="177"/>
      <c r="AJ435" s="177"/>
      <c r="AK435" s="177"/>
      <c r="AL435" s="177"/>
      <c r="AM435" s="177"/>
      <c r="AN435" s="177"/>
      <c r="AO435" s="177"/>
      <c r="AP435" s="177"/>
      <c r="AQ435" s="177"/>
      <c r="AR435" s="177"/>
      <c r="AS435" s="107"/>
      <c r="AT435" s="444">
        <f t="shared" si="24"/>
        <v>0</v>
      </c>
      <c r="AU435" s="177"/>
      <c r="AV435" s="177"/>
      <c r="AW435" s="177"/>
      <c r="AX435" s="177"/>
      <c r="AY435" s="177"/>
      <c r="AZ435" s="177"/>
      <c r="BA435" s="177"/>
      <c r="BB435" s="177"/>
      <c r="BC435" s="177"/>
      <c r="BD435" s="177"/>
      <c r="BE435" s="228"/>
      <c r="BF435" s="237"/>
      <c r="BG435" s="229"/>
      <c r="BH435" s="229"/>
      <c r="BI435" s="108"/>
    </row>
    <row r="436" spans="1:61" s="100" customFormat="1" ht="15">
      <c r="A436" s="177"/>
      <c r="B436" s="177"/>
      <c r="C436" s="177"/>
      <c r="D436" s="177"/>
      <c r="E436" s="177"/>
      <c r="F436" s="177"/>
      <c r="G436" s="177"/>
      <c r="H436" s="177"/>
      <c r="I436" s="177"/>
      <c r="J436" s="177"/>
      <c r="K436" s="177"/>
      <c r="L436" s="177"/>
      <c r="M436" s="177"/>
      <c r="N436" s="177"/>
      <c r="O436" s="177"/>
      <c r="P436" s="177"/>
      <c r="Q436" s="177"/>
      <c r="R436" s="177"/>
      <c r="S436" s="107"/>
      <c r="T436" s="521">
        <f t="shared" si="22"/>
        <v>0</v>
      </c>
      <c r="U436" s="177"/>
      <c r="V436" s="177"/>
      <c r="W436" s="177"/>
      <c r="X436" s="177"/>
      <c r="Y436" s="177"/>
      <c r="Z436" s="177"/>
      <c r="AA436" s="177"/>
      <c r="AB436" s="177"/>
      <c r="AC436" s="177"/>
      <c r="AD436" s="177"/>
      <c r="AE436" s="177"/>
      <c r="AF436" s="107"/>
      <c r="AG436" s="444">
        <f t="shared" si="23"/>
        <v>0</v>
      </c>
      <c r="AH436" s="177"/>
      <c r="AI436" s="177"/>
      <c r="AJ436" s="177"/>
      <c r="AK436" s="177"/>
      <c r="AL436" s="177"/>
      <c r="AM436" s="177"/>
      <c r="AN436" s="177"/>
      <c r="AO436" s="177"/>
      <c r="AP436" s="177"/>
      <c r="AQ436" s="177"/>
      <c r="AR436" s="177"/>
      <c r="AS436" s="107"/>
      <c r="AT436" s="444">
        <f t="shared" si="24"/>
        <v>0</v>
      </c>
      <c r="AU436" s="177"/>
      <c r="AV436" s="177"/>
      <c r="AW436" s="177"/>
      <c r="AX436" s="177"/>
      <c r="AY436" s="177"/>
      <c r="AZ436" s="177"/>
      <c r="BA436" s="177"/>
      <c r="BB436" s="177"/>
      <c r="BC436" s="177"/>
      <c r="BD436" s="177"/>
      <c r="BE436" s="228"/>
      <c r="BF436" s="237"/>
      <c r="BG436" s="229"/>
      <c r="BH436" s="229"/>
      <c r="BI436" s="108"/>
    </row>
    <row r="437" spans="1:61" s="100" customFormat="1" ht="15">
      <c r="A437" s="177"/>
      <c r="B437" s="177"/>
      <c r="C437" s="177"/>
      <c r="D437" s="177"/>
      <c r="E437" s="177"/>
      <c r="F437" s="177"/>
      <c r="G437" s="177"/>
      <c r="H437" s="177"/>
      <c r="I437" s="177"/>
      <c r="J437" s="177"/>
      <c r="K437" s="177"/>
      <c r="L437" s="177"/>
      <c r="M437" s="177"/>
      <c r="N437" s="177"/>
      <c r="O437" s="177"/>
      <c r="P437" s="177"/>
      <c r="Q437" s="177"/>
      <c r="R437" s="177"/>
      <c r="S437" s="107"/>
      <c r="T437" s="521">
        <f t="shared" si="22"/>
        <v>0</v>
      </c>
      <c r="U437" s="177"/>
      <c r="V437" s="177"/>
      <c r="W437" s="177"/>
      <c r="X437" s="177"/>
      <c r="Y437" s="177"/>
      <c r="Z437" s="177"/>
      <c r="AA437" s="177"/>
      <c r="AB437" s="177"/>
      <c r="AC437" s="177"/>
      <c r="AD437" s="177"/>
      <c r="AE437" s="177"/>
      <c r="AF437" s="107"/>
      <c r="AG437" s="444">
        <f t="shared" si="23"/>
        <v>0</v>
      </c>
      <c r="AH437" s="177"/>
      <c r="AI437" s="177"/>
      <c r="AJ437" s="177"/>
      <c r="AK437" s="177"/>
      <c r="AL437" s="177"/>
      <c r="AM437" s="177"/>
      <c r="AN437" s="177"/>
      <c r="AO437" s="177"/>
      <c r="AP437" s="177"/>
      <c r="AQ437" s="177"/>
      <c r="AR437" s="177"/>
      <c r="AS437" s="107"/>
      <c r="AT437" s="444">
        <f t="shared" si="24"/>
        <v>0</v>
      </c>
      <c r="AU437" s="177"/>
      <c r="AV437" s="177"/>
      <c r="AW437" s="177"/>
      <c r="AX437" s="177"/>
      <c r="AY437" s="177"/>
      <c r="AZ437" s="177"/>
      <c r="BA437" s="177"/>
      <c r="BB437" s="177"/>
      <c r="BC437" s="177"/>
      <c r="BD437" s="177"/>
      <c r="BE437" s="228"/>
      <c r="BF437" s="237"/>
      <c r="BG437" s="229"/>
      <c r="BH437" s="229"/>
      <c r="BI437" s="108"/>
    </row>
    <row r="438" spans="1:61" s="100" customFormat="1" ht="15">
      <c r="A438" s="177"/>
      <c r="B438" s="177"/>
      <c r="C438" s="177"/>
      <c r="D438" s="177"/>
      <c r="E438" s="177"/>
      <c r="F438" s="177"/>
      <c r="G438" s="177"/>
      <c r="H438" s="177"/>
      <c r="I438" s="177"/>
      <c r="J438" s="177"/>
      <c r="K438" s="177"/>
      <c r="L438" s="177"/>
      <c r="M438" s="177"/>
      <c r="N438" s="177"/>
      <c r="O438" s="177"/>
      <c r="P438" s="177"/>
      <c r="Q438" s="177"/>
      <c r="R438" s="177"/>
      <c r="S438" s="107"/>
      <c r="T438" s="521">
        <f t="shared" si="22"/>
        <v>0</v>
      </c>
      <c r="U438" s="177"/>
      <c r="V438" s="177"/>
      <c r="W438" s="177"/>
      <c r="X438" s="177"/>
      <c r="Y438" s="177"/>
      <c r="Z438" s="177"/>
      <c r="AA438" s="177"/>
      <c r="AB438" s="177"/>
      <c r="AC438" s="177"/>
      <c r="AD438" s="177"/>
      <c r="AE438" s="177"/>
      <c r="AF438" s="107"/>
      <c r="AG438" s="444">
        <f t="shared" si="23"/>
        <v>0</v>
      </c>
      <c r="AH438" s="177"/>
      <c r="AI438" s="177"/>
      <c r="AJ438" s="177"/>
      <c r="AK438" s="177"/>
      <c r="AL438" s="177"/>
      <c r="AM438" s="177"/>
      <c r="AN438" s="177"/>
      <c r="AO438" s="177"/>
      <c r="AP438" s="177"/>
      <c r="AQ438" s="177"/>
      <c r="AR438" s="177"/>
      <c r="AS438" s="107"/>
      <c r="AT438" s="444">
        <f t="shared" si="24"/>
        <v>0</v>
      </c>
      <c r="AU438" s="177"/>
      <c r="AV438" s="177"/>
      <c r="AW438" s="177"/>
      <c r="AX438" s="177"/>
      <c r="AY438" s="177"/>
      <c r="AZ438" s="177"/>
      <c r="BA438" s="177"/>
      <c r="BB438" s="177"/>
      <c r="BC438" s="177"/>
      <c r="BD438" s="177"/>
      <c r="BE438" s="228"/>
      <c r="BF438" s="237"/>
      <c r="BG438" s="229"/>
      <c r="BH438" s="229"/>
      <c r="BI438" s="108"/>
    </row>
    <row r="439" spans="1:61" s="100" customFormat="1" ht="15">
      <c r="A439" s="177"/>
      <c r="B439" s="177"/>
      <c r="C439" s="177"/>
      <c r="D439" s="177"/>
      <c r="E439" s="177"/>
      <c r="F439" s="177"/>
      <c r="G439" s="177"/>
      <c r="H439" s="177"/>
      <c r="I439" s="177"/>
      <c r="J439" s="177"/>
      <c r="K439" s="177"/>
      <c r="L439" s="177"/>
      <c r="M439" s="177"/>
      <c r="N439" s="177"/>
      <c r="O439" s="177"/>
      <c r="P439" s="177"/>
      <c r="Q439" s="177"/>
      <c r="R439" s="177"/>
      <c r="S439" s="107"/>
      <c r="T439" s="521">
        <f t="shared" si="22"/>
        <v>0</v>
      </c>
      <c r="U439" s="177"/>
      <c r="V439" s="177"/>
      <c r="W439" s="177"/>
      <c r="X439" s="177"/>
      <c r="Y439" s="177"/>
      <c r="Z439" s="177"/>
      <c r="AA439" s="177"/>
      <c r="AB439" s="177"/>
      <c r="AC439" s="177"/>
      <c r="AD439" s="177"/>
      <c r="AE439" s="177"/>
      <c r="AF439" s="107"/>
      <c r="AG439" s="444">
        <f t="shared" si="23"/>
        <v>0</v>
      </c>
      <c r="AH439" s="177"/>
      <c r="AI439" s="177"/>
      <c r="AJ439" s="177"/>
      <c r="AK439" s="177"/>
      <c r="AL439" s="177"/>
      <c r="AM439" s="177"/>
      <c r="AN439" s="177"/>
      <c r="AO439" s="177"/>
      <c r="AP439" s="177"/>
      <c r="AQ439" s="177"/>
      <c r="AR439" s="177"/>
      <c r="AS439" s="107"/>
      <c r="AT439" s="444">
        <f t="shared" si="24"/>
        <v>0</v>
      </c>
      <c r="AU439" s="177"/>
      <c r="AV439" s="177"/>
      <c r="AW439" s="177"/>
      <c r="AX439" s="177"/>
      <c r="AY439" s="177"/>
      <c r="AZ439" s="177"/>
      <c r="BA439" s="177"/>
      <c r="BB439" s="177"/>
      <c r="BC439" s="177"/>
      <c r="BD439" s="177"/>
      <c r="BE439" s="228"/>
      <c r="BF439" s="237"/>
      <c r="BG439" s="229"/>
      <c r="BH439" s="229"/>
      <c r="BI439" s="108"/>
    </row>
    <row r="440" spans="1:61" s="100" customFormat="1" ht="15">
      <c r="A440" s="177"/>
      <c r="B440" s="177"/>
      <c r="C440" s="177"/>
      <c r="D440" s="177"/>
      <c r="E440" s="177"/>
      <c r="F440" s="177"/>
      <c r="G440" s="177"/>
      <c r="H440" s="177"/>
      <c r="I440" s="177"/>
      <c r="J440" s="177"/>
      <c r="K440" s="177"/>
      <c r="L440" s="177"/>
      <c r="M440" s="177"/>
      <c r="N440" s="177"/>
      <c r="O440" s="177"/>
      <c r="P440" s="177"/>
      <c r="Q440" s="177"/>
      <c r="R440" s="177"/>
      <c r="S440" s="107"/>
      <c r="T440" s="521">
        <f t="shared" ref="T440:T503" si="25">SUM($H440:$R440)</f>
        <v>0</v>
      </c>
      <c r="U440" s="177"/>
      <c r="V440" s="177"/>
      <c r="W440" s="177"/>
      <c r="X440" s="177"/>
      <c r="Y440" s="177"/>
      <c r="Z440" s="177"/>
      <c r="AA440" s="177"/>
      <c r="AB440" s="177"/>
      <c r="AC440" s="177"/>
      <c r="AD440" s="177"/>
      <c r="AE440" s="177"/>
      <c r="AF440" s="107"/>
      <c r="AG440" s="444">
        <f t="shared" ref="AG440:AG503" si="26">SUM($U440:$AE440)</f>
        <v>0</v>
      </c>
      <c r="AH440" s="177"/>
      <c r="AI440" s="177"/>
      <c r="AJ440" s="177"/>
      <c r="AK440" s="177"/>
      <c r="AL440" s="177"/>
      <c r="AM440" s="177"/>
      <c r="AN440" s="177"/>
      <c r="AO440" s="177"/>
      <c r="AP440" s="177"/>
      <c r="AQ440" s="177"/>
      <c r="AR440" s="177"/>
      <c r="AS440" s="107"/>
      <c r="AT440" s="444">
        <f t="shared" si="24"/>
        <v>0</v>
      </c>
      <c r="AU440" s="177"/>
      <c r="AV440" s="177"/>
      <c r="AW440" s="177"/>
      <c r="AX440" s="177"/>
      <c r="AY440" s="177"/>
      <c r="AZ440" s="177"/>
      <c r="BA440" s="177"/>
      <c r="BB440" s="177"/>
      <c r="BC440" s="177"/>
      <c r="BD440" s="177"/>
      <c r="BE440" s="228"/>
      <c r="BF440" s="237"/>
      <c r="BG440" s="229"/>
      <c r="BH440" s="229"/>
      <c r="BI440" s="108"/>
    </row>
    <row r="441" spans="1:61" s="100" customFormat="1" ht="15">
      <c r="A441" s="177"/>
      <c r="B441" s="177"/>
      <c r="C441" s="177"/>
      <c r="D441" s="177"/>
      <c r="E441" s="177"/>
      <c r="F441" s="177"/>
      <c r="G441" s="177"/>
      <c r="H441" s="177"/>
      <c r="I441" s="177"/>
      <c r="J441" s="177"/>
      <c r="K441" s="177"/>
      <c r="L441" s="177"/>
      <c r="M441" s="177"/>
      <c r="N441" s="177"/>
      <c r="O441" s="177"/>
      <c r="P441" s="177"/>
      <c r="Q441" s="177"/>
      <c r="R441" s="177"/>
      <c r="S441" s="107"/>
      <c r="T441" s="521">
        <f t="shared" si="25"/>
        <v>0</v>
      </c>
      <c r="U441" s="177"/>
      <c r="V441" s="177"/>
      <c r="W441" s="177"/>
      <c r="X441" s="177"/>
      <c r="Y441" s="177"/>
      <c r="Z441" s="177"/>
      <c r="AA441" s="177"/>
      <c r="AB441" s="177"/>
      <c r="AC441" s="177"/>
      <c r="AD441" s="177"/>
      <c r="AE441" s="177"/>
      <c r="AF441" s="107"/>
      <c r="AG441" s="444">
        <f t="shared" si="26"/>
        <v>0</v>
      </c>
      <c r="AH441" s="177"/>
      <c r="AI441" s="177"/>
      <c r="AJ441" s="177"/>
      <c r="AK441" s="177"/>
      <c r="AL441" s="177"/>
      <c r="AM441" s="177"/>
      <c r="AN441" s="177"/>
      <c r="AO441" s="177"/>
      <c r="AP441" s="177"/>
      <c r="AQ441" s="177"/>
      <c r="AR441" s="177"/>
      <c r="AS441" s="107"/>
      <c r="AT441" s="444">
        <f t="shared" si="24"/>
        <v>0</v>
      </c>
      <c r="AU441" s="177"/>
      <c r="AV441" s="177"/>
      <c r="AW441" s="177"/>
      <c r="AX441" s="177"/>
      <c r="AY441" s="177"/>
      <c r="AZ441" s="177"/>
      <c r="BA441" s="177"/>
      <c r="BB441" s="177"/>
      <c r="BC441" s="177"/>
      <c r="BD441" s="177"/>
      <c r="BE441" s="228"/>
      <c r="BF441" s="237"/>
      <c r="BG441" s="229"/>
      <c r="BH441" s="229"/>
      <c r="BI441" s="108"/>
    </row>
    <row r="442" spans="1:61" s="100" customFormat="1" ht="15">
      <c r="A442" s="177"/>
      <c r="B442" s="177"/>
      <c r="C442" s="177"/>
      <c r="D442" s="177"/>
      <c r="E442" s="177"/>
      <c r="F442" s="177"/>
      <c r="G442" s="177"/>
      <c r="H442" s="177"/>
      <c r="I442" s="177"/>
      <c r="J442" s="177"/>
      <c r="K442" s="177"/>
      <c r="L442" s="177"/>
      <c r="M442" s="177"/>
      <c r="N442" s="177"/>
      <c r="O442" s="177"/>
      <c r="P442" s="177"/>
      <c r="Q442" s="177"/>
      <c r="R442" s="177"/>
      <c r="S442" s="107"/>
      <c r="T442" s="521">
        <f t="shared" si="25"/>
        <v>0</v>
      </c>
      <c r="U442" s="177"/>
      <c r="V442" s="177"/>
      <c r="W442" s="177"/>
      <c r="X442" s="177"/>
      <c r="Y442" s="177"/>
      <c r="Z442" s="177"/>
      <c r="AA442" s="177"/>
      <c r="AB442" s="177"/>
      <c r="AC442" s="177"/>
      <c r="AD442" s="177"/>
      <c r="AE442" s="177"/>
      <c r="AF442" s="107"/>
      <c r="AG442" s="444">
        <f t="shared" si="26"/>
        <v>0</v>
      </c>
      <c r="AH442" s="177"/>
      <c r="AI442" s="177"/>
      <c r="AJ442" s="177"/>
      <c r="AK442" s="177"/>
      <c r="AL442" s="177"/>
      <c r="AM442" s="177"/>
      <c r="AN442" s="177"/>
      <c r="AO442" s="177"/>
      <c r="AP442" s="177"/>
      <c r="AQ442" s="177"/>
      <c r="AR442" s="177"/>
      <c r="AS442" s="107"/>
      <c r="AT442" s="444">
        <f t="shared" si="24"/>
        <v>0</v>
      </c>
      <c r="AU442" s="177"/>
      <c r="AV442" s="177"/>
      <c r="AW442" s="177"/>
      <c r="AX442" s="177"/>
      <c r="AY442" s="177"/>
      <c r="AZ442" s="177"/>
      <c r="BA442" s="177"/>
      <c r="BB442" s="177"/>
      <c r="BC442" s="177"/>
      <c r="BD442" s="177"/>
      <c r="BE442" s="228"/>
      <c r="BF442" s="237"/>
      <c r="BG442" s="229"/>
      <c r="BH442" s="229"/>
      <c r="BI442" s="108"/>
    </row>
    <row r="443" spans="1:61" s="100" customFormat="1" ht="15">
      <c r="A443" s="177"/>
      <c r="B443" s="177"/>
      <c r="C443" s="177"/>
      <c r="D443" s="177"/>
      <c r="E443" s="177"/>
      <c r="F443" s="177"/>
      <c r="G443" s="177"/>
      <c r="H443" s="177"/>
      <c r="I443" s="177"/>
      <c r="J443" s="177"/>
      <c r="K443" s="177"/>
      <c r="L443" s="177"/>
      <c r="M443" s="177"/>
      <c r="N443" s="177"/>
      <c r="O443" s="177"/>
      <c r="P443" s="177"/>
      <c r="Q443" s="177"/>
      <c r="R443" s="177"/>
      <c r="S443" s="107"/>
      <c r="T443" s="521">
        <f t="shared" si="25"/>
        <v>0</v>
      </c>
      <c r="U443" s="177"/>
      <c r="V443" s="177"/>
      <c r="W443" s="177"/>
      <c r="X443" s="177"/>
      <c r="Y443" s="177"/>
      <c r="Z443" s="177"/>
      <c r="AA443" s="177"/>
      <c r="AB443" s="177"/>
      <c r="AC443" s="177"/>
      <c r="AD443" s="177"/>
      <c r="AE443" s="177"/>
      <c r="AF443" s="107"/>
      <c r="AG443" s="444">
        <f t="shared" si="26"/>
        <v>0</v>
      </c>
      <c r="AH443" s="177"/>
      <c r="AI443" s="177"/>
      <c r="AJ443" s="177"/>
      <c r="AK443" s="177"/>
      <c r="AL443" s="177"/>
      <c r="AM443" s="177"/>
      <c r="AN443" s="177"/>
      <c r="AO443" s="177"/>
      <c r="AP443" s="177"/>
      <c r="AQ443" s="177"/>
      <c r="AR443" s="177"/>
      <c r="AS443" s="107"/>
      <c r="AT443" s="444">
        <f t="shared" si="24"/>
        <v>0</v>
      </c>
      <c r="AU443" s="177"/>
      <c r="AV443" s="177"/>
      <c r="AW443" s="177"/>
      <c r="AX443" s="177"/>
      <c r="AY443" s="177"/>
      <c r="AZ443" s="177"/>
      <c r="BA443" s="177"/>
      <c r="BB443" s="177"/>
      <c r="BC443" s="177"/>
      <c r="BD443" s="177"/>
      <c r="BE443" s="228"/>
      <c r="BF443" s="237"/>
      <c r="BG443" s="229"/>
      <c r="BH443" s="229"/>
      <c r="BI443" s="108"/>
    </row>
    <row r="444" spans="1:61" s="100" customFormat="1" ht="15">
      <c r="A444" s="177"/>
      <c r="B444" s="177"/>
      <c r="C444" s="177"/>
      <c r="D444" s="177"/>
      <c r="E444" s="177"/>
      <c r="F444" s="177"/>
      <c r="G444" s="177"/>
      <c r="H444" s="177"/>
      <c r="I444" s="177"/>
      <c r="J444" s="177"/>
      <c r="K444" s="177"/>
      <c r="L444" s="177"/>
      <c r="M444" s="177"/>
      <c r="N444" s="177"/>
      <c r="O444" s="177"/>
      <c r="P444" s="177"/>
      <c r="Q444" s="177"/>
      <c r="R444" s="177"/>
      <c r="S444" s="107"/>
      <c r="T444" s="521">
        <f t="shared" si="25"/>
        <v>0</v>
      </c>
      <c r="U444" s="177"/>
      <c r="V444" s="177"/>
      <c r="W444" s="177"/>
      <c r="X444" s="177"/>
      <c r="Y444" s="177"/>
      <c r="Z444" s="177"/>
      <c r="AA444" s="177"/>
      <c r="AB444" s="177"/>
      <c r="AC444" s="177"/>
      <c r="AD444" s="177"/>
      <c r="AE444" s="177"/>
      <c r="AF444" s="107"/>
      <c r="AG444" s="444">
        <f t="shared" si="26"/>
        <v>0</v>
      </c>
      <c r="AH444" s="177"/>
      <c r="AI444" s="177"/>
      <c r="AJ444" s="177"/>
      <c r="AK444" s="177"/>
      <c r="AL444" s="177"/>
      <c r="AM444" s="177"/>
      <c r="AN444" s="177"/>
      <c r="AO444" s="177"/>
      <c r="AP444" s="177"/>
      <c r="AQ444" s="177"/>
      <c r="AR444" s="177"/>
      <c r="AS444" s="107"/>
      <c r="AT444" s="444">
        <f t="shared" si="24"/>
        <v>0</v>
      </c>
      <c r="AU444" s="177"/>
      <c r="AV444" s="177"/>
      <c r="AW444" s="177"/>
      <c r="AX444" s="177"/>
      <c r="AY444" s="177"/>
      <c r="AZ444" s="177"/>
      <c r="BA444" s="177"/>
      <c r="BB444" s="177"/>
      <c r="BC444" s="177"/>
      <c r="BD444" s="177"/>
      <c r="BE444" s="228"/>
      <c r="BF444" s="237"/>
      <c r="BG444" s="229"/>
      <c r="BH444" s="229"/>
      <c r="BI444" s="108"/>
    </row>
    <row r="445" spans="1:61" s="100" customFormat="1" ht="15">
      <c r="A445" s="177"/>
      <c r="B445" s="177"/>
      <c r="C445" s="177"/>
      <c r="D445" s="177"/>
      <c r="E445" s="177"/>
      <c r="F445" s="177"/>
      <c r="G445" s="177"/>
      <c r="H445" s="177"/>
      <c r="I445" s="177"/>
      <c r="J445" s="177"/>
      <c r="K445" s="177"/>
      <c r="L445" s="177"/>
      <c r="M445" s="177"/>
      <c r="N445" s="177"/>
      <c r="O445" s="177"/>
      <c r="P445" s="177"/>
      <c r="Q445" s="177"/>
      <c r="R445" s="177"/>
      <c r="S445" s="107"/>
      <c r="T445" s="521">
        <f t="shared" si="25"/>
        <v>0</v>
      </c>
      <c r="U445" s="177"/>
      <c r="V445" s="177"/>
      <c r="W445" s="177"/>
      <c r="X445" s="177"/>
      <c r="Y445" s="177"/>
      <c r="Z445" s="177"/>
      <c r="AA445" s="177"/>
      <c r="AB445" s="177"/>
      <c r="AC445" s="177"/>
      <c r="AD445" s="177"/>
      <c r="AE445" s="177"/>
      <c r="AF445" s="107"/>
      <c r="AG445" s="444">
        <f t="shared" si="26"/>
        <v>0</v>
      </c>
      <c r="AH445" s="177"/>
      <c r="AI445" s="177"/>
      <c r="AJ445" s="177"/>
      <c r="AK445" s="177"/>
      <c r="AL445" s="177"/>
      <c r="AM445" s="177"/>
      <c r="AN445" s="177"/>
      <c r="AO445" s="177"/>
      <c r="AP445" s="177"/>
      <c r="AQ445" s="177"/>
      <c r="AR445" s="177"/>
      <c r="AS445" s="107"/>
      <c r="AT445" s="444">
        <f t="shared" si="24"/>
        <v>0</v>
      </c>
      <c r="AU445" s="177"/>
      <c r="AV445" s="177"/>
      <c r="AW445" s="177"/>
      <c r="AX445" s="177"/>
      <c r="AY445" s="177"/>
      <c r="AZ445" s="177"/>
      <c r="BA445" s="177"/>
      <c r="BB445" s="177"/>
      <c r="BC445" s="177"/>
      <c r="BD445" s="177"/>
      <c r="BE445" s="228"/>
      <c r="BF445" s="237"/>
      <c r="BG445" s="229"/>
      <c r="BH445" s="229"/>
      <c r="BI445" s="108"/>
    </row>
    <row r="446" spans="1:61" s="100" customFormat="1" ht="15">
      <c r="A446" s="177"/>
      <c r="B446" s="177"/>
      <c r="C446" s="177"/>
      <c r="D446" s="177"/>
      <c r="E446" s="177"/>
      <c r="F446" s="177"/>
      <c r="G446" s="177"/>
      <c r="H446" s="177"/>
      <c r="I446" s="177"/>
      <c r="J446" s="177"/>
      <c r="K446" s="177"/>
      <c r="L446" s="177"/>
      <c r="M446" s="177"/>
      <c r="N446" s="177"/>
      <c r="O446" s="177"/>
      <c r="P446" s="177"/>
      <c r="Q446" s="177"/>
      <c r="R446" s="177"/>
      <c r="S446" s="107"/>
      <c r="T446" s="521">
        <f t="shared" si="25"/>
        <v>0</v>
      </c>
      <c r="U446" s="177"/>
      <c r="V446" s="177"/>
      <c r="W446" s="177"/>
      <c r="X446" s="177"/>
      <c r="Y446" s="177"/>
      <c r="Z446" s="177"/>
      <c r="AA446" s="177"/>
      <c r="AB446" s="177"/>
      <c r="AC446" s="177"/>
      <c r="AD446" s="177"/>
      <c r="AE446" s="177"/>
      <c r="AF446" s="107"/>
      <c r="AG446" s="444">
        <f t="shared" si="26"/>
        <v>0</v>
      </c>
      <c r="AH446" s="177"/>
      <c r="AI446" s="177"/>
      <c r="AJ446" s="177"/>
      <c r="AK446" s="177"/>
      <c r="AL446" s="177"/>
      <c r="AM446" s="177"/>
      <c r="AN446" s="177"/>
      <c r="AO446" s="177"/>
      <c r="AP446" s="177"/>
      <c r="AQ446" s="177"/>
      <c r="AR446" s="177"/>
      <c r="AS446" s="107"/>
      <c r="AT446" s="444">
        <f t="shared" si="24"/>
        <v>0</v>
      </c>
      <c r="AU446" s="177"/>
      <c r="AV446" s="177"/>
      <c r="AW446" s="177"/>
      <c r="AX446" s="177"/>
      <c r="AY446" s="177"/>
      <c r="AZ446" s="177"/>
      <c r="BA446" s="177"/>
      <c r="BB446" s="177"/>
      <c r="BC446" s="177"/>
      <c r="BD446" s="177"/>
      <c r="BE446" s="228"/>
      <c r="BF446" s="237"/>
      <c r="BG446" s="229"/>
      <c r="BH446" s="229"/>
      <c r="BI446" s="108"/>
    </row>
    <row r="447" spans="1:61" s="100" customFormat="1" ht="15">
      <c r="A447" s="177"/>
      <c r="B447" s="177"/>
      <c r="C447" s="177"/>
      <c r="D447" s="177"/>
      <c r="E447" s="177"/>
      <c r="F447" s="177"/>
      <c r="G447" s="177"/>
      <c r="H447" s="177"/>
      <c r="I447" s="177"/>
      <c r="J447" s="177"/>
      <c r="K447" s="177"/>
      <c r="L447" s="177"/>
      <c r="M447" s="177"/>
      <c r="N447" s="177"/>
      <c r="O447" s="177"/>
      <c r="P447" s="177"/>
      <c r="Q447" s="177"/>
      <c r="R447" s="177"/>
      <c r="S447" s="107"/>
      <c r="T447" s="521">
        <f t="shared" si="25"/>
        <v>0</v>
      </c>
      <c r="U447" s="177"/>
      <c r="V447" s="177"/>
      <c r="W447" s="177"/>
      <c r="X447" s="177"/>
      <c r="Y447" s="177"/>
      <c r="Z447" s="177"/>
      <c r="AA447" s="177"/>
      <c r="AB447" s="177"/>
      <c r="AC447" s="177"/>
      <c r="AD447" s="177"/>
      <c r="AE447" s="177"/>
      <c r="AF447" s="107"/>
      <c r="AG447" s="444">
        <f t="shared" si="26"/>
        <v>0</v>
      </c>
      <c r="AH447" s="177"/>
      <c r="AI447" s="177"/>
      <c r="AJ447" s="177"/>
      <c r="AK447" s="177"/>
      <c r="AL447" s="177"/>
      <c r="AM447" s="177"/>
      <c r="AN447" s="177"/>
      <c r="AO447" s="177"/>
      <c r="AP447" s="177"/>
      <c r="AQ447" s="177"/>
      <c r="AR447" s="177"/>
      <c r="AS447" s="107"/>
      <c r="AT447" s="444">
        <f t="shared" si="24"/>
        <v>0</v>
      </c>
      <c r="AU447" s="177"/>
      <c r="AV447" s="177"/>
      <c r="AW447" s="177"/>
      <c r="AX447" s="177"/>
      <c r="AY447" s="177"/>
      <c r="AZ447" s="177"/>
      <c r="BA447" s="177"/>
      <c r="BB447" s="177"/>
      <c r="BC447" s="177"/>
      <c r="BD447" s="177"/>
      <c r="BE447" s="228"/>
      <c r="BF447" s="237"/>
      <c r="BG447" s="229"/>
      <c r="BH447" s="229"/>
      <c r="BI447" s="108"/>
    </row>
    <row r="448" spans="1:61" s="100" customFormat="1" ht="15">
      <c r="A448" s="177"/>
      <c r="B448" s="177"/>
      <c r="C448" s="177"/>
      <c r="D448" s="177"/>
      <c r="E448" s="177"/>
      <c r="F448" s="177"/>
      <c r="G448" s="177"/>
      <c r="H448" s="177"/>
      <c r="I448" s="177"/>
      <c r="J448" s="177"/>
      <c r="K448" s="177"/>
      <c r="L448" s="177"/>
      <c r="M448" s="177"/>
      <c r="N448" s="177"/>
      <c r="O448" s="177"/>
      <c r="P448" s="177"/>
      <c r="Q448" s="177"/>
      <c r="R448" s="177"/>
      <c r="S448" s="107"/>
      <c r="T448" s="521">
        <f t="shared" si="25"/>
        <v>0</v>
      </c>
      <c r="U448" s="177"/>
      <c r="V448" s="177"/>
      <c r="W448" s="177"/>
      <c r="X448" s="177"/>
      <c r="Y448" s="177"/>
      <c r="Z448" s="177"/>
      <c r="AA448" s="177"/>
      <c r="AB448" s="177"/>
      <c r="AC448" s="177"/>
      <c r="AD448" s="177"/>
      <c r="AE448" s="177"/>
      <c r="AF448" s="107"/>
      <c r="AG448" s="444">
        <f t="shared" si="26"/>
        <v>0</v>
      </c>
      <c r="AH448" s="177"/>
      <c r="AI448" s="177"/>
      <c r="AJ448" s="177"/>
      <c r="AK448" s="177"/>
      <c r="AL448" s="177"/>
      <c r="AM448" s="177"/>
      <c r="AN448" s="177"/>
      <c r="AO448" s="177"/>
      <c r="AP448" s="177"/>
      <c r="AQ448" s="177"/>
      <c r="AR448" s="177"/>
      <c r="AS448" s="107"/>
      <c r="AT448" s="444">
        <f t="shared" si="24"/>
        <v>0</v>
      </c>
      <c r="AU448" s="177"/>
      <c r="AV448" s="177"/>
      <c r="AW448" s="177"/>
      <c r="AX448" s="177"/>
      <c r="AY448" s="177"/>
      <c r="AZ448" s="177"/>
      <c r="BA448" s="177"/>
      <c r="BB448" s="177"/>
      <c r="BC448" s="177"/>
      <c r="BD448" s="177"/>
      <c r="BE448" s="228"/>
      <c r="BF448" s="237"/>
      <c r="BG448" s="229"/>
      <c r="BH448" s="229"/>
      <c r="BI448" s="108"/>
    </row>
    <row r="449" spans="1:61" s="100" customFormat="1" ht="15">
      <c r="A449" s="177"/>
      <c r="B449" s="177"/>
      <c r="C449" s="177"/>
      <c r="D449" s="177"/>
      <c r="E449" s="177"/>
      <c r="F449" s="177"/>
      <c r="G449" s="177"/>
      <c r="H449" s="177"/>
      <c r="I449" s="177"/>
      <c r="J449" s="177"/>
      <c r="K449" s="177"/>
      <c r="L449" s="177"/>
      <c r="M449" s="177"/>
      <c r="N449" s="177"/>
      <c r="O449" s="177"/>
      <c r="P449" s="177"/>
      <c r="Q449" s="177"/>
      <c r="R449" s="177"/>
      <c r="S449" s="107"/>
      <c r="T449" s="521">
        <f t="shared" si="25"/>
        <v>0</v>
      </c>
      <c r="U449" s="177"/>
      <c r="V449" s="177"/>
      <c r="W449" s="177"/>
      <c r="X449" s="177"/>
      <c r="Y449" s="177"/>
      <c r="Z449" s="177"/>
      <c r="AA449" s="177"/>
      <c r="AB449" s="177"/>
      <c r="AC449" s="177"/>
      <c r="AD449" s="177"/>
      <c r="AE449" s="177"/>
      <c r="AF449" s="107"/>
      <c r="AG449" s="444">
        <f t="shared" si="26"/>
        <v>0</v>
      </c>
      <c r="AH449" s="177"/>
      <c r="AI449" s="177"/>
      <c r="AJ449" s="177"/>
      <c r="AK449" s="177"/>
      <c r="AL449" s="177"/>
      <c r="AM449" s="177"/>
      <c r="AN449" s="177"/>
      <c r="AO449" s="177"/>
      <c r="AP449" s="177"/>
      <c r="AQ449" s="177"/>
      <c r="AR449" s="177"/>
      <c r="AS449" s="107"/>
      <c r="AT449" s="444">
        <f t="shared" si="24"/>
        <v>0</v>
      </c>
      <c r="AU449" s="177"/>
      <c r="AV449" s="177"/>
      <c r="AW449" s="177"/>
      <c r="AX449" s="177"/>
      <c r="AY449" s="177"/>
      <c r="AZ449" s="177"/>
      <c r="BA449" s="177"/>
      <c r="BB449" s="177"/>
      <c r="BC449" s="177"/>
      <c r="BD449" s="177"/>
      <c r="BE449" s="228"/>
      <c r="BF449" s="237"/>
      <c r="BG449" s="229"/>
      <c r="BH449" s="229"/>
      <c r="BI449" s="108"/>
    </row>
    <row r="450" spans="1:61" s="100" customFormat="1" ht="15">
      <c r="A450" s="177"/>
      <c r="B450" s="177"/>
      <c r="C450" s="177"/>
      <c r="D450" s="177"/>
      <c r="E450" s="177"/>
      <c r="F450" s="177"/>
      <c r="G450" s="177"/>
      <c r="H450" s="177"/>
      <c r="I450" s="177"/>
      <c r="J450" s="177"/>
      <c r="K450" s="177"/>
      <c r="L450" s="177"/>
      <c r="M450" s="177"/>
      <c r="N450" s="177"/>
      <c r="O450" s="177"/>
      <c r="P450" s="177"/>
      <c r="Q450" s="177"/>
      <c r="R450" s="177"/>
      <c r="S450" s="107"/>
      <c r="T450" s="521">
        <f t="shared" si="25"/>
        <v>0</v>
      </c>
      <c r="U450" s="177"/>
      <c r="V450" s="177"/>
      <c r="W450" s="177"/>
      <c r="X450" s="177"/>
      <c r="Y450" s="177"/>
      <c r="Z450" s="177"/>
      <c r="AA450" s="177"/>
      <c r="AB450" s="177"/>
      <c r="AC450" s="177"/>
      <c r="AD450" s="177"/>
      <c r="AE450" s="177"/>
      <c r="AF450" s="107"/>
      <c r="AG450" s="444">
        <f t="shared" si="26"/>
        <v>0</v>
      </c>
      <c r="AH450" s="177"/>
      <c r="AI450" s="177"/>
      <c r="AJ450" s="177"/>
      <c r="AK450" s="177"/>
      <c r="AL450" s="177"/>
      <c r="AM450" s="177"/>
      <c r="AN450" s="177"/>
      <c r="AO450" s="177"/>
      <c r="AP450" s="177"/>
      <c r="AQ450" s="177"/>
      <c r="AR450" s="177"/>
      <c r="AS450" s="107"/>
      <c r="AT450" s="444">
        <f t="shared" si="24"/>
        <v>0</v>
      </c>
      <c r="AU450" s="177"/>
      <c r="AV450" s="177"/>
      <c r="AW450" s="177"/>
      <c r="AX450" s="177"/>
      <c r="AY450" s="177"/>
      <c r="AZ450" s="177"/>
      <c r="BA450" s="177"/>
      <c r="BB450" s="177"/>
      <c r="BC450" s="177"/>
      <c r="BD450" s="177"/>
      <c r="BE450" s="228"/>
      <c r="BF450" s="237"/>
      <c r="BG450" s="229"/>
      <c r="BH450" s="229"/>
      <c r="BI450" s="108"/>
    </row>
    <row r="451" spans="1:61" s="100" customFormat="1" ht="15">
      <c r="A451" s="177"/>
      <c r="B451" s="177"/>
      <c r="C451" s="177"/>
      <c r="D451" s="177"/>
      <c r="E451" s="177"/>
      <c r="F451" s="177"/>
      <c r="G451" s="177"/>
      <c r="H451" s="177"/>
      <c r="I451" s="177"/>
      <c r="J451" s="177"/>
      <c r="K451" s="177"/>
      <c r="L451" s="177"/>
      <c r="M451" s="177"/>
      <c r="N451" s="177"/>
      <c r="O451" s="177"/>
      <c r="P451" s="177"/>
      <c r="Q451" s="177"/>
      <c r="R451" s="177"/>
      <c r="S451" s="107"/>
      <c r="T451" s="521">
        <f t="shared" si="25"/>
        <v>0</v>
      </c>
      <c r="U451" s="177"/>
      <c r="V451" s="177"/>
      <c r="W451" s="177"/>
      <c r="X451" s="177"/>
      <c r="Y451" s="177"/>
      <c r="Z451" s="177"/>
      <c r="AA451" s="177"/>
      <c r="AB451" s="177"/>
      <c r="AC451" s="177"/>
      <c r="AD451" s="177"/>
      <c r="AE451" s="177"/>
      <c r="AF451" s="107"/>
      <c r="AG451" s="444">
        <f t="shared" si="26"/>
        <v>0</v>
      </c>
      <c r="AH451" s="177"/>
      <c r="AI451" s="177"/>
      <c r="AJ451" s="177"/>
      <c r="AK451" s="177"/>
      <c r="AL451" s="177"/>
      <c r="AM451" s="177"/>
      <c r="AN451" s="177"/>
      <c r="AO451" s="177"/>
      <c r="AP451" s="177"/>
      <c r="AQ451" s="177"/>
      <c r="AR451" s="177"/>
      <c r="AS451" s="107"/>
      <c r="AT451" s="444">
        <f t="shared" si="24"/>
        <v>0</v>
      </c>
      <c r="AU451" s="177"/>
      <c r="AV451" s="177"/>
      <c r="AW451" s="177"/>
      <c r="AX451" s="177"/>
      <c r="AY451" s="177"/>
      <c r="AZ451" s="177"/>
      <c r="BA451" s="177"/>
      <c r="BB451" s="177"/>
      <c r="BC451" s="177"/>
      <c r="BD451" s="177"/>
      <c r="BE451" s="228"/>
      <c r="BF451" s="237"/>
      <c r="BG451" s="229"/>
      <c r="BH451" s="229"/>
      <c r="BI451" s="108"/>
    </row>
    <row r="452" spans="1:61" s="100" customFormat="1" ht="15">
      <c r="A452" s="177"/>
      <c r="B452" s="177"/>
      <c r="C452" s="177"/>
      <c r="D452" s="177"/>
      <c r="E452" s="177"/>
      <c r="F452" s="177"/>
      <c r="G452" s="177"/>
      <c r="H452" s="177"/>
      <c r="I452" s="177"/>
      <c r="J452" s="177"/>
      <c r="K452" s="177"/>
      <c r="L452" s="177"/>
      <c r="M452" s="177"/>
      <c r="N452" s="177"/>
      <c r="O452" s="177"/>
      <c r="P452" s="177"/>
      <c r="Q452" s="177"/>
      <c r="R452" s="177"/>
      <c r="S452" s="107"/>
      <c r="T452" s="521">
        <f t="shared" si="25"/>
        <v>0</v>
      </c>
      <c r="U452" s="177"/>
      <c r="V452" s="177"/>
      <c r="W452" s="177"/>
      <c r="X452" s="177"/>
      <c r="Y452" s="177"/>
      <c r="Z452" s="177"/>
      <c r="AA452" s="177"/>
      <c r="AB452" s="177"/>
      <c r="AC452" s="177"/>
      <c r="AD452" s="177"/>
      <c r="AE452" s="177"/>
      <c r="AF452" s="107"/>
      <c r="AG452" s="444">
        <f t="shared" si="26"/>
        <v>0</v>
      </c>
      <c r="AH452" s="177"/>
      <c r="AI452" s="177"/>
      <c r="AJ452" s="177"/>
      <c r="AK452" s="177"/>
      <c r="AL452" s="177"/>
      <c r="AM452" s="177"/>
      <c r="AN452" s="177"/>
      <c r="AO452" s="177"/>
      <c r="AP452" s="177"/>
      <c r="AQ452" s="177"/>
      <c r="AR452" s="177"/>
      <c r="AS452" s="107"/>
      <c r="AT452" s="444">
        <f t="shared" si="24"/>
        <v>0</v>
      </c>
      <c r="AU452" s="177"/>
      <c r="AV452" s="177"/>
      <c r="AW452" s="177"/>
      <c r="AX452" s="177"/>
      <c r="AY452" s="177"/>
      <c r="AZ452" s="177"/>
      <c r="BA452" s="177"/>
      <c r="BB452" s="177"/>
      <c r="BC452" s="177"/>
      <c r="BD452" s="177"/>
      <c r="BE452" s="228"/>
      <c r="BF452" s="237"/>
      <c r="BG452" s="229"/>
      <c r="BH452" s="229"/>
      <c r="BI452" s="108"/>
    </row>
    <row r="453" spans="1:61" s="100" customFormat="1" ht="15">
      <c r="A453" s="177"/>
      <c r="B453" s="177"/>
      <c r="C453" s="177"/>
      <c r="D453" s="177"/>
      <c r="E453" s="177"/>
      <c r="F453" s="177"/>
      <c r="G453" s="177"/>
      <c r="H453" s="177"/>
      <c r="I453" s="177"/>
      <c r="J453" s="177"/>
      <c r="K453" s="177"/>
      <c r="L453" s="177"/>
      <c r="M453" s="177"/>
      <c r="N453" s="177"/>
      <c r="O453" s="177"/>
      <c r="P453" s="177"/>
      <c r="Q453" s="177"/>
      <c r="R453" s="177"/>
      <c r="S453" s="107"/>
      <c r="T453" s="521">
        <f t="shared" si="25"/>
        <v>0</v>
      </c>
      <c r="U453" s="177"/>
      <c r="V453" s="177"/>
      <c r="W453" s="177"/>
      <c r="X453" s="177"/>
      <c r="Y453" s="177"/>
      <c r="Z453" s="177"/>
      <c r="AA453" s="177"/>
      <c r="AB453" s="177"/>
      <c r="AC453" s="177"/>
      <c r="AD453" s="177"/>
      <c r="AE453" s="177"/>
      <c r="AF453" s="107"/>
      <c r="AG453" s="444">
        <f t="shared" si="26"/>
        <v>0</v>
      </c>
      <c r="AH453" s="177"/>
      <c r="AI453" s="177"/>
      <c r="AJ453" s="177"/>
      <c r="AK453" s="177"/>
      <c r="AL453" s="177"/>
      <c r="AM453" s="177"/>
      <c r="AN453" s="177"/>
      <c r="AO453" s="177"/>
      <c r="AP453" s="177"/>
      <c r="AQ453" s="177"/>
      <c r="AR453" s="177"/>
      <c r="AS453" s="107"/>
      <c r="AT453" s="444">
        <f t="shared" si="24"/>
        <v>0</v>
      </c>
      <c r="AU453" s="177"/>
      <c r="AV453" s="177"/>
      <c r="AW453" s="177"/>
      <c r="AX453" s="177"/>
      <c r="AY453" s="177"/>
      <c r="AZ453" s="177"/>
      <c r="BA453" s="177"/>
      <c r="BB453" s="177"/>
      <c r="BC453" s="177"/>
      <c r="BD453" s="177"/>
      <c r="BE453" s="228"/>
      <c r="BF453" s="237"/>
      <c r="BG453" s="229"/>
      <c r="BH453" s="229"/>
      <c r="BI453" s="108"/>
    </row>
    <row r="454" spans="1:61" s="100" customFormat="1" ht="15">
      <c r="A454" s="177"/>
      <c r="B454" s="177"/>
      <c r="C454" s="177"/>
      <c r="D454" s="177"/>
      <c r="E454" s="177"/>
      <c r="F454" s="177"/>
      <c r="G454" s="177"/>
      <c r="H454" s="177"/>
      <c r="I454" s="177"/>
      <c r="J454" s="177"/>
      <c r="K454" s="177"/>
      <c r="L454" s="177"/>
      <c r="M454" s="177"/>
      <c r="N454" s="177"/>
      <c r="O454" s="177"/>
      <c r="P454" s="177"/>
      <c r="Q454" s="177"/>
      <c r="R454" s="177"/>
      <c r="S454" s="107"/>
      <c r="T454" s="521">
        <f t="shared" si="25"/>
        <v>0</v>
      </c>
      <c r="U454" s="177"/>
      <c r="V454" s="177"/>
      <c r="W454" s="177"/>
      <c r="X454" s="177"/>
      <c r="Y454" s="177"/>
      <c r="Z454" s="177"/>
      <c r="AA454" s="177"/>
      <c r="AB454" s="177"/>
      <c r="AC454" s="177"/>
      <c r="AD454" s="177"/>
      <c r="AE454" s="177"/>
      <c r="AF454" s="107"/>
      <c r="AG454" s="444">
        <f t="shared" si="26"/>
        <v>0</v>
      </c>
      <c r="AH454" s="177"/>
      <c r="AI454" s="177"/>
      <c r="AJ454" s="177"/>
      <c r="AK454" s="177"/>
      <c r="AL454" s="177"/>
      <c r="AM454" s="177"/>
      <c r="AN454" s="177"/>
      <c r="AO454" s="177"/>
      <c r="AP454" s="177"/>
      <c r="AQ454" s="177"/>
      <c r="AR454" s="177"/>
      <c r="AS454" s="107"/>
      <c r="AT454" s="444">
        <f t="shared" si="24"/>
        <v>0</v>
      </c>
      <c r="AU454" s="177"/>
      <c r="AV454" s="177"/>
      <c r="AW454" s="177"/>
      <c r="AX454" s="177"/>
      <c r="AY454" s="177"/>
      <c r="AZ454" s="177"/>
      <c r="BA454" s="177"/>
      <c r="BB454" s="177"/>
      <c r="BC454" s="177"/>
      <c r="BD454" s="177"/>
      <c r="BE454" s="228"/>
      <c r="BF454" s="237"/>
      <c r="BG454" s="229"/>
      <c r="BH454" s="229"/>
      <c r="BI454" s="108"/>
    </row>
    <row r="455" spans="1:61" s="100" customFormat="1" ht="15">
      <c r="A455" s="177"/>
      <c r="B455" s="177"/>
      <c r="C455" s="177"/>
      <c r="D455" s="177"/>
      <c r="E455" s="177"/>
      <c r="F455" s="177"/>
      <c r="G455" s="177"/>
      <c r="H455" s="177"/>
      <c r="I455" s="177"/>
      <c r="J455" s="177"/>
      <c r="K455" s="177"/>
      <c r="L455" s="177"/>
      <c r="M455" s="177"/>
      <c r="N455" s="177"/>
      <c r="O455" s="177"/>
      <c r="P455" s="177"/>
      <c r="Q455" s="177"/>
      <c r="R455" s="177"/>
      <c r="S455" s="107"/>
      <c r="T455" s="521">
        <f t="shared" si="25"/>
        <v>0</v>
      </c>
      <c r="U455" s="177"/>
      <c r="V455" s="177"/>
      <c r="W455" s="177"/>
      <c r="X455" s="177"/>
      <c r="Y455" s="177"/>
      <c r="Z455" s="177"/>
      <c r="AA455" s="177"/>
      <c r="AB455" s="177"/>
      <c r="AC455" s="177"/>
      <c r="AD455" s="177"/>
      <c r="AE455" s="177"/>
      <c r="AF455" s="107"/>
      <c r="AG455" s="444">
        <f t="shared" si="26"/>
        <v>0</v>
      </c>
      <c r="AH455" s="177"/>
      <c r="AI455" s="177"/>
      <c r="AJ455" s="177"/>
      <c r="AK455" s="177"/>
      <c r="AL455" s="177"/>
      <c r="AM455" s="177"/>
      <c r="AN455" s="177"/>
      <c r="AO455" s="177"/>
      <c r="AP455" s="177"/>
      <c r="AQ455" s="177"/>
      <c r="AR455" s="177"/>
      <c r="AS455" s="107"/>
      <c r="AT455" s="444">
        <f t="shared" si="24"/>
        <v>0</v>
      </c>
      <c r="AU455" s="177"/>
      <c r="AV455" s="177"/>
      <c r="AW455" s="177"/>
      <c r="AX455" s="177"/>
      <c r="AY455" s="177"/>
      <c r="AZ455" s="177"/>
      <c r="BA455" s="177"/>
      <c r="BB455" s="177"/>
      <c r="BC455" s="177"/>
      <c r="BD455" s="177"/>
      <c r="BE455" s="228"/>
      <c r="BF455" s="237"/>
      <c r="BG455" s="229"/>
      <c r="BH455" s="229"/>
      <c r="BI455" s="108"/>
    </row>
    <row r="456" spans="1:61" s="100" customFormat="1" ht="15">
      <c r="A456" s="177"/>
      <c r="B456" s="177"/>
      <c r="C456" s="177"/>
      <c r="D456" s="177"/>
      <c r="E456" s="177"/>
      <c r="F456" s="177"/>
      <c r="G456" s="177"/>
      <c r="H456" s="177"/>
      <c r="I456" s="177"/>
      <c r="J456" s="177"/>
      <c r="K456" s="177"/>
      <c r="L456" s="177"/>
      <c r="M456" s="177"/>
      <c r="N456" s="177"/>
      <c r="O456" s="177"/>
      <c r="P456" s="177"/>
      <c r="Q456" s="177"/>
      <c r="R456" s="177"/>
      <c r="S456" s="107"/>
      <c r="T456" s="521">
        <f t="shared" si="25"/>
        <v>0</v>
      </c>
      <c r="U456" s="177"/>
      <c r="V456" s="177"/>
      <c r="W456" s="177"/>
      <c r="X456" s="177"/>
      <c r="Y456" s="177"/>
      <c r="Z456" s="177"/>
      <c r="AA456" s="177"/>
      <c r="AB456" s="177"/>
      <c r="AC456" s="177"/>
      <c r="AD456" s="177"/>
      <c r="AE456" s="177"/>
      <c r="AF456" s="107"/>
      <c r="AG456" s="444">
        <f t="shared" si="26"/>
        <v>0</v>
      </c>
      <c r="AH456" s="177"/>
      <c r="AI456" s="177"/>
      <c r="AJ456" s="177"/>
      <c r="AK456" s="177"/>
      <c r="AL456" s="177"/>
      <c r="AM456" s="177"/>
      <c r="AN456" s="177"/>
      <c r="AO456" s="177"/>
      <c r="AP456" s="177"/>
      <c r="AQ456" s="177"/>
      <c r="AR456" s="177"/>
      <c r="AS456" s="107"/>
      <c r="AT456" s="444">
        <f t="shared" si="24"/>
        <v>0</v>
      </c>
      <c r="AU456" s="177"/>
      <c r="AV456" s="177"/>
      <c r="AW456" s="177"/>
      <c r="AX456" s="177"/>
      <c r="AY456" s="177"/>
      <c r="AZ456" s="177"/>
      <c r="BA456" s="177"/>
      <c r="BB456" s="177"/>
      <c r="BC456" s="177"/>
      <c r="BD456" s="177"/>
      <c r="BE456" s="228"/>
      <c r="BF456" s="237"/>
      <c r="BG456" s="229"/>
      <c r="BH456" s="229"/>
      <c r="BI456" s="108"/>
    </row>
    <row r="457" spans="1:61" s="100" customFormat="1" ht="15">
      <c r="A457" s="177"/>
      <c r="B457" s="177"/>
      <c r="C457" s="177"/>
      <c r="D457" s="177"/>
      <c r="E457" s="177"/>
      <c r="F457" s="177"/>
      <c r="G457" s="177"/>
      <c r="H457" s="177"/>
      <c r="I457" s="177"/>
      <c r="J457" s="177"/>
      <c r="K457" s="177"/>
      <c r="L457" s="177"/>
      <c r="M457" s="177"/>
      <c r="N457" s="177"/>
      <c r="O457" s="177"/>
      <c r="P457" s="177"/>
      <c r="Q457" s="177"/>
      <c r="R457" s="177"/>
      <c r="S457" s="107"/>
      <c r="T457" s="521">
        <f t="shared" si="25"/>
        <v>0</v>
      </c>
      <c r="U457" s="177"/>
      <c r="V457" s="177"/>
      <c r="W457" s="177"/>
      <c r="X457" s="177"/>
      <c r="Y457" s="177"/>
      <c r="Z457" s="177"/>
      <c r="AA457" s="177"/>
      <c r="AB457" s="177"/>
      <c r="AC457" s="177"/>
      <c r="AD457" s="177"/>
      <c r="AE457" s="177"/>
      <c r="AF457" s="107"/>
      <c r="AG457" s="444">
        <f t="shared" si="26"/>
        <v>0</v>
      </c>
      <c r="AH457" s="177"/>
      <c r="AI457" s="177"/>
      <c r="AJ457" s="177"/>
      <c r="AK457" s="177"/>
      <c r="AL457" s="177"/>
      <c r="AM457" s="177"/>
      <c r="AN457" s="177"/>
      <c r="AO457" s="177"/>
      <c r="AP457" s="177"/>
      <c r="AQ457" s="177"/>
      <c r="AR457" s="177"/>
      <c r="AS457" s="107"/>
      <c r="AT457" s="444">
        <f t="shared" si="24"/>
        <v>0</v>
      </c>
      <c r="AU457" s="177"/>
      <c r="AV457" s="177"/>
      <c r="AW457" s="177"/>
      <c r="AX457" s="177"/>
      <c r="AY457" s="177"/>
      <c r="AZ457" s="177"/>
      <c r="BA457" s="177"/>
      <c r="BB457" s="177"/>
      <c r="BC457" s="177"/>
      <c r="BD457" s="177"/>
      <c r="BE457" s="228"/>
      <c r="BF457" s="237"/>
      <c r="BG457" s="229"/>
      <c r="BH457" s="229"/>
      <c r="BI457" s="108"/>
    </row>
    <row r="458" spans="1:61" s="100" customFormat="1" ht="15">
      <c r="A458" s="177"/>
      <c r="B458" s="177"/>
      <c r="C458" s="177"/>
      <c r="D458" s="177"/>
      <c r="E458" s="177"/>
      <c r="F458" s="177"/>
      <c r="G458" s="177"/>
      <c r="H458" s="177"/>
      <c r="I458" s="177"/>
      <c r="J458" s="177"/>
      <c r="K458" s="177"/>
      <c r="L458" s="177"/>
      <c r="M458" s="177"/>
      <c r="N458" s="177"/>
      <c r="O458" s="177"/>
      <c r="P458" s="177"/>
      <c r="Q458" s="177"/>
      <c r="R458" s="177"/>
      <c r="S458" s="107"/>
      <c r="T458" s="521">
        <f t="shared" si="25"/>
        <v>0</v>
      </c>
      <c r="U458" s="177"/>
      <c r="V458" s="177"/>
      <c r="W458" s="177"/>
      <c r="X458" s="177"/>
      <c r="Y458" s="177"/>
      <c r="Z458" s="177"/>
      <c r="AA458" s="177"/>
      <c r="AB458" s="177"/>
      <c r="AC458" s="177"/>
      <c r="AD458" s="177"/>
      <c r="AE458" s="177"/>
      <c r="AF458" s="107"/>
      <c r="AG458" s="444">
        <f t="shared" si="26"/>
        <v>0</v>
      </c>
      <c r="AH458" s="177"/>
      <c r="AI458" s="177"/>
      <c r="AJ458" s="177"/>
      <c r="AK458" s="177"/>
      <c r="AL458" s="177"/>
      <c r="AM458" s="177"/>
      <c r="AN458" s="177"/>
      <c r="AO458" s="177"/>
      <c r="AP458" s="177"/>
      <c r="AQ458" s="177"/>
      <c r="AR458" s="177"/>
      <c r="AS458" s="107"/>
      <c r="AT458" s="444">
        <f t="shared" si="24"/>
        <v>0</v>
      </c>
      <c r="AU458" s="177"/>
      <c r="AV458" s="177"/>
      <c r="AW458" s="177"/>
      <c r="AX458" s="177"/>
      <c r="AY458" s="177"/>
      <c r="AZ458" s="177"/>
      <c r="BA458" s="177"/>
      <c r="BB458" s="177"/>
      <c r="BC458" s="177"/>
      <c r="BD458" s="177"/>
      <c r="BE458" s="228"/>
      <c r="BF458" s="237"/>
      <c r="BG458" s="229"/>
      <c r="BH458" s="229"/>
      <c r="BI458" s="108"/>
    </row>
    <row r="459" spans="1:61" s="100" customFormat="1" ht="15">
      <c r="A459" s="177"/>
      <c r="B459" s="177"/>
      <c r="C459" s="177"/>
      <c r="D459" s="177"/>
      <c r="E459" s="177"/>
      <c r="F459" s="177"/>
      <c r="G459" s="177"/>
      <c r="H459" s="177"/>
      <c r="I459" s="177"/>
      <c r="J459" s="177"/>
      <c r="K459" s="177"/>
      <c r="L459" s="177"/>
      <c r="M459" s="177"/>
      <c r="N459" s="177"/>
      <c r="O459" s="177"/>
      <c r="P459" s="177"/>
      <c r="Q459" s="177"/>
      <c r="R459" s="177"/>
      <c r="S459" s="107"/>
      <c r="T459" s="521">
        <f t="shared" si="25"/>
        <v>0</v>
      </c>
      <c r="U459" s="177"/>
      <c r="V459" s="177"/>
      <c r="W459" s="177"/>
      <c r="X459" s="177"/>
      <c r="Y459" s="177"/>
      <c r="Z459" s="177"/>
      <c r="AA459" s="177"/>
      <c r="AB459" s="177"/>
      <c r="AC459" s="177"/>
      <c r="AD459" s="177"/>
      <c r="AE459" s="177"/>
      <c r="AF459" s="107"/>
      <c r="AG459" s="444">
        <f t="shared" si="26"/>
        <v>0</v>
      </c>
      <c r="AH459" s="177"/>
      <c r="AI459" s="177"/>
      <c r="AJ459" s="177"/>
      <c r="AK459" s="177"/>
      <c r="AL459" s="177"/>
      <c r="AM459" s="177"/>
      <c r="AN459" s="177"/>
      <c r="AO459" s="177"/>
      <c r="AP459" s="177"/>
      <c r="AQ459" s="177"/>
      <c r="AR459" s="177"/>
      <c r="AS459" s="107"/>
      <c r="AT459" s="444">
        <f t="shared" si="24"/>
        <v>0</v>
      </c>
      <c r="AU459" s="177"/>
      <c r="AV459" s="177"/>
      <c r="AW459" s="177"/>
      <c r="AX459" s="177"/>
      <c r="AY459" s="177"/>
      <c r="AZ459" s="177"/>
      <c r="BA459" s="177"/>
      <c r="BB459" s="177"/>
      <c r="BC459" s="177"/>
      <c r="BD459" s="177"/>
      <c r="BE459" s="228"/>
      <c r="BF459" s="237"/>
      <c r="BG459" s="229"/>
      <c r="BH459" s="229"/>
      <c r="BI459" s="108"/>
    </row>
    <row r="460" spans="1:61" s="100" customFormat="1" ht="15">
      <c r="A460" s="177"/>
      <c r="B460" s="177"/>
      <c r="C460" s="177"/>
      <c r="D460" s="177"/>
      <c r="E460" s="177"/>
      <c r="F460" s="177"/>
      <c r="G460" s="177"/>
      <c r="H460" s="177"/>
      <c r="I460" s="177"/>
      <c r="J460" s="177"/>
      <c r="K460" s="177"/>
      <c r="L460" s="177"/>
      <c r="M460" s="177"/>
      <c r="N460" s="177"/>
      <c r="O460" s="177"/>
      <c r="P460" s="177"/>
      <c r="Q460" s="177"/>
      <c r="R460" s="177"/>
      <c r="S460" s="107"/>
      <c r="T460" s="521">
        <f t="shared" si="25"/>
        <v>0</v>
      </c>
      <c r="U460" s="177"/>
      <c r="V460" s="177"/>
      <c r="W460" s="177"/>
      <c r="X460" s="177"/>
      <c r="Y460" s="177"/>
      <c r="Z460" s="177"/>
      <c r="AA460" s="177"/>
      <c r="AB460" s="177"/>
      <c r="AC460" s="177"/>
      <c r="AD460" s="177"/>
      <c r="AE460" s="177"/>
      <c r="AF460" s="107"/>
      <c r="AG460" s="444">
        <f t="shared" si="26"/>
        <v>0</v>
      </c>
      <c r="AH460" s="177"/>
      <c r="AI460" s="177"/>
      <c r="AJ460" s="177"/>
      <c r="AK460" s="177"/>
      <c r="AL460" s="177"/>
      <c r="AM460" s="177"/>
      <c r="AN460" s="177"/>
      <c r="AO460" s="177"/>
      <c r="AP460" s="177"/>
      <c r="AQ460" s="177"/>
      <c r="AR460" s="177"/>
      <c r="AS460" s="107"/>
      <c r="AT460" s="444">
        <f t="shared" si="24"/>
        <v>0</v>
      </c>
      <c r="AU460" s="177"/>
      <c r="AV460" s="177"/>
      <c r="AW460" s="177"/>
      <c r="AX460" s="177"/>
      <c r="AY460" s="177"/>
      <c r="AZ460" s="177"/>
      <c r="BA460" s="177"/>
      <c r="BB460" s="177"/>
      <c r="BC460" s="177"/>
      <c r="BD460" s="177"/>
      <c r="BE460" s="228"/>
      <c r="BF460" s="237"/>
      <c r="BG460" s="229"/>
      <c r="BH460" s="229"/>
      <c r="BI460" s="108"/>
    </row>
    <row r="461" spans="1:61" s="100" customFormat="1" ht="15">
      <c r="A461" s="177"/>
      <c r="B461" s="177"/>
      <c r="C461" s="177"/>
      <c r="D461" s="177"/>
      <c r="E461" s="177"/>
      <c r="F461" s="177"/>
      <c r="G461" s="177"/>
      <c r="H461" s="177"/>
      <c r="I461" s="177"/>
      <c r="J461" s="177"/>
      <c r="K461" s="177"/>
      <c r="L461" s="177"/>
      <c r="M461" s="177"/>
      <c r="N461" s="177"/>
      <c r="O461" s="177"/>
      <c r="P461" s="177"/>
      <c r="Q461" s="177"/>
      <c r="R461" s="177"/>
      <c r="S461" s="107"/>
      <c r="T461" s="521">
        <f t="shared" si="25"/>
        <v>0</v>
      </c>
      <c r="U461" s="177"/>
      <c r="V461" s="177"/>
      <c r="W461" s="177"/>
      <c r="X461" s="177"/>
      <c r="Y461" s="177"/>
      <c r="Z461" s="177"/>
      <c r="AA461" s="177"/>
      <c r="AB461" s="177"/>
      <c r="AC461" s="177"/>
      <c r="AD461" s="177"/>
      <c r="AE461" s="177"/>
      <c r="AF461" s="107"/>
      <c r="AG461" s="444">
        <f t="shared" si="26"/>
        <v>0</v>
      </c>
      <c r="AH461" s="177"/>
      <c r="AI461" s="177"/>
      <c r="AJ461" s="177"/>
      <c r="AK461" s="177"/>
      <c r="AL461" s="177"/>
      <c r="AM461" s="177"/>
      <c r="AN461" s="177"/>
      <c r="AO461" s="177"/>
      <c r="AP461" s="177"/>
      <c r="AQ461" s="177"/>
      <c r="AR461" s="177"/>
      <c r="AS461" s="107"/>
      <c r="AT461" s="444">
        <f t="shared" si="24"/>
        <v>0</v>
      </c>
      <c r="AU461" s="177"/>
      <c r="AV461" s="177"/>
      <c r="AW461" s="177"/>
      <c r="AX461" s="177"/>
      <c r="AY461" s="177"/>
      <c r="AZ461" s="177"/>
      <c r="BA461" s="177"/>
      <c r="BB461" s="177"/>
      <c r="BC461" s="177"/>
      <c r="BD461" s="177"/>
      <c r="BE461" s="228"/>
      <c r="BF461" s="237"/>
      <c r="BG461" s="229"/>
      <c r="BH461" s="229"/>
      <c r="BI461" s="108"/>
    </row>
    <row r="462" spans="1:61" s="100" customFormat="1" ht="15">
      <c r="A462" s="177"/>
      <c r="B462" s="177"/>
      <c r="C462" s="177"/>
      <c r="D462" s="177"/>
      <c r="E462" s="177"/>
      <c r="F462" s="177"/>
      <c r="G462" s="177"/>
      <c r="H462" s="177"/>
      <c r="I462" s="177"/>
      <c r="J462" s="177"/>
      <c r="K462" s="177"/>
      <c r="L462" s="177"/>
      <c r="M462" s="177"/>
      <c r="N462" s="177"/>
      <c r="O462" s="177"/>
      <c r="P462" s="177"/>
      <c r="Q462" s="177"/>
      <c r="R462" s="177"/>
      <c r="S462" s="107"/>
      <c r="T462" s="521">
        <f t="shared" si="25"/>
        <v>0</v>
      </c>
      <c r="U462" s="177"/>
      <c r="V462" s="177"/>
      <c r="W462" s="177"/>
      <c r="X462" s="177"/>
      <c r="Y462" s="177"/>
      <c r="Z462" s="177"/>
      <c r="AA462" s="177"/>
      <c r="AB462" s="177"/>
      <c r="AC462" s="177"/>
      <c r="AD462" s="177"/>
      <c r="AE462" s="177"/>
      <c r="AF462" s="107"/>
      <c r="AG462" s="444">
        <f t="shared" si="26"/>
        <v>0</v>
      </c>
      <c r="AH462" s="177"/>
      <c r="AI462" s="177"/>
      <c r="AJ462" s="177"/>
      <c r="AK462" s="177"/>
      <c r="AL462" s="177"/>
      <c r="AM462" s="177"/>
      <c r="AN462" s="177"/>
      <c r="AO462" s="177"/>
      <c r="AP462" s="177"/>
      <c r="AQ462" s="177"/>
      <c r="AR462" s="177"/>
      <c r="AS462" s="107"/>
      <c r="AT462" s="444">
        <f t="shared" si="24"/>
        <v>0</v>
      </c>
      <c r="AU462" s="177"/>
      <c r="AV462" s="177"/>
      <c r="AW462" s="177"/>
      <c r="AX462" s="177"/>
      <c r="AY462" s="177"/>
      <c r="AZ462" s="177"/>
      <c r="BA462" s="177"/>
      <c r="BB462" s="177"/>
      <c r="BC462" s="177"/>
      <c r="BD462" s="177"/>
      <c r="BE462" s="228"/>
      <c r="BF462" s="237"/>
      <c r="BG462" s="229"/>
      <c r="BH462" s="229"/>
      <c r="BI462" s="108"/>
    </row>
    <row r="463" spans="1:61" s="100" customFormat="1" ht="15">
      <c r="A463" s="177"/>
      <c r="B463" s="177"/>
      <c r="C463" s="177"/>
      <c r="D463" s="177"/>
      <c r="E463" s="177"/>
      <c r="F463" s="177"/>
      <c r="G463" s="177"/>
      <c r="H463" s="177"/>
      <c r="I463" s="177"/>
      <c r="J463" s="177"/>
      <c r="K463" s="177"/>
      <c r="L463" s="177"/>
      <c r="M463" s="177"/>
      <c r="N463" s="177"/>
      <c r="O463" s="177"/>
      <c r="P463" s="177"/>
      <c r="Q463" s="177"/>
      <c r="R463" s="177"/>
      <c r="S463" s="107"/>
      <c r="T463" s="521">
        <f t="shared" si="25"/>
        <v>0</v>
      </c>
      <c r="U463" s="177"/>
      <c r="V463" s="177"/>
      <c r="W463" s="177"/>
      <c r="X463" s="177"/>
      <c r="Y463" s="177"/>
      <c r="Z463" s="177"/>
      <c r="AA463" s="177"/>
      <c r="AB463" s="177"/>
      <c r="AC463" s="177"/>
      <c r="AD463" s="177"/>
      <c r="AE463" s="177"/>
      <c r="AF463" s="107"/>
      <c r="AG463" s="444">
        <f t="shared" si="26"/>
        <v>0</v>
      </c>
      <c r="AH463" s="177"/>
      <c r="AI463" s="177"/>
      <c r="AJ463" s="177"/>
      <c r="AK463" s="177"/>
      <c r="AL463" s="177"/>
      <c r="AM463" s="177"/>
      <c r="AN463" s="177"/>
      <c r="AO463" s="177"/>
      <c r="AP463" s="177"/>
      <c r="AQ463" s="177"/>
      <c r="AR463" s="177"/>
      <c r="AS463" s="107"/>
      <c r="AT463" s="444">
        <f t="shared" si="24"/>
        <v>0</v>
      </c>
      <c r="AU463" s="177"/>
      <c r="AV463" s="177"/>
      <c r="AW463" s="177"/>
      <c r="AX463" s="177"/>
      <c r="AY463" s="177"/>
      <c r="AZ463" s="177"/>
      <c r="BA463" s="177"/>
      <c r="BB463" s="177"/>
      <c r="BC463" s="177"/>
      <c r="BD463" s="177"/>
      <c r="BE463" s="228"/>
      <c r="BF463" s="237"/>
      <c r="BG463" s="229"/>
      <c r="BH463" s="229"/>
      <c r="BI463" s="108"/>
    </row>
    <row r="464" spans="1:61" s="100" customFormat="1" ht="15">
      <c r="A464" s="177"/>
      <c r="B464" s="177"/>
      <c r="C464" s="177"/>
      <c r="D464" s="177"/>
      <c r="E464" s="177"/>
      <c r="F464" s="177"/>
      <c r="G464" s="177"/>
      <c r="H464" s="177"/>
      <c r="I464" s="177"/>
      <c r="J464" s="177"/>
      <c r="K464" s="177"/>
      <c r="L464" s="177"/>
      <c r="M464" s="177"/>
      <c r="N464" s="177"/>
      <c r="O464" s="177"/>
      <c r="P464" s="177"/>
      <c r="Q464" s="177"/>
      <c r="R464" s="177"/>
      <c r="S464" s="107"/>
      <c r="T464" s="521">
        <f t="shared" si="25"/>
        <v>0</v>
      </c>
      <c r="U464" s="177"/>
      <c r="V464" s="177"/>
      <c r="W464" s="177"/>
      <c r="X464" s="177"/>
      <c r="Y464" s="177"/>
      <c r="Z464" s="177"/>
      <c r="AA464" s="177"/>
      <c r="AB464" s="177"/>
      <c r="AC464" s="177"/>
      <c r="AD464" s="177"/>
      <c r="AE464" s="177"/>
      <c r="AF464" s="107"/>
      <c r="AG464" s="444">
        <f t="shared" si="26"/>
        <v>0</v>
      </c>
      <c r="AH464" s="177"/>
      <c r="AI464" s="177"/>
      <c r="AJ464" s="177"/>
      <c r="AK464" s="177"/>
      <c r="AL464" s="177"/>
      <c r="AM464" s="177"/>
      <c r="AN464" s="177"/>
      <c r="AO464" s="177"/>
      <c r="AP464" s="177"/>
      <c r="AQ464" s="177"/>
      <c r="AR464" s="177"/>
      <c r="AS464" s="107"/>
      <c r="AT464" s="444">
        <f t="shared" si="24"/>
        <v>0</v>
      </c>
      <c r="AU464" s="177"/>
      <c r="AV464" s="177"/>
      <c r="AW464" s="177"/>
      <c r="AX464" s="177"/>
      <c r="AY464" s="177"/>
      <c r="AZ464" s="177"/>
      <c r="BA464" s="177"/>
      <c r="BB464" s="177"/>
      <c r="BC464" s="177"/>
      <c r="BD464" s="177"/>
      <c r="BE464" s="228"/>
      <c r="BF464" s="237"/>
      <c r="BG464" s="229"/>
      <c r="BH464" s="229"/>
      <c r="BI464" s="108"/>
    </row>
    <row r="465" spans="1:61" s="100" customFormat="1" ht="15">
      <c r="A465" s="177"/>
      <c r="B465" s="177"/>
      <c r="C465" s="177"/>
      <c r="D465" s="177"/>
      <c r="E465" s="177"/>
      <c r="F465" s="177"/>
      <c r="G465" s="177"/>
      <c r="H465" s="177"/>
      <c r="I465" s="177"/>
      <c r="J465" s="177"/>
      <c r="K465" s="177"/>
      <c r="L465" s="177"/>
      <c r="M465" s="177"/>
      <c r="N465" s="177"/>
      <c r="O465" s="177"/>
      <c r="P465" s="177"/>
      <c r="Q465" s="177"/>
      <c r="R465" s="177"/>
      <c r="S465" s="107"/>
      <c r="T465" s="521">
        <f t="shared" si="25"/>
        <v>0</v>
      </c>
      <c r="U465" s="177"/>
      <c r="V465" s="177"/>
      <c r="W465" s="177"/>
      <c r="X465" s="177"/>
      <c r="Y465" s="177"/>
      <c r="Z465" s="177"/>
      <c r="AA465" s="177"/>
      <c r="AB465" s="177"/>
      <c r="AC465" s="177"/>
      <c r="AD465" s="177"/>
      <c r="AE465" s="177"/>
      <c r="AF465" s="107"/>
      <c r="AG465" s="444">
        <f t="shared" si="26"/>
        <v>0</v>
      </c>
      <c r="AH465" s="177"/>
      <c r="AI465" s="177"/>
      <c r="AJ465" s="177"/>
      <c r="AK465" s="177"/>
      <c r="AL465" s="177"/>
      <c r="AM465" s="177"/>
      <c r="AN465" s="177"/>
      <c r="AO465" s="177"/>
      <c r="AP465" s="177"/>
      <c r="AQ465" s="177"/>
      <c r="AR465" s="177"/>
      <c r="AS465" s="107"/>
      <c r="AT465" s="444">
        <f t="shared" si="24"/>
        <v>0</v>
      </c>
      <c r="AU465" s="177"/>
      <c r="AV465" s="177"/>
      <c r="AW465" s="177"/>
      <c r="AX465" s="177"/>
      <c r="AY465" s="177"/>
      <c r="AZ465" s="177"/>
      <c r="BA465" s="177"/>
      <c r="BB465" s="177"/>
      <c r="BC465" s="177"/>
      <c r="BD465" s="177"/>
      <c r="BE465" s="228"/>
      <c r="BF465" s="237"/>
      <c r="BG465" s="229"/>
      <c r="BH465" s="229"/>
      <c r="BI465" s="108"/>
    </row>
    <row r="466" spans="1:61" s="100" customFormat="1" ht="15">
      <c r="A466" s="177"/>
      <c r="B466" s="177"/>
      <c r="C466" s="177"/>
      <c r="D466" s="177"/>
      <c r="E466" s="177"/>
      <c r="F466" s="177"/>
      <c r="G466" s="177"/>
      <c r="H466" s="177"/>
      <c r="I466" s="177"/>
      <c r="J466" s="177"/>
      <c r="K466" s="177"/>
      <c r="L466" s="177"/>
      <c r="M466" s="177"/>
      <c r="N466" s="177"/>
      <c r="O466" s="177"/>
      <c r="P466" s="177"/>
      <c r="Q466" s="177"/>
      <c r="R466" s="177"/>
      <c r="S466" s="107"/>
      <c r="T466" s="521">
        <f t="shared" si="25"/>
        <v>0</v>
      </c>
      <c r="U466" s="177"/>
      <c r="V466" s="177"/>
      <c r="W466" s="177"/>
      <c r="X466" s="177"/>
      <c r="Y466" s="177"/>
      <c r="Z466" s="177"/>
      <c r="AA466" s="177"/>
      <c r="AB466" s="177"/>
      <c r="AC466" s="177"/>
      <c r="AD466" s="177"/>
      <c r="AE466" s="177"/>
      <c r="AF466" s="107"/>
      <c r="AG466" s="444">
        <f t="shared" si="26"/>
        <v>0</v>
      </c>
      <c r="AH466" s="177"/>
      <c r="AI466" s="177"/>
      <c r="AJ466" s="177"/>
      <c r="AK466" s="177"/>
      <c r="AL466" s="177"/>
      <c r="AM466" s="177"/>
      <c r="AN466" s="177"/>
      <c r="AO466" s="177"/>
      <c r="AP466" s="177"/>
      <c r="AQ466" s="177"/>
      <c r="AR466" s="177"/>
      <c r="AS466" s="107"/>
      <c r="AT466" s="444">
        <f t="shared" si="24"/>
        <v>0</v>
      </c>
      <c r="AU466" s="177"/>
      <c r="AV466" s="177"/>
      <c r="AW466" s="177"/>
      <c r="AX466" s="177"/>
      <c r="AY466" s="177"/>
      <c r="AZ466" s="177"/>
      <c r="BA466" s="177"/>
      <c r="BB466" s="177"/>
      <c r="BC466" s="177"/>
      <c r="BD466" s="177"/>
      <c r="BE466" s="228"/>
      <c r="BF466" s="237"/>
      <c r="BG466" s="229"/>
      <c r="BH466" s="229"/>
      <c r="BI466" s="108"/>
    </row>
    <row r="467" spans="1:61" s="100" customFormat="1" ht="15">
      <c r="A467" s="177"/>
      <c r="B467" s="177"/>
      <c r="C467" s="177"/>
      <c r="D467" s="177"/>
      <c r="E467" s="177"/>
      <c r="F467" s="177"/>
      <c r="G467" s="177"/>
      <c r="H467" s="177"/>
      <c r="I467" s="177"/>
      <c r="J467" s="177"/>
      <c r="K467" s="177"/>
      <c r="L467" s="177"/>
      <c r="M467" s="177"/>
      <c r="N467" s="177"/>
      <c r="O467" s="177"/>
      <c r="P467" s="177"/>
      <c r="Q467" s="177"/>
      <c r="R467" s="177"/>
      <c r="S467" s="107"/>
      <c r="T467" s="521">
        <f t="shared" si="25"/>
        <v>0</v>
      </c>
      <c r="U467" s="177"/>
      <c r="V467" s="177"/>
      <c r="W467" s="177"/>
      <c r="X467" s="177"/>
      <c r="Y467" s="177"/>
      <c r="Z467" s="177"/>
      <c r="AA467" s="177"/>
      <c r="AB467" s="177"/>
      <c r="AC467" s="177"/>
      <c r="AD467" s="177"/>
      <c r="AE467" s="177"/>
      <c r="AF467" s="107"/>
      <c r="AG467" s="444">
        <f t="shared" si="26"/>
        <v>0</v>
      </c>
      <c r="AH467" s="177"/>
      <c r="AI467" s="177"/>
      <c r="AJ467" s="177"/>
      <c r="AK467" s="177"/>
      <c r="AL467" s="177"/>
      <c r="AM467" s="177"/>
      <c r="AN467" s="177"/>
      <c r="AO467" s="177"/>
      <c r="AP467" s="177"/>
      <c r="AQ467" s="177"/>
      <c r="AR467" s="177"/>
      <c r="AS467" s="107"/>
      <c r="AT467" s="444">
        <f t="shared" si="24"/>
        <v>0</v>
      </c>
      <c r="AU467" s="177"/>
      <c r="AV467" s="177"/>
      <c r="AW467" s="177"/>
      <c r="AX467" s="177"/>
      <c r="AY467" s="177"/>
      <c r="AZ467" s="177"/>
      <c r="BA467" s="177"/>
      <c r="BB467" s="177"/>
      <c r="BC467" s="177"/>
      <c r="BD467" s="177"/>
      <c r="BE467" s="228"/>
      <c r="BF467" s="237"/>
      <c r="BG467" s="229"/>
      <c r="BH467" s="229"/>
      <c r="BI467" s="108"/>
    </row>
    <row r="468" spans="1:61" s="100" customFormat="1" ht="15">
      <c r="A468" s="177"/>
      <c r="B468" s="177"/>
      <c r="C468" s="177"/>
      <c r="D468" s="177"/>
      <c r="E468" s="177"/>
      <c r="F468" s="177"/>
      <c r="G468" s="177"/>
      <c r="H468" s="177"/>
      <c r="I468" s="177"/>
      <c r="J468" s="177"/>
      <c r="K468" s="177"/>
      <c r="L468" s="177"/>
      <c r="M468" s="177"/>
      <c r="N468" s="177"/>
      <c r="O468" s="177"/>
      <c r="P468" s="177"/>
      <c r="Q468" s="177"/>
      <c r="R468" s="177"/>
      <c r="S468" s="107"/>
      <c r="T468" s="521">
        <f t="shared" si="25"/>
        <v>0</v>
      </c>
      <c r="U468" s="177"/>
      <c r="V468" s="177"/>
      <c r="W468" s="177"/>
      <c r="X468" s="177"/>
      <c r="Y468" s="177"/>
      <c r="Z468" s="177"/>
      <c r="AA468" s="177"/>
      <c r="AB468" s="177"/>
      <c r="AC468" s="177"/>
      <c r="AD468" s="177"/>
      <c r="AE468" s="177"/>
      <c r="AF468" s="107"/>
      <c r="AG468" s="444">
        <f t="shared" si="26"/>
        <v>0</v>
      </c>
      <c r="AH468" s="177"/>
      <c r="AI468" s="177"/>
      <c r="AJ468" s="177"/>
      <c r="AK468" s="177"/>
      <c r="AL468" s="177"/>
      <c r="AM468" s="177"/>
      <c r="AN468" s="177"/>
      <c r="AO468" s="177"/>
      <c r="AP468" s="177"/>
      <c r="AQ468" s="177"/>
      <c r="AR468" s="177"/>
      <c r="AS468" s="107"/>
      <c r="AT468" s="444">
        <f t="shared" si="24"/>
        <v>0</v>
      </c>
      <c r="AU468" s="177"/>
      <c r="AV468" s="177"/>
      <c r="AW468" s="177"/>
      <c r="AX468" s="177"/>
      <c r="AY468" s="177"/>
      <c r="AZ468" s="177"/>
      <c r="BA468" s="177"/>
      <c r="BB468" s="177"/>
      <c r="BC468" s="177"/>
      <c r="BD468" s="177"/>
      <c r="BE468" s="228"/>
      <c r="BF468" s="237"/>
      <c r="BG468" s="229"/>
      <c r="BH468" s="229"/>
      <c r="BI468" s="108"/>
    </row>
    <row r="469" spans="1:61" s="100" customFormat="1" ht="15">
      <c r="A469" s="177"/>
      <c r="B469" s="177"/>
      <c r="C469" s="177"/>
      <c r="D469" s="177"/>
      <c r="E469" s="177"/>
      <c r="F469" s="177"/>
      <c r="G469" s="177"/>
      <c r="H469" s="177"/>
      <c r="I469" s="177"/>
      <c r="J469" s="177"/>
      <c r="K469" s="177"/>
      <c r="L469" s="177"/>
      <c r="M469" s="177"/>
      <c r="N469" s="177"/>
      <c r="O469" s="177"/>
      <c r="P469" s="177"/>
      <c r="Q469" s="177"/>
      <c r="R469" s="177"/>
      <c r="S469" s="107"/>
      <c r="T469" s="521">
        <f t="shared" si="25"/>
        <v>0</v>
      </c>
      <c r="U469" s="177"/>
      <c r="V469" s="177"/>
      <c r="W469" s="177"/>
      <c r="X469" s="177"/>
      <c r="Y469" s="177"/>
      <c r="Z469" s="177"/>
      <c r="AA469" s="177"/>
      <c r="AB469" s="177"/>
      <c r="AC469" s="177"/>
      <c r="AD469" s="177"/>
      <c r="AE469" s="177"/>
      <c r="AF469" s="107"/>
      <c r="AG469" s="444">
        <f t="shared" si="26"/>
        <v>0</v>
      </c>
      <c r="AH469" s="177"/>
      <c r="AI469" s="177"/>
      <c r="AJ469" s="177"/>
      <c r="AK469" s="177"/>
      <c r="AL469" s="177"/>
      <c r="AM469" s="177"/>
      <c r="AN469" s="177"/>
      <c r="AO469" s="177"/>
      <c r="AP469" s="177"/>
      <c r="AQ469" s="177"/>
      <c r="AR469" s="177"/>
      <c r="AS469" s="107"/>
      <c r="AT469" s="444">
        <f t="shared" si="24"/>
        <v>0</v>
      </c>
      <c r="AU469" s="177"/>
      <c r="AV469" s="177"/>
      <c r="AW469" s="177"/>
      <c r="AX469" s="177"/>
      <c r="AY469" s="177"/>
      <c r="AZ469" s="177"/>
      <c r="BA469" s="177"/>
      <c r="BB469" s="177"/>
      <c r="BC469" s="177"/>
      <c r="BD469" s="177"/>
      <c r="BE469" s="228"/>
      <c r="BF469" s="237"/>
      <c r="BG469" s="229"/>
      <c r="BH469" s="229"/>
      <c r="BI469" s="108"/>
    </row>
    <row r="470" spans="1:61" s="100" customFormat="1" ht="15">
      <c r="A470" s="177"/>
      <c r="B470" s="177"/>
      <c r="C470" s="177"/>
      <c r="D470" s="177"/>
      <c r="E470" s="177"/>
      <c r="F470" s="177"/>
      <c r="G470" s="177"/>
      <c r="H470" s="177"/>
      <c r="I470" s="177"/>
      <c r="J470" s="177"/>
      <c r="K470" s="177"/>
      <c r="L470" s="177"/>
      <c r="M470" s="177"/>
      <c r="N470" s="177"/>
      <c r="O470" s="177"/>
      <c r="P470" s="177"/>
      <c r="Q470" s="177"/>
      <c r="R470" s="177"/>
      <c r="S470" s="107"/>
      <c r="T470" s="521">
        <f t="shared" si="25"/>
        <v>0</v>
      </c>
      <c r="U470" s="177"/>
      <c r="V470" s="177"/>
      <c r="W470" s="177"/>
      <c r="X470" s="177"/>
      <c r="Y470" s="177"/>
      <c r="Z470" s="177"/>
      <c r="AA470" s="177"/>
      <c r="AB470" s="177"/>
      <c r="AC470" s="177"/>
      <c r="AD470" s="177"/>
      <c r="AE470" s="177"/>
      <c r="AF470" s="107"/>
      <c r="AG470" s="444">
        <f t="shared" si="26"/>
        <v>0</v>
      </c>
      <c r="AH470" s="177"/>
      <c r="AI470" s="177"/>
      <c r="AJ470" s="177"/>
      <c r="AK470" s="177"/>
      <c r="AL470" s="177"/>
      <c r="AM470" s="177"/>
      <c r="AN470" s="177"/>
      <c r="AO470" s="177"/>
      <c r="AP470" s="177"/>
      <c r="AQ470" s="177"/>
      <c r="AR470" s="177"/>
      <c r="AS470" s="107"/>
      <c r="AT470" s="444">
        <f t="shared" si="24"/>
        <v>0</v>
      </c>
      <c r="AU470" s="177"/>
      <c r="AV470" s="177"/>
      <c r="AW470" s="177"/>
      <c r="AX470" s="177"/>
      <c r="AY470" s="177"/>
      <c r="AZ470" s="177"/>
      <c r="BA470" s="177"/>
      <c r="BB470" s="177"/>
      <c r="BC470" s="177"/>
      <c r="BD470" s="177"/>
      <c r="BE470" s="228"/>
      <c r="BF470" s="237"/>
      <c r="BG470" s="229"/>
      <c r="BH470" s="229"/>
      <c r="BI470" s="108"/>
    </row>
    <row r="471" spans="1:61" s="100" customFormat="1" ht="15">
      <c r="A471" s="177"/>
      <c r="B471" s="177"/>
      <c r="C471" s="177"/>
      <c r="D471" s="177"/>
      <c r="E471" s="177"/>
      <c r="F471" s="177"/>
      <c r="G471" s="177"/>
      <c r="H471" s="177"/>
      <c r="I471" s="177"/>
      <c r="J471" s="177"/>
      <c r="K471" s="177"/>
      <c r="L471" s="177"/>
      <c r="M471" s="177"/>
      <c r="N471" s="177"/>
      <c r="O471" s="177"/>
      <c r="P471" s="177"/>
      <c r="Q471" s="177"/>
      <c r="R471" s="177"/>
      <c r="S471" s="107"/>
      <c r="T471" s="521">
        <f t="shared" si="25"/>
        <v>0</v>
      </c>
      <c r="U471" s="177"/>
      <c r="V471" s="177"/>
      <c r="W471" s="177"/>
      <c r="X471" s="177"/>
      <c r="Y471" s="177"/>
      <c r="Z471" s="177"/>
      <c r="AA471" s="177"/>
      <c r="AB471" s="177"/>
      <c r="AC471" s="177"/>
      <c r="AD471" s="177"/>
      <c r="AE471" s="177"/>
      <c r="AF471" s="107"/>
      <c r="AG471" s="444">
        <f t="shared" si="26"/>
        <v>0</v>
      </c>
      <c r="AH471" s="177"/>
      <c r="AI471" s="177"/>
      <c r="AJ471" s="177"/>
      <c r="AK471" s="177"/>
      <c r="AL471" s="177"/>
      <c r="AM471" s="177"/>
      <c r="AN471" s="177"/>
      <c r="AO471" s="177"/>
      <c r="AP471" s="177"/>
      <c r="AQ471" s="177"/>
      <c r="AR471" s="177"/>
      <c r="AS471" s="107"/>
      <c r="AT471" s="444">
        <f t="shared" si="24"/>
        <v>0</v>
      </c>
      <c r="AU471" s="177"/>
      <c r="AV471" s="177"/>
      <c r="AW471" s="177"/>
      <c r="AX471" s="177"/>
      <c r="AY471" s="177"/>
      <c r="AZ471" s="177"/>
      <c r="BA471" s="177"/>
      <c r="BB471" s="177"/>
      <c r="BC471" s="177"/>
      <c r="BD471" s="177"/>
      <c r="BE471" s="228"/>
      <c r="BF471" s="237"/>
      <c r="BG471" s="229"/>
      <c r="BH471" s="229"/>
      <c r="BI471" s="108"/>
    </row>
    <row r="472" spans="1:61" s="100" customFormat="1" ht="15">
      <c r="A472" s="177"/>
      <c r="B472" s="177"/>
      <c r="C472" s="177"/>
      <c r="D472" s="177"/>
      <c r="E472" s="177"/>
      <c r="F472" s="177"/>
      <c r="G472" s="177"/>
      <c r="H472" s="177"/>
      <c r="I472" s="177"/>
      <c r="J472" s="177"/>
      <c r="K472" s="177"/>
      <c r="L472" s="177"/>
      <c r="M472" s="177"/>
      <c r="N472" s="177"/>
      <c r="O472" s="177"/>
      <c r="P472" s="177"/>
      <c r="Q472" s="177"/>
      <c r="R472" s="177"/>
      <c r="S472" s="107"/>
      <c r="T472" s="521">
        <f t="shared" si="25"/>
        <v>0</v>
      </c>
      <c r="U472" s="177"/>
      <c r="V472" s="177"/>
      <c r="W472" s="177"/>
      <c r="X472" s="177"/>
      <c r="Y472" s="177"/>
      <c r="Z472" s="177"/>
      <c r="AA472" s="177"/>
      <c r="AB472" s="177"/>
      <c r="AC472" s="177"/>
      <c r="AD472" s="177"/>
      <c r="AE472" s="177"/>
      <c r="AF472" s="107"/>
      <c r="AG472" s="444">
        <f t="shared" si="26"/>
        <v>0</v>
      </c>
      <c r="AH472" s="177"/>
      <c r="AI472" s="177"/>
      <c r="AJ472" s="177"/>
      <c r="AK472" s="177"/>
      <c r="AL472" s="177"/>
      <c r="AM472" s="177"/>
      <c r="AN472" s="177"/>
      <c r="AO472" s="177"/>
      <c r="AP472" s="177"/>
      <c r="AQ472" s="177"/>
      <c r="AR472" s="177"/>
      <c r="AS472" s="107"/>
      <c r="AT472" s="444">
        <f t="shared" si="24"/>
        <v>0</v>
      </c>
      <c r="AU472" s="177"/>
      <c r="AV472" s="177"/>
      <c r="AW472" s="177"/>
      <c r="AX472" s="177"/>
      <c r="AY472" s="177"/>
      <c r="AZ472" s="177"/>
      <c r="BA472" s="177"/>
      <c r="BB472" s="177"/>
      <c r="BC472" s="177"/>
      <c r="BD472" s="177"/>
      <c r="BE472" s="228"/>
      <c r="BF472" s="237"/>
      <c r="BG472" s="229"/>
      <c r="BH472" s="229"/>
      <c r="BI472" s="108"/>
    </row>
    <row r="473" spans="1:61" s="100" customFormat="1" ht="15">
      <c r="A473" s="177"/>
      <c r="B473" s="177"/>
      <c r="C473" s="177"/>
      <c r="D473" s="177"/>
      <c r="E473" s="177"/>
      <c r="F473" s="177"/>
      <c r="G473" s="177"/>
      <c r="H473" s="177"/>
      <c r="I473" s="177"/>
      <c r="J473" s="177"/>
      <c r="K473" s="177"/>
      <c r="L473" s="177"/>
      <c r="M473" s="177"/>
      <c r="N473" s="177"/>
      <c r="O473" s="177"/>
      <c r="P473" s="177"/>
      <c r="Q473" s="177"/>
      <c r="R473" s="177"/>
      <c r="S473" s="107"/>
      <c r="T473" s="521">
        <f t="shared" si="25"/>
        <v>0</v>
      </c>
      <c r="U473" s="177"/>
      <c r="V473" s="177"/>
      <c r="W473" s="177"/>
      <c r="X473" s="177"/>
      <c r="Y473" s="177"/>
      <c r="Z473" s="177"/>
      <c r="AA473" s="177"/>
      <c r="AB473" s="177"/>
      <c r="AC473" s="177"/>
      <c r="AD473" s="177"/>
      <c r="AE473" s="177"/>
      <c r="AF473" s="107"/>
      <c r="AG473" s="444">
        <f t="shared" si="26"/>
        <v>0</v>
      </c>
      <c r="AH473" s="177"/>
      <c r="AI473" s="177"/>
      <c r="AJ473" s="177"/>
      <c r="AK473" s="177"/>
      <c r="AL473" s="177"/>
      <c r="AM473" s="177"/>
      <c r="AN473" s="177"/>
      <c r="AO473" s="177"/>
      <c r="AP473" s="177"/>
      <c r="AQ473" s="177"/>
      <c r="AR473" s="177"/>
      <c r="AS473" s="107"/>
      <c r="AT473" s="444">
        <f t="shared" si="24"/>
        <v>0</v>
      </c>
      <c r="AU473" s="177"/>
      <c r="AV473" s="177"/>
      <c r="AW473" s="177"/>
      <c r="AX473" s="177"/>
      <c r="AY473" s="177"/>
      <c r="AZ473" s="177"/>
      <c r="BA473" s="177"/>
      <c r="BB473" s="177"/>
      <c r="BC473" s="177"/>
      <c r="BD473" s="177"/>
      <c r="BE473" s="228"/>
      <c r="BF473" s="237"/>
      <c r="BG473" s="229"/>
      <c r="BH473" s="229"/>
      <c r="BI473" s="108"/>
    </row>
    <row r="474" spans="1:61" s="100" customFormat="1" ht="15">
      <c r="A474" s="177"/>
      <c r="B474" s="177"/>
      <c r="C474" s="177"/>
      <c r="D474" s="177"/>
      <c r="E474" s="177"/>
      <c r="F474" s="177"/>
      <c r="G474" s="177"/>
      <c r="H474" s="177"/>
      <c r="I474" s="177"/>
      <c r="J474" s="177"/>
      <c r="K474" s="177"/>
      <c r="L474" s="177"/>
      <c r="M474" s="177"/>
      <c r="N474" s="177"/>
      <c r="O474" s="177"/>
      <c r="P474" s="177"/>
      <c r="Q474" s="177"/>
      <c r="R474" s="177"/>
      <c r="S474" s="107"/>
      <c r="T474" s="521">
        <f t="shared" si="25"/>
        <v>0</v>
      </c>
      <c r="U474" s="177"/>
      <c r="V474" s="177"/>
      <c r="W474" s="177"/>
      <c r="X474" s="177"/>
      <c r="Y474" s="177"/>
      <c r="Z474" s="177"/>
      <c r="AA474" s="177"/>
      <c r="AB474" s="177"/>
      <c r="AC474" s="177"/>
      <c r="AD474" s="177"/>
      <c r="AE474" s="177"/>
      <c r="AF474" s="107"/>
      <c r="AG474" s="444">
        <f t="shared" si="26"/>
        <v>0</v>
      </c>
      <c r="AH474" s="177"/>
      <c r="AI474" s="177"/>
      <c r="AJ474" s="177"/>
      <c r="AK474" s="177"/>
      <c r="AL474" s="177"/>
      <c r="AM474" s="177"/>
      <c r="AN474" s="177"/>
      <c r="AO474" s="177"/>
      <c r="AP474" s="177"/>
      <c r="AQ474" s="177"/>
      <c r="AR474" s="177"/>
      <c r="AS474" s="107"/>
      <c r="AT474" s="444">
        <f t="shared" si="24"/>
        <v>0</v>
      </c>
      <c r="AU474" s="177"/>
      <c r="AV474" s="177"/>
      <c r="AW474" s="177"/>
      <c r="AX474" s="177"/>
      <c r="AY474" s="177"/>
      <c r="AZ474" s="177"/>
      <c r="BA474" s="177"/>
      <c r="BB474" s="177"/>
      <c r="BC474" s="177"/>
      <c r="BD474" s="177"/>
      <c r="BE474" s="228"/>
      <c r="BF474" s="237"/>
      <c r="BG474" s="229"/>
      <c r="BH474" s="229"/>
      <c r="BI474" s="108"/>
    </row>
    <row r="475" spans="1:61" s="100" customFormat="1" ht="15">
      <c r="A475" s="177"/>
      <c r="B475" s="177"/>
      <c r="C475" s="177"/>
      <c r="D475" s="177"/>
      <c r="E475" s="177"/>
      <c r="F475" s="177"/>
      <c r="G475" s="177"/>
      <c r="H475" s="177"/>
      <c r="I475" s="177"/>
      <c r="J475" s="177"/>
      <c r="K475" s="177"/>
      <c r="L475" s="177"/>
      <c r="M475" s="177"/>
      <c r="N475" s="177"/>
      <c r="O475" s="177"/>
      <c r="P475" s="177"/>
      <c r="Q475" s="177"/>
      <c r="R475" s="177"/>
      <c r="S475" s="107"/>
      <c r="T475" s="521">
        <f t="shared" si="25"/>
        <v>0</v>
      </c>
      <c r="U475" s="177"/>
      <c r="V475" s="177"/>
      <c r="W475" s="177"/>
      <c r="X475" s="177"/>
      <c r="Y475" s="177"/>
      <c r="Z475" s="177"/>
      <c r="AA475" s="177"/>
      <c r="AB475" s="177"/>
      <c r="AC475" s="177"/>
      <c r="AD475" s="177"/>
      <c r="AE475" s="177"/>
      <c r="AF475" s="107"/>
      <c r="AG475" s="444">
        <f t="shared" si="26"/>
        <v>0</v>
      </c>
      <c r="AH475" s="177"/>
      <c r="AI475" s="177"/>
      <c r="AJ475" s="177"/>
      <c r="AK475" s="177"/>
      <c r="AL475" s="177"/>
      <c r="AM475" s="177"/>
      <c r="AN475" s="177"/>
      <c r="AO475" s="177"/>
      <c r="AP475" s="177"/>
      <c r="AQ475" s="177"/>
      <c r="AR475" s="177"/>
      <c r="AS475" s="107"/>
      <c r="AT475" s="444">
        <f t="shared" si="24"/>
        <v>0</v>
      </c>
      <c r="AU475" s="177"/>
      <c r="AV475" s="177"/>
      <c r="AW475" s="177"/>
      <c r="AX475" s="177"/>
      <c r="AY475" s="177"/>
      <c r="AZ475" s="177"/>
      <c r="BA475" s="177"/>
      <c r="BB475" s="177"/>
      <c r="BC475" s="177"/>
      <c r="BD475" s="177"/>
      <c r="BE475" s="228"/>
      <c r="BF475" s="237"/>
      <c r="BG475" s="229"/>
      <c r="BH475" s="229"/>
      <c r="BI475" s="108"/>
    </row>
    <row r="476" spans="1:61" s="100" customFormat="1" ht="15">
      <c r="A476" s="177"/>
      <c r="B476" s="177"/>
      <c r="C476" s="177"/>
      <c r="D476" s="177"/>
      <c r="E476" s="177"/>
      <c r="F476" s="177"/>
      <c r="G476" s="177"/>
      <c r="H476" s="177"/>
      <c r="I476" s="177"/>
      <c r="J476" s="177"/>
      <c r="K476" s="177"/>
      <c r="L476" s="177"/>
      <c r="M476" s="177"/>
      <c r="N476" s="177"/>
      <c r="O476" s="177"/>
      <c r="P476" s="177"/>
      <c r="Q476" s="177"/>
      <c r="R476" s="177"/>
      <c r="S476" s="107"/>
      <c r="T476" s="521">
        <f t="shared" si="25"/>
        <v>0</v>
      </c>
      <c r="U476" s="177"/>
      <c r="V476" s="177"/>
      <c r="W476" s="177"/>
      <c r="X476" s="177"/>
      <c r="Y476" s="177"/>
      <c r="Z476" s="177"/>
      <c r="AA476" s="177"/>
      <c r="AB476" s="177"/>
      <c r="AC476" s="177"/>
      <c r="AD476" s="177"/>
      <c r="AE476" s="177"/>
      <c r="AF476" s="107"/>
      <c r="AG476" s="444">
        <f t="shared" si="26"/>
        <v>0</v>
      </c>
      <c r="AH476" s="177"/>
      <c r="AI476" s="177"/>
      <c r="AJ476" s="177"/>
      <c r="AK476" s="177"/>
      <c r="AL476" s="177"/>
      <c r="AM476" s="177"/>
      <c r="AN476" s="177"/>
      <c r="AO476" s="177"/>
      <c r="AP476" s="177"/>
      <c r="AQ476" s="177"/>
      <c r="AR476" s="177"/>
      <c r="AS476" s="107"/>
      <c r="AT476" s="444">
        <f t="shared" si="24"/>
        <v>0</v>
      </c>
      <c r="AU476" s="177"/>
      <c r="AV476" s="177"/>
      <c r="AW476" s="177"/>
      <c r="AX476" s="177"/>
      <c r="AY476" s="177"/>
      <c r="AZ476" s="177"/>
      <c r="BA476" s="177"/>
      <c r="BB476" s="177"/>
      <c r="BC476" s="177"/>
      <c r="BD476" s="177"/>
      <c r="BE476" s="228"/>
      <c r="BF476" s="237"/>
      <c r="BG476" s="229"/>
      <c r="BH476" s="229"/>
      <c r="BI476" s="108"/>
    </row>
    <row r="477" spans="1:61" s="100" customFormat="1" ht="15">
      <c r="A477" s="177"/>
      <c r="B477" s="177"/>
      <c r="C477" s="177"/>
      <c r="D477" s="177"/>
      <c r="E477" s="177"/>
      <c r="F477" s="177"/>
      <c r="G477" s="177"/>
      <c r="H477" s="177"/>
      <c r="I477" s="177"/>
      <c r="J477" s="177"/>
      <c r="K477" s="177"/>
      <c r="L477" s="177"/>
      <c r="M477" s="177"/>
      <c r="N477" s="177"/>
      <c r="O477" s="177"/>
      <c r="P477" s="177"/>
      <c r="Q477" s="177"/>
      <c r="R477" s="177"/>
      <c r="S477" s="107"/>
      <c r="T477" s="521">
        <f t="shared" si="25"/>
        <v>0</v>
      </c>
      <c r="U477" s="177"/>
      <c r="V477" s="177"/>
      <c r="W477" s="177"/>
      <c r="X477" s="177"/>
      <c r="Y477" s="177"/>
      <c r="Z477" s="177"/>
      <c r="AA477" s="177"/>
      <c r="AB477" s="177"/>
      <c r="AC477" s="177"/>
      <c r="AD477" s="177"/>
      <c r="AE477" s="177"/>
      <c r="AF477" s="107"/>
      <c r="AG477" s="444">
        <f t="shared" si="26"/>
        <v>0</v>
      </c>
      <c r="AH477" s="177"/>
      <c r="AI477" s="177"/>
      <c r="AJ477" s="177"/>
      <c r="AK477" s="177"/>
      <c r="AL477" s="177"/>
      <c r="AM477" s="177"/>
      <c r="AN477" s="177"/>
      <c r="AO477" s="177"/>
      <c r="AP477" s="177"/>
      <c r="AQ477" s="177"/>
      <c r="AR477" s="177"/>
      <c r="AS477" s="107"/>
      <c r="AT477" s="444">
        <f t="shared" si="24"/>
        <v>0</v>
      </c>
      <c r="AU477" s="177"/>
      <c r="AV477" s="177"/>
      <c r="AW477" s="177"/>
      <c r="AX477" s="177"/>
      <c r="AY477" s="177"/>
      <c r="AZ477" s="177"/>
      <c r="BA477" s="177"/>
      <c r="BB477" s="177"/>
      <c r="BC477" s="177"/>
      <c r="BD477" s="177"/>
      <c r="BE477" s="228"/>
      <c r="BF477" s="237"/>
      <c r="BG477" s="229"/>
      <c r="BH477" s="229"/>
      <c r="BI477" s="108"/>
    </row>
    <row r="478" spans="1:61" s="100" customFormat="1" ht="15">
      <c r="A478" s="177"/>
      <c r="B478" s="177"/>
      <c r="C478" s="177"/>
      <c r="D478" s="177"/>
      <c r="E478" s="177"/>
      <c r="F478" s="177"/>
      <c r="G478" s="177"/>
      <c r="H478" s="177"/>
      <c r="I478" s="177"/>
      <c r="J478" s="177"/>
      <c r="K478" s="177"/>
      <c r="L478" s="177"/>
      <c r="M478" s="177"/>
      <c r="N478" s="177"/>
      <c r="O478" s="177"/>
      <c r="P478" s="177"/>
      <c r="Q478" s="177"/>
      <c r="R478" s="177"/>
      <c r="S478" s="107"/>
      <c r="T478" s="521">
        <f t="shared" si="25"/>
        <v>0</v>
      </c>
      <c r="U478" s="177"/>
      <c r="V478" s="177"/>
      <c r="W478" s="177"/>
      <c r="X478" s="177"/>
      <c r="Y478" s="177"/>
      <c r="Z478" s="177"/>
      <c r="AA478" s="177"/>
      <c r="AB478" s="177"/>
      <c r="AC478" s="177"/>
      <c r="AD478" s="177"/>
      <c r="AE478" s="177"/>
      <c r="AF478" s="107"/>
      <c r="AG478" s="444">
        <f t="shared" si="26"/>
        <v>0</v>
      </c>
      <c r="AH478" s="177"/>
      <c r="AI478" s="177"/>
      <c r="AJ478" s="177"/>
      <c r="AK478" s="177"/>
      <c r="AL478" s="177"/>
      <c r="AM478" s="177"/>
      <c r="AN478" s="177"/>
      <c r="AO478" s="177"/>
      <c r="AP478" s="177"/>
      <c r="AQ478" s="177"/>
      <c r="AR478" s="177"/>
      <c r="AS478" s="107"/>
      <c r="AT478" s="444">
        <f t="shared" si="24"/>
        <v>0</v>
      </c>
      <c r="AU478" s="177"/>
      <c r="AV478" s="177"/>
      <c r="AW478" s="177"/>
      <c r="AX478" s="177"/>
      <c r="AY478" s="177"/>
      <c r="AZ478" s="177"/>
      <c r="BA478" s="177"/>
      <c r="BB478" s="177"/>
      <c r="BC478" s="177"/>
      <c r="BD478" s="177"/>
      <c r="BE478" s="228"/>
      <c r="BF478" s="237"/>
      <c r="BG478" s="229"/>
      <c r="BH478" s="229"/>
      <c r="BI478" s="108"/>
    </row>
    <row r="479" spans="1:61" s="100" customFormat="1" ht="15">
      <c r="A479" s="177"/>
      <c r="B479" s="177"/>
      <c r="C479" s="177"/>
      <c r="D479" s="177"/>
      <c r="E479" s="177"/>
      <c r="F479" s="177"/>
      <c r="G479" s="177"/>
      <c r="H479" s="177"/>
      <c r="I479" s="177"/>
      <c r="J479" s="177"/>
      <c r="K479" s="177"/>
      <c r="L479" s="177"/>
      <c r="M479" s="177"/>
      <c r="N479" s="177"/>
      <c r="O479" s="177"/>
      <c r="P479" s="177"/>
      <c r="Q479" s="177"/>
      <c r="R479" s="177"/>
      <c r="S479" s="107"/>
      <c r="T479" s="521">
        <f t="shared" si="25"/>
        <v>0</v>
      </c>
      <c r="U479" s="177"/>
      <c r="V479" s="177"/>
      <c r="W479" s="177"/>
      <c r="X479" s="177"/>
      <c r="Y479" s="177"/>
      <c r="Z479" s="177"/>
      <c r="AA479" s="177"/>
      <c r="AB479" s="177"/>
      <c r="AC479" s="177"/>
      <c r="AD479" s="177"/>
      <c r="AE479" s="177"/>
      <c r="AF479" s="107"/>
      <c r="AG479" s="444">
        <f t="shared" si="26"/>
        <v>0</v>
      </c>
      <c r="AH479" s="177"/>
      <c r="AI479" s="177"/>
      <c r="AJ479" s="177"/>
      <c r="AK479" s="177"/>
      <c r="AL479" s="177"/>
      <c r="AM479" s="177"/>
      <c r="AN479" s="177"/>
      <c r="AO479" s="177"/>
      <c r="AP479" s="177"/>
      <c r="AQ479" s="177"/>
      <c r="AR479" s="177"/>
      <c r="AS479" s="107"/>
      <c r="AT479" s="444">
        <f t="shared" si="24"/>
        <v>0</v>
      </c>
      <c r="AU479" s="177"/>
      <c r="AV479" s="177"/>
      <c r="AW479" s="177"/>
      <c r="AX479" s="177"/>
      <c r="AY479" s="177"/>
      <c r="AZ479" s="177"/>
      <c r="BA479" s="177"/>
      <c r="BB479" s="177"/>
      <c r="BC479" s="177"/>
      <c r="BD479" s="177"/>
      <c r="BE479" s="228"/>
      <c r="BF479" s="237"/>
      <c r="BG479" s="229"/>
      <c r="BH479" s="229"/>
      <c r="BI479" s="108"/>
    </row>
    <row r="480" spans="1:61" s="100" customFormat="1" ht="15">
      <c r="A480" s="177"/>
      <c r="B480" s="177"/>
      <c r="C480" s="177"/>
      <c r="D480" s="177"/>
      <c r="E480" s="177"/>
      <c r="F480" s="177"/>
      <c r="G480" s="177"/>
      <c r="H480" s="177"/>
      <c r="I480" s="177"/>
      <c r="J480" s="177"/>
      <c r="K480" s="177"/>
      <c r="L480" s="177"/>
      <c r="M480" s="177"/>
      <c r="N480" s="177"/>
      <c r="O480" s="177"/>
      <c r="P480" s="177"/>
      <c r="Q480" s="177"/>
      <c r="R480" s="177"/>
      <c r="S480" s="107"/>
      <c r="T480" s="521">
        <f t="shared" si="25"/>
        <v>0</v>
      </c>
      <c r="U480" s="177"/>
      <c r="V480" s="177"/>
      <c r="W480" s="177"/>
      <c r="X480" s="177"/>
      <c r="Y480" s="177"/>
      <c r="Z480" s="177"/>
      <c r="AA480" s="177"/>
      <c r="AB480" s="177"/>
      <c r="AC480" s="177"/>
      <c r="AD480" s="177"/>
      <c r="AE480" s="177"/>
      <c r="AF480" s="107"/>
      <c r="AG480" s="444">
        <f t="shared" si="26"/>
        <v>0</v>
      </c>
      <c r="AH480" s="177"/>
      <c r="AI480" s="177"/>
      <c r="AJ480" s="177"/>
      <c r="AK480" s="177"/>
      <c r="AL480" s="177"/>
      <c r="AM480" s="177"/>
      <c r="AN480" s="177"/>
      <c r="AO480" s="177"/>
      <c r="AP480" s="177"/>
      <c r="AQ480" s="177"/>
      <c r="AR480" s="177"/>
      <c r="AS480" s="107"/>
      <c r="AT480" s="444">
        <f t="shared" si="24"/>
        <v>0</v>
      </c>
      <c r="AU480" s="177"/>
      <c r="AV480" s="177"/>
      <c r="AW480" s="177"/>
      <c r="AX480" s="177"/>
      <c r="AY480" s="177"/>
      <c r="AZ480" s="177"/>
      <c r="BA480" s="177"/>
      <c r="BB480" s="177"/>
      <c r="BC480" s="177"/>
      <c r="BD480" s="177"/>
      <c r="BE480" s="228"/>
      <c r="BF480" s="237"/>
      <c r="BG480" s="229"/>
      <c r="BH480" s="229"/>
      <c r="BI480" s="108"/>
    </row>
    <row r="481" spans="1:61" s="100" customFormat="1" ht="15">
      <c r="A481" s="177"/>
      <c r="B481" s="177"/>
      <c r="C481" s="177"/>
      <c r="D481" s="177"/>
      <c r="E481" s="177"/>
      <c r="F481" s="177"/>
      <c r="G481" s="177"/>
      <c r="H481" s="177"/>
      <c r="I481" s="177"/>
      <c r="J481" s="177"/>
      <c r="K481" s="177"/>
      <c r="L481" s="177"/>
      <c r="M481" s="177"/>
      <c r="N481" s="177"/>
      <c r="O481" s="177"/>
      <c r="P481" s="177"/>
      <c r="Q481" s="177"/>
      <c r="R481" s="177"/>
      <c r="S481" s="107"/>
      <c r="T481" s="521">
        <f t="shared" si="25"/>
        <v>0</v>
      </c>
      <c r="U481" s="177"/>
      <c r="V481" s="177"/>
      <c r="W481" s="177"/>
      <c r="X481" s="177"/>
      <c r="Y481" s="177"/>
      <c r="Z481" s="177"/>
      <c r="AA481" s="177"/>
      <c r="AB481" s="177"/>
      <c r="AC481" s="177"/>
      <c r="AD481" s="177"/>
      <c r="AE481" s="177"/>
      <c r="AF481" s="107"/>
      <c r="AG481" s="444">
        <f t="shared" si="26"/>
        <v>0</v>
      </c>
      <c r="AH481" s="177"/>
      <c r="AI481" s="177"/>
      <c r="AJ481" s="177"/>
      <c r="AK481" s="177"/>
      <c r="AL481" s="177"/>
      <c r="AM481" s="177"/>
      <c r="AN481" s="177"/>
      <c r="AO481" s="177"/>
      <c r="AP481" s="177"/>
      <c r="AQ481" s="177"/>
      <c r="AR481" s="177"/>
      <c r="AS481" s="107"/>
      <c r="AT481" s="444">
        <f t="shared" si="24"/>
        <v>0</v>
      </c>
      <c r="AU481" s="177"/>
      <c r="AV481" s="177"/>
      <c r="AW481" s="177"/>
      <c r="AX481" s="177"/>
      <c r="AY481" s="177"/>
      <c r="AZ481" s="177"/>
      <c r="BA481" s="177"/>
      <c r="BB481" s="177"/>
      <c r="BC481" s="177"/>
      <c r="BD481" s="177"/>
      <c r="BE481" s="228"/>
      <c r="BF481" s="237"/>
      <c r="BG481" s="229"/>
      <c r="BH481" s="229"/>
      <c r="BI481" s="108"/>
    </row>
    <row r="482" spans="1:61" s="100" customFormat="1" ht="15">
      <c r="A482" s="177"/>
      <c r="B482" s="177"/>
      <c r="C482" s="177"/>
      <c r="D482" s="177"/>
      <c r="E482" s="177"/>
      <c r="F482" s="177"/>
      <c r="G482" s="177"/>
      <c r="H482" s="177"/>
      <c r="I482" s="177"/>
      <c r="J482" s="177"/>
      <c r="K482" s="177"/>
      <c r="L482" s="177"/>
      <c r="M482" s="177"/>
      <c r="N482" s="177"/>
      <c r="O482" s="177"/>
      <c r="P482" s="177"/>
      <c r="Q482" s="177"/>
      <c r="R482" s="177"/>
      <c r="S482" s="107"/>
      <c r="T482" s="521">
        <f t="shared" si="25"/>
        <v>0</v>
      </c>
      <c r="U482" s="177"/>
      <c r="V482" s="177"/>
      <c r="W482" s="177"/>
      <c r="X482" s="177"/>
      <c r="Y482" s="177"/>
      <c r="Z482" s="177"/>
      <c r="AA482" s="177"/>
      <c r="AB482" s="177"/>
      <c r="AC482" s="177"/>
      <c r="AD482" s="177"/>
      <c r="AE482" s="177"/>
      <c r="AF482" s="107"/>
      <c r="AG482" s="444">
        <f t="shared" si="26"/>
        <v>0</v>
      </c>
      <c r="AH482" s="177"/>
      <c r="AI482" s="177"/>
      <c r="AJ482" s="177"/>
      <c r="AK482" s="177"/>
      <c r="AL482" s="177"/>
      <c r="AM482" s="177"/>
      <c r="AN482" s="177"/>
      <c r="AO482" s="177"/>
      <c r="AP482" s="177"/>
      <c r="AQ482" s="177"/>
      <c r="AR482" s="177"/>
      <c r="AS482" s="107"/>
      <c r="AT482" s="444">
        <f t="shared" si="24"/>
        <v>0</v>
      </c>
      <c r="AU482" s="177"/>
      <c r="AV482" s="177"/>
      <c r="AW482" s="177"/>
      <c r="AX482" s="177"/>
      <c r="AY482" s="177"/>
      <c r="AZ482" s="177"/>
      <c r="BA482" s="177"/>
      <c r="BB482" s="177"/>
      <c r="BC482" s="177"/>
      <c r="BD482" s="177"/>
      <c r="BE482" s="228"/>
      <c r="BF482" s="237"/>
      <c r="BG482" s="229"/>
      <c r="BH482" s="229"/>
      <c r="BI482" s="108"/>
    </row>
    <row r="483" spans="1:61" s="100" customFormat="1" ht="15">
      <c r="A483" s="177"/>
      <c r="B483" s="177"/>
      <c r="C483" s="177"/>
      <c r="D483" s="177"/>
      <c r="E483" s="177"/>
      <c r="F483" s="177"/>
      <c r="G483" s="177"/>
      <c r="H483" s="177"/>
      <c r="I483" s="177"/>
      <c r="J483" s="177"/>
      <c r="K483" s="177"/>
      <c r="L483" s="177"/>
      <c r="M483" s="177"/>
      <c r="N483" s="177"/>
      <c r="O483" s="177"/>
      <c r="P483" s="177"/>
      <c r="Q483" s="177"/>
      <c r="R483" s="177"/>
      <c r="S483" s="107"/>
      <c r="T483" s="521">
        <f t="shared" si="25"/>
        <v>0</v>
      </c>
      <c r="U483" s="177"/>
      <c r="V483" s="177"/>
      <c r="W483" s="177"/>
      <c r="X483" s="177"/>
      <c r="Y483" s="177"/>
      <c r="Z483" s="177"/>
      <c r="AA483" s="177"/>
      <c r="AB483" s="177"/>
      <c r="AC483" s="177"/>
      <c r="AD483" s="177"/>
      <c r="AE483" s="177"/>
      <c r="AF483" s="107"/>
      <c r="AG483" s="444">
        <f t="shared" si="26"/>
        <v>0</v>
      </c>
      <c r="AH483" s="177"/>
      <c r="AI483" s="177"/>
      <c r="AJ483" s="177"/>
      <c r="AK483" s="177"/>
      <c r="AL483" s="177"/>
      <c r="AM483" s="177"/>
      <c r="AN483" s="177"/>
      <c r="AO483" s="177"/>
      <c r="AP483" s="177"/>
      <c r="AQ483" s="177"/>
      <c r="AR483" s="177"/>
      <c r="AS483" s="107"/>
      <c r="AT483" s="444">
        <f t="shared" si="24"/>
        <v>0</v>
      </c>
      <c r="AU483" s="177"/>
      <c r="AV483" s="177"/>
      <c r="AW483" s="177"/>
      <c r="AX483" s="177"/>
      <c r="AY483" s="177"/>
      <c r="AZ483" s="177"/>
      <c r="BA483" s="177"/>
      <c r="BB483" s="177"/>
      <c r="BC483" s="177"/>
      <c r="BD483" s="177"/>
      <c r="BE483" s="228"/>
      <c r="BF483" s="237"/>
      <c r="BG483" s="229"/>
      <c r="BH483" s="229"/>
      <c r="BI483" s="108"/>
    </row>
    <row r="484" spans="1:61" s="100" customFormat="1" ht="15">
      <c r="A484" s="177"/>
      <c r="B484" s="177"/>
      <c r="C484" s="177"/>
      <c r="D484" s="177"/>
      <c r="E484" s="177"/>
      <c r="F484" s="177"/>
      <c r="G484" s="177"/>
      <c r="H484" s="177"/>
      <c r="I484" s="177"/>
      <c r="J484" s="177"/>
      <c r="K484" s="177"/>
      <c r="L484" s="177"/>
      <c r="M484" s="177"/>
      <c r="N484" s="177"/>
      <c r="O484" s="177"/>
      <c r="P484" s="177"/>
      <c r="Q484" s="177"/>
      <c r="R484" s="177"/>
      <c r="S484" s="107"/>
      <c r="T484" s="521">
        <f t="shared" si="25"/>
        <v>0</v>
      </c>
      <c r="U484" s="177"/>
      <c r="V484" s="177"/>
      <c r="W484" s="177"/>
      <c r="X484" s="177"/>
      <c r="Y484" s="177"/>
      <c r="Z484" s="177"/>
      <c r="AA484" s="177"/>
      <c r="AB484" s="177"/>
      <c r="AC484" s="177"/>
      <c r="AD484" s="177"/>
      <c r="AE484" s="177"/>
      <c r="AF484" s="107"/>
      <c r="AG484" s="444">
        <f t="shared" si="26"/>
        <v>0</v>
      </c>
      <c r="AH484" s="177"/>
      <c r="AI484" s="177"/>
      <c r="AJ484" s="177"/>
      <c r="AK484" s="177"/>
      <c r="AL484" s="177"/>
      <c r="AM484" s="177"/>
      <c r="AN484" s="177"/>
      <c r="AO484" s="177"/>
      <c r="AP484" s="177"/>
      <c r="AQ484" s="177"/>
      <c r="AR484" s="177"/>
      <c r="AS484" s="107"/>
      <c r="AT484" s="444">
        <f t="shared" si="24"/>
        <v>0</v>
      </c>
      <c r="AU484" s="177"/>
      <c r="AV484" s="177"/>
      <c r="AW484" s="177"/>
      <c r="AX484" s="177"/>
      <c r="AY484" s="177"/>
      <c r="AZ484" s="177"/>
      <c r="BA484" s="177"/>
      <c r="BB484" s="177"/>
      <c r="BC484" s="177"/>
      <c r="BD484" s="177"/>
      <c r="BE484" s="228"/>
      <c r="BF484" s="237"/>
      <c r="BG484" s="229"/>
      <c r="BH484" s="229"/>
      <c r="BI484" s="108"/>
    </row>
    <row r="485" spans="1:61" s="100" customFormat="1" ht="15">
      <c r="A485" s="177"/>
      <c r="B485" s="177"/>
      <c r="C485" s="177"/>
      <c r="D485" s="177"/>
      <c r="E485" s="177"/>
      <c r="F485" s="177"/>
      <c r="G485" s="177"/>
      <c r="H485" s="177"/>
      <c r="I485" s="177"/>
      <c r="J485" s="177"/>
      <c r="K485" s="177"/>
      <c r="L485" s="177"/>
      <c r="M485" s="177"/>
      <c r="N485" s="177"/>
      <c r="O485" s="177"/>
      <c r="P485" s="177"/>
      <c r="Q485" s="177"/>
      <c r="R485" s="177"/>
      <c r="S485" s="107"/>
      <c r="T485" s="521">
        <f t="shared" si="25"/>
        <v>0</v>
      </c>
      <c r="U485" s="177"/>
      <c r="V485" s="177"/>
      <c r="W485" s="177"/>
      <c r="X485" s="177"/>
      <c r="Y485" s="177"/>
      <c r="Z485" s="177"/>
      <c r="AA485" s="177"/>
      <c r="AB485" s="177"/>
      <c r="AC485" s="177"/>
      <c r="AD485" s="177"/>
      <c r="AE485" s="177"/>
      <c r="AF485" s="107"/>
      <c r="AG485" s="444">
        <f t="shared" si="26"/>
        <v>0</v>
      </c>
      <c r="AH485" s="177"/>
      <c r="AI485" s="177"/>
      <c r="AJ485" s="177"/>
      <c r="AK485" s="177"/>
      <c r="AL485" s="177"/>
      <c r="AM485" s="177"/>
      <c r="AN485" s="177"/>
      <c r="AO485" s="177"/>
      <c r="AP485" s="177"/>
      <c r="AQ485" s="177"/>
      <c r="AR485" s="177"/>
      <c r="AS485" s="107"/>
      <c r="AT485" s="444">
        <f t="shared" si="24"/>
        <v>0</v>
      </c>
      <c r="AU485" s="177"/>
      <c r="AV485" s="177"/>
      <c r="AW485" s="177"/>
      <c r="AX485" s="177"/>
      <c r="AY485" s="177"/>
      <c r="AZ485" s="177"/>
      <c r="BA485" s="177"/>
      <c r="BB485" s="177"/>
      <c r="BC485" s="177"/>
      <c r="BD485" s="177"/>
      <c r="BE485" s="228"/>
      <c r="BF485" s="237"/>
      <c r="BG485" s="229"/>
      <c r="BH485" s="229"/>
      <c r="BI485" s="108"/>
    </row>
    <row r="486" spans="1:61" s="100" customFormat="1" ht="15">
      <c r="A486" s="177"/>
      <c r="B486" s="177"/>
      <c r="C486" s="177"/>
      <c r="D486" s="177"/>
      <c r="E486" s="177"/>
      <c r="F486" s="177"/>
      <c r="G486" s="177"/>
      <c r="H486" s="177"/>
      <c r="I486" s="177"/>
      <c r="J486" s="177"/>
      <c r="K486" s="177"/>
      <c r="L486" s="177"/>
      <c r="M486" s="177"/>
      <c r="N486" s="177"/>
      <c r="O486" s="177"/>
      <c r="P486" s="177"/>
      <c r="Q486" s="177"/>
      <c r="R486" s="177"/>
      <c r="S486" s="107"/>
      <c r="T486" s="521">
        <f t="shared" si="25"/>
        <v>0</v>
      </c>
      <c r="U486" s="177"/>
      <c r="V486" s="177"/>
      <c r="W486" s="177"/>
      <c r="X486" s="177"/>
      <c r="Y486" s="177"/>
      <c r="Z486" s="177"/>
      <c r="AA486" s="177"/>
      <c r="AB486" s="177"/>
      <c r="AC486" s="177"/>
      <c r="AD486" s="177"/>
      <c r="AE486" s="177"/>
      <c r="AF486" s="107"/>
      <c r="AG486" s="444">
        <f t="shared" si="26"/>
        <v>0</v>
      </c>
      <c r="AH486" s="177"/>
      <c r="AI486" s="177"/>
      <c r="AJ486" s="177"/>
      <c r="AK486" s="177"/>
      <c r="AL486" s="177"/>
      <c r="AM486" s="177"/>
      <c r="AN486" s="177"/>
      <c r="AO486" s="177"/>
      <c r="AP486" s="177"/>
      <c r="AQ486" s="177"/>
      <c r="AR486" s="177"/>
      <c r="AS486" s="107"/>
      <c r="AT486" s="444">
        <f t="shared" si="24"/>
        <v>0</v>
      </c>
      <c r="AU486" s="177"/>
      <c r="AV486" s="177"/>
      <c r="AW486" s="177"/>
      <c r="AX486" s="177"/>
      <c r="AY486" s="177"/>
      <c r="AZ486" s="177"/>
      <c r="BA486" s="177"/>
      <c r="BB486" s="177"/>
      <c r="BC486" s="177"/>
      <c r="BD486" s="177"/>
      <c r="BE486" s="228"/>
      <c r="BF486" s="237"/>
      <c r="BG486" s="229"/>
      <c r="BH486" s="229"/>
      <c r="BI486" s="108"/>
    </row>
    <row r="487" spans="1:61" s="100" customFormat="1" ht="15">
      <c r="A487" s="177"/>
      <c r="B487" s="177"/>
      <c r="C487" s="177"/>
      <c r="D487" s="177"/>
      <c r="E487" s="177"/>
      <c r="F487" s="177"/>
      <c r="G487" s="177"/>
      <c r="H487" s="177"/>
      <c r="I487" s="177"/>
      <c r="J487" s="177"/>
      <c r="K487" s="177"/>
      <c r="L487" s="177"/>
      <c r="M487" s="177"/>
      <c r="N487" s="177"/>
      <c r="O487" s="177"/>
      <c r="P487" s="177"/>
      <c r="Q487" s="177"/>
      <c r="R487" s="177"/>
      <c r="S487" s="107"/>
      <c r="T487" s="521">
        <f t="shared" si="25"/>
        <v>0</v>
      </c>
      <c r="U487" s="177"/>
      <c r="V487" s="177"/>
      <c r="W487" s="177"/>
      <c r="X487" s="177"/>
      <c r="Y487" s="177"/>
      <c r="Z487" s="177"/>
      <c r="AA487" s="177"/>
      <c r="AB487" s="177"/>
      <c r="AC487" s="177"/>
      <c r="AD487" s="177"/>
      <c r="AE487" s="177"/>
      <c r="AF487" s="107"/>
      <c r="AG487" s="444">
        <f t="shared" si="26"/>
        <v>0</v>
      </c>
      <c r="AH487" s="177"/>
      <c r="AI487" s="177"/>
      <c r="AJ487" s="177"/>
      <c r="AK487" s="177"/>
      <c r="AL487" s="177"/>
      <c r="AM487" s="177"/>
      <c r="AN487" s="177"/>
      <c r="AO487" s="177"/>
      <c r="AP487" s="177"/>
      <c r="AQ487" s="177"/>
      <c r="AR487" s="177"/>
      <c r="AS487" s="107"/>
      <c r="AT487" s="444">
        <f t="shared" si="24"/>
        <v>0</v>
      </c>
      <c r="AU487" s="177"/>
      <c r="AV487" s="177"/>
      <c r="AW487" s="177"/>
      <c r="AX487" s="177"/>
      <c r="AY487" s="177"/>
      <c r="AZ487" s="177"/>
      <c r="BA487" s="177"/>
      <c r="BB487" s="177"/>
      <c r="BC487" s="177"/>
      <c r="BD487" s="177"/>
      <c r="BE487" s="228"/>
      <c r="BF487" s="237"/>
      <c r="BG487" s="229"/>
      <c r="BH487" s="229"/>
      <c r="BI487" s="108"/>
    </row>
    <row r="488" spans="1:61" s="100" customFormat="1" ht="15">
      <c r="A488" s="177"/>
      <c r="B488" s="177"/>
      <c r="C488" s="177"/>
      <c r="D488" s="177"/>
      <c r="E488" s="177"/>
      <c r="F488" s="177"/>
      <c r="G488" s="177"/>
      <c r="H488" s="177"/>
      <c r="I488" s="177"/>
      <c r="J488" s="177"/>
      <c r="K488" s="177"/>
      <c r="L488" s="177"/>
      <c r="M488" s="177"/>
      <c r="N488" s="177"/>
      <c r="O488" s="177"/>
      <c r="P488" s="177"/>
      <c r="Q488" s="177"/>
      <c r="R488" s="177"/>
      <c r="S488" s="107"/>
      <c r="T488" s="521">
        <f t="shared" si="25"/>
        <v>0</v>
      </c>
      <c r="U488" s="177"/>
      <c r="V488" s="177"/>
      <c r="W488" s="177"/>
      <c r="X488" s="177"/>
      <c r="Y488" s="177"/>
      <c r="Z488" s="177"/>
      <c r="AA488" s="177"/>
      <c r="AB488" s="177"/>
      <c r="AC488" s="177"/>
      <c r="AD488" s="177"/>
      <c r="AE488" s="177"/>
      <c r="AF488" s="107"/>
      <c r="AG488" s="444">
        <f t="shared" si="26"/>
        <v>0</v>
      </c>
      <c r="AH488" s="177"/>
      <c r="AI488" s="177"/>
      <c r="AJ488" s="177"/>
      <c r="AK488" s="177"/>
      <c r="AL488" s="177"/>
      <c r="AM488" s="177"/>
      <c r="AN488" s="177"/>
      <c r="AO488" s="177"/>
      <c r="AP488" s="177"/>
      <c r="AQ488" s="177"/>
      <c r="AR488" s="177"/>
      <c r="AS488" s="107"/>
      <c r="AT488" s="444">
        <f t="shared" si="24"/>
        <v>0</v>
      </c>
      <c r="AU488" s="177"/>
      <c r="AV488" s="177"/>
      <c r="AW488" s="177"/>
      <c r="AX488" s="177"/>
      <c r="AY488" s="177"/>
      <c r="AZ488" s="177"/>
      <c r="BA488" s="177"/>
      <c r="BB488" s="177"/>
      <c r="BC488" s="177"/>
      <c r="BD488" s="177"/>
      <c r="BE488" s="228"/>
      <c r="BF488" s="237"/>
      <c r="BG488" s="229"/>
      <c r="BH488" s="229"/>
      <c r="BI488" s="108"/>
    </row>
    <row r="489" spans="1:61" s="100" customFormat="1" ht="15">
      <c r="A489" s="177"/>
      <c r="B489" s="177"/>
      <c r="C489" s="177"/>
      <c r="D489" s="177"/>
      <c r="E489" s="177"/>
      <c r="F489" s="177"/>
      <c r="G489" s="177"/>
      <c r="H489" s="177"/>
      <c r="I489" s="177"/>
      <c r="J489" s="177"/>
      <c r="K489" s="177"/>
      <c r="L489" s="177"/>
      <c r="M489" s="177"/>
      <c r="N489" s="177"/>
      <c r="O489" s="177"/>
      <c r="P489" s="177"/>
      <c r="Q489" s="177"/>
      <c r="R489" s="177"/>
      <c r="S489" s="107"/>
      <c r="T489" s="521">
        <f t="shared" si="25"/>
        <v>0</v>
      </c>
      <c r="U489" s="177"/>
      <c r="V489" s="177"/>
      <c r="W489" s="177"/>
      <c r="X489" s="177"/>
      <c r="Y489" s="177"/>
      <c r="Z489" s="177"/>
      <c r="AA489" s="177"/>
      <c r="AB489" s="177"/>
      <c r="AC489" s="177"/>
      <c r="AD489" s="177"/>
      <c r="AE489" s="177"/>
      <c r="AF489" s="107"/>
      <c r="AG489" s="444">
        <f t="shared" si="26"/>
        <v>0</v>
      </c>
      <c r="AH489" s="177"/>
      <c r="AI489" s="177"/>
      <c r="AJ489" s="177"/>
      <c r="AK489" s="177"/>
      <c r="AL489" s="177"/>
      <c r="AM489" s="177"/>
      <c r="AN489" s="177"/>
      <c r="AO489" s="177"/>
      <c r="AP489" s="177"/>
      <c r="AQ489" s="177"/>
      <c r="AR489" s="177"/>
      <c r="AS489" s="107"/>
      <c r="AT489" s="444">
        <f t="shared" si="24"/>
        <v>0</v>
      </c>
      <c r="AU489" s="177"/>
      <c r="AV489" s="177"/>
      <c r="AW489" s="177"/>
      <c r="AX489" s="177"/>
      <c r="AY489" s="177"/>
      <c r="AZ489" s="177"/>
      <c r="BA489" s="177"/>
      <c r="BB489" s="177"/>
      <c r="BC489" s="177"/>
      <c r="BD489" s="177"/>
      <c r="BE489" s="228"/>
      <c r="BF489" s="237"/>
      <c r="BG489" s="229"/>
      <c r="BH489" s="229"/>
      <c r="BI489" s="108"/>
    </row>
    <row r="490" spans="1:61" s="100" customFormat="1" ht="15">
      <c r="A490" s="177"/>
      <c r="B490" s="177"/>
      <c r="C490" s="177"/>
      <c r="D490" s="177"/>
      <c r="E490" s="177"/>
      <c r="F490" s="177"/>
      <c r="G490" s="177"/>
      <c r="H490" s="177"/>
      <c r="I490" s="177"/>
      <c r="J490" s="177"/>
      <c r="K490" s="177"/>
      <c r="L490" s="177"/>
      <c r="M490" s="177"/>
      <c r="N490" s="177"/>
      <c r="O490" s="177"/>
      <c r="P490" s="177"/>
      <c r="Q490" s="177"/>
      <c r="R490" s="177"/>
      <c r="S490" s="107"/>
      <c r="T490" s="521">
        <f t="shared" si="25"/>
        <v>0</v>
      </c>
      <c r="U490" s="177"/>
      <c r="V490" s="177"/>
      <c r="W490" s="177"/>
      <c r="X490" s="177"/>
      <c r="Y490" s="177"/>
      <c r="Z490" s="177"/>
      <c r="AA490" s="177"/>
      <c r="AB490" s="177"/>
      <c r="AC490" s="177"/>
      <c r="AD490" s="177"/>
      <c r="AE490" s="177"/>
      <c r="AF490" s="107"/>
      <c r="AG490" s="444">
        <f t="shared" si="26"/>
        <v>0</v>
      </c>
      <c r="AH490" s="177"/>
      <c r="AI490" s="177"/>
      <c r="AJ490" s="177"/>
      <c r="AK490" s="177"/>
      <c r="AL490" s="177"/>
      <c r="AM490" s="177"/>
      <c r="AN490" s="177"/>
      <c r="AO490" s="177"/>
      <c r="AP490" s="177"/>
      <c r="AQ490" s="177"/>
      <c r="AR490" s="177"/>
      <c r="AS490" s="107"/>
      <c r="AT490" s="444">
        <f t="shared" si="24"/>
        <v>0</v>
      </c>
      <c r="AU490" s="177"/>
      <c r="AV490" s="177"/>
      <c r="AW490" s="177"/>
      <c r="AX490" s="177"/>
      <c r="AY490" s="177"/>
      <c r="AZ490" s="177"/>
      <c r="BA490" s="177"/>
      <c r="BB490" s="177"/>
      <c r="BC490" s="177"/>
      <c r="BD490" s="177"/>
      <c r="BE490" s="228"/>
      <c r="BF490" s="237"/>
      <c r="BG490" s="229"/>
      <c r="BH490" s="229"/>
      <c r="BI490" s="108"/>
    </row>
    <row r="491" spans="1:61" s="100" customFormat="1" ht="15">
      <c r="A491" s="177"/>
      <c r="B491" s="177"/>
      <c r="C491" s="177"/>
      <c r="D491" s="177"/>
      <c r="E491" s="177"/>
      <c r="F491" s="177"/>
      <c r="G491" s="177"/>
      <c r="H491" s="177"/>
      <c r="I491" s="177"/>
      <c r="J491" s="177"/>
      <c r="K491" s="177"/>
      <c r="L491" s="177"/>
      <c r="M491" s="177"/>
      <c r="N491" s="177"/>
      <c r="O491" s="177"/>
      <c r="P491" s="177"/>
      <c r="Q491" s="177"/>
      <c r="R491" s="177"/>
      <c r="S491" s="107"/>
      <c r="T491" s="521">
        <f t="shared" si="25"/>
        <v>0</v>
      </c>
      <c r="U491" s="177"/>
      <c r="V491" s="177"/>
      <c r="W491" s="177"/>
      <c r="X491" s="177"/>
      <c r="Y491" s="177"/>
      <c r="Z491" s="177"/>
      <c r="AA491" s="177"/>
      <c r="AB491" s="177"/>
      <c r="AC491" s="177"/>
      <c r="AD491" s="177"/>
      <c r="AE491" s="177"/>
      <c r="AF491" s="107"/>
      <c r="AG491" s="444">
        <f t="shared" si="26"/>
        <v>0</v>
      </c>
      <c r="AH491" s="177"/>
      <c r="AI491" s="177"/>
      <c r="AJ491" s="177"/>
      <c r="AK491" s="177"/>
      <c r="AL491" s="177"/>
      <c r="AM491" s="177"/>
      <c r="AN491" s="177"/>
      <c r="AO491" s="177"/>
      <c r="AP491" s="177"/>
      <c r="AQ491" s="177"/>
      <c r="AR491" s="177"/>
      <c r="AS491" s="107"/>
      <c r="AT491" s="444">
        <f t="shared" si="24"/>
        <v>0</v>
      </c>
      <c r="AU491" s="177"/>
      <c r="AV491" s="177"/>
      <c r="AW491" s="177"/>
      <c r="AX491" s="177"/>
      <c r="AY491" s="177"/>
      <c r="AZ491" s="177"/>
      <c r="BA491" s="177"/>
      <c r="BB491" s="177"/>
      <c r="BC491" s="177"/>
      <c r="BD491" s="177"/>
      <c r="BE491" s="228"/>
      <c r="BF491" s="237"/>
      <c r="BG491" s="229"/>
      <c r="BH491" s="229"/>
      <c r="BI491" s="108"/>
    </row>
    <row r="492" spans="1:61" s="100" customFormat="1" ht="15">
      <c r="A492" s="177"/>
      <c r="B492" s="177"/>
      <c r="C492" s="177"/>
      <c r="D492" s="177"/>
      <c r="E492" s="177"/>
      <c r="F492" s="177"/>
      <c r="G492" s="177"/>
      <c r="H492" s="177"/>
      <c r="I492" s="177"/>
      <c r="J492" s="177"/>
      <c r="K492" s="177"/>
      <c r="L492" s="177"/>
      <c r="M492" s="177"/>
      <c r="N492" s="177"/>
      <c r="O492" s="177"/>
      <c r="P492" s="177"/>
      <c r="Q492" s="177"/>
      <c r="R492" s="177"/>
      <c r="S492" s="107"/>
      <c r="T492" s="521">
        <f t="shared" si="25"/>
        <v>0</v>
      </c>
      <c r="U492" s="177"/>
      <c r="V492" s="177"/>
      <c r="W492" s="177"/>
      <c r="X492" s="177"/>
      <c r="Y492" s="177"/>
      <c r="Z492" s="177"/>
      <c r="AA492" s="177"/>
      <c r="AB492" s="177"/>
      <c r="AC492" s="177"/>
      <c r="AD492" s="177"/>
      <c r="AE492" s="177"/>
      <c r="AF492" s="107"/>
      <c r="AG492" s="444">
        <f t="shared" si="26"/>
        <v>0</v>
      </c>
      <c r="AH492" s="177"/>
      <c r="AI492" s="177"/>
      <c r="AJ492" s="177"/>
      <c r="AK492" s="177"/>
      <c r="AL492" s="177"/>
      <c r="AM492" s="177"/>
      <c r="AN492" s="177"/>
      <c r="AO492" s="177"/>
      <c r="AP492" s="177"/>
      <c r="AQ492" s="177"/>
      <c r="AR492" s="177"/>
      <c r="AS492" s="107"/>
      <c r="AT492" s="444">
        <f t="shared" si="24"/>
        <v>0</v>
      </c>
      <c r="AU492" s="177"/>
      <c r="AV492" s="177"/>
      <c r="AW492" s="177"/>
      <c r="AX492" s="177"/>
      <c r="AY492" s="177"/>
      <c r="AZ492" s="177"/>
      <c r="BA492" s="177"/>
      <c r="BB492" s="177"/>
      <c r="BC492" s="177"/>
      <c r="BD492" s="177"/>
      <c r="BE492" s="228"/>
      <c r="BF492" s="237"/>
      <c r="BG492" s="229"/>
      <c r="BH492" s="229"/>
      <c r="BI492" s="108"/>
    </row>
    <row r="493" spans="1:61" s="100" customFormat="1" ht="15">
      <c r="A493" s="177"/>
      <c r="B493" s="177"/>
      <c r="C493" s="177"/>
      <c r="D493" s="177"/>
      <c r="E493" s="177"/>
      <c r="F493" s="177"/>
      <c r="G493" s="177"/>
      <c r="H493" s="177"/>
      <c r="I493" s="177"/>
      <c r="J493" s="177"/>
      <c r="K493" s="177"/>
      <c r="L493" s="177"/>
      <c r="M493" s="177"/>
      <c r="N493" s="177"/>
      <c r="O493" s="177"/>
      <c r="P493" s="177"/>
      <c r="Q493" s="177"/>
      <c r="R493" s="177"/>
      <c r="S493" s="107"/>
      <c r="T493" s="521">
        <f t="shared" si="25"/>
        <v>0</v>
      </c>
      <c r="U493" s="177"/>
      <c r="V493" s="177"/>
      <c r="W493" s="177"/>
      <c r="X493" s="177"/>
      <c r="Y493" s="177"/>
      <c r="Z493" s="177"/>
      <c r="AA493" s="177"/>
      <c r="AB493" s="177"/>
      <c r="AC493" s="177"/>
      <c r="AD493" s="177"/>
      <c r="AE493" s="177"/>
      <c r="AF493" s="107"/>
      <c r="AG493" s="444">
        <f t="shared" si="26"/>
        <v>0</v>
      </c>
      <c r="AH493" s="177"/>
      <c r="AI493" s="177"/>
      <c r="AJ493" s="177"/>
      <c r="AK493" s="177"/>
      <c r="AL493" s="177"/>
      <c r="AM493" s="177"/>
      <c r="AN493" s="177"/>
      <c r="AO493" s="177"/>
      <c r="AP493" s="177"/>
      <c r="AQ493" s="177"/>
      <c r="AR493" s="177"/>
      <c r="AS493" s="107"/>
      <c r="AT493" s="444">
        <f t="shared" si="24"/>
        <v>0</v>
      </c>
      <c r="AU493" s="177"/>
      <c r="AV493" s="177"/>
      <c r="AW493" s="177"/>
      <c r="AX493" s="177"/>
      <c r="AY493" s="177"/>
      <c r="AZ493" s="177"/>
      <c r="BA493" s="177"/>
      <c r="BB493" s="177"/>
      <c r="BC493" s="177"/>
      <c r="BD493" s="177"/>
      <c r="BE493" s="228"/>
      <c r="BF493" s="237"/>
      <c r="BG493" s="229"/>
      <c r="BH493" s="229"/>
      <c r="BI493" s="108"/>
    </row>
    <row r="494" spans="1:61" s="100" customFormat="1" ht="15">
      <c r="A494" s="177"/>
      <c r="B494" s="177"/>
      <c r="C494" s="177"/>
      <c r="D494" s="177"/>
      <c r="E494" s="177"/>
      <c r="F494" s="177"/>
      <c r="G494" s="177"/>
      <c r="H494" s="177"/>
      <c r="I494" s="177"/>
      <c r="J494" s="177"/>
      <c r="K494" s="177"/>
      <c r="L494" s="177"/>
      <c r="M494" s="177"/>
      <c r="N494" s="177"/>
      <c r="O494" s="177"/>
      <c r="P494" s="177"/>
      <c r="Q494" s="177"/>
      <c r="R494" s="177"/>
      <c r="S494" s="107"/>
      <c r="T494" s="521">
        <f t="shared" si="25"/>
        <v>0</v>
      </c>
      <c r="U494" s="177"/>
      <c r="V494" s="177"/>
      <c r="W494" s="177"/>
      <c r="X494" s="177"/>
      <c r="Y494" s="177"/>
      <c r="Z494" s="177"/>
      <c r="AA494" s="177"/>
      <c r="AB494" s="177"/>
      <c r="AC494" s="177"/>
      <c r="AD494" s="177"/>
      <c r="AE494" s="177"/>
      <c r="AF494" s="107"/>
      <c r="AG494" s="444">
        <f t="shared" si="26"/>
        <v>0</v>
      </c>
      <c r="AH494" s="177"/>
      <c r="AI494" s="177"/>
      <c r="AJ494" s="177"/>
      <c r="AK494" s="177"/>
      <c r="AL494" s="177"/>
      <c r="AM494" s="177"/>
      <c r="AN494" s="177"/>
      <c r="AO494" s="177"/>
      <c r="AP494" s="177"/>
      <c r="AQ494" s="177"/>
      <c r="AR494" s="177"/>
      <c r="AS494" s="107"/>
      <c r="AT494" s="444">
        <f t="shared" si="24"/>
        <v>0</v>
      </c>
      <c r="AU494" s="177"/>
      <c r="AV494" s="177"/>
      <c r="AW494" s="177"/>
      <c r="AX494" s="177"/>
      <c r="AY494" s="177"/>
      <c r="AZ494" s="177"/>
      <c r="BA494" s="177"/>
      <c r="BB494" s="177"/>
      <c r="BC494" s="177"/>
      <c r="BD494" s="177"/>
      <c r="BE494" s="228"/>
      <c r="BF494" s="237"/>
      <c r="BG494" s="229"/>
      <c r="BH494" s="229"/>
      <c r="BI494" s="108"/>
    </row>
    <row r="495" spans="1:61" s="100" customFormat="1" ht="15">
      <c r="A495" s="177"/>
      <c r="B495" s="177"/>
      <c r="C495" s="177"/>
      <c r="D495" s="177"/>
      <c r="E495" s="177"/>
      <c r="F495" s="177"/>
      <c r="G495" s="177"/>
      <c r="H495" s="177"/>
      <c r="I495" s="177"/>
      <c r="J495" s="177"/>
      <c r="K495" s="177"/>
      <c r="L495" s="177"/>
      <c r="M495" s="177"/>
      <c r="N495" s="177"/>
      <c r="O495" s="177"/>
      <c r="P495" s="177"/>
      <c r="Q495" s="177"/>
      <c r="R495" s="177"/>
      <c r="S495" s="107"/>
      <c r="T495" s="521">
        <f t="shared" si="25"/>
        <v>0</v>
      </c>
      <c r="U495" s="177"/>
      <c r="V495" s="177"/>
      <c r="W495" s="177"/>
      <c r="X495" s="177"/>
      <c r="Y495" s="177"/>
      <c r="Z495" s="177"/>
      <c r="AA495" s="177"/>
      <c r="AB495" s="177"/>
      <c r="AC495" s="177"/>
      <c r="AD495" s="177"/>
      <c r="AE495" s="177"/>
      <c r="AF495" s="107"/>
      <c r="AG495" s="444">
        <f t="shared" si="26"/>
        <v>0</v>
      </c>
      <c r="AH495" s="177"/>
      <c r="AI495" s="177"/>
      <c r="AJ495" s="177"/>
      <c r="AK495" s="177"/>
      <c r="AL495" s="177"/>
      <c r="AM495" s="177"/>
      <c r="AN495" s="177"/>
      <c r="AO495" s="177"/>
      <c r="AP495" s="177"/>
      <c r="AQ495" s="177"/>
      <c r="AR495" s="177"/>
      <c r="AS495" s="107"/>
      <c r="AT495" s="444">
        <f t="shared" si="24"/>
        <v>0</v>
      </c>
      <c r="AU495" s="177"/>
      <c r="AV495" s="177"/>
      <c r="AW495" s="177"/>
      <c r="AX495" s="177"/>
      <c r="AY495" s="177"/>
      <c r="AZ495" s="177"/>
      <c r="BA495" s="177"/>
      <c r="BB495" s="177"/>
      <c r="BC495" s="177"/>
      <c r="BD495" s="177"/>
      <c r="BE495" s="228"/>
      <c r="BF495" s="237"/>
      <c r="BG495" s="229"/>
      <c r="BH495" s="229"/>
      <c r="BI495" s="108"/>
    </row>
    <row r="496" spans="1:61" s="100" customFormat="1" ht="15">
      <c r="A496" s="177"/>
      <c r="B496" s="177"/>
      <c r="C496" s="177"/>
      <c r="D496" s="177"/>
      <c r="E496" s="177"/>
      <c r="F496" s="177"/>
      <c r="G496" s="177"/>
      <c r="H496" s="177"/>
      <c r="I496" s="177"/>
      <c r="J496" s="177"/>
      <c r="K496" s="177"/>
      <c r="L496" s="177"/>
      <c r="M496" s="177"/>
      <c r="N496" s="177"/>
      <c r="O496" s="177"/>
      <c r="P496" s="177"/>
      <c r="Q496" s="177"/>
      <c r="R496" s="177"/>
      <c r="S496" s="107"/>
      <c r="T496" s="521">
        <f t="shared" si="25"/>
        <v>0</v>
      </c>
      <c r="U496" s="177"/>
      <c r="V496" s="177"/>
      <c r="W496" s="177"/>
      <c r="X496" s="177"/>
      <c r="Y496" s="177"/>
      <c r="Z496" s="177"/>
      <c r="AA496" s="177"/>
      <c r="AB496" s="177"/>
      <c r="AC496" s="177"/>
      <c r="AD496" s="177"/>
      <c r="AE496" s="177"/>
      <c r="AF496" s="107"/>
      <c r="AG496" s="444">
        <f t="shared" si="26"/>
        <v>0</v>
      </c>
      <c r="AH496" s="177"/>
      <c r="AI496" s="177"/>
      <c r="AJ496" s="177"/>
      <c r="AK496" s="177"/>
      <c r="AL496" s="177"/>
      <c r="AM496" s="177"/>
      <c r="AN496" s="177"/>
      <c r="AO496" s="177"/>
      <c r="AP496" s="177"/>
      <c r="AQ496" s="177"/>
      <c r="AR496" s="177"/>
      <c r="AS496" s="107"/>
      <c r="AT496" s="444">
        <f t="shared" si="24"/>
        <v>0</v>
      </c>
      <c r="AU496" s="177"/>
      <c r="AV496" s="177"/>
      <c r="AW496" s="177"/>
      <c r="AX496" s="177"/>
      <c r="AY496" s="177"/>
      <c r="AZ496" s="177"/>
      <c r="BA496" s="177"/>
      <c r="BB496" s="177"/>
      <c r="BC496" s="177"/>
      <c r="BD496" s="177"/>
      <c r="BE496" s="228"/>
      <c r="BF496" s="237"/>
      <c r="BG496" s="229"/>
      <c r="BH496" s="229"/>
      <c r="BI496" s="108"/>
    </row>
    <row r="497" spans="1:61" s="100" customFormat="1" ht="15">
      <c r="A497" s="177"/>
      <c r="B497" s="177"/>
      <c r="C497" s="177"/>
      <c r="D497" s="177"/>
      <c r="E497" s="177"/>
      <c r="F497" s="177"/>
      <c r="G497" s="177"/>
      <c r="H497" s="177"/>
      <c r="I497" s="177"/>
      <c r="J497" s="177"/>
      <c r="K497" s="177"/>
      <c r="L497" s="177"/>
      <c r="M497" s="177"/>
      <c r="N497" s="177"/>
      <c r="O497" s="177"/>
      <c r="P497" s="177"/>
      <c r="Q497" s="177"/>
      <c r="R497" s="177"/>
      <c r="S497" s="107"/>
      <c r="T497" s="521">
        <f t="shared" si="25"/>
        <v>0</v>
      </c>
      <c r="U497" s="177"/>
      <c r="V497" s="177"/>
      <c r="W497" s="177"/>
      <c r="X497" s="177"/>
      <c r="Y497" s="177"/>
      <c r="Z497" s="177"/>
      <c r="AA497" s="177"/>
      <c r="AB497" s="177"/>
      <c r="AC497" s="177"/>
      <c r="AD497" s="177"/>
      <c r="AE497" s="177"/>
      <c r="AF497" s="107"/>
      <c r="AG497" s="444">
        <f t="shared" si="26"/>
        <v>0</v>
      </c>
      <c r="AH497" s="177"/>
      <c r="AI497" s="177"/>
      <c r="AJ497" s="177"/>
      <c r="AK497" s="177"/>
      <c r="AL497" s="177"/>
      <c r="AM497" s="177"/>
      <c r="AN497" s="177"/>
      <c r="AO497" s="177"/>
      <c r="AP497" s="177"/>
      <c r="AQ497" s="177"/>
      <c r="AR497" s="177"/>
      <c r="AS497" s="107"/>
      <c r="AT497" s="444">
        <f t="shared" si="24"/>
        <v>0</v>
      </c>
      <c r="AU497" s="177"/>
      <c r="AV497" s="177"/>
      <c r="AW497" s="177"/>
      <c r="AX497" s="177"/>
      <c r="AY497" s="177"/>
      <c r="AZ497" s="177"/>
      <c r="BA497" s="177"/>
      <c r="BB497" s="177"/>
      <c r="BC497" s="177"/>
      <c r="BD497" s="177"/>
      <c r="BE497" s="228"/>
      <c r="BF497" s="237"/>
      <c r="BG497" s="229"/>
      <c r="BH497" s="229"/>
      <c r="BI497" s="108"/>
    </row>
    <row r="498" spans="1:61" s="100" customFormat="1" ht="15">
      <c r="A498" s="177"/>
      <c r="B498" s="177"/>
      <c r="C498" s="177"/>
      <c r="D498" s="177"/>
      <c r="E498" s="177"/>
      <c r="F498" s="177"/>
      <c r="G498" s="177"/>
      <c r="H498" s="177"/>
      <c r="I498" s="177"/>
      <c r="J498" s="177"/>
      <c r="K498" s="177"/>
      <c r="L498" s="177"/>
      <c r="M498" s="177"/>
      <c r="N498" s="177"/>
      <c r="O498" s="177"/>
      <c r="P498" s="177"/>
      <c r="Q498" s="177"/>
      <c r="R498" s="177"/>
      <c r="S498" s="107"/>
      <c r="T498" s="521">
        <f t="shared" si="25"/>
        <v>0</v>
      </c>
      <c r="U498" s="177"/>
      <c r="V498" s="177"/>
      <c r="W498" s="177"/>
      <c r="X498" s="177"/>
      <c r="Y498" s="177"/>
      <c r="Z498" s="177"/>
      <c r="AA498" s="177"/>
      <c r="AB498" s="177"/>
      <c r="AC498" s="177"/>
      <c r="AD498" s="177"/>
      <c r="AE498" s="177"/>
      <c r="AF498" s="107"/>
      <c r="AG498" s="444">
        <f t="shared" si="26"/>
        <v>0</v>
      </c>
      <c r="AH498" s="177"/>
      <c r="AI498" s="177"/>
      <c r="AJ498" s="177"/>
      <c r="AK498" s="177"/>
      <c r="AL498" s="177"/>
      <c r="AM498" s="177"/>
      <c r="AN498" s="177"/>
      <c r="AO498" s="177"/>
      <c r="AP498" s="177"/>
      <c r="AQ498" s="177"/>
      <c r="AR498" s="177"/>
      <c r="AS498" s="107"/>
      <c r="AT498" s="444">
        <f t="shared" ref="AT498:AT561" si="27">SUM($AH498:$AR498)</f>
        <v>0</v>
      </c>
      <c r="AU498" s="177"/>
      <c r="AV498" s="177"/>
      <c r="AW498" s="177"/>
      <c r="AX498" s="177"/>
      <c r="AY498" s="177"/>
      <c r="AZ498" s="177"/>
      <c r="BA498" s="177"/>
      <c r="BB498" s="177"/>
      <c r="BC498" s="177"/>
      <c r="BD498" s="177"/>
      <c r="BE498" s="228"/>
      <c r="BF498" s="237"/>
      <c r="BG498" s="229"/>
      <c r="BH498" s="229"/>
      <c r="BI498" s="108"/>
    </row>
    <row r="499" spans="1:61" s="100" customFormat="1" ht="15">
      <c r="A499" s="177"/>
      <c r="B499" s="177"/>
      <c r="C499" s="177"/>
      <c r="D499" s="177"/>
      <c r="E499" s="177"/>
      <c r="F499" s="177"/>
      <c r="G499" s="177"/>
      <c r="H499" s="177"/>
      <c r="I499" s="177"/>
      <c r="J499" s="177"/>
      <c r="K499" s="177"/>
      <c r="L499" s="177"/>
      <c r="M499" s="177"/>
      <c r="N499" s="177"/>
      <c r="O499" s="177"/>
      <c r="P499" s="177"/>
      <c r="Q499" s="177"/>
      <c r="R499" s="177"/>
      <c r="S499" s="107"/>
      <c r="T499" s="521">
        <f t="shared" si="25"/>
        <v>0</v>
      </c>
      <c r="U499" s="177"/>
      <c r="V499" s="177"/>
      <c r="W499" s="177"/>
      <c r="X499" s="177"/>
      <c r="Y499" s="177"/>
      <c r="Z499" s="177"/>
      <c r="AA499" s="177"/>
      <c r="AB499" s="177"/>
      <c r="AC499" s="177"/>
      <c r="AD499" s="177"/>
      <c r="AE499" s="177"/>
      <c r="AF499" s="107"/>
      <c r="AG499" s="444">
        <f t="shared" si="26"/>
        <v>0</v>
      </c>
      <c r="AH499" s="177"/>
      <c r="AI499" s="177"/>
      <c r="AJ499" s="177"/>
      <c r="AK499" s="177"/>
      <c r="AL499" s="177"/>
      <c r="AM499" s="177"/>
      <c r="AN499" s="177"/>
      <c r="AO499" s="177"/>
      <c r="AP499" s="177"/>
      <c r="AQ499" s="177"/>
      <c r="AR499" s="177"/>
      <c r="AS499" s="107"/>
      <c r="AT499" s="444">
        <f t="shared" si="27"/>
        <v>0</v>
      </c>
      <c r="AU499" s="177"/>
      <c r="AV499" s="177"/>
      <c r="AW499" s="177"/>
      <c r="AX499" s="177"/>
      <c r="AY499" s="177"/>
      <c r="AZ499" s="177"/>
      <c r="BA499" s="177"/>
      <c r="BB499" s="177"/>
      <c r="BC499" s="177"/>
      <c r="BD499" s="177"/>
      <c r="BE499" s="228"/>
      <c r="BF499" s="237"/>
      <c r="BG499" s="229"/>
      <c r="BH499" s="229"/>
      <c r="BI499" s="108"/>
    </row>
    <row r="500" spans="1:61" s="100" customFormat="1" ht="15">
      <c r="A500" s="177"/>
      <c r="B500" s="177"/>
      <c r="C500" s="177"/>
      <c r="D500" s="177"/>
      <c r="E500" s="177"/>
      <c r="F500" s="177"/>
      <c r="G500" s="177"/>
      <c r="H500" s="177"/>
      <c r="I500" s="177"/>
      <c r="J500" s="177"/>
      <c r="K500" s="177"/>
      <c r="L500" s="177"/>
      <c r="M500" s="177"/>
      <c r="N500" s="177"/>
      <c r="O500" s="177"/>
      <c r="P500" s="177"/>
      <c r="Q500" s="177"/>
      <c r="R500" s="177"/>
      <c r="S500" s="107"/>
      <c r="T500" s="521">
        <f t="shared" si="25"/>
        <v>0</v>
      </c>
      <c r="U500" s="177"/>
      <c r="V500" s="177"/>
      <c r="W500" s="177"/>
      <c r="X500" s="177"/>
      <c r="Y500" s="177"/>
      <c r="Z500" s="177"/>
      <c r="AA500" s="177"/>
      <c r="AB500" s="177"/>
      <c r="AC500" s="177"/>
      <c r="AD500" s="177"/>
      <c r="AE500" s="177"/>
      <c r="AF500" s="107"/>
      <c r="AG500" s="444">
        <f t="shared" si="26"/>
        <v>0</v>
      </c>
      <c r="AH500" s="177"/>
      <c r="AI500" s="177"/>
      <c r="AJ500" s="177"/>
      <c r="AK500" s="177"/>
      <c r="AL500" s="177"/>
      <c r="AM500" s="177"/>
      <c r="AN500" s="177"/>
      <c r="AO500" s="177"/>
      <c r="AP500" s="177"/>
      <c r="AQ500" s="177"/>
      <c r="AR500" s="177"/>
      <c r="AS500" s="107"/>
      <c r="AT500" s="444">
        <f t="shared" si="27"/>
        <v>0</v>
      </c>
      <c r="AU500" s="177"/>
      <c r="AV500" s="177"/>
      <c r="AW500" s="177"/>
      <c r="AX500" s="177"/>
      <c r="AY500" s="177"/>
      <c r="AZ500" s="177"/>
      <c r="BA500" s="177"/>
      <c r="BB500" s="177"/>
      <c r="BC500" s="177"/>
      <c r="BD500" s="177"/>
      <c r="BE500" s="228"/>
      <c r="BF500" s="237"/>
      <c r="BG500" s="229"/>
      <c r="BH500" s="229"/>
      <c r="BI500" s="108"/>
    </row>
    <row r="501" spans="1:61" s="100" customFormat="1" ht="15">
      <c r="A501" s="177"/>
      <c r="B501" s="177"/>
      <c r="C501" s="177"/>
      <c r="D501" s="177"/>
      <c r="E501" s="177"/>
      <c r="F501" s="177"/>
      <c r="G501" s="177"/>
      <c r="H501" s="177"/>
      <c r="I501" s="177"/>
      <c r="J501" s="177"/>
      <c r="K501" s="177"/>
      <c r="L501" s="177"/>
      <c r="M501" s="177"/>
      <c r="N501" s="177"/>
      <c r="O501" s="177"/>
      <c r="P501" s="177"/>
      <c r="Q501" s="177"/>
      <c r="R501" s="177"/>
      <c r="S501" s="107"/>
      <c r="T501" s="521">
        <f t="shared" si="25"/>
        <v>0</v>
      </c>
      <c r="U501" s="177"/>
      <c r="V501" s="177"/>
      <c r="W501" s="177"/>
      <c r="X501" s="177"/>
      <c r="Y501" s="177"/>
      <c r="Z501" s="177"/>
      <c r="AA501" s="177"/>
      <c r="AB501" s="177"/>
      <c r="AC501" s="177"/>
      <c r="AD501" s="177"/>
      <c r="AE501" s="177"/>
      <c r="AF501" s="107"/>
      <c r="AG501" s="444">
        <f t="shared" si="26"/>
        <v>0</v>
      </c>
      <c r="AH501" s="177"/>
      <c r="AI501" s="177"/>
      <c r="AJ501" s="177"/>
      <c r="AK501" s="177"/>
      <c r="AL501" s="177"/>
      <c r="AM501" s="177"/>
      <c r="AN501" s="177"/>
      <c r="AO501" s="177"/>
      <c r="AP501" s="177"/>
      <c r="AQ501" s="177"/>
      <c r="AR501" s="177"/>
      <c r="AS501" s="107"/>
      <c r="AT501" s="444">
        <f t="shared" si="27"/>
        <v>0</v>
      </c>
      <c r="AU501" s="177"/>
      <c r="AV501" s="177"/>
      <c r="AW501" s="177"/>
      <c r="AX501" s="177"/>
      <c r="AY501" s="177"/>
      <c r="AZ501" s="177"/>
      <c r="BA501" s="177"/>
      <c r="BB501" s="177"/>
      <c r="BC501" s="177"/>
      <c r="BD501" s="177"/>
      <c r="BE501" s="228"/>
      <c r="BF501" s="237"/>
      <c r="BG501" s="229"/>
      <c r="BH501" s="229"/>
      <c r="BI501" s="108"/>
    </row>
    <row r="502" spans="1:61" s="100" customFormat="1" ht="15">
      <c r="A502" s="177"/>
      <c r="B502" s="177"/>
      <c r="C502" s="177"/>
      <c r="D502" s="177"/>
      <c r="E502" s="177"/>
      <c r="F502" s="177"/>
      <c r="G502" s="177"/>
      <c r="H502" s="177"/>
      <c r="I502" s="177"/>
      <c r="J502" s="177"/>
      <c r="K502" s="177"/>
      <c r="L502" s="177"/>
      <c r="M502" s="177"/>
      <c r="N502" s="177"/>
      <c r="O502" s="177"/>
      <c r="P502" s="177"/>
      <c r="Q502" s="177"/>
      <c r="R502" s="177"/>
      <c r="S502" s="107"/>
      <c r="T502" s="521">
        <f t="shared" si="25"/>
        <v>0</v>
      </c>
      <c r="U502" s="177"/>
      <c r="V502" s="177"/>
      <c r="W502" s="177"/>
      <c r="X502" s="177"/>
      <c r="Y502" s="177"/>
      <c r="Z502" s="177"/>
      <c r="AA502" s="177"/>
      <c r="AB502" s="177"/>
      <c r="AC502" s="177"/>
      <c r="AD502" s="177"/>
      <c r="AE502" s="177"/>
      <c r="AF502" s="107"/>
      <c r="AG502" s="444">
        <f t="shared" si="26"/>
        <v>0</v>
      </c>
      <c r="AH502" s="177"/>
      <c r="AI502" s="177"/>
      <c r="AJ502" s="177"/>
      <c r="AK502" s="177"/>
      <c r="AL502" s="177"/>
      <c r="AM502" s="177"/>
      <c r="AN502" s="177"/>
      <c r="AO502" s="177"/>
      <c r="AP502" s="177"/>
      <c r="AQ502" s="177"/>
      <c r="AR502" s="177"/>
      <c r="AS502" s="107"/>
      <c r="AT502" s="444">
        <f t="shared" si="27"/>
        <v>0</v>
      </c>
      <c r="AU502" s="177"/>
      <c r="AV502" s="177"/>
      <c r="AW502" s="177"/>
      <c r="AX502" s="177"/>
      <c r="AY502" s="177"/>
      <c r="AZ502" s="177"/>
      <c r="BA502" s="177"/>
      <c r="BB502" s="177"/>
      <c r="BC502" s="177"/>
      <c r="BD502" s="177"/>
      <c r="BE502" s="228"/>
      <c r="BF502" s="237"/>
      <c r="BG502" s="229"/>
      <c r="BH502" s="229"/>
      <c r="BI502" s="108"/>
    </row>
    <row r="503" spans="1:61" s="100" customFormat="1" ht="15">
      <c r="A503" s="177"/>
      <c r="B503" s="177"/>
      <c r="C503" s="177"/>
      <c r="D503" s="177"/>
      <c r="E503" s="177"/>
      <c r="F503" s="177"/>
      <c r="G503" s="177"/>
      <c r="H503" s="177"/>
      <c r="I503" s="177"/>
      <c r="J503" s="177"/>
      <c r="K503" s="177"/>
      <c r="L503" s="177"/>
      <c r="M503" s="177"/>
      <c r="N503" s="177"/>
      <c r="O503" s="177"/>
      <c r="P503" s="177"/>
      <c r="Q503" s="177"/>
      <c r="R503" s="177"/>
      <c r="S503" s="107"/>
      <c r="T503" s="521">
        <f t="shared" si="25"/>
        <v>0</v>
      </c>
      <c r="U503" s="177"/>
      <c r="V503" s="177"/>
      <c r="W503" s="177"/>
      <c r="X503" s="177"/>
      <c r="Y503" s="177"/>
      <c r="Z503" s="177"/>
      <c r="AA503" s="177"/>
      <c r="AB503" s="177"/>
      <c r="AC503" s="177"/>
      <c r="AD503" s="177"/>
      <c r="AE503" s="177"/>
      <c r="AF503" s="107"/>
      <c r="AG503" s="444">
        <f t="shared" si="26"/>
        <v>0</v>
      </c>
      <c r="AH503" s="177"/>
      <c r="AI503" s="177"/>
      <c r="AJ503" s="177"/>
      <c r="AK503" s="177"/>
      <c r="AL503" s="177"/>
      <c r="AM503" s="177"/>
      <c r="AN503" s="177"/>
      <c r="AO503" s="177"/>
      <c r="AP503" s="177"/>
      <c r="AQ503" s="177"/>
      <c r="AR503" s="177"/>
      <c r="AS503" s="107"/>
      <c r="AT503" s="444">
        <f t="shared" si="27"/>
        <v>0</v>
      </c>
      <c r="AU503" s="177"/>
      <c r="AV503" s="177"/>
      <c r="AW503" s="177"/>
      <c r="AX503" s="177"/>
      <c r="AY503" s="177"/>
      <c r="AZ503" s="177"/>
      <c r="BA503" s="177"/>
      <c r="BB503" s="177"/>
      <c r="BC503" s="177"/>
      <c r="BD503" s="177"/>
      <c r="BE503" s="228"/>
      <c r="BF503" s="237"/>
      <c r="BG503" s="229"/>
      <c r="BH503" s="229"/>
      <c r="BI503" s="108"/>
    </row>
    <row r="504" spans="1:61" s="100" customFormat="1" ht="15">
      <c r="A504" s="177"/>
      <c r="B504" s="177"/>
      <c r="C504" s="177"/>
      <c r="D504" s="177"/>
      <c r="E504" s="177"/>
      <c r="F504" s="177"/>
      <c r="G504" s="177"/>
      <c r="H504" s="177"/>
      <c r="I504" s="177"/>
      <c r="J504" s="177"/>
      <c r="K504" s="177"/>
      <c r="L504" s="177"/>
      <c r="M504" s="177"/>
      <c r="N504" s="177"/>
      <c r="O504" s="177"/>
      <c r="P504" s="177"/>
      <c r="Q504" s="177"/>
      <c r="R504" s="177"/>
      <c r="S504" s="107"/>
      <c r="T504" s="521">
        <f t="shared" ref="T504:T567" si="28">SUM($H504:$R504)</f>
        <v>0</v>
      </c>
      <c r="U504" s="177"/>
      <c r="V504" s="177"/>
      <c r="W504" s="177"/>
      <c r="X504" s="177"/>
      <c r="Y504" s="177"/>
      <c r="Z504" s="177"/>
      <c r="AA504" s="177"/>
      <c r="AB504" s="177"/>
      <c r="AC504" s="177"/>
      <c r="AD504" s="177"/>
      <c r="AE504" s="177"/>
      <c r="AF504" s="107"/>
      <c r="AG504" s="444">
        <f t="shared" ref="AG504:AG567" si="29">SUM($U504:$AE504)</f>
        <v>0</v>
      </c>
      <c r="AH504" s="177"/>
      <c r="AI504" s="177"/>
      <c r="AJ504" s="177"/>
      <c r="AK504" s="177"/>
      <c r="AL504" s="177"/>
      <c r="AM504" s="177"/>
      <c r="AN504" s="177"/>
      <c r="AO504" s="177"/>
      <c r="AP504" s="177"/>
      <c r="AQ504" s="177"/>
      <c r="AR504" s="177"/>
      <c r="AS504" s="107"/>
      <c r="AT504" s="444">
        <f t="shared" si="27"/>
        <v>0</v>
      </c>
      <c r="AU504" s="177"/>
      <c r="AV504" s="177"/>
      <c r="AW504" s="177"/>
      <c r="AX504" s="177"/>
      <c r="AY504" s="177"/>
      <c r="AZ504" s="177"/>
      <c r="BA504" s="177"/>
      <c r="BB504" s="177"/>
      <c r="BC504" s="177"/>
      <c r="BD504" s="177"/>
      <c r="BE504" s="228"/>
      <c r="BF504" s="237"/>
      <c r="BG504" s="229"/>
      <c r="BH504" s="229"/>
      <c r="BI504" s="108"/>
    </row>
    <row r="505" spans="1:61" s="100" customFormat="1" ht="15">
      <c r="A505" s="177"/>
      <c r="B505" s="177"/>
      <c r="C505" s="177"/>
      <c r="D505" s="177"/>
      <c r="E505" s="177"/>
      <c r="F505" s="177"/>
      <c r="G505" s="177"/>
      <c r="H505" s="177"/>
      <c r="I505" s="177"/>
      <c r="J505" s="177"/>
      <c r="K505" s="177"/>
      <c r="L505" s="177"/>
      <c r="M505" s="177"/>
      <c r="N505" s="177"/>
      <c r="O505" s="177"/>
      <c r="P505" s="177"/>
      <c r="Q505" s="177"/>
      <c r="R505" s="177"/>
      <c r="S505" s="107"/>
      <c r="T505" s="521">
        <f t="shared" si="28"/>
        <v>0</v>
      </c>
      <c r="U505" s="177"/>
      <c r="V505" s="177"/>
      <c r="W505" s="177"/>
      <c r="X505" s="177"/>
      <c r="Y505" s="177"/>
      <c r="Z505" s="177"/>
      <c r="AA505" s="177"/>
      <c r="AB505" s="177"/>
      <c r="AC505" s="177"/>
      <c r="AD505" s="177"/>
      <c r="AE505" s="177"/>
      <c r="AF505" s="107"/>
      <c r="AG505" s="444">
        <f t="shared" si="29"/>
        <v>0</v>
      </c>
      <c r="AH505" s="177"/>
      <c r="AI505" s="177"/>
      <c r="AJ505" s="177"/>
      <c r="AK505" s="177"/>
      <c r="AL505" s="177"/>
      <c r="AM505" s="177"/>
      <c r="AN505" s="177"/>
      <c r="AO505" s="177"/>
      <c r="AP505" s="177"/>
      <c r="AQ505" s="177"/>
      <c r="AR505" s="177"/>
      <c r="AS505" s="107"/>
      <c r="AT505" s="444">
        <f t="shared" si="27"/>
        <v>0</v>
      </c>
      <c r="AU505" s="177"/>
      <c r="AV505" s="177"/>
      <c r="AW505" s="177"/>
      <c r="AX505" s="177"/>
      <c r="AY505" s="177"/>
      <c r="AZ505" s="177"/>
      <c r="BA505" s="177"/>
      <c r="BB505" s="177"/>
      <c r="BC505" s="177"/>
      <c r="BD505" s="177"/>
      <c r="BE505" s="228"/>
      <c r="BF505" s="237"/>
      <c r="BG505" s="229"/>
      <c r="BH505" s="229"/>
      <c r="BI505" s="108"/>
    </row>
    <row r="506" spans="1:61" s="100" customFormat="1" ht="15">
      <c r="A506" s="177"/>
      <c r="B506" s="177"/>
      <c r="C506" s="177"/>
      <c r="D506" s="177"/>
      <c r="E506" s="177"/>
      <c r="F506" s="177"/>
      <c r="G506" s="177"/>
      <c r="H506" s="177"/>
      <c r="I506" s="177"/>
      <c r="J506" s="177"/>
      <c r="K506" s="177"/>
      <c r="L506" s="177"/>
      <c r="M506" s="177"/>
      <c r="N506" s="177"/>
      <c r="O506" s="177"/>
      <c r="P506" s="177"/>
      <c r="Q506" s="177"/>
      <c r="R506" s="177"/>
      <c r="S506" s="107"/>
      <c r="T506" s="521">
        <f t="shared" si="28"/>
        <v>0</v>
      </c>
      <c r="U506" s="177"/>
      <c r="V506" s="177"/>
      <c r="W506" s="177"/>
      <c r="X506" s="177"/>
      <c r="Y506" s="177"/>
      <c r="Z506" s="177"/>
      <c r="AA506" s="177"/>
      <c r="AB506" s="177"/>
      <c r="AC506" s="177"/>
      <c r="AD506" s="177"/>
      <c r="AE506" s="177"/>
      <c r="AF506" s="107"/>
      <c r="AG506" s="444">
        <f t="shared" si="29"/>
        <v>0</v>
      </c>
      <c r="AH506" s="177"/>
      <c r="AI506" s="177"/>
      <c r="AJ506" s="177"/>
      <c r="AK506" s="177"/>
      <c r="AL506" s="177"/>
      <c r="AM506" s="177"/>
      <c r="AN506" s="177"/>
      <c r="AO506" s="177"/>
      <c r="AP506" s="177"/>
      <c r="AQ506" s="177"/>
      <c r="AR506" s="177"/>
      <c r="AS506" s="107"/>
      <c r="AT506" s="444">
        <f t="shared" si="27"/>
        <v>0</v>
      </c>
      <c r="AU506" s="177"/>
      <c r="AV506" s="177"/>
      <c r="AW506" s="177"/>
      <c r="AX506" s="177"/>
      <c r="AY506" s="177"/>
      <c r="AZ506" s="177"/>
      <c r="BA506" s="177"/>
      <c r="BB506" s="177"/>
      <c r="BC506" s="177"/>
      <c r="BD506" s="177"/>
      <c r="BE506" s="228"/>
      <c r="BF506" s="237"/>
      <c r="BG506" s="229"/>
      <c r="BH506" s="229"/>
      <c r="BI506" s="108"/>
    </row>
    <row r="507" spans="1:61" s="100" customFormat="1" ht="15">
      <c r="A507" s="177"/>
      <c r="B507" s="177"/>
      <c r="C507" s="177"/>
      <c r="D507" s="177"/>
      <c r="E507" s="177"/>
      <c r="F507" s="177"/>
      <c r="G507" s="177"/>
      <c r="H507" s="177"/>
      <c r="I507" s="177"/>
      <c r="J507" s="177"/>
      <c r="K507" s="177"/>
      <c r="L507" s="177"/>
      <c r="M507" s="177"/>
      <c r="N507" s="177"/>
      <c r="O507" s="177"/>
      <c r="P507" s="177"/>
      <c r="Q507" s="177"/>
      <c r="R507" s="177"/>
      <c r="S507" s="107"/>
      <c r="T507" s="521">
        <f t="shared" si="28"/>
        <v>0</v>
      </c>
      <c r="U507" s="177"/>
      <c r="V507" s="177"/>
      <c r="W507" s="177"/>
      <c r="X507" s="177"/>
      <c r="Y507" s="177"/>
      <c r="Z507" s="177"/>
      <c r="AA507" s="177"/>
      <c r="AB507" s="177"/>
      <c r="AC507" s="177"/>
      <c r="AD507" s="177"/>
      <c r="AE507" s="177"/>
      <c r="AF507" s="107"/>
      <c r="AG507" s="444">
        <f t="shared" si="29"/>
        <v>0</v>
      </c>
      <c r="AH507" s="177"/>
      <c r="AI507" s="177"/>
      <c r="AJ507" s="177"/>
      <c r="AK507" s="177"/>
      <c r="AL507" s="177"/>
      <c r="AM507" s="177"/>
      <c r="AN507" s="177"/>
      <c r="AO507" s="177"/>
      <c r="AP507" s="177"/>
      <c r="AQ507" s="177"/>
      <c r="AR507" s="177"/>
      <c r="AS507" s="107"/>
      <c r="AT507" s="444">
        <f t="shared" si="27"/>
        <v>0</v>
      </c>
      <c r="AU507" s="177"/>
      <c r="AV507" s="177"/>
      <c r="AW507" s="177"/>
      <c r="AX507" s="177"/>
      <c r="AY507" s="177"/>
      <c r="AZ507" s="177"/>
      <c r="BA507" s="177"/>
      <c r="BB507" s="177"/>
      <c r="BC507" s="177"/>
      <c r="BD507" s="177"/>
      <c r="BE507" s="228"/>
      <c r="BF507" s="237"/>
      <c r="BG507" s="229"/>
      <c r="BH507" s="229"/>
      <c r="BI507" s="108"/>
    </row>
    <row r="508" spans="1:61" s="100" customFormat="1" ht="15">
      <c r="A508" s="177"/>
      <c r="B508" s="177"/>
      <c r="C508" s="177"/>
      <c r="D508" s="177"/>
      <c r="E508" s="177"/>
      <c r="F508" s="177"/>
      <c r="G508" s="177"/>
      <c r="H508" s="177"/>
      <c r="I508" s="177"/>
      <c r="J508" s="177"/>
      <c r="K508" s="177"/>
      <c r="L508" s="177"/>
      <c r="M508" s="177"/>
      <c r="N508" s="177"/>
      <c r="O508" s="177"/>
      <c r="P508" s="177"/>
      <c r="Q508" s="177"/>
      <c r="R508" s="177"/>
      <c r="S508" s="107"/>
      <c r="T508" s="521">
        <f t="shared" si="28"/>
        <v>0</v>
      </c>
      <c r="U508" s="177"/>
      <c r="V508" s="177"/>
      <c r="W508" s="177"/>
      <c r="X508" s="177"/>
      <c r="Y508" s="177"/>
      <c r="Z508" s="177"/>
      <c r="AA508" s="177"/>
      <c r="AB508" s="177"/>
      <c r="AC508" s="177"/>
      <c r="AD508" s="177"/>
      <c r="AE508" s="177"/>
      <c r="AF508" s="107"/>
      <c r="AG508" s="444">
        <f t="shared" si="29"/>
        <v>0</v>
      </c>
      <c r="AH508" s="177"/>
      <c r="AI508" s="177"/>
      <c r="AJ508" s="177"/>
      <c r="AK508" s="177"/>
      <c r="AL508" s="177"/>
      <c r="AM508" s="177"/>
      <c r="AN508" s="177"/>
      <c r="AO508" s="177"/>
      <c r="AP508" s="177"/>
      <c r="AQ508" s="177"/>
      <c r="AR508" s="177"/>
      <c r="AS508" s="107"/>
      <c r="AT508" s="444">
        <f t="shared" si="27"/>
        <v>0</v>
      </c>
      <c r="AU508" s="177"/>
      <c r="AV508" s="177"/>
      <c r="AW508" s="177"/>
      <c r="AX508" s="177"/>
      <c r="AY508" s="177"/>
      <c r="AZ508" s="177"/>
      <c r="BA508" s="177"/>
      <c r="BB508" s="177"/>
      <c r="BC508" s="177"/>
      <c r="BD508" s="177"/>
      <c r="BE508" s="228"/>
      <c r="BF508" s="237"/>
      <c r="BG508" s="229"/>
      <c r="BH508" s="229"/>
      <c r="BI508" s="108"/>
    </row>
    <row r="509" spans="1:61" s="100" customFormat="1" ht="15">
      <c r="A509" s="177"/>
      <c r="B509" s="177"/>
      <c r="C509" s="177"/>
      <c r="D509" s="177"/>
      <c r="E509" s="177"/>
      <c r="F509" s="177"/>
      <c r="G509" s="177"/>
      <c r="H509" s="177"/>
      <c r="I509" s="177"/>
      <c r="J509" s="177"/>
      <c r="K509" s="177"/>
      <c r="L509" s="177"/>
      <c r="M509" s="177"/>
      <c r="N509" s="177"/>
      <c r="O509" s="177"/>
      <c r="P509" s="177"/>
      <c r="Q509" s="177"/>
      <c r="R509" s="177"/>
      <c r="S509" s="107"/>
      <c r="T509" s="521">
        <f t="shared" si="28"/>
        <v>0</v>
      </c>
      <c r="U509" s="177"/>
      <c r="V509" s="177"/>
      <c r="W509" s="177"/>
      <c r="X509" s="177"/>
      <c r="Y509" s="177"/>
      <c r="Z509" s="177"/>
      <c r="AA509" s="177"/>
      <c r="AB509" s="177"/>
      <c r="AC509" s="177"/>
      <c r="AD509" s="177"/>
      <c r="AE509" s="177"/>
      <c r="AF509" s="107"/>
      <c r="AG509" s="444">
        <f t="shared" si="29"/>
        <v>0</v>
      </c>
      <c r="AH509" s="177"/>
      <c r="AI509" s="177"/>
      <c r="AJ509" s="177"/>
      <c r="AK509" s="177"/>
      <c r="AL509" s="177"/>
      <c r="AM509" s="177"/>
      <c r="AN509" s="177"/>
      <c r="AO509" s="177"/>
      <c r="AP509" s="177"/>
      <c r="AQ509" s="177"/>
      <c r="AR509" s="177"/>
      <c r="AS509" s="107"/>
      <c r="AT509" s="444">
        <f t="shared" si="27"/>
        <v>0</v>
      </c>
      <c r="AU509" s="177"/>
      <c r="AV509" s="177"/>
      <c r="AW509" s="177"/>
      <c r="AX509" s="177"/>
      <c r="AY509" s="177"/>
      <c r="AZ509" s="177"/>
      <c r="BA509" s="177"/>
      <c r="BB509" s="177"/>
      <c r="BC509" s="177"/>
      <c r="BD509" s="177"/>
      <c r="BE509" s="228"/>
      <c r="BF509" s="237"/>
      <c r="BG509" s="229"/>
      <c r="BH509" s="229"/>
      <c r="BI509" s="108"/>
    </row>
    <row r="510" spans="1:61" s="100" customFormat="1" ht="15">
      <c r="A510" s="177"/>
      <c r="B510" s="177"/>
      <c r="C510" s="177"/>
      <c r="D510" s="177"/>
      <c r="E510" s="177"/>
      <c r="F510" s="177"/>
      <c r="G510" s="177"/>
      <c r="H510" s="177"/>
      <c r="I510" s="177"/>
      <c r="J510" s="177"/>
      <c r="K510" s="177"/>
      <c r="L510" s="177"/>
      <c r="M510" s="177"/>
      <c r="N510" s="177"/>
      <c r="O510" s="177"/>
      <c r="P510" s="177"/>
      <c r="Q510" s="177"/>
      <c r="R510" s="177"/>
      <c r="S510" s="107"/>
      <c r="T510" s="521">
        <f t="shared" si="28"/>
        <v>0</v>
      </c>
      <c r="U510" s="177"/>
      <c r="V510" s="177"/>
      <c r="W510" s="177"/>
      <c r="X510" s="177"/>
      <c r="Y510" s="177"/>
      <c r="Z510" s="177"/>
      <c r="AA510" s="177"/>
      <c r="AB510" s="177"/>
      <c r="AC510" s="177"/>
      <c r="AD510" s="177"/>
      <c r="AE510" s="177"/>
      <c r="AF510" s="107"/>
      <c r="AG510" s="444">
        <f t="shared" si="29"/>
        <v>0</v>
      </c>
      <c r="AH510" s="177"/>
      <c r="AI510" s="177"/>
      <c r="AJ510" s="177"/>
      <c r="AK510" s="177"/>
      <c r="AL510" s="177"/>
      <c r="AM510" s="177"/>
      <c r="AN510" s="177"/>
      <c r="AO510" s="177"/>
      <c r="AP510" s="177"/>
      <c r="AQ510" s="177"/>
      <c r="AR510" s="177"/>
      <c r="AS510" s="107"/>
      <c r="AT510" s="444">
        <f t="shared" si="27"/>
        <v>0</v>
      </c>
      <c r="AU510" s="177"/>
      <c r="AV510" s="177"/>
      <c r="AW510" s="177"/>
      <c r="AX510" s="177"/>
      <c r="AY510" s="177"/>
      <c r="AZ510" s="177"/>
      <c r="BA510" s="177"/>
      <c r="BB510" s="177"/>
      <c r="BC510" s="177"/>
      <c r="BD510" s="177"/>
      <c r="BE510" s="228"/>
      <c r="BF510" s="237"/>
      <c r="BG510" s="229"/>
      <c r="BH510" s="229"/>
      <c r="BI510" s="108"/>
    </row>
    <row r="511" spans="1:61" s="100" customFormat="1" ht="15">
      <c r="A511" s="177"/>
      <c r="B511" s="177"/>
      <c r="C511" s="177"/>
      <c r="D511" s="177"/>
      <c r="E511" s="177"/>
      <c r="F511" s="177"/>
      <c r="G511" s="177"/>
      <c r="H511" s="177"/>
      <c r="I511" s="177"/>
      <c r="J511" s="177"/>
      <c r="K511" s="177"/>
      <c r="L511" s="177"/>
      <c r="M511" s="177"/>
      <c r="N511" s="177"/>
      <c r="O511" s="177"/>
      <c r="P511" s="177"/>
      <c r="Q511" s="177"/>
      <c r="R511" s="177"/>
      <c r="S511" s="107"/>
      <c r="T511" s="521">
        <f t="shared" si="28"/>
        <v>0</v>
      </c>
      <c r="U511" s="177"/>
      <c r="V511" s="177"/>
      <c r="W511" s="177"/>
      <c r="X511" s="177"/>
      <c r="Y511" s="177"/>
      <c r="Z511" s="177"/>
      <c r="AA511" s="177"/>
      <c r="AB511" s="177"/>
      <c r="AC511" s="177"/>
      <c r="AD511" s="177"/>
      <c r="AE511" s="177"/>
      <c r="AF511" s="107"/>
      <c r="AG511" s="444">
        <f t="shared" si="29"/>
        <v>0</v>
      </c>
      <c r="AH511" s="177"/>
      <c r="AI511" s="177"/>
      <c r="AJ511" s="177"/>
      <c r="AK511" s="177"/>
      <c r="AL511" s="177"/>
      <c r="AM511" s="177"/>
      <c r="AN511" s="177"/>
      <c r="AO511" s="177"/>
      <c r="AP511" s="177"/>
      <c r="AQ511" s="177"/>
      <c r="AR511" s="177"/>
      <c r="AS511" s="107"/>
      <c r="AT511" s="444">
        <f t="shared" si="27"/>
        <v>0</v>
      </c>
      <c r="AU511" s="177"/>
      <c r="AV511" s="177"/>
      <c r="AW511" s="177"/>
      <c r="AX511" s="177"/>
      <c r="AY511" s="177"/>
      <c r="AZ511" s="177"/>
      <c r="BA511" s="177"/>
      <c r="BB511" s="177"/>
      <c r="BC511" s="177"/>
      <c r="BD511" s="177"/>
      <c r="BE511" s="228"/>
      <c r="BF511" s="237"/>
      <c r="BG511" s="229"/>
      <c r="BH511" s="229"/>
      <c r="BI511" s="108"/>
    </row>
    <row r="512" spans="1:61" s="100" customFormat="1" ht="15">
      <c r="A512" s="177"/>
      <c r="B512" s="177"/>
      <c r="C512" s="177"/>
      <c r="D512" s="177"/>
      <c r="E512" s="177"/>
      <c r="F512" s="177"/>
      <c r="G512" s="177"/>
      <c r="H512" s="177"/>
      <c r="I512" s="177"/>
      <c r="J512" s="177"/>
      <c r="K512" s="177"/>
      <c r="L512" s="177"/>
      <c r="M512" s="177"/>
      <c r="N512" s="177"/>
      <c r="O512" s="177"/>
      <c r="P512" s="177"/>
      <c r="Q512" s="177"/>
      <c r="R512" s="177"/>
      <c r="S512" s="107"/>
      <c r="T512" s="521">
        <f t="shared" si="28"/>
        <v>0</v>
      </c>
      <c r="U512" s="177"/>
      <c r="V512" s="177"/>
      <c r="W512" s="177"/>
      <c r="X512" s="177"/>
      <c r="Y512" s="177"/>
      <c r="Z512" s="177"/>
      <c r="AA512" s="177"/>
      <c r="AB512" s="177"/>
      <c r="AC512" s="177"/>
      <c r="AD512" s="177"/>
      <c r="AE512" s="177"/>
      <c r="AF512" s="107"/>
      <c r="AG512" s="444">
        <f t="shared" si="29"/>
        <v>0</v>
      </c>
      <c r="AH512" s="177"/>
      <c r="AI512" s="177"/>
      <c r="AJ512" s="177"/>
      <c r="AK512" s="177"/>
      <c r="AL512" s="177"/>
      <c r="AM512" s="177"/>
      <c r="AN512" s="177"/>
      <c r="AO512" s="177"/>
      <c r="AP512" s="177"/>
      <c r="AQ512" s="177"/>
      <c r="AR512" s="177"/>
      <c r="AS512" s="107"/>
      <c r="AT512" s="444">
        <f t="shared" si="27"/>
        <v>0</v>
      </c>
      <c r="AU512" s="177"/>
      <c r="AV512" s="177"/>
      <c r="AW512" s="177"/>
      <c r="AX512" s="177"/>
      <c r="AY512" s="177"/>
      <c r="AZ512" s="177"/>
      <c r="BA512" s="177"/>
      <c r="BB512" s="177"/>
      <c r="BC512" s="177"/>
      <c r="BD512" s="177"/>
      <c r="BE512" s="228"/>
      <c r="BF512" s="237"/>
      <c r="BG512" s="229"/>
      <c r="BH512" s="229"/>
      <c r="BI512" s="108"/>
    </row>
    <row r="513" spans="1:61" s="100" customFormat="1" ht="15">
      <c r="A513" s="177"/>
      <c r="B513" s="177"/>
      <c r="C513" s="177"/>
      <c r="D513" s="177"/>
      <c r="E513" s="177"/>
      <c r="F513" s="177"/>
      <c r="G513" s="177"/>
      <c r="H513" s="177"/>
      <c r="I513" s="177"/>
      <c r="J513" s="177"/>
      <c r="K513" s="177"/>
      <c r="L513" s="177"/>
      <c r="M513" s="177"/>
      <c r="N513" s="177"/>
      <c r="O513" s="177"/>
      <c r="P513" s="177"/>
      <c r="Q513" s="177"/>
      <c r="R513" s="177"/>
      <c r="S513" s="107"/>
      <c r="T513" s="521">
        <f t="shared" si="28"/>
        <v>0</v>
      </c>
      <c r="U513" s="177"/>
      <c r="V513" s="177"/>
      <c r="W513" s="177"/>
      <c r="X513" s="177"/>
      <c r="Y513" s="177"/>
      <c r="Z513" s="177"/>
      <c r="AA513" s="177"/>
      <c r="AB513" s="177"/>
      <c r="AC513" s="177"/>
      <c r="AD513" s="177"/>
      <c r="AE513" s="177"/>
      <c r="AF513" s="107"/>
      <c r="AG513" s="444">
        <f t="shared" si="29"/>
        <v>0</v>
      </c>
      <c r="AH513" s="177"/>
      <c r="AI513" s="177"/>
      <c r="AJ513" s="177"/>
      <c r="AK513" s="177"/>
      <c r="AL513" s="177"/>
      <c r="AM513" s="177"/>
      <c r="AN513" s="177"/>
      <c r="AO513" s="177"/>
      <c r="AP513" s="177"/>
      <c r="AQ513" s="177"/>
      <c r="AR513" s="177"/>
      <c r="AS513" s="107"/>
      <c r="AT513" s="444">
        <f t="shared" si="27"/>
        <v>0</v>
      </c>
      <c r="AU513" s="177"/>
      <c r="AV513" s="177"/>
      <c r="AW513" s="177"/>
      <c r="AX513" s="177"/>
      <c r="AY513" s="177"/>
      <c r="AZ513" s="177"/>
      <c r="BA513" s="177"/>
      <c r="BB513" s="177"/>
      <c r="BC513" s="177"/>
      <c r="BD513" s="177"/>
      <c r="BE513" s="228"/>
      <c r="BF513" s="237"/>
      <c r="BG513" s="229"/>
      <c r="BH513" s="229"/>
      <c r="BI513" s="108"/>
    </row>
    <row r="514" spans="1:61" s="100" customFormat="1" ht="15">
      <c r="A514" s="177"/>
      <c r="B514" s="177"/>
      <c r="C514" s="177"/>
      <c r="D514" s="177"/>
      <c r="E514" s="177"/>
      <c r="F514" s="177"/>
      <c r="G514" s="177"/>
      <c r="H514" s="177"/>
      <c r="I514" s="177"/>
      <c r="J514" s="177"/>
      <c r="K514" s="177"/>
      <c r="L514" s="177"/>
      <c r="M514" s="177"/>
      <c r="N514" s="177"/>
      <c r="O514" s="177"/>
      <c r="P514" s="177"/>
      <c r="Q514" s="177"/>
      <c r="R514" s="177"/>
      <c r="S514" s="107"/>
      <c r="T514" s="521">
        <f t="shared" si="28"/>
        <v>0</v>
      </c>
      <c r="U514" s="177"/>
      <c r="V514" s="177"/>
      <c r="W514" s="177"/>
      <c r="X514" s="177"/>
      <c r="Y514" s="177"/>
      <c r="Z514" s="177"/>
      <c r="AA514" s="177"/>
      <c r="AB514" s="177"/>
      <c r="AC514" s="177"/>
      <c r="AD514" s="177"/>
      <c r="AE514" s="177"/>
      <c r="AF514" s="107"/>
      <c r="AG514" s="444">
        <f t="shared" si="29"/>
        <v>0</v>
      </c>
      <c r="AH514" s="177"/>
      <c r="AI514" s="177"/>
      <c r="AJ514" s="177"/>
      <c r="AK514" s="177"/>
      <c r="AL514" s="177"/>
      <c r="AM514" s="177"/>
      <c r="AN514" s="177"/>
      <c r="AO514" s="177"/>
      <c r="AP514" s="177"/>
      <c r="AQ514" s="177"/>
      <c r="AR514" s="177"/>
      <c r="AS514" s="107"/>
      <c r="AT514" s="444">
        <f t="shared" si="27"/>
        <v>0</v>
      </c>
      <c r="AU514" s="177"/>
      <c r="AV514" s="177"/>
      <c r="AW514" s="177"/>
      <c r="AX514" s="177"/>
      <c r="AY514" s="177"/>
      <c r="AZ514" s="177"/>
      <c r="BA514" s="177"/>
      <c r="BB514" s="177"/>
      <c r="BC514" s="177"/>
      <c r="BD514" s="177"/>
      <c r="BE514" s="228"/>
      <c r="BF514" s="237"/>
      <c r="BG514" s="229"/>
      <c r="BH514" s="229"/>
      <c r="BI514" s="108"/>
    </row>
    <row r="515" spans="1:61" s="100" customFormat="1" ht="15">
      <c r="A515" s="177"/>
      <c r="B515" s="177"/>
      <c r="C515" s="177"/>
      <c r="D515" s="177"/>
      <c r="E515" s="177"/>
      <c r="F515" s="177"/>
      <c r="G515" s="177"/>
      <c r="H515" s="177"/>
      <c r="I515" s="177"/>
      <c r="J515" s="177"/>
      <c r="K515" s="177"/>
      <c r="L515" s="177"/>
      <c r="M515" s="177"/>
      <c r="N515" s="177"/>
      <c r="O515" s="177"/>
      <c r="P515" s="177"/>
      <c r="Q515" s="177"/>
      <c r="R515" s="177"/>
      <c r="S515" s="107"/>
      <c r="T515" s="521">
        <f t="shared" si="28"/>
        <v>0</v>
      </c>
      <c r="U515" s="177"/>
      <c r="V515" s="177"/>
      <c r="W515" s="177"/>
      <c r="X515" s="177"/>
      <c r="Y515" s="177"/>
      <c r="Z515" s="177"/>
      <c r="AA515" s="177"/>
      <c r="AB515" s="177"/>
      <c r="AC515" s="177"/>
      <c r="AD515" s="177"/>
      <c r="AE515" s="177"/>
      <c r="AF515" s="107"/>
      <c r="AG515" s="444">
        <f t="shared" si="29"/>
        <v>0</v>
      </c>
      <c r="AH515" s="177"/>
      <c r="AI515" s="177"/>
      <c r="AJ515" s="177"/>
      <c r="AK515" s="177"/>
      <c r="AL515" s="177"/>
      <c r="AM515" s="177"/>
      <c r="AN515" s="177"/>
      <c r="AO515" s="177"/>
      <c r="AP515" s="177"/>
      <c r="AQ515" s="177"/>
      <c r="AR515" s="177"/>
      <c r="AS515" s="107"/>
      <c r="AT515" s="444">
        <f t="shared" si="27"/>
        <v>0</v>
      </c>
      <c r="AU515" s="177"/>
      <c r="AV515" s="177"/>
      <c r="AW515" s="177"/>
      <c r="AX515" s="177"/>
      <c r="AY515" s="177"/>
      <c r="AZ515" s="177"/>
      <c r="BA515" s="177"/>
      <c r="BB515" s="177"/>
      <c r="BC515" s="177"/>
      <c r="BD515" s="177"/>
      <c r="BE515" s="228"/>
      <c r="BF515" s="237"/>
      <c r="BG515" s="229"/>
      <c r="BH515" s="229"/>
      <c r="BI515" s="108"/>
    </row>
    <row r="516" spans="1:61" s="100" customFormat="1" ht="15">
      <c r="A516" s="177"/>
      <c r="B516" s="177"/>
      <c r="C516" s="177"/>
      <c r="D516" s="177"/>
      <c r="E516" s="177"/>
      <c r="F516" s="177"/>
      <c r="G516" s="177"/>
      <c r="H516" s="177"/>
      <c r="I516" s="177"/>
      <c r="J516" s="177"/>
      <c r="K516" s="177"/>
      <c r="L516" s="177"/>
      <c r="M516" s="177"/>
      <c r="N516" s="177"/>
      <c r="O516" s="177"/>
      <c r="P516" s="177"/>
      <c r="Q516" s="177"/>
      <c r="R516" s="177"/>
      <c r="S516" s="107"/>
      <c r="T516" s="521">
        <f t="shared" si="28"/>
        <v>0</v>
      </c>
      <c r="U516" s="177"/>
      <c r="V516" s="177"/>
      <c r="W516" s="177"/>
      <c r="X516" s="177"/>
      <c r="Y516" s="177"/>
      <c r="Z516" s="177"/>
      <c r="AA516" s="177"/>
      <c r="AB516" s="177"/>
      <c r="AC516" s="177"/>
      <c r="AD516" s="177"/>
      <c r="AE516" s="177"/>
      <c r="AF516" s="107"/>
      <c r="AG516" s="444">
        <f t="shared" si="29"/>
        <v>0</v>
      </c>
      <c r="AH516" s="177"/>
      <c r="AI516" s="177"/>
      <c r="AJ516" s="177"/>
      <c r="AK516" s="177"/>
      <c r="AL516" s="177"/>
      <c r="AM516" s="177"/>
      <c r="AN516" s="177"/>
      <c r="AO516" s="177"/>
      <c r="AP516" s="177"/>
      <c r="AQ516" s="177"/>
      <c r="AR516" s="177"/>
      <c r="AS516" s="107"/>
      <c r="AT516" s="444">
        <f t="shared" si="27"/>
        <v>0</v>
      </c>
      <c r="AU516" s="177"/>
      <c r="AV516" s="177"/>
      <c r="AW516" s="177"/>
      <c r="AX516" s="177"/>
      <c r="AY516" s="177"/>
      <c r="AZ516" s="177"/>
      <c r="BA516" s="177"/>
      <c r="BB516" s="177"/>
      <c r="BC516" s="177"/>
      <c r="BD516" s="177"/>
      <c r="BE516" s="228"/>
      <c r="BF516" s="237"/>
      <c r="BG516" s="229"/>
      <c r="BH516" s="229"/>
      <c r="BI516" s="108"/>
    </row>
    <row r="517" spans="1:61" s="100" customFormat="1" ht="15">
      <c r="A517" s="177"/>
      <c r="B517" s="177"/>
      <c r="C517" s="177"/>
      <c r="D517" s="177"/>
      <c r="E517" s="177"/>
      <c r="F517" s="177"/>
      <c r="G517" s="177"/>
      <c r="H517" s="177"/>
      <c r="I517" s="177"/>
      <c r="J517" s="177"/>
      <c r="K517" s="177"/>
      <c r="L517" s="177"/>
      <c r="M517" s="177"/>
      <c r="N517" s="177"/>
      <c r="O517" s="177"/>
      <c r="P517" s="177"/>
      <c r="Q517" s="177"/>
      <c r="R517" s="177"/>
      <c r="S517" s="107"/>
      <c r="T517" s="521">
        <f t="shared" si="28"/>
        <v>0</v>
      </c>
      <c r="U517" s="177"/>
      <c r="V517" s="177"/>
      <c r="W517" s="177"/>
      <c r="X517" s="177"/>
      <c r="Y517" s="177"/>
      <c r="Z517" s="177"/>
      <c r="AA517" s="177"/>
      <c r="AB517" s="177"/>
      <c r="AC517" s="177"/>
      <c r="AD517" s="177"/>
      <c r="AE517" s="177"/>
      <c r="AF517" s="107"/>
      <c r="AG517" s="444">
        <f t="shared" si="29"/>
        <v>0</v>
      </c>
      <c r="AH517" s="177"/>
      <c r="AI517" s="177"/>
      <c r="AJ517" s="177"/>
      <c r="AK517" s="177"/>
      <c r="AL517" s="177"/>
      <c r="AM517" s="177"/>
      <c r="AN517" s="177"/>
      <c r="AO517" s="177"/>
      <c r="AP517" s="177"/>
      <c r="AQ517" s="177"/>
      <c r="AR517" s="177"/>
      <c r="AS517" s="107"/>
      <c r="AT517" s="444">
        <f t="shared" si="27"/>
        <v>0</v>
      </c>
      <c r="AU517" s="177"/>
      <c r="AV517" s="177"/>
      <c r="AW517" s="177"/>
      <c r="AX517" s="177"/>
      <c r="AY517" s="177"/>
      <c r="AZ517" s="177"/>
      <c r="BA517" s="177"/>
      <c r="BB517" s="177"/>
      <c r="BC517" s="177"/>
      <c r="BD517" s="177"/>
      <c r="BE517" s="228"/>
      <c r="BF517" s="237"/>
      <c r="BG517" s="229"/>
      <c r="BH517" s="229"/>
      <c r="BI517" s="108"/>
    </row>
    <row r="518" spans="1:61" s="100" customFormat="1" ht="15">
      <c r="A518" s="177"/>
      <c r="B518" s="177"/>
      <c r="C518" s="177"/>
      <c r="D518" s="177"/>
      <c r="E518" s="177"/>
      <c r="F518" s="177"/>
      <c r="G518" s="177"/>
      <c r="H518" s="177"/>
      <c r="I518" s="177"/>
      <c r="J518" s="177"/>
      <c r="K518" s="177"/>
      <c r="L518" s="177"/>
      <c r="M518" s="177"/>
      <c r="N518" s="177"/>
      <c r="O518" s="177"/>
      <c r="P518" s="177"/>
      <c r="Q518" s="177"/>
      <c r="R518" s="177"/>
      <c r="S518" s="107"/>
      <c r="T518" s="521">
        <f t="shared" si="28"/>
        <v>0</v>
      </c>
      <c r="U518" s="177"/>
      <c r="V518" s="177"/>
      <c r="W518" s="177"/>
      <c r="X518" s="177"/>
      <c r="Y518" s="177"/>
      <c r="Z518" s="177"/>
      <c r="AA518" s="177"/>
      <c r="AB518" s="177"/>
      <c r="AC518" s="177"/>
      <c r="AD518" s="177"/>
      <c r="AE518" s="177"/>
      <c r="AF518" s="107"/>
      <c r="AG518" s="444">
        <f t="shared" si="29"/>
        <v>0</v>
      </c>
      <c r="AH518" s="177"/>
      <c r="AI518" s="177"/>
      <c r="AJ518" s="177"/>
      <c r="AK518" s="177"/>
      <c r="AL518" s="177"/>
      <c r="AM518" s="177"/>
      <c r="AN518" s="177"/>
      <c r="AO518" s="177"/>
      <c r="AP518" s="177"/>
      <c r="AQ518" s="177"/>
      <c r="AR518" s="177"/>
      <c r="AS518" s="107"/>
      <c r="AT518" s="444">
        <f t="shared" si="27"/>
        <v>0</v>
      </c>
      <c r="AU518" s="177"/>
      <c r="AV518" s="177"/>
      <c r="AW518" s="177"/>
      <c r="AX518" s="177"/>
      <c r="AY518" s="177"/>
      <c r="AZ518" s="177"/>
      <c r="BA518" s="177"/>
      <c r="BB518" s="177"/>
      <c r="BC518" s="177"/>
      <c r="BD518" s="177"/>
      <c r="BE518" s="228"/>
      <c r="BF518" s="237"/>
      <c r="BG518" s="229"/>
      <c r="BH518" s="229"/>
      <c r="BI518" s="108"/>
    </row>
    <row r="519" spans="1:61" s="100" customFormat="1" ht="15">
      <c r="A519" s="177"/>
      <c r="B519" s="177"/>
      <c r="C519" s="177"/>
      <c r="D519" s="177"/>
      <c r="E519" s="177"/>
      <c r="F519" s="177"/>
      <c r="G519" s="177"/>
      <c r="H519" s="177"/>
      <c r="I519" s="177"/>
      <c r="J519" s="177"/>
      <c r="K519" s="177"/>
      <c r="L519" s="177"/>
      <c r="M519" s="177"/>
      <c r="N519" s="177"/>
      <c r="O519" s="177"/>
      <c r="P519" s="177"/>
      <c r="Q519" s="177"/>
      <c r="R519" s="177"/>
      <c r="S519" s="107"/>
      <c r="T519" s="521">
        <f t="shared" si="28"/>
        <v>0</v>
      </c>
      <c r="U519" s="177"/>
      <c r="V519" s="177"/>
      <c r="W519" s="177"/>
      <c r="X519" s="177"/>
      <c r="Y519" s="177"/>
      <c r="Z519" s="177"/>
      <c r="AA519" s="177"/>
      <c r="AB519" s="177"/>
      <c r="AC519" s="177"/>
      <c r="AD519" s="177"/>
      <c r="AE519" s="177"/>
      <c r="AF519" s="107"/>
      <c r="AG519" s="444">
        <f t="shared" si="29"/>
        <v>0</v>
      </c>
      <c r="AH519" s="177"/>
      <c r="AI519" s="177"/>
      <c r="AJ519" s="177"/>
      <c r="AK519" s="177"/>
      <c r="AL519" s="177"/>
      <c r="AM519" s="177"/>
      <c r="AN519" s="177"/>
      <c r="AO519" s="177"/>
      <c r="AP519" s="177"/>
      <c r="AQ519" s="177"/>
      <c r="AR519" s="177"/>
      <c r="AS519" s="107"/>
      <c r="AT519" s="444">
        <f t="shared" si="27"/>
        <v>0</v>
      </c>
      <c r="AU519" s="177"/>
      <c r="AV519" s="177"/>
      <c r="AW519" s="177"/>
      <c r="AX519" s="177"/>
      <c r="AY519" s="177"/>
      <c r="AZ519" s="177"/>
      <c r="BA519" s="177"/>
      <c r="BB519" s="177"/>
      <c r="BC519" s="177"/>
      <c r="BD519" s="177"/>
      <c r="BE519" s="228"/>
      <c r="BF519" s="237"/>
      <c r="BG519" s="229"/>
      <c r="BH519" s="229"/>
      <c r="BI519" s="108"/>
    </row>
    <row r="520" spans="1:61" s="100" customFormat="1" ht="15">
      <c r="A520" s="177"/>
      <c r="B520" s="177"/>
      <c r="C520" s="177"/>
      <c r="D520" s="177"/>
      <c r="E520" s="177"/>
      <c r="F520" s="177"/>
      <c r="G520" s="177"/>
      <c r="H520" s="177"/>
      <c r="I520" s="177"/>
      <c r="J520" s="177"/>
      <c r="K520" s="177"/>
      <c r="L520" s="177"/>
      <c r="M520" s="177"/>
      <c r="N520" s="177"/>
      <c r="O520" s="177"/>
      <c r="P520" s="177"/>
      <c r="Q520" s="177"/>
      <c r="R520" s="177"/>
      <c r="S520" s="107"/>
      <c r="T520" s="521">
        <f t="shared" si="28"/>
        <v>0</v>
      </c>
      <c r="U520" s="177"/>
      <c r="V520" s="177"/>
      <c r="W520" s="177"/>
      <c r="X520" s="177"/>
      <c r="Y520" s="177"/>
      <c r="Z520" s="177"/>
      <c r="AA520" s="177"/>
      <c r="AB520" s="177"/>
      <c r="AC520" s="177"/>
      <c r="AD520" s="177"/>
      <c r="AE520" s="177"/>
      <c r="AF520" s="107"/>
      <c r="AG520" s="444">
        <f t="shared" si="29"/>
        <v>0</v>
      </c>
      <c r="AH520" s="177"/>
      <c r="AI520" s="177"/>
      <c r="AJ520" s="177"/>
      <c r="AK520" s="177"/>
      <c r="AL520" s="177"/>
      <c r="AM520" s="177"/>
      <c r="AN520" s="177"/>
      <c r="AO520" s="177"/>
      <c r="AP520" s="177"/>
      <c r="AQ520" s="177"/>
      <c r="AR520" s="177"/>
      <c r="AS520" s="107"/>
      <c r="AT520" s="444">
        <f t="shared" si="27"/>
        <v>0</v>
      </c>
      <c r="AU520" s="177"/>
      <c r="AV520" s="177"/>
      <c r="AW520" s="177"/>
      <c r="AX520" s="177"/>
      <c r="AY520" s="177"/>
      <c r="AZ520" s="177"/>
      <c r="BA520" s="177"/>
      <c r="BB520" s="177"/>
      <c r="BC520" s="177"/>
      <c r="BD520" s="177"/>
      <c r="BE520" s="228"/>
      <c r="BF520" s="237"/>
      <c r="BG520" s="229"/>
      <c r="BH520" s="229"/>
      <c r="BI520" s="108"/>
    </row>
    <row r="521" spans="1:61" s="100" customFormat="1" ht="15">
      <c r="A521" s="177"/>
      <c r="B521" s="177"/>
      <c r="C521" s="177"/>
      <c r="D521" s="177"/>
      <c r="E521" s="177"/>
      <c r="F521" s="177"/>
      <c r="G521" s="177"/>
      <c r="H521" s="177"/>
      <c r="I521" s="177"/>
      <c r="J521" s="177"/>
      <c r="K521" s="177"/>
      <c r="L521" s="177"/>
      <c r="M521" s="177"/>
      <c r="N521" s="177"/>
      <c r="O521" s="177"/>
      <c r="P521" s="177"/>
      <c r="Q521" s="177"/>
      <c r="R521" s="177"/>
      <c r="S521" s="107"/>
      <c r="T521" s="521">
        <f t="shared" si="28"/>
        <v>0</v>
      </c>
      <c r="U521" s="177"/>
      <c r="V521" s="177"/>
      <c r="W521" s="177"/>
      <c r="X521" s="177"/>
      <c r="Y521" s="177"/>
      <c r="Z521" s="177"/>
      <c r="AA521" s="177"/>
      <c r="AB521" s="177"/>
      <c r="AC521" s="177"/>
      <c r="AD521" s="177"/>
      <c r="AE521" s="177"/>
      <c r="AF521" s="107"/>
      <c r="AG521" s="444">
        <f t="shared" si="29"/>
        <v>0</v>
      </c>
      <c r="AH521" s="177"/>
      <c r="AI521" s="177"/>
      <c r="AJ521" s="177"/>
      <c r="AK521" s="177"/>
      <c r="AL521" s="177"/>
      <c r="AM521" s="177"/>
      <c r="AN521" s="177"/>
      <c r="AO521" s="177"/>
      <c r="AP521" s="177"/>
      <c r="AQ521" s="177"/>
      <c r="AR521" s="177"/>
      <c r="AS521" s="107"/>
      <c r="AT521" s="444">
        <f t="shared" si="27"/>
        <v>0</v>
      </c>
      <c r="AU521" s="177"/>
      <c r="AV521" s="177"/>
      <c r="AW521" s="177"/>
      <c r="AX521" s="177"/>
      <c r="AY521" s="177"/>
      <c r="AZ521" s="177"/>
      <c r="BA521" s="177"/>
      <c r="BB521" s="177"/>
      <c r="BC521" s="177"/>
      <c r="BD521" s="177"/>
      <c r="BE521" s="228"/>
      <c r="BF521" s="237"/>
      <c r="BG521" s="229"/>
      <c r="BH521" s="229"/>
      <c r="BI521" s="108"/>
    </row>
    <row r="522" spans="1:61" s="100" customFormat="1" ht="15">
      <c r="A522" s="177"/>
      <c r="B522" s="177"/>
      <c r="C522" s="177"/>
      <c r="D522" s="177"/>
      <c r="E522" s="177"/>
      <c r="F522" s="177"/>
      <c r="G522" s="177"/>
      <c r="H522" s="177"/>
      <c r="I522" s="177"/>
      <c r="J522" s="177"/>
      <c r="K522" s="177"/>
      <c r="L522" s="177"/>
      <c r="M522" s="177"/>
      <c r="N522" s="177"/>
      <c r="O522" s="177"/>
      <c r="P522" s="177"/>
      <c r="Q522" s="177"/>
      <c r="R522" s="177"/>
      <c r="S522" s="107"/>
      <c r="T522" s="521">
        <f t="shared" si="28"/>
        <v>0</v>
      </c>
      <c r="U522" s="177"/>
      <c r="V522" s="177"/>
      <c r="W522" s="177"/>
      <c r="X522" s="177"/>
      <c r="Y522" s="177"/>
      <c r="Z522" s="177"/>
      <c r="AA522" s="177"/>
      <c r="AB522" s="177"/>
      <c r="AC522" s="177"/>
      <c r="AD522" s="177"/>
      <c r="AE522" s="177"/>
      <c r="AF522" s="107"/>
      <c r="AG522" s="444">
        <f t="shared" si="29"/>
        <v>0</v>
      </c>
      <c r="AH522" s="177"/>
      <c r="AI522" s="177"/>
      <c r="AJ522" s="177"/>
      <c r="AK522" s="177"/>
      <c r="AL522" s="177"/>
      <c r="AM522" s="177"/>
      <c r="AN522" s="177"/>
      <c r="AO522" s="177"/>
      <c r="AP522" s="177"/>
      <c r="AQ522" s="177"/>
      <c r="AR522" s="177"/>
      <c r="AS522" s="107"/>
      <c r="AT522" s="444">
        <f t="shared" si="27"/>
        <v>0</v>
      </c>
      <c r="AU522" s="177"/>
      <c r="AV522" s="177"/>
      <c r="AW522" s="177"/>
      <c r="AX522" s="177"/>
      <c r="AY522" s="177"/>
      <c r="AZ522" s="177"/>
      <c r="BA522" s="177"/>
      <c r="BB522" s="177"/>
      <c r="BC522" s="177"/>
      <c r="BD522" s="177"/>
      <c r="BE522" s="228"/>
      <c r="BF522" s="237"/>
      <c r="BG522" s="229"/>
      <c r="BH522" s="229"/>
      <c r="BI522" s="108"/>
    </row>
    <row r="523" spans="1:61" s="100" customFormat="1" ht="15">
      <c r="A523" s="177"/>
      <c r="B523" s="177"/>
      <c r="C523" s="177"/>
      <c r="D523" s="177"/>
      <c r="E523" s="177"/>
      <c r="F523" s="177"/>
      <c r="G523" s="177"/>
      <c r="H523" s="177"/>
      <c r="I523" s="177"/>
      <c r="J523" s="177"/>
      <c r="K523" s="177"/>
      <c r="L523" s="177"/>
      <c r="M523" s="177"/>
      <c r="N523" s="177"/>
      <c r="O523" s="177"/>
      <c r="P523" s="177"/>
      <c r="Q523" s="177"/>
      <c r="R523" s="177"/>
      <c r="S523" s="107"/>
      <c r="T523" s="521">
        <f t="shared" si="28"/>
        <v>0</v>
      </c>
      <c r="U523" s="177"/>
      <c r="V523" s="177"/>
      <c r="W523" s="177"/>
      <c r="X523" s="177"/>
      <c r="Y523" s="177"/>
      <c r="Z523" s="177"/>
      <c r="AA523" s="177"/>
      <c r="AB523" s="177"/>
      <c r="AC523" s="177"/>
      <c r="AD523" s="177"/>
      <c r="AE523" s="177"/>
      <c r="AF523" s="107"/>
      <c r="AG523" s="444">
        <f t="shared" si="29"/>
        <v>0</v>
      </c>
      <c r="AH523" s="177"/>
      <c r="AI523" s="177"/>
      <c r="AJ523" s="177"/>
      <c r="AK523" s="177"/>
      <c r="AL523" s="177"/>
      <c r="AM523" s="177"/>
      <c r="AN523" s="177"/>
      <c r="AO523" s="177"/>
      <c r="AP523" s="177"/>
      <c r="AQ523" s="177"/>
      <c r="AR523" s="177"/>
      <c r="AS523" s="107"/>
      <c r="AT523" s="444">
        <f t="shared" si="27"/>
        <v>0</v>
      </c>
      <c r="AU523" s="177"/>
      <c r="AV523" s="177"/>
      <c r="AW523" s="177"/>
      <c r="AX523" s="177"/>
      <c r="AY523" s="177"/>
      <c r="AZ523" s="177"/>
      <c r="BA523" s="177"/>
      <c r="BB523" s="177"/>
      <c r="BC523" s="177"/>
      <c r="BD523" s="177"/>
      <c r="BE523" s="228"/>
      <c r="BF523" s="237"/>
      <c r="BG523" s="229"/>
      <c r="BH523" s="229"/>
      <c r="BI523" s="108"/>
    </row>
    <row r="524" spans="1:61" s="100" customFormat="1" ht="15">
      <c r="A524" s="177"/>
      <c r="B524" s="177"/>
      <c r="C524" s="177"/>
      <c r="D524" s="177"/>
      <c r="E524" s="177"/>
      <c r="F524" s="177"/>
      <c r="G524" s="177"/>
      <c r="H524" s="177"/>
      <c r="I524" s="177"/>
      <c r="J524" s="177"/>
      <c r="K524" s="177"/>
      <c r="L524" s="177"/>
      <c r="M524" s="177"/>
      <c r="N524" s="177"/>
      <c r="O524" s="177"/>
      <c r="P524" s="177"/>
      <c r="Q524" s="177"/>
      <c r="R524" s="177"/>
      <c r="S524" s="107"/>
      <c r="T524" s="521">
        <f t="shared" si="28"/>
        <v>0</v>
      </c>
      <c r="U524" s="177"/>
      <c r="V524" s="177"/>
      <c r="W524" s="177"/>
      <c r="X524" s="177"/>
      <c r="Y524" s="177"/>
      <c r="Z524" s="177"/>
      <c r="AA524" s="177"/>
      <c r="AB524" s="177"/>
      <c r="AC524" s="177"/>
      <c r="AD524" s="177"/>
      <c r="AE524" s="177"/>
      <c r="AF524" s="107"/>
      <c r="AG524" s="444">
        <f t="shared" si="29"/>
        <v>0</v>
      </c>
      <c r="AH524" s="177"/>
      <c r="AI524" s="177"/>
      <c r="AJ524" s="177"/>
      <c r="AK524" s="177"/>
      <c r="AL524" s="177"/>
      <c r="AM524" s="177"/>
      <c r="AN524" s="177"/>
      <c r="AO524" s="177"/>
      <c r="AP524" s="177"/>
      <c r="AQ524" s="177"/>
      <c r="AR524" s="177"/>
      <c r="AS524" s="107"/>
      <c r="AT524" s="444">
        <f t="shared" si="27"/>
        <v>0</v>
      </c>
      <c r="AU524" s="177"/>
      <c r="AV524" s="177"/>
      <c r="AW524" s="177"/>
      <c r="AX524" s="177"/>
      <c r="AY524" s="177"/>
      <c r="AZ524" s="177"/>
      <c r="BA524" s="177"/>
      <c r="BB524" s="177"/>
      <c r="BC524" s="177"/>
      <c r="BD524" s="177"/>
      <c r="BE524" s="228"/>
      <c r="BF524" s="237"/>
      <c r="BG524" s="229"/>
      <c r="BH524" s="229"/>
      <c r="BI524" s="108"/>
    </row>
    <row r="525" spans="1:61" s="100" customFormat="1" ht="15">
      <c r="A525" s="177"/>
      <c r="B525" s="177"/>
      <c r="C525" s="177"/>
      <c r="D525" s="177"/>
      <c r="E525" s="177"/>
      <c r="F525" s="177"/>
      <c r="G525" s="177"/>
      <c r="H525" s="177"/>
      <c r="I525" s="177"/>
      <c r="J525" s="177"/>
      <c r="K525" s="177"/>
      <c r="L525" s="177"/>
      <c r="M525" s="177"/>
      <c r="N525" s="177"/>
      <c r="O525" s="177"/>
      <c r="P525" s="177"/>
      <c r="Q525" s="177"/>
      <c r="R525" s="177"/>
      <c r="S525" s="107"/>
      <c r="T525" s="521">
        <f t="shared" si="28"/>
        <v>0</v>
      </c>
      <c r="U525" s="177"/>
      <c r="V525" s="177"/>
      <c r="W525" s="177"/>
      <c r="X525" s="177"/>
      <c r="Y525" s="177"/>
      <c r="Z525" s="177"/>
      <c r="AA525" s="177"/>
      <c r="AB525" s="177"/>
      <c r="AC525" s="177"/>
      <c r="AD525" s="177"/>
      <c r="AE525" s="177"/>
      <c r="AF525" s="107"/>
      <c r="AG525" s="444">
        <f t="shared" si="29"/>
        <v>0</v>
      </c>
      <c r="AH525" s="177"/>
      <c r="AI525" s="177"/>
      <c r="AJ525" s="177"/>
      <c r="AK525" s="177"/>
      <c r="AL525" s="177"/>
      <c r="AM525" s="177"/>
      <c r="AN525" s="177"/>
      <c r="AO525" s="177"/>
      <c r="AP525" s="177"/>
      <c r="AQ525" s="177"/>
      <c r="AR525" s="177"/>
      <c r="AS525" s="107"/>
      <c r="AT525" s="444">
        <f t="shared" si="27"/>
        <v>0</v>
      </c>
      <c r="AU525" s="177"/>
      <c r="AV525" s="177"/>
      <c r="AW525" s="177"/>
      <c r="AX525" s="177"/>
      <c r="AY525" s="177"/>
      <c r="AZ525" s="177"/>
      <c r="BA525" s="177"/>
      <c r="BB525" s="177"/>
      <c r="BC525" s="177"/>
      <c r="BD525" s="177"/>
      <c r="BE525" s="228"/>
      <c r="BF525" s="237"/>
      <c r="BG525" s="229"/>
      <c r="BH525" s="229"/>
      <c r="BI525" s="108"/>
    </row>
    <row r="526" spans="1:61" s="100" customFormat="1" ht="15">
      <c r="A526" s="177"/>
      <c r="B526" s="177"/>
      <c r="C526" s="177"/>
      <c r="D526" s="177"/>
      <c r="E526" s="177"/>
      <c r="F526" s="177"/>
      <c r="G526" s="177"/>
      <c r="H526" s="177"/>
      <c r="I526" s="177"/>
      <c r="J526" s="177"/>
      <c r="K526" s="177"/>
      <c r="L526" s="177"/>
      <c r="M526" s="177"/>
      <c r="N526" s="177"/>
      <c r="O526" s="177"/>
      <c r="P526" s="177"/>
      <c r="Q526" s="177"/>
      <c r="R526" s="177"/>
      <c r="S526" s="107"/>
      <c r="T526" s="521">
        <f t="shared" si="28"/>
        <v>0</v>
      </c>
      <c r="U526" s="177"/>
      <c r="V526" s="177"/>
      <c r="W526" s="177"/>
      <c r="X526" s="177"/>
      <c r="Y526" s="177"/>
      <c r="Z526" s="177"/>
      <c r="AA526" s="177"/>
      <c r="AB526" s="177"/>
      <c r="AC526" s="177"/>
      <c r="AD526" s="177"/>
      <c r="AE526" s="177"/>
      <c r="AF526" s="107"/>
      <c r="AG526" s="444">
        <f t="shared" si="29"/>
        <v>0</v>
      </c>
      <c r="AH526" s="177"/>
      <c r="AI526" s="177"/>
      <c r="AJ526" s="177"/>
      <c r="AK526" s="177"/>
      <c r="AL526" s="177"/>
      <c r="AM526" s="177"/>
      <c r="AN526" s="177"/>
      <c r="AO526" s="177"/>
      <c r="AP526" s="177"/>
      <c r="AQ526" s="177"/>
      <c r="AR526" s="177"/>
      <c r="AS526" s="107"/>
      <c r="AT526" s="444">
        <f t="shared" si="27"/>
        <v>0</v>
      </c>
      <c r="AU526" s="177"/>
      <c r="AV526" s="177"/>
      <c r="AW526" s="177"/>
      <c r="AX526" s="177"/>
      <c r="AY526" s="177"/>
      <c r="AZ526" s="177"/>
      <c r="BA526" s="177"/>
      <c r="BB526" s="177"/>
      <c r="BC526" s="177"/>
      <c r="BD526" s="177"/>
      <c r="BE526" s="228"/>
      <c r="BF526" s="237"/>
      <c r="BG526" s="229"/>
      <c r="BH526" s="229"/>
      <c r="BI526" s="108"/>
    </row>
    <row r="527" spans="1:61" s="100" customFormat="1" ht="15">
      <c r="A527" s="177"/>
      <c r="B527" s="177"/>
      <c r="C527" s="177"/>
      <c r="D527" s="177"/>
      <c r="E527" s="177"/>
      <c r="F527" s="177"/>
      <c r="G527" s="177"/>
      <c r="H527" s="177"/>
      <c r="I527" s="177"/>
      <c r="J527" s="177"/>
      <c r="K527" s="177"/>
      <c r="L527" s="177"/>
      <c r="M527" s="177"/>
      <c r="N527" s="177"/>
      <c r="O527" s="177"/>
      <c r="P527" s="177"/>
      <c r="Q527" s="177"/>
      <c r="R527" s="177"/>
      <c r="S527" s="107"/>
      <c r="T527" s="521">
        <f t="shared" si="28"/>
        <v>0</v>
      </c>
      <c r="U527" s="177"/>
      <c r="V527" s="177"/>
      <c r="W527" s="177"/>
      <c r="X527" s="177"/>
      <c r="Y527" s="177"/>
      <c r="Z527" s="177"/>
      <c r="AA527" s="177"/>
      <c r="AB527" s="177"/>
      <c r="AC527" s="177"/>
      <c r="AD527" s="177"/>
      <c r="AE527" s="177"/>
      <c r="AF527" s="107"/>
      <c r="AG527" s="444">
        <f t="shared" si="29"/>
        <v>0</v>
      </c>
      <c r="AH527" s="177"/>
      <c r="AI527" s="177"/>
      <c r="AJ527" s="177"/>
      <c r="AK527" s="177"/>
      <c r="AL527" s="177"/>
      <c r="AM527" s="177"/>
      <c r="AN527" s="177"/>
      <c r="AO527" s="177"/>
      <c r="AP527" s="177"/>
      <c r="AQ527" s="177"/>
      <c r="AR527" s="177"/>
      <c r="AS527" s="107"/>
      <c r="AT527" s="444">
        <f t="shared" si="27"/>
        <v>0</v>
      </c>
      <c r="AU527" s="177"/>
      <c r="AV527" s="177"/>
      <c r="AW527" s="177"/>
      <c r="AX527" s="177"/>
      <c r="AY527" s="177"/>
      <c r="AZ527" s="177"/>
      <c r="BA527" s="177"/>
      <c r="BB527" s="177"/>
      <c r="BC527" s="177"/>
      <c r="BD527" s="177"/>
      <c r="BE527" s="228"/>
      <c r="BF527" s="237"/>
      <c r="BG527" s="229"/>
      <c r="BH527" s="229"/>
      <c r="BI527" s="108"/>
    </row>
    <row r="528" spans="1:61" s="100" customFormat="1" ht="15">
      <c r="A528" s="177"/>
      <c r="B528" s="177"/>
      <c r="C528" s="177"/>
      <c r="D528" s="177"/>
      <c r="E528" s="177"/>
      <c r="F528" s="177"/>
      <c r="G528" s="177"/>
      <c r="H528" s="177"/>
      <c r="I528" s="177"/>
      <c r="J528" s="177"/>
      <c r="K528" s="177"/>
      <c r="L528" s="177"/>
      <c r="M528" s="177"/>
      <c r="N528" s="177"/>
      <c r="O528" s="177"/>
      <c r="P528" s="177"/>
      <c r="Q528" s="177"/>
      <c r="R528" s="177"/>
      <c r="S528" s="107"/>
      <c r="T528" s="521">
        <f t="shared" si="28"/>
        <v>0</v>
      </c>
      <c r="U528" s="177"/>
      <c r="V528" s="177"/>
      <c r="W528" s="177"/>
      <c r="X528" s="177"/>
      <c r="Y528" s="177"/>
      <c r="Z528" s="177"/>
      <c r="AA528" s="177"/>
      <c r="AB528" s="177"/>
      <c r="AC528" s="177"/>
      <c r="AD528" s="177"/>
      <c r="AE528" s="177"/>
      <c r="AF528" s="107"/>
      <c r="AG528" s="444">
        <f t="shared" si="29"/>
        <v>0</v>
      </c>
      <c r="AH528" s="177"/>
      <c r="AI528" s="177"/>
      <c r="AJ528" s="177"/>
      <c r="AK528" s="177"/>
      <c r="AL528" s="177"/>
      <c r="AM528" s="177"/>
      <c r="AN528" s="177"/>
      <c r="AO528" s="177"/>
      <c r="AP528" s="177"/>
      <c r="AQ528" s="177"/>
      <c r="AR528" s="177"/>
      <c r="AS528" s="107"/>
      <c r="AT528" s="444">
        <f t="shared" si="27"/>
        <v>0</v>
      </c>
      <c r="AU528" s="177"/>
      <c r="AV528" s="177"/>
      <c r="AW528" s="177"/>
      <c r="AX528" s="177"/>
      <c r="AY528" s="177"/>
      <c r="AZ528" s="177"/>
      <c r="BA528" s="177"/>
      <c r="BB528" s="177"/>
      <c r="BC528" s="177"/>
      <c r="BD528" s="177"/>
      <c r="BE528" s="228"/>
      <c r="BF528" s="237"/>
      <c r="BG528" s="229"/>
      <c r="BH528" s="229"/>
      <c r="BI528" s="108"/>
    </row>
    <row r="529" spans="1:61" s="100" customFormat="1" ht="15">
      <c r="A529" s="177"/>
      <c r="B529" s="177"/>
      <c r="C529" s="177"/>
      <c r="D529" s="177"/>
      <c r="E529" s="177"/>
      <c r="F529" s="177"/>
      <c r="G529" s="177"/>
      <c r="H529" s="177"/>
      <c r="I529" s="177"/>
      <c r="J529" s="177"/>
      <c r="K529" s="177"/>
      <c r="L529" s="177"/>
      <c r="M529" s="177"/>
      <c r="N529" s="177"/>
      <c r="O529" s="177"/>
      <c r="P529" s="177"/>
      <c r="Q529" s="177"/>
      <c r="R529" s="177"/>
      <c r="S529" s="107"/>
      <c r="T529" s="521">
        <f t="shared" si="28"/>
        <v>0</v>
      </c>
      <c r="U529" s="177"/>
      <c r="V529" s="177"/>
      <c r="W529" s="177"/>
      <c r="X529" s="177"/>
      <c r="Y529" s="177"/>
      <c r="Z529" s="177"/>
      <c r="AA529" s="177"/>
      <c r="AB529" s="177"/>
      <c r="AC529" s="177"/>
      <c r="AD529" s="177"/>
      <c r="AE529" s="177"/>
      <c r="AF529" s="107"/>
      <c r="AG529" s="444">
        <f t="shared" si="29"/>
        <v>0</v>
      </c>
      <c r="AH529" s="177"/>
      <c r="AI529" s="177"/>
      <c r="AJ529" s="177"/>
      <c r="AK529" s="177"/>
      <c r="AL529" s="177"/>
      <c r="AM529" s="177"/>
      <c r="AN529" s="177"/>
      <c r="AO529" s="177"/>
      <c r="AP529" s="177"/>
      <c r="AQ529" s="177"/>
      <c r="AR529" s="177"/>
      <c r="AS529" s="107"/>
      <c r="AT529" s="444">
        <f t="shared" si="27"/>
        <v>0</v>
      </c>
      <c r="AU529" s="177"/>
      <c r="AV529" s="177"/>
      <c r="AW529" s="177"/>
      <c r="AX529" s="177"/>
      <c r="AY529" s="177"/>
      <c r="AZ529" s="177"/>
      <c r="BA529" s="177"/>
      <c r="BB529" s="177"/>
      <c r="BC529" s="177"/>
      <c r="BD529" s="177"/>
      <c r="BE529" s="228"/>
      <c r="BF529" s="237"/>
      <c r="BG529" s="229"/>
      <c r="BH529" s="229"/>
      <c r="BI529" s="108"/>
    </row>
    <row r="530" spans="1:61" s="100" customFormat="1" ht="15">
      <c r="A530" s="177"/>
      <c r="B530" s="177"/>
      <c r="C530" s="177"/>
      <c r="D530" s="177"/>
      <c r="E530" s="177"/>
      <c r="F530" s="177"/>
      <c r="G530" s="177"/>
      <c r="H530" s="177"/>
      <c r="I530" s="177"/>
      <c r="J530" s="177"/>
      <c r="K530" s="177"/>
      <c r="L530" s="177"/>
      <c r="M530" s="177"/>
      <c r="N530" s="177"/>
      <c r="O530" s="177"/>
      <c r="P530" s="177"/>
      <c r="Q530" s="177"/>
      <c r="R530" s="177"/>
      <c r="S530" s="107"/>
      <c r="T530" s="521">
        <f t="shared" si="28"/>
        <v>0</v>
      </c>
      <c r="U530" s="177"/>
      <c r="V530" s="177"/>
      <c r="W530" s="177"/>
      <c r="X530" s="177"/>
      <c r="Y530" s="177"/>
      <c r="Z530" s="177"/>
      <c r="AA530" s="177"/>
      <c r="AB530" s="177"/>
      <c r="AC530" s="177"/>
      <c r="AD530" s="177"/>
      <c r="AE530" s="177"/>
      <c r="AF530" s="107"/>
      <c r="AG530" s="444">
        <f t="shared" si="29"/>
        <v>0</v>
      </c>
      <c r="AH530" s="177"/>
      <c r="AI530" s="177"/>
      <c r="AJ530" s="177"/>
      <c r="AK530" s="177"/>
      <c r="AL530" s="177"/>
      <c r="AM530" s="177"/>
      <c r="AN530" s="177"/>
      <c r="AO530" s="177"/>
      <c r="AP530" s="177"/>
      <c r="AQ530" s="177"/>
      <c r="AR530" s="177"/>
      <c r="AS530" s="107"/>
      <c r="AT530" s="444">
        <f t="shared" si="27"/>
        <v>0</v>
      </c>
      <c r="AU530" s="177"/>
      <c r="AV530" s="177"/>
      <c r="AW530" s="177"/>
      <c r="AX530" s="177"/>
      <c r="AY530" s="177"/>
      <c r="AZ530" s="177"/>
      <c r="BA530" s="177"/>
      <c r="BB530" s="177"/>
      <c r="BC530" s="177"/>
      <c r="BD530" s="177"/>
      <c r="BE530" s="228"/>
      <c r="BF530" s="237"/>
      <c r="BG530" s="229"/>
      <c r="BH530" s="229"/>
      <c r="BI530" s="108"/>
    </row>
    <row r="531" spans="1:61" s="100" customFormat="1" ht="15">
      <c r="A531" s="177"/>
      <c r="B531" s="177"/>
      <c r="C531" s="177"/>
      <c r="D531" s="177"/>
      <c r="E531" s="177"/>
      <c r="F531" s="177"/>
      <c r="G531" s="177"/>
      <c r="H531" s="177"/>
      <c r="I531" s="177"/>
      <c r="J531" s="177"/>
      <c r="K531" s="177"/>
      <c r="L531" s="177"/>
      <c r="M531" s="177"/>
      <c r="N531" s="177"/>
      <c r="O531" s="177"/>
      <c r="P531" s="177"/>
      <c r="Q531" s="177"/>
      <c r="R531" s="177"/>
      <c r="S531" s="107"/>
      <c r="T531" s="521">
        <f t="shared" si="28"/>
        <v>0</v>
      </c>
      <c r="U531" s="177"/>
      <c r="V531" s="177"/>
      <c r="W531" s="177"/>
      <c r="X531" s="177"/>
      <c r="Y531" s="177"/>
      <c r="Z531" s="177"/>
      <c r="AA531" s="177"/>
      <c r="AB531" s="177"/>
      <c r="AC531" s="177"/>
      <c r="AD531" s="177"/>
      <c r="AE531" s="177"/>
      <c r="AF531" s="107"/>
      <c r="AG531" s="444">
        <f t="shared" si="29"/>
        <v>0</v>
      </c>
      <c r="AH531" s="177"/>
      <c r="AI531" s="177"/>
      <c r="AJ531" s="177"/>
      <c r="AK531" s="177"/>
      <c r="AL531" s="177"/>
      <c r="AM531" s="177"/>
      <c r="AN531" s="177"/>
      <c r="AO531" s="177"/>
      <c r="AP531" s="177"/>
      <c r="AQ531" s="177"/>
      <c r="AR531" s="177"/>
      <c r="AS531" s="107"/>
      <c r="AT531" s="444">
        <f t="shared" si="27"/>
        <v>0</v>
      </c>
      <c r="AU531" s="177"/>
      <c r="AV531" s="177"/>
      <c r="AW531" s="177"/>
      <c r="AX531" s="177"/>
      <c r="AY531" s="177"/>
      <c r="AZ531" s="177"/>
      <c r="BA531" s="177"/>
      <c r="BB531" s="177"/>
      <c r="BC531" s="177"/>
      <c r="BD531" s="177"/>
      <c r="BE531" s="228"/>
      <c r="BF531" s="237"/>
      <c r="BG531" s="229"/>
      <c r="BH531" s="229"/>
      <c r="BI531" s="108"/>
    </row>
    <row r="532" spans="1:61" s="100" customFormat="1" ht="15">
      <c r="A532" s="177"/>
      <c r="B532" s="177"/>
      <c r="C532" s="177"/>
      <c r="D532" s="177"/>
      <c r="E532" s="177"/>
      <c r="F532" s="177"/>
      <c r="G532" s="177"/>
      <c r="H532" s="177"/>
      <c r="I532" s="177"/>
      <c r="J532" s="177"/>
      <c r="K532" s="177"/>
      <c r="L532" s="177"/>
      <c r="M532" s="177"/>
      <c r="N532" s="177"/>
      <c r="O532" s="177"/>
      <c r="P532" s="177"/>
      <c r="Q532" s="177"/>
      <c r="R532" s="177"/>
      <c r="S532" s="107"/>
      <c r="T532" s="521">
        <f t="shared" si="28"/>
        <v>0</v>
      </c>
      <c r="U532" s="177"/>
      <c r="V532" s="177"/>
      <c r="W532" s="177"/>
      <c r="X532" s="177"/>
      <c r="Y532" s="177"/>
      <c r="Z532" s="177"/>
      <c r="AA532" s="177"/>
      <c r="AB532" s="177"/>
      <c r="AC532" s="177"/>
      <c r="AD532" s="177"/>
      <c r="AE532" s="177"/>
      <c r="AF532" s="107"/>
      <c r="AG532" s="444">
        <f t="shared" si="29"/>
        <v>0</v>
      </c>
      <c r="AH532" s="177"/>
      <c r="AI532" s="177"/>
      <c r="AJ532" s="177"/>
      <c r="AK532" s="177"/>
      <c r="AL532" s="177"/>
      <c r="AM532" s="177"/>
      <c r="AN532" s="177"/>
      <c r="AO532" s="177"/>
      <c r="AP532" s="177"/>
      <c r="AQ532" s="177"/>
      <c r="AR532" s="177"/>
      <c r="AS532" s="107"/>
      <c r="AT532" s="444">
        <f t="shared" si="27"/>
        <v>0</v>
      </c>
      <c r="AU532" s="177"/>
      <c r="AV532" s="177"/>
      <c r="AW532" s="177"/>
      <c r="AX532" s="177"/>
      <c r="AY532" s="177"/>
      <c r="AZ532" s="177"/>
      <c r="BA532" s="177"/>
      <c r="BB532" s="177"/>
      <c r="BC532" s="177"/>
      <c r="BD532" s="177"/>
      <c r="BE532" s="228"/>
      <c r="BF532" s="237"/>
      <c r="BG532" s="229"/>
      <c r="BH532" s="229"/>
      <c r="BI532" s="108"/>
    </row>
    <row r="533" spans="1:61" s="100" customFormat="1" ht="15">
      <c r="A533" s="177"/>
      <c r="B533" s="177"/>
      <c r="C533" s="177"/>
      <c r="D533" s="177"/>
      <c r="E533" s="177"/>
      <c r="F533" s="177"/>
      <c r="G533" s="177"/>
      <c r="H533" s="177"/>
      <c r="I533" s="177"/>
      <c r="J533" s="177"/>
      <c r="K533" s="177"/>
      <c r="L533" s="177"/>
      <c r="M533" s="177"/>
      <c r="N533" s="177"/>
      <c r="O533" s="177"/>
      <c r="P533" s="177"/>
      <c r="Q533" s="177"/>
      <c r="R533" s="177"/>
      <c r="S533" s="107"/>
      <c r="T533" s="521">
        <f t="shared" si="28"/>
        <v>0</v>
      </c>
      <c r="U533" s="177"/>
      <c r="V533" s="177"/>
      <c r="W533" s="177"/>
      <c r="X533" s="177"/>
      <c r="Y533" s="177"/>
      <c r="Z533" s="177"/>
      <c r="AA533" s="177"/>
      <c r="AB533" s="177"/>
      <c r="AC533" s="177"/>
      <c r="AD533" s="177"/>
      <c r="AE533" s="177"/>
      <c r="AF533" s="107"/>
      <c r="AG533" s="444">
        <f t="shared" si="29"/>
        <v>0</v>
      </c>
      <c r="AH533" s="177"/>
      <c r="AI533" s="177"/>
      <c r="AJ533" s="177"/>
      <c r="AK533" s="177"/>
      <c r="AL533" s="177"/>
      <c r="AM533" s="177"/>
      <c r="AN533" s="177"/>
      <c r="AO533" s="177"/>
      <c r="AP533" s="177"/>
      <c r="AQ533" s="177"/>
      <c r="AR533" s="177"/>
      <c r="AS533" s="107"/>
      <c r="AT533" s="444">
        <f t="shared" si="27"/>
        <v>0</v>
      </c>
      <c r="AU533" s="177"/>
      <c r="AV533" s="177"/>
      <c r="AW533" s="177"/>
      <c r="AX533" s="177"/>
      <c r="AY533" s="177"/>
      <c r="AZ533" s="177"/>
      <c r="BA533" s="177"/>
      <c r="BB533" s="177"/>
      <c r="BC533" s="177"/>
      <c r="BD533" s="177"/>
      <c r="BE533" s="228"/>
      <c r="BF533" s="237"/>
      <c r="BG533" s="229"/>
      <c r="BH533" s="229"/>
      <c r="BI533" s="108"/>
    </row>
    <row r="534" spans="1:61" s="100" customFormat="1" ht="15">
      <c r="A534" s="177"/>
      <c r="B534" s="177"/>
      <c r="C534" s="177"/>
      <c r="D534" s="177"/>
      <c r="E534" s="177"/>
      <c r="F534" s="177"/>
      <c r="G534" s="177"/>
      <c r="H534" s="177"/>
      <c r="I534" s="177"/>
      <c r="J534" s="177"/>
      <c r="K534" s="177"/>
      <c r="L534" s="177"/>
      <c r="M534" s="177"/>
      <c r="N534" s="177"/>
      <c r="O534" s="177"/>
      <c r="P534" s="177"/>
      <c r="Q534" s="177"/>
      <c r="R534" s="177"/>
      <c r="S534" s="107"/>
      <c r="T534" s="521">
        <f t="shared" si="28"/>
        <v>0</v>
      </c>
      <c r="U534" s="177"/>
      <c r="V534" s="177"/>
      <c r="W534" s="177"/>
      <c r="X534" s="177"/>
      <c r="Y534" s="177"/>
      <c r="Z534" s="177"/>
      <c r="AA534" s="177"/>
      <c r="AB534" s="177"/>
      <c r="AC534" s="177"/>
      <c r="AD534" s="177"/>
      <c r="AE534" s="177"/>
      <c r="AF534" s="107"/>
      <c r="AG534" s="444">
        <f t="shared" si="29"/>
        <v>0</v>
      </c>
      <c r="AH534" s="177"/>
      <c r="AI534" s="177"/>
      <c r="AJ534" s="177"/>
      <c r="AK534" s="177"/>
      <c r="AL534" s="177"/>
      <c r="AM534" s="177"/>
      <c r="AN534" s="177"/>
      <c r="AO534" s="177"/>
      <c r="AP534" s="177"/>
      <c r="AQ534" s="177"/>
      <c r="AR534" s="177"/>
      <c r="AS534" s="107"/>
      <c r="AT534" s="444">
        <f t="shared" si="27"/>
        <v>0</v>
      </c>
      <c r="AU534" s="177"/>
      <c r="AV534" s="177"/>
      <c r="AW534" s="177"/>
      <c r="AX534" s="177"/>
      <c r="AY534" s="177"/>
      <c r="AZ534" s="177"/>
      <c r="BA534" s="177"/>
      <c r="BB534" s="177"/>
      <c r="BC534" s="177"/>
      <c r="BD534" s="177"/>
      <c r="BE534" s="228"/>
      <c r="BF534" s="237"/>
      <c r="BG534" s="229"/>
      <c r="BH534" s="229"/>
      <c r="BI534" s="108"/>
    </row>
    <row r="535" spans="1:61" s="100" customFormat="1" ht="15">
      <c r="A535" s="177"/>
      <c r="B535" s="177"/>
      <c r="C535" s="177"/>
      <c r="D535" s="177"/>
      <c r="E535" s="177"/>
      <c r="F535" s="177"/>
      <c r="G535" s="177"/>
      <c r="H535" s="177"/>
      <c r="I535" s="177"/>
      <c r="J535" s="177"/>
      <c r="K535" s="177"/>
      <c r="L535" s="177"/>
      <c r="M535" s="177"/>
      <c r="N535" s="177"/>
      <c r="O535" s="177"/>
      <c r="P535" s="177"/>
      <c r="Q535" s="177"/>
      <c r="R535" s="177"/>
      <c r="S535" s="107"/>
      <c r="T535" s="521">
        <f t="shared" si="28"/>
        <v>0</v>
      </c>
      <c r="U535" s="177"/>
      <c r="V535" s="177"/>
      <c r="W535" s="177"/>
      <c r="X535" s="177"/>
      <c r="Y535" s="177"/>
      <c r="Z535" s="177"/>
      <c r="AA535" s="177"/>
      <c r="AB535" s="177"/>
      <c r="AC535" s="177"/>
      <c r="AD535" s="177"/>
      <c r="AE535" s="177"/>
      <c r="AF535" s="107"/>
      <c r="AG535" s="444">
        <f t="shared" si="29"/>
        <v>0</v>
      </c>
      <c r="AH535" s="177"/>
      <c r="AI535" s="177"/>
      <c r="AJ535" s="177"/>
      <c r="AK535" s="177"/>
      <c r="AL535" s="177"/>
      <c r="AM535" s="177"/>
      <c r="AN535" s="177"/>
      <c r="AO535" s="177"/>
      <c r="AP535" s="177"/>
      <c r="AQ535" s="177"/>
      <c r="AR535" s="177"/>
      <c r="AS535" s="107"/>
      <c r="AT535" s="444">
        <f t="shared" si="27"/>
        <v>0</v>
      </c>
      <c r="AU535" s="177"/>
      <c r="AV535" s="177"/>
      <c r="AW535" s="177"/>
      <c r="AX535" s="177"/>
      <c r="AY535" s="177"/>
      <c r="AZ535" s="177"/>
      <c r="BA535" s="177"/>
      <c r="BB535" s="177"/>
      <c r="BC535" s="177"/>
      <c r="BD535" s="177"/>
      <c r="BE535" s="228"/>
      <c r="BF535" s="237"/>
      <c r="BG535" s="229"/>
      <c r="BH535" s="229"/>
      <c r="BI535" s="108"/>
    </row>
    <row r="536" spans="1:61" s="100" customFormat="1" ht="15">
      <c r="A536" s="177"/>
      <c r="B536" s="177"/>
      <c r="C536" s="177"/>
      <c r="D536" s="177"/>
      <c r="E536" s="177"/>
      <c r="F536" s="177"/>
      <c r="G536" s="177"/>
      <c r="H536" s="177"/>
      <c r="I536" s="177"/>
      <c r="J536" s="177"/>
      <c r="K536" s="177"/>
      <c r="L536" s="177"/>
      <c r="M536" s="177"/>
      <c r="N536" s="177"/>
      <c r="O536" s="177"/>
      <c r="P536" s="177"/>
      <c r="Q536" s="177"/>
      <c r="R536" s="177"/>
      <c r="S536" s="107"/>
      <c r="T536" s="521">
        <f t="shared" si="28"/>
        <v>0</v>
      </c>
      <c r="U536" s="177"/>
      <c r="V536" s="177"/>
      <c r="W536" s="177"/>
      <c r="X536" s="177"/>
      <c r="Y536" s="177"/>
      <c r="Z536" s="177"/>
      <c r="AA536" s="177"/>
      <c r="AB536" s="177"/>
      <c r="AC536" s="177"/>
      <c r="AD536" s="177"/>
      <c r="AE536" s="177"/>
      <c r="AF536" s="107"/>
      <c r="AG536" s="444">
        <f t="shared" si="29"/>
        <v>0</v>
      </c>
      <c r="AH536" s="177"/>
      <c r="AI536" s="177"/>
      <c r="AJ536" s="177"/>
      <c r="AK536" s="177"/>
      <c r="AL536" s="177"/>
      <c r="AM536" s="177"/>
      <c r="AN536" s="177"/>
      <c r="AO536" s="177"/>
      <c r="AP536" s="177"/>
      <c r="AQ536" s="177"/>
      <c r="AR536" s="177"/>
      <c r="AS536" s="107"/>
      <c r="AT536" s="444">
        <f t="shared" si="27"/>
        <v>0</v>
      </c>
      <c r="AU536" s="177"/>
      <c r="AV536" s="177"/>
      <c r="AW536" s="177"/>
      <c r="AX536" s="177"/>
      <c r="AY536" s="177"/>
      <c r="AZ536" s="177"/>
      <c r="BA536" s="177"/>
      <c r="BB536" s="177"/>
      <c r="BC536" s="177"/>
      <c r="BD536" s="177"/>
      <c r="BE536" s="228"/>
      <c r="BF536" s="237"/>
      <c r="BG536" s="229"/>
      <c r="BH536" s="229"/>
      <c r="BI536" s="108"/>
    </row>
    <row r="537" spans="1:61" s="100" customFormat="1" ht="15">
      <c r="A537" s="177"/>
      <c r="B537" s="177"/>
      <c r="C537" s="177"/>
      <c r="D537" s="177"/>
      <c r="E537" s="177"/>
      <c r="F537" s="177"/>
      <c r="G537" s="177"/>
      <c r="H537" s="177"/>
      <c r="I537" s="177"/>
      <c r="J537" s="177"/>
      <c r="K537" s="177"/>
      <c r="L537" s="177"/>
      <c r="M537" s="177"/>
      <c r="N537" s="177"/>
      <c r="O537" s="177"/>
      <c r="P537" s="177"/>
      <c r="Q537" s="177"/>
      <c r="R537" s="177"/>
      <c r="S537" s="107"/>
      <c r="T537" s="521">
        <f t="shared" si="28"/>
        <v>0</v>
      </c>
      <c r="U537" s="177"/>
      <c r="V537" s="177"/>
      <c r="W537" s="177"/>
      <c r="X537" s="177"/>
      <c r="Y537" s="177"/>
      <c r="Z537" s="177"/>
      <c r="AA537" s="177"/>
      <c r="AB537" s="177"/>
      <c r="AC537" s="177"/>
      <c r="AD537" s="177"/>
      <c r="AE537" s="177"/>
      <c r="AF537" s="107"/>
      <c r="AG537" s="444">
        <f t="shared" si="29"/>
        <v>0</v>
      </c>
      <c r="AH537" s="177"/>
      <c r="AI537" s="177"/>
      <c r="AJ537" s="177"/>
      <c r="AK537" s="177"/>
      <c r="AL537" s="177"/>
      <c r="AM537" s="177"/>
      <c r="AN537" s="177"/>
      <c r="AO537" s="177"/>
      <c r="AP537" s="177"/>
      <c r="AQ537" s="177"/>
      <c r="AR537" s="177"/>
      <c r="AS537" s="107"/>
      <c r="AT537" s="444">
        <f t="shared" si="27"/>
        <v>0</v>
      </c>
      <c r="AU537" s="177"/>
      <c r="AV537" s="177"/>
      <c r="AW537" s="177"/>
      <c r="AX537" s="177"/>
      <c r="AY537" s="177"/>
      <c r="AZ537" s="177"/>
      <c r="BA537" s="177"/>
      <c r="BB537" s="177"/>
      <c r="BC537" s="177"/>
      <c r="BD537" s="177"/>
      <c r="BE537" s="228"/>
      <c r="BF537" s="237"/>
      <c r="BG537" s="229"/>
      <c r="BH537" s="229"/>
      <c r="BI537" s="108"/>
    </row>
    <row r="538" spans="1:61" s="100" customFormat="1" ht="15">
      <c r="A538" s="177"/>
      <c r="B538" s="177"/>
      <c r="C538" s="177"/>
      <c r="D538" s="177"/>
      <c r="E538" s="177"/>
      <c r="F538" s="177"/>
      <c r="G538" s="177"/>
      <c r="H538" s="177"/>
      <c r="I538" s="177"/>
      <c r="J538" s="177"/>
      <c r="K538" s="177"/>
      <c r="L538" s="177"/>
      <c r="M538" s="177"/>
      <c r="N538" s="177"/>
      <c r="O538" s="177"/>
      <c r="P538" s="177"/>
      <c r="Q538" s="177"/>
      <c r="R538" s="177"/>
      <c r="S538" s="107"/>
      <c r="T538" s="521">
        <f t="shared" si="28"/>
        <v>0</v>
      </c>
      <c r="U538" s="177"/>
      <c r="V538" s="177"/>
      <c r="W538" s="177"/>
      <c r="X538" s="177"/>
      <c r="Y538" s="177"/>
      <c r="Z538" s="177"/>
      <c r="AA538" s="177"/>
      <c r="AB538" s="177"/>
      <c r="AC538" s="177"/>
      <c r="AD538" s="177"/>
      <c r="AE538" s="177"/>
      <c r="AF538" s="107"/>
      <c r="AG538" s="444">
        <f t="shared" si="29"/>
        <v>0</v>
      </c>
      <c r="AH538" s="177"/>
      <c r="AI538" s="177"/>
      <c r="AJ538" s="177"/>
      <c r="AK538" s="177"/>
      <c r="AL538" s="177"/>
      <c r="AM538" s="177"/>
      <c r="AN538" s="177"/>
      <c r="AO538" s="177"/>
      <c r="AP538" s="177"/>
      <c r="AQ538" s="177"/>
      <c r="AR538" s="177"/>
      <c r="AS538" s="107"/>
      <c r="AT538" s="444">
        <f t="shared" si="27"/>
        <v>0</v>
      </c>
      <c r="AU538" s="177"/>
      <c r="AV538" s="177"/>
      <c r="AW538" s="177"/>
      <c r="AX538" s="177"/>
      <c r="AY538" s="177"/>
      <c r="AZ538" s="177"/>
      <c r="BA538" s="177"/>
      <c r="BB538" s="177"/>
      <c r="BC538" s="177"/>
      <c r="BD538" s="177"/>
      <c r="BE538" s="228"/>
      <c r="BF538" s="237"/>
      <c r="BG538" s="229"/>
      <c r="BH538" s="229"/>
      <c r="BI538" s="108"/>
    </row>
    <row r="539" spans="1:61" s="100" customFormat="1" ht="15">
      <c r="A539" s="177"/>
      <c r="B539" s="177"/>
      <c r="C539" s="177"/>
      <c r="D539" s="177"/>
      <c r="E539" s="177"/>
      <c r="F539" s="177"/>
      <c r="G539" s="177"/>
      <c r="H539" s="177"/>
      <c r="I539" s="177"/>
      <c r="J539" s="177"/>
      <c r="K539" s="177"/>
      <c r="L539" s="177"/>
      <c r="M539" s="177"/>
      <c r="N539" s="177"/>
      <c r="O539" s="177"/>
      <c r="P539" s="177"/>
      <c r="Q539" s="177"/>
      <c r="R539" s="177"/>
      <c r="S539" s="107"/>
      <c r="T539" s="521">
        <f t="shared" si="28"/>
        <v>0</v>
      </c>
      <c r="U539" s="177"/>
      <c r="V539" s="177"/>
      <c r="W539" s="177"/>
      <c r="X539" s="177"/>
      <c r="Y539" s="177"/>
      <c r="Z539" s="177"/>
      <c r="AA539" s="177"/>
      <c r="AB539" s="177"/>
      <c r="AC539" s="177"/>
      <c r="AD539" s="177"/>
      <c r="AE539" s="177"/>
      <c r="AF539" s="107"/>
      <c r="AG539" s="444">
        <f t="shared" si="29"/>
        <v>0</v>
      </c>
      <c r="AH539" s="177"/>
      <c r="AI539" s="177"/>
      <c r="AJ539" s="177"/>
      <c r="AK539" s="177"/>
      <c r="AL539" s="177"/>
      <c r="AM539" s="177"/>
      <c r="AN539" s="177"/>
      <c r="AO539" s="177"/>
      <c r="AP539" s="177"/>
      <c r="AQ539" s="177"/>
      <c r="AR539" s="177"/>
      <c r="AS539" s="107"/>
      <c r="AT539" s="444">
        <f t="shared" si="27"/>
        <v>0</v>
      </c>
      <c r="AU539" s="177"/>
      <c r="AV539" s="177"/>
      <c r="AW539" s="177"/>
      <c r="AX539" s="177"/>
      <c r="AY539" s="177"/>
      <c r="AZ539" s="177"/>
      <c r="BA539" s="177"/>
      <c r="BB539" s="177"/>
      <c r="BC539" s="177"/>
      <c r="BD539" s="177"/>
      <c r="BE539" s="228"/>
      <c r="BF539" s="237"/>
      <c r="BG539" s="229"/>
      <c r="BH539" s="229"/>
      <c r="BI539" s="108"/>
    </row>
    <row r="540" spans="1:61" s="100" customFormat="1" ht="15">
      <c r="A540" s="177"/>
      <c r="B540" s="177"/>
      <c r="C540" s="177"/>
      <c r="D540" s="177"/>
      <c r="E540" s="177"/>
      <c r="F540" s="177"/>
      <c r="G540" s="177"/>
      <c r="H540" s="177"/>
      <c r="I540" s="177"/>
      <c r="J540" s="177"/>
      <c r="K540" s="177"/>
      <c r="L540" s="177"/>
      <c r="M540" s="177"/>
      <c r="N540" s="177"/>
      <c r="O540" s="177"/>
      <c r="P540" s="177"/>
      <c r="Q540" s="177"/>
      <c r="R540" s="177"/>
      <c r="S540" s="107"/>
      <c r="T540" s="521">
        <f t="shared" si="28"/>
        <v>0</v>
      </c>
      <c r="U540" s="177"/>
      <c r="V540" s="177"/>
      <c r="W540" s="177"/>
      <c r="X540" s="177"/>
      <c r="Y540" s="177"/>
      <c r="Z540" s="177"/>
      <c r="AA540" s="177"/>
      <c r="AB540" s="177"/>
      <c r="AC540" s="177"/>
      <c r="AD540" s="177"/>
      <c r="AE540" s="177"/>
      <c r="AF540" s="107"/>
      <c r="AG540" s="444">
        <f t="shared" si="29"/>
        <v>0</v>
      </c>
      <c r="AH540" s="177"/>
      <c r="AI540" s="177"/>
      <c r="AJ540" s="177"/>
      <c r="AK540" s="177"/>
      <c r="AL540" s="177"/>
      <c r="AM540" s="177"/>
      <c r="AN540" s="177"/>
      <c r="AO540" s="177"/>
      <c r="AP540" s="177"/>
      <c r="AQ540" s="177"/>
      <c r="AR540" s="177"/>
      <c r="AS540" s="107"/>
      <c r="AT540" s="444">
        <f t="shared" si="27"/>
        <v>0</v>
      </c>
      <c r="AU540" s="177"/>
      <c r="AV540" s="177"/>
      <c r="AW540" s="177"/>
      <c r="AX540" s="177"/>
      <c r="AY540" s="177"/>
      <c r="AZ540" s="177"/>
      <c r="BA540" s="177"/>
      <c r="BB540" s="177"/>
      <c r="BC540" s="177"/>
      <c r="BD540" s="177"/>
      <c r="BE540" s="228"/>
      <c r="BF540" s="237"/>
      <c r="BG540" s="229"/>
      <c r="BH540" s="229"/>
      <c r="BI540" s="108"/>
    </row>
    <row r="541" spans="1:61" s="100" customFormat="1" ht="15">
      <c r="A541" s="177"/>
      <c r="B541" s="177"/>
      <c r="C541" s="177"/>
      <c r="D541" s="177"/>
      <c r="E541" s="177"/>
      <c r="F541" s="177"/>
      <c r="G541" s="177"/>
      <c r="H541" s="177"/>
      <c r="I541" s="177"/>
      <c r="J541" s="177"/>
      <c r="K541" s="177"/>
      <c r="L541" s="177"/>
      <c r="M541" s="177"/>
      <c r="N541" s="177"/>
      <c r="O541" s="177"/>
      <c r="P541" s="177"/>
      <c r="Q541" s="177"/>
      <c r="R541" s="177"/>
      <c r="S541" s="107"/>
      <c r="T541" s="521">
        <f t="shared" si="28"/>
        <v>0</v>
      </c>
      <c r="U541" s="177"/>
      <c r="V541" s="177"/>
      <c r="W541" s="177"/>
      <c r="X541" s="177"/>
      <c r="Y541" s="177"/>
      <c r="Z541" s="177"/>
      <c r="AA541" s="177"/>
      <c r="AB541" s="177"/>
      <c r="AC541" s="177"/>
      <c r="AD541" s="177"/>
      <c r="AE541" s="177"/>
      <c r="AF541" s="107"/>
      <c r="AG541" s="444">
        <f t="shared" si="29"/>
        <v>0</v>
      </c>
      <c r="AH541" s="177"/>
      <c r="AI541" s="177"/>
      <c r="AJ541" s="177"/>
      <c r="AK541" s="177"/>
      <c r="AL541" s="177"/>
      <c r="AM541" s="177"/>
      <c r="AN541" s="177"/>
      <c r="AO541" s="177"/>
      <c r="AP541" s="177"/>
      <c r="AQ541" s="177"/>
      <c r="AR541" s="177"/>
      <c r="AS541" s="107"/>
      <c r="AT541" s="444">
        <f t="shared" si="27"/>
        <v>0</v>
      </c>
      <c r="AU541" s="177"/>
      <c r="AV541" s="177"/>
      <c r="AW541" s="177"/>
      <c r="AX541" s="177"/>
      <c r="AY541" s="177"/>
      <c r="AZ541" s="177"/>
      <c r="BA541" s="177"/>
      <c r="BB541" s="177"/>
      <c r="BC541" s="177"/>
      <c r="BD541" s="177"/>
      <c r="BE541" s="228"/>
      <c r="BF541" s="237"/>
      <c r="BG541" s="229"/>
      <c r="BH541" s="229"/>
      <c r="BI541" s="108"/>
    </row>
    <row r="542" spans="1:61" s="100" customFormat="1" ht="15">
      <c r="A542" s="177"/>
      <c r="B542" s="177"/>
      <c r="C542" s="177"/>
      <c r="D542" s="177"/>
      <c r="E542" s="177"/>
      <c r="F542" s="177"/>
      <c r="G542" s="177"/>
      <c r="H542" s="177"/>
      <c r="I542" s="177"/>
      <c r="J542" s="177"/>
      <c r="K542" s="177"/>
      <c r="L542" s="177"/>
      <c r="M542" s="177"/>
      <c r="N542" s="177"/>
      <c r="O542" s="177"/>
      <c r="P542" s="177"/>
      <c r="Q542" s="177"/>
      <c r="R542" s="177"/>
      <c r="S542" s="107"/>
      <c r="T542" s="521">
        <f t="shared" si="28"/>
        <v>0</v>
      </c>
      <c r="U542" s="177"/>
      <c r="V542" s="177"/>
      <c r="W542" s="177"/>
      <c r="X542" s="177"/>
      <c r="Y542" s="177"/>
      <c r="Z542" s="177"/>
      <c r="AA542" s="177"/>
      <c r="AB542" s="177"/>
      <c r="AC542" s="177"/>
      <c r="AD542" s="177"/>
      <c r="AE542" s="177"/>
      <c r="AF542" s="107"/>
      <c r="AG542" s="444">
        <f t="shared" si="29"/>
        <v>0</v>
      </c>
      <c r="AH542" s="177"/>
      <c r="AI542" s="177"/>
      <c r="AJ542" s="177"/>
      <c r="AK542" s="177"/>
      <c r="AL542" s="177"/>
      <c r="AM542" s="177"/>
      <c r="AN542" s="177"/>
      <c r="AO542" s="177"/>
      <c r="AP542" s="177"/>
      <c r="AQ542" s="177"/>
      <c r="AR542" s="177"/>
      <c r="AS542" s="107"/>
      <c r="AT542" s="444">
        <f t="shared" si="27"/>
        <v>0</v>
      </c>
      <c r="AU542" s="177"/>
      <c r="AV542" s="177"/>
      <c r="AW542" s="177"/>
      <c r="AX542" s="177"/>
      <c r="AY542" s="177"/>
      <c r="AZ542" s="177"/>
      <c r="BA542" s="177"/>
      <c r="BB542" s="177"/>
      <c r="BC542" s="177"/>
      <c r="BD542" s="177"/>
      <c r="BE542" s="228"/>
      <c r="BF542" s="237"/>
      <c r="BG542" s="229"/>
      <c r="BH542" s="229"/>
      <c r="BI542" s="108"/>
    </row>
    <row r="543" spans="1:61" s="100" customFormat="1" ht="15">
      <c r="A543" s="177"/>
      <c r="B543" s="177"/>
      <c r="C543" s="177"/>
      <c r="D543" s="177"/>
      <c r="E543" s="177"/>
      <c r="F543" s="177"/>
      <c r="G543" s="177"/>
      <c r="H543" s="177"/>
      <c r="I543" s="177"/>
      <c r="J543" s="177"/>
      <c r="K543" s="177"/>
      <c r="L543" s="177"/>
      <c r="M543" s="177"/>
      <c r="N543" s="177"/>
      <c r="O543" s="177"/>
      <c r="P543" s="177"/>
      <c r="Q543" s="177"/>
      <c r="R543" s="177"/>
      <c r="S543" s="107"/>
      <c r="T543" s="521">
        <f t="shared" si="28"/>
        <v>0</v>
      </c>
      <c r="U543" s="177"/>
      <c r="V543" s="177"/>
      <c r="W543" s="177"/>
      <c r="X543" s="177"/>
      <c r="Y543" s="177"/>
      <c r="Z543" s="177"/>
      <c r="AA543" s="177"/>
      <c r="AB543" s="177"/>
      <c r="AC543" s="177"/>
      <c r="AD543" s="177"/>
      <c r="AE543" s="177"/>
      <c r="AF543" s="107"/>
      <c r="AG543" s="444">
        <f t="shared" si="29"/>
        <v>0</v>
      </c>
      <c r="AH543" s="177"/>
      <c r="AI543" s="177"/>
      <c r="AJ543" s="177"/>
      <c r="AK543" s="177"/>
      <c r="AL543" s="177"/>
      <c r="AM543" s="177"/>
      <c r="AN543" s="177"/>
      <c r="AO543" s="177"/>
      <c r="AP543" s="177"/>
      <c r="AQ543" s="177"/>
      <c r="AR543" s="177"/>
      <c r="AS543" s="107"/>
      <c r="AT543" s="444">
        <f t="shared" si="27"/>
        <v>0</v>
      </c>
      <c r="AU543" s="177"/>
      <c r="AV543" s="177"/>
      <c r="AW543" s="177"/>
      <c r="AX543" s="177"/>
      <c r="AY543" s="177"/>
      <c r="AZ543" s="177"/>
      <c r="BA543" s="177"/>
      <c r="BB543" s="177"/>
      <c r="BC543" s="177"/>
      <c r="BD543" s="177"/>
      <c r="BE543" s="228"/>
      <c r="BF543" s="237"/>
      <c r="BG543" s="229"/>
      <c r="BH543" s="229"/>
      <c r="BI543" s="108"/>
    </row>
    <row r="544" spans="1:61" s="100" customFormat="1" ht="15">
      <c r="A544" s="177"/>
      <c r="B544" s="177"/>
      <c r="C544" s="177"/>
      <c r="D544" s="177"/>
      <c r="E544" s="177"/>
      <c r="F544" s="177"/>
      <c r="G544" s="177"/>
      <c r="H544" s="177"/>
      <c r="I544" s="177"/>
      <c r="J544" s="177"/>
      <c r="K544" s="177"/>
      <c r="L544" s="177"/>
      <c r="M544" s="177"/>
      <c r="N544" s="177"/>
      <c r="O544" s="177"/>
      <c r="P544" s="177"/>
      <c r="Q544" s="177"/>
      <c r="R544" s="177"/>
      <c r="S544" s="107"/>
      <c r="T544" s="521">
        <f t="shared" si="28"/>
        <v>0</v>
      </c>
      <c r="U544" s="177"/>
      <c r="V544" s="177"/>
      <c r="W544" s="177"/>
      <c r="X544" s="177"/>
      <c r="Y544" s="177"/>
      <c r="Z544" s="177"/>
      <c r="AA544" s="177"/>
      <c r="AB544" s="177"/>
      <c r="AC544" s="177"/>
      <c r="AD544" s="177"/>
      <c r="AE544" s="177"/>
      <c r="AF544" s="107"/>
      <c r="AG544" s="444">
        <f t="shared" si="29"/>
        <v>0</v>
      </c>
      <c r="AH544" s="177"/>
      <c r="AI544" s="177"/>
      <c r="AJ544" s="177"/>
      <c r="AK544" s="177"/>
      <c r="AL544" s="177"/>
      <c r="AM544" s="177"/>
      <c r="AN544" s="177"/>
      <c r="AO544" s="177"/>
      <c r="AP544" s="177"/>
      <c r="AQ544" s="177"/>
      <c r="AR544" s="177"/>
      <c r="AS544" s="107"/>
      <c r="AT544" s="444">
        <f t="shared" si="27"/>
        <v>0</v>
      </c>
      <c r="AU544" s="177"/>
      <c r="AV544" s="177"/>
      <c r="AW544" s="177"/>
      <c r="AX544" s="177"/>
      <c r="AY544" s="177"/>
      <c r="AZ544" s="177"/>
      <c r="BA544" s="177"/>
      <c r="BB544" s="177"/>
      <c r="BC544" s="177"/>
      <c r="BD544" s="177"/>
      <c r="BE544" s="228"/>
      <c r="BF544" s="237"/>
      <c r="BG544" s="229"/>
      <c r="BH544" s="229"/>
      <c r="BI544" s="108"/>
    </row>
    <row r="545" spans="1:61" s="100" customFormat="1" ht="15">
      <c r="A545" s="177"/>
      <c r="B545" s="177"/>
      <c r="C545" s="177"/>
      <c r="D545" s="177"/>
      <c r="E545" s="177"/>
      <c r="F545" s="177"/>
      <c r="G545" s="177"/>
      <c r="H545" s="177"/>
      <c r="I545" s="177"/>
      <c r="J545" s="177"/>
      <c r="K545" s="177"/>
      <c r="L545" s="177"/>
      <c r="M545" s="177"/>
      <c r="N545" s="177"/>
      <c r="O545" s="177"/>
      <c r="P545" s="177"/>
      <c r="Q545" s="177"/>
      <c r="R545" s="177"/>
      <c r="S545" s="107"/>
      <c r="T545" s="521">
        <f t="shared" si="28"/>
        <v>0</v>
      </c>
      <c r="U545" s="177"/>
      <c r="V545" s="177"/>
      <c r="W545" s="177"/>
      <c r="X545" s="177"/>
      <c r="Y545" s="177"/>
      <c r="Z545" s="177"/>
      <c r="AA545" s="177"/>
      <c r="AB545" s="177"/>
      <c r="AC545" s="177"/>
      <c r="AD545" s="177"/>
      <c r="AE545" s="177"/>
      <c r="AF545" s="107"/>
      <c r="AG545" s="444">
        <f t="shared" si="29"/>
        <v>0</v>
      </c>
      <c r="AH545" s="177"/>
      <c r="AI545" s="177"/>
      <c r="AJ545" s="177"/>
      <c r="AK545" s="177"/>
      <c r="AL545" s="177"/>
      <c r="AM545" s="177"/>
      <c r="AN545" s="177"/>
      <c r="AO545" s="177"/>
      <c r="AP545" s="177"/>
      <c r="AQ545" s="177"/>
      <c r="AR545" s="177"/>
      <c r="AS545" s="107"/>
      <c r="AT545" s="444">
        <f t="shared" si="27"/>
        <v>0</v>
      </c>
      <c r="AU545" s="177"/>
      <c r="AV545" s="177"/>
      <c r="AW545" s="177"/>
      <c r="AX545" s="177"/>
      <c r="AY545" s="177"/>
      <c r="AZ545" s="177"/>
      <c r="BA545" s="177"/>
      <c r="BB545" s="177"/>
      <c r="BC545" s="177"/>
      <c r="BD545" s="177"/>
      <c r="BE545" s="228"/>
      <c r="BF545" s="237"/>
      <c r="BG545" s="229"/>
      <c r="BH545" s="229"/>
      <c r="BI545" s="108"/>
    </row>
    <row r="546" spans="1:61" s="100" customFormat="1" ht="15">
      <c r="A546" s="177"/>
      <c r="B546" s="177"/>
      <c r="C546" s="177"/>
      <c r="D546" s="177"/>
      <c r="E546" s="177"/>
      <c r="F546" s="177"/>
      <c r="G546" s="177"/>
      <c r="H546" s="177"/>
      <c r="I546" s="177"/>
      <c r="J546" s="177"/>
      <c r="K546" s="177"/>
      <c r="L546" s="177"/>
      <c r="M546" s="177"/>
      <c r="N546" s="177"/>
      <c r="O546" s="177"/>
      <c r="P546" s="177"/>
      <c r="Q546" s="177"/>
      <c r="R546" s="177"/>
      <c r="S546" s="107"/>
      <c r="T546" s="521">
        <f t="shared" si="28"/>
        <v>0</v>
      </c>
      <c r="U546" s="177"/>
      <c r="V546" s="177"/>
      <c r="W546" s="177"/>
      <c r="X546" s="177"/>
      <c r="Y546" s="177"/>
      <c r="Z546" s="177"/>
      <c r="AA546" s="177"/>
      <c r="AB546" s="177"/>
      <c r="AC546" s="177"/>
      <c r="AD546" s="177"/>
      <c r="AE546" s="177"/>
      <c r="AF546" s="107"/>
      <c r="AG546" s="444">
        <f t="shared" si="29"/>
        <v>0</v>
      </c>
      <c r="AH546" s="177"/>
      <c r="AI546" s="177"/>
      <c r="AJ546" s="177"/>
      <c r="AK546" s="177"/>
      <c r="AL546" s="177"/>
      <c r="AM546" s="177"/>
      <c r="AN546" s="177"/>
      <c r="AO546" s="177"/>
      <c r="AP546" s="177"/>
      <c r="AQ546" s="177"/>
      <c r="AR546" s="177"/>
      <c r="AS546" s="107"/>
      <c r="AT546" s="444">
        <f t="shared" si="27"/>
        <v>0</v>
      </c>
      <c r="AU546" s="177"/>
      <c r="AV546" s="177"/>
      <c r="AW546" s="177"/>
      <c r="AX546" s="177"/>
      <c r="AY546" s="177"/>
      <c r="AZ546" s="177"/>
      <c r="BA546" s="177"/>
      <c r="BB546" s="177"/>
      <c r="BC546" s="177"/>
      <c r="BD546" s="177"/>
      <c r="BE546" s="228"/>
      <c r="BF546" s="237"/>
      <c r="BG546" s="229"/>
      <c r="BH546" s="229"/>
      <c r="BI546" s="108"/>
    </row>
    <row r="547" spans="1:61" s="100" customFormat="1" ht="15">
      <c r="A547" s="177"/>
      <c r="B547" s="177"/>
      <c r="C547" s="177"/>
      <c r="D547" s="177"/>
      <c r="E547" s="177"/>
      <c r="F547" s="177"/>
      <c r="G547" s="177"/>
      <c r="H547" s="177"/>
      <c r="I547" s="177"/>
      <c r="J547" s="177"/>
      <c r="K547" s="177"/>
      <c r="L547" s="177"/>
      <c r="M547" s="177"/>
      <c r="N547" s="177"/>
      <c r="O547" s="177"/>
      <c r="P547" s="177"/>
      <c r="Q547" s="177"/>
      <c r="R547" s="177"/>
      <c r="S547" s="107"/>
      <c r="T547" s="521">
        <f t="shared" si="28"/>
        <v>0</v>
      </c>
      <c r="U547" s="177"/>
      <c r="V547" s="177"/>
      <c r="W547" s="177"/>
      <c r="X547" s="177"/>
      <c r="Y547" s="177"/>
      <c r="Z547" s="177"/>
      <c r="AA547" s="177"/>
      <c r="AB547" s="177"/>
      <c r="AC547" s="177"/>
      <c r="AD547" s="177"/>
      <c r="AE547" s="177"/>
      <c r="AF547" s="107"/>
      <c r="AG547" s="444">
        <f t="shared" si="29"/>
        <v>0</v>
      </c>
      <c r="AH547" s="177"/>
      <c r="AI547" s="177"/>
      <c r="AJ547" s="177"/>
      <c r="AK547" s="177"/>
      <c r="AL547" s="177"/>
      <c r="AM547" s="177"/>
      <c r="AN547" s="177"/>
      <c r="AO547" s="177"/>
      <c r="AP547" s="177"/>
      <c r="AQ547" s="177"/>
      <c r="AR547" s="177"/>
      <c r="AS547" s="107"/>
      <c r="AT547" s="444">
        <f t="shared" si="27"/>
        <v>0</v>
      </c>
      <c r="AU547" s="177"/>
      <c r="AV547" s="177"/>
      <c r="AW547" s="177"/>
      <c r="AX547" s="177"/>
      <c r="AY547" s="177"/>
      <c r="AZ547" s="177"/>
      <c r="BA547" s="177"/>
      <c r="BB547" s="177"/>
      <c r="BC547" s="177"/>
      <c r="BD547" s="177"/>
      <c r="BE547" s="228"/>
      <c r="BF547" s="237"/>
      <c r="BG547" s="229"/>
      <c r="BH547" s="229"/>
      <c r="BI547" s="108"/>
    </row>
    <row r="548" spans="1:61" s="100" customFormat="1" ht="15">
      <c r="A548" s="177"/>
      <c r="B548" s="177"/>
      <c r="C548" s="177"/>
      <c r="D548" s="177"/>
      <c r="E548" s="177"/>
      <c r="F548" s="177"/>
      <c r="G548" s="177"/>
      <c r="H548" s="177"/>
      <c r="I548" s="177"/>
      <c r="J548" s="177"/>
      <c r="K548" s="177"/>
      <c r="L548" s="177"/>
      <c r="M548" s="177"/>
      <c r="N548" s="177"/>
      <c r="O548" s="177"/>
      <c r="P548" s="177"/>
      <c r="Q548" s="177"/>
      <c r="R548" s="177"/>
      <c r="S548" s="107"/>
      <c r="T548" s="521">
        <f t="shared" si="28"/>
        <v>0</v>
      </c>
      <c r="U548" s="177"/>
      <c r="V548" s="177"/>
      <c r="W548" s="177"/>
      <c r="X548" s="177"/>
      <c r="Y548" s="177"/>
      <c r="Z548" s="177"/>
      <c r="AA548" s="177"/>
      <c r="AB548" s="177"/>
      <c r="AC548" s="177"/>
      <c r="AD548" s="177"/>
      <c r="AE548" s="177"/>
      <c r="AF548" s="107"/>
      <c r="AG548" s="444">
        <f t="shared" si="29"/>
        <v>0</v>
      </c>
      <c r="AH548" s="177"/>
      <c r="AI548" s="177"/>
      <c r="AJ548" s="177"/>
      <c r="AK548" s="177"/>
      <c r="AL548" s="177"/>
      <c r="AM548" s="177"/>
      <c r="AN548" s="177"/>
      <c r="AO548" s="177"/>
      <c r="AP548" s="177"/>
      <c r="AQ548" s="177"/>
      <c r="AR548" s="177"/>
      <c r="AS548" s="107"/>
      <c r="AT548" s="444">
        <f t="shared" si="27"/>
        <v>0</v>
      </c>
      <c r="AU548" s="177"/>
      <c r="AV548" s="177"/>
      <c r="AW548" s="177"/>
      <c r="AX548" s="177"/>
      <c r="AY548" s="177"/>
      <c r="AZ548" s="177"/>
      <c r="BA548" s="177"/>
      <c r="BB548" s="177"/>
      <c r="BC548" s="177"/>
      <c r="BD548" s="177"/>
      <c r="BE548" s="228"/>
      <c r="BF548" s="237"/>
      <c r="BG548" s="229"/>
      <c r="BH548" s="229"/>
      <c r="BI548" s="108"/>
    </row>
    <row r="549" spans="1:61" s="100" customFormat="1" ht="15">
      <c r="A549" s="177"/>
      <c r="B549" s="177"/>
      <c r="C549" s="177"/>
      <c r="D549" s="177"/>
      <c r="E549" s="177"/>
      <c r="F549" s="177"/>
      <c r="G549" s="177"/>
      <c r="H549" s="177"/>
      <c r="I549" s="177"/>
      <c r="J549" s="177"/>
      <c r="K549" s="177"/>
      <c r="L549" s="177"/>
      <c r="M549" s="177"/>
      <c r="N549" s="177"/>
      <c r="O549" s="177"/>
      <c r="P549" s="177"/>
      <c r="Q549" s="177"/>
      <c r="R549" s="177"/>
      <c r="S549" s="107"/>
      <c r="T549" s="521">
        <f t="shared" si="28"/>
        <v>0</v>
      </c>
      <c r="U549" s="177"/>
      <c r="V549" s="177"/>
      <c r="W549" s="177"/>
      <c r="X549" s="177"/>
      <c r="Y549" s="177"/>
      <c r="Z549" s="177"/>
      <c r="AA549" s="177"/>
      <c r="AB549" s="177"/>
      <c r="AC549" s="177"/>
      <c r="AD549" s="177"/>
      <c r="AE549" s="177"/>
      <c r="AF549" s="107"/>
      <c r="AG549" s="444">
        <f t="shared" si="29"/>
        <v>0</v>
      </c>
      <c r="AH549" s="177"/>
      <c r="AI549" s="177"/>
      <c r="AJ549" s="177"/>
      <c r="AK549" s="177"/>
      <c r="AL549" s="177"/>
      <c r="AM549" s="177"/>
      <c r="AN549" s="177"/>
      <c r="AO549" s="177"/>
      <c r="AP549" s="177"/>
      <c r="AQ549" s="177"/>
      <c r="AR549" s="177"/>
      <c r="AS549" s="107"/>
      <c r="AT549" s="444">
        <f t="shared" si="27"/>
        <v>0</v>
      </c>
      <c r="AU549" s="177"/>
      <c r="AV549" s="177"/>
      <c r="AW549" s="177"/>
      <c r="AX549" s="177"/>
      <c r="AY549" s="177"/>
      <c r="AZ549" s="177"/>
      <c r="BA549" s="177"/>
      <c r="BB549" s="177"/>
      <c r="BC549" s="177"/>
      <c r="BD549" s="177"/>
      <c r="BE549" s="228"/>
      <c r="BF549" s="237"/>
      <c r="BG549" s="229"/>
      <c r="BH549" s="229"/>
      <c r="BI549" s="108"/>
    </row>
    <row r="550" spans="1:61" s="100" customFormat="1" ht="15">
      <c r="A550" s="177"/>
      <c r="B550" s="177"/>
      <c r="C550" s="177"/>
      <c r="D550" s="177"/>
      <c r="E550" s="177"/>
      <c r="F550" s="177"/>
      <c r="G550" s="177"/>
      <c r="H550" s="177"/>
      <c r="I550" s="177"/>
      <c r="J550" s="177"/>
      <c r="K550" s="177"/>
      <c r="L550" s="177"/>
      <c r="M550" s="177"/>
      <c r="N550" s="177"/>
      <c r="O550" s="177"/>
      <c r="P550" s="177"/>
      <c r="Q550" s="177"/>
      <c r="R550" s="177"/>
      <c r="S550" s="107"/>
      <c r="T550" s="521">
        <f t="shared" si="28"/>
        <v>0</v>
      </c>
      <c r="U550" s="177"/>
      <c r="V550" s="177"/>
      <c r="W550" s="177"/>
      <c r="X550" s="177"/>
      <c r="Y550" s="177"/>
      <c r="Z550" s="177"/>
      <c r="AA550" s="177"/>
      <c r="AB550" s="177"/>
      <c r="AC550" s="177"/>
      <c r="AD550" s="177"/>
      <c r="AE550" s="177"/>
      <c r="AF550" s="107"/>
      <c r="AG550" s="444">
        <f t="shared" si="29"/>
        <v>0</v>
      </c>
      <c r="AH550" s="177"/>
      <c r="AI550" s="177"/>
      <c r="AJ550" s="177"/>
      <c r="AK550" s="177"/>
      <c r="AL550" s="177"/>
      <c r="AM550" s="177"/>
      <c r="AN550" s="177"/>
      <c r="AO550" s="177"/>
      <c r="AP550" s="177"/>
      <c r="AQ550" s="177"/>
      <c r="AR550" s="177"/>
      <c r="AS550" s="107"/>
      <c r="AT550" s="444">
        <f t="shared" si="27"/>
        <v>0</v>
      </c>
      <c r="AU550" s="177"/>
      <c r="AV550" s="177"/>
      <c r="AW550" s="177"/>
      <c r="AX550" s="177"/>
      <c r="AY550" s="177"/>
      <c r="AZ550" s="177"/>
      <c r="BA550" s="177"/>
      <c r="BB550" s="177"/>
      <c r="BC550" s="177"/>
      <c r="BD550" s="177"/>
      <c r="BE550" s="228"/>
      <c r="BF550" s="237"/>
      <c r="BG550" s="229"/>
      <c r="BH550" s="229"/>
      <c r="BI550" s="108"/>
    </row>
    <row r="551" spans="1:61" s="100" customFormat="1" ht="15">
      <c r="A551" s="177"/>
      <c r="B551" s="177"/>
      <c r="C551" s="177"/>
      <c r="D551" s="177"/>
      <c r="E551" s="177"/>
      <c r="F551" s="177"/>
      <c r="G551" s="177"/>
      <c r="H551" s="177"/>
      <c r="I551" s="177"/>
      <c r="J551" s="177"/>
      <c r="K551" s="177"/>
      <c r="L551" s="177"/>
      <c r="M551" s="177"/>
      <c r="N551" s="177"/>
      <c r="O551" s="177"/>
      <c r="P551" s="177"/>
      <c r="Q551" s="177"/>
      <c r="R551" s="177"/>
      <c r="S551" s="107"/>
      <c r="T551" s="521">
        <f t="shared" si="28"/>
        <v>0</v>
      </c>
      <c r="U551" s="177"/>
      <c r="V551" s="177"/>
      <c r="W551" s="177"/>
      <c r="X551" s="177"/>
      <c r="Y551" s="177"/>
      <c r="Z551" s="177"/>
      <c r="AA551" s="177"/>
      <c r="AB551" s="177"/>
      <c r="AC551" s="177"/>
      <c r="AD551" s="177"/>
      <c r="AE551" s="177"/>
      <c r="AF551" s="107"/>
      <c r="AG551" s="444">
        <f t="shared" si="29"/>
        <v>0</v>
      </c>
      <c r="AH551" s="177"/>
      <c r="AI551" s="177"/>
      <c r="AJ551" s="177"/>
      <c r="AK551" s="177"/>
      <c r="AL551" s="177"/>
      <c r="AM551" s="177"/>
      <c r="AN551" s="177"/>
      <c r="AO551" s="177"/>
      <c r="AP551" s="177"/>
      <c r="AQ551" s="177"/>
      <c r="AR551" s="177"/>
      <c r="AS551" s="107"/>
      <c r="AT551" s="444">
        <f t="shared" si="27"/>
        <v>0</v>
      </c>
      <c r="AU551" s="177"/>
      <c r="AV551" s="177"/>
      <c r="AW551" s="177"/>
      <c r="AX551" s="177"/>
      <c r="AY551" s="177"/>
      <c r="AZ551" s="177"/>
      <c r="BA551" s="177"/>
      <c r="BB551" s="177"/>
      <c r="BC551" s="177"/>
      <c r="BD551" s="177"/>
      <c r="BE551" s="228"/>
      <c r="BF551" s="237"/>
      <c r="BG551" s="229"/>
      <c r="BH551" s="229"/>
      <c r="BI551" s="108"/>
    </row>
    <row r="552" spans="1:61" s="100" customFormat="1" ht="15">
      <c r="A552" s="177"/>
      <c r="B552" s="177"/>
      <c r="C552" s="177"/>
      <c r="D552" s="177"/>
      <c r="E552" s="177"/>
      <c r="F552" s="177"/>
      <c r="G552" s="177"/>
      <c r="H552" s="177"/>
      <c r="I552" s="177"/>
      <c r="J552" s="177"/>
      <c r="K552" s="177"/>
      <c r="L552" s="177"/>
      <c r="M552" s="177"/>
      <c r="N552" s="177"/>
      <c r="O552" s="177"/>
      <c r="P552" s="177"/>
      <c r="Q552" s="177"/>
      <c r="R552" s="177"/>
      <c r="S552" s="107"/>
      <c r="T552" s="521">
        <f t="shared" si="28"/>
        <v>0</v>
      </c>
      <c r="U552" s="177"/>
      <c r="V552" s="177"/>
      <c r="W552" s="177"/>
      <c r="X552" s="177"/>
      <c r="Y552" s="177"/>
      <c r="Z552" s="177"/>
      <c r="AA552" s="177"/>
      <c r="AB552" s="177"/>
      <c r="AC552" s="177"/>
      <c r="AD552" s="177"/>
      <c r="AE552" s="177"/>
      <c r="AF552" s="107"/>
      <c r="AG552" s="444">
        <f t="shared" si="29"/>
        <v>0</v>
      </c>
      <c r="AH552" s="177"/>
      <c r="AI552" s="177"/>
      <c r="AJ552" s="177"/>
      <c r="AK552" s="177"/>
      <c r="AL552" s="177"/>
      <c r="AM552" s="177"/>
      <c r="AN552" s="177"/>
      <c r="AO552" s="177"/>
      <c r="AP552" s="177"/>
      <c r="AQ552" s="177"/>
      <c r="AR552" s="177"/>
      <c r="AS552" s="107"/>
      <c r="AT552" s="444">
        <f t="shared" si="27"/>
        <v>0</v>
      </c>
      <c r="AU552" s="177"/>
      <c r="AV552" s="177"/>
      <c r="AW552" s="177"/>
      <c r="AX552" s="177"/>
      <c r="AY552" s="177"/>
      <c r="AZ552" s="177"/>
      <c r="BA552" s="177"/>
      <c r="BB552" s="177"/>
      <c r="BC552" s="177"/>
      <c r="BD552" s="177"/>
      <c r="BE552" s="228"/>
      <c r="BF552" s="237"/>
      <c r="BG552" s="229"/>
      <c r="BH552" s="229"/>
      <c r="BI552" s="108"/>
    </row>
    <row r="553" spans="1:61" s="100" customFormat="1" ht="15">
      <c r="A553" s="177"/>
      <c r="B553" s="177"/>
      <c r="C553" s="177"/>
      <c r="D553" s="177"/>
      <c r="E553" s="177"/>
      <c r="F553" s="177"/>
      <c r="G553" s="177"/>
      <c r="H553" s="177"/>
      <c r="I553" s="177"/>
      <c r="J553" s="177"/>
      <c r="K553" s="177"/>
      <c r="L553" s="177"/>
      <c r="M553" s="177"/>
      <c r="N553" s="177"/>
      <c r="O553" s="177"/>
      <c r="P553" s="177"/>
      <c r="Q553" s="177"/>
      <c r="R553" s="177"/>
      <c r="S553" s="107"/>
      <c r="T553" s="521">
        <f t="shared" si="28"/>
        <v>0</v>
      </c>
      <c r="U553" s="177"/>
      <c r="V553" s="177"/>
      <c r="W553" s="177"/>
      <c r="X553" s="177"/>
      <c r="Y553" s="177"/>
      <c r="Z553" s="177"/>
      <c r="AA553" s="177"/>
      <c r="AB553" s="177"/>
      <c r="AC553" s="177"/>
      <c r="AD553" s="177"/>
      <c r="AE553" s="177"/>
      <c r="AF553" s="107"/>
      <c r="AG553" s="444">
        <f t="shared" si="29"/>
        <v>0</v>
      </c>
      <c r="AH553" s="177"/>
      <c r="AI553" s="177"/>
      <c r="AJ553" s="177"/>
      <c r="AK553" s="177"/>
      <c r="AL553" s="177"/>
      <c r="AM553" s="177"/>
      <c r="AN553" s="177"/>
      <c r="AO553" s="177"/>
      <c r="AP553" s="177"/>
      <c r="AQ553" s="177"/>
      <c r="AR553" s="177"/>
      <c r="AS553" s="107"/>
      <c r="AT553" s="444">
        <f t="shared" si="27"/>
        <v>0</v>
      </c>
      <c r="AU553" s="177"/>
      <c r="AV553" s="177"/>
      <c r="AW553" s="177"/>
      <c r="AX553" s="177"/>
      <c r="AY553" s="177"/>
      <c r="AZ553" s="177"/>
      <c r="BA553" s="177"/>
      <c r="BB553" s="177"/>
      <c r="BC553" s="177"/>
      <c r="BD553" s="177"/>
      <c r="BE553" s="228"/>
      <c r="BF553" s="237"/>
      <c r="BG553" s="229"/>
      <c r="BH553" s="229"/>
      <c r="BI553" s="108"/>
    </row>
    <row r="554" spans="1:61" s="100" customFormat="1" ht="15">
      <c r="A554" s="177"/>
      <c r="B554" s="177"/>
      <c r="C554" s="177"/>
      <c r="D554" s="177"/>
      <c r="E554" s="177"/>
      <c r="F554" s="177"/>
      <c r="G554" s="177"/>
      <c r="H554" s="177"/>
      <c r="I554" s="177"/>
      <c r="J554" s="177"/>
      <c r="K554" s="177"/>
      <c r="L554" s="177"/>
      <c r="M554" s="177"/>
      <c r="N554" s="177"/>
      <c r="O554" s="177"/>
      <c r="P554" s="177"/>
      <c r="Q554" s="177"/>
      <c r="R554" s="177"/>
      <c r="S554" s="107"/>
      <c r="T554" s="521">
        <f t="shared" si="28"/>
        <v>0</v>
      </c>
      <c r="U554" s="177"/>
      <c r="V554" s="177"/>
      <c r="W554" s="177"/>
      <c r="X554" s="177"/>
      <c r="Y554" s="177"/>
      <c r="Z554" s="177"/>
      <c r="AA554" s="177"/>
      <c r="AB554" s="177"/>
      <c r="AC554" s="177"/>
      <c r="AD554" s="177"/>
      <c r="AE554" s="177"/>
      <c r="AF554" s="107"/>
      <c r="AG554" s="444">
        <f t="shared" si="29"/>
        <v>0</v>
      </c>
      <c r="AH554" s="177"/>
      <c r="AI554" s="177"/>
      <c r="AJ554" s="177"/>
      <c r="AK554" s="177"/>
      <c r="AL554" s="177"/>
      <c r="AM554" s="177"/>
      <c r="AN554" s="177"/>
      <c r="AO554" s="177"/>
      <c r="AP554" s="177"/>
      <c r="AQ554" s="177"/>
      <c r="AR554" s="177"/>
      <c r="AS554" s="107"/>
      <c r="AT554" s="444">
        <f t="shared" si="27"/>
        <v>0</v>
      </c>
      <c r="AU554" s="177"/>
      <c r="AV554" s="177"/>
      <c r="AW554" s="177"/>
      <c r="AX554" s="177"/>
      <c r="AY554" s="177"/>
      <c r="AZ554" s="177"/>
      <c r="BA554" s="177"/>
      <c r="BB554" s="177"/>
      <c r="BC554" s="177"/>
      <c r="BD554" s="177"/>
      <c r="BE554" s="228"/>
      <c r="BF554" s="237"/>
      <c r="BG554" s="229"/>
      <c r="BH554" s="229"/>
      <c r="BI554" s="108"/>
    </row>
    <row r="555" spans="1:61" s="100" customFormat="1" ht="15">
      <c r="A555" s="177"/>
      <c r="B555" s="177"/>
      <c r="C555" s="177"/>
      <c r="D555" s="177"/>
      <c r="E555" s="177"/>
      <c r="F555" s="177"/>
      <c r="G555" s="177"/>
      <c r="H555" s="177"/>
      <c r="I555" s="177"/>
      <c r="J555" s="177"/>
      <c r="K555" s="177"/>
      <c r="L555" s="177"/>
      <c r="M555" s="177"/>
      <c r="N555" s="177"/>
      <c r="O555" s="177"/>
      <c r="P555" s="177"/>
      <c r="Q555" s="177"/>
      <c r="R555" s="177"/>
      <c r="S555" s="107"/>
      <c r="T555" s="521">
        <f t="shared" si="28"/>
        <v>0</v>
      </c>
      <c r="U555" s="177"/>
      <c r="V555" s="177"/>
      <c r="W555" s="177"/>
      <c r="X555" s="177"/>
      <c r="Y555" s="177"/>
      <c r="Z555" s="177"/>
      <c r="AA555" s="177"/>
      <c r="AB555" s="177"/>
      <c r="AC555" s="177"/>
      <c r="AD555" s="177"/>
      <c r="AE555" s="177"/>
      <c r="AF555" s="107"/>
      <c r="AG555" s="444">
        <f t="shared" si="29"/>
        <v>0</v>
      </c>
      <c r="AH555" s="177"/>
      <c r="AI555" s="177"/>
      <c r="AJ555" s="177"/>
      <c r="AK555" s="177"/>
      <c r="AL555" s="177"/>
      <c r="AM555" s="177"/>
      <c r="AN555" s="177"/>
      <c r="AO555" s="177"/>
      <c r="AP555" s="177"/>
      <c r="AQ555" s="177"/>
      <c r="AR555" s="177"/>
      <c r="AS555" s="107"/>
      <c r="AT555" s="444">
        <f t="shared" si="27"/>
        <v>0</v>
      </c>
      <c r="AU555" s="177"/>
      <c r="AV555" s="177"/>
      <c r="AW555" s="177"/>
      <c r="AX555" s="177"/>
      <c r="AY555" s="177"/>
      <c r="AZ555" s="177"/>
      <c r="BA555" s="177"/>
      <c r="BB555" s="177"/>
      <c r="BC555" s="177"/>
      <c r="BD555" s="177"/>
      <c r="BE555" s="228"/>
      <c r="BF555" s="237"/>
      <c r="BG555" s="229"/>
      <c r="BH555" s="229"/>
      <c r="BI555" s="108"/>
    </row>
    <row r="556" spans="1:61" s="100" customFormat="1" ht="15">
      <c r="A556" s="177"/>
      <c r="B556" s="177"/>
      <c r="C556" s="177"/>
      <c r="D556" s="177"/>
      <c r="E556" s="177"/>
      <c r="F556" s="177"/>
      <c r="G556" s="177"/>
      <c r="H556" s="177"/>
      <c r="I556" s="177"/>
      <c r="J556" s="177"/>
      <c r="K556" s="177"/>
      <c r="L556" s="177"/>
      <c r="M556" s="177"/>
      <c r="N556" s="177"/>
      <c r="O556" s="177"/>
      <c r="P556" s="177"/>
      <c r="Q556" s="177"/>
      <c r="R556" s="177"/>
      <c r="S556" s="107"/>
      <c r="T556" s="521">
        <f t="shared" si="28"/>
        <v>0</v>
      </c>
      <c r="U556" s="177"/>
      <c r="V556" s="177"/>
      <c r="W556" s="177"/>
      <c r="X556" s="177"/>
      <c r="Y556" s="177"/>
      <c r="Z556" s="177"/>
      <c r="AA556" s="177"/>
      <c r="AB556" s="177"/>
      <c r="AC556" s="177"/>
      <c r="AD556" s="177"/>
      <c r="AE556" s="177"/>
      <c r="AF556" s="107"/>
      <c r="AG556" s="444">
        <f t="shared" si="29"/>
        <v>0</v>
      </c>
      <c r="AH556" s="177"/>
      <c r="AI556" s="177"/>
      <c r="AJ556" s="177"/>
      <c r="AK556" s="177"/>
      <c r="AL556" s="177"/>
      <c r="AM556" s="177"/>
      <c r="AN556" s="177"/>
      <c r="AO556" s="177"/>
      <c r="AP556" s="177"/>
      <c r="AQ556" s="177"/>
      <c r="AR556" s="177"/>
      <c r="AS556" s="107"/>
      <c r="AT556" s="444">
        <f t="shared" si="27"/>
        <v>0</v>
      </c>
      <c r="AU556" s="177"/>
      <c r="AV556" s="177"/>
      <c r="AW556" s="177"/>
      <c r="AX556" s="177"/>
      <c r="AY556" s="177"/>
      <c r="AZ556" s="177"/>
      <c r="BA556" s="177"/>
      <c r="BB556" s="177"/>
      <c r="BC556" s="177"/>
      <c r="BD556" s="177"/>
      <c r="BE556" s="228"/>
      <c r="BF556" s="237"/>
      <c r="BG556" s="229"/>
      <c r="BH556" s="229"/>
      <c r="BI556" s="108"/>
    </row>
    <row r="557" spans="1:61" s="100" customFormat="1" ht="15">
      <c r="A557" s="177"/>
      <c r="B557" s="177"/>
      <c r="C557" s="177"/>
      <c r="D557" s="177"/>
      <c r="E557" s="177"/>
      <c r="F557" s="177"/>
      <c r="G557" s="177"/>
      <c r="H557" s="177"/>
      <c r="I557" s="177"/>
      <c r="J557" s="177"/>
      <c r="K557" s="177"/>
      <c r="L557" s="177"/>
      <c r="M557" s="177"/>
      <c r="N557" s="177"/>
      <c r="O557" s="177"/>
      <c r="P557" s="177"/>
      <c r="Q557" s="177"/>
      <c r="R557" s="177"/>
      <c r="S557" s="107"/>
      <c r="T557" s="521">
        <f t="shared" si="28"/>
        <v>0</v>
      </c>
      <c r="U557" s="177"/>
      <c r="V557" s="177"/>
      <c r="W557" s="177"/>
      <c r="X557" s="177"/>
      <c r="Y557" s="177"/>
      <c r="Z557" s="177"/>
      <c r="AA557" s="177"/>
      <c r="AB557" s="177"/>
      <c r="AC557" s="177"/>
      <c r="AD557" s="177"/>
      <c r="AE557" s="177"/>
      <c r="AF557" s="107"/>
      <c r="AG557" s="444">
        <f t="shared" si="29"/>
        <v>0</v>
      </c>
      <c r="AH557" s="177"/>
      <c r="AI557" s="177"/>
      <c r="AJ557" s="177"/>
      <c r="AK557" s="177"/>
      <c r="AL557" s="177"/>
      <c r="AM557" s="177"/>
      <c r="AN557" s="177"/>
      <c r="AO557" s="177"/>
      <c r="AP557" s="177"/>
      <c r="AQ557" s="177"/>
      <c r="AR557" s="177"/>
      <c r="AS557" s="107"/>
      <c r="AT557" s="444">
        <f t="shared" si="27"/>
        <v>0</v>
      </c>
      <c r="AU557" s="177"/>
      <c r="AV557" s="177"/>
      <c r="AW557" s="177"/>
      <c r="AX557" s="177"/>
      <c r="AY557" s="177"/>
      <c r="AZ557" s="177"/>
      <c r="BA557" s="177"/>
      <c r="BB557" s="177"/>
      <c r="BC557" s="177"/>
      <c r="BD557" s="177"/>
      <c r="BE557" s="228"/>
      <c r="BF557" s="237"/>
      <c r="BG557" s="229"/>
      <c r="BH557" s="229"/>
      <c r="BI557" s="108"/>
    </row>
    <row r="558" spans="1:61" s="100" customFormat="1" ht="15">
      <c r="A558" s="177"/>
      <c r="B558" s="177"/>
      <c r="C558" s="177"/>
      <c r="D558" s="177"/>
      <c r="E558" s="177"/>
      <c r="F558" s="177"/>
      <c r="G558" s="177"/>
      <c r="H558" s="177"/>
      <c r="I558" s="177"/>
      <c r="J558" s="177"/>
      <c r="K558" s="177"/>
      <c r="L558" s="177"/>
      <c r="M558" s="177"/>
      <c r="N558" s="177"/>
      <c r="O558" s="177"/>
      <c r="P558" s="177"/>
      <c r="Q558" s="177"/>
      <c r="R558" s="177"/>
      <c r="S558" s="107"/>
      <c r="T558" s="521">
        <f t="shared" si="28"/>
        <v>0</v>
      </c>
      <c r="U558" s="177"/>
      <c r="V558" s="177"/>
      <c r="W558" s="177"/>
      <c r="X558" s="177"/>
      <c r="Y558" s="177"/>
      <c r="Z558" s="177"/>
      <c r="AA558" s="177"/>
      <c r="AB558" s="177"/>
      <c r="AC558" s="177"/>
      <c r="AD558" s="177"/>
      <c r="AE558" s="177"/>
      <c r="AF558" s="107"/>
      <c r="AG558" s="444">
        <f t="shared" si="29"/>
        <v>0</v>
      </c>
      <c r="AH558" s="177"/>
      <c r="AI558" s="177"/>
      <c r="AJ558" s="177"/>
      <c r="AK558" s="177"/>
      <c r="AL558" s="177"/>
      <c r="AM558" s="177"/>
      <c r="AN558" s="177"/>
      <c r="AO558" s="177"/>
      <c r="AP558" s="177"/>
      <c r="AQ558" s="177"/>
      <c r="AR558" s="177"/>
      <c r="AS558" s="107"/>
      <c r="AT558" s="444">
        <f t="shared" si="27"/>
        <v>0</v>
      </c>
      <c r="AU558" s="177"/>
      <c r="AV558" s="177"/>
      <c r="AW558" s="177"/>
      <c r="AX558" s="177"/>
      <c r="AY558" s="177"/>
      <c r="AZ558" s="177"/>
      <c r="BA558" s="177"/>
      <c r="BB558" s="177"/>
      <c r="BC558" s="177"/>
      <c r="BD558" s="177"/>
      <c r="BE558" s="228"/>
      <c r="BF558" s="237"/>
      <c r="BG558" s="229"/>
      <c r="BH558" s="229"/>
      <c r="BI558" s="108"/>
    </row>
    <row r="559" spans="1:61" s="100" customFormat="1" ht="15">
      <c r="A559" s="177"/>
      <c r="B559" s="177"/>
      <c r="C559" s="177"/>
      <c r="D559" s="177"/>
      <c r="E559" s="177"/>
      <c r="F559" s="177"/>
      <c r="G559" s="177"/>
      <c r="H559" s="177"/>
      <c r="I559" s="177"/>
      <c r="J559" s="177"/>
      <c r="K559" s="177"/>
      <c r="L559" s="177"/>
      <c r="M559" s="177"/>
      <c r="N559" s="177"/>
      <c r="O559" s="177"/>
      <c r="P559" s="177"/>
      <c r="Q559" s="177"/>
      <c r="R559" s="177"/>
      <c r="S559" s="107"/>
      <c r="T559" s="521">
        <f t="shared" si="28"/>
        <v>0</v>
      </c>
      <c r="U559" s="177"/>
      <c r="V559" s="177"/>
      <c r="W559" s="177"/>
      <c r="X559" s="177"/>
      <c r="Y559" s="177"/>
      <c r="Z559" s="177"/>
      <c r="AA559" s="177"/>
      <c r="AB559" s="177"/>
      <c r="AC559" s="177"/>
      <c r="AD559" s="177"/>
      <c r="AE559" s="177"/>
      <c r="AF559" s="107"/>
      <c r="AG559" s="444">
        <f t="shared" si="29"/>
        <v>0</v>
      </c>
      <c r="AH559" s="177"/>
      <c r="AI559" s="177"/>
      <c r="AJ559" s="177"/>
      <c r="AK559" s="177"/>
      <c r="AL559" s="177"/>
      <c r="AM559" s="177"/>
      <c r="AN559" s="177"/>
      <c r="AO559" s="177"/>
      <c r="AP559" s="177"/>
      <c r="AQ559" s="177"/>
      <c r="AR559" s="177"/>
      <c r="AS559" s="107"/>
      <c r="AT559" s="444">
        <f t="shared" si="27"/>
        <v>0</v>
      </c>
      <c r="AU559" s="177"/>
      <c r="AV559" s="177"/>
      <c r="AW559" s="177"/>
      <c r="AX559" s="177"/>
      <c r="AY559" s="177"/>
      <c r="AZ559" s="177"/>
      <c r="BA559" s="177"/>
      <c r="BB559" s="177"/>
      <c r="BC559" s="177"/>
      <c r="BD559" s="177"/>
      <c r="BE559" s="228"/>
      <c r="BF559" s="237"/>
      <c r="BG559" s="229"/>
      <c r="BH559" s="229"/>
      <c r="BI559" s="108"/>
    </row>
    <row r="560" spans="1:61" s="100" customFormat="1" ht="15">
      <c r="A560" s="177"/>
      <c r="B560" s="177"/>
      <c r="C560" s="177"/>
      <c r="D560" s="177"/>
      <c r="E560" s="177"/>
      <c r="F560" s="177"/>
      <c r="G560" s="177"/>
      <c r="H560" s="177"/>
      <c r="I560" s="177"/>
      <c r="J560" s="177"/>
      <c r="K560" s="177"/>
      <c r="L560" s="177"/>
      <c r="M560" s="177"/>
      <c r="N560" s="177"/>
      <c r="O560" s="177"/>
      <c r="P560" s="177"/>
      <c r="Q560" s="177"/>
      <c r="R560" s="177"/>
      <c r="S560" s="107"/>
      <c r="T560" s="521">
        <f t="shared" si="28"/>
        <v>0</v>
      </c>
      <c r="U560" s="177"/>
      <c r="V560" s="177"/>
      <c r="W560" s="177"/>
      <c r="X560" s="177"/>
      <c r="Y560" s="177"/>
      <c r="Z560" s="177"/>
      <c r="AA560" s="177"/>
      <c r="AB560" s="177"/>
      <c r="AC560" s="177"/>
      <c r="AD560" s="177"/>
      <c r="AE560" s="177"/>
      <c r="AF560" s="107"/>
      <c r="AG560" s="444">
        <f t="shared" si="29"/>
        <v>0</v>
      </c>
      <c r="AH560" s="177"/>
      <c r="AI560" s="177"/>
      <c r="AJ560" s="177"/>
      <c r="AK560" s="177"/>
      <c r="AL560" s="177"/>
      <c r="AM560" s="177"/>
      <c r="AN560" s="177"/>
      <c r="AO560" s="177"/>
      <c r="AP560" s="177"/>
      <c r="AQ560" s="177"/>
      <c r="AR560" s="177"/>
      <c r="AS560" s="107"/>
      <c r="AT560" s="444">
        <f t="shared" si="27"/>
        <v>0</v>
      </c>
      <c r="AU560" s="177"/>
      <c r="AV560" s="177"/>
      <c r="AW560" s="177"/>
      <c r="AX560" s="177"/>
      <c r="AY560" s="177"/>
      <c r="AZ560" s="177"/>
      <c r="BA560" s="177"/>
      <c r="BB560" s="177"/>
      <c r="BC560" s="177"/>
      <c r="BD560" s="177"/>
      <c r="BE560" s="228"/>
      <c r="BF560" s="237"/>
      <c r="BG560" s="229"/>
      <c r="BH560" s="229"/>
      <c r="BI560" s="108"/>
    </row>
    <row r="561" spans="1:61" s="100" customFormat="1" ht="15">
      <c r="A561" s="177"/>
      <c r="B561" s="177"/>
      <c r="C561" s="177"/>
      <c r="D561" s="177"/>
      <c r="E561" s="177"/>
      <c r="F561" s="177"/>
      <c r="G561" s="177"/>
      <c r="H561" s="177"/>
      <c r="I561" s="177"/>
      <c r="J561" s="177"/>
      <c r="K561" s="177"/>
      <c r="L561" s="177"/>
      <c r="M561" s="177"/>
      <c r="N561" s="177"/>
      <c r="O561" s="177"/>
      <c r="P561" s="177"/>
      <c r="Q561" s="177"/>
      <c r="R561" s="177"/>
      <c r="S561" s="107"/>
      <c r="T561" s="521">
        <f t="shared" si="28"/>
        <v>0</v>
      </c>
      <c r="U561" s="177"/>
      <c r="V561" s="177"/>
      <c r="W561" s="177"/>
      <c r="X561" s="177"/>
      <c r="Y561" s="177"/>
      <c r="Z561" s="177"/>
      <c r="AA561" s="177"/>
      <c r="AB561" s="177"/>
      <c r="AC561" s="177"/>
      <c r="AD561" s="177"/>
      <c r="AE561" s="177"/>
      <c r="AF561" s="107"/>
      <c r="AG561" s="444">
        <f t="shared" si="29"/>
        <v>0</v>
      </c>
      <c r="AH561" s="177"/>
      <c r="AI561" s="177"/>
      <c r="AJ561" s="177"/>
      <c r="AK561" s="177"/>
      <c r="AL561" s="177"/>
      <c r="AM561" s="177"/>
      <c r="AN561" s="177"/>
      <c r="AO561" s="177"/>
      <c r="AP561" s="177"/>
      <c r="AQ561" s="177"/>
      <c r="AR561" s="177"/>
      <c r="AS561" s="107"/>
      <c r="AT561" s="444">
        <f t="shared" si="27"/>
        <v>0</v>
      </c>
      <c r="AU561" s="177"/>
      <c r="AV561" s="177"/>
      <c r="AW561" s="177"/>
      <c r="AX561" s="177"/>
      <c r="AY561" s="177"/>
      <c r="AZ561" s="177"/>
      <c r="BA561" s="177"/>
      <c r="BB561" s="177"/>
      <c r="BC561" s="177"/>
      <c r="BD561" s="177"/>
      <c r="BE561" s="228"/>
      <c r="BF561" s="237"/>
      <c r="BG561" s="229"/>
      <c r="BH561" s="229"/>
      <c r="BI561" s="108"/>
    </row>
    <row r="562" spans="1:61" s="100" customFormat="1" ht="15">
      <c r="A562" s="177"/>
      <c r="B562" s="177"/>
      <c r="C562" s="177"/>
      <c r="D562" s="177"/>
      <c r="E562" s="177"/>
      <c r="F562" s="177"/>
      <c r="G562" s="177"/>
      <c r="H562" s="177"/>
      <c r="I562" s="177"/>
      <c r="J562" s="177"/>
      <c r="K562" s="177"/>
      <c r="L562" s="177"/>
      <c r="M562" s="177"/>
      <c r="N562" s="177"/>
      <c r="O562" s="177"/>
      <c r="P562" s="177"/>
      <c r="Q562" s="177"/>
      <c r="R562" s="177"/>
      <c r="S562" s="107"/>
      <c r="T562" s="521">
        <f t="shared" si="28"/>
        <v>0</v>
      </c>
      <c r="U562" s="177"/>
      <c r="V562" s="177"/>
      <c r="W562" s="177"/>
      <c r="X562" s="177"/>
      <c r="Y562" s="177"/>
      <c r="Z562" s="177"/>
      <c r="AA562" s="177"/>
      <c r="AB562" s="177"/>
      <c r="AC562" s="177"/>
      <c r="AD562" s="177"/>
      <c r="AE562" s="177"/>
      <c r="AF562" s="107"/>
      <c r="AG562" s="444">
        <f t="shared" si="29"/>
        <v>0</v>
      </c>
      <c r="AH562" s="177"/>
      <c r="AI562" s="177"/>
      <c r="AJ562" s="177"/>
      <c r="AK562" s="177"/>
      <c r="AL562" s="177"/>
      <c r="AM562" s="177"/>
      <c r="AN562" s="177"/>
      <c r="AO562" s="177"/>
      <c r="AP562" s="177"/>
      <c r="AQ562" s="177"/>
      <c r="AR562" s="177"/>
      <c r="AS562" s="107"/>
      <c r="AT562" s="444">
        <f t="shared" ref="AT562:AT625" si="30">SUM($AH562:$AR562)</f>
        <v>0</v>
      </c>
      <c r="AU562" s="177"/>
      <c r="AV562" s="177"/>
      <c r="AW562" s="177"/>
      <c r="AX562" s="177"/>
      <c r="AY562" s="177"/>
      <c r="AZ562" s="177"/>
      <c r="BA562" s="177"/>
      <c r="BB562" s="177"/>
      <c r="BC562" s="177"/>
      <c r="BD562" s="177"/>
      <c r="BE562" s="228"/>
      <c r="BF562" s="237"/>
      <c r="BG562" s="229"/>
      <c r="BH562" s="229"/>
      <c r="BI562" s="108"/>
    </row>
    <row r="563" spans="1:61" s="100" customFormat="1" ht="15">
      <c r="A563" s="177"/>
      <c r="B563" s="177"/>
      <c r="C563" s="177"/>
      <c r="D563" s="177"/>
      <c r="E563" s="177"/>
      <c r="F563" s="177"/>
      <c r="G563" s="177"/>
      <c r="H563" s="177"/>
      <c r="I563" s="177"/>
      <c r="J563" s="177"/>
      <c r="K563" s="177"/>
      <c r="L563" s="177"/>
      <c r="M563" s="177"/>
      <c r="N563" s="177"/>
      <c r="O563" s="177"/>
      <c r="P563" s="177"/>
      <c r="Q563" s="177"/>
      <c r="R563" s="177"/>
      <c r="S563" s="107"/>
      <c r="T563" s="521">
        <f t="shared" si="28"/>
        <v>0</v>
      </c>
      <c r="U563" s="177"/>
      <c r="V563" s="177"/>
      <c r="W563" s="177"/>
      <c r="X563" s="177"/>
      <c r="Y563" s="177"/>
      <c r="Z563" s="177"/>
      <c r="AA563" s="177"/>
      <c r="AB563" s="177"/>
      <c r="AC563" s="177"/>
      <c r="AD563" s="177"/>
      <c r="AE563" s="177"/>
      <c r="AF563" s="107"/>
      <c r="AG563" s="444">
        <f t="shared" si="29"/>
        <v>0</v>
      </c>
      <c r="AH563" s="177"/>
      <c r="AI563" s="177"/>
      <c r="AJ563" s="177"/>
      <c r="AK563" s="177"/>
      <c r="AL563" s="177"/>
      <c r="AM563" s="177"/>
      <c r="AN563" s="177"/>
      <c r="AO563" s="177"/>
      <c r="AP563" s="177"/>
      <c r="AQ563" s="177"/>
      <c r="AR563" s="177"/>
      <c r="AS563" s="107"/>
      <c r="AT563" s="444">
        <f t="shared" si="30"/>
        <v>0</v>
      </c>
      <c r="AU563" s="177"/>
      <c r="AV563" s="177"/>
      <c r="AW563" s="177"/>
      <c r="AX563" s="177"/>
      <c r="AY563" s="177"/>
      <c r="AZ563" s="177"/>
      <c r="BA563" s="177"/>
      <c r="BB563" s="177"/>
      <c r="BC563" s="177"/>
      <c r="BD563" s="177"/>
      <c r="BE563" s="228"/>
      <c r="BF563" s="237"/>
      <c r="BG563" s="229"/>
      <c r="BH563" s="229"/>
      <c r="BI563" s="108"/>
    </row>
    <row r="564" spans="1:61" s="100" customFormat="1" ht="15">
      <c r="A564" s="177"/>
      <c r="B564" s="177"/>
      <c r="C564" s="177"/>
      <c r="D564" s="177"/>
      <c r="E564" s="177"/>
      <c r="F564" s="177"/>
      <c r="G564" s="177"/>
      <c r="H564" s="177"/>
      <c r="I564" s="177"/>
      <c r="J564" s="177"/>
      <c r="K564" s="177"/>
      <c r="L564" s="177"/>
      <c r="M564" s="177"/>
      <c r="N564" s="177"/>
      <c r="O564" s="177"/>
      <c r="P564" s="177"/>
      <c r="Q564" s="177"/>
      <c r="R564" s="177"/>
      <c r="S564" s="107"/>
      <c r="T564" s="521">
        <f t="shared" si="28"/>
        <v>0</v>
      </c>
      <c r="U564" s="177"/>
      <c r="V564" s="177"/>
      <c r="W564" s="177"/>
      <c r="X564" s="177"/>
      <c r="Y564" s="177"/>
      <c r="Z564" s="177"/>
      <c r="AA564" s="177"/>
      <c r="AB564" s="177"/>
      <c r="AC564" s="177"/>
      <c r="AD564" s="177"/>
      <c r="AE564" s="177"/>
      <c r="AF564" s="107"/>
      <c r="AG564" s="444">
        <f t="shared" si="29"/>
        <v>0</v>
      </c>
      <c r="AH564" s="177"/>
      <c r="AI564" s="177"/>
      <c r="AJ564" s="177"/>
      <c r="AK564" s="177"/>
      <c r="AL564" s="177"/>
      <c r="AM564" s="177"/>
      <c r="AN564" s="177"/>
      <c r="AO564" s="177"/>
      <c r="AP564" s="177"/>
      <c r="AQ564" s="177"/>
      <c r="AR564" s="177"/>
      <c r="AS564" s="107"/>
      <c r="AT564" s="444">
        <f t="shared" si="30"/>
        <v>0</v>
      </c>
      <c r="AU564" s="177"/>
      <c r="AV564" s="177"/>
      <c r="AW564" s="177"/>
      <c r="AX564" s="177"/>
      <c r="AY564" s="177"/>
      <c r="AZ564" s="177"/>
      <c r="BA564" s="177"/>
      <c r="BB564" s="177"/>
      <c r="BC564" s="177"/>
      <c r="BD564" s="177"/>
      <c r="BE564" s="228"/>
      <c r="BF564" s="237"/>
      <c r="BG564" s="229"/>
      <c r="BH564" s="229"/>
      <c r="BI564" s="108"/>
    </row>
    <row r="565" spans="1:61" s="100" customFormat="1" ht="15">
      <c r="A565" s="177"/>
      <c r="B565" s="177"/>
      <c r="C565" s="177"/>
      <c r="D565" s="177"/>
      <c r="E565" s="177"/>
      <c r="F565" s="177"/>
      <c r="G565" s="177"/>
      <c r="H565" s="177"/>
      <c r="I565" s="177"/>
      <c r="J565" s="177"/>
      <c r="K565" s="177"/>
      <c r="L565" s="177"/>
      <c r="M565" s="177"/>
      <c r="N565" s="177"/>
      <c r="O565" s="177"/>
      <c r="P565" s="177"/>
      <c r="Q565" s="177"/>
      <c r="R565" s="177"/>
      <c r="S565" s="107"/>
      <c r="T565" s="521">
        <f t="shared" si="28"/>
        <v>0</v>
      </c>
      <c r="U565" s="177"/>
      <c r="V565" s="177"/>
      <c r="W565" s="177"/>
      <c r="X565" s="177"/>
      <c r="Y565" s="177"/>
      <c r="Z565" s="177"/>
      <c r="AA565" s="177"/>
      <c r="AB565" s="177"/>
      <c r="AC565" s="177"/>
      <c r="AD565" s="177"/>
      <c r="AE565" s="177"/>
      <c r="AF565" s="107"/>
      <c r="AG565" s="444">
        <f t="shared" si="29"/>
        <v>0</v>
      </c>
      <c r="AH565" s="177"/>
      <c r="AI565" s="177"/>
      <c r="AJ565" s="177"/>
      <c r="AK565" s="177"/>
      <c r="AL565" s="177"/>
      <c r="AM565" s="177"/>
      <c r="AN565" s="177"/>
      <c r="AO565" s="177"/>
      <c r="AP565" s="177"/>
      <c r="AQ565" s="177"/>
      <c r="AR565" s="177"/>
      <c r="AS565" s="107"/>
      <c r="AT565" s="444">
        <f t="shared" si="30"/>
        <v>0</v>
      </c>
      <c r="AU565" s="177"/>
      <c r="AV565" s="177"/>
      <c r="AW565" s="177"/>
      <c r="AX565" s="177"/>
      <c r="AY565" s="177"/>
      <c r="AZ565" s="177"/>
      <c r="BA565" s="177"/>
      <c r="BB565" s="177"/>
      <c r="BC565" s="177"/>
      <c r="BD565" s="177"/>
      <c r="BE565" s="228"/>
      <c r="BF565" s="237"/>
      <c r="BG565" s="229"/>
      <c r="BH565" s="229"/>
      <c r="BI565" s="108"/>
    </row>
    <row r="566" spans="1:61" s="100" customFormat="1" ht="15">
      <c r="A566" s="177"/>
      <c r="B566" s="177"/>
      <c r="C566" s="177"/>
      <c r="D566" s="177"/>
      <c r="E566" s="177"/>
      <c r="F566" s="177"/>
      <c r="G566" s="177"/>
      <c r="H566" s="177"/>
      <c r="I566" s="177"/>
      <c r="J566" s="177"/>
      <c r="K566" s="177"/>
      <c r="L566" s="177"/>
      <c r="M566" s="177"/>
      <c r="N566" s="177"/>
      <c r="O566" s="177"/>
      <c r="P566" s="177"/>
      <c r="Q566" s="177"/>
      <c r="R566" s="177"/>
      <c r="S566" s="107"/>
      <c r="T566" s="521">
        <f t="shared" si="28"/>
        <v>0</v>
      </c>
      <c r="U566" s="177"/>
      <c r="V566" s="177"/>
      <c r="W566" s="177"/>
      <c r="X566" s="177"/>
      <c r="Y566" s="177"/>
      <c r="Z566" s="177"/>
      <c r="AA566" s="177"/>
      <c r="AB566" s="177"/>
      <c r="AC566" s="177"/>
      <c r="AD566" s="177"/>
      <c r="AE566" s="177"/>
      <c r="AF566" s="107"/>
      <c r="AG566" s="444">
        <f t="shared" si="29"/>
        <v>0</v>
      </c>
      <c r="AH566" s="177"/>
      <c r="AI566" s="177"/>
      <c r="AJ566" s="177"/>
      <c r="AK566" s="177"/>
      <c r="AL566" s="177"/>
      <c r="AM566" s="177"/>
      <c r="AN566" s="177"/>
      <c r="AO566" s="177"/>
      <c r="AP566" s="177"/>
      <c r="AQ566" s="177"/>
      <c r="AR566" s="177"/>
      <c r="AS566" s="107"/>
      <c r="AT566" s="444">
        <f t="shared" si="30"/>
        <v>0</v>
      </c>
      <c r="AU566" s="177"/>
      <c r="AV566" s="177"/>
      <c r="AW566" s="177"/>
      <c r="AX566" s="177"/>
      <c r="AY566" s="177"/>
      <c r="AZ566" s="177"/>
      <c r="BA566" s="177"/>
      <c r="BB566" s="177"/>
      <c r="BC566" s="177"/>
      <c r="BD566" s="177"/>
      <c r="BE566" s="228"/>
      <c r="BF566" s="237"/>
      <c r="BG566" s="229"/>
      <c r="BH566" s="229"/>
      <c r="BI566" s="108"/>
    </row>
    <row r="567" spans="1:61" s="100" customFormat="1" ht="15">
      <c r="A567" s="177"/>
      <c r="B567" s="177"/>
      <c r="C567" s="177"/>
      <c r="D567" s="177"/>
      <c r="E567" s="177"/>
      <c r="F567" s="177"/>
      <c r="G567" s="177"/>
      <c r="H567" s="177"/>
      <c r="I567" s="177"/>
      <c r="J567" s="177"/>
      <c r="K567" s="177"/>
      <c r="L567" s="177"/>
      <c r="M567" s="177"/>
      <c r="N567" s="177"/>
      <c r="O567" s="177"/>
      <c r="P567" s="177"/>
      <c r="Q567" s="177"/>
      <c r="R567" s="177"/>
      <c r="S567" s="107"/>
      <c r="T567" s="521">
        <f t="shared" si="28"/>
        <v>0</v>
      </c>
      <c r="U567" s="177"/>
      <c r="V567" s="177"/>
      <c r="W567" s="177"/>
      <c r="X567" s="177"/>
      <c r="Y567" s="177"/>
      <c r="Z567" s="177"/>
      <c r="AA567" s="177"/>
      <c r="AB567" s="177"/>
      <c r="AC567" s="177"/>
      <c r="AD567" s="177"/>
      <c r="AE567" s="177"/>
      <c r="AF567" s="107"/>
      <c r="AG567" s="444">
        <f t="shared" si="29"/>
        <v>0</v>
      </c>
      <c r="AH567" s="177"/>
      <c r="AI567" s="177"/>
      <c r="AJ567" s="177"/>
      <c r="AK567" s="177"/>
      <c r="AL567" s="177"/>
      <c r="AM567" s="177"/>
      <c r="AN567" s="177"/>
      <c r="AO567" s="177"/>
      <c r="AP567" s="177"/>
      <c r="AQ567" s="177"/>
      <c r="AR567" s="177"/>
      <c r="AS567" s="107"/>
      <c r="AT567" s="444">
        <f t="shared" si="30"/>
        <v>0</v>
      </c>
      <c r="AU567" s="177"/>
      <c r="AV567" s="177"/>
      <c r="AW567" s="177"/>
      <c r="AX567" s="177"/>
      <c r="AY567" s="177"/>
      <c r="AZ567" s="177"/>
      <c r="BA567" s="177"/>
      <c r="BB567" s="177"/>
      <c r="BC567" s="177"/>
      <c r="BD567" s="177"/>
      <c r="BE567" s="228"/>
      <c r="BF567" s="237"/>
      <c r="BG567" s="229"/>
      <c r="BH567" s="229"/>
      <c r="BI567" s="108"/>
    </row>
    <row r="568" spans="1:61" s="100" customFormat="1" ht="15">
      <c r="A568" s="177"/>
      <c r="B568" s="177"/>
      <c r="C568" s="177"/>
      <c r="D568" s="177"/>
      <c r="E568" s="177"/>
      <c r="F568" s="177"/>
      <c r="G568" s="177"/>
      <c r="H568" s="177"/>
      <c r="I568" s="177"/>
      <c r="J568" s="177"/>
      <c r="K568" s="177"/>
      <c r="L568" s="177"/>
      <c r="M568" s="177"/>
      <c r="N568" s="177"/>
      <c r="O568" s="177"/>
      <c r="P568" s="177"/>
      <c r="Q568" s="177"/>
      <c r="R568" s="177"/>
      <c r="S568" s="107"/>
      <c r="T568" s="521">
        <f t="shared" ref="T568:T631" si="31">SUM($H568:$R568)</f>
        <v>0</v>
      </c>
      <c r="U568" s="177"/>
      <c r="V568" s="177"/>
      <c r="W568" s="177"/>
      <c r="X568" s="177"/>
      <c r="Y568" s="177"/>
      <c r="Z568" s="177"/>
      <c r="AA568" s="177"/>
      <c r="AB568" s="177"/>
      <c r="AC568" s="177"/>
      <c r="AD568" s="177"/>
      <c r="AE568" s="177"/>
      <c r="AF568" s="107"/>
      <c r="AG568" s="444">
        <f t="shared" ref="AG568:AG631" si="32">SUM($U568:$AE568)</f>
        <v>0</v>
      </c>
      <c r="AH568" s="177"/>
      <c r="AI568" s="177"/>
      <c r="AJ568" s="177"/>
      <c r="AK568" s="177"/>
      <c r="AL568" s="177"/>
      <c r="AM568" s="177"/>
      <c r="AN568" s="177"/>
      <c r="AO568" s="177"/>
      <c r="AP568" s="177"/>
      <c r="AQ568" s="177"/>
      <c r="AR568" s="177"/>
      <c r="AS568" s="107"/>
      <c r="AT568" s="444">
        <f t="shared" si="30"/>
        <v>0</v>
      </c>
      <c r="AU568" s="177"/>
      <c r="AV568" s="177"/>
      <c r="AW568" s="177"/>
      <c r="AX568" s="177"/>
      <c r="AY568" s="177"/>
      <c r="AZ568" s="177"/>
      <c r="BA568" s="177"/>
      <c r="BB568" s="177"/>
      <c r="BC568" s="177"/>
      <c r="BD568" s="177"/>
      <c r="BE568" s="228"/>
      <c r="BF568" s="237"/>
      <c r="BG568" s="229"/>
      <c r="BH568" s="229"/>
      <c r="BI568" s="108"/>
    </row>
    <row r="569" spans="1:61" s="100" customFormat="1" ht="15">
      <c r="A569" s="177"/>
      <c r="B569" s="177"/>
      <c r="C569" s="177"/>
      <c r="D569" s="177"/>
      <c r="E569" s="177"/>
      <c r="F569" s="177"/>
      <c r="G569" s="177"/>
      <c r="H569" s="177"/>
      <c r="I569" s="177"/>
      <c r="J569" s="177"/>
      <c r="K569" s="177"/>
      <c r="L569" s="177"/>
      <c r="M569" s="177"/>
      <c r="N569" s="177"/>
      <c r="O569" s="177"/>
      <c r="P569" s="177"/>
      <c r="Q569" s="177"/>
      <c r="R569" s="177"/>
      <c r="S569" s="107"/>
      <c r="T569" s="521">
        <f t="shared" si="31"/>
        <v>0</v>
      </c>
      <c r="U569" s="177"/>
      <c r="V569" s="177"/>
      <c r="W569" s="177"/>
      <c r="X569" s="177"/>
      <c r="Y569" s="177"/>
      <c r="Z569" s="177"/>
      <c r="AA569" s="177"/>
      <c r="AB569" s="177"/>
      <c r="AC569" s="177"/>
      <c r="AD569" s="177"/>
      <c r="AE569" s="177"/>
      <c r="AF569" s="107"/>
      <c r="AG569" s="444">
        <f t="shared" si="32"/>
        <v>0</v>
      </c>
      <c r="AH569" s="177"/>
      <c r="AI569" s="177"/>
      <c r="AJ569" s="177"/>
      <c r="AK569" s="177"/>
      <c r="AL569" s="177"/>
      <c r="AM569" s="177"/>
      <c r="AN569" s="177"/>
      <c r="AO569" s="177"/>
      <c r="AP569" s="177"/>
      <c r="AQ569" s="177"/>
      <c r="AR569" s="177"/>
      <c r="AS569" s="107"/>
      <c r="AT569" s="444">
        <f t="shared" si="30"/>
        <v>0</v>
      </c>
      <c r="AU569" s="177"/>
      <c r="AV569" s="177"/>
      <c r="AW569" s="177"/>
      <c r="AX569" s="177"/>
      <c r="AY569" s="177"/>
      <c r="AZ569" s="177"/>
      <c r="BA569" s="177"/>
      <c r="BB569" s="177"/>
      <c r="BC569" s="177"/>
      <c r="BD569" s="177"/>
      <c r="BE569" s="228"/>
      <c r="BF569" s="237"/>
      <c r="BG569" s="229"/>
      <c r="BH569" s="229"/>
      <c r="BI569" s="108"/>
    </row>
    <row r="570" spans="1:61" s="100" customFormat="1" ht="15">
      <c r="A570" s="177"/>
      <c r="B570" s="177"/>
      <c r="C570" s="177"/>
      <c r="D570" s="177"/>
      <c r="E570" s="177"/>
      <c r="F570" s="177"/>
      <c r="G570" s="177"/>
      <c r="H570" s="177"/>
      <c r="I570" s="177"/>
      <c r="J570" s="177"/>
      <c r="K570" s="177"/>
      <c r="L570" s="177"/>
      <c r="M570" s="177"/>
      <c r="N570" s="177"/>
      <c r="O570" s="177"/>
      <c r="P570" s="177"/>
      <c r="Q570" s="177"/>
      <c r="R570" s="177"/>
      <c r="S570" s="107"/>
      <c r="T570" s="521">
        <f t="shared" si="31"/>
        <v>0</v>
      </c>
      <c r="U570" s="177"/>
      <c r="V570" s="177"/>
      <c r="W570" s="177"/>
      <c r="X570" s="177"/>
      <c r="Y570" s="177"/>
      <c r="Z570" s="177"/>
      <c r="AA570" s="177"/>
      <c r="AB570" s="177"/>
      <c r="AC570" s="177"/>
      <c r="AD570" s="177"/>
      <c r="AE570" s="177"/>
      <c r="AF570" s="107"/>
      <c r="AG570" s="444">
        <f t="shared" si="32"/>
        <v>0</v>
      </c>
      <c r="AH570" s="177"/>
      <c r="AI570" s="177"/>
      <c r="AJ570" s="177"/>
      <c r="AK570" s="177"/>
      <c r="AL570" s="177"/>
      <c r="AM570" s="177"/>
      <c r="AN570" s="177"/>
      <c r="AO570" s="177"/>
      <c r="AP570" s="177"/>
      <c r="AQ570" s="177"/>
      <c r="AR570" s="177"/>
      <c r="AS570" s="107"/>
      <c r="AT570" s="444">
        <f t="shared" si="30"/>
        <v>0</v>
      </c>
      <c r="AU570" s="177"/>
      <c r="AV570" s="177"/>
      <c r="AW570" s="177"/>
      <c r="AX570" s="177"/>
      <c r="AY570" s="177"/>
      <c r="AZ570" s="177"/>
      <c r="BA570" s="177"/>
      <c r="BB570" s="177"/>
      <c r="BC570" s="177"/>
      <c r="BD570" s="177"/>
      <c r="BE570" s="228"/>
      <c r="BF570" s="237"/>
      <c r="BG570" s="229"/>
      <c r="BH570" s="229"/>
      <c r="BI570" s="108"/>
    </row>
    <row r="571" spans="1:61" s="100" customFormat="1" ht="15">
      <c r="A571" s="177"/>
      <c r="B571" s="177"/>
      <c r="C571" s="177"/>
      <c r="D571" s="177"/>
      <c r="E571" s="177"/>
      <c r="F571" s="177"/>
      <c r="G571" s="177"/>
      <c r="H571" s="177"/>
      <c r="I571" s="177"/>
      <c r="J571" s="177"/>
      <c r="K571" s="177"/>
      <c r="L571" s="177"/>
      <c r="M571" s="177"/>
      <c r="N571" s="177"/>
      <c r="O571" s="177"/>
      <c r="P571" s="177"/>
      <c r="Q571" s="177"/>
      <c r="R571" s="177"/>
      <c r="S571" s="107"/>
      <c r="T571" s="521">
        <f t="shared" si="31"/>
        <v>0</v>
      </c>
      <c r="U571" s="177"/>
      <c r="V571" s="177"/>
      <c r="W571" s="177"/>
      <c r="X571" s="177"/>
      <c r="Y571" s="177"/>
      <c r="Z571" s="177"/>
      <c r="AA571" s="177"/>
      <c r="AB571" s="177"/>
      <c r="AC571" s="177"/>
      <c r="AD571" s="177"/>
      <c r="AE571" s="177"/>
      <c r="AF571" s="107"/>
      <c r="AG571" s="444">
        <f t="shared" si="32"/>
        <v>0</v>
      </c>
      <c r="AH571" s="177"/>
      <c r="AI571" s="177"/>
      <c r="AJ571" s="177"/>
      <c r="AK571" s="177"/>
      <c r="AL571" s="177"/>
      <c r="AM571" s="177"/>
      <c r="AN571" s="177"/>
      <c r="AO571" s="177"/>
      <c r="AP571" s="177"/>
      <c r="AQ571" s="177"/>
      <c r="AR571" s="177"/>
      <c r="AS571" s="107"/>
      <c r="AT571" s="444">
        <f t="shared" si="30"/>
        <v>0</v>
      </c>
      <c r="AU571" s="177"/>
      <c r="AV571" s="177"/>
      <c r="AW571" s="177"/>
      <c r="AX571" s="177"/>
      <c r="AY571" s="177"/>
      <c r="AZ571" s="177"/>
      <c r="BA571" s="177"/>
      <c r="BB571" s="177"/>
      <c r="BC571" s="177"/>
      <c r="BD571" s="177"/>
      <c r="BE571" s="228"/>
      <c r="BF571" s="237"/>
      <c r="BG571" s="229"/>
      <c r="BH571" s="229"/>
      <c r="BI571" s="108"/>
    </row>
    <row r="572" spans="1:61" s="100" customFormat="1" ht="15">
      <c r="A572" s="177"/>
      <c r="B572" s="177"/>
      <c r="C572" s="177"/>
      <c r="D572" s="177"/>
      <c r="E572" s="177"/>
      <c r="F572" s="177"/>
      <c r="G572" s="177"/>
      <c r="H572" s="177"/>
      <c r="I572" s="177"/>
      <c r="J572" s="177"/>
      <c r="K572" s="177"/>
      <c r="L572" s="177"/>
      <c r="M572" s="177"/>
      <c r="N572" s="177"/>
      <c r="O572" s="177"/>
      <c r="P572" s="177"/>
      <c r="Q572" s="177"/>
      <c r="R572" s="177"/>
      <c r="S572" s="107"/>
      <c r="T572" s="521">
        <f t="shared" si="31"/>
        <v>0</v>
      </c>
      <c r="U572" s="177"/>
      <c r="V572" s="177"/>
      <c r="W572" s="177"/>
      <c r="X572" s="177"/>
      <c r="Y572" s="177"/>
      <c r="Z572" s="177"/>
      <c r="AA572" s="177"/>
      <c r="AB572" s="177"/>
      <c r="AC572" s="177"/>
      <c r="AD572" s="177"/>
      <c r="AE572" s="177"/>
      <c r="AF572" s="107"/>
      <c r="AG572" s="444">
        <f t="shared" si="32"/>
        <v>0</v>
      </c>
      <c r="AH572" s="177"/>
      <c r="AI572" s="177"/>
      <c r="AJ572" s="177"/>
      <c r="AK572" s="177"/>
      <c r="AL572" s="177"/>
      <c r="AM572" s="177"/>
      <c r="AN572" s="177"/>
      <c r="AO572" s="177"/>
      <c r="AP572" s="177"/>
      <c r="AQ572" s="177"/>
      <c r="AR572" s="177"/>
      <c r="AS572" s="107"/>
      <c r="AT572" s="444">
        <f t="shared" si="30"/>
        <v>0</v>
      </c>
      <c r="AU572" s="177"/>
      <c r="AV572" s="177"/>
      <c r="AW572" s="177"/>
      <c r="AX572" s="177"/>
      <c r="AY572" s="177"/>
      <c r="AZ572" s="177"/>
      <c r="BA572" s="177"/>
      <c r="BB572" s="177"/>
      <c r="BC572" s="177"/>
      <c r="BD572" s="177"/>
      <c r="BE572" s="228"/>
      <c r="BF572" s="237"/>
      <c r="BG572" s="229"/>
      <c r="BH572" s="229"/>
      <c r="BI572" s="108"/>
    </row>
    <row r="573" spans="1:61" s="100" customFormat="1" ht="15">
      <c r="A573" s="177"/>
      <c r="B573" s="177"/>
      <c r="C573" s="177"/>
      <c r="D573" s="177"/>
      <c r="E573" s="177"/>
      <c r="F573" s="177"/>
      <c r="G573" s="177"/>
      <c r="H573" s="177"/>
      <c r="I573" s="177"/>
      <c r="J573" s="177"/>
      <c r="K573" s="177"/>
      <c r="L573" s="177"/>
      <c r="M573" s="177"/>
      <c r="N573" s="177"/>
      <c r="O573" s="177"/>
      <c r="P573" s="177"/>
      <c r="Q573" s="177"/>
      <c r="R573" s="177"/>
      <c r="S573" s="107"/>
      <c r="T573" s="521">
        <f t="shared" si="31"/>
        <v>0</v>
      </c>
      <c r="U573" s="177"/>
      <c r="V573" s="177"/>
      <c r="W573" s="177"/>
      <c r="X573" s="177"/>
      <c r="Y573" s="177"/>
      <c r="Z573" s="177"/>
      <c r="AA573" s="177"/>
      <c r="AB573" s="177"/>
      <c r="AC573" s="177"/>
      <c r="AD573" s="177"/>
      <c r="AE573" s="177"/>
      <c r="AF573" s="107"/>
      <c r="AG573" s="444">
        <f t="shared" si="32"/>
        <v>0</v>
      </c>
      <c r="AH573" s="177"/>
      <c r="AI573" s="177"/>
      <c r="AJ573" s="177"/>
      <c r="AK573" s="177"/>
      <c r="AL573" s="177"/>
      <c r="AM573" s="177"/>
      <c r="AN573" s="177"/>
      <c r="AO573" s="177"/>
      <c r="AP573" s="177"/>
      <c r="AQ573" s="177"/>
      <c r="AR573" s="177"/>
      <c r="AS573" s="107"/>
      <c r="AT573" s="444">
        <f t="shared" si="30"/>
        <v>0</v>
      </c>
      <c r="AU573" s="177"/>
      <c r="AV573" s="177"/>
      <c r="AW573" s="177"/>
      <c r="AX573" s="177"/>
      <c r="AY573" s="177"/>
      <c r="AZ573" s="177"/>
      <c r="BA573" s="177"/>
      <c r="BB573" s="177"/>
      <c r="BC573" s="177"/>
      <c r="BD573" s="177"/>
      <c r="BE573" s="228"/>
      <c r="BF573" s="237"/>
      <c r="BG573" s="229"/>
      <c r="BH573" s="229"/>
      <c r="BI573" s="108"/>
    </row>
    <row r="574" spans="1:61" s="100" customFormat="1" ht="15">
      <c r="A574" s="177"/>
      <c r="B574" s="177"/>
      <c r="C574" s="177"/>
      <c r="D574" s="177"/>
      <c r="E574" s="177"/>
      <c r="F574" s="177"/>
      <c r="G574" s="177"/>
      <c r="H574" s="177"/>
      <c r="I574" s="177"/>
      <c r="J574" s="177"/>
      <c r="K574" s="177"/>
      <c r="L574" s="177"/>
      <c r="M574" s="177"/>
      <c r="N574" s="177"/>
      <c r="O574" s="177"/>
      <c r="P574" s="177"/>
      <c r="Q574" s="177"/>
      <c r="R574" s="177"/>
      <c r="S574" s="107"/>
      <c r="T574" s="521">
        <f t="shared" si="31"/>
        <v>0</v>
      </c>
      <c r="U574" s="177"/>
      <c r="V574" s="177"/>
      <c r="W574" s="177"/>
      <c r="X574" s="177"/>
      <c r="Y574" s="177"/>
      <c r="Z574" s="177"/>
      <c r="AA574" s="177"/>
      <c r="AB574" s="177"/>
      <c r="AC574" s="177"/>
      <c r="AD574" s="177"/>
      <c r="AE574" s="177"/>
      <c r="AF574" s="107"/>
      <c r="AG574" s="444">
        <f t="shared" si="32"/>
        <v>0</v>
      </c>
      <c r="AH574" s="177"/>
      <c r="AI574" s="177"/>
      <c r="AJ574" s="177"/>
      <c r="AK574" s="177"/>
      <c r="AL574" s="177"/>
      <c r="AM574" s="177"/>
      <c r="AN574" s="177"/>
      <c r="AO574" s="177"/>
      <c r="AP574" s="177"/>
      <c r="AQ574" s="177"/>
      <c r="AR574" s="177"/>
      <c r="AS574" s="107"/>
      <c r="AT574" s="444">
        <f t="shared" si="30"/>
        <v>0</v>
      </c>
      <c r="AU574" s="177"/>
      <c r="AV574" s="177"/>
      <c r="AW574" s="177"/>
      <c r="AX574" s="177"/>
      <c r="AY574" s="177"/>
      <c r="AZ574" s="177"/>
      <c r="BA574" s="177"/>
      <c r="BB574" s="177"/>
      <c r="BC574" s="177"/>
      <c r="BD574" s="177"/>
      <c r="BE574" s="228"/>
      <c r="BF574" s="237"/>
      <c r="BG574" s="229"/>
      <c r="BH574" s="229"/>
      <c r="BI574" s="108"/>
    </row>
    <row r="575" spans="1:61" s="100" customFormat="1" ht="15">
      <c r="A575" s="177"/>
      <c r="B575" s="177"/>
      <c r="C575" s="177"/>
      <c r="D575" s="177"/>
      <c r="E575" s="177"/>
      <c r="F575" s="177"/>
      <c r="G575" s="177"/>
      <c r="H575" s="177"/>
      <c r="I575" s="177"/>
      <c r="J575" s="177"/>
      <c r="K575" s="177"/>
      <c r="L575" s="177"/>
      <c r="M575" s="177"/>
      <c r="N575" s="177"/>
      <c r="O575" s="177"/>
      <c r="P575" s="177"/>
      <c r="Q575" s="177"/>
      <c r="R575" s="177"/>
      <c r="S575" s="107"/>
      <c r="T575" s="521">
        <f t="shared" si="31"/>
        <v>0</v>
      </c>
      <c r="U575" s="177"/>
      <c r="V575" s="177"/>
      <c r="W575" s="177"/>
      <c r="X575" s="177"/>
      <c r="Y575" s="177"/>
      <c r="Z575" s="177"/>
      <c r="AA575" s="177"/>
      <c r="AB575" s="177"/>
      <c r="AC575" s="177"/>
      <c r="AD575" s="177"/>
      <c r="AE575" s="177"/>
      <c r="AF575" s="107"/>
      <c r="AG575" s="444">
        <f t="shared" si="32"/>
        <v>0</v>
      </c>
      <c r="AH575" s="177"/>
      <c r="AI575" s="177"/>
      <c r="AJ575" s="177"/>
      <c r="AK575" s="177"/>
      <c r="AL575" s="177"/>
      <c r="AM575" s="177"/>
      <c r="AN575" s="177"/>
      <c r="AO575" s="177"/>
      <c r="AP575" s="177"/>
      <c r="AQ575" s="177"/>
      <c r="AR575" s="177"/>
      <c r="AS575" s="107"/>
      <c r="AT575" s="444">
        <f t="shared" si="30"/>
        <v>0</v>
      </c>
      <c r="AU575" s="177"/>
      <c r="AV575" s="177"/>
      <c r="AW575" s="177"/>
      <c r="AX575" s="177"/>
      <c r="AY575" s="177"/>
      <c r="AZ575" s="177"/>
      <c r="BA575" s="177"/>
      <c r="BB575" s="177"/>
      <c r="BC575" s="177"/>
      <c r="BD575" s="177"/>
      <c r="BE575" s="228"/>
      <c r="BF575" s="237"/>
      <c r="BG575" s="229"/>
      <c r="BH575" s="229"/>
      <c r="BI575" s="108"/>
    </row>
    <row r="576" spans="1:61" s="100" customFormat="1" ht="15">
      <c r="A576" s="177"/>
      <c r="B576" s="177"/>
      <c r="C576" s="177"/>
      <c r="D576" s="177"/>
      <c r="E576" s="177"/>
      <c r="F576" s="177"/>
      <c r="G576" s="177"/>
      <c r="H576" s="177"/>
      <c r="I576" s="177"/>
      <c r="J576" s="177"/>
      <c r="K576" s="177"/>
      <c r="L576" s="177"/>
      <c r="M576" s="177"/>
      <c r="N576" s="177"/>
      <c r="O576" s="177"/>
      <c r="P576" s="177"/>
      <c r="Q576" s="177"/>
      <c r="R576" s="177"/>
      <c r="S576" s="107"/>
      <c r="T576" s="521">
        <f t="shared" si="31"/>
        <v>0</v>
      </c>
      <c r="U576" s="177"/>
      <c r="V576" s="177"/>
      <c r="W576" s="177"/>
      <c r="X576" s="177"/>
      <c r="Y576" s="177"/>
      <c r="Z576" s="177"/>
      <c r="AA576" s="177"/>
      <c r="AB576" s="177"/>
      <c r="AC576" s="177"/>
      <c r="AD576" s="177"/>
      <c r="AE576" s="177"/>
      <c r="AF576" s="107"/>
      <c r="AG576" s="444">
        <f t="shared" si="32"/>
        <v>0</v>
      </c>
      <c r="AH576" s="177"/>
      <c r="AI576" s="177"/>
      <c r="AJ576" s="177"/>
      <c r="AK576" s="177"/>
      <c r="AL576" s="177"/>
      <c r="AM576" s="177"/>
      <c r="AN576" s="177"/>
      <c r="AO576" s="177"/>
      <c r="AP576" s="177"/>
      <c r="AQ576" s="177"/>
      <c r="AR576" s="177"/>
      <c r="AS576" s="107"/>
      <c r="AT576" s="444">
        <f t="shared" si="30"/>
        <v>0</v>
      </c>
      <c r="AU576" s="177"/>
      <c r="AV576" s="177"/>
      <c r="AW576" s="177"/>
      <c r="AX576" s="177"/>
      <c r="AY576" s="177"/>
      <c r="AZ576" s="177"/>
      <c r="BA576" s="177"/>
      <c r="BB576" s="177"/>
      <c r="BC576" s="177"/>
      <c r="BD576" s="177"/>
      <c r="BE576" s="228"/>
      <c r="BF576" s="237"/>
      <c r="BG576" s="229"/>
      <c r="BH576" s="229"/>
      <c r="BI576" s="108"/>
    </row>
    <row r="577" spans="1:61" s="100" customFormat="1" ht="15">
      <c r="A577" s="177"/>
      <c r="B577" s="177"/>
      <c r="C577" s="177"/>
      <c r="D577" s="177"/>
      <c r="E577" s="177"/>
      <c r="F577" s="177"/>
      <c r="G577" s="177"/>
      <c r="H577" s="177"/>
      <c r="I577" s="177"/>
      <c r="J577" s="177"/>
      <c r="K577" s="177"/>
      <c r="L577" s="177"/>
      <c r="M577" s="177"/>
      <c r="N577" s="177"/>
      <c r="O577" s="177"/>
      <c r="P577" s="177"/>
      <c r="Q577" s="177"/>
      <c r="R577" s="177"/>
      <c r="S577" s="107"/>
      <c r="T577" s="521">
        <f t="shared" si="31"/>
        <v>0</v>
      </c>
      <c r="U577" s="177"/>
      <c r="V577" s="177"/>
      <c r="W577" s="177"/>
      <c r="X577" s="177"/>
      <c r="Y577" s="177"/>
      <c r="Z577" s="177"/>
      <c r="AA577" s="177"/>
      <c r="AB577" s="177"/>
      <c r="AC577" s="177"/>
      <c r="AD577" s="177"/>
      <c r="AE577" s="177"/>
      <c r="AF577" s="107"/>
      <c r="AG577" s="444">
        <f t="shared" si="32"/>
        <v>0</v>
      </c>
      <c r="AH577" s="177"/>
      <c r="AI577" s="177"/>
      <c r="AJ577" s="177"/>
      <c r="AK577" s="177"/>
      <c r="AL577" s="177"/>
      <c r="AM577" s="177"/>
      <c r="AN577" s="177"/>
      <c r="AO577" s="177"/>
      <c r="AP577" s="177"/>
      <c r="AQ577" s="177"/>
      <c r="AR577" s="177"/>
      <c r="AS577" s="107"/>
      <c r="AT577" s="444">
        <f t="shared" si="30"/>
        <v>0</v>
      </c>
      <c r="AU577" s="177"/>
      <c r="AV577" s="177"/>
      <c r="AW577" s="177"/>
      <c r="AX577" s="177"/>
      <c r="AY577" s="177"/>
      <c r="AZ577" s="177"/>
      <c r="BA577" s="177"/>
      <c r="BB577" s="177"/>
      <c r="BC577" s="177"/>
      <c r="BD577" s="177"/>
      <c r="BE577" s="228"/>
      <c r="BF577" s="237"/>
      <c r="BG577" s="229"/>
      <c r="BH577" s="229"/>
      <c r="BI577" s="108"/>
    </row>
    <row r="578" spans="1:61" s="100" customFormat="1" ht="15">
      <c r="A578" s="177"/>
      <c r="B578" s="177"/>
      <c r="C578" s="177"/>
      <c r="D578" s="177"/>
      <c r="E578" s="177"/>
      <c r="F578" s="177"/>
      <c r="G578" s="177"/>
      <c r="H578" s="177"/>
      <c r="I578" s="177"/>
      <c r="J578" s="177"/>
      <c r="K578" s="177"/>
      <c r="L578" s="177"/>
      <c r="M578" s="177"/>
      <c r="N578" s="177"/>
      <c r="O578" s="177"/>
      <c r="P578" s="177"/>
      <c r="Q578" s="177"/>
      <c r="R578" s="177"/>
      <c r="S578" s="107"/>
      <c r="T578" s="521">
        <f t="shared" si="31"/>
        <v>0</v>
      </c>
      <c r="U578" s="177"/>
      <c r="V578" s="177"/>
      <c r="W578" s="177"/>
      <c r="X578" s="177"/>
      <c r="Y578" s="177"/>
      <c r="Z578" s="177"/>
      <c r="AA578" s="177"/>
      <c r="AB578" s="177"/>
      <c r="AC578" s="177"/>
      <c r="AD578" s="177"/>
      <c r="AE578" s="177"/>
      <c r="AF578" s="107"/>
      <c r="AG578" s="444">
        <f t="shared" si="32"/>
        <v>0</v>
      </c>
      <c r="AH578" s="177"/>
      <c r="AI578" s="177"/>
      <c r="AJ578" s="177"/>
      <c r="AK578" s="177"/>
      <c r="AL578" s="177"/>
      <c r="AM578" s="177"/>
      <c r="AN578" s="177"/>
      <c r="AO578" s="177"/>
      <c r="AP578" s="177"/>
      <c r="AQ578" s="177"/>
      <c r="AR578" s="177"/>
      <c r="AS578" s="107"/>
      <c r="AT578" s="444">
        <f t="shared" si="30"/>
        <v>0</v>
      </c>
      <c r="AU578" s="177"/>
      <c r="AV578" s="177"/>
      <c r="AW578" s="177"/>
      <c r="AX578" s="177"/>
      <c r="AY578" s="177"/>
      <c r="AZ578" s="177"/>
      <c r="BA578" s="177"/>
      <c r="BB578" s="177"/>
      <c r="BC578" s="177"/>
      <c r="BD578" s="177"/>
      <c r="BE578" s="228"/>
      <c r="BF578" s="237"/>
      <c r="BG578" s="229"/>
      <c r="BH578" s="229"/>
      <c r="BI578" s="108"/>
    </row>
    <row r="579" spans="1:61" s="100" customFormat="1" ht="15">
      <c r="A579" s="177"/>
      <c r="B579" s="177"/>
      <c r="C579" s="177"/>
      <c r="D579" s="177"/>
      <c r="E579" s="177"/>
      <c r="F579" s="177"/>
      <c r="G579" s="177"/>
      <c r="H579" s="177"/>
      <c r="I579" s="177"/>
      <c r="J579" s="177"/>
      <c r="K579" s="177"/>
      <c r="L579" s="177"/>
      <c r="M579" s="177"/>
      <c r="N579" s="177"/>
      <c r="O579" s="177"/>
      <c r="P579" s="177"/>
      <c r="Q579" s="177"/>
      <c r="R579" s="177"/>
      <c r="S579" s="107"/>
      <c r="T579" s="521">
        <f t="shared" si="31"/>
        <v>0</v>
      </c>
      <c r="U579" s="177"/>
      <c r="V579" s="177"/>
      <c r="W579" s="177"/>
      <c r="X579" s="177"/>
      <c r="Y579" s="177"/>
      <c r="Z579" s="177"/>
      <c r="AA579" s="177"/>
      <c r="AB579" s="177"/>
      <c r="AC579" s="177"/>
      <c r="AD579" s="177"/>
      <c r="AE579" s="177"/>
      <c r="AF579" s="107"/>
      <c r="AG579" s="444">
        <f t="shared" si="32"/>
        <v>0</v>
      </c>
      <c r="AH579" s="177"/>
      <c r="AI579" s="177"/>
      <c r="AJ579" s="177"/>
      <c r="AK579" s="177"/>
      <c r="AL579" s="177"/>
      <c r="AM579" s="177"/>
      <c r="AN579" s="177"/>
      <c r="AO579" s="177"/>
      <c r="AP579" s="177"/>
      <c r="AQ579" s="177"/>
      <c r="AR579" s="177"/>
      <c r="AS579" s="107"/>
      <c r="AT579" s="444">
        <f t="shared" si="30"/>
        <v>0</v>
      </c>
      <c r="AU579" s="177"/>
      <c r="AV579" s="177"/>
      <c r="AW579" s="177"/>
      <c r="AX579" s="177"/>
      <c r="AY579" s="177"/>
      <c r="AZ579" s="177"/>
      <c r="BA579" s="177"/>
      <c r="BB579" s="177"/>
      <c r="BC579" s="177"/>
      <c r="BD579" s="177"/>
      <c r="BE579" s="228"/>
      <c r="BF579" s="237"/>
      <c r="BG579" s="229"/>
      <c r="BH579" s="229"/>
      <c r="BI579" s="108"/>
    </row>
    <row r="580" spans="1:61" s="100" customFormat="1" ht="15">
      <c r="A580" s="177"/>
      <c r="B580" s="177"/>
      <c r="C580" s="177"/>
      <c r="D580" s="177"/>
      <c r="E580" s="177"/>
      <c r="F580" s="177"/>
      <c r="G580" s="177"/>
      <c r="H580" s="177"/>
      <c r="I580" s="177"/>
      <c r="J580" s="177"/>
      <c r="K580" s="177"/>
      <c r="L580" s="177"/>
      <c r="M580" s="177"/>
      <c r="N580" s="177"/>
      <c r="O580" s="177"/>
      <c r="P580" s="177"/>
      <c r="Q580" s="177"/>
      <c r="R580" s="177"/>
      <c r="S580" s="107"/>
      <c r="T580" s="521">
        <f t="shared" si="31"/>
        <v>0</v>
      </c>
      <c r="U580" s="177"/>
      <c r="V580" s="177"/>
      <c r="W580" s="177"/>
      <c r="X580" s="177"/>
      <c r="Y580" s="177"/>
      <c r="Z580" s="177"/>
      <c r="AA580" s="177"/>
      <c r="AB580" s="177"/>
      <c r="AC580" s="177"/>
      <c r="AD580" s="177"/>
      <c r="AE580" s="177"/>
      <c r="AF580" s="107"/>
      <c r="AG580" s="444">
        <f t="shared" si="32"/>
        <v>0</v>
      </c>
      <c r="AH580" s="177"/>
      <c r="AI580" s="177"/>
      <c r="AJ580" s="177"/>
      <c r="AK580" s="177"/>
      <c r="AL580" s="177"/>
      <c r="AM580" s="177"/>
      <c r="AN580" s="177"/>
      <c r="AO580" s="177"/>
      <c r="AP580" s="177"/>
      <c r="AQ580" s="177"/>
      <c r="AR580" s="177"/>
      <c r="AS580" s="107"/>
      <c r="AT580" s="444">
        <f t="shared" si="30"/>
        <v>0</v>
      </c>
      <c r="AU580" s="177"/>
      <c r="AV580" s="177"/>
      <c r="AW580" s="177"/>
      <c r="AX580" s="177"/>
      <c r="AY580" s="177"/>
      <c r="AZ580" s="177"/>
      <c r="BA580" s="177"/>
      <c r="BB580" s="177"/>
      <c r="BC580" s="177"/>
      <c r="BD580" s="177"/>
      <c r="BE580" s="228"/>
      <c r="BF580" s="237"/>
      <c r="BG580" s="229"/>
      <c r="BH580" s="229"/>
      <c r="BI580" s="108"/>
    </row>
    <row r="581" spans="1:61" s="100" customFormat="1" ht="15">
      <c r="A581" s="177"/>
      <c r="B581" s="177"/>
      <c r="C581" s="177"/>
      <c r="D581" s="177"/>
      <c r="E581" s="177"/>
      <c r="F581" s="177"/>
      <c r="G581" s="177"/>
      <c r="H581" s="177"/>
      <c r="I581" s="177"/>
      <c r="J581" s="177"/>
      <c r="K581" s="177"/>
      <c r="L581" s="177"/>
      <c r="M581" s="177"/>
      <c r="N581" s="177"/>
      <c r="O581" s="177"/>
      <c r="P581" s="177"/>
      <c r="Q581" s="177"/>
      <c r="R581" s="177"/>
      <c r="S581" s="107"/>
      <c r="T581" s="521">
        <f t="shared" si="31"/>
        <v>0</v>
      </c>
      <c r="U581" s="177"/>
      <c r="V581" s="177"/>
      <c r="W581" s="177"/>
      <c r="X581" s="177"/>
      <c r="Y581" s="177"/>
      <c r="Z581" s="177"/>
      <c r="AA581" s="177"/>
      <c r="AB581" s="177"/>
      <c r="AC581" s="177"/>
      <c r="AD581" s="177"/>
      <c r="AE581" s="177"/>
      <c r="AF581" s="107"/>
      <c r="AG581" s="444">
        <f t="shared" si="32"/>
        <v>0</v>
      </c>
      <c r="AH581" s="177"/>
      <c r="AI581" s="177"/>
      <c r="AJ581" s="177"/>
      <c r="AK581" s="177"/>
      <c r="AL581" s="177"/>
      <c r="AM581" s="177"/>
      <c r="AN581" s="177"/>
      <c r="AO581" s="177"/>
      <c r="AP581" s="177"/>
      <c r="AQ581" s="177"/>
      <c r="AR581" s="177"/>
      <c r="AS581" s="107"/>
      <c r="AT581" s="444">
        <f t="shared" si="30"/>
        <v>0</v>
      </c>
      <c r="AU581" s="177"/>
      <c r="AV581" s="177"/>
      <c r="AW581" s="177"/>
      <c r="AX581" s="177"/>
      <c r="AY581" s="177"/>
      <c r="AZ581" s="177"/>
      <c r="BA581" s="177"/>
      <c r="BB581" s="177"/>
      <c r="BC581" s="177"/>
      <c r="BD581" s="177"/>
      <c r="BE581" s="228"/>
      <c r="BF581" s="237"/>
      <c r="BG581" s="229"/>
      <c r="BH581" s="229"/>
      <c r="BI581" s="108"/>
    </row>
    <row r="582" spans="1:61" s="100" customFormat="1" ht="15">
      <c r="A582" s="177"/>
      <c r="B582" s="177"/>
      <c r="C582" s="177"/>
      <c r="D582" s="177"/>
      <c r="E582" s="177"/>
      <c r="F582" s="177"/>
      <c r="G582" s="177"/>
      <c r="H582" s="177"/>
      <c r="I582" s="177"/>
      <c r="J582" s="177"/>
      <c r="K582" s="177"/>
      <c r="L582" s="177"/>
      <c r="M582" s="177"/>
      <c r="N582" s="177"/>
      <c r="O582" s="177"/>
      <c r="P582" s="177"/>
      <c r="Q582" s="177"/>
      <c r="R582" s="177"/>
      <c r="S582" s="107"/>
      <c r="T582" s="521">
        <f t="shared" si="31"/>
        <v>0</v>
      </c>
      <c r="U582" s="177"/>
      <c r="V582" s="177"/>
      <c r="W582" s="177"/>
      <c r="X582" s="177"/>
      <c r="Y582" s="177"/>
      <c r="Z582" s="177"/>
      <c r="AA582" s="177"/>
      <c r="AB582" s="177"/>
      <c r="AC582" s="177"/>
      <c r="AD582" s="177"/>
      <c r="AE582" s="177"/>
      <c r="AF582" s="107"/>
      <c r="AG582" s="444">
        <f t="shared" si="32"/>
        <v>0</v>
      </c>
      <c r="AH582" s="177"/>
      <c r="AI582" s="177"/>
      <c r="AJ582" s="177"/>
      <c r="AK582" s="177"/>
      <c r="AL582" s="177"/>
      <c r="AM582" s="177"/>
      <c r="AN582" s="177"/>
      <c r="AO582" s="177"/>
      <c r="AP582" s="177"/>
      <c r="AQ582" s="177"/>
      <c r="AR582" s="177"/>
      <c r="AS582" s="107"/>
      <c r="AT582" s="444">
        <f t="shared" si="30"/>
        <v>0</v>
      </c>
      <c r="AU582" s="177"/>
      <c r="AV582" s="177"/>
      <c r="AW582" s="177"/>
      <c r="AX582" s="177"/>
      <c r="AY582" s="177"/>
      <c r="AZ582" s="177"/>
      <c r="BA582" s="177"/>
      <c r="BB582" s="177"/>
      <c r="BC582" s="177"/>
      <c r="BD582" s="177"/>
      <c r="BE582" s="228"/>
      <c r="BF582" s="237"/>
      <c r="BG582" s="229"/>
      <c r="BH582" s="229"/>
      <c r="BI582" s="108"/>
    </row>
    <row r="583" spans="1:61" s="100" customFormat="1" ht="15">
      <c r="A583" s="177"/>
      <c r="B583" s="177"/>
      <c r="C583" s="177"/>
      <c r="D583" s="177"/>
      <c r="E583" s="177"/>
      <c r="F583" s="177"/>
      <c r="G583" s="177"/>
      <c r="H583" s="177"/>
      <c r="I583" s="177"/>
      <c r="J583" s="177"/>
      <c r="K583" s="177"/>
      <c r="L583" s="177"/>
      <c r="M583" s="177"/>
      <c r="N583" s="177"/>
      <c r="O583" s="177"/>
      <c r="P583" s="177"/>
      <c r="Q583" s="177"/>
      <c r="R583" s="177"/>
      <c r="S583" s="107"/>
      <c r="T583" s="521">
        <f t="shared" si="31"/>
        <v>0</v>
      </c>
      <c r="U583" s="177"/>
      <c r="V583" s="177"/>
      <c r="W583" s="177"/>
      <c r="X583" s="177"/>
      <c r="Y583" s="177"/>
      <c r="Z583" s="177"/>
      <c r="AA583" s="177"/>
      <c r="AB583" s="177"/>
      <c r="AC583" s="177"/>
      <c r="AD583" s="177"/>
      <c r="AE583" s="177"/>
      <c r="AF583" s="107"/>
      <c r="AG583" s="444">
        <f t="shared" si="32"/>
        <v>0</v>
      </c>
      <c r="AH583" s="177"/>
      <c r="AI583" s="177"/>
      <c r="AJ583" s="177"/>
      <c r="AK583" s="177"/>
      <c r="AL583" s="177"/>
      <c r="AM583" s="177"/>
      <c r="AN583" s="177"/>
      <c r="AO583" s="177"/>
      <c r="AP583" s="177"/>
      <c r="AQ583" s="177"/>
      <c r="AR583" s="177"/>
      <c r="AS583" s="107"/>
      <c r="AT583" s="444">
        <f t="shared" si="30"/>
        <v>0</v>
      </c>
      <c r="AU583" s="177"/>
      <c r="AV583" s="177"/>
      <c r="AW583" s="177"/>
      <c r="AX583" s="177"/>
      <c r="AY583" s="177"/>
      <c r="AZ583" s="177"/>
      <c r="BA583" s="177"/>
      <c r="BB583" s="177"/>
      <c r="BC583" s="177"/>
      <c r="BD583" s="177"/>
      <c r="BE583" s="228"/>
      <c r="BF583" s="237"/>
      <c r="BG583" s="229"/>
      <c r="BH583" s="229"/>
      <c r="BI583" s="108"/>
    </row>
    <row r="584" spans="1:61" s="100" customFormat="1" ht="15">
      <c r="A584" s="177"/>
      <c r="B584" s="177"/>
      <c r="C584" s="177"/>
      <c r="D584" s="177"/>
      <c r="E584" s="177"/>
      <c r="F584" s="177"/>
      <c r="G584" s="177"/>
      <c r="H584" s="177"/>
      <c r="I584" s="177"/>
      <c r="J584" s="177"/>
      <c r="K584" s="177"/>
      <c r="L584" s="177"/>
      <c r="M584" s="177"/>
      <c r="N584" s="177"/>
      <c r="O584" s="177"/>
      <c r="P584" s="177"/>
      <c r="Q584" s="177"/>
      <c r="R584" s="177"/>
      <c r="S584" s="107"/>
      <c r="T584" s="521">
        <f t="shared" si="31"/>
        <v>0</v>
      </c>
      <c r="U584" s="177"/>
      <c r="V584" s="177"/>
      <c r="W584" s="177"/>
      <c r="X584" s="177"/>
      <c r="Y584" s="177"/>
      <c r="Z584" s="177"/>
      <c r="AA584" s="177"/>
      <c r="AB584" s="177"/>
      <c r="AC584" s="177"/>
      <c r="AD584" s="177"/>
      <c r="AE584" s="177"/>
      <c r="AF584" s="107"/>
      <c r="AG584" s="444">
        <f t="shared" si="32"/>
        <v>0</v>
      </c>
      <c r="AH584" s="177"/>
      <c r="AI584" s="177"/>
      <c r="AJ584" s="177"/>
      <c r="AK584" s="177"/>
      <c r="AL584" s="177"/>
      <c r="AM584" s="177"/>
      <c r="AN584" s="177"/>
      <c r="AO584" s="177"/>
      <c r="AP584" s="177"/>
      <c r="AQ584" s="177"/>
      <c r="AR584" s="177"/>
      <c r="AS584" s="107"/>
      <c r="AT584" s="444">
        <f t="shared" si="30"/>
        <v>0</v>
      </c>
      <c r="AU584" s="177"/>
      <c r="AV584" s="177"/>
      <c r="AW584" s="177"/>
      <c r="AX584" s="177"/>
      <c r="AY584" s="177"/>
      <c r="AZ584" s="177"/>
      <c r="BA584" s="177"/>
      <c r="BB584" s="177"/>
      <c r="BC584" s="177"/>
      <c r="BD584" s="177"/>
      <c r="BE584" s="228"/>
      <c r="BF584" s="237"/>
      <c r="BG584" s="229"/>
      <c r="BH584" s="229"/>
      <c r="BI584" s="108"/>
    </row>
    <row r="585" spans="1:61" s="100" customFormat="1" ht="15">
      <c r="A585" s="177"/>
      <c r="B585" s="177"/>
      <c r="C585" s="177"/>
      <c r="D585" s="177"/>
      <c r="E585" s="177"/>
      <c r="F585" s="177"/>
      <c r="G585" s="177"/>
      <c r="H585" s="177"/>
      <c r="I585" s="177"/>
      <c r="J585" s="177"/>
      <c r="K585" s="177"/>
      <c r="L585" s="177"/>
      <c r="M585" s="177"/>
      <c r="N585" s="177"/>
      <c r="O585" s="177"/>
      <c r="P585" s="177"/>
      <c r="Q585" s="177"/>
      <c r="R585" s="177"/>
      <c r="S585" s="107"/>
      <c r="T585" s="521">
        <f t="shared" si="31"/>
        <v>0</v>
      </c>
      <c r="U585" s="177"/>
      <c r="V585" s="177"/>
      <c r="W585" s="177"/>
      <c r="X585" s="177"/>
      <c r="Y585" s="177"/>
      <c r="Z585" s="177"/>
      <c r="AA585" s="177"/>
      <c r="AB585" s="177"/>
      <c r="AC585" s="177"/>
      <c r="AD585" s="177"/>
      <c r="AE585" s="177"/>
      <c r="AF585" s="107"/>
      <c r="AG585" s="444">
        <f t="shared" si="32"/>
        <v>0</v>
      </c>
      <c r="AH585" s="177"/>
      <c r="AI585" s="177"/>
      <c r="AJ585" s="177"/>
      <c r="AK585" s="177"/>
      <c r="AL585" s="177"/>
      <c r="AM585" s="177"/>
      <c r="AN585" s="177"/>
      <c r="AO585" s="177"/>
      <c r="AP585" s="177"/>
      <c r="AQ585" s="177"/>
      <c r="AR585" s="177"/>
      <c r="AS585" s="107"/>
      <c r="AT585" s="444">
        <f t="shared" si="30"/>
        <v>0</v>
      </c>
      <c r="AU585" s="177"/>
      <c r="AV585" s="177"/>
      <c r="AW585" s="177"/>
      <c r="AX585" s="177"/>
      <c r="AY585" s="177"/>
      <c r="AZ585" s="177"/>
      <c r="BA585" s="177"/>
      <c r="BB585" s="177"/>
      <c r="BC585" s="177"/>
      <c r="BD585" s="177"/>
      <c r="BE585" s="228"/>
      <c r="BF585" s="237"/>
      <c r="BG585" s="229"/>
      <c r="BH585" s="229"/>
      <c r="BI585" s="108"/>
    </row>
    <row r="586" spans="1:61" s="100" customFormat="1" ht="15">
      <c r="A586" s="177"/>
      <c r="B586" s="177"/>
      <c r="C586" s="177"/>
      <c r="D586" s="177"/>
      <c r="E586" s="177"/>
      <c r="F586" s="177"/>
      <c r="G586" s="177"/>
      <c r="H586" s="177"/>
      <c r="I586" s="177"/>
      <c r="J586" s="177"/>
      <c r="K586" s="177"/>
      <c r="L586" s="177"/>
      <c r="M586" s="177"/>
      <c r="N586" s="177"/>
      <c r="O586" s="177"/>
      <c r="P586" s="177"/>
      <c r="Q586" s="177"/>
      <c r="R586" s="177"/>
      <c r="S586" s="107"/>
      <c r="T586" s="521">
        <f t="shared" si="31"/>
        <v>0</v>
      </c>
      <c r="U586" s="177"/>
      <c r="V586" s="177"/>
      <c r="W586" s="177"/>
      <c r="X586" s="177"/>
      <c r="Y586" s="177"/>
      <c r="Z586" s="177"/>
      <c r="AA586" s="177"/>
      <c r="AB586" s="177"/>
      <c r="AC586" s="177"/>
      <c r="AD586" s="177"/>
      <c r="AE586" s="177"/>
      <c r="AF586" s="107"/>
      <c r="AG586" s="444">
        <f t="shared" si="32"/>
        <v>0</v>
      </c>
      <c r="AH586" s="177"/>
      <c r="AI586" s="177"/>
      <c r="AJ586" s="177"/>
      <c r="AK586" s="177"/>
      <c r="AL586" s="177"/>
      <c r="AM586" s="177"/>
      <c r="AN586" s="177"/>
      <c r="AO586" s="177"/>
      <c r="AP586" s="177"/>
      <c r="AQ586" s="177"/>
      <c r="AR586" s="177"/>
      <c r="AS586" s="107"/>
      <c r="AT586" s="444">
        <f t="shared" si="30"/>
        <v>0</v>
      </c>
      <c r="AU586" s="177"/>
      <c r="AV586" s="177"/>
      <c r="AW586" s="177"/>
      <c r="AX586" s="177"/>
      <c r="AY586" s="177"/>
      <c r="AZ586" s="177"/>
      <c r="BA586" s="177"/>
      <c r="BB586" s="177"/>
      <c r="BC586" s="177"/>
      <c r="BD586" s="177"/>
      <c r="BE586" s="228"/>
      <c r="BF586" s="237"/>
      <c r="BG586" s="229"/>
      <c r="BH586" s="229"/>
      <c r="BI586" s="108"/>
    </row>
    <row r="587" spans="1:61" s="100" customFormat="1" ht="15">
      <c r="A587" s="177"/>
      <c r="B587" s="177"/>
      <c r="C587" s="177"/>
      <c r="D587" s="177"/>
      <c r="E587" s="177"/>
      <c r="F587" s="177"/>
      <c r="G587" s="177"/>
      <c r="H587" s="177"/>
      <c r="I587" s="177"/>
      <c r="J587" s="177"/>
      <c r="K587" s="177"/>
      <c r="L587" s="177"/>
      <c r="M587" s="177"/>
      <c r="N587" s="177"/>
      <c r="O587" s="177"/>
      <c r="P587" s="177"/>
      <c r="Q587" s="177"/>
      <c r="R587" s="177"/>
      <c r="S587" s="107"/>
      <c r="T587" s="521">
        <f t="shared" si="31"/>
        <v>0</v>
      </c>
      <c r="U587" s="177"/>
      <c r="V587" s="177"/>
      <c r="W587" s="177"/>
      <c r="X587" s="177"/>
      <c r="Y587" s="177"/>
      <c r="Z587" s="177"/>
      <c r="AA587" s="177"/>
      <c r="AB587" s="177"/>
      <c r="AC587" s="177"/>
      <c r="AD587" s="177"/>
      <c r="AE587" s="177"/>
      <c r="AF587" s="107"/>
      <c r="AG587" s="444">
        <f t="shared" si="32"/>
        <v>0</v>
      </c>
      <c r="AH587" s="177"/>
      <c r="AI587" s="177"/>
      <c r="AJ587" s="177"/>
      <c r="AK587" s="177"/>
      <c r="AL587" s="177"/>
      <c r="AM587" s="177"/>
      <c r="AN587" s="177"/>
      <c r="AO587" s="177"/>
      <c r="AP587" s="177"/>
      <c r="AQ587" s="177"/>
      <c r="AR587" s="177"/>
      <c r="AS587" s="107"/>
      <c r="AT587" s="444">
        <f t="shared" si="30"/>
        <v>0</v>
      </c>
      <c r="AU587" s="177"/>
      <c r="AV587" s="177"/>
      <c r="AW587" s="177"/>
      <c r="AX587" s="177"/>
      <c r="AY587" s="177"/>
      <c r="AZ587" s="177"/>
      <c r="BA587" s="177"/>
      <c r="BB587" s="177"/>
      <c r="BC587" s="177"/>
      <c r="BD587" s="177"/>
      <c r="BE587" s="228"/>
      <c r="BF587" s="237"/>
      <c r="BG587" s="229"/>
      <c r="BH587" s="229"/>
      <c r="BI587" s="108"/>
    </row>
    <row r="588" spans="1:61" s="100" customFormat="1" ht="15">
      <c r="A588" s="177"/>
      <c r="B588" s="177"/>
      <c r="C588" s="177"/>
      <c r="D588" s="177"/>
      <c r="E588" s="177"/>
      <c r="F588" s="177"/>
      <c r="G588" s="177"/>
      <c r="H588" s="177"/>
      <c r="I588" s="177"/>
      <c r="J588" s="177"/>
      <c r="K588" s="177"/>
      <c r="L588" s="177"/>
      <c r="M588" s="177"/>
      <c r="N588" s="177"/>
      <c r="O588" s="177"/>
      <c r="P588" s="177"/>
      <c r="Q588" s="177"/>
      <c r="R588" s="177"/>
      <c r="S588" s="107"/>
      <c r="T588" s="521">
        <f t="shared" si="31"/>
        <v>0</v>
      </c>
      <c r="U588" s="177"/>
      <c r="V588" s="177"/>
      <c r="W588" s="177"/>
      <c r="X588" s="177"/>
      <c r="Y588" s="177"/>
      <c r="Z588" s="177"/>
      <c r="AA588" s="177"/>
      <c r="AB588" s="177"/>
      <c r="AC588" s="177"/>
      <c r="AD588" s="177"/>
      <c r="AE588" s="177"/>
      <c r="AF588" s="107"/>
      <c r="AG588" s="444">
        <f t="shared" si="32"/>
        <v>0</v>
      </c>
      <c r="AH588" s="177"/>
      <c r="AI588" s="177"/>
      <c r="AJ588" s="177"/>
      <c r="AK588" s="177"/>
      <c r="AL588" s="177"/>
      <c r="AM588" s="177"/>
      <c r="AN588" s="177"/>
      <c r="AO588" s="177"/>
      <c r="AP588" s="177"/>
      <c r="AQ588" s="177"/>
      <c r="AR588" s="177"/>
      <c r="AS588" s="107"/>
      <c r="AT588" s="444">
        <f t="shared" si="30"/>
        <v>0</v>
      </c>
      <c r="AU588" s="177"/>
      <c r="AV588" s="177"/>
      <c r="AW588" s="177"/>
      <c r="AX588" s="177"/>
      <c r="AY588" s="177"/>
      <c r="AZ588" s="177"/>
      <c r="BA588" s="177"/>
      <c r="BB588" s="177"/>
      <c r="BC588" s="177"/>
      <c r="BD588" s="177"/>
      <c r="BE588" s="228"/>
      <c r="BF588" s="237"/>
      <c r="BG588" s="229"/>
      <c r="BH588" s="229"/>
      <c r="BI588" s="108"/>
    </row>
    <row r="589" spans="1:61" s="100" customFormat="1" ht="15">
      <c r="A589" s="177"/>
      <c r="B589" s="177"/>
      <c r="C589" s="177"/>
      <c r="D589" s="177"/>
      <c r="E589" s="177"/>
      <c r="F589" s="177"/>
      <c r="G589" s="177"/>
      <c r="H589" s="177"/>
      <c r="I589" s="177"/>
      <c r="J589" s="177"/>
      <c r="K589" s="177"/>
      <c r="L589" s="177"/>
      <c r="M589" s="177"/>
      <c r="N589" s="177"/>
      <c r="O589" s="177"/>
      <c r="P589" s="177"/>
      <c r="Q589" s="177"/>
      <c r="R589" s="177"/>
      <c r="S589" s="107"/>
      <c r="T589" s="521">
        <f t="shared" si="31"/>
        <v>0</v>
      </c>
      <c r="U589" s="177"/>
      <c r="V589" s="177"/>
      <c r="W589" s="177"/>
      <c r="X589" s="177"/>
      <c r="Y589" s="177"/>
      <c r="Z589" s="177"/>
      <c r="AA589" s="177"/>
      <c r="AB589" s="177"/>
      <c r="AC589" s="177"/>
      <c r="AD589" s="177"/>
      <c r="AE589" s="177"/>
      <c r="AF589" s="107"/>
      <c r="AG589" s="444">
        <f t="shared" si="32"/>
        <v>0</v>
      </c>
      <c r="AH589" s="177"/>
      <c r="AI589" s="177"/>
      <c r="AJ589" s="177"/>
      <c r="AK589" s="177"/>
      <c r="AL589" s="177"/>
      <c r="AM589" s="177"/>
      <c r="AN589" s="177"/>
      <c r="AO589" s="177"/>
      <c r="AP589" s="177"/>
      <c r="AQ589" s="177"/>
      <c r="AR589" s="177"/>
      <c r="AS589" s="107"/>
      <c r="AT589" s="444">
        <f t="shared" si="30"/>
        <v>0</v>
      </c>
      <c r="AU589" s="177"/>
      <c r="AV589" s="177"/>
      <c r="AW589" s="177"/>
      <c r="AX589" s="177"/>
      <c r="AY589" s="177"/>
      <c r="AZ589" s="177"/>
      <c r="BA589" s="177"/>
      <c r="BB589" s="177"/>
      <c r="BC589" s="177"/>
      <c r="BD589" s="177"/>
      <c r="BE589" s="228"/>
      <c r="BF589" s="237"/>
      <c r="BG589" s="229"/>
      <c r="BH589" s="229"/>
      <c r="BI589" s="108"/>
    </row>
    <row r="590" spans="1:61" s="100" customFormat="1" ht="15">
      <c r="A590" s="177"/>
      <c r="B590" s="177"/>
      <c r="C590" s="177"/>
      <c r="D590" s="177"/>
      <c r="E590" s="177"/>
      <c r="F590" s="177"/>
      <c r="G590" s="177"/>
      <c r="H590" s="177"/>
      <c r="I590" s="177"/>
      <c r="J590" s="177"/>
      <c r="K590" s="177"/>
      <c r="L590" s="177"/>
      <c r="M590" s="177"/>
      <c r="N590" s="177"/>
      <c r="O590" s="177"/>
      <c r="P590" s="177"/>
      <c r="Q590" s="177"/>
      <c r="R590" s="177"/>
      <c r="S590" s="107"/>
      <c r="T590" s="521">
        <f t="shared" si="31"/>
        <v>0</v>
      </c>
      <c r="U590" s="177"/>
      <c r="V590" s="177"/>
      <c r="W590" s="177"/>
      <c r="X590" s="177"/>
      <c r="Y590" s="177"/>
      <c r="Z590" s="177"/>
      <c r="AA590" s="177"/>
      <c r="AB590" s="177"/>
      <c r="AC590" s="177"/>
      <c r="AD590" s="177"/>
      <c r="AE590" s="177"/>
      <c r="AF590" s="107"/>
      <c r="AG590" s="444">
        <f t="shared" si="32"/>
        <v>0</v>
      </c>
      <c r="AH590" s="177"/>
      <c r="AI590" s="177"/>
      <c r="AJ590" s="177"/>
      <c r="AK590" s="177"/>
      <c r="AL590" s="177"/>
      <c r="AM590" s="177"/>
      <c r="AN590" s="177"/>
      <c r="AO590" s="177"/>
      <c r="AP590" s="177"/>
      <c r="AQ590" s="177"/>
      <c r="AR590" s="177"/>
      <c r="AS590" s="107"/>
      <c r="AT590" s="444">
        <f t="shared" si="30"/>
        <v>0</v>
      </c>
      <c r="AU590" s="177"/>
      <c r="AV590" s="177"/>
      <c r="AW590" s="177"/>
      <c r="AX590" s="177"/>
      <c r="AY590" s="177"/>
      <c r="AZ590" s="177"/>
      <c r="BA590" s="177"/>
      <c r="BB590" s="177"/>
      <c r="BC590" s="177"/>
      <c r="BD590" s="177"/>
      <c r="BE590" s="228"/>
      <c r="BF590" s="237"/>
      <c r="BG590" s="229"/>
      <c r="BH590" s="229"/>
      <c r="BI590" s="108"/>
    </row>
    <row r="591" spans="1:61" s="100" customFormat="1" ht="15">
      <c r="A591" s="177"/>
      <c r="B591" s="177"/>
      <c r="C591" s="177"/>
      <c r="D591" s="177"/>
      <c r="E591" s="177"/>
      <c r="F591" s="177"/>
      <c r="G591" s="177"/>
      <c r="H591" s="177"/>
      <c r="I591" s="177"/>
      <c r="J591" s="177"/>
      <c r="K591" s="177"/>
      <c r="L591" s="177"/>
      <c r="M591" s="177"/>
      <c r="N591" s="177"/>
      <c r="O591" s="177"/>
      <c r="P591" s="177"/>
      <c r="Q591" s="177"/>
      <c r="R591" s="177"/>
      <c r="S591" s="107"/>
      <c r="T591" s="521">
        <f t="shared" si="31"/>
        <v>0</v>
      </c>
      <c r="U591" s="177"/>
      <c r="V591" s="177"/>
      <c r="W591" s="177"/>
      <c r="X591" s="177"/>
      <c r="Y591" s="177"/>
      <c r="Z591" s="177"/>
      <c r="AA591" s="177"/>
      <c r="AB591" s="177"/>
      <c r="AC591" s="177"/>
      <c r="AD591" s="177"/>
      <c r="AE591" s="177"/>
      <c r="AF591" s="107"/>
      <c r="AG591" s="444">
        <f t="shared" si="32"/>
        <v>0</v>
      </c>
      <c r="AH591" s="177"/>
      <c r="AI591" s="177"/>
      <c r="AJ591" s="177"/>
      <c r="AK591" s="177"/>
      <c r="AL591" s="177"/>
      <c r="AM591" s="177"/>
      <c r="AN591" s="177"/>
      <c r="AO591" s="177"/>
      <c r="AP591" s="177"/>
      <c r="AQ591" s="177"/>
      <c r="AR591" s="177"/>
      <c r="AS591" s="107"/>
      <c r="AT591" s="444">
        <f t="shared" si="30"/>
        <v>0</v>
      </c>
      <c r="AU591" s="177"/>
      <c r="AV591" s="177"/>
      <c r="AW591" s="177"/>
      <c r="AX591" s="177"/>
      <c r="AY591" s="177"/>
      <c r="AZ591" s="177"/>
      <c r="BA591" s="177"/>
      <c r="BB591" s="177"/>
      <c r="BC591" s="177"/>
      <c r="BD591" s="177"/>
      <c r="BE591" s="228"/>
      <c r="BF591" s="237"/>
      <c r="BG591" s="229"/>
      <c r="BH591" s="229"/>
      <c r="BI591" s="108"/>
    </row>
    <row r="592" spans="1:61" s="100" customFormat="1" ht="15">
      <c r="A592" s="177"/>
      <c r="B592" s="177"/>
      <c r="C592" s="177"/>
      <c r="D592" s="177"/>
      <c r="E592" s="177"/>
      <c r="F592" s="177"/>
      <c r="G592" s="177"/>
      <c r="H592" s="177"/>
      <c r="I592" s="177"/>
      <c r="J592" s="177"/>
      <c r="K592" s="177"/>
      <c r="L592" s="177"/>
      <c r="M592" s="177"/>
      <c r="N592" s="177"/>
      <c r="O592" s="177"/>
      <c r="P592" s="177"/>
      <c r="Q592" s="177"/>
      <c r="R592" s="177"/>
      <c r="S592" s="107"/>
      <c r="T592" s="521">
        <f t="shared" si="31"/>
        <v>0</v>
      </c>
      <c r="U592" s="177"/>
      <c r="V592" s="177"/>
      <c r="W592" s="177"/>
      <c r="X592" s="177"/>
      <c r="Y592" s="177"/>
      <c r="Z592" s="177"/>
      <c r="AA592" s="177"/>
      <c r="AB592" s="177"/>
      <c r="AC592" s="177"/>
      <c r="AD592" s="177"/>
      <c r="AE592" s="177"/>
      <c r="AF592" s="107"/>
      <c r="AG592" s="444">
        <f t="shared" si="32"/>
        <v>0</v>
      </c>
      <c r="AH592" s="177"/>
      <c r="AI592" s="177"/>
      <c r="AJ592" s="177"/>
      <c r="AK592" s="177"/>
      <c r="AL592" s="177"/>
      <c r="AM592" s="177"/>
      <c r="AN592" s="177"/>
      <c r="AO592" s="177"/>
      <c r="AP592" s="177"/>
      <c r="AQ592" s="177"/>
      <c r="AR592" s="177"/>
      <c r="AS592" s="107"/>
      <c r="AT592" s="444">
        <f t="shared" si="30"/>
        <v>0</v>
      </c>
      <c r="AU592" s="177"/>
      <c r="AV592" s="177"/>
      <c r="AW592" s="177"/>
      <c r="AX592" s="177"/>
      <c r="AY592" s="177"/>
      <c r="AZ592" s="177"/>
      <c r="BA592" s="177"/>
      <c r="BB592" s="177"/>
      <c r="BC592" s="177"/>
      <c r="BD592" s="177"/>
      <c r="BE592" s="228"/>
      <c r="BF592" s="237"/>
      <c r="BG592" s="229"/>
      <c r="BH592" s="229"/>
      <c r="BI592" s="108"/>
    </row>
    <row r="593" spans="1:61" s="100" customFormat="1" ht="15">
      <c r="A593" s="177"/>
      <c r="B593" s="177"/>
      <c r="C593" s="177"/>
      <c r="D593" s="177"/>
      <c r="E593" s="177"/>
      <c r="F593" s="177"/>
      <c r="G593" s="177"/>
      <c r="H593" s="177"/>
      <c r="I593" s="177"/>
      <c r="J593" s="177"/>
      <c r="K593" s="177"/>
      <c r="L593" s="177"/>
      <c r="M593" s="177"/>
      <c r="N593" s="177"/>
      <c r="O593" s="177"/>
      <c r="P593" s="177"/>
      <c r="Q593" s="177"/>
      <c r="R593" s="177"/>
      <c r="S593" s="107"/>
      <c r="T593" s="521">
        <f t="shared" si="31"/>
        <v>0</v>
      </c>
      <c r="U593" s="177"/>
      <c r="V593" s="177"/>
      <c r="W593" s="177"/>
      <c r="X593" s="177"/>
      <c r="Y593" s="177"/>
      <c r="Z593" s="177"/>
      <c r="AA593" s="177"/>
      <c r="AB593" s="177"/>
      <c r="AC593" s="177"/>
      <c r="AD593" s="177"/>
      <c r="AE593" s="177"/>
      <c r="AF593" s="107"/>
      <c r="AG593" s="444">
        <f t="shared" si="32"/>
        <v>0</v>
      </c>
      <c r="AH593" s="177"/>
      <c r="AI593" s="177"/>
      <c r="AJ593" s="177"/>
      <c r="AK593" s="177"/>
      <c r="AL593" s="177"/>
      <c r="AM593" s="177"/>
      <c r="AN593" s="177"/>
      <c r="AO593" s="177"/>
      <c r="AP593" s="177"/>
      <c r="AQ593" s="177"/>
      <c r="AR593" s="177"/>
      <c r="AS593" s="107"/>
      <c r="AT593" s="444">
        <f t="shared" si="30"/>
        <v>0</v>
      </c>
      <c r="AU593" s="177"/>
      <c r="AV593" s="177"/>
      <c r="AW593" s="177"/>
      <c r="AX593" s="177"/>
      <c r="AY593" s="177"/>
      <c r="AZ593" s="177"/>
      <c r="BA593" s="177"/>
      <c r="BB593" s="177"/>
      <c r="BC593" s="177"/>
      <c r="BD593" s="177"/>
      <c r="BE593" s="228"/>
      <c r="BF593" s="237"/>
      <c r="BG593" s="229"/>
      <c r="BH593" s="229"/>
      <c r="BI593" s="108"/>
    </row>
    <row r="594" spans="1:61" s="100" customFormat="1" ht="15">
      <c r="A594" s="177"/>
      <c r="B594" s="177"/>
      <c r="C594" s="177"/>
      <c r="D594" s="177"/>
      <c r="E594" s="177"/>
      <c r="F594" s="177"/>
      <c r="G594" s="177"/>
      <c r="H594" s="177"/>
      <c r="I594" s="177"/>
      <c r="J594" s="177"/>
      <c r="K594" s="177"/>
      <c r="L594" s="177"/>
      <c r="M594" s="177"/>
      <c r="N594" s="177"/>
      <c r="O594" s="177"/>
      <c r="P594" s="177"/>
      <c r="Q594" s="177"/>
      <c r="R594" s="177"/>
      <c r="S594" s="107"/>
      <c r="T594" s="521">
        <f t="shared" si="31"/>
        <v>0</v>
      </c>
      <c r="U594" s="177"/>
      <c r="V594" s="177"/>
      <c r="W594" s="177"/>
      <c r="X594" s="177"/>
      <c r="Y594" s="177"/>
      <c r="Z594" s="177"/>
      <c r="AA594" s="177"/>
      <c r="AB594" s="177"/>
      <c r="AC594" s="177"/>
      <c r="AD594" s="177"/>
      <c r="AE594" s="177"/>
      <c r="AF594" s="107"/>
      <c r="AG594" s="444">
        <f t="shared" si="32"/>
        <v>0</v>
      </c>
      <c r="AH594" s="177"/>
      <c r="AI594" s="177"/>
      <c r="AJ594" s="177"/>
      <c r="AK594" s="177"/>
      <c r="AL594" s="177"/>
      <c r="AM594" s="177"/>
      <c r="AN594" s="177"/>
      <c r="AO594" s="177"/>
      <c r="AP594" s="177"/>
      <c r="AQ594" s="177"/>
      <c r="AR594" s="177"/>
      <c r="AS594" s="107"/>
      <c r="AT594" s="444">
        <f t="shared" si="30"/>
        <v>0</v>
      </c>
      <c r="AU594" s="177"/>
      <c r="AV594" s="177"/>
      <c r="AW594" s="177"/>
      <c r="AX594" s="177"/>
      <c r="AY594" s="177"/>
      <c r="AZ594" s="177"/>
      <c r="BA594" s="177"/>
      <c r="BB594" s="177"/>
      <c r="BC594" s="177"/>
      <c r="BD594" s="177"/>
      <c r="BE594" s="228"/>
      <c r="BF594" s="237"/>
      <c r="BG594" s="229"/>
      <c r="BH594" s="229"/>
      <c r="BI594" s="108"/>
    </row>
    <row r="595" spans="1:61" s="100" customFormat="1" ht="15">
      <c r="A595" s="177"/>
      <c r="B595" s="177"/>
      <c r="C595" s="177"/>
      <c r="D595" s="177"/>
      <c r="E595" s="177"/>
      <c r="F595" s="177"/>
      <c r="G595" s="177"/>
      <c r="H595" s="177"/>
      <c r="I595" s="177"/>
      <c r="J595" s="177"/>
      <c r="K595" s="177"/>
      <c r="L595" s="177"/>
      <c r="M595" s="177"/>
      <c r="N595" s="177"/>
      <c r="O595" s="177"/>
      <c r="P595" s="177"/>
      <c r="Q595" s="177"/>
      <c r="R595" s="177"/>
      <c r="S595" s="107"/>
      <c r="T595" s="521">
        <f t="shared" si="31"/>
        <v>0</v>
      </c>
      <c r="U595" s="177"/>
      <c r="V595" s="177"/>
      <c r="W595" s="177"/>
      <c r="X595" s="177"/>
      <c r="Y595" s="177"/>
      <c r="Z595" s="177"/>
      <c r="AA595" s="177"/>
      <c r="AB595" s="177"/>
      <c r="AC595" s="177"/>
      <c r="AD595" s="177"/>
      <c r="AE595" s="177"/>
      <c r="AF595" s="107"/>
      <c r="AG595" s="444">
        <f t="shared" si="32"/>
        <v>0</v>
      </c>
      <c r="AH595" s="177"/>
      <c r="AI595" s="177"/>
      <c r="AJ595" s="177"/>
      <c r="AK595" s="177"/>
      <c r="AL595" s="177"/>
      <c r="AM595" s="177"/>
      <c r="AN595" s="177"/>
      <c r="AO595" s="177"/>
      <c r="AP595" s="177"/>
      <c r="AQ595" s="177"/>
      <c r="AR595" s="177"/>
      <c r="AS595" s="107"/>
      <c r="AT595" s="444">
        <f t="shared" si="30"/>
        <v>0</v>
      </c>
      <c r="AU595" s="177"/>
      <c r="AV595" s="177"/>
      <c r="AW595" s="177"/>
      <c r="AX595" s="177"/>
      <c r="AY595" s="177"/>
      <c r="AZ595" s="177"/>
      <c r="BA595" s="177"/>
      <c r="BB595" s="177"/>
      <c r="BC595" s="177"/>
      <c r="BD595" s="177"/>
      <c r="BE595" s="228"/>
      <c r="BF595" s="237"/>
      <c r="BG595" s="229"/>
      <c r="BH595" s="229"/>
      <c r="BI595" s="108"/>
    </row>
    <row r="596" spans="1:61" s="100" customFormat="1" ht="15">
      <c r="A596" s="177"/>
      <c r="B596" s="177"/>
      <c r="C596" s="177"/>
      <c r="D596" s="177"/>
      <c r="E596" s="177"/>
      <c r="F596" s="177"/>
      <c r="G596" s="177"/>
      <c r="H596" s="177"/>
      <c r="I596" s="177"/>
      <c r="J596" s="177"/>
      <c r="K596" s="177"/>
      <c r="L596" s="177"/>
      <c r="M596" s="177"/>
      <c r="N596" s="177"/>
      <c r="O596" s="177"/>
      <c r="P596" s="177"/>
      <c r="Q596" s="177"/>
      <c r="R596" s="177"/>
      <c r="S596" s="107"/>
      <c r="T596" s="521">
        <f t="shared" si="31"/>
        <v>0</v>
      </c>
      <c r="U596" s="177"/>
      <c r="V596" s="177"/>
      <c r="W596" s="177"/>
      <c r="X596" s="177"/>
      <c r="Y596" s="177"/>
      <c r="Z596" s="177"/>
      <c r="AA596" s="177"/>
      <c r="AB596" s="177"/>
      <c r="AC596" s="177"/>
      <c r="AD596" s="177"/>
      <c r="AE596" s="177"/>
      <c r="AF596" s="107"/>
      <c r="AG596" s="444">
        <f t="shared" si="32"/>
        <v>0</v>
      </c>
      <c r="AH596" s="177"/>
      <c r="AI596" s="177"/>
      <c r="AJ596" s="177"/>
      <c r="AK596" s="177"/>
      <c r="AL596" s="177"/>
      <c r="AM596" s="177"/>
      <c r="AN596" s="177"/>
      <c r="AO596" s="177"/>
      <c r="AP596" s="177"/>
      <c r="AQ596" s="177"/>
      <c r="AR596" s="177"/>
      <c r="AS596" s="107"/>
      <c r="AT596" s="444">
        <f t="shared" si="30"/>
        <v>0</v>
      </c>
      <c r="AU596" s="177"/>
      <c r="AV596" s="177"/>
      <c r="AW596" s="177"/>
      <c r="AX596" s="177"/>
      <c r="AY596" s="177"/>
      <c r="AZ596" s="177"/>
      <c r="BA596" s="177"/>
      <c r="BB596" s="177"/>
      <c r="BC596" s="177"/>
      <c r="BD596" s="177"/>
      <c r="BE596" s="228"/>
      <c r="BF596" s="237"/>
      <c r="BG596" s="229"/>
      <c r="BH596" s="229"/>
      <c r="BI596" s="108"/>
    </row>
    <row r="597" spans="1:61" s="100" customFormat="1" ht="15">
      <c r="A597" s="177"/>
      <c r="B597" s="177"/>
      <c r="C597" s="177"/>
      <c r="D597" s="177"/>
      <c r="E597" s="177"/>
      <c r="F597" s="177"/>
      <c r="G597" s="177"/>
      <c r="H597" s="177"/>
      <c r="I597" s="177"/>
      <c r="J597" s="177"/>
      <c r="K597" s="177"/>
      <c r="L597" s="177"/>
      <c r="M597" s="177"/>
      <c r="N597" s="177"/>
      <c r="O597" s="177"/>
      <c r="P597" s="177"/>
      <c r="Q597" s="177"/>
      <c r="R597" s="177"/>
      <c r="S597" s="107"/>
      <c r="T597" s="521">
        <f t="shared" si="31"/>
        <v>0</v>
      </c>
      <c r="U597" s="177"/>
      <c r="V597" s="177"/>
      <c r="W597" s="177"/>
      <c r="X597" s="177"/>
      <c r="Y597" s="177"/>
      <c r="Z597" s="177"/>
      <c r="AA597" s="177"/>
      <c r="AB597" s="177"/>
      <c r="AC597" s="177"/>
      <c r="AD597" s="177"/>
      <c r="AE597" s="177"/>
      <c r="AF597" s="107"/>
      <c r="AG597" s="444">
        <f t="shared" si="32"/>
        <v>0</v>
      </c>
      <c r="AH597" s="177"/>
      <c r="AI597" s="177"/>
      <c r="AJ597" s="177"/>
      <c r="AK597" s="177"/>
      <c r="AL597" s="177"/>
      <c r="AM597" s="177"/>
      <c r="AN597" s="177"/>
      <c r="AO597" s="177"/>
      <c r="AP597" s="177"/>
      <c r="AQ597" s="177"/>
      <c r="AR597" s="177"/>
      <c r="AS597" s="107"/>
      <c r="AT597" s="444">
        <f t="shared" si="30"/>
        <v>0</v>
      </c>
      <c r="AU597" s="177"/>
      <c r="AV597" s="177"/>
      <c r="AW597" s="177"/>
      <c r="AX597" s="177"/>
      <c r="AY597" s="177"/>
      <c r="AZ597" s="177"/>
      <c r="BA597" s="177"/>
      <c r="BB597" s="177"/>
      <c r="BC597" s="177"/>
      <c r="BD597" s="177"/>
      <c r="BE597" s="228"/>
      <c r="BF597" s="237"/>
      <c r="BG597" s="229"/>
      <c r="BH597" s="229"/>
      <c r="BI597" s="108"/>
    </row>
    <row r="598" spans="1:61" s="100" customFormat="1" ht="15">
      <c r="A598" s="177"/>
      <c r="B598" s="177"/>
      <c r="C598" s="177"/>
      <c r="D598" s="177"/>
      <c r="E598" s="177"/>
      <c r="F598" s="177"/>
      <c r="G598" s="177"/>
      <c r="H598" s="177"/>
      <c r="I598" s="177"/>
      <c r="J598" s="177"/>
      <c r="K598" s="177"/>
      <c r="L598" s="177"/>
      <c r="M598" s="177"/>
      <c r="N598" s="177"/>
      <c r="O598" s="177"/>
      <c r="P598" s="177"/>
      <c r="Q598" s="177"/>
      <c r="R598" s="177"/>
      <c r="S598" s="107"/>
      <c r="T598" s="521">
        <f t="shared" si="31"/>
        <v>0</v>
      </c>
      <c r="U598" s="177"/>
      <c r="V598" s="177"/>
      <c r="W598" s="177"/>
      <c r="X598" s="177"/>
      <c r="Y598" s="177"/>
      <c r="Z598" s="177"/>
      <c r="AA598" s="177"/>
      <c r="AB598" s="177"/>
      <c r="AC598" s="177"/>
      <c r="AD598" s="177"/>
      <c r="AE598" s="177"/>
      <c r="AF598" s="107"/>
      <c r="AG598" s="444">
        <f t="shared" si="32"/>
        <v>0</v>
      </c>
      <c r="AH598" s="177"/>
      <c r="AI598" s="177"/>
      <c r="AJ598" s="177"/>
      <c r="AK598" s="177"/>
      <c r="AL598" s="177"/>
      <c r="AM598" s="177"/>
      <c r="AN598" s="177"/>
      <c r="AO598" s="177"/>
      <c r="AP598" s="177"/>
      <c r="AQ598" s="177"/>
      <c r="AR598" s="177"/>
      <c r="AS598" s="107"/>
      <c r="AT598" s="444">
        <f t="shared" si="30"/>
        <v>0</v>
      </c>
      <c r="AU598" s="177"/>
      <c r="AV598" s="177"/>
      <c r="AW598" s="177"/>
      <c r="AX598" s="177"/>
      <c r="AY598" s="177"/>
      <c r="AZ598" s="177"/>
      <c r="BA598" s="177"/>
      <c r="BB598" s="177"/>
      <c r="BC598" s="177"/>
      <c r="BD598" s="177"/>
      <c r="BE598" s="228"/>
      <c r="BF598" s="237"/>
      <c r="BG598" s="229"/>
      <c r="BH598" s="229"/>
      <c r="BI598" s="108"/>
    </row>
    <row r="599" spans="1:61" s="100" customFormat="1" ht="15">
      <c r="A599" s="177"/>
      <c r="B599" s="177"/>
      <c r="C599" s="177"/>
      <c r="D599" s="177"/>
      <c r="E599" s="177"/>
      <c r="F599" s="177"/>
      <c r="G599" s="177"/>
      <c r="H599" s="177"/>
      <c r="I599" s="177"/>
      <c r="J599" s="177"/>
      <c r="K599" s="177"/>
      <c r="L599" s="177"/>
      <c r="M599" s="177"/>
      <c r="N599" s="177"/>
      <c r="O599" s="177"/>
      <c r="P599" s="177"/>
      <c r="Q599" s="177"/>
      <c r="R599" s="177"/>
      <c r="S599" s="107"/>
      <c r="T599" s="521">
        <f t="shared" si="31"/>
        <v>0</v>
      </c>
      <c r="U599" s="177"/>
      <c r="V599" s="177"/>
      <c r="W599" s="177"/>
      <c r="X599" s="177"/>
      <c r="Y599" s="177"/>
      <c r="Z599" s="177"/>
      <c r="AA599" s="177"/>
      <c r="AB599" s="177"/>
      <c r="AC599" s="177"/>
      <c r="AD599" s="177"/>
      <c r="AE599" s="177"/>
      <c r="AF599" s="107"/>
      <c r="AG599" s="444">
        <f t="shared" si="32"/>
        <v>0</v>
      </c>
      <c r="AH599" s="177"/>
      <c r="AI599" s="177"/>
      <c r="AJ599" s="177"/>
      <c r="AK599" s="177"/>
      <c r="AL599" s="177"/>
      <c r="AM599" s="177"/>
      <c r="AN599" s="177"/>
      <c r="AO599" s="177"/>
      <c r="AP599" s="177"/>
      <c r="AQ599" s="177"/>
      <c r="AR599" s="177"/>
      <c r="AS599" s="107"/>
      <c r="AT599" s="444">
        <f t="shared" si="30"/>
        <v>0</v>
      </c>
      <c r="AU599" s="177"/>
      <c r="AV599" s="177"/>
      <c r="AW599" s="177"/>
      <c r="AX599" s="177"/>
      <c r="AY599" s="177"/>
      <c r="AZ599" s="177"/>
      <c r="BA599" s="177"/>
      <c r="BB599" s="177"/>
      <c r="BC599" s="177"/>
      <c r="BD599" s="177"/>
      <c r="BE599" s="228"/>
      <c r="BF599" s="237"/>
      <c r="BG599" s="229"/>
      <c r="BH599" s="229"/>
      <c r="BI599" s="108"/>
    </row>
    <row r="600" spans="1:61" s="100" customFormat="1" ht="15">
      <c r="A600" s="177"/>
      <c r="B600" s="177"/>
      <c r="C600" s="177"/>
      <c r="D600" s="177"/>
      <c r="E600" s="177"/>
      <c r="F600" s="177"/>
      <c r="G600" s="177"/>
      <c r="H600" s="177"/>
      <c r="I600" s="177"/>
      <c r="J600" s="177"/>
      <c r="K600" s="177"/>
      <c r="L600" s="177"/>
      <c r="M600" s="177"/>
      <c r="N600" s="177"/>
      <c r="O600" s="177"/>
      <c r="P600" s="177"/>
      <c r="Q600" s="177"/>
      <c r="R600" s="177"/>
      <c r="S600" s="107"/>
      <c r="T600" s="521">
        <f t="shared" si="31"/>
        <v>0</v>
      </c>
      <c r="U600" s="177"/>
      <c r="V600" s="177"/>
      <c r="W600" s="177"/>
      <c r="X600" s="177"/>
      <c r="Y600" s="177"/>
      <c r="Z600" s="177"/>
      <c r="AA600" s="177"/>
      <c r="AB600" s="177"/>
      <c r="AC600" s="177"/>
      <c r="AD600" s="177"/>
      <c r="AE600" s="177"/>
      <c r="AF600" s="107"/>
      <c r="AG600" s="444">
        <f t="shared" si="32"/>
        <v>0</v>
      </c>
      <c r="AH600" s="177"/>
      <c r="AI600" s="177"/>
      <c r="AJ600" s="177"/>
      <c r="AK600" s="177"/>
      <c r="AL600" s="177"/>
      <c r="AM600" s="177"/>
      <c r="AN600" s="177"/>
      <c r="AO600" s="177"/>
      <c r="AP600" s="177"/>
      <c r="AQ600" s="177"/>
      <c r="AR600" s="177"/>
      <c r="AS600" s="107"/>
      <c r="AT600" s="444">
        <f t="shared" si="30"/>
        <v>0</v>
      </c>
      <c r="AU600" s="177"/>
      <c r="AV600" s="177"/>
      <c r="AW600" s="177"/>
      <c r="AX600" s="177"/>
      <c r="AY600" s="177"/>
      <c r="AZ600" s="177"/>
      <c r="BA600" s="177"/>
      <c r="BB600" s="177"/>
      <c r="BC600" s="177"/>
      <c r="BD600" s="177"/>
      <c r="BE600" s="228"/>
      <c r="BF600" s="237"/>
      <c r="BG600" s="229"/>
      <c r="BH600" s="229"/>
      <c r="BI600" s="108"/>
    </row>
    <row r="601" spans="1:61" ht="15">
      <c r="A601" s="177"/>
      <c r="B601" s="177"/>
      <c r="C601" s="177"/>
      <c r="D601" s="177"/>
      <c r="E601" s="177"/>
      <c r="F601" s="177"/>
      <c r="G601" s="177"/>
      <c r="H601" s="177"/>
      <c r="I601" s="177"/>
      <c r="J601" s="177"/>
      <c r="K601" s="177"/>
      <c r="L601" s="177"/>
      <c r="M601" s="177"/>
      <c r="N601" s="177"/>
      <c r="O601" s="177"/>
      <c r="P601" s="177"/>
      <c r="Q601" s="177"/>
      <c r="R601" s="177"/>
      <c r="S601" s="107"/>
      <c r="T601" s="521">
        <f t="shared" si="31"/>
        <v>0</v>
      </c>
      <c r="U601" s="177"/>
      <c r="V601" s="177"/>
      <c r="W601" s="177"/>
      <c r="X601" s="177"/>
      <c r="Y601" s="177"/>
      <c r="Z601" s="177"/>
      <c r="AA601" s="177"/>
      <c r="AB601" s="177"/>
      <c r="AC601" s="177"/>
      <c r="AD601" s="177"/>
      <c r="AE601" s="177"/>
      <c r="AF601" s="107"/>
      <c r="AG601" s="444">
        <f t="shared" si="32"/>
        <v>0</v>
      </c>
      <c r="AH601" s="177"/>
      <c r="AI601" s="177"/>
      <c r="AJ601" s="177"/>
      <c r="AK601" s="177"/>
      <c r="AL601" s="177"/>
      <c r="AM601" s="177"/>
      <c r="AN601" s="177"/>
      <c r="AO601" s="177"/>
      <c r="AP601" s="177"/>
      <c r="AQ601" s="177"/>
      <c r="AR601" s="177"/>
      <c r="AS601" s="107"/>
      <c r="AT601" s="444">
        <f t="shared" si="30"/>
        <v>0</v>
      </c>
      <c r="AU601" s="177"/>
      <c r="AV601" s="177"/>
      <c r="AW601" s="177"/>
      <c r="AX601" s="177"/>
      <c r="AY601" s="177"/>
      <c r="AZ601" s="177"/>
      <c r="BA601" s="177"/>
      <c r="BB601" s="177"/>
      <c r="BC601" s="177"/>
      <c r="BD601" s="177"/>
      <c r="BE601" s="228"/>
      <c r="BF601" s="237"/>
      <c r="BG601" s="229"/>
      <c r="BH601" s="229"/>
      <c r="BI601" s="108"/>
    </row>
    <row r="602" spans="1:61" ht="15">
      <c r="A602" s="177"/>
      <c r="B602" s="177"/>
      <c r="C602" s="177"/>
      <c r="D602" s="177"/>
      <c r="E602" s="177"/>
      <c r="F602" s="177"/>
      <c r="G602" s="177"/>
      <c r="H602" s="177"/>
      <c r="I602" s="177"/>
      <c r="J602" s="177"/>
      <c r="K602" s="177"/>
      <c r="L602" s="177"/>
      <c r="M602" s="177"/>
      <c r="N602" s="177"/>
      <c r="O602" s="177"/>
      <c r="P602" s="177"/>
      <c r="Q602" s="177"/>
      <c r="R602" s="177"/>
      <c r="S602" s="107"/>
      <c r="T602" s="521">
        <f t="shared" si="31"/>
        <v>0</v>
      </c>
      <c r="U602" s="177"/>
      <c r="V602" s="177"/>
      <c r="W602" s="177"/>
      <c r="X602" s="177"/>
      <c r="Y602" s="177"/>
      <c r="Z602" s="177"/>
      <c r="AA602" s="177"/>
      <c r="AB602" s="177"/>
      <c r="AC602" s="177"/>
      <c r="AD602" s="177"/>
      <c r="AE602" s="177"/>
      <c r="AF602" s="107"/>
      <c r="AG602" s="444">
        <f t="shared" si="32"/>
        <v>0</v>
      </c>
      <c r="AH602" s="177"/>
      <c r="AI602" s="177"/>
      <c r="AJ602" s="177"/>
      <c r="AK602" s="177"/>
      <c r="AL602" s="177"/>
      <c r="AM602" s="177"/>
      <c r="AN602" s="177"/>
      <c r="AO602" s="177"/>
      <c r="AP602" s="177"/>
      <c r="AQ602" s="177"/>
      <c r="AR602" s="177"/>
      <c r="AS602" s="107"/>
      <c r="AT602" s="444">
        <f t="shared" si="30"/>
        <v>0</v>
      </c>
      <c r="AU602" s="177"/>
      <c r="AV602" s="177"/>
      <c r="AW602" s="177"/>
      <c r="AX602" s="177"/>
      <c r="AY602" s="177"/>
      <c r="AZ602" s="177"/>
      <c r="BA602" s="177"/>
      <c r="BB602" s="177"/>
      <c r="BC602" s="177"/>
      <c r="BD602" s="177"/>
      <c r="BE602" s="228"/>
      <c r="BF602" s="237"/>
      <c r="BG602" s="229"/>
      <c r="BH602" s="229"/>
      <c r="BI602" s="108"/>
    </row>
    <row r="603" spans="1:61" ht="15">
      <c r="A603" s="177"/>
      <c r="B603" s="177"/>
      <c r="C603" s="177"/>
      <c r="D603" s="177"/>
      <c r="E603" s="177"/>
      <c r="F603" s="177"/>
      <c r="G603" s="177"/>
      <c r="H603" s="177"/>
      <c r="I603" s="177"/>
      <c r="J603" s="177"/>
      <c r="K603" s="177"/>
      <c r="L603" s="177"/>
      <c r="M603" s="177"/>
      <c r="N603" s="177"/>
      <c r="O603" s="177"/>
      <c r="P603" s="177"/>
      <c r="Q603" s="177"/>
      <c r="R603" s="177"/>
      <c r="S603" s="107"/>
      <c r="T603" s="521">
        <f t="shared" si="31"/>
        <v>0</v>
      </c>
      <c r="U603" s="177"/>
      <c r="V603" s="177"/>
      <c r="W603" s="177"/>
      <c r="X603" s="177"/>
      <c r="Y603" s="177"/>
      <c r="Z603" s="177"/>
      <c r="AA603" s="177"/>
      <c r="AB603" s="177"/>
      <c r="AC603" s="177"/>
      <c r="AD603" s="177"/>
      <c r="AE603" s="177"/>
      <c r="AF603" s="107"/>
      <c r="AG603" s="444">
        <f t="shared" si="32"/>
        <v>0</v>
      </c>
      <c r="AH603" s="177"/>
      <c r="AI603" s="177"/>
      <c r="AJ603" s="177"/>
      <c r="AK603" s="177"/>
      <c r="AL603" s="177"/>
      <c r="AM603" s="177"/>
      <c r="AN603" s="177"/>
      <c r="AO603" s="177"/>
      <c r="AP603" s="177"/>
      <c r="AQ603" s="177"/>
      <c r="AR603" s="177"/>
      <c r="AS603" s="107"/>
      <c r="AT603" s="444">
        <f t="shared" si="30"/>
        <v>0</v>
      </c>
      <c r="AU603" s="177"/>
      <c r="AV603" s="177"/>
      <c r="AW603" s="177"/>
      <c r="AX603" s="177"/>
      <c r="AY603" s="177"/>
      <c r="AZ603" s="177"/>
      <c r="BA603" s="177"/>
      <c r="BB603" s="177"/>
      <c r="BC603" s="177"/>
      <c r="BD603" s="177"/>
      <c r="BE603" s="228"/>
      <c r="BF603" s="237"/>
      <c r="BG603" s="229"/>
      <c r="BH603" s="229"/>
      <c r="BI603" s="108"/>
    </row>
    <row r="604" spans="1:61" ht="15">
      <c r="A604" s="177"/>
      <c r="B604" s="177"/>
      <c r="C604" s="177"/>
      <c r="D604" s="177"/>
      <c r="E604" s="177"/>
      <c r="F604" s="177"/>
      <c r="G604" s="177"/>
      <c r="H604" s="177"/>
      <c r="I604" s="177"/>
      <c r="J604" s="177"/>
      <c r="K604" s="177"/>
      <c r="L604" s="177"/>
      <c r="M604" s="177"/>
      <c r="N604" s="177"/>
      <c r="O604" s="177"/>
      <c r="P604" s="177"/>
      <c r="Q604" s="177"/>
      <c r="R604" s="177"/>
      <c r="S604" s="107"/>
      <c r="T604" s="521">
        <f t="shared" si="31"/>
        <v>0</v>
      </c>
      <c r="U604" s="177"/>
      <c r="V604" s="177"/>
      <c r="W604" s="177"/>
      <c r="X604" s="177"/>
      <c r="Y604" s="177"/>
      <c r="Z604" s="177"/>
      <c r="AA604" s="177"/>
      <c r="AB604" s="177"/>
      <c r="AC604" s="177"/>
      <c r="AD604" s="177"/>
      <c r="AE604" s="177"/>
      <c r="AF604" s="107"/>
      <c r="AG604" s="444">
        <f t="shared" si="32"/>
        <v>0</v>
      </c>
      <c r="AH604" s="177"/>
      <c r="AI604" s="177"/>
      <c r="AJ604" s="177"/>
      <c r="AK604" s="177"/>
      <c r="AL604" s="177"/>
      <c r="AM604" s="177"/>
      <c r="AN604" s="177"/>
      <c r="AO604" s="177"/>
      <c r="AP604" s="177"/>
      <c r="AQ604" s="177"/>
      <c r="AR604" s="177"/>
      <c r="AS604" s="107"/>
      <c r="AT604" s="444">
        <f t="shared" si="30"/>
        <v>0</v>
      </c>
      <c r="AU604" s="177"/>
      <c r="AV604" s="177"/>
      <c r="AW604" s="177"/>
      <c r="AX604" s="177"/>
      <c r="AY604" s="177"/>
      <c r="AZ604" s="177"/>
      <c r="BA604" s="177"/>
      <c r="BB604" s="177"/>
      <c r="BC604" s="177"/>
      <c r="BD604" s="177"/>
      <c r="BE604" s="228"/>
      <c r="BF604" s="237"/>
      <c r="BG604" s="229"/>
      <c r="BH604" s="229"/>
      <c r="BI604" s="108"/>
    </row>
    <row r="605" spans="1:61" ht="15">
      <c r="A605" s="177"/>
      <c r="B605" s="177"/>
      <c r="C605" s="177"/>
      <c r="D605" s="177"/>
      <c r="E605" s="177"/>
      <c r="F605" s="177"/>
      <c r="G605" s="177"/>
      <c r="H605" s="177"/>
      <c r="I605" s="177"/>
      <c r="J605" s="177"/>
      <c r="K605" s="177"/>
      <c r="L605" s="177"/>
      <c r="M605" s="177"/>
      <c r="N605" s="177"/>
      <c r="O605" s="177"/>
      <c r="P605" s="177"/>
      <c r="Q605" s="177"/>
      <c r="R605" s="177"/>
      <c r="S605" s="107"/>
      <c r="T605" s="521">
        <f t="shared" si="31"/>
        <v>0</v>
      </c>
      <c r="U605" s="177"/>
      <c r="V605" s="177"/>
      <c r="W605" s="177"/>
      <c r="X605" s="177"/>
      <c r="Y605" s="177"/>
      <c r="Z605" s="177"/>
      <c r="AA605" s="177"/>
      <c r="AB605" s="177"/>
      <c r="AC605" s="177"/>
      <c r="AD605" s="177"/>
      <c r="AE605" s="177"/>
      <c r="AF605" s="107"/>
      <c r="AG605" s="444">
        <f t="shared" si="32"/>
        <v>0</v>
      </c>
      <c r="AH605" s="177"/>
      <c r="AI605" s="177"/>
      <c r="AJ605" s="177"/>
      <c r="AK605" s="177"/>
      <c r="AL605" s="177"/>
      <c r="AM605" s="177"/>
      <c r="AN605" s="177"/>
      <c r="AO605" s="177"/>
      <c r="AP605" s="177"/>
      <c r="AQ605" s="177"/>
      <c r="AR605" s="177"/>
      <c r="AS605" s="107"/>
      <c r="AT605" s="444">
        <f t="shared" si="30"/>
        <v>0</v>
      </c>
      <c r="AU605" s="177"/>
      <c r="AV605" s="177"/>
      <c r="AW605" s="177"/>
      <c r="AX605" s="177"/>
      <c r="AY605" s="177"/>
      <c r="AZ605" s="177"/>
      <c r="BA605" s="177"/>
      <c r="BB605" s="177"/>
      <c r="BC605" s="177"/>
      <c r="BD605" s="177"/>
      <c r="BE605" s="228"/>
      <c r="BF605" s="237"/>
      <c r="BG605" s="229"/>
      <c r="BH605" s="229"/>
      <c r="BI605" s="108"/>
    </row>
    <row r="606" spans="1:61" ht="15">
      <c r="A606" s="177"/>
      <c r="B606" s="177"/>
      <c r="C606" s="177"/>
      <c r="D606" s="177"/>
      <c r="E606" s="177"/>
      <c r="F606" s="177"/>
      <c r="G606" s="177"/>
      <c r="H606" s="177"/>
      <c r="I606" s="177"/>
      <c r="J606" s="177"/>
      <c r="K606" s="177"/>
      <c r="L606" s="177"/>
      <c r="M606" s="177"/>
      <c r="N606" s="177"/>
      <c r="O606" s="177"/>
      <c r="P606" s="177"/>
      <c r="Q606" s="177"/>
      <c r="R606" s="177"/>
      <c r="S606" s="107"/>
      <c r="T606" s="521">
        <f t="shared" si="31"/>
        <v>0</v>
      </c>
      <c r="U606" s="177"/>
      <c r="V606" s="177"/>
      <c r="W606" s="177"/>
      <c r="X606" s="177"/>
      <c r="Y606" s="177"/>
      <c r="Z606" s="177"/>
      <c r="AA606" s="177"/>
      <c r="AB606" s="177"/>
      <c r="AC606" s="177"/>
      <c r="AD606" s="177"/>
      <c r="AE606" s="177"/>
      <c r="AF606" s="107"/>
      <c r="AG606" s="444">
        <f t="shared" si="32"/>
        <v>0</v>
      </c>
      <c r="AH606" s="177"/>
      <c r="AI606" s="177"/>
      <c r="AJ606" s="177"/>
      <c r="AK606" s="177"/>
      <c r="AL606" s="177"/>
      <c r="AM606" s="177"/>
      <c r="AN606" s="177"/>
      <c r="AO606" s="177"/>
      <c r="AP606" s="177"/>
      <c r="AQ606" s="177"/>
      <c r="AR606" s="177"/>
      <c r="AS606" s="107"/>
      <c r="AT606" s="444">
        <f t="shared" si="30"/>
        <v>0</v>
      </c>
      <c r="AU606" s="177"/>
      <c r="AV606" s="177"/>
      <c r="AW606" s="177"/>
      <c r="AX606" s="177"/>
      <c r="AY606" s="177"/>
      <c r="AZ606" s="177"/>
      <c r="BA606" s="177"/>
      <c r="BB606" s="177"/>
      <c r="BC606" s="177"/>
      <c r="BD606" s="177"/>
      <c r="BE606" s="228"/>
      <c r="BF606" s="237"/>
      <c r="BG606" s="229"/>
      <c r="BH606" s="229"/>
      <c r="BI606" s="108"/>
    </row>
    <row r="607" spans="1:61" ht="15">
      <c r="A607" s="177"/>
      <c r="B607" s="177"/>
      <c r="C607" s="177"/>
      <c r="D607" s="177"/>
      <c r="E607" s="177"/>
      <c r="F607" s="177"/>
      <c r="G607" s="177"/>
      <c r="H607" s="177"/>
      <c r="I607" s="177"/>
      <c r="J607" s="177"/>
      <c r="K607" s="177"/>
      <c r="L607" s="177"/>
      <c r="M607" s="177"/>
      <c r="N607" s="177"/>
      <c r="O607" s="177"/>
      <c r="P607" s="177"/>
      <c r="Q607" s="177"/>
      <c r="R607" s="177"/>
      <c r="S607" s="107"/>
      <c r="T607" s="521">
        <f t="shared" si="31"/>
        <v>0</v>
      </c>
      <c r="U607" s="177"/>
      <c r="V607" s="177"/>
      <c r="W607" s="177"/>
      <c r="X607" s="177"/>
      <c r="Y607" s="177"/>
      <c r="Z607" s="177"/>
      <c r="AA607" s="177"/>
      <c r="AB607" s="177"/>
      <c r="AC607" s="177"/>
      <c r="AD607" s="177"/>
      <c r="AE607" s="177"/>
      <c r="AF607" s="107"/>
      <c r="AG607" s="444">
        <f t="shared" si="32"/>
        <v>0</v>
      </c>
      <c r="AH607" s="177"/>
      <c r="AI607" s="177"/>
      <c r="AJ607" s="177"/>
      <c r="AK607" s="177"/>
      <c r="AL607" s="177"/>
      <c r="AM607" s="177"/>
      <c r="AN607" s="177"/>
      <c r="AO607" s="177"/>
      <c r="AP607" s="177"/>
      <c r="AQ607" s="177"/>
      <c r="AR607" s="177"/>
      <c r="AS607" s="107"/>
      <c r="AT607" s="444">
        <f t="shared" si="30"/>
        <v>0</v>
      </c>
      <c r="AU607" s="177"/>
      <c r="AV607" s="177"/>
      <c r="AW607" s="177"/>
      <c r="AX607" s="177"/>
      <c r="AY607" s="177"/>
      <c r="AZ607" s="177"/>
      <c r="BA607" s="177"/>
      <c r="BB607" s="177"/>
      <c r="BC607" s="177"/>
      <c r="BD607" s="177"/>
      <c r="BE607" s="228"/>
      <c r="BF607" s="237"/>
      <c r="BG607" s="229"/>
      <c r="BH607" s="229"/>
      <c r="BI607" s="108"/>
    </row>
    <row r="608" spans="1:61" ht="15">
      <c r="A608" s="177"/>
      <c r="B608" s="177"/>
      <c r="C608" s="177"/>
      <c r="D608" s="177"/>
      <c r="E608" s="177"/>
      <c r="F608" s="177"/>
      <c r="G608" s="177"/>
      <c r="H608" s="177"/>
      <c r="I608" s="177"/>
      <c r="J608" s="177"/>
      <c r="K608" s="177"/>
      <c r="L608" s="177"/>
      <c r="M608" s="177"/>
      <c r="N608" s="177"/>
      <c r="O608" s="177"/>
      <c r="P608" s="177"/>
      <c r="Q608" s="177"/>
      <c r="R608" s="177"/>
      <c r="S608" s="107"/>
      <c r="T608" s="521">
        <f t="shared" si="31"/>
        <v>0</v>
      </c>
      <c r="U608" s="177"/>
      <c r="V608" s="177"/>
      <c r="W608" s="177"/>
      <c r="X608" s="177"/>
      <c r="Y608" s="177"/>
      <c r="Z608" s="177"/>
      <c r="AA608" s="177"/>
      <c r="AB608" s="177"/>
      <c r="AC608" s="177"/>
      <c r="AD608" s="177"/>
      <c r="AE608" s="177"/>
      <c r="AF608" s="107"/>
      <c r="AG608" s="444">
        <f t="shared" si="32"/>
        <v>0</v>
      </c>
      <c r="AH608" s="177"/>
      <c r="AI608" s="177"/>
      <c r="AJ608" s="177"/>
      <c r="AK608" s="177"/>
      <c r="AL608" s="177"/>
      <c r="AM608" s="177"/>
      <c r="AN608" s="177"/>
      <c r="AO608" s="177"/>
      <c r="AP608" s="177"/>
      <c r="AQ608" s="177"/>
      <c r="AR608" s="177"/>
      <c r="AS608" s="107"/>
      <c r="AT608" s="444">
        <f t="shared" si="30"/>
        <v>0</v>
      </c>
      <c r="AU608" s="177"/>
      <c r="AV608" s="177"/>
      <c r="AW608" s="177"/>
      <c r="AX608" s="177"/>
      <c r="AY608" s="177"/>
      <c r="AZ608" s="177"/>
      <c r="BA608" s="177"/>
      <c r="BB608" s="177"/>
      <c r="BC608" s="177"/>
      <c r="BD608" s="177"/>
      <c r="BE608" s="228"/>
      <c r="BF608" s="237"/>
      <c r="BG608" s="229"/>
      <c r="BH608" s="229"/>
      <c r="BI608" s="108"/>
    </row>
    <row r="609" spans="1:61" ht="15">
      <c r="A609" s="177"/>
      <c r="B609" s="177"/>
      <c r="C609" s="177"/>
      <c r="D609" s="177"/>
      <c r="E609" s="177"/>
      <c r="F609" s="177"/>
      <c r="G609" s="177"/>
      <c r="H609" s="177"/>
      <c r="I609" s="177"/>
      <c r="J609" s="177"/>
      <c r="K609" s="177"/>
      <c r="L609" s="177"/>
      <c r="M609" s="177"/>
      <c r="N609" s="177"/>
      <c r="O609" s="177"/>
      <c r="P609" s="177"/>
      <c r="Q609" s="177"/>
      <c r="R609" s="177"/>
      <c r="S609" s="107"/>
      <c r="T609" s="521">
        <f t="shared" si="31"/>
        <v>0</v>
      </c>
      <c r="U609" s="177"/>
      <c r="V609" s="177"/>
      <c r="W609" s="177"/>
      <c r="X609" s="177"/>
      <c r="Y609" s="177"/>
      <c r="Z609" s="177"/>
      <c r="AA609" s="177"/>
      <c r="AB609" s="177"/>
      <c r="AC609" s="177"/>
      <c r="AD609" s="177"/>
      <c r="AE609" s="177"/>
      <c r="AF609" s="107"/>
      <c r="AG609" s="444">
        <f t="shared" si="32"/>
        <v>0</v>
      </c>
      <c r="AH609" s="177"/>
      <c r="AI609" s="177"/>
      <c r="AJ609" s="177"/>
      <c r="AK609" s="177"/>
      <c r="AL609" s="177"/>
      <c r="AM609" s="177"/>
      <c r="AN609" s="177"/>
      <c r="AO609" s="177"/>
      <c r="AP609" s="177"/>
      <c r="AQ609" s="177"/>
      <c r="AR609" s="177"/>
      <c r="AS609" s="107"/>
      <c r="AT609" s="444">
        <f t="shared" si="30"/>
        <v>0</v>
      </c>
      <c r="AU609" s="177"/>
      <c r="AV609" s="177"/>
      <c r="AW609" s="177"/>
      <c r="AX609" s="177"/>
      <c r="AY609" s="177"/>
      <c r="AZ609" s="177"/>
      <c r="BA609" s="177"/>
      <c r="BB609" s="177"/>
      <c r="BC609" s="177"/>
      <c r="BD609" s="177"/>
      <c r="BE609" s="228"/>
      <c r="BF609" s="237"/>
      <c r="BG609" s="229"/>
      <c r="BH609" s="229"/>
      <c r="BI609" s="108"/>
    </row>
    <row r="610" spans="1:61" ht="15">
      <c r="A610" s="177"/>
      <c r="B610" s="177"/>
      <c r="C610" s="177"/>
      <c r="D610" s="177"/>
      <c r="E610" s="177"/>
      <c r="F610" s="177"/>
      <c r="G610" s="177"/>
      <c r="H610" s="177"/>
      <c r="I610" s="177"/>
      <c r="J610" s="177"/>
      <c r="K610" s="177"/>
      <c r="L610" s="177"/>
      <c r="M610" s="177"/>
      <c r="N610" s="177"/>
      <c r="O610" s="177"/>
      <c r="P610" s="177"/>
      <c r="Q610" s="177"/>
      <c r="R610" s="177"/>
      <c r="S610" s="107"/>
      <c r="T610" s="521">
        <f t="shared" si="31"/>
        <v>0</v>
      </c>
      <c r="U610" s="177"/>
      <c r="V610" s="177"/>
      <c r="W610" s="177"/>
      <c r="X610" s="177"/>
      <c r="Y610" s="177"/>
      <c r="Z610" s="177"/>
      <c r="AA610" s="177"/>
      <c r="AB610" s="177"/>
      <c r="AC610" s="177"/>
      <c r="AD610" s="177"/>
      <c r="AE610" s="177"/>
      <c r="AF610" s="107"/>
      <c r="AG610" s="444">
        <f t="shared" si="32"/>
        <v>0</v>
      </c>
      <c r="AH610" s="177"/>
      <c r="AI610" s="177"/>
      <c r="AJ610" s="177"/>
      <c r="AK610" s="177"/>
      <c r="AL610" s="177"/>
      <c r="AM610" s="177"/>
      <c r="AN610" s="177"/>
      <c r="AO610" s="177"/>
      <c r="AP610" s="177"/>
      <c r="AQ610" s="177"/>
      <c r="AR610" s="177"/>
      <c r="AS610" s="107"/>
      <c r="AT610" s="444">
        <f t="shared" si="30"/>
        <v>0</v>
      </c>
      <c r="AU610" s="177"/>
      <c r="AV610" s="177"/>
      <c r="AW610" s="177"/>
      <c r="AX610" s="177"/>
      <c r="AY610" s="177"/>
      <c r="AZ610" s="177"/>
      <c r="BA610" s="177"/>
      <c r="BB610" s="177"/>
      <c r="BC610" s="177"/>
      <c r="BD610" s="177"/>
      <c r="BE610" s="228"/>
      <c r="BF610" s="237"/>
      <c r="BG610" s="229"/>
      <c r="BH610" s="229"/>
      <c r="BI610" s="108"/>
    </row>
    <row r="611" spans="1:61" ht="15">
      <c r="A611" s="177"/>
      <c r="B611" s="177"/>
      <c r="C611" s="177"/>
      <c r="D611" s="177"/>
      <c r="E611" s="177"/>
      <c r="F611" s="177"/>
      <c r="G611" s="177"/>
      <c r="H611" s="177"/>
      <c r="I611" s="177"/>
      <c r="J611" s="177"/>
      <c r="K611" s="177"/>
      <c r="L611" s="177"/>
      <c r="M611" s="177"/>
      <c r="N611" s="177"/>
      <c r="O611" s="177"/>
      <c r="P611" s="177"/>
      <c r="Q611" s="177"/>
      <c r="R611" s="177"/>
      <c r="S611" s="107"/>
      <c r="T611" s="521">
        <f t="shared" si="31"/>
        <v>0</v>
      </c>
      <c r="U611" s="177"/>
      <c r="V611" s="177"/>
      <c r="W611" s="177"/>
      <c r="X611" s="177"/>
      <c r="Y611" s="177"/>
      <c r="Z611" s="177"/>
      <c r="AA611" s="177"/>
      <c r="AB611" s="177"/>
      <c r="AC611" s="177"/>
      <c r="AD611" s="177"/>
      <c r="AE611" s="177"/>
      <c r="AF611" s="107"/>
      <c r="AG611" s="444">
        <f t="shared" si="32"/>
        <v>0</v>
      </c>
      <c r="AH611" s="177"/>
      <c r="AI611" s="177"/>
      <c r="AJ611" s="177"/>
      <c r="AK611" s="177"/>
      <c r="AL611" s="177"/>
      <c r="AM611" s="177"/>
      <c r="AN611" s="177"/>
      <c r="AO611" s="177"/>
      <c r="AP611" s="177"/>
      <c r="AQ611" s="177"/>
      <c r="AR611" s="177"/>
      <c r="AS611" s="107"/>
      <c r="AT611" s="444">
        <f t="shared" si="30"/>
        <v>0</v>
      </c>
      <c r="AU611" s="177"/>
      <c r="AV611" s="177"/>
      <c r="AW611" s="177"/>
      <c r="AX611" s="177"/>
      <c r="AY611" s="177"/>
      <c r="AZ611" s="177"/>
      <c r="BA611" s="177"/>
      <c r="BB611" s="177"/>
      <c r="BC611" s="177"/>
      <c r="BD611" s="177"/>
      <c r="BE611" s="228"/>
      <c r="BF611" s="237"/>
      <c r="BG611" s="229"/>
      <c r="BH611" s="229"/>
      <c r="BI611" s="108"/>
    </row>
    <row r="612" spans="1:61" ht="15">
      <c r="A612" s="177"/>
      <c r="B612" s="177"/>
      <c r="C612" s="177"/>
      <c r="D612" s="177"/>
      <c r="E612" s="177"/>
      <c r="F612" s="177"/>
      <c r="G612" s="177"/>
      <c r="H612" s="177"/>
      <c r="I612" s="177"/>
      <c r="J612" s="177"/>
      <c r="K612" s="177"/>
      <c r="L612" s="177"/>
      <c r="M612" s="177"/>
      <c r="N612" s="177"/>
      <c r="O612" s="177"/>
      <c r="P612" s="177"/>
      <c r="Q612" s="177"/>
      <c r="R612" s="177"/>
      <c r="S612" s="107"/>
      <c r="T612" s="521">
        <f t="shared" si="31"/>
        <v>0</v>
      </c>
      <c r="U612" s="177"/>
      <c r="V612" s="177"/>
      <c r="W612" s="177"/>
      <c r="X612" s="177"/>
      <c r="Y612" s="177"/>
      <c r="Z612" s="177"/>
      <c r="AA612" s="177"/>
      <c r="AB612" s="177"/>
      <c r="AC612" s="177"/>
      <c r="AD612" s="177"/>
      <c r="AE612" s="177"/>
      <c r="AF612" s="107"/>
      <c r="AG612" s="444">
        <f t="shared" si="32"/>
        <v>0</v>
      </c>
      <c r="AH612" s="177"/>
      <c r="AI612" s="177"/>
      <c r="AJ612" s="177"/>
      <c r="AK612" s="177"/>
      <c r="AL612" s="177"/>
      <c r="AM612" s="177"/>
      <c r="AN612" s="177"/>
      <c r="AO612" s="177"/>
      <c r="AP612" s="177"/>
      <c r="AQ612" s="177"/>
      <c r="AR612" s="177"/>
      <c r="AS612" s="107"/>
      <c r="AT612" s="444">
        <f t="shared" si="30"/>
        <v>0</v>
      </c>
      <c r="AU612" s="177"/>
      <c r="AV612" s="177"/>
      <c r="AW612" s="177"/>
      <c r="AX612" s="177"/>
      <c r="AY612" s="177"/>
      <c r="AZ612" s="177"/>
      <c r="BA612" s="177"/>
      <c r="BB612" s="177"/>
      <c r="BC612" s="177"/>
      <c r="BD612" s="177"/>
      <c r="BE612" s="228"/>
      <c r="BF612" s="237"/>
      <c r="BG612" s="229"/>
      <c r="BH612" s="229"/>
      <c r="BI612" s="108"/>
    </row>
    <row r="613" spans="1:61" ht="15">
      <c r="A613" s="177"/>
      <c r="B613" s="177"/>
      <c r="C613" s="177"/>
      <c r="D613" s="177"/>
      <c r="E613" s="177"/>
      <c r="F613" s="177"/>
      <c r="G613" s="177"/>
      <c r="H613" s="177"/>
      <c r="I613" s="177"/>
      <c r="J613" s="177"/>
      <c r="K613" s="177"/>
      <c r="L613" s="177"/>
      <c r="M613" s="177"/>
      <c r="N613" s="177"/>
      <c r="O613" s="177"/>
      <c r="P613" s="177"/>
      <c r="Q613" s="177"/>
      <c r="R613" s="177"/>
      <c r="S613" s="107"/>
      <c r="T613" s="521">
        <f t="shared" si="31"/>
        <v>0</v>
      </c>
      <c r="U613" s="177"/>
      <c r="V613" s="177"/>
      <c r="W613" s="177"/>
      <c r="X613" s="177"/>
      <c r="Y613" s="177"/>
      <c r="Z613" s="177"/>
      <c r="AA613" s="177"/>
      <c r="AB613" s="177"/>
      <c r="AC613" s="177"/>
      <c r="AD613" s="177"/>
      <c r="AE613" s="177"/>
      <c r="AF613" s="107"/>
      <c r="AG613" s="444">
        <f t="shared" si="32"/>
        <v>0</v>
      </c>
      <c r="AH613" s="177"/>
      <c r="AI613" s="177"/>
      <c r="AJ613" s="177"/>
      <c r="AK613" s="177"/>
      <c r="AL613" s="177"/>
      <c r="AM613" s="177"/>
      <c r="AN613" s="177"/>
      <c r="AO613" s="177"/>
      <c r="AP613" s="177"/>
      <c r="AQ613" s="177"/>
      <c r="AR613" s="177"/>
      <c r="AS613" s="107"/>
      <c r="AT613" s="444">
        <f t="shared" si="30"/>
        <v>0</v>
      </c>
      <c r="AU613" s="177"/>
      <c r="AV613" s="177"/>
      <c r="AW613" s="177"/>
      <c r="AX613" s="177"/>
      <c r="AY613" s="177"/>
      <c r="AZ613" s="177"/>
      <c r="BA613" s="177"/>
      <c r="BB613" s="177"/>
      <c r="BC613" s="177"/>
      <c r="BD613" s="177"/>
      <c r="BE613" s="228"/>
      <c r="BF613" s="237"/>
      <c r="BG613" s="229"/>
      <c r="BH613" s="229"/>
      <c r="BI613" s="108"/>
    </row>
    <row r="614" spans="1:61" ht="15">
      <c r="A614" s="177"/>
      <c r="B614" s="177"/>
      <c r="C614" s="177"/>
      <c r="D614" s="177"/>
      <c r="E614" s="177"/>
      <c r="F614" s="177"/>
      <c r="G614" s="177"/>
      <c r="H614" s="177"/>
      <c r="I614" s="177"/>
      <c r="J614" s="177"/>
      <c r="K614" s="177"/>
      <c r="L614" s="177"/>
      <c r="M614" s="177"/>
      <c r="N614" s="177"/>
      <c r="O614" s="177"/>
      <c r="P614" s="177"/>
      <c r="Q614" s="177"/>
      <c r="R614" s="177"/>
      <c r="S614" s="107"/>
      <c r="T614" s="521">
        <f t="shared" si="31"/>
        <v>0</v>
      </c>
      <c r="U614" s="177"/>
      <c r="V614" s="177"/>
      <c r="W614" s="177"/>
      <c r="X614" s="177"/>
      <c r="Y614" s="177"/>
      <c r="Z614" s="177"/>
      <c r="AA614" s="177"/>
      <c r="AB614" s="177"/>
      <c r="AC614" s="177"/>
      <c r="AD614" s="177"/>
      <c r="AE614" s="177"/>
      <c r="AF614" s="107"/>
      <c r="AG614" s="444">
        <f t="shared" si="32"/>
        <v>0</v>
      </c>
      <c r="AH614" s="177"/>
      <c r="AI614" s="177"/>
      <c r="AJ614" s="177"/>
      <c r="AK614" s="177"/>
      <c r="AL614" s="177"/>
      <c r="AM614" s="177"/>
      <c r="AN614" s="177"/>
      <c r="AO614" s="177"/>
      <c r="AP614" s="177"/>
      <c r="AQ614" s="177"/>
      <c r="AR614" s="177"/>
      <c r="AS614" s="107"/>
      <c r="AT614" s="444">
        <f t="shared" si="30"/>
        <v>0</v>
      </c>
      <c r="AU614" s="177"/>
      <c r="AV614" s="177"/>
      <c r="AW614" s="177"/>
      <c r="AX614" s="177"/>
      <c r="AY614" s="177"/>
      <c r="AZ614" s="177"/>
      <c r="BA614" s="177"/>
      <c r="BB614" s="177"/>
      <c r="BC614" s="177"/>
      <c r="BD614" s="177"/>
      <c r="BE614" s="228"/>
      <c r="BF614" s="237"/>
      <c r="BG614" s="229"/>
      <c r="BH614" s="229"/>
      <c r="BI614" s="108"/>
    </row>
    <row r="615" spans="1:61" ht="15">
      <c r="A615" s="177"/>
      <c r="B615" s="177"/>
      <c r="C615" s="177"/>
      <c r="D615" s="177"/>
      <c r="E615" s="177"/>
      <c r="F615" s="177"/>
      <c r="G615" s="177"/>
      <c r="H615" s="177"/>
      <c r="I615" s="177"/>
      <c r="J615" s="177"/>
      <c r="K615" s="177"/>
      <c r="L615" s="177"/>
      <c r="M615" s="177"/>
      <c r="N615" s="177"/>
      <c r="O615" s="177"/>
      <c r="P615" s="177"/>
      <c r="Q615" s="177"/>
      <c r="R615" s="177"/>
      <c r="S615" s="107"/>
      <c r="T615" s="521">
        <f t="shared" si="31"/>
        <v>0</v>
      </c>
      <c r="U615" s="177"/>
      <c r="V615" s="177"/>
      <c r="W615" s="177"/>
      <c r="X615" s="177"/>
      <c r="Y615" s="177"/>
      <c r="Z615" s="177"/>
      <c r="AA615" s="177"/>
      <c r="AB615" s="177"/>
      <c r="AC615" s="177"/>
      <c r="AD615" s="177"/>
      <c r="AE615" s="177"/>
      <c r="AF615" s="107"/>
      <c r="AG615" s="444">
        <f t="shared" si="32"/>
        <v>0</v>
      </c>
      <c r="AH615" s="177"/>
      <c r="AI615" s="177"/>
      <c r="AJ615" s="177"/>
      <c r="AK615" s="177"/>
      <c r="AL615" s="177"/>
      <c r="AM615" s="177"/>
      <c r="AN615" s="177"/>
      <c r="AO615" s="177"/>
      <c r="AP615" s="177"/>
      <c r="AQ615" s="177"/>
      <c r="AR615" s="177"/>
      <c r="AS615" s="107"/>
      <c r="AT615" s="444">
        <f t="shared" si="30"/>
        <v>0</v>
      </c>
      <c r="AU615" s="177"/>
      <c r="AV615" s="177"/>
      <c r="AW615" s="177"/>
      <c r="AX615" s="177"/>
      <c r="AY615" s="177"/>
      <c r="AZ615" s="177"/>
      <c r="BA615" s="177"/>
      <c r="BB615" s="177"/>
      <c r="BC615" s="177"/>
      <c r="BD615" s="177"/>
      <c r="BE615" s="228"/>
      <c r="BF615" s="237"/>
      <c r="BG615" s="229"/>
      <c r="BH615" s="229"/>
      <c r="BI615" s="108"/>
    </row>
    <row r="616" spans="1:61" ht="15">
      <c r="A616" s="177"/>
      <c r="B616" s="177"/>
      <c r="C616" s="177"/>
      <c r="D616" s="177"/>
      <c r="E616" s="177"/>
      <c r="F616" s="177"/>
      <c r="G616" s="177"/>
      <c r="H616" s="177"/>
      <c r="I616" s="177"/>
      <c r="J616" s="177"/>
      <c r="K616" s="177"/>
      <c r="L616" s="177"/>
      <c r="M616" s="177"/>
      <c r="N616" s="177"/>
      <c r="O616" s="177"/>
      <c r="P616" s="177"/>
      <c r="Q616" s="177"/>
      <c r="R616" s="177"/>
      <c r="S616" s="107"/>
      <c r="T616" s="521">
        <f t="shared" si="31"/>
        <v>0</v>
      </c>
      <c r="U616" s="177"/>
      <c r="V616" s="177"/>
      <c r="W616" s="177"/>
      <c r="X616" s="177"/>
      <c r="Y616" s="177"/>
      <c r="Z616" s="177"/>
      <c r="AA616" s="177"/>
      <c r="AB616" s="177"/>
      <c r="AC616" s="177"/>
      <c r="AD616" s="177"/>
      <c r="AE616" s="177"/>
      <c r="AF616" s="107"/>
      <c r="AG616" s="444">
        <f t="shared" si="32"/>
        <v>0</v>
      </c>
      <c r="AH616" s="177"/>
      <c r="AI616" s="177"/>
      <c r="AJ616" s="177"/>
      <c r="AK616" s="177"/>
      <c r="AL616" s="177"/>
      <c r="AM616" s="177"/>
      <c r="AN616" s="177"/>
      <c r="AO616" s="177"/>
      <c r="AP616" s="177"/>
      <c r="AQ616" s="177"/>
      <c r="AR616" s="177"/>
      <c r="AS616" s="107"/>
      <c r="AT616" s="444">
        <f t="shared" si="30"/>
        <v>0</v>
      </c>
      <c r="AU616" s="177"/>
      <c r="AV616" s="177"/>
      <c r="AW616" s="177"/>
      <c r="AX616" s="177"/>
      <c r="AY616" s="177"/>
      <c r="AZ616" s="177"/>
      <c r="BA616" s="177"/>
      <c r="BB616" s="177"/>
      <c r="BC616" s="177"/>
      <c r="BD616" s="177"/>
      <c r="BE616" s="228"/>
      <c r="BF616" s="237"/>
      <c r="BG616" s="229"/>
      <c r="BH616" s="229"/>
      <c r="BI616" s="108"/>
    </row>
    <row r="617" spans="1:61" ht="15">
      <c r="A617" s="177"/>
      <c r="B617" s="177"/>
      <c r="C617" s="177"/>
      <c r="D617" s="177"/>
      <c r="E617" s="177"/>
      <c r="F617" s="177"/>
      <c r="G617" s="177"/>
      <c r="H617" s="177"/>
      <c r="I617" s="177"/>
      <c r="J617" s="177"/>
      <c r="K617" s="177"/>
      <c r="L617" s="177"/>
      <c r="M617" s="177"/>
      <c r="N617" s="177"/>
      <c r="O617" s="177"/>
      <c r="P617" s="177"/>
      <c r="Q617" s="177"/>
      <c r="R617" s="177"/>
      <c r="S617" s="107"/>
      <c r="T617" s="521">
        <f t="shared" si="31"/>
        <v>0</v>
      </c>
      <c r="U617" s="177"/>
      <c r="V617" s="177"/>
      <c r="W617" s="177"/>
      <c r="X617" s="177"/>
      <c r="Y617" s="177"/>
      <c r="Z617" s="177"/>
      <c r="AA617" s="177"/>
      <c r="AB617" s="177"/>
      <c r="AC617" s="177"/>
      <c r="AD617" s="177"/>
      <c r="AE617" s="177"/>
      <c r="AF617" s="107"/>
      <c r="AG617" s="444">
        <f t="shared" si="32"/>
        <v>0</v>
      </c>
      <c r="AH617" s="177"/>
      <c r="AI617" s="177"/>
      <c r="AJ617" s="177"/>
      <c r="AK617" s="177"/>
      <c r="AL617" s="177"/>
      <c r="AM617" s="177"/>
      <c r="AN617" s="177"/>
      <c r="AO617" s="177"/>
      <c r="AP617" s="177"/>
      <c r="AQ617" s="177"/>
      <c r="AR617" s="177"/>
      <c r="AS617" s="107"/>
      <c r="AT617" s="444">
        <f t="shared" si="30"/>
        <v>0</v>
      </c>
      <c r="AU617" s="177"/>
      <c r="AV617" s="177"/>
      <c r="AW617" s="177"/>
      <c r="AX617" s="177"/>
      <c r="AY617" s="177"/>
      <c r="AZ617" s="177"/>
      <c r="BA617" s="177"/>
      <c r="BB617" s="177"/>
      <c r="BC617" s="177"/>
      <c r="BD617" s="177"/>
      <c r="BE617" s="228"/>
      <c r="BF617" s="237"/>
      <c r="BG617" s="229"/>
      <c r="BH617" s="229"/>
      <c r="BI617" s="108"/>
    </row>
    <row r="618" spans="1:61" ht="15">
      <c r="A618" s="177"/>
      <c r="B618" s="177"/>
      <c r="C618" s="177"/>
      <c r="D618" s="177"/>
      <c r="E618" s="177"/>
      <c r="F618" s="177"/>
      <c r="G618" s="177"/>
      <c r="H618" s="177"/>
      <c r="I618" s="177"/>
      <c r="J618" s="177"/>
      <c r="K618" s="177"/>
      <c r="L618" s="177"/>
      <c r="M618" s="177"/>
      <c r="N618" s="177"/>
      <c r="O618" s="177"/>
      <c r="P618" s="177"/>
      <c r="Q618" s="177"/>
      <c r="R618" s="177"/>
      <c r="S618" s="107"/>
      <c r="T618" s="521">
        <f t="shared" si="31"/>
        <v>0</v>
      </c>
      <c r="U618" s="177"/>
      <c r="V618" s="177"/>
      <c r="W618" s="177"/>
      <c r="X618" s="177"/>
      <c r="Y618" s="177"/>
      <c r="Z618" s="177"/>
      <c r="AA618" s="177"/>
      <c r="AB618" s="177"/>
      <c r="AC618" s="177"/>
      <c r="AD618" s="177"/>
      <c r="AE618" s="177"/>
      <c r="AF618" s="107"/>
      <c r="AG618" s="444">
        <f t="shared" si="32"/>
        <v>0</v>
      </c>
      <c r="AH618" s="177"/>
      <c r="AI618" s="177"/>
      <c r="AJ618" s="177"/>
      <c r="AK618" s="177"/>
      <c r="AL618" s="177"/>
      <c r="AM618" s="177"/>
      <c r="AN618" s="177"/>
      <c r="AO618" s="177"/>
      <c r="AP618" s="177"/>
      <c r="AQ618" s="177"/>
      <c r="AR618" s="177"/>
      <c r="AS618" s="107"/>
      <c r="AT618" s="444">
        <f t="shared" si="30"/>
        <v>0</v>
      </c>
      <c r="AU618" s="177"/>
      <c r="AV618" s="177"/>
      <c r="AW618" s="177"/>
      <c r="AX618" s="177"/>
      <c r="AY618" s="177"/>
      <c r="AZ618" s="177"/>
      <c r="BA618" s="177"/>
      <c r="BB618" s="177"/>
      <c r="BC618" s="177"/>
      <c r="BD618" s="177"/>
      <c r="BE618" s="228"/>
      <c r="BF618" s="237"/>
      <c r="BG618" s="229"/>
      <c r="BH618" s="229"/>
      <c r="BI618" s="108"/>
    </row>
    <row r="619" spans="1:61" ht="15">
      <c r="A619" s="177"/>
      <c r="B619" s="177"/>
      <c r="C619" s="177"/>
      <c r="D619" s="177"/>
      <c r="E619" s="177"/>
      <c r="F619" s="177"/>
      <c r="G619" s="177"/>
      <c r="H619" s="177"/>
      <c r="I619" s="177"/>
      <c r="J619" s="177"/>
      <c r="K619" s="177"/>
      <c r="L619" s="177"/>
      <c r="M619" s="177"/>
      <c r="N619" s="177"/>
      <c r="O619" s="177"/>
      <c r="P619" s="177"/>
      <c r="Q619" s="177"/>
      <c r="R619" s="177"/>
      <c r="S619" s="107"/>
      <c r="T619" s="521">
        <f t="shared" si="31"/>
        <v>0</v>
      </c>
      <c r="U619" s="177"/>
      <c r="V619" s="177"/>
      <c r="W619" s="177"/>
      <c r="X619" s="177"/>
      <c r="Y619" s="177"/>
      <c r="Z619" s="177"/>
      <c r="AA619" s="177"/>
      <c r="AB619" s="177"/>
      <c r="AC619" s="177"/>
      <c r="AD619" s="177"/>
      <c r="AE619" s="177"/>
      <c r="AF619" s="107"/>
      <c r="AG619" s="444">
        <f t="shared" si="32"/>
        <v>0</v>
      </c>
      <c r="AH619" s="177"/>
      <c r="AI619" s="177"/>
      <c r="AJ619" s="177"/>
      <c r="AK619" s="177"/>
      <c r="AL619" s="177"/>
      <c r="AM619" s="177"/>
      <c r="AN619" s="177"/>
      <c r="AO619" s="177"/>
      <c r="AP619" s="177"/>
      <c r="AQ619" s="177"/>
      <c r="AR619" s="177"/>
      <c r="AS619" s="107"/>
      <c r="AT619" s="444">
        <f t="shared" si="30"/>
        <v>0</v>
      </c>
      <c r="AU619" s="177"/>
      <c r="AV619" s="177"/>
      <c r="AW619" s="177"/>
      <c r="AX619" s="177"/>
      <c r="AY619" s="177"/>
      <c r="AZ619" s="177"/>
      <c r="BA619" s="177"/>
      <c r="BB619" s="177"/>
      <c r="BC619" s="177"/>
      <c r="BD619" s="177"/>
      <c r="BE619" s="228"/>
      <c r="BF619" s="237"/>
      <c r="BG619" s="229"/>
      <c r="BH619" s="229"/>
      <c r="BI619" s="108"/>
    </row>
    <row r="620" spans="1:61" ht="15">
      <c r="A620" s="177"/>
      <c r="B620" s="177"/>
      <c r="C620" s="177"/>
      <c r="D620" s="177"/>
      <c r="E620" s="177"/>
      <c r="F620" s="177"/>
      <c r="G620" s="177"/>
      <c r="H620" s="177"/>
      <c r="I620" s="177"/>
      <c r="J620" s="177"/>
      <c r="K620" s="177"/>
      <c r="L620" s="177"/>
      <c r="M620" s="177"/>
      <c r="N620" s="177"/>
      <c r="O620" s="177"/>
      <c r="P620" s="177"/>
      <c r="Q620" s="177"/>
      <c r="R620" s="177"/>
      <c r="S620" s="107"/>
      <c r="T620" s="521">
        <f t="shared" si="31"/>
        <v>0</v>
      </c>
      <c r="U620" s="177"/>
      <c r="V620" s="177"/>
      <c r="W620" s="177"/>
      <c r="X620" s="177"/>
      <c r="Y620" s="177"/>
      <c r="Z620" s="177"/>
      <c r="AA620" s="177"/>
      <c r="AB620" s="177"/>
      <c r="AC620" s="177"/>
      <c r="AD620" s="177"/>
      <c r="AE620" s="177"/>
      <c r="AF620" s="107"/>
      <c r="AG620" s="444">
        <f t="shared" si="32"/>
        <v>0</v>
      </c>
      <c r="AH620" s="177"/>
      <c r="AI620" s="177"/>
      <c r="AJ620" s="177"/>
      <c r="AK620" s="177"/>
      <c r="AL620" s="177"/>
      <c r="AM620" s="177"/>
      <c r="AN620" s="177"/>
      <c r="AO620" s="177"/>
      <c r="AP620" s="177"/>
      <c r="AQ620" s="177"/>
      <c r="AR620" s="177"/>
      <c r="AS620" s="107"/>
      <c r="AT620" s="444">
        <f t="shared" si="30"/>
        <v>0</v>
      </c>
      <c r="AU620" s="177"/>
      <c r="AV620" s="177"/>
      <c r="AW620" s="177"/>
      <c r="AX620" s="177"/>
      <c r="AY620" s="177"/>
      <c r="AZ620" s="177"/>
      <c r="BA620" s="177"/>
      <c r="BB620" s="177"/>
      <c r="BC620" s="177"/>
      <c r="BD620" s="177"/>
      <c r="BE620" s="228"/>
      <c r="BF620" s="237"/>
      <c r="BG620" s="229"/>
      <c r="BH620" s="229"/>
      <c r="BI620" s="108"/>
    </row>
    <row r="621" spans="1:61" ht="15">
      <c r="A621" s="177"/>
      <c r="B621" s="177"/>
      <c r="C621" s="177"/>
      <c r="D621" s="177"/>
      <c r="E621" s="177"/>
      <c r="F621" s="177"/>
      <c r="G621" s="177"/>
      <c r="H621" s="177"/>
      <c r="I621" s="177"/>
      <c r="J621" s="177"/>
      <c r="K621" s="177"/>
      <c r="L621" s="177"/>
      <c r="M621" s="177"/>
      <c r="N621" s="177"/>
      <c r="O621" s="177"/>
      <c r="P621" s="177"/>
      <c r="Q621" s="177"/>
      <c r="R621" s="177"/>
      <c r="S621" s="107"/>
      <c r="T621" s="521">
        <f t="shared" si="31"/>
        <v>0</v>
      </c>
      <c r="U621" s="177"/>
      <c r="V621" s="177"/>
      <c r="W621" s="177"/>
      <c r="X621" s="177"/>
      <c r="Y621" s="177"/>
      <c r="Z621" s="177"/>
      <c r="AA621" s="177"/>
      <c r="AB621" s="177"/>
      <c r="AC621" s="177"/>
      <c r="AD621" s="177"/>
      <c r="AE621" s="177"/>
      <c r="AF621" s="107"/>
      <c r="AG621" s="444">
        <f t="shared" si="32"/>
        <v>0</v>
      </c>
      <c r="AH621" s="177"/>
      <c r="AI621" s="177"/>
      <c r="AJ621" s="177"/>
      <c r="AK621" s="177"/>
      <c r="AL621" s="177"/>
      <c r="AM621" s="177"/>
      <c r="AN621" s="177"/>
      <c r="AO621" s="177"/>
      <c r="AP621" s="177"/>
      <c r="AQ621" s="177"/>
      <c r="AR621" s="177"/>
      <c r="AS621" s="107"/>
      <c r="AT621" s="444">
        <f t="shared" si="30"/>
        <v>0</v>
      </c>
      <c r="AU621" s="177"/>
      <c r="AV621" s="177"/>
      <c r="AW621" s="177"/>
      <c r="AX621" s="177"/>
      <c r="AY621" s="177"/>
      <c r="AZ621" s="177"/>
      <c r="BA621" s="177"/>
      <c r="BB621" s="177"/>
      <c r="BC621" s="177"/>
      <c r="BD621" s="177"/>
      <c r="BE621" s="228"/>
      <c r="BF621" s="237"/>
      <c r="BG621" s="229"/>
      <c r="BH621" s="229"/>
      <c r="BI621" s="108"/>
    </row>
    <row r="622" spans="1:61" ht="15">
      <c r="A622" s="177"/>
      <c r="B622" s="177"/>
      <c r="C622" s="177"/>
      <c r="D622" s="177"/>
      <c r="E622" s="177"/>
      <c r="F622" s="177"/>
      <c r="G622" s="177"/>
      <c r="H622" s="177"/>
      <c r="I622" s="177"/>
      <c r="J622" s="177"/>
      <c r="K622" s="177"/>
      <c r="L622" s="177"/>
      <c r="M622" s="177"/>
      <c r="N622" s="177"/>
      <c r="O622" s="177"/>
      <c r="P622" s="177"/>
      <c r="Q622" s="177"/>
      <c r="R622" s="177"/>
      <c r="S622" s="107"/>
      <c r="T622" s="521">
        <f t="shared" si="31"/>
        <v>0</v>
      </c>
      <c r="U622" s="177"/>
      <c r="V622" s="177"/>
      <c r="W622" s="177"/>
      <c r="X622" s="177"/>
      <c r="Y622" s="177"/>
      <c r="Z622" s="177"/>
      <c r="AA622" s="177"/>
      <c r="AB622" s="177"/>
      <c r="AC622" s="177"/>
      <c r="AD622" s="177"/>
      <c r="AE622" s="177"/>
      <c r="AF622" s="107"/>
      <c r="AG622" s="444">
        <f t="shared" si="32"/>
        <v>0</v>
      </c>
      <c r="AH622" s="177"/>
      <c r="AI622" s="177"/>
      <c r="AJ622" s="177"/>
      <c r="AK622" s="177"/>
      <c r="AL622" s="177"/>
      <c r="AM622" s="177"/>
      <c r="AN622" s="177"/>
      <c r="AO622" s="177"/>
      <c r="AP622" s="177"/>
      <c r="AQ622" s="177"/>
      <c r="AR622" s="177"/>
      <c r="AS622" s="107"/>
      <c r="AT622" s="444">
        <f t="shared" si="30"/>
        <v>0</v>
      </c>
      <c r="AU622" s="177"/>
      <c r="AV622" s="177"/>
      <c r="AW622" s="177"/>
      <c r="AX622" s="177"/>
      <c r="AY622" s="177"/>
      <c r="AZ622" s="177"/>
      <c r="BA622" s="177"/>
      <c r="BB622" s="177"/>
      <c r="BC622" s="177"/>
      <c r="BD622" s="177"/>
      <c r="BE622" s="228"/>
      <c r="BF622" s="237"/>
      <c r="BG622" s="229"/>
      <c r="BH622" s="229"/>
      <c r="BI622" s="108"/>
    </row>
    <row r="623" spans="1:61" ht="15">
      <c r="A623" s="177"/>
      <c r="B623" s="177"/>
      <c r="C623" s="177"/>
      <c r="D623" s="177"/>
      <c r="E623" s="177"/>
      <c r="F623" s="177"/>
      <c r="G623" s="177"/>
      <c r="H623" s="177"/>
      <c r="I623" s="177"/>
      <c r="J623" s="177"/>
      <c r="K623" s="177"/>
      <c r="L623" s="177"/>
      <c r="M623" s="177"/>
      <c r="N623" s="177"/>
      <c r="O623" s="177"/>
      <c r="P623" s="177"/>
      <c r="Q623" s="177"/>
      <c r="R623" s="177"/>
      <c r="S623" s="107"/>
      <c r="T623" s="521">
        <f t="shared" si="31"/>
        <v>0</v>
      </c>
      <c r="U623" s="177"/>
      <c r="V623" s="177"/>
      <c r="W623" s="177"/>
      <c r="X623" s="177"/>
      <c r="Y623" s="177"/>
      <c r="Z623" s="177"/>
      <c r="AA623" s="177"/>
      <c r="AB623" s="177"/>
      <c r="AC623" s="177"/>
      <c r="AD623" s="177"/>
      <c r="AE623" s="177"/>
      <c r="AF623" s="107"/>
      <c r="AG623" s="444">
        <f t="shared" si="32"/>
        <v>0</v>
      </c>
      <c r="AH623" s="177"/>
      <c r="AI623" s="177"/>
      <c r="AJ623" s="177"/>
      <c r="AK623" s="177"/>
      <c r="AL623" s="177"/>
      <c r="AM623" s="177"/>
      <c r="AN623" s="177"/>
      <c r="AO623" s="177"/>
      <c r="AP623" s="177"/>
      <c r="AQ623" s="177"/>
      <c r="AR623" s="177"/>
      <c r="AS623" s="107"/>
      <c r="AT623" s="444">
        <f t="shared" si="30"/>
        <v>0</v>
      </c>
      <c r="AU623" s="177"/>
      <c r="AV623" s="177"/>
      <c r="AW623" s="177"/>
      <c r="AX623" s="177"/>
      <c r="AY623" s="177"/>
      <c r="AZ623" s="177"/>
      <c r="BA623" s="177"/>
      <c r="BB623" s="177"/>
      <c r="BC623" s="177"/>
      <c r="BD623" s="177"/>
      <c r="BE623" s="228"/>
      <c r="BF623" s="237"/>
      <c r="BG623" s="229"/>
      <c r="BH623" s="229"/>
      <c r="BI623" s="108"/>
    </row>
    <row r="624" spans="1:61" ht="15">
      <c r="A624" s="177"/>
      <c r="B624" s="177"/>
      <c r="C624" s="177"/>
      <c r="D624" s="177"/>
      <c r="E624" s="177"/>
      <c r="F624" s="177"/>
      <c r="G624" s="177"/>
      <c r="H624" s="177"/>
      <c r="I624" s="177"/>
      <c r="J624" s="177"/>
      <c r="K624" s="177"/>
      <c r="L624" s="177"/>
      <c r="M624" s="177"/>
      <c r="N624" s="177"/>
      <c r="O624" s="177"/>
      <c r="P624" s="177"/>
      <c r="Q624" s="177"/>
      <c r="R624" s="177"/>
      <c r="S624" s="107"/>
      <c r="T624" s="521">
        <f t="shared" si="31"/>
        <v>0</v>
      </c>
      <c r="U624" s="177"/>
      <c r="V624" s="177"/>
      <c r="W624" s="177"/>
      <c r="X624" s="177"/>
      <c r="Y624" s="177"/>
      <c r="Z624" s="177"/>
      <c r="AA624" s="177"/>
      <c r="AB624" s="177"/>
      <c r="AC624" s="177"/>
      <c r="AD624" s="177"/>
      <c r="AE624" s="177"/>
      <c r="AF624" s="107"/>
      <c r="AG624" s="444">
        <f t="shared" si="32"/>
        <v>0</v>
      </c>
      <c r="AH624" s="177"/>
      <c r="AI624" s="177"/>
      <c r="AJ624" s="177"/>
      <c r="AK624" s="177"/>
      <c r="AL624" s="177"/>
      <c r="AM624" s="177"/>
      <c r="AN624" s="177"/>
      <c r="AO624" s="177"/>
      <c r="AP624" s="177"/>
      <c r="AQ624" s="177"/>
      <c r="AR624" s="177"/>
      <c r="AS624" s="107"/>
      <c r="AT624" s="444">
        <f t="shared" si="30"/>
        <v>0</v>
      </c>
      <c r="AU624" s="177"/>
      <c r="AV624" s="177"/>
      <c r="AW624" s="177"/>
      <c r="AX624" s="177"/>
      <c r="AY624" s="177"/>
      <c r="AZ624" s="177"/>
      <c r="BA624" s="177"/>
      <c r="BB624" s="177"/>
      <c r="BC624" s="177"/>
      <c r="BD624" s="177"/>
      <c r="BE624" s="228"/>
      <c r="BF624" s="237"/>
      <c r="BG624" s="229"/>
      <c r="BH624" s="229"/>
      <c r="BI624" s="108"/>
    </row>
    <row r="625" spans="1:61" ht="15">
      <c r="A625" s="177"/>
      <c r="B625" s="177"/>
      <c r="C625" s="177"/>
      <c r="D625" s="177"/>
      <c r="E625" s="177"/>
      <c r="F625" s="177"/>
      <c r="G625" s="177"/>
      <c r="H625" s="177"/>
      <c r="I625" s="177"/>
      <c r="J625" s="177"/>
      <c r="K625" s="177"/>
      <c r="L625" s="177"/>
      <c r="M625" s="177"/>
      <c r="N625" s="177"/>
      <c r="O625" s="177"/>
      <c r="P625" s="177"/>
      <c r="Q625" s="177"/>
      <c r="R625" s="177"/>
      <c r="S625" s="107"/>
      <c r="T625" s="521">
        <f t="shared" si="31"/>
        <v>0</v>
      </c>
      <c r="U625" s="177"/>
      <c r="V625" s="177"/>
      <c r="W625" s="177"/>
      <c r="X625" s="177"/>
      <c r="Y625" s="177"/>
      <c r="Z625" s="177"/>
      <c r="AA625" s="177"/>
      <c r="AB625" s="177"/>
      <c r="AC625" s="177"/>
      <c r="AD625" s="177"/>
      <c r="AE625" s="177"/>
      <c r="AF625" s="107"/>
      <c r="AG625" s="444">
        <f t="shared" si="32"/>
        <v>0</v>
      </c>
      <c r="AH625" s="177"/>
      <c r="AI625" s="177"/>
      <c r="AJ625" s="177"/>
      <c r="AK625" s="177"/>
      <c r="AL625" s="177"/>
      <c r="AM625" s="177"/>
      <c r="AN625" s="177"/>
      <c r="AO625" s="177"/>
      <c r="AP625" s="177"/>
      <c r="AQ625" s="177"/>
      <c r="AR625" s="177"/>
      <c r="AS625" s="107"/>
      <c r="AT625" s="444">
        <f t="shared" si="30"/>
        <v>0</v>
      </c>
      <c r="AU625" s="177"/>
      <c r="AV625" s="177"/>
      <c r="AW625" s="177"/>
      <c r="AX625" s="177"/>
      <c r="AY625" s="177"/>
      <c r="AZ625" s="177"/>
      <c r="BA625" s="177"/>
      <c r="BB625" s="177"/>
      <c r="BC625" s="177"/>
      <c r="BD625" s="177"/>
      <c r="BE625" s="228"/>
      <c r="BF625" s="237"/>
      <c r="BG625" s="229"/>
      <c r="BH625" s="229"/>
      <c r="BI625" s="108"/>
    </row>
    <row r="626" spans="1:61" ht="15">
      <c r="A626" s="177"/>
      <c r="B626" s="177"/>
      <c r="C626" s="177"/>
      <c r="D626" s="177"/>
      <c r="E626" s="177"/>
      <c r="F626" s="177"/>
      <c r="G626" s="177"/>
      <c r="H626" s="177"/>
      <c r="I626" s="177"/>
      <c r="J626" s="177"/>
      <c r="K626" s="177"/>
      <c r="L626" s="177"/>
      <c r="M626" s="177"/>
      <c r="N626" s="177"/>
      <c r="O626" s="177"/>
      <c r="P626" s="177"/>
      <c r="Q626" s="177"/>
      <c r="R626" s="177"/>
      <c r="S626" s="107"/>
      <c r="T626" s="521">
        <f t="shared" si="31"/>
        <v>0</v>
      </c>
      <c r="U626" s="177"/>
      <c r="V626" s="177"/>
      <c r="W626" s="177"/>
      <c r="X626" s="177"/>
      <c r="Y626" s="177"/>
      <c r="Z626" s="177"/>
      <c r="AA626" s="177"/>
      <c r="AB626" s="177"/>
      <c r="AC626" s="177"/>
      <c r="AD626" s="177"/>
      <c r="AE626" s="177"/>
      <c r="AF626" s="107"/>
      <c r="AG626" s="444">
        <f t="shared" si="32"/>
        <v>0</v>
      </c>
      <c r="AH626" s="177"/>
      <c r="AI626" s="177"/>
      <c r="AJ626" s="177"/>
      <c r="AK626" s="177"/>
      <c r="AL626" s="177"/>
      <c r="AM626" s="177"/>
      <c r="AN626" s="177"/>
      <c r="AO626" s="177"/>
      <c r="AP626" s="177"/>
      <c r="AQ626" s="177"/>
      <c r="AR626" s="177"/>
      <c r="AS626" s="107"/>
      <c r="AT626" s="444">
        <f t="shared" ref="AT626:AT689" si="33">SUM($AH626:$AR626)</f>
        <v>0</v>
      </c>
      <c r="AU626" s="177"/>
      <c r="AV626" s="177"/>
      <c r="AW626" s="177"/>
      <c r="AX626" s="177"/>
      <c r="AY626" s="177"/>
      <c r="AZ626" s="177"/>
      <c r="BA626" s="177"/>
      <c r="BB626" s="177"/>
      <c r="BC626" s="177"/>
      <c r="BD626" s="177"/>
      <c r="BE626" s="228"/>
      <c r="BF626" s="237"/>
      <c r="BG626" s="229"/>
      <c r="BH626" s="229"/>
      <c r="BI626" s="108"/>
    </row>
    <row r="627" spans="1:61" ht="15">
      <c r="A627" s="177"/>
      <c r="B627" s="177"/>
      <c r="C627" s="177"/>
      <c r="D627" s="177"/>
      <c r="E627" s="177"/>
      <c r="F627" s="177"/>
      <c r="G627" s="177"/>
      <c r="H627" s="177"/>
      <c r="I627" s="177"/>
      <c r="J627" s="177"/>
      <c r="K627" s="177"/>
      <c r="L627" s="177"/>
      <c r="M627" s="177"/>
      <c r="N627" s="177"/>
      <c r="O627" s="177"/>
      <c r="P627" s="177"/>
      <c r="Q627" s="177"/>
      <c r="R627" s="177"/>
      <c r="S627" s="107"/>
      <c r="T627" s="521">
        <f t="shared" si="31"/>
        <v>0</v>
      </c>
      <c r="U627" s="177"/>
      <c r="V627" s="177"/>
      <c r="W627" s="177"/>
      <c r="X627" s="177"/>
      <c r="Y627" s="177"/>
      <c r="Z627" s="177"/>
      <c r="AA627" s="177"/>
      <c r="AB627" s="177"/>
      <c r="AC627" s="177"/>
      <c r="AD627" s="177"/>
      <c r="AE627" s="177"/>
      <c r="AF627" s="107"/>
      <c r="AG627" s="444">
        <f t="shared" si="32"/>
        <v>0</v>
      </c>
      <c r="AH627" s="177"/>
      <c r="AI627" s="177"/>
      <c r="AJ627" s="177"/>
      <c r="AK627" s="177"/>
      <c r="AL627" s="177"/>
      <c r="AM627" s="177"/>
      <c r="AN627" s="177"/>
      <c r="AO627" s="177"/>
      <c r="AP627" s="177"/>
      <c r="AQ627" s="177"/>
      <c r="AR627" s="177"/>
      <c r="AS627" s="107"/>
      <c r="AT627" s="444">
        <f t="shared" si="33"/>
        <v>0</v>
      </c>
      <c r="AU627" s="177"/>
      <c r="AV627" s="177"/>
      <c r="AW627" s="177"/>
      <c r="AX627" s="177"/>
      <c r="AY627" s="177"/>
      <c r="AZ627" s="177"/>
      <c r="BA627" s="177"/>
      <c r="BB627" s="177"/>
      <c r="BC627" s="177"/>
      <c r="BD627" s="177"/>
      <c r="BE627" s="228"/>
      <c r="BF627" s="237"/>
      <c r="BG627" s="229"/>
      <c r="BH627" s="229"/>
      <c r="BI627" s="108"/>
    </row>
    <row r="628" spans="1:61" ht="15">
      <c r="A628" s="177"/>
      <c r="B628" s="177"/>
      <c r="C628" s="177"/>
      <c r="D628" s="177"/>
      <c r="E628" s="177"/>
      <c r="F628" s="177"/>
      <c r="G628" s="177"/>
      <c r="H628" s="177"/>
      <c r="I628" s="177"/>
      <c r="J628" s="177"/>
      <c r="K628" s="177"/>
      <c r="L628" s="177"/>
      <c r="M628" s="177"/>
      <c r="N628" s="177"/>
      <c r="O628" s="177"/>
      <c r="P628" s="177"/>
      <c r="Q628" s="177"/>
      <c r="R628" s="177"/>
      <c r="S628" s="107"/>
      <c r="T628" s="521">
        <f t="shared" si="31"/>
        <v>0</v>
      </c>
      <c r="U628" s="177"/>
      <c r="V628" s="177"/>
      <c r="W628" s="177"/>
      <c r="X628" s="177"/>
      <c r="Y628" s="177"/>
      <c r="Z628" s="177"/>
      <c r="AA628" s="177"/>
      <c r="AB628" s="177"/>
      <c r="AC628" s="177"/>
      <c r="AD628" s="177"/>
      <c r="AE628" s="177"/>
      <c r="AF628" s="107"/>
      <c r="AG628" s="444">
        <f t="shared" si="32"/>
        <v>0</v>
      </c>
      <c r="AH628" s="177"/>
      <c r="AI628" s="177"/>
      <c r="AJ628" s="177"/>
      <c r="AK628" s="177"/>
      <c r="AL628" s="177"/>
      <c r="AM628" s="177"/>
      <c r="AN628" s="177"/>
      <c r="AO628" s="177"/>
      <c r="AP628" s="177"/>
      <c r="AQ628" s="177"/>
      <c r="AR628" s="177"/>
      <c r="AS628" s="107"/>
      <c r="AT628" s="444">
        <f t="shared" si="33"/>
        <v>0</v>
      </c>
      <c r="AU628" s="177"/>
      <c r="AV628" s="177"/>
      <c r="AW628" s="177"/>
      <c r="AX628" s="177"/>
      <c r="AY628" s="177"/>
      <c r="AZ628" s="177"/>
      <c r="BA628" s="177"/>
      <c r="BB628" s="177"/>
      <c r="BC628" s="177"/>
      <c r="BD628" s="177"/>
      <c r="BE628" s="228"/>
      <c r="BF628" s="237"/>
      <c r="BG628" s="229"/>
      <c r="BH628" s="229"/>
      <c r="BI628" s="108"/>
    </row>
    <row r="629" spans="1:61" ht="15">
      <c r="A629" s="177"/>
      <c r="B629" s="177"/>
      <c r="C629" s="177"/>
      <c r="D629" s="177"/>
      <c r="E629" s="177"/>
      <c r="F629" s="177"/>
      <c r="G629" s="177"/>
      <c r="H629" s="177"/>
      <c r="I629" s="177"/>
      <c r="J629" s="177"/>
      <c r="K629" s="177"/>
      <c r="L629" s="177"/>
      <c r="M629" s="177"/>
      <c r="N629" s="177"/>
      <c r="O629" s="177"/>
      <c r="P629" s="177"/>
      <c r="Q629" s="177"/>
      <c r="R629" s="177"/>
      <c r="S629" s="107"/>
      <c r="T629" s="521">
        <f t="shared" si="31"/>
        <v>0</v>
      </c>
      <c r="U629" s="177"/>
      <c r="V629" s="177"/>
      <c r="W629" s="177"/>
      <c r="X629" s="177"/>
      <c r="Y629" s="177"/>
      <c r="Z629" s="177"/>
      <c r="AA629" s="177"/>
      <c r="AB629" s="177"/>
      <c r="AC629" s="177"/>
      <c r="AD629" s="177"/>
      <c r="AE629" s="177"/>
      <c r="AF629" s="107"/>
      <c r="AG629" s="444">
        <f t="shared" si="32"/>
        <v>0</v>
      </c>
      <c r="AH629" s="177"/>
      <c r="AI629" s="177"/>
      <c r="AJ629" s="177"/>
      <c r="AK629" s="177"/>
      <c r="AL629" s="177"/>
      <c r="AM629" s="177"/>
      <c r="AN629" s="177"/>
      <c r="AO629" s="177"/>
      <c r="AP629" s="177"/>
      <c r="AQ629" s="177"/>
      <c r="AR629" s="177"/>
      <c r="AS629" s="107"/>
      <c r="AT629" s="444">
        <f t="shared" si="33"/>
        <v>0</v>
      </c>
      <c r="AU629" s="177"/>
      <c r="AV629" s="177"/>
      <c r="AW629" s="177"/>
      <c r="AX629" s="177"/>
      <c r="AY629" s="177"/>
      <c r="AZ629" s="177"/>
      <c r="BA629" s="177"/>
      <c r="BB629" s="177"/>
      <c r="BC629" s="177"/>
      <c r="BD629" s="177"/>
      <c r="BE629" s="228"/>
      <c r="BF629" s="237"/>
      <c r="BG629" s="229"/>
      <c r="BH629" s="229"/>
      <c r="BI629" s="108"/>
    </row>
    <row r="630" spans="1:61" ht="15">
      <c r="A630" s="177"/>
      <c r="B630" s="177"/>
      <c r="C630" s="177"/>
      <c r="D630" s="177"/>
      <c r="E630" s="177"/>
      <c r="F630" s="177"/>
      <c r="G630" s="177"/>
      <c r="H630" s="177"/>
      <c r="I630" s="177"/>
      <c r="J630" s="177"/>
      <c r="K630" s="177"/>
      <c r="L630" s="177"/>
      <c r="M630" s="177"/>
      <c r="N630" s="177"/>
      <c r="O630" s="177"/>
      <c r="P630" s="177"/>
      <c r="Q630" s="177"/>
      <c r="R630" s="177"/>
      <c r="S630" s="107"/>
      <c r="T630" s="521">
        <f t="shared" si="31"/>
        <v>0</v>
      </c>
      <c r="U630" s="177"/>
      <c r="V630" s="177"/>
      <c r="W630" s="177"/>
      <c r="X630" s="177"/>
      <c r="Y630" s="177"/>
      <c r="Z630" s="177"/>
      <c r="AA630" s="177"/>
      <c r="AB630" s="177"/>
      <c r="AC630" s="177"/>
      <c r="AD630" s="177"/>
      <c r="AE630" s="177"/>
      <c r="AF630" s="107"/>
      <c r="AG630" s="444">
        <f t="shared" si="32"/>
        <v>0</v>
      </c>
      <c r="AH630" s="177"/>
      <c r="AI630" s="177"/>
      <c r="AJ630" s="177"/>
      <c r="AK630" s="177"/>
      <c r="AL630" s="177"/>
      <c r="AM630" s="177"/>
      <c r="AN630" s="177"/>
      <c r="AO630" s="177"/>
      <c r="AP630" s="177"/>
      <c r="AQ630" s="177"/>
      <c r="AR630" s="177"/>
      <c r="AS630" s="107"/>
      <c r="AT630" s="444">
        <f t="shared" si="33"/>
        <v>0</v>
      </c>
      <c r="AU630" s="177"/>
      <c r="AV630" s="177"/>
      <c r="AW630" s="177"/>
      <c r="AX630" s="177"/>
      <c r="AY630" s="177"/>
      <c r="AZ630" s="177"/>
      <c r="BA630" s="177"/>
      <c r="BB630" s="177"/>
      <c r="BC630" s="177"/>
      <c r="BD630" s="177"/>
      <c r="BE630" s="228"/>
      <c r="BF630" s="237"/>
      <c r="BG630" s="229"/>
      <c r="BH630" s="229"/>
      <c r="BI630" s="108"/>
    </row>
    <row r="631" spans="1:61" ht="15">
      <c r="A631" s="177"/>
      <c r="B631" s="177"/>
      <c r="C631" s="177"/>
      <c r="D631" s="177"/>
      <c r="E631" s="177"/>
      <c r="F631" s="177"/>
      <c r="G631" s="177"/>
      <c r="H631" s="177"/>
      <c r="I631" s="177"/>
      <c r="J631" s="177"/>
      <c r="K631" s="177"/>
      <c r="L631" s="177"/>
      <c r="M631" s="177"/>
      <c r="N631" s="177"/>
      <c r="O631" s="177"/>
      <c r="P631" s="177"/>
      <c r="Q631" s="177"/>
      <c r="R631" s="177"/>
      <c r="S631" s="107"/>
      <c r="T631" s="521">
        <f t="shared" si="31"/>
        <v>0</v>
      </c>
      <c r="U631" s="177"/>
      <c r="V631" s="177"/>
      <c r="W631" s="177"/>
      <c r="X631" s="177"/>
      <c r="Y631" s="177"/>
      <c r="Z631" s="177"/>
      <c r="AA631" s="177"/>
      <c r="AB631" s="177"/>
      <c r="AC631" s="177"/>
      <c r="AD631" s="177"/>
      <c r="AE631" s="177"/>
      <c r="AF631" s="107"/>
      <c r="AG631" s="444">
        <f t="shared" si="32"/>
        <v>0</v>
      </c>
      <c r="AH631" s="177"/>
      <c r="AI631" s="177"/>
      <c r="AJ631" s="177"/>
      <c r="AK631" s="177"/>
      <c r="AL631" s="177"/>
      <c r="AM631" s="177"/>
      <c r="AN631" s="177"/>
      <c r="AO631" s="177"/>
      <c r="AP631" s="177"/>
      <c r="AQ631" s="177"/>
      <c r="AR631" s="177"/>
      <c r="AS631" s="107"/>
      <c r="AT631" s="444">
        <f t="shared" si="33"/>
        <v>0</v>
      </c>
      <c r="AU631" s="177"/>
      <c r="AV631" s="177"/>
      <c r="AW631" s="177"/>
      <c r="AX631" s="177"/>
      <c r="AY631" s="177"/>
      <c r="AZ631" s="177"/>
      <c r="BA631" s="177"/>
      <c r="BB631" s="177"/>
      <c r="BC631" s="177"/>
      <c r="BD631" s="177"/>
      <c r="BE631" s="228"/>
      <c r="BF631" s="237"/>
      <c r="BG631" s="229"/>
      <c r="BH631" s="229"/>
      <c r="BI631" s="108"/>
    </row>
    <row r="632" spans="1:61" ht="15">
      <c r="A632" s="177"/>
      <c r="B632" s="177"/>
      <c r="C632" s="177"/>
      <c r="D632" s="177"/>
      <c r="E632" s="177"/>
      <c r="F632" s="177"/>
      <c r="G632" s="177"/>
      <c r="H632" s="177"/>
      <c r="I632" s="177"/>
      <c r="J632" s="177"/>
      <c r="K632" s="177"/>
      <c r="L632" s="177"/>
      <c r="M632" s="177"/>
      <c r="N632" s="177"/>
      <c r="O632" s="177"/>
      <c r="P632" s="177"/>
      <c r="Q632" s="177"/>
      <c r="R632" s="177"/>
      <c r="S632" s="107"/>
      <c r="T632" s="521">
        <f t="shared" ref="T632:T695" si="34">SUM($H632:$R632)</f>
        <v>0</v>
      </c>
      <c r="U632" s="177"/>
      <c r="V632" s="177"/>
      <c r="W632" s="177"/>
      <c r="X632" s="177"/>
      <c r="Y632" s="177"/>
      <c r="Z632" s="177"/>
      <c r="AA632" s="177"/>
      <c r="AB632" s="177"/>
      <c r="AC632" s="177"/>
      <c r="AD632" s="177"/>
      <c r="AE632" s="177"/>
      <c r="AF632" s="107"/>
      <c r="AG632" s="444">
        <f t="shared" ref="AG632:AG695" si="35">SUM($U632:$AE632)</f>
        <v>0</v>
      </c>
      <c r="AH632" s="177"/>
      <c r="AI632" s="177"/>
      <c r="AJ632" s="177"/>
      <c r="AK632" s="177"/>
      <c r="AL632" s="177"/>
      <c r="AM632" s="177"/>
      <c r="AN632" s="177"/>
      <c r="AO632" s="177"/>
      <c r="AP632" s="177"/>
      <c r="AQ632" s="177"/>
      <c r="AR632" s="177"/>
      <c r="AS632" s="107"/>
      <c r="AT632" s="444">
        <f t="shared" si="33"/>
        <v>0</v>
      </c>
      <c r="AU632" s="177"/>
      <c r="AV632" s="177"/>
      <c r="AW632" s="177"/>
      <c r="AX632" s="177"/>
      <c r="AY632" s="177"/>
      <c r="AZ632" s="177"/>
      <c r="BA632" s="177"/>
      <c r="BB632" s="177"/>
      <c r="BC632" s="177"/>
      <c r="BD632" s="177"/>
      <c r="BE632" s="228"/>
      <c r="BF632" s="237"/>
      <c r="BG632" s="229"/>
      <c r="BH632" s="229"/>
      <c r="BI632" s="108"/>
    </row>
    <row r="633" spans="1:61" ht="15">
      <c r="A633" s="177"/>
      <c r="B633" s="177"/>
      <c r="C633" s="177"/>
      <c r="D633" s="177"/>
      <c r="E633" s="177"/>
      <c r="F633" s="177"/>
      <c r="G633" s="177"/>
      <c r="H633" s="177"/>
      <c r="I633" s="177"/>
      <c r="J633" s="177"/>
      <c r="K633" s="177"/>
      <c r="L633" s="177"/>
      <c r="M633" s="177"/>
      <c r="N633" s="177"/>
      <c r="O633" s="177"/>
      <c r="P633" s="177"/>
      <c r="Q633" s="177"/>
      <c r="R633" s="177"/>
      <c r="S633" s="107"/>
      <c r="T633" s="521">
        <f t="shared" si="34"/>
        <v>0</v>
      </c>
      <c r="U633" s="177"/>
      <c r="V633" s="177"/>
      <c r="W633" s="177"/>
      <c r="X633" s="177"/>
      <c r="Y633" s="177"/>
      <c r="Z633" s="177"/>
      <c r="AA633" s="177"/>
      <c r="AB633" s="177"/>
      <c r="AC633" s="177"/>
      <c r="AD633" s="177"/>
      <c r="AE633" s="177"/>
      <c r="AF633" s="107"/>
      <c r="AG633" s="444">
        <f t="shared" si="35"/>
        <v>0</v>
      </c>
      <c r="AH633" s="177"/>
      <c r="AI633" s="177"/>
      <c r="AJ633" s="177"/>
      <c r="AK633" s="177"/>
      <c r="AL633" s="177"/>
      <c r="AM633" s="177"/>
      <c r="AN633" s="177"/>
      <c r="AO633" s="177"/>
      <c r="AP633" s="177"/>
      <c r="AQ633" s="177"/>
      <c r="AR633" s="177"/>
      <c r="AS633" s="107"/>
      <c r="AT633" s="444">
        <f t="shared" si="33"/>
        <v>0</v>
      </c>
      <c r="AU633" s="177"/>
      <c r="AV633" s="177"/>
      <c r="AW633" s="177"/>
      <c r="AX633" s="177"/>
      <c r="AY633" s="177"/>
      <c r="AZ633" s="177"/>
      <c r="BA633" s="177"/>
      <c r="BB633" s="177"/>
      <c r="BC633" s="177"/>
      <c r="BD633" s="177"/>
      <c r="BE633" s="228"/>
      <c r="BF633" s="237"/>
      <c r="BG633" s="229"/>
      <c r="BH633" s="229"/>
      <c r="BI633" s="108"/>
    </row>
    <row r="634" spans="1:61" ht="15">
      <c r="A634" s="177"/>
      <c r="B634" s="177"/>
      <c r="C634" s="177"/>
      <c r="D634" s="177"/>
      <c r="E634" s="177"/>
      <c r="F634" s="177"/>
      <c r="G634" s="177"/>
      <c r="H634" s="177"/>
      <c r="I634" s="177"/>
      <c r="J634" s="177"/>
      <c r="K634" s="177"/>
      <c r="L634" s="177"/>
      <c r="M634" s="177"/>
      <c r="N634" s="177"/>
      <c r="O634" s="177"/>
      <c r="P634" s="177"/>
      <c r="Q634" s="177"/>
      <c r="R634" s="177"/>
      <c r="S634" s="107"/>
      <c r="T634" s="521">
        <f t="shared" si="34"/>
        <v>0</v>
      </c>
      <c r="U634" s="177"/>
      <c r="V634" s="177"/>
      <c r="W634" s="177"/>
      <c r="X634" s="177"/>
      <c r="Y634" s="177"/>
      <c r="Z634" s="177"/>
      <c r="AA634" s="177"/>
      <c r="AB634" s="177"/>
      <c r="AC634" s="177"/>
      <c r="AD634" s="177"/>
      <c r="AE634" s="177"/>
      <c r="AF634" s="107"/>
      <c r="AG634" s="444">
        <f t="shared" si="35"/>
        <v>0</v>
      </c>
      <c r="AH634" s="177"/>
      <c r="AI634" s="177"/>
      <c r="AJ634" s="177"/>
      <c r="AK634" s="177"/>
      <c r="AL634" s="177"/>
      <c r="AM634" s="177"/>
      <c r="AN634" s="177"/>
      <c r="AO634" s="177"/>
      <c r="AP634" s="177"/>
      <c r="AQ634" s="177"/>
      <c r="AR634" s="177"/>
      <c r="AS634" s="107"/>
      <c r="AT634" s="444">
        <f t="shared" si="33"/>
        <v>0</v>
      </c>
      <c r="AU634" s="177"/>
      <c r="AV634" s="177"/>
      <c r="AW634" s="177"/>
      <c r="AX634" s="177"/>
      <c r="AY634" s="177"/>
      <c r="AZ634" s="177"/>
      <c r="BA634" s="177"/>
      <c r="BB634" s="177"/>
      <c r="BC634" s="177"/>
      <c r="BD634" s="177"/>
      <c r="BE634" s="228"/>
      <c r="BF634" s="237"/>
      <c r="BG634" s="229"/>
      <c r="BH634" s="229"/>
      <c r="BI634" s="108"/>
    </row>
    <row r="635" spans="1:61" ht="15">
      <c r="A635" s="177"/>
      <c r="B635" s="177"/>
      <c r="C635" s="177"/>
      <c r="D635" s="177"/>
      <c r="E635" s="177"/>
      <c r="F635" s="177"/>
      <c r="G635" s="177"/>
      <c r="H635" s="177"/>
      <c r="I635" s="177"/>
      <c r="J635" s="177"/>
      <c r="K635" s="177"/>
      <c r="L635" s="177"/>
      <c r="M635" s="177"/>
      <c r="N635" s="177"/>
      <c r="O635" s="177"/>
      <c r="P635" s="177"/>
      <c r="Q635" s="177"/>
      <c r="R635" s="177"/>
      <c r="S635" s="107"/>
      <c r="T635" s="521">
        <f t="shared" si="34"/>
        <v>0</v>
      </c>
      <c r="U635" s="177"/>
      <c r="V635" s="177"/>
      <c r="W635" s="177"/>
      <c r="X635" s="177"/>
      <c r="Y635" s="177"/>
      <c r="Z635" s="177"/>
      <c r="AA635" s="177"/>
      <c r="AB635" s="177"/>
      <c r="AC635" s="177"/>
      <c r="AD635" s="177"/>
      <c r="AE635" s="177"/>
      <c r="AF635" s="107"/>
      <c r="AG635" s="444">
        <f t="shared" si="35"/>
        <v>0</v>
      </c>
      <c r="AH635" s="177"/>
      <c r="AI635" s="177"/>
      <c r="AJ635" s="177"/>
      <c r="AK635" s="177"/>
      <c r="AL635" s="177"/>
      <c r="AM635" s="177"/>
      <c r="AN635" s="177"/>
      <c r="AO635" s="177"/>
      <c r="AP635" s="177"/>
      <c r="AQ635" s="177"/>
      <c r="AR635" s="177"/>
      <c r="AS635" s="107"/>
      <c r="AT635" s="444">
        <f t="shared" si="33"/>
        <v>0</v>
      </c>
      <c r="AU635" s="177"/>
      <c r="AV635" s="177"/>
      <c r="AW635" s="177"/>
      <c r="AX635" s="177"/>
      <c r="AY635" s="177"/>
      <c r="AZ635" s="177"/>
      <c r="BA635" s="177"/>
      <c r="BB635" s="177"/>
      <c r="BC635" s="177"/>
      <c r="BD635" s="177"/>
      <c r="BE635" s="228"/>
      <c r="BF635" s="237"/>
      <c r="BG635" s="229"/>
      <c r="BH635" s="229"/>
      <c r="BI635" s="108"/>
    </row>
    <row r="636" spans="1:61" ht="15">
      <c r="A636" s="177"/>
      <c r="B636" s="177"/>
      <c r="C636" s="177"/>
      <c r="D636" s="177"/>
      <c r="E636" s="177"/>
      <c r="F636" s="177"/>
      <c r="G636" s="177"/>
      <c r="H636" s="177"/>
      <c r="I636" s="177"/>
      <c r="J636" s="177"/>
      <c r="K636" s="177"/>
      <c r="L636" s="177"/>
      <c r="M636" s="177"/>
      <c r="N636" s="177"/>
      <c r="O636" s="177"/>
      <c r="P636" s="177"/>
      <c r="Q636" s="177"/>
      <c r="R636" s="177"/>
      <c r="S636" s="107"/>
      <c r="T636" s="521">
        <f t="shared" si="34"/>
        <v>0</v>
      </c>
      <c r="U636" s="177"/>
      <c r="V636" s="177"/>
      <c r="W636" s="177"/>
      <c r="X636" s="177"/>
      <c r="Y636" s="177"/>
      <c r="Z636" s="177"/>
      <c r="AA636" s="177"/>
      <c r="AB636" s="177"/>
      <c r="AC636" s="177"/>
      <c r="AD636" s="177"/>
      <c r="AE636" s="177"/>
      <c r="AF636" s="107"/>
      <c r="AG636" s="444">
        <f t="shared" si="35"/>
        <v>0</v>
      </c>
      <c r="AH636" s="177"/>
      <c r="AI636" s="177"/>
      <c r="AJ636" s="177"/>
      <c r="AK636" s="177"/>
      <c r="AL636" s="177"/>
      <c r="AM636" s="177"/>
      <c r="AN636" s="177"/>
      <c r="AO636" s="177"/>
      <c r="AP636" s="177"/>
      <c r="AQ636" s="177"/>
      <c r="AR636" s="177"/>
      <c r="AS636" s="107"/>
      <c r="AT636" s="444">
        <f t="shared" si="33"/>
        <v>0</v>
      </c>
      <c r="AU636" s="177"/>
      <c r="AV636" s="177"/>
      <c r="AW636" s="177"/>
      <c r="AX636" s="177"/>
      <c r="AY636" s="177"/>
      <c r="AZ636" s="177"/>
      <c r="BA636" s="177"/>
      <c r="BB636" s="177"/>
      <c r="BC636" s="177"/>
      <c r="BD636" s="177"/>
      <c r="BE636" s="228"/>
      <c r="BF636" s="237"/>
      <c r="BG636" s="229"/>
      <c r="BH636" s="229"/>
      <c r="BI636" s="108"/>
    </row>
    <row r="637" spans="1:61" ht="15">
      <c r="A637" s="177"/>
      <c r="B637" s="177"/>
      <c r="C637" s="177"/>
      <c r="D637" s="177"/>
      <c r="E637" s="177"/>
      <c r="F637" s="177"/>
      <c r="G637" s="177"/>
      <c r="H637" s="177"/>
      <c r="I637" s="177"/>
      <c r="J637" s="177"/>
      <c r="K637" s="177"/>
      <c r="L637" s="177"/>
      <c r="M637" s="177"/>
      <c r="N637" s="177"/>
      <c r="O637" s="177"/>
      <c r="P637" s="177"/>
      <c r="Q637" s="177"/>
      <c r="R637" s="177"/>
      <c r="S637" s="107"/>
      <c r="T637" s="521">
        <f t="shared" si="34"/>
        <v>0</v>
      </c>
      <c r="U637" s="177"/>
      <c r="V637" s="177"/>
      <c r="W637" s="177"/>
      <c r="X637" s="177"/>
      <c r="Y637" s="177"/>
      <c r="Z637" s="177"/>
      <c r="AA637" s="177"/>
      <c r="AB637" s="177"/>
      <c r="AC637" s="177"/>
      <c r="AD637" s="177"/>
      <c r="AE637" s="177"/>
      <c r="AF637" s="107"/>
      <c r="AG637" s="444">
        <f t="shared" si="35"/>
        <v>0</v>
      </c>
      <c r="AH637" s="177"/>
      <c r="AI637" s="177"/>
      <c r="AJ637" s="177"/>
      <c r="AK637" s="177"/>
      <c r="AL637" s="177"/>
      <c r="AM637" s="177"/>
      <c r="AN637" s="177"/>
      <c r="AO637" s="177"/>
      <c r="AP637" s="177"/>
      <c r="AQ637" s="177"/>
      <c r="AR637" s="177"/>
      <c r="AS637" s="107"/>
      <c r="AT637" s="444">
        <f t="shared" si="33"/>
        <v>0</v>
      </c>
      <c r="AU637" s="177"/>
      <c r="AV637" s="177"/>
      <c r="AW637" s="177"/>
      <c r="AX637" s="177"/>
      <c r="AY637" s="177"/>
      <c r="AZ637" s="177"/>
      <c r="BA637" s="177"/>
      <c r="BB637" s="177"/>
      <c r="BC637" s="177"/>
      <c r="BD637" s="177"/>
      <c r="BE637" s="228"/>
      <c r="BF637" s="237"/>
      <c r="BG637" s="229"/>
      <c r="BH637" s="229"/>
      <c r="BI637" s="108"/>
    </row>
    <row r="638" spans="1:61" ht="15">
      <c r="A638" s="177"/>
      <c r="B638" s="177"/>
      <c r="C638" s="177"/>
      <c r="D638" s="177"/>
      <c r="E638" s="177"/>
      <c r="F638" s="177"/>
      <c r="G638" s="177"/>
      <c r="H638" s="177"/>
      <c r="I638" s="177"/>
      <c r="J638" s="177"/>
      <c r="K638" s="177"/>
      <c r="L638" s="177"/>
      <c r="M638" s="177"/>
      <c r="N638" s="177"/>
      <c r="O638" s="177"/>
      <c r="P638" s="177"/>
      <c r="Q638" s="177"/>
      <c r="R638" s="177"/>
      <c r="S638" s="107"/>
      <c r="T638" s="521">
        <f t="shared" si="34"/>
        <v>0</v>
      </c>
      <c r="U638" s="177"/>
      <c r="V638" s="177"/>
      <c r="W638" s="177"/>
      <c r="X638" s="177"/>
      <c r="Y638" s="177"/>
      <c r="Z638" s="177"/>
      <c r="AA638" s="177"/>
      <c r="AB638" s="177"/>
      <c r="AC638" s="177"/>
      <c r="AD638" s="177"/>
      <c r="AE638" s="177"/>
      <c r="AF638" s="107"/>
      <c r="AG638" s="444">
        <f t="shared" si="35"/>
        <v>0</v>
      </c>
      <c r="AH638" s="177"/>
      <c r="AI638" s="177"/>
      <c r="AJ638" s="177"/>
      <c r="AK638" s="177"/>
      <c r="AL638" s="177"/>
      <c r="AM638" s="177"/>
      <c r="AN638" s="177"/>
      <c r="AO638" s="177"/>
      <c r="AP638" s="177"/>
      <c r="AQ638" s="177"/>
      <c r="AR638" s="177"/>
      <c r="AS638" s="107"/>
      <c r="AT638" s="444">
        <f t="shared" si="33"/>
        <v>0</v>
      </c>
      <c r="AU638" s="177"/>
      <c r="AV638" s="177"/>
      <c r="AW638" s="177"/>
      <c r="AX638" s="177"/>
      <c r="AY638" s="177"/>
      <c r="AZ638" s="177"/>
      <c r="BA638" s="177"/>
      <c r="BB638" s="177"/>
      <c r="BC638" s="177"/>
      <c r="BD638" s="177"/>
      <c r="BE638" s="228"/>
      <c r="BF638" s="237"/>
      <c r="BG638" s="229"/>
      <c r="BH638" s="229"/>
      <c r="BI638" s="108"/>
    </row>
    <row r="639" spans="1:61" ht="15">
      <c r="A639" s="177"/>
      <c r="B639" s="177"/>
      <c r="C639" s="177"/>
      <c r="D639" s="177"/>
      <c r="E639" s="177"/>
      <c r="F639" s="177"/>
      <c r="G639" s="177"/>
      <c r="H639" s="177"/>
      <c r="I639" s="177"/>
      <c r="J639" s="177"/>
      <c r="K639" s="177"/>
      <c r="L639" s="177"/>
      <c r="M639" s="177"/>
      <c r="N639" s="177"/>
      <c r="O639" s="177"/>
      <c r="P639" s="177"/>
      <c r="Q639" s="177"/>
      <c r="R639" s="177"/>
      <c r="S639" s="107"/>
      <c r="T639" s="521">
        <f t="shared" si="34"/>
        <v>0</v>
      </c>
      <c r="U639" s="177"/>
      <c r="V639" s="177"/>
      <c r="W639" s="177"/>
      <c r="X639" s="177"/>
      <c r="Y639" s="177"/>
      <c r="Z639" s="177"/>
      <c r="AA639" s="177"/>
      <c r="AB639" s="177"/>
      <c r="AC639" s="177"/>
      <c r="AD639" s="177"/>
      <c r="AE639" s="177"/>
      <c r="AF639" s="107"/>
      <c r="AG639" s="444">
        <f t="shared" si="35"/>
        <v>0</v>
      </c>
      <c r="AH639" s="177"/>
      <c r="AI639" s="177"/>
      <c r="AJ639" s="177"/>
      <c r="AK639" s="177"/>
      <c r="AL639" s="177"/>
      <c r="AM639" s="177"/>
      <c r="AN639" s="177"/>
      <c r="AO639" s="177"/>
      <c r="AP639" s="177"/>
      <c r="AQ639" s="177"/>
      <c r="AR639" s="177"/>
      <c r="AS639" s="107"/>
      <c r="AT639" s="444">
        <f t="shared" si="33"/>
        <v>0</v>
      </c>
      <c r="AU639" s="177"/>
      <c r="AV639" s="177"/>
      <c r="AW639" s="177"/>
      <c r="AX639" s="177"/>
      <c r="AY639" s="177"/>
      <c r="AZ639" s="177"/>
      <c r="BA639" s="177"/>
      <c r="BB639" s="177"/>
      <c r="BC639" s="177"/>
      <c r="BD639" s="177"/>
      <c r="BE639" s="228"/>
      <c r="BF639" s="237"/>
      <c r="BG639" s="229"/>
      <c r="BH639" s="229"/>
      <c r="BI639" s="108"/>
    </row>
    <row r="640" spans="1:61" ht="15">
      <c r="A640" s="177"/>
      <c r="B640" s="177"/>
      <c r="C640" s="177"/>
      <c r="D640" s="177"/>
      <c r="E640" s="177"/>
      <c r="F640" s="177"/>
      <c r="G640" s="177"/>
      <c r="H640" s="177"/>
      <c r="I640" s="177"/>
      <c r="J640" s="177"/>
      <c r="K640" s="177"/>
      <c r="L640" s="177"/>
      <c r="M640" s="177"/>
      <c r="N640" s="177"/>
      <c r="O640" s="177"/>
      <c r="P640" s="177"/>
      <c r="Q640" s="177"/>
      <c r="R640" s="177"/>
      <c r="S640" s="107"/>
      <c r="T640" s="521">
        <f t="shared" si="34"/>
        <v>0</v>
      </c>
      <c r="U640" s="177"/>
      <c r="V640" s="177"/>
      <c r="W640" s="177"/>
      <c r="X640" s="177"/>
      <c r="Y640" s="177"/>
      <c r="Z640" s="177"/>
      <c r="AA640" s="177"/>
      <c r="AB640" s="177"/>
      <c r="AC640" s="177"/>
      <c r="AD640" s="177"/>
      <c r="AE640" s="177"/>
      <c r="AF640" s="107"/>
      <c r="AG640" s="444">
        <f t="shared" si="35"/>
        <v>0</v>
      </c>
      <c r="AH640" s="177"/>
      <c r="AI640" s="177"/>
      <c r="AJ640" s="177"/>
      <c r="AK640" s="177"/>
      <c r="AL640" s="177"/>
      <c r="AM640" s="177"/>
      <c r="AN640" s="177"/>
      <c r="AO640" s="177"/>
      <c r="AP640" s="177"/>
      <c r="AQ640" s="177"/>
      <c r="AR640" s="177"/>
      <c r="AS640" s="107"/>
      <c r="AT640" s="444">
        <f t="shared" si="33"/>
        <v>0</v>
      </c>
      <c r="AU640" s="177"/>
      <c r="AV640" s="177"/>
      <c r="AW640" s="177"/>
      <c r="AX640" s="177"/>
      <c r="AY640" s="177"/>
      <c r="AZ640" s="177"/>
      <c r="BA640" s="177"/>
      <c r="BB640" s="177"/>
      <c r="BC640" s="177"/>
      <c r="BD640" s="177"/>
      <c r="BE640" s="228"/>
      <c r="BF640" s="237"/>
      <c r="BG640" s="229"/>
      <c r="BH640" s="229"/>
      <c r="BI640" s="108"/>
    </row>
    <row r="641" spans="1:61" ht="15">
      <c r="A641" s="177"/>
      <c r="B641" s="177"/>
      <c r="C641" s="177"/>
      <c r="D641" s="177"/>
      <c r="E641" s="177"/>
      <c r="F641" s="177"/>
      <c r="G641" s="177"/>
      <c r="H641" s="177"/>
      <c r="I641" s="177"/>
      <c r="J641" s="177"/>
      <c r="K641" s="177"/>
      <c r="L641" s="177"/>
      <c r="M641" s="177"/>
      <c r="N641" s="177"/>
      <c r="O641" s="177"/>
      <c r="P641" s="177"/>
      <c r="Q641" s="177"/>
      <c r="R641" s="177"/>
      <c r="S641" s="107"/>
      <c r="T641" s="521">
        <f t="shared" si="34"/>
        <v>0</v>
      </c>
      <c r="U641" s="177"/>
      <c r="V641" s="177"/>
      <c r="W641" s="177"/>
      <c r="X641" s="177"/>
      <c r="Y641" s="177"/>
      <c r="Z641" s="177"/>
      <c r="AA641" s="177"/>
      <c r="AB641" s="177"/>
      <c r="AC641" s="177"/>
      <c r="AD641" s="177"/>
      <c r="AE641" s="177"/>
      <c r="AF641" s="107"/>
      <c r="AG641" s="444">
        <f t="shared" si="35"/>
        <v>0</v>
      </c>
      <c r="AH641" s="177"/>
      <c r="AI641" s="177"/>
      <c r="AJ641" s="177"/>
      <c r="AK641" s="177"/>
      <c r="AL641" s="177"/>
      <c r="AM641" s="177"/>
      <c r="AN641" s="177"/>
      <c r="AO641" s="177"/>
      <c r="AP641" s="177"/>
      <c r="AQ641" s="177"/>
      <c r="AR641" s="177"/>
      <c r="AS641" s="107"/>
      <c r="AT641" s="444">
        <f t="shared" si="33"/>
        <v>0</v>
      </c>
      <c r="AU641" s="177"/>
      <c r="AV641" s="177"/>
      <c r="AW641" s="177"/>
      <c r="AX641" s="177"/>
      <c r="AY641" s="177"/>
      <c r="AZ641" s="177"/>
      <c r="BA641" s="177"/>
      <c r="BB641" s="177"/>
      <c r="BC641" s="177"/>
      <c r="BD641" s="177"/>
      <c r="BE641" s="228"/>
      <c r="BF641" s="237"/>
      <c r="BG641" s="229"/>
      <c r="BH641" s="229"/>
      <c r="BI641" s="108"/>
    </row>
    <row r="642" spans="1:61" ht="15">
      <c r="A642" s="177"/>
      <c r="B642" s="177"/>
      <c r="C642" s="177"/>
      <c r="D642" s="177"/>
      <c r="E642" s="177"/>
      <c r="F642" s="177"/>
      <c r="G642" s="177"/>
      <c r="H642" s="177"/>
      <c r="I642" s="177"/>
      <c r="J642" s="177"/>
      <c r="K642" s="177"/>
      <c r="L642" s="177"/>
      <c r="M642" s="177"/>
      <c r="N642" s="177"/>
      <c r="O642" s="177"/>
      <c r="P642" s="177"/>
      <c r="Q642" s="177"/>
      <c r="R642" s="177"/>
      <c r="S642" s="107"/>
      <c r="T642" s="521">
        <f t="shared" si="34"/>
        <v>0</v>
      </c>
      <c r="U642" s="177"/>
      <c r="V642" s="177"/>
      <c r="W642" s="177"/>
      <c r="X642" s="177"/>
      <c r="Y642" s="177"/>
      <c r="Z642" s="177"/>
      <c r="AA642" s="177"/>
      <c r="AB642" s="177"/>
      <c r="AC642" s="177"/>
      <c r="AD642" s="177"/>
      <c r="AE642" s="177"/>
      <c r="AF642" s="107"/>
      <c r="AG642" s="444">
        <f t="shared" si="35"/>
        <v>0</v>
      </c>
      <c r="AH642" s="177"/>
      <c r="AI642" s="177"/>
      <c r="AJ642" s="177"/>
      <c r="AK642" s="177"/>
      <c r="AL642" s="177"/>
      <c r="AM642" s="177"/>
      <c r="AN642" s="177"/>
      <c r="AO642" s="177"/>
      <c r="AP642" s="177"/>
      <c r="AQ642" s="177"/>
      <c r="AR642" s="177"/>
      <c r="AS642" s="107"/>
      <c r="AT642" s="444">
        <f t="shared" si="33"/>
        <v>0</v>
      </c>
      <c r="AU642" s="177"/>
      <c r="AV642" s="177"/>
      <c r="AW642" s="177"/>
      <c r="AX642" s="177"/>
      <c r="AY642" s="177"/>
      <c r="AZ642" s="177"/>
      <c r="BA642" s="177"/>
      <c r="BB642" s="177"/>
      <c r="BC642" s="177"/>
      <c r="BD642" s="177"/>
      <c r="BE642" s="228"/>
      <c r="BF642" s="237"/>
      <c r="BG642" s="229"/>
      <c r="BH642" s="229"/>
      <c r="BI642" s="108"/>
    </row>
    <row r="643" spans="1:61" ht="15">
      <c r="A643" s="177"/>
      <c r="B643" s="177"/>
      <c r="C643" s="177"/>
      <c r="D643" s="177"/>
      <c r="E643" s="177"/>
      <c r="F643" s="177"/>
      <c r="G643" s="177"/>
      <c r="H643" s="177"/>
      <c r="I643" s="177"/>
      <c r="J643" s="177"/>
      <c r="K643" s="177"/>
      <c r="L643" s="177"/>
      <c r="M643" s="177"/>
      <c r="N643" s="177"/>
      <c r="O643" s="177"/>
      <c r="P643" s="177"/>
      <c r="Q643" s="177"/>
      <c r="R643" s="177"/>
      <c r="S643" s="107"/>
      <c r="T643" s="521">
        <f t="shared" si="34"/>
        <v>0</v>
      </c>
      <c r="U643" s="177"/>
      <c r="V643" s="177"/>
      <c r="W643" s="177"/>
      <c r="X643" s="177"/>
      <c r="Y643" s="177"/>
      <c r="Z643" s="177"/>
      <c r="AA643" s="177"/>
      <c r="AB643" s="177"/>
      <c r="AC643" s="177"/>
      <c r="AD643" s="177"/>
      <c r="AE643" s="177"/>
      <c r="AF643" s="107"/>
      <c r="AG643" s="444">
        <f t="shared" si="35"/>
        <v>0</v>
      </c>
      <c r="AH643" s="177"/>
      <c r="AI643" s="177"/>
      <c r="AJ643" s="177"/>
      <c r="AK643" s="177"/>
      <c r="AL643" s="177"/>
      <c r="AM643" s="177"/>
      <c r="AN643" s="177"/>
      <c r="AO643" s="177"/>
      <c r="AP643" s="177"/>
      <c r="AQ643" s="177"/>
      <c r="AR643" s="177"/>
      <c r="AS643" s="107"/>
      <c r="AT643" s="444">
        <f t="shared" si="33"/>
        <v>0</v>
      </c>
      <c r="AU643" s="177"/>
      <c r="AV643" s="177"/>
      <c r="AW643" s="177"/>
      <c r="AX643" s="177"/>
      <c r="AY643" s="177"/>
      <c r="AZ643" s="177"/>
      <c r="BA643" s="177"/>
      <c r="BB643" s="177"/>
      <c r="BC643" s="177"/>
      <c r="BD643" s="177"/>
      <c r="BE643" s="228"/>
      <c r="BF643" s="237"/>
      <c r="BG643" s="229"/>
      <c r="BH643" s="229"/>
      <c r="BI643" s="108"/>
    </row>
    <row r="644" spans="1:61" ht="15">
      <c r="A644" s="177"/>
      <c r="B644" s="177"/>
      <c r="C644" s="177"/>
      <c r="D644" s="177"/>
      <c r="E644" s="177"/>
      <c r="F644" s="177"/>
      <c r="G644" s="177"/>
      <c r="H644" s="177"/>
      <c r="I644" s="177"/>
      <c r="J644" s="177"/>
      <c r="K644" s="177"/>
      <c r="L644" s="177"/>
      <c r="M644" s="177"/>
      <c r="N644" s="177"/>
      <c r="O644" s="177"/>
      <c r="P644" s="177"/>
      <c r="Q644" s="177"/>
      <c r="R644" s="177"/>
      <c r="S644" s="107"/>
      <c r="T644" s="521">
        <f t="shared" si="34"/>
        <v>0</v>
      </c>
      <c r="U644" s="177"/>
      <c r="V644" s="177"/>
      <c r="W644" s="177"/>
      <c r="X644" s="177"/>
      <c r="Y644" s="177"/>
      <c r="Z644" s="177"/>
      <c r="AA644" s="177"/>
      <c r="AB644" s="177"/>
      <c r="AC644" s="177"/>
      <c r="AD644" s="177"/>
      <c r="AE644" s="177"/>
      <c r="AF644" s="107"/>
      <c r="AG644" s="444">
        <f t="shared" si="35"/>
        <v>0</v>
      </c>
      <c r="AH644" s="177"/>
      <c r="AI644" s="177"/>
      <c r="AJ644" s="177"/>
      <c r="AK644" s="177"/>
      <c r="AL644" s="177"/>
      <c r="AM644" s="177"/>
      <c r="AN644" s="177"/>
      <c r="AO644" s="177"/>
      <c r="AP644" s="177"/>
      <c r="AQ644" s="177"/>
      <c r="AR644" s="177"/>
      <c r="AS644" s="107"/>
      <c r="AT644" s="444">
        <f t="shared" si="33"/>
        <v>0</v>
      </c>
      <c r="AU644" s="177"/>
      <c r="AV644" s="177"/>
      <c r="AW644" s="177"/>
      <c r="AX644" s="177"/>
      <c r="AY644" s="177"/>
      <c r="AZ644" s="177"/>
      <c r="BA644" s="177"/>
      <c r="BB644" s="177"/>
      <c r="BC644" s="177"/>
      <c r="BD644" s="177"/>
      <c r="BE644" s="228"/>
      <c r="BF644" s="237"/>
      <c r="BG644" s="229"/>
      <c r="BH644" s="229"/>
      <c r="BI644" s="108"/>
    </row>
    <row r="645" spans="1:61" ht="15">
      <c r="A645" s="177"/>
      <c r="B645" s="177"/>
      <c r="C645" s="177"/>
      <c r="D645" s="177"/>
      <c r="E645" s="177"/>
      <c r="F645" s="177"/>
      <c r="G645" s="177"/>
      <c r="H645" s="177"/>
      <c r="I645" s="177"/>
      <c r="J645" s="177"/>
      <c r="K645" s="177"/>
      <c r="L645" s="177"/>
      <c r="M645" s="177"/>
      <c r="N645" s="177"/>
      <c r="O645" s="177"/>
      <c r="P645" s="177"/>
      <c r="Q645" s="177"/>
      <c r="R645" s="177"/>
      <c r="S645" s="107"/>
      <c r="T645" s="521">
        <f t="shared" si="34"/>
        <v>0</v>
      </c>
      <c r="U645" s="177"/>
      <c r="V645" s="177"/>
      <c r="W645" s="177"/>
      <c r="X645" s="177"/>
      <c r="Y645" s="177"/>
      <c r="Z645" s="177"/>
      <c r="AA645" s="177"/>
      <c r="AB645" s="177"/>
      <c r="AC645" s="177"/>
      <c r="AD645" s="177"/>
      <c r="AE645" s="177"/>
      <c r="AF645" s="107"/>
      <c r="AG645" s="444">
        <f t="shared" si="35"/>
        <v>0</v>
      </c>
      <c r="AH645" s="177"/>
      <c r="AI645" s="177"/>
      <c r="AJ645" s="177"/>
      <c r="AK645" s="177"/>
      <c r="AL645" s="177"/>
      <c r="AM645" s="177"/>
      <c r="AN645" s="177"/>
      <c r="AO645" s="177"/>
      <c r="AP645" s="177"/>
      <c r="AQ645" s="177"/>
      <c r="AR645" s="177"/>
      <c r="AS645" s="107"/>
      <c r="AT645" s="444">
        <f t="shared" si="33"/>
        <v>0</v>
      </c>
      <c r="AU645" s="177"/>
      <c r="AV645" s="177"/>
      <c r="AW645" s="177"/>
      <c r="AX645" s="177"/>
      <c r="AY645" s="177"/>
      <c r="AZ645" s="177"/>
      <c r="BA645" s="177"/>
      <c r="BB645" s="177"/>
      <c r="BC645" s="177"/>
      <c r="BD645" s="177"/>
      <c r="BE645" s="228"/>
      <c r="BF645" s="237"/>
      <c r="BG645" s="229"/>
      <c r="BH645" s="229"/>
      <c r="BI645" s="108"/>
    </row>
    <row r="646" spans="1:61" ht="15">
      <c r="A646" s="177"/>
      <c r="B646" s="177"/>
      <c r="C646" s="177"/>
      <c r="D646" s="177"/>
      <c r="E646" s="177"/>
      <c r="F646" s="177"/>
      <c r="G646" s="177"/>
      <c r="H646" s="177"/>
      <c r="I646" s="177"/>
      <c r="J646" s="177"/>
      <c r="K646" s="177"/>
      <c r="L646" s="177"/>
      <c r="M646" s="177"/>
      <c r="N646" s="177"/>
      <c r="O646" s="177"/>
      <c r="P646" s="177"/>
      <c r="Q646" s="177"/>
      <c r="R646" s="177"/>
      <c r="S646" s="107"/>
      <c r="T646" s="521">
        <f t="shared" si="34"/>
        <v>0</v>
      </c>
      <c r="U646" s="177"/>
      <c r="V646" s="177"/>
      <c r="W646" s="177"/>
      <c r="X646" s="177"/>
      <c r="Y646" s="177"/>
      <c r="Z646" s="177"/>
      <c r="AA646" s="177"/>
      <c r="AB646" s="177"/>
      <c r="AC646" s="177"/>
      <c r="AD646" s="177"/>
      <c r="AE646" s="177"/>
      <c r="AF646" s="107"/>
      <c r="AG646" s="444">
        <f t="shared" si="35"/>
        <v>0</v>
      </c>
      <c r="AH646" s="177"/>
      <c r="AI646" s="177"/>
      <c r="AJ646" s="177"/>
      <c r="AK646" s="177"/>
      <c r="AL646" s="177"/>
      <c r="AM646" s="177"/>
      <c r="AN646" s="177"/>
      <c r="AO646" s="177"/>
      <c r="AP646" s="177"/>
      <c r="AQ646" s="177"/>
      <c r="AR646" s="177"/>
      <c r="AS646" s="107"/>
      <c r="AT646" s="444">
        <f t="shared" si="33"/>
        <v>0</v>
      </c>
      <c r="AU646" s="177"/>
      <c r="AV646" s="177"/>
      <c r="AW646" s="177"/>
      <c r="AX646" s="177"/>
      <c r="AY646" s="177"/>
      <c r="AZ646" s="177"/>
      <c r="BA646" s="177"/>
      <c r="BB646" s="177"/>
      <c r="BC646" s="177"/>
      <c r="BD646" s="177"/>
      <c r="BE646" s="228"/>
      <c r="BF646" s="237"/>
      <c r="BG646" s="229"/>
      <c r="BH646" s="229"/>
      <c r="BI646" s="108"/>
    </row>
    <row r="647" spans="1:61" ht="15">
      <c r="A647" s="177"/>
      <c r="B647" s="177"/>
      <c r="C647" s="177"/>
      <c r="D647" s="177"/>
      <c r="E647" s="177"/>
      <c r="F647" s="177"/>
      <c r="G647" s="177"/>
      <c r="H647" s="177"/>
      <c r="I647" s="177"/>
      <c r="J647" s="177"/>
      <c r="K647" s="177"/>
      <c r="L647" s="177"/>
      <c r="M647" s="177"/>
      <c r="N647" s="177"/>
      <c r="O647" s="177"/>
      <c r="P647" s="177"/>
      <c r="Q647" s="177"/>
      <c r="R647" s="177"/>
      <c r="S647" s="107"/>
      <c r="T647" s="521">
        <f t="shared" si="34"/>
        <v>0</v>
      </c>
      <c r="U647" s="177"/>
      <c r="V647" s="177"/>
      <c r="W647" s="177"/>
      <c r="X647" s="177"/>
      <c r="Y647" s="177"/>
      <c r="Z647" s="177"/>
      <c r="AA647" s="177"/>
      <c r="AB647" s="177"/>
      <c r="AC647" s="177"/>
      <c r="AD647" s="177"/>
      <c r="AE647" s="177"/>
      <c r="AF647" s="107"/>
      <c r="AG647" s="444">
        <f t="shared" si="35"/>
        <v>0</v>
      </c>
      <c r="AH647" s="177"/>
      <c r="AI647" s="177"/>
      <c r="AJ647" s="177"/>
      <c r="AK647" s="177"/>
      <c r="AL647" s="177"/>
      <c r="AM647" s="177"/>
      <c r="AN647" s="177"/>
      <c r="AO647" s="177"/>
      <c r="AP647" s="177"/>
      <c r="AQ647" s="177"/>
      <c r="AR647" s="177"/>
      <c r="AS647" s="107"/>
      <c r="AT647" s="444">
        <f t="shared" si="33"/>
        <v>0</v>
      </c>
      <c r="AU647" s="177"/>
      <c r="AV647" s="177"/>
      <c r="AW647" s="177"/>
      <c r="AX647" s="177"/>
      <c r="AY647" s="177"/>
      <c r="AZ647" s="177"/>
      <c r="BA647" s="177"/>
      <c r="BB647" s="177"/>
      <c r="BC647" s="177"/>
      <c r="BD647" s="177"/>
      <c r="BE647" s="228"/>
      <c r="BF647" s="237"/>
      <c r="BG647" s="229"/>
      <c r="BH647" s="229"/>
      <c r="BI647" s="108"/>
    </row>
    <row r="648" spans="1:61" ht="15">
      <c r="A648" s="177"/>
      <c r="B648" s="177"/>
      <c r="C648" s="177"/>
      <c r="D648" s="177"/>
      <c r="E648" s="177"/>
      <c r="F648" s="177"/>
      <c r="G648" s="177"/>
      <c r="H648" s="177"/>
      <c r="I648" s="177"/>
      <c r="J648" s="177"/>
      <c r="K648" s="177"/>
      <c r="L648" s="177"/>
      <c r="M648" s="177"/>
      <c r="N648" s="177"/>
      <c r="O648" s="177"/>
      <c r="P648" s="177"/>
      <c r="Q648" s="177"/>
      <c r="R648" s="177"/>
      <c r="S648" s="107"/>
      <c r="T648" s="521">
        <f t="shared" si="34"/>
        <v>0</v>
      </c>
      <c r="U648" s="177"/>
      <c r="V648" s="177"/>
      <c r="W648" s="177"/>
      <c r="X648" s="177"/>
      <c r="Y648" s="177"/>
      <c r="Z648" s="177"/>
      <c r="AA648" s="177"/>
      <c r="AB648" s="177"/>
      <c r="AC648" s="177"/>
      <c r="AD648" s="177"/>
      <c r="AE648" s="177"/>
      <c r="AF648" s="107"/>
      <c r="AG648" s="444">
        <f t="shared" si="35"/>
        <v>0</v>
      </c>
      <c r="AH648" s="177"/>
      <c r="AI648" s="177"/>
      <c r="AJ648" s="177"/>
      <c r="AK648" s="177"/>
      <c r="AL648" s="177"/>
      <c r="AM648" s="177"/>
      <c r="AN648" s="177"/>
      <c r="AO648" s="177"/>
      <c r="AP648" s="177"/>
      <c r="AQ648" s="177"/>
      <c r="AR648" s="177"/>
      <c r="AS648" s="107"/>
      <c r="AT648" s="444">
        <f t="shared" si="33"/>
        <v>0</v>
      </c>
      <c r="AU648" s="177"/>
      <c r="AV648" s="177"/>
      <c r="AW648" s="177"/>
      <c r="AX648" s="177"/>
      <c r="AY648" s="177"/>
      <c r="AZ648" s="177"/>
      <c r="BA648" s="177"/>
      <c r="BB648" s="177"/>
      <c r="BC648" s="177"/>
      <c r="BD648" s="177"/>
      <c r="BE648" s="228"/>
      <c r="BF648" s="237"/>
      <c r="BG648" s="229"/>
      <c r="BH648" s="229"/>
      <c r="BI648" s="108"/>
    </row>
    <row r="649" spans="1:61" ht="15">
      <c r="A649" s="177"/>
      <c r="B649" s="177"/>
      <c r="C649" s="177"/>
      <c r="D649" s="177"/>
      <c r="E649" s="177"/>
      <c r="F649" s="177"/>
      <c r="G649" s="177"/>
      <c r="H649" s="177"/>
      <c r="I649" s="177"/>
      <c r="J649" s="177"/>
      <c r="K649" s="177"/>
      <c r="L649" s="177"/>
      <c r="M649" s="177"/>
      <c r="N649" s="177"/>
      <c r="O649" s="177"/>
      <c r="P649" s="177"/>
      <c r="Q649" s="177"/>
      <c r="R649" s="177"/>
      <c r="S649" s="107"/>
      <c r="T649" s="521">
        <f t="shared" si="34"/>
        <v>0</v>
      </c>
      <c r="U649" s="177"/>
      <c r="V649" s="177"/>
      <c r="W649" s="177"/>
      <c r="X649" s="177"/>
      <c r="Y649" s="177"/>
      <c r="Z649" s="177"/>
      <c r="AA649" s="177"/>
      <c r="AB649" s="177"/>
      <c r="AC649" s="177"/>
      <c r="AD649" s="177"/>
      <c r="AE649" s="177"/>
      <c r="AF649" s="107"/>
      <c r="AG649" s="444">
        <f t="shared" si="35"/>
        <v>0</v>
      </c>
      <c r="AH649" s="177"/>
      <c r="AI649" s="177"/>
      <c r="AJ649" s="177"/>
      <c r="AK649" s="177"/>
      <c r="AL649" s="177"/>
      <c r="AM649" s="177"/>
      <c r="AN649" s="177"/>
      <c r="AO649" s="177"/>
      <c r="AP649" s="177"/>
      <c r="AQ649" s="177"/>
      <c r="AR649" s="177"/>
      <c r="AS649" s="107"/>
      <c r="AT649" s="444">
        <f t="shared" si="33"/>
        <v>0</v>
      </c>
      <c r="AU649" s="177"/>
      <c r="AV649" s="177"/>
      <c r="AW649" s="177"/>
      <c r="AX649" s="177"/>
      <c r="AY649" s="177"/>
      <c r="AZ649" s="177"/>
      <c r="BA649" s="177"/>
      <c r="BB649" s="177"/>
      <c r="BC649" s="177"/>
      <c r="BD649" s="177"/>
      <c r="BE649" s="228"/>
      <c r="BF649" s="237"/>
      <c r="BG649" s="229"/>
      <c r="BH649" s="229"/>
      <c r="BI649" s="108"/>
    </row>
    <row r="650" spans="1:61" ht="15">
      <c r="A650" s="177"/>
      <c r="B650" s="177"/>
      <c r="C650" s="177"/>
      <c r="D650" s="177"/>
      <c r="E650" s="177"/>
      <c r="F650" s="177"/>
      <c r="G650" s="177"/>
      <c r="H650" s="177"/>
      <c r="I650" s="177"/>
      <c r="J650" s="177"/>
      <c r="K650" s="177"/>
      <c r="L650" s="177"/>
      <c r="M650" s="177"/>
      <c r="N650" s="177"/>
      <c r="O650" s="177"/>
      <c r="P650" s="177"/>
      <c r="Q650" s="177"/>
      <c r="R650" s="177"/>
      <c r="S650" s="107"/>
      <c r="T650" s="521">
        <f t="shared" si="34"/>
        <v>0</v>
      </c>
      <c r="U650" s="177"/>
      <c r="V650" s="177"/>
      <c r="W650" s="177"/>
      <c r="X650" s="177"/>
      <c r="Y650" s="177"/>
      <c r="Z650" s="177"/>
      <c r="AA650" s="177"/>
      <c r="AB650" s="177"/>
      <c r="AC650" s="177"/>
      <c r="AD650" s="177"/>
      <c r="AE650" s="177"/>
      <c r="AF650" s="107"/>
      <c r="AG650" s="444">
        <f t="shared" si="35"/>
        <v>0</v>
      </c>
      <c r="AH650" s="177"/>
      <c r="AI650" s="177"/>
      <c r="AJ650" s="177"/>
      <c r="AK650" s="177"/>
      <c r="AL650" s="177"/>
      <c r="AM650" s="177"/>
      <c r="AN650" s="177"/>
      <c r="AO650" s="177"/>
      <c r="AP650" s="177"/>
      <c r="AQ650" s="177"/>
      <c r="AR650" s="177"/>
      <c r="AS650" s="107"/>
      <c r="AT650" s="444">
        <f t="shared" si="33"/>
        <v>0</v>
      </c>
      <c r="AU650" s="177"/>
      <c r="AV650" s="177"/>
      <c r="AW650" s="177"/>
      <c r="AX650" s="177"/>
      <c r="AY650" s="177"/>
      <c r="AZ650" s="177"/>
      <c r="BA650" s="177"/>
      <c r="BB650" s="177"/>
      <c r="BC650" s="177"/>
      <c r="BD650" s="177"/>
      <c r="BE650" s="228"/>
      <c r="BF650" s="237"/>
      <c r="BG650" s="229"/>
      <c r="BH650" s="229"/>
      <c r="BI650" s="108"/>
    </row>
    <row r="651" spans="1:61" ht="15">
      <c r="A651" s="177"/>
      <c r="B651" s="177"/>
      <c r="C651" s="177"/>
      <c r="D651" s="177"/>
      <c r="E651" s="177"/>
      <c r="F651" s="177"/>
      <c r="G651" s="177"/>
      <c r="H651" s="177"/>
      <c r="I651" s="177"/>
      <c r="J651" s="177"/>
      <c r="K651" s="177"/>
      <c r="L651" s="177"/>
      <c r="M651" s="177"/>
      <c r="N651" s="177"/>
      <c r="O651" s="177"/>
      <c r="P651" s="177"/>
      <c r="Q651" s="177"/>
      <c r="R651" s="177"/>
      <c r="S651" s="107"/>
      <c r="T651" s="521">
        <f t="shared" si="34"/>
        <v>0</v>
      </c>
      <c r="U651" s="177"/>
      <c r="V651" s="177"/>
      <c r="W651" s="177"/>
      <c r="X651" s="177"/>
      <c r="Y651" s="177"/>
      <c r="Z651" s="177"/>
      <c r="AA651" s="177"/>
      <c r="AB651" s="177"/>
      <c r="AC651" s="177"/>
      <c r="AD651" s="177"/>
      <c r="AE651" s="177"/>
      <c r="AF651" s="107"/>
      <c r="AG651" s="444">
        <f t="shared" si="35"/>
        <v>0</v>
      </c>
      <c r="AH651" s="177"/>
      <c r="AI651" s="177"/>
      <c r="AJ651" s="177"/>
      <c r="AK651" s="177"/>
      <c r="AL651" s="177"/>
      <c r="AM651" s="177"/>
      <c r="AN651" s="177"/>
      <c r="AO651" s="177"/>
      <c r="AP651" s="177"/>
      <c r="AQ651" s="177"/>
      <c r="AR651" s="177"/>
      <c r="AS651" s="107"/>
      <c r="AT651" s="444">
        <f t="shared" si="33"/>
        <v>0</v>
      </c>
      <c r="AU651" s="177"/>
      <c r="AV651" s="177"/>
      <c r="AW651" s="177"/>
      <c r="AX651" s="177"/>
      <c r="AY651" s="177"/>
      <c r="AZ651" s="177"/>
      <c r="BA651" s="177"/>
      <c r="BB651" s="177"/>
      <c r="BC651" s="177"/>
      <c r="BD651" s="177"/>
      <c r="BE651" s="228"/>
      <c r="BF651" s="237"/>
      <c r="BG651" s="229"/>
      <c r="BH651" s="229"/>
      <c r="BI651" s="108"/>
    </row>
    <row r="652" spans="1:61" ht="15">
      <c r="A652" s="177"/>
      <c r="B652" s="177"/>
      <c r="C652" s="177"/>
      <c r="D652" s="177"/>
      <c r="E652" s="177"/>
      <c r="F652" s="177"/>
      <c r="G652" s="177"/>
      <c r="H652" s="177"/>
      <c r="I652" s="177"/>
      <c r="J652" s="177"/>
      <c r="K652" s="177"/>
      <c r="L652" s="177"/>
      <c r="M652" s="177"/>
      <c r="N652" s="177"/>
      <c r="O652" s="177"/>
      <c r="P652" s="177"/>
      <c r="Q652" s="177"/>
      <c r="R652" s="177"/>
      <c r="S652" s="107"/>
      <c r="T652" s="521">
        <f t="shared" si="34"/>
        <v>0</v>
      </c>
      <c r="U652" s="177"/>
      <c r="V652" s="177"/>
      <c r="W652" s="177"/>
      <c r="X652" s="177"/>
      <c r="Y652" s="177"/>
      <c r="Z652" s="177"/>
      <c r="AA652" s="177"/>
      <c r="AB652" s="177"/>
      <c r="AC652" s="177"/>
      <c r="AD652" s="177"/>
      <c r="AE652" s="177"/>
      <c r="AF652" s="107"/>
      <c r="AG652" s="444">
        <f t="shared" si="35"/>
        <v>0</v>
      </c>
      <c r="AH652" s="177"/>
      <c r="AI652" s="177"/>
      <c r="AJ652" s="177"/>
      <c r="AK652" s="177"/>
      <c r="AL652" s="177"/>
      <c r="AM652" s="177"/>
      <c r="AN652" s="177"/>
      <c r="AO652" s="177"/>
      <c r="AP652" s="177"/>
      <c r="AQ652" s="177"/>
      <c r="AR652" s="177"/>
      <c r="AS652" s="107"/>
      <c r="AT652" s="444">
        <f t="shared" si="33"/>
        <v>0</v>
      </c>
      <c r="AU652" s="177"/>
      <c r="AV652" s="177"/>
      <c r="AW652" s="177"/>
      <c r="AX652" s="177"/>
      <c r="AY652" s="177"/>
      <c r="AZ652" s="177"/>
      <c r="BA652" s="177"/>
      <c r="BB652" s="177"/>
      <c r="BC652" s="177"/>
      <c r="BD652" s="177"/>
      <c r="BE652" s="228"/>
      <c r="BF652" s="237"/>
      <c r="BG652" s="229"/>
      <c r="BH652" s="229"/>
      <c r="BI652" s="108"/>
    </row>
    <row r="653" spans="1:61" ht="15">
      <c r="A653" s="177"/>
      <c r="B653" s="177"/>
      <c r="C653" s="177"/>
      <c r="D653" s="177"/>
      <c r="E653" s="177"/>
      <c r="F653" s="177"/>
      <c r="G653" s="177"/>
      <c r="H653" s="177"/>
      <c r="I653" s="177"/>
      <c r="J653" s="177"/>
      <c r="K653" s="177"/>
      <c r="L653" s="177"/>
      <c r="M653" s="177"/>
      <c r="N653" s="177"/>
      <c r="O653" s="177"/>
      <c r="P653" s="177"/>
      <c r="Q653" s="177"/>
      <c r="R653" s="177"/>
      <c r="S653" s="107"/>
      <c r="T653" s="521">
        <f t="shared" si="34"/>
        <v>0</v>
      </c>
      <c r="U653" s="177"/>
      <c r="V653" s="177"/>
      <c r="W653" s="177"/>
      <c r="X653" s="177"/>
      <c r="Y653" s="177"/>
      <c r="Z653" s="177"/>
      <c r="AA653" s="177"/>
      <c r="AB653" s="177"/>
      <c r="AC653" s="177"/>
      <c r="AD653" s="177"/>
      <c r="AE653" s="177"/>
      <c r="AF653" s="107"/>
      <c r="AG653" s="444">
        <f t="shared" si="35"/>
        <v>0</v>
      </c>
      <c r="AH653" s="177"/>
      <c r="AI653" s="177"/>
      <c r="AJ653" s="177"/>
      <c r="AK653" s="177"/>
      <c r="AL653" s="177"/>
      <c r="AM653" s="177"/>
      <c r="AN653" s="177"/>
      <c r="AO653" s="177"/>
      <c r="AP653" s="177"/>
      <c r="AQ653" s="177"/>
      <c r="AR653" s="177"/>
      <c r="AS653" s="107"/>
      <c r="AT653" s="444">
        <f t="shared" si="33"/>
        <v>0</v>
      </c>
      <c r="AU653" s="177"/>
      <c r="AV653" s="177"/>
      <c r="AW653" s="177"/>
      <c r="AX653" s="177"/>
      <c r="AY653" s="177"/>
      <c r="AZ653" s="177"/>
      <c r="BA653" s="177"/>
      <c r="BB653" s="177"/>
      <c r="BC653" s="177"/>
      <c r="BD653" s="177"/>
      <c r="BE653" s="228"/>
      <c r="BF653" s="237"/>
      <c r="BG653" s="229"/>
      <c r="BH653" s="229"/>
      <c r="BI653" s="108"/>
    </row>
    <row r="654" spans="1:61" ht="15">
      <c r="A654" s="177"/>
      <c r="B654" s="177"/>
      <c r="C654" s="177"/>
      <c r="D654" s="177"/>
      <c r="E654" s="177"/>
      <c r="F654" s="177"/>
      <c r="G654" s="177"/>
      <c r="H654" s="177"/>
      <c r="I654" s="177"/>
      <c r="J654" s="177"/>
      <c r="K654" s="177"/>
      <c r="L654" s="177"/>
      <c r="M654" s="177"/>
      <c r="N654" s="177"/>
      <c r="O654" s="177"/>
      <c r="P654" s="177"/>
      <c r="Q654" s="177"/>
      <c r="R654" s="177"/>
      <c r="S654" s="107"/>
      <c r="T654" s="521">
        <f t="shared" si="34"/>
        <v>0</v>
      </c>
      <c r="U654" s="177"/>
      <c r="V654" s="177"/>
      <c r="W654" s="177"/>
      <c r="X654" s="177"/>
      <c r="Y654" s="177"/>
      <c r="Z654" s="177"/>
      <c r="AA654" s="177"/>
      <c r="AB654" s="177"/>
      <c r="AC654" s="177"/>
      <c r="AD654" s="177"/>
      <c r="AE654" s="177"/>
      <c r="AF654" s="107"/>
      <c r="AG654" s="444">
        <f t="shared" si="35"/>
        <v>0</v>
      </c>
      <c r="AH654" s="177"/>
      <c r="AI654" s="177"/>
      <c r="AJ654" s="177"/>
      <c r="AK654" s="177"/>
      <c r="AL654" s="177"/>
      <c r="AM654" s="177"/>
      <c r="AN654" s="177"/>
      <c r="AO654" s="177"/>
      <c r="AP654" s="177"/>
      <c r="AQ654" s="177"/>
      <c r="AR654" s="177"/>
      <c r="AS654" s="107"/>
      <c r="AT654" s="444">
        <f t="shared" si="33"/>
        <v>0</v>
      </c>
      <c r="AU654" s="177"/>
      <c r="AV654" s="177"/>
      <c r="AW654" s="177"/>
      <c r="AX654" s="177"/>
      <c r="AY654" s="177"/>
      <c r="AZ654" s="177"/>
      <c r="BA654" s="177"/>
      <c r="BB654" s="177"/>
      <c r="BC654" s="177"/>
      <c r="BD654" s="177"/>
      <c r="BE654" s="228"/>
      <c r="BF654" s="237"/>
      <c r="BG654" s="229"/>
      <c r="BH654" s="229"/>
      <c r="BI654" s="108"/>
    </row>
    <row r="655" spans="1:61" ht="15">
      <c r="A655" s="177"/>
      <c r="B655" s="177"/>
      <c r="C655" s="177"/>
      <c r="D655" s="177"/>
      <c r="E655" s="177"/>
      <c r="F655" s="177"/>
      <c r="G655" s="177"/>
      <c r="H655" s="177"/>
      <c r="I655" s="177"/>
      <c r="J655" s="177"/>
      <c r="K655" s="177"/>
      <c r="L655" s="177"/>
      <c r="M655" s="177"/>
      <c r="N655" s="177"/>
      <c r="O655" s="177"/>
      <c r="P655" s="177"/>
      <c r="Q655" s="177"/>
      <c r="R655" s="177"/>
      <c r="S655" s="107"/>
      <c r="T655" s="521">
        <f t="shared" si="34"/>
        <v>0</v>
      </c>
      <c r="U655" s="177"/>
      <c r="V655" s="177"/>
      <c r="W655" s="177"/>
      <c r="X655" s="177"/>
      <c r="Y655" s="177"/>
      <c r="Z655" s="177"/>
      <c r="AA655" s="177"/>
      <c r="AB655" s="177"/>
      <c r="AC655" s="177"/>
      <c r="AD655" s="177"/>
      <c r="AE655" s="177"/>
      <c r="AF655" s="107"/>
      <c r="AG655" s="444">
        <f t="shared" si="35"/>
        <v>0</v>
      </c>
      <c r="AH655" s="177"/>
      <c r="AI655" s="177"/>
      <c r="AJ655" s="177"/>
      <c r="AK655" s="177"/>
      <c r="AL655" s="177"/>
      <c r="AM655" s="177"/>
      <c r="AN655" s="177"/>
      <c r="AO655" s="177"/>
      <c r="AP655" s="177"/>
      <c r="AQ655" s="177"/>
      <c r="AR655" s="177"/>
      <c r="AS655" s="107"/>
      <c r="AT655" s="444">
        <f t="shared" si="33"/>
        <v>0</v>
      </c>
      <c r="AU655" s="177"/>
      <c r="AV655" s="177"/>
      <c r="AW655" s="177"/>
      <c r="AX655" s="177"/>
      <c r="AY655" s="177"/>
      <c r="AZ655" s="177"/>
      <c r="BA655" s="177"/>
      <c r="BB655" s="177"/>
      <c r="BC655" s="177"/>
      <c r="BD655" s="177"/>
      <c r="BE655" s="228"/>
      <c r="BF655" s="237"/>
      <c r="BG655" s="229"/>
      <c r="BH655" s="229"/>
      <c r="BI655" s="108"/>
    </row>
    <row r="656" spans="1:61" ht="15">
      <c r="A656" s="177"/>
      <c r="B656" s="177"/>
      <c r="C656" s="177"/>
      <c r="D656" s="177"/>
      <c r="E656" s="177"/>
      <c r="F656" s="177"/>
      <c r="G656" s="177"/>
      <c r="H656" s="177"/>
      <c r="I656" s="177"/>
      <c r="J656" s="177"/>
      <c r="K656" s="177"/>
      <c r="L656" s="177"/>
      <c r="M656" s="177"/>
      <c r="N656" s="177"/>
      <c r="O656" s="177"/>
      <c r="P656" s="177"/>
      <c r="Q656" s="177"/>
      <c r="R656" s="177"/>
      <c r="S656" s="107"/>
      <c r="T656" s="521">
        <f t="shared" si="34"/>
        <v>0</v>
      </c>
      <c r="U656" s="177"/>
      <c r="V656" s="177"/>
      <c r="W656" s="177"/>
      <c r="X656" s="177"/>
      <c r="Y656" s="177"/>
      <c r="Z656" s="177"/>
      <c r="AA656" s="177"/>
      <c r="AB656" s="177"/>
      <c r="AC656" s="177"/>
      <c r="AD656" s="177"/>
      <c r="AE656" s="177"/>
      <c r="AF656" s="107"/>
      <c r="AG656" s="444">
        <f t="shared" si="35"/>
        <v>0</v>
      </c>
      <c r="AH656" s="177"/>
      <c r="AI656" s="177"/>
      <c r="AJ656" s="177"/>
      <c r="AK656" s="177"/>
      <c r="AL656" s="177"/>
      <c r="AM656" s="177"/>
      <c r="AN656" s="177"/>
      <c r="AO656" s="177"/>
      <c r="AP656" s="177"/>
      <c r="AQ656" s="177"/>
      <c r="AR656" s="177"/>
      <c r="AS656" s="107"/>
      <c r="AT656" s="444">
        <f t="shared" si="33"/>
        <v>0</v>
      </c>
      <c r="AU656" s="177"/>
      <c r="AV656" s="177"/>
      <c r="AW656" s="177"/>
      <c r="AX656" s="177"/>
      <c r="AY656" s="177"/>
      <c r="AZ656" s="177"/>
      <c r="BA656" s="177"/>
      <c r="BB656" s="177"/>
      <c r="BC656" s="177"/>
      <c r="BD656" s="177"/>
      <c r="BE656" s="228"/>
      <c r="BF656" s="237"/>
      <c r="BG656" s="229"/>
      <c r="BH656" s="229"/>
      <c r="BI656" s="108"/>
    </row>
    <row r="657" spans="1:61" ht="15">
      <c r="A657" s="177"/>
      <c r="B657" s="177"/>
      <c r="C657" s="177"/>
      <c r="D657" s="177"/>
      <c r="E657" s="177"/>
      <c r="F657" s="177"/>
      <c r="G657" s="177"/>
      <c r="H657" s="177"/>
      <c r="I657" s="177"/>
      <c r="J657" s="177"/>
      <c r="K657" s="177"/>
      <c r="L657" s="177"/>
      <c r="M657" s="177"/>
      <c r="N657" s="177"/>
      <c r="O657" s="177"/>
      <c r="P657" s="177"/>
      <c r="Q657" s="177"/>
      <c r="R657" s="177"/>
      <c r="S657" s="107"/>
      <c r="T657" s="521">
        <f t="shared" si="34"/>
        <v>0</v>
      </c>
      <c r="U657" s="177"/>
      <c r="V657" s="177"/>
      <c r="W657" s="177"/>
      <c r="X657" s="177"/>
      <c r="Y657" s="177"/>
      <c r="Z657" s="177"/>
      <c r="AA657" s="177"/>
      <c r="AB657" s="177"/>
      <c r="AC657" s="177"/>
      <c r="AD657" s="177"/>
      <c r="AE657" s="177"/>
      <c r="AF657" s="107"/>
      <c r="AG657" s="444">
        <f t="shared" si="35"/>
        <v>0</v>
      </c>
      <c r="AH657" s="177"/>
      <c r="AI657" s="177"/>
      <c r="AJ657" s="177"/>
      <c r="AK657" s="177"/>
      <c r="AL657" s="177"/>
      <c r="AM657" s="177"/>
      <c r="AN657" s="177"/>
      <c r="AO657" s="177"/>
      <c r="AP657" s="177"/>
      <c r="AQ657" s="177"/>
      <c r="AR657" s="177"/>
      <c r="AS657" s="107"/>
      <c r="AT657" s="444">
        <f t="shared" si="33"/>
        <v>0</v>
      </c>
      <c r="AU657" s="177"/>
      <c r="AV657" s="177"/>
      <c r="AW657" s="177"/>
      <c r="AX657" s="177"/>
      <c r="AY657" s="177"/>
      <c r="AZ657" s="177"/>
      <c r="BA657" s="177"/>
      <c r="BB657" s="177"/>
      <c r="BC657" s="177"/>
      <c r="BD657" s="177"/>
      <c r="BE657" s="228"/>
      <c r="BF657" s="237"/>
      <c r="BG657" s="229"/>
      <c r="BH657" s="229"/>
      <c r="BI657" s="108"/>
    </row>
    <row r="658" spans="1:61" ht="15">
      <c r="A658" s="177"/>
      <c r="B658" s="177"/>
      <c r="C658" s="177"/>
      <c r="D658" s="177"/>
      <c r="E658" s="177"/>
      <c r="F658" s="177"/>
      <c r="G658" s="177"/>
      <c r="H658" s="177"/>
      <c r="I658" s="177"/>
      <c r="J658" s="177"/>
      <c r="K658" s="177"/>
      <c r="L658" s="177"/>
      <c r="M658" s="177"/>
      <c r="N658" s="177"/>
      <c r="O658" s="177"/>
      <c r="P658" s="177"/>
      <c r="Q658" s="177"/>
      <c r="R658" s="177"/>
      <c r="S658" s="107"/>
      <c r="T658" s="521">
        <f t="shared" si="34"/>
        <v>0</v>
      </c>
      <c r="U658" s="177"/>
      <c r="V658" s="177"/>
      <c r="W658" s="177"/>
      <c r="X658" s="177"/>
      <c r="Y658" s="177"/>
      <c r="Z658" s="177"/>
      <c r="AA658" s="177"/>
      <c r="AB658" s="177"/>
      <c r="AC658" s="177"/>
      <c r="AD658" s="177"/>
      <c r="AE658" s="177"/>
      <c r="AF658" s="107"/>
      <c r="AG658" s="444">
        <f t="shared" si="35"/>
        <v>0</v>
      </c>
      <c r="AH658" s="177"/>
      <c r="AI658" s="177"/>
      <c r="AJ658" s="177"/>
      <c r="AK658" s="177"/>
      <c r="AL658" s="177"/>
      <c r="AM658" s="177"/>
      <c r="AN658" s="177"/>
      <c r="AO658" s="177"/>
      <c r="AP658" s="177"/>
      <c r="AQ658" s="177"/>
      <c r="AR658" s="177"/>
      <c r="AS658" s="107"/>
      <c r="AT658" s="444">
        <f t="shared" si="33"/>
        <v>0</v>
      </c>
      <c r="AU658" s="177"/>
      <c r="AV658" s="177"/>
      <c r="AW658" s="177"/>
      <c r="AX658" s="177"/>
      <c r="AY658" s="177"/>
      <c r="AZ658" s="177"/>
      <c r="BA658" s="177"/>
      <c r="BB658" s="177"/>
      <c r="BC658" s="177"/>
      <c r="BD658" s="177"/>
      <c r="BE658" s="228"/>
      <c r="BF658" s="237"/>
      <c r="BG658" s="229"/>
      <c r="BH658" s="229"/>
      <c r="BI658" s="108"/>
    </row>
    <row r="659" spans="1:61" ht="15">
      <c r="A659" s="177"/>
      <c r="B659" s="177"/>
      <c r="C659" s="177"/>
      <c r="D659" s="177"/>
      <c r="E659" s="177"/>
      <c r="F659" s="177"/>
      <c r="G659" s="177"/>
      <c r="H659" s="177"/>
      <c r="I659" s="177"/>
      <c r="J659" s="177"/>
      <c r="K659" s="177"/>
      <c r="L659" s="177"/>
      <c r="M659" s="177"/>
      <c r="N659" s="177"/>
      <c r="O659" s="177"/>
      <c r="P659" s="177"/>
      <c r="Q659" s="177"/>
      <c r="R659" s="177"/>
      <c r="S659" s="107"/>
      <c r="T659" s="521">
        <f t="shared" si="34"/>
        <v>0</v>
      </c>
      <c r="U659" s="177"/>
      <c r="V659" s="177"/>
      <c r="W659" s="177"/>
      <c r="X659" s="177"/>
      <c r="Y659" s="177"/>
      <c r="Z659" s="177"/>
      <c r="AA659" s="177"/>
      <c r="AB659" s="177"/>
      <c r="AC659" s="177"/>
      <c r="AD659" s="177"/>
      <c r="AE659" s="177"/>
      <c r="AF659" s="107"/>
      <c r="AG659" s="444">
        <f t="shared" si="35"/>
        <v>0</v>
      </c>
      <c r="AH659" s="177"/>
      <c r="AI659" s="177"/>
      <c r="AJ659" s="177"/>
      <c r="AK659" s="177"/>
      <c r="AL659" s="177"/>
      <c r="AM659" s="177"/>
      <c r="AN659" s="177"/>
      <c r="AO659" s="177"/>
      <c r="AP659" s="177"/>
      <c r="AQ659" s="177"/>
      <c r="AR659" s="177"/>
      <c r="AS659" s="107"/>
      <c r="AT659" s="444">
        <f t="shared" si="33"/>
        <v>0</v>
      </c>
      <c r="AU659" s="177"/>
      <c r="AV659" s="177"/>
      <c r="AW659" s="177"/>
      <c r="AX659" s="177"/>
      <c r="AY659" s="177"/>
      <c r="AZ659" s="177"/>
      <c r="BA659" s="177"/>
      <c r="BB659" s="177"/>
      <c r="BC659" s="177"/>
      <c r="BD659" s="177"/>
      <c r="BE659" s="228"/>
      <c r="BF659" s="237"/>
      <c r="BG659" s="229"/>
      <c r="BH659" s="229"/>
      <c r="BI659" s="108"/>
    </row>
    <row r="660" spans="1:61" ht="15">
      <c r="A660" s="177"/>
      <c r="B660" s="177"/>
      <c r="C660" s="177"/>
      <c r="D660" s="177"/>
      <c r="E660" s="177"/>
      <c r="F660" s="177"/>
      <c r="G660" s="177"/>
      <c r="H660" s="177"/>
      <c r="I660" s="177"/>
      <c r="J660" s="177"/>
      <c r="K660" s="177"/>
      <c r="L660" s="177"/>
      <c r="M660" s="177"/>
      <c r="N660" s="177"/>
      <c r="O660" s="177"/>
      <c r="P660" s="177"/>
      <c r="Q660" s="177"/>
      <c r="R660" s="177"/>
      <c r="S660" s="107"/>
      <c r="T660" s="521">
        <f t="shared" si="34"/>
        <v>0</v>
      </c>
      <c r="U660" s="177"/>
      <c r="V660" s="177"/>
      <c r="W660" s="177"/>
      <c r="X660" s="177"/>
      <c r="Y660" s="177"/>
      <c r="Z660" s="177"/>
      <c r="AA660" s="177"/>
      <c r="AB660" s="177"/>
      <c r="AC660" s="177"/>
      <c r="AD660" s="177"/>
      <c r="AE660" s="177"/>
      <c r="AF660" s="107"/>
      <c r="AG660" s="444">
        <f t="shared" si="35"/>
        <v>0</v>
      </c>
      <c r="AH660" s="177"/>
      <c r="AI660" s="177"/>
      <c r="AJ660" s="177"/>
      <c r="AK660" s="177"/>
      <c r="AL660" s="177"/>
      <c r="AM660" s="177"/>
      <c r="AN660" s="177"/>
      <c r="AO660" s="177"/>
      <c r="AP660" s="177"/>
      <c r="AQ660" s="177"/>
      <c r="AR660" s="177"/>
      <c r="AS660" s="107"/>
      <c r="AT660" s="444">
        <f t="shared" si="33"/>
        <v>0</v>
      </c>
      <c r="AU660" s="177"/>
      <c r="AV660" s="177"/>
      <c r="AW660" s="177"/>
      <c r="AX660" s="177"/>
      <c r="AY660" s="177"/>
      <c r="AZ660" s="177"/>
      <c r="BA660" s="177"/>
      <c r="BB660" s="177"/>
      <c r="BC660" s="177"/>
      <c r="BD660" s="177"/>
      <c r="BE660" s="228"/>
      <c r="BF660" s="237"/>
      <c r="BG660" s="229"/>
      <c r="BH660" s="229"/>
      <c r="BI660" s="108"/>
    </row>
    <row r="661" spans="1:61" ht="15">
      <c r="A661" s="177"/>
      <c r="B661" s="177"/>
      <c r="C661" s="177"/>
      <c r="D661" s="177"/>
      <c r="E661" s="177"/>
      <c r="F661" s="177"/>
      <c r="G661" s="177"/>
      <c r="H661" s="177"/>
      <c r="I661" s="177"/>
      <c r="J661" s="177"/>
      <c r="K661" s="177"/>
      <c r="L661" s="177"/>
      <c r="M661" s="177"/>
      <c r="N661" s="177"/>
      <c r="O661" s="177"/>
      <c r="P661" s="177"/>
      <c r="Q661" s="177"/>
      <c r="R661" s="177"/>
      <c r="S661" s="107"/>
      <c r="T661" s="521">
        <f t="shared" si="34"/>
        <v>0</v>
      </c>
      <c r="U661" s="177"/>
      <c r="V661" s="177"/>
      <c r="W661" s="177"/>
      <c r="X661" s="177"/>
      <c r="Y661" s="177"/>
      <c r="Z661" s="177"/>
      <c r="AA661" s="177"/>
      <c r="AB661" s="177"/>
      <c r="AC661" s="177"/>
      <c r="AD661" s="177"/>
      <c r="AE661" s="177"/>
      <c r="AF661" s="107"/>
      <c r="AG661" s="444">
        <f t="shared" si="35"/>
        <v>0</v>
      </c>
      <c r="AH661" s="177"/>
      <c r="AI661" s="177"/>
      <c r="AJ661" s="177"/>
      <c r="AK661" s="177"/>
      <c r="AL661" s="177"/>
      <c r="AM661" s="177"/>
      <c r="AN661" s="177"/>
      <c r="AO661" s="177"/>
      <c r="AP661" s="177"/>
      <c r="AQ661" s="177"/>
      <c r="AR661" s="177"/>
      <c r="AS661" s="107"/>
      <c r="AT661" s="444">
        <f t="shared" si="33"/>
        <v>0</v>
      </c>
      <c r="AU661" s="177"/>
      <c r="AV661" s="177"/>
      <c r="AW661" s="177"/>
      <c r="AX661" s="177"/>
      <c r="AY661" s="177"/>
      <c r="AZ661" s="177"/>
      <c r="BA661" s="177"/>
      <c r="BB661" s="177"/>
      <c r="BC661" s="177"/>
      <c r="BD661" s="177"/>
      <c r="BE661" s="228"/>
      <c r="BF661" s="237"/>
      <c r="BG661" s="229"/>
      <c r="BH661" s="229"/>
      <c r="BI661" s="108"/>
    </row>
    <row r="662" spans="1:61" ht="15">
      <c r="A662" s="177"/>
      <c r="B662" s="177"/>
      <c r="C662" s="177"/>
      <c r="D662" s="177"/>
      <c r="E662" s="177"/>
      <c r="F662" s="177"/>
      <c r="G662" s="177"/>
      <c r="H662" s="177"/>
      <c r="I662" s="177"/>
      <c r="J662" s="177"/>
      <c r="K662" s="177"/>
      <c r="L662" s="177"/>
      <c r="M662" s="177"/>
      <c r="N662" s="177"/>
      <c r="O662" s="177"/>
      <c r="P662" s="177"/>
      <c r="Q662" s="177"/>
      <c r="R662" s="177"/>
      <c r="S662" s="107"/>
      <c r="T662" s="521">
        <f t="shared" si="34"/>
        <v>0</v>
      </c>
      <c r="U662" s="177"/>
      <c r="V662" s="177"/>
      <c r="W662" s="177"/>
      <c r="X662" s="177"/>
      <c r="Y662" s="177"/>
      <c r="Z662" s="177"/>
      <c r="AA662" s="177"/>
      <c r="AB662" s="177"/>
      <c r="AC662" s="177"/>
      <c r="AD662" s="177"/>
      <c r="AE662" s="177"/>
      <c r="AF662" s="107"/>
      <c r="AG662" s="444">
        <f t="shared" si="35"/>
        <v>0</v>
      </c>
      <c r="AH662" s="177"/>
      <c r="AI662" s="177"/>
      <c r="AJ662" s="177"/>
      <c r="AK662" s="177"/>
      <c r="AL662" s="177"/>
      <c r="AM662" s="177"/>
      <c r="AN662" s="177"/>
      <c r="AO662" s="177"/>
      <c r="AP662" s="177"/>
      <c r="AQ662" s="177"/>
      <c r="AR662" s="177"/>
      <c r="AS662" s="107"/>
      <c r="AT662" s="444">
        <f t="shared" si="33"/>
        <v>0</v>
      </c>
      <c r="AU662" s="177"/>
      <c r="AV662" s="177"/>
      <c r="AW662" s="177"/>
      <c r="AX662" s="177"/>
      <c r="AY662" s="177"/>
      <c r="AZ662" s="177"/>
      <c r="BA662" s="177"/>
      <c r="BB662" s="177"/>
      <c r="BC662" s="177"/>
      <c r="BD662" s="177"/>
      <c r="BE662" s="228"/>
      <c r="BF662" s="237"/>
      <c r="BG662" s="229"/>
      <c r="BH662" s="229"/>
      <c r="BI662" s="108"/>
    </row>
    <row r="663" spans="1:61" ht="15">
      <c r="A663" s="177"/>
      <c r="B663" s="177"/>
      <c r="C663" s="177"/>
      <c r="D663" s="177"/>
      <c r="E663" s="177"/>
      <c r="F663" s="177"/>
      <c r="G663" s="177"/>
      <c r="H663" s="177"/>
      <c r="I663" s="177"/>
      <c r="J663" s="177"/>
      <c r="K663" s="177"/>
      <c r="L663" s="177"/>
      <c r="M663" s="177"/>
      <c r="N663" s="177"/>
      <c r="O663" s="177"/>
      <c r="P663" s="177"/>
      <c r="Q663" s="177"/>
      <c r="R663" s="177"/>
      <c r="S663" s="107"/>
      <c r="T663" s="521">
        <f t="shared" si="34"/>
        <v>0</v>
      </c>
      <c r="U663" s="177"/>
      <c r="V663" s="177"/>
      <c r="W663" s="177"/>
      <c r="X663" s="177"/>
      <c r="Y663" s="177"/>
      <c r="Z663" s="177"/>
      <c r="AA663" s="177"/>
      <c r="AB663" s="177"/>
      <c r="AC663" s="177"/>
      <c r="AD663" s="177"/>
      <c r="AE663" s="177"/>
      <c r="AF663" s="107"/>
      <c r="AG663" s="444">
        <f t="shared" si="35"/>
        <v>0</v>
      </c>
      <c r="AH663" s="177"/>
      <c r="AI663" s="177"/>
      <c r="AJ663" s="177"/>
      <c r="AK663" s="177"/>
      <c r="AL663" s="177"/>
      <c r="AM663" s="177"/>
      <c r="AN663" s="177"/>
      <c r="AO663" s="177"/>
      <c r="AP663" s="177"/>
      <c r="AQ663" s="177"/>
      <c r="AR663" s="177"/>
      <c r="AS663" s="107"/>
      <c r="AT663" s="444">
        <f t="shared" si="33"/>
        <v>0</v>
      </c>
      <c r="AU663" s="177"/>
      <c r="AV663" s="177"/>
      <c r="AW663" s="177"/>
      <c r="AX663" s="177"/>
      <c r="AY663" s="177"/>
      <c r="AZ663" s="177"/>
      <c r="BA663" s="177"/>
      <c r="BB663" s="177"/>
      <c r="BC663" s="177"/>
      <c r="BD663" s="177"/>
      <c r="BE663" s="228"/>
      <c r="BF663" s="237"/>
      <c r="BG663" s="229"/>
      <c r="BH663" s="229"/>
      <c r="BI663" s="108"/>
    </row>
    <row r="664" spans="1:61" ht="15">
      <c r="A664" s="177"/>
      <c r="B664" s="177"/>
      <c r="C664" s="177"/>
      <c r="D664" s="177"/>
      <c r="E664" s="177"/>
      <c r="F664" s="177"/>
      <c r="G664" s="177"/>
      <c r="H664" s="177"/>
      <c r="I664" s="177"/>
      <c r="J664" s="177"/>
      <c r="K664" s="177"/>
      <c r="L664" s="177"/>
      <c r="M664" s="177"/>
      <c r="N664" s="177"/>
      <c r="O664" s="177"/>
      <c r="P664" s="177"/>
      <c r="Q664" s="177"/>
      <c r="R664" s="177"/>
      <c r="S664" s="107"/>
      <c r="T664" s="521">
        <f t="shared" si="34"/>
        <v>0</v>
      </c>
      <c r="U664" s="177"/>
      <c r="V664" s="177"/>
      <c r="W664" s="177"/>
      <c r="X664" s="177"/>
      <c r="Y664" s="177"/>
      <c r="Z664" s="177"/>
      <c r="AA664" s="177"/>
      <c r="AB664" s="177"/>
      <c r="AC664" s="177"/>
      <c r="AD664" s="177"/>
      <c r="AE664" s="177"/>
      <c r="AF664" s="107"/>
      <c r="AG664" s="444">
        <f t="shared" si="35"/>
        <v>0</v>
      </c>
      <c r="AH664" s="177"/>
      <c r="AI664" s="177"/>
      <c r="AJ664" s="177"/>
      <c r="AK664" s="177"/>
      <c r="AL664" s="177"/>
      <c r="AM664" s="177"/>
      <c r="AN664" s="177"/>
      <c r="AO664" s="177"/>
      <c r="AP664" s="177"/>
      <c r="AQ664" s="177"/>
      <c r="AR664" s="177"/>
      <c r="AS664" s="107"/>
      <c r="AT664" s="444">
        <f t="shared" si="33"/>
        <v>0</v>
      </c>
      <c r="AU664" s="177"/>
      <c r="AV664" s="177"/>
      <c r="AW664" s="177"/>
      <c r="AX664" s="177"/>
      <c r="AY664" s="177"/>
      <c r="AZ664" s="177"/>
      <c r="BA664" s="177"/>
      <c r="BB664" s="177"/>
      <c r="BC664" s="177"/>
      <c r="BD664" s="177"/>
      <c r="BE664" s="228"/>
      <c r="BF664" s="237"/>
      <c r="BG664" s="229"/>
      <c r="BH664" s="229"/>
      <c r="BI664" s="108"/>
    </row>
    <row r="665" spans="1:61" ht="15">
      <c r="A665" s="177"/>
      <c r="B665" s="177"/>
      <c r="C665" s="177"/>
      <c r="D665" s="177"/>
      <c r="E665" s="177"/>
      <c r="F665" s="177"/>
      <c r="G665" s="177"/>
      <c r="H665" s="177"/>
      <c r="I665" s="177"/>
      <c r="J665" s="177"/>
      <c r="K665" s="177"/>
      <c r="L665" s="177"/>
      <c r="M665" s="177"/>
      <c r="N665" s="177"/>
      <c r="O665" s="177"/>
      <c r="P665" s="177"/>
      <c r="Q665" s="177"/>
      <c r="R665" s="177"/>
      <c r="S665" s="107"/>
      <c r="T665" s="521">
        <f t="shared" si="34"/>
        <v>0</v>
      </c>
      <c r="U665" s="177"/>
      <c r="V665" s="177"/>
      <c r="W665" s="177"/>
      <c r="X665" s="177"/>
      <c r="Y665" s="177"/>
      <c r="Z665" s="177"/>
      <c r="AA665" s="177"/>
      <c r="AB665" s="177"/>
      <c r="AC665" s="177"/>
      <c r="AD665" s="177"/>
      <c r="AE665" s="177"/>
      <c r="AF665" s="107"/>
      <c r="AG665" s="444">
        <f t="shared" si="35"/>
        <v>0</v>
      </c>
      <c r="AH665" s="177"/>
      <c r="AI665" s="177"/>
      <c r="AJ665" s="177"/>
      <c r="AK665" s="177"/>
      <c r="AL665" s="177"/>
      <c r="AM665" s="177"/>
      <c r="AN665" s="177"/>
      <c r="AO665" s="177"/>
      <c r="AP665" s="177"/>
      <c r="AQ665" s="177"/>
      <c r="AR665" s="177"/>
      <c r="AS665" s="107"/>
      <c r="AT665" s="444">
        <f t="shared" si="33"/>
        <v>0</v>
      </c>
      <c r="AU665" s="177"/>
      <c r="AV665" s="177"/>
      <c r="AW665" s="177"/>
      <c r="AX665" s="177"/>
      <c r="AY665" s="177"/>
      <c r="AZ665" s="177"/>
      <c r="BA665" s="177"/>
      <c r="BB665" s="177"/>
      <c r="BC665" s="177"/>
      <c r="BD665" s="177"/>
      <c r="BE665" s="228"/>
      <c r="BF665" s="237"/>
      <c r="BG665" s="229"/>
      <c r="BH665" s="229"/>
      <c r="BI665" s="108"/>
    </row>
    <row r="666" spans="1:61" ht="15">
      <c r="A666" s="177"/>
      <c r="B666" s="177"/>
      <c r="C666" s="177"/>
      <c r="D666" s="177"/>
      <c r="E666" s="177"/>
      <c r="F666" s="177"/>
      <c r="G666" s="177"/>
      <c r="H666" s="177"/>
      <c r="I666" s="177"/>
      <c r="J666" s="177"/>
      <c r="K666" s="177"/>
      <c r="L666" s="177"/>
      <c r="M666" s="177"/>
      <c r="N666" s="177"/>
      <c r="O666" s="177"/>
      <c r="P666" s="177"/>
      <c r="Q666" s="177"/>
      <c r="R666" s="177"/>
      <c r="S666" s="107"/>
      <c r="T666" s="521">
        <f t="shared" si="34"/>
        <v>0</v>
      </c>
      <c r="U666" s="177"/>
      <c r="V666" s="177"/>
      <c r="W666" s="177"/>
      <c r="X666" s="177"/>
      <c r="Y666" s="177"/>
      <c r="Z666" s="177"/>
      <c r="AA666" s="177"/>
      <c r="AB666" s="177"/>
      <c r="AC666" s="177"/>
      <c r="AD666" s="177"/>
      <c r="AE666" s="177"/>
      <c r="AF666" s="107"/>
      <c r="AG666" s="444">
        <f t="shared" si="35"/>
        <v>0</v>
      </c>
      <c r="AH666" s="177"/>
      <c r="AI666" s="177"/>
      <c r="AJ666" s="177"/>
      <c r="AK666" s="177"/>
      <c r="AL666" s="177"/>
      <c r="AM666" s="177"/>
      <c r="AN666" s="177"/>
      <c r="AO666" s="177"/>
      <c r="AP666" s="177"/>
      <c r="AQ666" s="177"/>
      <c r="AR666" s="177"/>
      <c r="AS666" s="107"/>
      <c r="AT666" s="444">
        <f t="shared" si="33"/>
        <v>0</v>
      </c>
      <c r="AU666" s="177"/>
      <c r="AV666" s="177"/>
      <c r="AW666" s="177"/>
      <c r="AX666" s="177"/>
      <c r="AY666" s="177"/>
      <c r="AZ666" s="177"/>
      <c r="BA666" s="177"/>
      <c r="BB666" s="177"/>
      <c r="BC666" s="177"/>
      <c r="BD666" s="177"/>
      <c r="BE666" s="228"/>
      <c r="BF666" s="237"/>
      <c r="BG666" s="229"/>
      <c r="BH666" s="229"/>
      <c r="BI666" s="108"/>
    </row>
    <row r="667" spans="1:61" ht="15">
      <c r="A667" s="177"/>
      <c r="B667" s="177"/>
      <c r="C667" s="177"/>
      <c r="D667" s="177"/>
      <c r="E667" s="177"/>
      <c r="F667" s="177"/>
      <c r="G667" s="177"/>
      <c r="H667" s="177"/>
      <c r="I667" s="177"/>
      <c r="J667" s="177"/>
      <c r="K667" s="177"/>
      <c r="L667" s="177"/>
      <c r="M667" s="177"/>
      <c r="N667" s="177"/>
      <c r="O667" s="177"/>
      <c r="P667" s="177"/>
      <c r="Q667" s="177"/>
      <c r="R667" s="177"/>
      <c r="S667" s="107"/>
      <c r="T667" s="521">
        <f t="shared" si="34"/>
        <v>0</v>
      </c>
      <c r="U667" s="177"/>
      <c r="V667" s="177"/>
      <c r="W667" s="177"/>
      <c r="X667" s="177"/>
      <c r="Y667" s="177"/>
      <c r="Z667" s="177"/>
      <c r="AA667" s="177"/>
      <c r="AB667" s="177"/>
      <c r="AC667" s="177"/>
      <c r="AD667" s="177"/>
      <c r="AE667" s="177"/>
      <c r="AF667" s="107"/>
      <c r="AG667" s="444">
        <f t="shared" si="35"/>
        <v>0</v>
      </c>
      <c r="AH667" s="177"/>
      <c r="AI667" s="177"/>
      <c r="AJ667" s="177"/>
      <c r="AK667" s="177"/>
      <c r="AL667" s="177"/>
      <c r="AM667" s="177"/>
      <c r="AN667" s="177"/>
      <c r="AO667" s="177"/>
      <c r="AP667" s="177"/>
      <c r="AQ667" s="177"/>
      <c r="AR667" s="177"/>
      <c r="AS667" s="107"/>
      <c r="AT667" s="444">
        <f t="shared" si="33"/>
        <v>0</v>
      </c>
      <c r="AU667" s="177"/>
      <c r="AV667" s="177"/>
      <c r="AW667" s="177"/>
      <c r="AX667" s="177"/>
      <c r="AY667" s="177"/>
      <c r="AZ667" s="177"/>
      <c r="BA667" s="177"/>
      <c r="BB667" s="177"/>
      <c r="BC667" s="177"/>
      <c r="BD667" s="177"/>
      <c r="BE667" s="228"/>
      <c r="BF667" s="237"/>
      <c r="BG667" s="229"/>
      <c r="BH667" s="229"/>
      <c r="BI667" s="108"/>
    </row>
    <row r="668" spans="1:61" ht="15">
      <c r="A668" s="177"/>
      <c r="B668" s="177"/>
      <c r="C668" s="177"/>
      <c r="D668" s="177"/>
      <c r="E668" s="177"/>
      <c r="F668" s="177"/>
      <c r="G668" s="177"/>
      <c r="H668" s="177"/>
      <c r="I668" s="177"/>
      <c r="J668" s="177"/>
      <c r="K668" s="177"/>
      <c r="L668" s="177"/>
      <c r="M668" s="177"/>
      <c r="N668" s="177"/>
      <c r="O668" s="177"/>
      <c r="P668" s="177"/>
      <c r="Q668" s="177"/>
      <c r="R668" s="177"/>
      <c r="S668" s="107"/>
      <c r="T668" s="521">
        <f t="shared" si="34"/>
        <v>0</v>
      </c>
      <c r="U668" s="177"/>
      <c r="V668" s="177"/>
      <c r="W668" s="177"/>
      <c r="X668" s="177"/>
      <c r="Y668" s="177"/>
      <c r="Z668" s="177"/>
      <c r="AA668" s="177"/>
      <c r="AB668" s="177"/>
      <c r="AC668" s="177"/>
      <c r="AD668" s="177"/>
      <c r="AE668" s="177"/>
      <c r="AF668" s="107"/>
      <c r="AG668" s="444">
        <f t="shared" si="35"/>
        <v>0</v>
      </c>
      <c r="AH668" s="177"/>
      <c r="AI668" s="177"/>
      <c r="AJ668" s="177"/>
      <c r="AK668" s="177"/>
      <c r="AL668" s="177"/>
      <c r="AM668" s="177"/>
      <c r="AN668" s="177"/>
      <c r="AO668" s="177"/>
      <c r="AP668" s="177"/>
      <c r="AQ668" s="177"/>
      <c r="AR668" s="177"/>
      <c r="AS668" s="107"/>
      <c r="AT668" s="444">
        <f t="shared" si="33"/>
        <v>0</v>
      </c>
      <c r="AU668" s="177"/>
      <c r="AV668" s="177"/>
      <c r="AW668" s="177"/>
      <c r="AX668" s="177"/>
      <c r="AY668" s="177"/>
      <c r="AZ668" s="177"/>
      <c r="BA668" s="177"/>
      <c r="BB668" s="177"/>
      <c r="BC668" s="177"/>
      <c r="BD668" s="177"/>
      <c r="BE668" s="228"/>
      <c r="BF668" s="237"/>
      <c r="BG668" s="229"/>
      <c r="BH668" s="229"/>
      <c r="BI668" s="108"/>
    </row>
    <row r="669" spans="1:61" ht="15">
      <c r="A669" s="177"/>
      <c r="B669" s="177"/>
      <c r="C669" s="177"/>
      <c r="D669" s="177"/>
      <c r="E669" s="177"/>
      <c r="F669" s="177"/>
      <c r="G669" s="177"/>
      <c r="H669" s="177"/>
      <c r="I669" s="177"/>
      <c r="J669" s="177"/>
      <c r="K669" s="177"/>
      <c r="L669" s="177"/>
      <c r="M669" s="177"/>
      <c r="N669" s="177"/>
      <c r="O669" s="177"/>
      <c r="P669" s="177"/>
      <c r="Q669" s="177"/>
      <c r="R669" s="177"/>
      <c r="S669" s="107"/>
      <c r="T669" s="521">
        <f t="shared" si="34"/>
        <v>0</v>
      </c>
      <c r="U669" s="177"/>
      <c r="V669" s="177"/>
      <c r="W669" s="177"/>
      <c r="X669" s="177"/>
      <c r="Y669" s="177"/>
      <c r="Z669" s="177"/>
      <c r="AA669" s="177"/>
      <c r="AB669" s="177"/>
      <c r="AC669" s="177"/>
      <c r="AD669" s="177"/>
      <c r="AE669" s="177"/>
      <c r="AF669" s="107"/>
      <c r="AG669" s="444">
        <f t="shared" si="35"/>
        <v>0</v>
      </c>
      <c r="AH669" s="177"/>
      <c r="AI669" s="177"/>
      <c r="AJ669" s="177"/>
      <c r="AK669" s="177"/>
      <c r="AL669" s="177"/>
      <c r="AM669" s="177"/>
      <c r="AN669" s="177"/>
      <c r="AO669" s="177"/>
      <c r="AP669" s="177"/>
      <c r="AQ669" s="177"/>
      <c r="AR669" s="177"/>
      <c r="AS669" s="107"/>
      <c r="AT669" s="444">
        <f t="shared" si="33"/>
        <v>0</v>
      </c>
      <c r="AU669" s="177"/>
      <c r="AV669" s="177"/>
      <c r="AW669" s="177"/>
      <c r="AX669" s="177"/>
      <c r="AY669" s="177"/>
      <c r="AZ669" s="177"/>
      <c r="BA669" s="177"/>
      <c r="BB669" s="177"/>
      <c r="BC669" s="177"/>
      <c r="BD669" s="177"/>
      <c r="BE669" s="228"/>
      <c r="BF669" s="237"/>
      <c r="BG669" s="229"/>
      <c r="BH669" s="229"/>
      <c r="BI669" s="108"/>
    </row>
    <row r="670" spans="1:61" ht="15">
      <c r="A670" s="177"/>
      <c r="B670" s="177"/>
      <c r="C670" s="177"/>
      <c r="D670" s="177"/>
      <c r="E670" s="177"/>
      <c r="F670" s="177"/>
      <c r="G670" s="177"/>
      <c r="H670" s="177"/>
      <c r="I670" s="177"/>
      <c r="J670" s="177"/>
      <c r="K670" s="177"/>
      <c r="L670" s="177"/>
      <c r="M670" s="177"/>
      <c r="N670" s="177"/>
      <c r="O670" s="177"/>
      <c r="P670" s="177"/>
      <c r="Q670" s="177"/>
      <c r="R670" s="177"/>
      <c r="S670" s="107"/>
      <c r="T670" s="521">
        <f t="shared" si="34"/>
        <v>0</v>
      </c>
      <c r="U670" s="177"/>
      <c r="V670" s="177"/>
      <c r="W670" s="177"/>
      <c r="X670" s="177"/>
      <c r="Y670" s="177"/>
      <c r="Z670" s="177"/>
      <c r="AA670" s="177"/>
      <c r="AB670" s="177"/>
      <c r="AC670" s="177"/>
      <c r="AD670" s="177"/>
      <c r="AE670" s="177"/>
      <c r="AF670" s="107"/>
      <c r="AG670" s="444">
        <f t="shared" si="35"/>
        <v>0</v>
      </c>
      <c r="AH670" s="177"/>
      <c r="AI670" s="177"/>
      <c r="AJ670" s="177"/>
      <c r="AK670" s="177"/>
      <c r="AL670" s="177"/>
      <c r="AM670" s="177"/>
      <c r="AN670" s="177"/>
      <c r="AO670" s="177"/>
      <c r="AP670" s="177"/>
      <c r="AQ670" s="177"/>
      <c r="AR670" s="177"/>
      <c r="AS670" s="107"/>
      <c r="AT670" s="444">
        <f t="shared" si="33"/>
        <v>0</v>
      </c>
      <c r="AU670" s="177"/>
      <c r="AV670" s="177"/>
      <c r="AW670" s="177"/>
      <c r="AX670" s="177"/>
      <c r="AY670" s="177"/>
      <c r="AZ670" s="177"/>
      <c r="BA670" s="177"/>
      <c r="BB670" s="177"/>
      <c r="BC670" s="177"/>
      <c r="BD670" s="177"/>
      <c r="BE670" s="228"/>
      <c r="BF670" s="237"/>
      <c r="BG670" s="229"/>
      <c r="BH670" s="229"/>
      <c r="BI670" s="108"/>
    </row>
    <row r="671" spans="1:61" ht="15">
      <c r="A671" s="177"/>
      <c r="B671" s="177"/>
      <c r="C671" s="177"/>
      <c r="D671" s="177"/>
      <c r="E671" s="177"/>
      <c r="F671" s="177"/>
      <c r="G671" s="177"/>
      <c r="H671" s="177"/>
      <c r="I671" s="177"/>
      <c r="J671" s="177"/>
      <c r="K671" s="177"/>
      <c r="L671" s="177"/>
      <c r="M671" s="177"/>
      <c r="N671" s="177"/>
      <c r="O671" s="177"/>
      <c r="P671" s="177"/>
      <c r="Q671" s="177"/>
      <c r="R671" s="177"/>
      <c r="S671" s="107"/>
      <c r="T671" s="521">
        <f t="shared" si="34"/>
        <v>0</v>
      </c>
      <c r="U671" s="177"/>
      <c r="V671" s="177"/>
      <c r="W671" s="177"/>
      <c r="X671" s="177"/>
      <c r="Y671" s="177"/>
      <c r="Z671" s="177"/>
      <c r="AA671" s="177"/>
      <c r="AB671" s="177"/>
      <c r="AC671" s="177"/>
      <c r="AD671" s="177"/>
      <c r="AE671" s="177"/>
      <c r="AF671" s="107"/>
      <c r="AG671" s="444">
        <f t="shared" si="35"/>
        <v>0</v>
      </c>
      <c r="AH671" s="177"/>
      <c r="AI671" s="177"/>
      <c r="AJ671" s="177"/>
      <c r="AK671" s="177"/>
      <c r="AL671" s="177"/>
      <c r="AM671" s="177"/>
      <c r="AN671" s="177"/>
      <c r="AO671" s="177"/>
      <c r="AP671" s="177"/>
      <c r="AQ671" s="177"/>
      <c r="AR671" s="177"/>
      <c r="AS671" s="107"/>
      <c r="AT671" s="444">
        <f t="shared" si="33"/>
        <v>0</v>
      </c>
      <c r="AU671" s="177"/>
      <c r="AV671" s="177"/>
      <c r="AW671" s="177"/>
      <c r="AX671" s="177"/>
      <c r="AY671" s="177"/>
      <c r="AZ671" s="177"/>
      <c r="BA671" s="177"/>
      <c r="BB671" s="177"/>
      <c r="BC671" s="177"/>
      <c r="BD671" s="177"/>
      <c r="BE671" s="228"/>
      <c r="BF671" s="237"/>
      <c r="BG671" s="229"/>
      <c r="BH671" s="229"/>
      <c r="BI671" s="108"/>
    </row>
    <row r="672" spans="1:61" ht="15">
      <c r="A672" s="177"/>
      <c r="B672" s="177"/>
      <c r="C672" s="177"/>
      <c r="D672" s="177"/>
      <c r="E672" s="177"/>
      <c r="F672" s="177"/>
      <c r="G672" s="177"/>
      <c r="H672" s="177"/>
      <c r="I672" s="177"/>
      <c r="J672" s="177"/>
      <c r="K672" s="177"/>
      <c r="L672" s="177"/>
      <c r="M672" s="177"/>
      <c r="N672" s="177"/>
      <c r="O672" s="177"/>
      <c r="P672" s="177"/>
      <c r="Q672" s="177"/>
      <c r="R672" s="177"/>
      <c r="S672" s="107"/>
      <c r="T672" s="521">
        <f t="shared" si="34"/>
        <v>0</v>
      </c>
      <c r="U672" s="177"/>
      <c r="V672" s="177"/>
      <c r="W672" s="177"/>
      <c r="X672" s="177"/>
      <c r="Y672" s="177"/>
      <c r="Z672" s="177"/>
      <c r="AA672" s="177"/>
      <c r="AB672" s="177"/>
      <c r="AC672" s="177"/>
      <c r="AD672" s="177"/>
      <c r="AE672" s="177"/>
      <c r="AF672" s="107"/>
      <c r="AG672" s="444">
        <f t="shared" si="35"/>
        <v>0</v>
      </c>
      <c r="AH672" s="177"/>
      <c r="AI672" s="177"/>
      <c r="AJ672" s="177"/>
      <c r="AK672" s="177"/>
      <c r="AL672" s="177"/>
      <c r="AM672" s="177"/>
      <c r="AN672" s="177"/>
      <c r="AO672" s="177"/>
      <c r="AP672" s="177"/>
      <c r="AQ672" s="177"/>
      <c r="AR672" s="177"/>
      <c r="AS672" s="107"/>
      <c r="AT672" s="444">
        <f t="shared" si="33"/>
        <v>0</v>
      </c>
      <c r="AU672" s="177"/>
      <c r="AV672" s="177"/>
      <c r="AW672" s="177"/>
      <c r="AX672" s="177"/>
      <c r="AY672" s="177"/>
      <c r="AZ672" s="177"/>
      <c r="BA672" s="177"/>
      <c r="BB672" s="177"/>
      <c r="BC672" s="177"/>
      <c r="BD672" s="177"/>
      <c r="BE672" s="228"/>
      <c r="BF672" s="237"/>
      <c r="BG672" s="229"/>
      <c r="BH672" s="229"/>
      <c r="BI672" s="108"/>
    </row>
    <row r="673" spans="1:61" ht="15">
      <c r="A673" s="177"/>
      <c r="B673" s="177"/>
      <c r="C673" s="177"/>
      <c r="D673" s="177"/>
      <c r="E673" s="177"/>
      <c r="F673" s="177"/>
      <c r="G673" s="177"/>
      <c r="H673" s="177"/>
      <c r="I673" s="177"/>
      <c r="J673" s="177"/>
      <c r="K673" s="177"/>
      <c r="L673" s="177"/>
      <c r="M673" s="177"/>
      <c r="N673" s="177"/>
      <c r="O673" s="177"/>
      <c r="P673" s="177"/>
      <c r="Q673" s="177"/>
      <c r="R673" s="177"/>
      <c r="S673" s="107"/>
      <c r="T673" s="521">
        <f t="shared" si="34"/>
        <v>0</v>
      </c>
      <c r="U673" s="177"/>
      <c r="V673" s="177"/>
      <c r="W673" s="177"/>
      <c r="X673" s="177"/>
      <c r="Y673" s="177"/>
      <c r="Z673" s="177"/>
      <c r="AA673" s="177"/>
      <c r="AB673" s="177"/>
      <c r="AC673" s="177"/>
      <c r="AD673" s="177"/>
      <c r="AE673" s="177"/>
      <c r="AF673" s="107"/>
      <c r="AG673" s="444">
        <f t="shared" si="35"/>
        <v>0</v>
      </c>
      <c r="AH673" s="177"/>
      <c r="AI673" s="177"/>
      <c r="AJ673" s="177"/>
      <c r="AK673" s="177"/>
      <c r="AL673" s="177"/>
      <c r="AM673" s="177"/>
      <c r="AN673" s="177"/>
      <c r="AO673" s="177"/>
      <c r="AP673" s="177"/>
      <c r="AQ673" s="177"/>
      <c r="AR673" s="177"/>
      <c r="AS673" s="107"/>
      <c r="AT673" s="444">
        <f t="shared" si="33"/>
        <v>0</v>
      </c>
      <c r="AU673" s="177"/>
      <c r="AV673" s="177"/>
      <c r="AW673" s="177"/>
      <c r="AX673" s="177"/>
      <c r="AY673" s="177"/>
      <c r="AZ673" s="177"/>
      <c r="BA673" s="177"/>
      <c r="BB673" s="177"/>
      <c r="BC673" s="177"/>
      <c r="BD673" s="177"/>
      <c r="BE673" s="228"/>
      <c r="BF673" s="237"/>
      <c r="BG673" s="229"/>
      <c r="BH673" s="229"/>
      <c r="BI673" s="108"/>
    </row>
    <row r="674" spans="1:61" ht="15">
      <c r="A674" s="177"/>
      <c r="B674" s="177"/>
      <c r="C674" s="177"/>
      <c r="D674" s="177"/>
      <c r="E674" s="177"/>
      <c r="F674" s="177"/>
      <c r="G674" s="177"/>
      <c r="H674" s="177"/>
      <c r="I674" s="177"/>
      <c r="J674" s="177"/>
      <c r="K674" s="177"/>
      <c r="L674" s="177"/>
      <c r="M674" s="177"/>
      <c r="N674" s="177"/>
      <c r="O674" s="177"/>
      <c r="P674" s="177"/>
      <c r="Q674" s="177"/>
      <c r="R674" s="177"/>
      <c r="S674" s="107"/>
      <c r="T674" s="521">
        <f t="shared" si="34"/>
        <v>0</v>
      </c>
      <c r="U674" s="177"/>
      <c r="V674" s="177"/>
      <c r="W674" s="177"/>
      <c r="X674" s="177"/>
      <c r="Y674" s="177"/>
      <c r="Z674" s="177"/>
      <c r="AA674" s="177"/>
      <c r="AB674" s="177"/>
      <c r="AC674" s="177"/>
      <c r="AD674" s="177"/>
      <c r="AE674" s="177"/>
      <c r="AF674" s="107"/>
      <c r="AG674" s="444">
        <f t="shared" si="35"/>
        <v>0</v>
      </c>
      <c r="AH674" s="177"/>
      <c r="AI674" s="177"/>
      <c r="AJ674" s="177"/>
      <c r="AK674" s="177"/>
      <c r="AL674" s="177"/>
      <c r="AM674" s="177"/>
      <c r="AN674" s="177"/>
      <c r="AO674" s="177"/>
      <c r="AP674" s="177"/>
      <c r="AQ674" s="177"/>
      <c r="AR674" s="177"/>
      <c r="AS674" s="107"/>
      <c r="AT674" s="444">
        <f t="shared" si="33"/>
        <v>0</v>
      </c>
      <c r="AU674" s="177"/>
      <c r="AV674" s="177"/>
      <c r="AW674" s="177"/>
      <c r="AX674" s="177"/>
      <c r="AY674" s="177"/>
      <c r="AZ674" s="177"/>
      <c r="BA674" s="177"/>
      <c r="BB674" s="177"/>
      <c r="BC674" s="177"/>
      <c r="BD674" s="177"/>
      <c r="BE674" s="228"/>
      <c r="BF674" s="237"/>
      <c r="BG674" s="229"/>
      <c r="BH674" s="229"/>
      <c r="BI674" s="108"/>
    </row>
    <row r="675" spans="1:61" ht="15">
      <c r="A675" s="177"/>
      <c r="B675" s="177"/>
      <c r="C675" s="177"/>
      <c r="D675" s="177"/>
      <c r="E675" s="177"/>
      <c r="F675" s="177"/>
      <c r="G675" s="177"/>
      <c r="H675" s="177"/>
      <c r="I675" s="177"/>
      <c r="J675" s="177"/>
      <c r="K675" s="177"/>
      <c r="L675" s="177"/>
      <c r="M675" s="177"/>
      <c r="N675" s="177"/>
      <c r="O675" s="177"/>
      <c r="P675" s="177"/>
      <c r="Q675" s="177"/>
      <c r="R675" s="177"/>
      <c r="S675" s="107"/>
      <c r="T675" s="521">
        <f t="shared" si="34"/>
        <v>0</v>
      </c>
      <c r="U675" s="177"/>
      <c r="V675" s="177"/>
      <c r="W675" s="177"/>
      <c r="X675" s="177"/>
      <c r="Y675" s="177"/>
      <c r="Z675" s="177"/>
      <c r="AA675" s="177"/>
      <c r="AB675" s="177"/>
      <c r="AC675" s="177"/>
      <c r="AD675" s="177"/>
      <c r="AE675" s="177"/>
      <c r="AF675" s="107"/>
      <c r="AG675" s="444">
        <f t="shared" si="35"/>
        <v>0</v>
      </c>
      <c r="AH675" s="177"/>
      <c r="AI675" s="177"/>
      <c r="AJ675" s="177"/>
      <c r="AK675" s="177"/>
      <c r="AL675" s="177"/>
      <c r="AM675" s="177"/>
      <c r="AN675" s="177"/>
      <c r="AO675" s="177"/>
      <c r="AP675" s="177"/>
      <c r="AQ675" s="177"/>
      <c r="AR675" s="177"/>
      <c r="AS675" s="107"/>
      <c r="AT675" s="444">
        <f t="shared" si="33"/>
        <v>0</v>
      </c>
      <c r="AU675" s="177"/>
      <c r="AV675" s="177"/>
      <c r="AW675" s="177"/>
      <c r="AX675" s="177"/>
      <c r="AY675" s="177"/>
      <c r="AZ675" s="177"/>
      <c r="BA675" s="177"/>
      <c r="BB675" s="177"/>
      <c r="BC675" s="177"/>
      <c r="BD675" s="177"/>
      <c r="BE675" s="228"/>
      <c r="BF675" s="237"/>
      <c r="BG675" s="229"/>
      <c r="BH675" s="229"/>
      <c r="BI675" s="108"/>
    </row>
    <row r="676" spans="1:61" ht="15">
      <c r="A676" s="177"/>
      <c r="B676" s="177"/>
      <c r="C676" s="177"/>
      <c r="D676" s="177"/>
      <c r="E676" s="177"/>
      <c r="F676" s="177"/>
      <c r="G676" s="177"/>
      <c r="H676" s="177"/>
      <c r="I676" s="177"/>
      <c r="J676" s="177"/>
      <c r="K676" s="177"/>
      <c r="L676" s="177"/>
      <c r="M676" s="177"/>
      <c r="N676" s="177"/>
      <c r="O676" s="177"/>
      <c r="P676" s="177"/>
      <c r="Q676" s="177"/>
      <c r="R676" s="177"/>
      <c r="S676" s="107"/>
      <c r="T676" s="521">
        <f t="shared" si="34"/>
        <v>0</v>
      </c>
      <c r="U676" s="177"/>
      <c r="V676" s="177"/>
      <c r="W676" s="177"/>
      <c r="X676" s="177"/>
      <c r="Y676" s="177"/>
      <c r="Z676" s="177"/>
      <c r="AA676" s="177"/>
      <c r="AB676" s="177"/>
      <c r="AC676" s="177"/>
      <c r="AD676" s="177"/>
      <c r="AE676" s="177"/>
      <c r="AF676" s="107"/>
      <c r="AG676" s="444">
        <f t="shared" si="35"/>
        <v>0</v>
      </c>
      <c r="AH676" s="177"/>
      <c r="AI676" s="177"/>
      <c r="AJ676" s="177"/>
      <c r="AK676" s="177"/>
      <c r="AL676" s="177"/>
      <c r="AM676" s="177"/>
      <c r="AN676" s="177"/>
      <c r="AO676" s="177"/>
      <c r="AP676" s="177"/>
      <c r="AQ676" s="177"/>
      <c r="AR676" s="177"/>
      <c r="AS676" s="107"/>
      <c r="AT676" s="444">
        <f t="shared" si="33"/>
        <v>0</v>
      </c>
      <c r="AU676" s="177"/>
      <c r="AV676" s="177"/>
      <c r="AW676" s="177"/>
      <c r="AX676" s="177"/>
      <c r="AY676" s="177"/>
      <c r="AZ676" s="177"/>
      <c r="BA676" s="177"/>
      <c r="BB676" s="177"/>
      <c r="BC676" s="177"/>
      <c r="BD676" s="177"/>
      <c r="BE676" s="228"/>
      <c r="BF676" s="237"/>
      <c r="BG676" s="229"/>
      <c r="BH676" s="229"/>
      <c r="BI676" s="108"/>
    </row>
    <row r="677" spans="1:61" ht="15">
      <c r="A677" s="177"/>
      <c r="B677" s="177"/>
      <c r="C677" s="177"/>
      <c r="D677" s="177"/>
      <c r="E677" s="177"/>
      <c r="F677" s="177"/>
      <c r="G677" s="177"/>
      <c r="H677" s="177"/>
      <c r="I677" s="177"/>
      <c r="J677" s="177"/>
      <c r="K677" s="177"/>
      <c r="L677" s="177"/>
      <c r="M677" s="177"/>
      <c r="N677" s="177"/>
      <c r="O677" s="177"/>
      <c r="P677" s="177"/>
      <c r="Q677" s="177"/>
      <c r="R677" s="177"/>
      <c r="S677" s="107"/>
      <c r="T677" s="521">
        <f t="shared" si="34"/>
        <v>0</v>
      </c>
      <c r="U677" s="177"/>
      <c r="V677" s="177"/>
      <c r="W677" s="177"/>
      <c r="X677" s="177"/>
      <c r="Y677" s="177"/>
      <c r="Z677" s="177"/>
      <c r="AA677" s="177"/>
      <c r="AB677" s="177"/>
      <c r="AC677" s="177"/>
      <c r="AD677" s="177"/>
      <c r="AE677" s="177"/>
      <c r="AF677" s="107"/>
      <c r="AG677" s="444">
        <f t="shared" si="35"/>
        <v>0</v>
      </c>
      <c r="AH677" s="177"/>
      <c r="AI677" s="177"/>
      <c r="AJ677" s="177"/>
      <c r="AK677" s="177"/>
      <c r="AL677" s="177"/>
      <c r="AM677" s="177"/>
      <c r="AN677" s="177"/>
      <c r="AO677" s="177"/>
      <c r="AP677" s="177"/>
      <c r="AQ677" s="177"/>
      <c r="AR677" s="177"/>
      <c r="AS677" s="107"/>
      <c r="AT677" s="444">
        <f t="shared" si="33"/>
        <v>0</v>
      </c>
      <c r="AU677" s="177"/>
      <c r="AV677" s="177"/>
      <c r="AW677" s="177"/>
      <c r="AX677" s="177"/>
      <c r="AY677" s="177"/>
      <c r="AZ677" s="177"/>
      <c r="BA677" s="177"/>
      <c r="BB677" s="177"/>
      <c r="BC677" s="177"/>
      <c r="BD677" s="177"/>
      <c r="BE677" s="228"/>
      <c r="BF677" s="237"/>
      <c r="BG677" s="229"/>
      <c r="BH677" s="229"/>
      <c r="BI677" s="108"/>
    </row>
    <row r="678" spans="1:61" ht="15">
      <c r="A678" s="177"/>
      <c r="B678" s="177"/>
      <c r="C678" s="177"/>
      <c r="D678" s="177"/>
      <c r="E678" s="177"/>
      <c r="F678" s="177"/>
      <c r="G678" s="177"/>
      <c r="H678" s="177"/>
      <c r="I678" s="177"/>
      <c r="J678" s="177"/>
      <c r="K678" s="177"/>
      <c r="L678" s="177"/>
      <c r="M678" s="177"/>
      <c r="N678" s="177"/>
      <c r="O678" s="177"/>
      <c r="P678" s="177"/>
      <c r="Q678" s="177"/>
      <c r="R678" s="177"/>
      <c r="S678" s="107"/>
      <c r="T678" s="521">
        <f t="shared" si="34"/>
        <v>0</v>
      </c>
      <c r="U678" s="177"/>
      <c r="V678" s="177"/>
      <c r="W678" s="177"/>
      <c r="X678" s="177"/>
      <c r="Y678" s="177"/>
      <c r="Z678" s="177"/>
      <c r="AA678" s="177"/>
      <c r="AB678" s="177"/>
      <c r="AC678" s="177"/>
      <c r="AD678" s="177"/>
      <c r="AE678" s="177"/>
      <c r="AF678" s="107"/>
      <c r="AG678" s="444">
        <f t="shared" si="35"/>
        <v>0</v>
      </c>
      <c r="AH678" s="177"/>
      <c r="AI678" s="177"/>
      <c r="AJ678" s="177"/>
      <c r="AK678" s="177"/>
      <c r="AL678" s="177"/>
      <c r="AM678" s="177"/>
      <c r="AN678" s="177"/>
      <c r="AO678" s="177"/>
      <c r="AP678" s="177"/>
      <c r="AQ678" s="177"/>
      <c r="AR678" s="177"/>
      <c r="AS678" s="107"/>
      <c r="AT678" s="444">
        <f t="shared" si="33"/>
        <v>0</v>
      </c>
      <c r="AU678" s="177"/>
      <c r="AV678" s="177"/>
      <c r="AW678" s="177"/>
      <c r="AX678" s="177"/>
      <c r="AY678" s="177"/>
      <c r="AZ678" s="177"/>
      <c r="BA678" s="177"/>
      <c r="BB678" s="177"/>
      <c r="BC678" s="177"/>
      <c r="BD678" s="177"/>
      <c r="BE678" s="228"/>
      <c r="BF678" s="237"/>
      <c r="BG678" s="229"/>
      <c r="BH678" s="229"/>
      <c r="BI678" s="108"/>
    </row>
    <row r="679" spans="1:61" ht="15">
      <c r="A679" s="177"/>
      <c r="B679" s="177"/>
      <c r="C679" s="177"/>
      <c r="D679" s="177"/>
      <c r="E679" s="177"/>
      <c r="F679" s="177"/>
      <c r="G679" s="177"/>
      <c r="H679" s="177"/>
      <c r="I679" s="177"/>
      <c r="J679" s="177"/>
      <c r="K679" s="177"/>
      <c r="L679" s="177"/>
      <c r="M679" s="177"/>
      <c r="N679" s="177"/>
      <c r="O679" s="177"/>
      <c r="P679" s="177"/>
      <c r="Q679" s="177"/>
      <c r="R679" s="177"/>
      <c r="S679" s="107"/>
      <c r="T679" s="521">
        <f t="shared" si="34"/>
        <v>0</v>
      </c>
      <c r="U679" s="177"/>
      <c r="V679" s="177"/>
      <c r="W679" s="177"/>
      <c r="X679" s="177"/>
      <c r="Y679" s="177"/>
      <c r="Z679" s="177"/>
      <c r="AA679" s="177"/>
      <c r="AB679" s="177"/>
      <c r="AC679" s="177"/>
      <c r="AD679" s="177"/>
      <c r="AE679" s="177"/>
      <c r="AF679" s="107"/>
      <c r="AG679" s="444">
        <f t="shared" si="35"/>
        <v>0</v>
      </c>
      <c r="AH679" s="177"/>
      <c r="AI679" s="177"/>
      <c r="AJ679" s="177"/>
      <c r="AK679" s="177"/>
      <c r="AL679" s="177"/>
      <c r="AM679" s="177"/>
      <c r="AN679" s="177"/>
      <c r="AO679" s="177"/>
      <c r="AP679" s="177"/>
      <c r="AQ679" s="177"/>
      <c r="AR679" s="177"/>
      <c r="AS679" s="107"/>
      <c r="AT679" s="444">
        <f t="shared" si="33"/>
        <v>0</v>
      </c>
      <c r="AU679" s="177"/>
      <c r="AV679" s="177"/>
      <c r="AW679" s="177"/>
      <c r="AX679" s="177"/>
      <c r="AY679" s="177"/>
      <c r="AZ679" s="177"/>
      <c r="BA679" s="177"/>
      <c r="BB679" s="177"/>
      <c r="BC679" s="177"/>
      <c r="BD679" s="177"/>
      <c r="BE679" s="228"/>
      <c r="BF679" s="237"/>
      <c r="BG679" s="229"/>
      <c r="BH679" s="229"/>
      <c r="BI679" s="108"/>
    </row>
    <row r="680" spans="1:61" ht="15">
      <c r="A680" s="177"/>
      <c r="B680" s="177"/>
      <c r="C680" s="177"/>
      <c r="D680" s="177"/>
      <c r="E680" s="177"/>
      <c r="F680" s="177"/>
      <c r="G680" s="177"/>
      <c r="H680" s="177"/>
      <c r="I680" s="177"/>
      <c r="J680" s="177"/>
      <c r="K680" s="177"/>
      <c r="L680" s="177"/>
      <c r="M680" s="177"/>
      <c r="N680" s="177"/>
      <c r="O680" s="177"/>
      <c r="P680" s="177"/>
      <c r="Q680" s="177"/>
      <c r="R680" s="177"/>
      <c r="S680" s="107"/>
      <c r="T680" s="521">
        <f t="shared" si="34"/>
        <v>0</v>
      </c>
      <c r="U680" s="177"/>
      <c r="V680" s="177"/>
      <c r="W680" s="177"/>
      <c r="X680" s="177"/>
      <c r="Y680" s="177"/>
      <c r="Z680" s="177"/>
      <c r="AA680" s="177"/>
      <c r="AB680" s="177"/>
      <c r="AC680" s="177"/>
      <c r="AD680" s="177"/>
      <c r="AE680" s="177"/>
      <c r="AF680" s="107"/>
      <c r="AG680" s="444">
        <f t="shared" si="35"/>
        <v>0</v>
      </c>
      <c r="AH680" s="177"/>
      <c r="AI680" s="177"/>
      <c r="AJ680" s="177"/>
      <c r="AK680" s="177"/>
      <c r="AL680" s="177"/>
      <c r="AM680" s="177"/>
      <c r="AN680" s="177"/>
      <c r="AO680" s="177"/>
      <c r="AP680" s="177"/>
      <c r="AQ680" s="177"/>
      <c r="AR680" s="177"/>
      <c r="AS680" s="107"/>
      <c r="AT680" s="444">
        <f t="shared" si="33"/>
        <v>0</v>
      </c>
      <c r="AU680" s="177"/>
      <c r="AV680" s="177"/>
      <c r="AW680" s="177"/>
      <c r="AX680" s="177"/>
      <c r="AY680" s="177"/>
      <c r="AZ680" s="177"/>
      <c r="BA680" s="177"/>
      <c r="BB680" s="177"/>
      <c r="BC680" s="177"/>
      <c r="BD680" s="177"/>
      <c r="BE680" s="228"/>
      <c r="BF680" s="237"/>
      <c r="BG680" s="229"/>
      <c r="BH680" s="229"/>
      <c r="BI680" s="108"/>
    </row>
    <row r="681" spans="1:61" ht="15">
      <c r="A681" s="177"/>
      <c r="B681" s="177"/>
      <c r="C681" s="177"/>
      <c r="D681" s="177"/>
      <c r="E681" s="177"/>
      <c r="F681" s="177"/>
      <c r="G681" s="177"/>
      <c r="H681" s="177"/>
      <c r="I681" s="177"/>
      <c r="J681" s="177"/>
      <c r="K681" s="177"/>
      <c r="L681" s="177"/>
      <c r="M681" s="177"/>
      <c r="N681" s="177"/>
      <c r="O681" s="177"/>
      <c r="P681" s="177"/>
      <c r="Q681" s="177"/>
      <c r="R681" s="177"/>
      <c r="S681" s="107"/>
      <c r="T681" s="521">
        <f t="shared" si="34"/>
        <v>0</v>
      </c>
      <c r="U681" s="177"/>
      <c r="V681" s="177"/>
      <c r="W681" s="177"/>
      <c r="X681" s="177"/>
      <c r="Y681" s="177"/>
      <c r="Z681" s="177"/>
      <c r="AA681" s="177"/>
      <c r="AB681" s="177"/>
      <c r="AC681" s="177"/>
      <c r="AD681" s="177"/>
      <c r="AE681" s="177"/>
      <c r="AF681" s="107"/>
      <c r="AG681" s="444">
        <f t="shared" si="35"/>
        <v>0</v>
      </c>
      <c r="AH681" s="177"/>
      <c r="AI681" s="177"/>
      <c r="AJ681" s="177"/>
      <c r="AK681" s="177"/>
      <c r="AL681" s="177"/>
      <c r="AM681" s="177"/>
      <c r="AN681" s="177"/>
      <c r="AO681" s="177"/>
      <c r="AP681" s="177"/>
      <c r="AQ681" s="177"/>
      <c r="AR681" s="177"/>
      <c r="AS681" s="107"/>
      <c r="AT681" s="444">
        <f t="shared" si="33"/>
        <v>0</v>
      </c>
      <c r="AU681" s="177"/>
      <c r="AV681" s="177"/>
      <c r="AW681" s="177"/>
      <c r="AX681" s="177"/>
      <c r="AY681" s="177"/>
      <c r="AZ681" s="177"/>
      <c r="BA681" s="177"/>
      <c r="BB681" s="177"/>
      <c r="BC681" s="177"/>
      <c r="BD681" s="177"/>
      <c r="BE681" s="228"/>
      <c r="BF681" s="237"/>
      <c r="BG681" s="229"/>
      <c r="BH681" s="229"/>
      <c r="BI681" s="108"/>
    </row>
    <row r="682" spans="1:61" ht="15">
      <c r="A682" s="177"/>
      <c r="B682" s="177"/>
      <c r="C682" s="177"/>
      <c r="D682" s="177"/>
      <c r="E682" s="177"/>
      <c r="F682" s="177"/>
      <c r="G682" s="177"/>
      <c r="H682" s="177"/>
      <c r="I682" s="177"/>
      <c r="J682" s="177"/>
      <c r="K682" s="177"/>
      <c r="L682" s="177"/>
      <c r="M682" s="177"/>
      <c r="N682" s="177"/>
      <c r="O682" s="177"/>
      <c r="P682" s="177"/>
      <c r="Q682" s="177"/>
      <c r="R682" s="177"/>
      <c r="S682" s="107"/>
      <c r="T682" s="521">
        <f t="shared" si="34"/>
        <v>0</v>
      </c>
      <c r="U682" s="177"/>
      <c r="V682" s="177"/>
      <c r="W682" s="177"/>
      <c r="X682" s="177"/>
      <c r="Y682" s="177"/>
      <c r="Z682" s="177"/>
      <c r="AA682" s="177"/>
      <c r="AB682" s="177"/>
      <c r="AC682" s="177"/>
      <c r="AD682" s="177"/>
      <c r="AE682" s="177"/>
      <c r="AF682" s="107"/>
      <c r="AG682" s="444">
        <f t="shared" si="35"/>
        <v>0</v>
      </c>
      <c r="AH682" s="177"/>
      <c r="AI682" s="177"/>
      <c r="AJ682" s="177"/>
      <c r="AK682" s="177"/>
      <c r="AL682" s="177"/>
      <c r="AM682" s="177"/>
      <c r="AN682" s="177"/>
      <c r="AO682" s="177"/>
      <c r="AP682" s="177"/>
      <c r="AQ682" s="177"/>
      <c r="AR682" s="177"/>
      <c r="AS682" s="107"/>
      <c r="AT682" s="444">
        <f t="shared" si="33"/>
        <v>0</v>
      </c>
      <c r="AU682" s="177"/>
      <c r="AV682" s="177"/>
      <c r="AW682" s="177"/>
      <c r="AX682" s="177"/>
      <c r="AY682" s="177"/>
      <c r="AZ682" s="177"/>
      <c r="BA682" s="177"/>
      <c r="BB682" s="177"/>
      <c r="BC682" s="177"/>
      <c r="BD682" s="177"/>
      <c r="BE682" s="228"/>
      <c r="BF682" s="237"/>
      <c r="BG682" s="229"/>
      <c r="BH682" s="229"/>
      <c r="BI682" s="108"/>
    </row>
    <row r="683" spans="1:61" ht="15">
      <c r="A683" s="177"/>
      <c r="B683" s="177"/>
      <c r="C683" s="177"/>
      <c r="D683" s="177"/>
      <c r="E683" s="177"/>
      <c r="F683" s="177"/>
      <c r="G683" s="177"/>
      <c r="H683" s="177"/>
      <c r="I683" s="177"/>
      <c r="J683" s="177"/>
      <c r="K683" s="177"/>
      <c r="L683" s="177"/>
      <c r="M683" s="177"/>
      <c r="N683" s="177"/>
      <c r="O683" s="177"/>
      <c r="P683" s="177"/>
      <c r="Q683" s="177"/>
      <c r="R683" s="177"/>
      <c r="S683" s="107"/>
      <c r="T683" s="521">
        <f t="shared" si="34"/>
        <v>0</v>
      </c>
      <c r="U683" s="177"/>
      <c r="V683" s="177"/>
      <c r="W683" s="177"/>
      <c r="X683" s="177"/>
      <c r="Y683" s="177"/>
      <c r="Z683" s="177"/>
      <c r="AA683" s="177"/>
      <c r="AB683" s="177"/>
      <c r="AC683" s="177"/>
      <c r="AD683" s="177"/>
      <c r="AE683" s="177"/>
      <c r="AF683" s="107"/>
      <c r="AG683" s="444">
        <f t="shared" si="35"/>
        <v>0</v>
      </c>
      <c r="AH683" s="177"/>
      <c r="AI683" s="177"/>
      <c r="AJ683" s="177"/>
      <c r="AK683" s="177"/>
      <c r="AL683" s="177"/>
      <c r="AM683" s="177"/>
      <c r="AN683" s="177"/>
      <c r="AO683" s="177"/>
      <c r="AP683" s="177"/>
      <c r="AQ683" s="177"/>
      <c r="AR683" s="177"/>
      <c r="AS683" s="107"/>
      <c r="AT683" s="444">
        <f t="shared" si="33"/>
        <v>0</v>
      </c>
      <c r="AU683" s="177"/>
      <c r="AV683" s="177"/>
      <c r="AW683" s="177"/>
      <c r="AX683" s="177"/>
      <c r="AY683" s="177"/>
      <c r="AZ683" s="177"/>
      <c r="BA683" s="177"/>
      <c r="BB683" s="177"/>
      <c r="BC683" s="177"/>
      <c r="BD683" s="177"/>
      <c r="BE683" s="228"/>
      <c r="BF683" s="237"/>
      <c r="BG683" s="229"/>
      <c r="BH683" s="229"/>
      <c r="BI683" s="108"/>
    </row>
    <row r="684" spans="1:61" ht="15">
      <c r="A684" s="177"/>
      <c r="B684" s="177"/>
      <c r="C684" s="177"/>
      <c r="D684" s="177"/>
      <c r="E684" s="177"/>
      <c r="F684" s="177"/>
      <c r="G684" s="177"/>
      <c r="H684" s="177"/>
      <c r="I684" s="177"/>
      <c r="J684" s="177"/>
      <c r="K684" s="177"/>
      <c r="L684" s="177"/>
      <c r="M684" s="177"/>
      <c r="N684" s="177"/>
      <c r="O684" s="177"/>
      <c r="P684" s="177"/>
      <c r="Q684" s="177"/>
      <c r="R684" s="177"/>
      <c r="S684" s="107"/>
      <c r="T684" s="521">
        <f t="shared" si="34"/>
        <v>0</v>
      </c>
      <c r="U684" s="177"/>
      <c r="V684" s="177"/>
      <c r="W684" s="177"/>
      <c r="X684" s="177"/>
      <c r="Y684" s="177"/>
      <c r="Z684" s="177"/>
      <c r="AA684" s="177"/>
      <c r="AB684" s="177"/>
      <c r="AC684" s="177"/>
      <c r="AD684" s="177"/>
      <c r="AE684" s="177"/>
      <c r="AF684" s="107"/>
      <c r="AG684" s="444">
        <f t="shared" si="35"/>
        <v>0</v>
      </c>
      <c r="AH684" s="177"/>
      <c r="AI684" s="177"/>
      <c r="AJ684" s="177"/>
      <c r="AK684" s="177"/>
      <c r="AL684" s="177"/>
      <c r="AM684" s="177"/>
      <c r="AN684" s="177"/>
      <c r="AO684" s="177"/>
      <c r="AP684" s="177"/>
      <c r="AQ684" s="177"/>
      <c r="AR684" s="177"/>
      <c r="AS684" s="107"/>
      <c r="AT684" s="444">
        <f t="shared" si="33"/>
        <v>0</v>
      </c>
      <c r="AU684" s="177"/>
      <c r="AV684" s="177"/>
      <c r="AW684" s="177"/>
      <c r="AX684" s="177"/>
      <c r="AY684" s="177"/>
      <c r="AZ684" s="177"/>
      <c r="BA684" s="177"/>
      <c r="BB684" s="177"/>
      <c r="BC684" s="177"/>
      <c r="BD684" s="177"/>
      <c r="BE684" s="228"/>
      <c r="BF684" s="237"/>
      <c r="BG684" s="229"/>
      <c r="BH684" s="229"/>
      <c r="BI684" s="108"/>
    </row>
    <row r="685" spans="1:61" ht="15">
      <c r="A685" s="177"/>
      <c r="B685" s="177"/>
      <c r="C685" s="177"/>
      <c r="D685" s="177"/>
      <c r="E685" s="177"/>
      <c r="F685" s="177"/>
      <c r="G685" s="177"/>
      <c r="H685" s="177"/>
      <c r="I685" s="177"/>
      <c r="J685" s="177"/>
      <c r="K685" s="177"/>
      <c r="L685" s="177"/>
      <c r="M685" s="177"/>
      <c r="N685" s="177"/>
      <c r="O685" s="177"/>
      <c r="P685" s="177"/>
      <c r="Q685" s="177"/>
      <c r="R685" s="177"/>
      <c r="S685" s="107"/>
      <c r="T685" s="521">
        <f t="shared" si="34"/>
        <v>0</v>
      </c>
      <c r="U685" s="177"/>
      <c r="V685" s="177"/>
      <c r="W685" s="177"/>
      <c r="X685" s="177"/>
      <c r="Y685" s="177"/>
      <c r="Z685" s="177"/>
      <c r="AA685" s="177"/>
      <c r="AB685" s="177"/>
      <c r="AC685" s="177"/>
      <c r="AD685" s="177"/>
      <c r="AE685" s="177"/>
      <c r="AF685" s="107"/>
      <c r="AG685" s="444">
        <f t="shared" si="35"/>
        <v>0</v>
      </c>
      <c r="AH685" s="177"/>
      <c r="AI685" s="177"/>
      <c r="AJ685" s="177"/>
      <c r="AK685" s="177"/>
      <c r="AL685" s="177"/>
      <c r="AM685" s="177"/>
      <c r="AN685" s="177"/>
      <c r="AO685" s="177"/>
      <c r="AP685" s="177"/>
      <c r="AQ685" s="177"/>
      <c r="AR685" s="177"/>
      <c r="AS685" s="107"/>
      <c r="AT685" s="444">
        <f t="shared" si="33"/>
        <v>0</v>
      </c>
      <c r="AU685" s="177"/>
      <c r="AV685" s="177"/>
      <c r="AW685" s="177"/>
      <c r="AX685" s="177"/>
      <c r="AY685" s="177"/>
      <c r="AZ685" s="177"/>
      <c r="BA685" s="177"/>
      <c r="BB685" s="177"/>
      <c r="BC685" s="177"/>
      <c r="BD685" s="177"/>
      <c r="BE685" s="228"/>
      <c r="BF685" s="237"/>
      <c r="BG685" s="229"/>
      <c r="BH685" s="229"/>
      <c r="BI685" s="108"/>
    </row>
    <row r="686" spans="1:61" ht="15">
      <c r="A686" s="177"/>
      <c r="B686" s="177"/>
      <c r="C686" s="177"/>
      <c r="D686" s="177"/>
      <c r="E686" s="177"/>
      <c r="F686" s="177"/>
      <c r="G686" s="177"/>
      <c r="H686" s="177"/>
      <c r="I686" s="177"/>
      <c r="J686" s="177"/>
      <c r="K686" s="177"/>
      <c r="L686" s="177"/>
      <c r="M686" s="177"/>
      <c r="N686" s="177"/>
      <c r="O686" s="177"/>
      <c r="P686" s="177"/>
      <c r="Q686" s="177"/>
      <c r="R686" s="177"/>
      <c r="S686" s="107"/>
      <c r="T686" s="521">
        <f t="shared" si="34"/>
        <v>0</v>
      </c>
      <c r="U686" s="177"/>
      <c r="V686" s="177"/>
      <c r="W686" s="177"/>
      <c r="X686" s="177"/>
      <c r="Y686" s="177"/>
      <c r="Z686" s="177"/>
      <c r="AA686" s="177"/>
      <c r="AB686" s="177"/>
      <c r="AC686" s="177"/>
      <c r="AD686" s="177"/>
      <c r="AE686" s="177"/>
      <c r="AF686" s="107"/>
      <c r="AG686" s="444">
        <f t="shared" si="35"/>
        <v>0</v>
      </c>
      <c r="AH686" s="177"/>
      <c r="AI686" s="177"/>
      <c r="AJ686" s="177"/>
      <c r="AK686" s="177"/>
      <c r="AL686" s="177"/>
      <c r="AM686" s="177"/>
      <c r="AN686" s="177"/>
      <c r="AO686" s="177"/>
      <c r="AP686" s="177"/>
      <c r="AQ686" s="177"/>
      <c r="AR686" s="177"/>
      <c r="AS686" s="107"/>
      <c r="AT686" s="444">
        <f t="shared" si="33"/>
        <v>0</v>
      </c>
      <c r="AU686" s="177"/>
      <c r="AV686" s="177"/>
      <c r="AW686" s="177"/>
      <c r="AX686" s="177"/>
      <c r="AY686" s="177"/>
      <c r="AZ686" s="177"/>
      <c r="BA686" s="177"/>
      <c r="BB686" s="177"/>
      <c r="BC686" s="177"/>
      <c r="BD686" s="177"/>
      <c r="BE686" s="228"/>
      <c r="BF686" s="237"/>
      <c r="BG686" s="229"/>
      <c r="BH686" s="229"/>
      <c r="BI686" s="108"/>
    </row>
    <row r="687" spans="1:61" ht="15">
      <c r="A687" s="177"/>
      <c r="B687" s="177"/>
      <c r="C687" s="177"/>
      <c r="D687" s="177"/>
      <c r="E687" s="177"/>
      <c r="F687" s="177"/>
      <c r="G687" s="177"/>
      <c r="H687" s="177"/>
      <c r="I687" s="177"/>
      <c r="J687" s="177"/>
      <c r="K687" s="177"/>
      <c r="L687" s="177"/>
      <c r="M687" s="177"/>
      <c r="N687" s="177"/>
      <c r="O687" s="177"/>
      <c r="P687" s="177"/>
      <c r="Q687" s="177"/>
      <c r="R687" s="177"/>
      <c r="S687" s="107"/>
      <c r="T687" s="521">
        <f t="shared" si="34"/>
        <v>0</v>
      </c>
      <c r="U687" s="177"/>
      <c r="V687" s="177"/>
      <c r="W687" s="177"/>
      <c r="X687" s="177"/>
      <c r="Y687" s="177"/>
      <c r="Z687" s="177"/>
      <c r="AA687" s="177"/>
      <c r="AB687" s="177"/>
      <c r="AC687" s="177"/>
      <c r="AD687" s="177"/>
      <c r="AE687" s="177"/>
      <c r="AF687" s="107"/>
      <c r="AG687" s="444">
        <f t="shared" si="35"/>
        <v>0</v>
      </c>
      <c r="AH687" s="177"/>
      <c r="AI687" s="177"/>
      <c r="AJ687" s="177"/>
      <c r="AK687" s="177"/>
      <c r="AL687" s="177"/>
      <c r="AM687" s="177"/>
      <c r="AN687" s="177"/>
      <c r="AO687" s="177"/>
      <c r="AP687" s="177"/>
      <c r="AQ687" s="177"/>
      <c r="AR687" s="177"/>
      <c r="AS687" s="107"/>
      <c r="AT687" s="444">
        <f t="shared" si="33"/>
        <v>0</v>
      </c>
      <c r="AU687" s="177"/>
      <c r="AV687" s="177"/>
      <c r="AW687" s="177"/>
      <c r="AX687" s="177"/>
      <c r="AY687" s="177"/>
      <c r="AZ687" s="177"/>
      <c r="BA687" s="177"/>
      <c r="BB687" s="177"/>
      <c r="BC687" s="177"/>
      <c r="BD687" s="177"/>
      <c r="BE687" s="228"/>
      <c r="BF687" s="237"/>
      <c r="BG687" s="229"/>
      <c r="BH687" s="229"/>
      <c r="BI687" s="108"/>
    </row>
    <row r="688" spans="1:61" ht="15">
      <c r="A688" s="177"/>
      <c r="B688" s="177"/>
      <c r="C688" s="177"/>
      <c r="D688" s="177"/>
      <c r="E688" s="177"/>
      <c r="F688" s="177"/>
      <c r="G688" s="177"/>
      <c r="H688" s="177"/>
      <c r="I688" s="177"/>
      <c r="J688" s="177"/>
      <c r="K688" s="177"/>
      <c r="L688" s="177"/>
      <c r="M688" s="177"/>
      <c r="N688" s="177"/>
      <c r="O688" s="177"/>
      <c r="P688" s="177"/>
      <c r="Q688" s="177"/>
      <c r="R688" s="177"/>
      <c r="S688" s="107"/>
      <c r="T688" s="521">
        <f t="shared" si="34"/>
        <v>0</v>
      </c>
      <c r="U688" s="177"/>
      <c r="V688" s="177"/>
      <c r="W688" s="177"/>
      <c r="X688" s="177"/>
      <c r="Y688" s="177"/>
      <c r="Z688" s="177"/>
      <c r="AA688" s="177"/>
      <c r="AB688" s="177"/>
      <c r="AC688" s="177"/>
      <c r="AD688" s="177"/>
      <c r="AE688" s="177"/>
      <c r="AF688" s="107"/>
      <c r="AG688" s="444">
        <f t="shared" si="35"/>
        <v>0</v>
      </c>
      <c r="AH688" s="177"/>
      <c r="AI688" s="177"/>
      <c r="AJ688" s="177"/>
      <c r="AK688" s="177"/>
      <c r="AL688" s="177"/>
      <c r="AM688" s="177"/>
      <c r="AN688" s="177"/>
      <c r="AO688" s="177"/>
      <c r="AP688" s="177"/>
      <c r="AQ688" s="177"/>
      <c r="AR688" s="177"/>
      <c r="AS688" s="107"/>
      <c r="AT688" s="444">
        <f t="shared" si="33"/>
        <v>0</v>
      </c>
      <c r="AU688" s="177"/>
      <c r="AV688" s="177"/>
      <c r="AW688" s="177"/>
      <c r="AX688" s="177"/>
      <c r="AY688" s="177"/>
      <c r="AZ688" s="177"/>
      <c r="BA688" s="177"/>
      <c r="BB688" s="177"/>
      <c r="BC688" s="177"/>
      <c r="BD688" s="177"/>
      <c r="BE688" s="228"/>
      <c r="BF688" s="237"/>
      <c r="BG688" s="229"/>
      <c r="BH688" s="229"/>
      <c r="BI688" s="108"/>
    </row>
    <row r="689" spans="1:61" ht="15">
      <c r="A689" s="177"/>
      <c r="B689" s="177"/>
      <c r="C689" s="177"/>
      <c r="D689" s="177"/>
      <c r="E689" s="177"/>
      <c r="F689" s="177"/>
      <c r="G689" s="177"/>
      <c r="H689" s="177"/>
      <c r="I689" s="177"/>
      <c r="J689" s="177"/>
      <c r="K689" s="177"/>
      <c r="L689" s="177"/>
      <c r="M689" s="177"/>
      <c r="N689" s="177"/>
      <c r="O689" s="177"/>
      <c r="P689" s="177"/>
      <c r="Q689" s="177"/>
      <c r="R689" s="177"/>
      <c r="S689" s="107"/>
      <c r="T689" s="521">
        <f t="shared" si="34"/>
        <v>0</v>
      </c>
      <c r="U689" s="177"/>
      <c r="V689" s="177"/>
      <c r="W689" s="177"/>
      <c r="X689" s="177"/>
      <c r="Y689" s="177"/>
      <c r="Z689" s="177"/>
      <c r="AA689" s="177"/>
      <c r="AB689" s="177"/>
      <c r="AC689" s="177"/>
      <c r="AD689" s="177"/>
      <c r="AE689" s="177"/>
      <c r="AF689" s="107"/>
      <c r="AG689" s="444">
        <f t="shared" si="35"/>
        <v>0</v>
      </c>
      <c r="AH689" s="177"/>
      <c r="AI689" s="177"/>
      <c r="AJ689" s="177"/>
      <c r="AK689" s="177"/>
      <c r="AL689" s="177"/>
      <c r="AM689" s="177"/>
      <c r="AN689" s="177"/>
      <c r="AO689" s="177"/>
      <c r="AP689" s="177"/>
      <c r="AQ689" s="177"/>
      <c r="AR689" s="177"/>
      <c r="AS689" s="107"/>
      <c r="AT689" s="444">
        <f t="shared" si="33"/>
        <v>0</v>
      </c>
      <c r="AU689" s="177"/>
      <c r="AV689" s="177"/>
      <c r="AW689" s="177"/>
      <c r="AX689" s="177"/>
      <c r="AY689" s="177"/>
      <c r="AZ689" s="177"/>
      <c r="BA689" s="177"/>
      <c r="BB689" s="177"/>
      <c r="BC689" s="177"/>
      <c r="BD689" s="177"/>
      <c r="BE689" s="228"/>
      <c r="BF689" s="237"/>
      <c r="BG689" s="229"/>
      <c r="BH689" s="229"/>
      <c r="BI689" s="108"/>
    </row>
    <row r="690" spans="1:61" ht="15">
      <c r="A690" s="177"/>
      <c r="B690" s="177"/>
      <c r="C690" s="177"/>
      <c r="D690" s="177"/>
      <c r="E690" s="177"/>
      <c r="F690" s="177"/>
      <c r="G690" s="177"/>
      <c r="H690" s="177"/>
      <c r="I690" s="177"/>
      <c r="J690" s="177"/>
      <c r="K690" s="177"/>
      <c r="L690" s="177"/>
      <c r="M690" s="177"/>
      <c r="N690" s="177"/>
      <c r="O690" s="177"/>
      <c r="P690" s="177"/>
      <c r="Q690" s="177"/>
      <c r="R690" s="177"/>
      <c r="S690" s="107"/>
      <c r="T690" s="521">
        <f t="shared" si="34"/>
        <v>0</v>
      </c>
      <c r="U690" s="177"/>
      <c r="V690" s="177"/>
      <c r="W690" s="177"/>
      <c r="X690" s="177"/>
      <c r="Y690" s="177"/>
      <c r="Z690" s="177"/>
      <c r="AA690" s="177"/>
      <c r="AB690" s="177"/>
      <c r="AC690" s="177"/>
      <c r="AD690" s="177"/>
      <c r="AE690" s="177"/>
      <c r="AF690" s="107"/>
      <c r="AG690" s="444">
        <f t="shared" si="35"/>
        <v>0</v>
      </c>
      <c r="AH690" s="177"/>
      <c r="AI690" s="177"/>
      <c r="AJ690" s="177"/>
      <c r="AK690" s="177"/>
      <c r="AL690" s="177"/>
      <c r="AM690" s="177"/>
      <c r="AN690" s="177"/>
      <c r="AO690" s="177"/>
      <c r="AP690" s="177"/>
      <c r="AQ690" s="177"/>
      <c r="AR690" s="177"/>
      <c r="AS690" s="107"/>
      <c r="AT690" s="444">
        <f t="shared" ref="AT690:AT753" si="36">SUM($AH690:$AR690)</f>
        <v>0</v>
      </c>
      <c r="AU690" s="177"/>
      <c r="AV690" s="177"/>
      <c r="AW690" s="177"/>
      <c r="AX690" s="177"/>
      <c r="AY690" s="177"/>
      <c r="AZ690" s="177"/>
      <c r="BA690" s="177"/>
      <c r="BB690" s="177"/>
      <c r="BC690" s="177"/>
      <c r="BD690" s="177"/>
      <c r="BE690" s="228"/>
      <c r="BF690" s="237"/>
      <c r="BG690" s="229"/>
      <c r="BH690" s="229"/>
      <c r="BI690" s="108"/>
    </row>
    <row r="691" spans="1:61" ht="15">
      <c r="A691" s="177"/>
      <c r="B691" s="177"/>
      <c r="C691" s="177"/>
      <c r="D691" s="177"/>
      <c r="E691" s="177"/>
      <c r="F691" s="177"/>
      <c r="G691" s="177"/>
      <c r="H691" s="177"/>
      <c r="I691" s="177"/>
      <c r="J691" s="177"/>
      <c r="K691" s="177"/>
      <c r="L691" s="177"/>
      <c r="M691" s="177"/>
      <c r="N691" s="177"/>
      <c r="O691" s="177"/>
      <c r="P691" s="177"/>
      <c r="Q691" s="177"/>
      <c r="R691" s="177"/>
      <c r="S691" s="107"/>
      <c r="T691" s="521">
        <f t="shared" si="34"/>
        <v>0</v>
      </c>
      <c r="U691" s="177"/>
      <c r="V691" s="177"/>
      <c r="W691" s="177"/>
      <c r="X691" s="177"/>
      <c r="Y691" s="177"/>
      <c r="Z691" s="177"/>
      <c r="AA691" s="177"/>
      <c r="AB691" s="177"/>
      <c r="AC691" s="177"/>
      <c r="AD691" s="177"/>
      <c r="AE691" s="177"/>
      <c r="AF691" s="107"/>
      <c r="AG691" s="444">
        <f t="shared" si="35"/>
        <v>0</v>
      </c>
      <c r="AH691" s="177"/>
      <c r="AI691" s="177"/>
      <c r="AJ691" s="177"/>
      <c r="AK691" s="177"/>
      <c r="AL691" s="177"/>
      <c r="AM691" s="177"/>
      <c r="AN691" s="177"/>
      <c r="AO691" s="177"/>
      <c r="AP691" s="177"/>
      <c r="AQ691" s="177"/>
      <c r="AR691" s="177"/>
      <c r="AS691" s="107"/>
      <c r="AT691" s="444">
        <f t="shared" si="36"/>
        <v>0</v>
      </c>
      <c r="AU691" s="177"/>
      <c r="AV691" s="177"/>
      <c r="AW691" s="177"/>
      <c r="AX691" s="177"/>
      <c r="AY691" s="177"/>
      <c r="AZ691" s="177"/>
      <c r="BA691" s="177"/>
      <c r="BB691" s="177"/>
      <c r="BC691" s="177"/>
      <c r="BD691" s="177"/>
      <c r="BE691" s="228"/>
      <c r="BF691" s="237"/>
      <c r="BG691" s="229"/>
      <c r="BH691" s="229"/>
      <c r="BI691" s="108"/>
    </row>
    <row r="692" spans="1:61" ht="15">
      <c r="A692" s="177"/>
      <c r="B692" s="177"/>
      <c r="C692" s="177"/>
      <c r="D692" s="177"/>
      <c r="E692" s="177"/>
      <c r="F692" s="177"/>
      <c r="G692" s="177"/>
      <c r="H692" s="177"/>
      <c r="I692" s="177"/>
      <c r="J692" s="177"/>
      <c r="K692" s="177"/>
      <c r="L692" s="177"/>
      <c r="M692" s="177"/>
      <c r="N692" s="177"/>
      <c r="O692" s="177"/>
      <c r="P692" s="177"/>
      <c r="Q692" s="177"/>
      <c r="R692" s="177"/>
      <c r="S692" s="107"/>
      <c r="T692" s="521">
        <f t="shared" si="34"/>
        <v>0</v>
      </c>
      <c r="U692" s="177"/>
      <c r="V692" s="177"/>
      <c r="W692" s="177"/>
      <c r="X692" s="177"/>
      <c r="Y692" s="177"/>
      <c r="Z692" s="177"/>
      <c r="AA692" s="177"/>
      <c r="AB692" s="177"/>
      <c r="AC692" s="177"/>
      <c r="AD692" s="177"/>
      <c r="AE692" s="177"/>
      <c r="AF692" s="107"/>
      <c r="AG692" s="444">
        <f t="shared" si="35"/>
        <v>0</v>
      </c>
      <c r="AH692" s="177"/>
      <c r="AI692" s="177"/>
      <c r="AJ692" s="177"/>
      <c r="AK692" s="177"/>
      <c r="AL692" s="177"/>
      <c r="AM692" s="177"/>
      <c r="AN692" s="177"/>
      <c r="AO692" s="177"/>
      <c r="AP692" s="177"/>
      <c r="AQ692" s="177"/>
      <c r="AR692" s="177"/>
      <c r="AS692" s="107"/>
      <c r="AT692" s="444">
        <f t="shared" si="36"/>
        <v>0</v>
      </c>
      <c r="AU692" s="177"/>
      <c r="AV692" s="177"/>
      <c r="AW692" s="177"/>
      <c r="AX692" s="177"/>
      <c r="AY692" s="177"/>
      <c r="AZ692" s="177"/>
      <c r="BA692" s="177"/>
      <c r="BB692" s="177"/>
      <c r="BC692" s="177"/>
      <c r="BD692" s="177"/>
      <c r="BE692" s="228"/>
      <c r="BF692" s="237"/>
      <c r="BG692" s="229"/>
      <c r="BH692" s="229"/>
      <c r="BI692" s="108"/>
    </row>
    <row r="693" spans="1:61" ht="15">
      <c r="A693" s="177"/>
      <c r="B693" s="177"/>
      <c r="C693" s="177"/>
      <c r="D693" s="177"/>
      <c r="E693" s="177"/>
      <c r="F693" s="177"/>
      <c r="G693" s="177"/>
      <c r="H693" s="177"/>
      <c r="I693" s="177"/>
      <c r="J693" s="177"/>
      <c r="K693" s="177"/>
      <c r="L693" s="177"/>
      <c r="M693" s="177"/>
      <c r="N693" s="177"/>
      <c r="O693" s="177"/>
      <c r="P693" s="177"/>
      <c r="Q693" s="177"/>
      <c r="R693" s="177"/>
      <c r="S693" s="107"/>
      <c r="T693" s="521">
        <f t="shared" si="34"/>
        <v>0</v>
      </c>
      <c r="U693" s="177"/>
      <c r="V693" s="177"/>
      <c r="W693" s="177"/>
      <c r="X693" s="177"/>
      <c r="Y693" s="177"/>
      <c r="Z693" s="177"/>
      <c r="AA693" s="177"/>
      <c r="AB693" s="177"/>
      <c r="AC693" s="177"/>
      <c r="AD693" s="177"/>
      <c r="AE693" s="177"/>
      <c r="AF693" s="107"/>
      <c r="AG693" s="444">
        <f t="shared" si="35"/>
        <v>0</v>
      </c>
      <c r="AH693" s="177"/>
      <c r="AI693" s="177"/>
      <c r="AJ693" s="177"/>
      <c r="AK693" s="177"/>
      <c r="AL693" s="177"/>
      <c r="AM693" s="177"/>
      <c r="AN693" s="177"/>
      <c r="AO693" s="177"/>
      <c r="AP693" s="177"/>
      <c r="AQ693" s="177"/>
      <c r="AR693" s="177"/>
      <c r="AS693" s="107"/>
      <c r="AT693" s="444">
        <f t="shared" si="36"/>
        <v>0</v>
      </c>
      <c r="AU693" s="177"/>
      <c r="AV693" s="177"/>
      <c r="AW693" s="177"/>
      <c r="AX693" s="177"/>
      <c r="AY693" s="177"/>
      <c r="AZ693" s="177"/>
      <c r="BA693" s="177"/>
      <c r="BB693" s="177"/>
      <c r="BC693" s="177"/>
      <c r="BD693" s="177"/>
      <c r="BE693" s="228"/>
      <c r="BF693" s="237"/>
      <c r="BG693" s="229"/>
      <c r="BH693" s="229"/>
      <c r="BI693" s="108"/>
    </row>
    <row r="694" spans="1:61" ht="15">
      <c r="A694" s="177"/>
      <c r="B694" s="177"/>
      <c r="C694" s="177"/>
      <c r="D694" s="177"/>
      <c r="E694" s="177"/>
      <c r="F694" s="177"/>
      <c r="G694" s="177"/>
      <c r="H694" s="177"/>
      <c r="I694" s="177"/>
      <c r="J694" s="177"/>
      <c r="K694" s="177"/>
      <c r="L694" s="177"/>
      <c r="M694" s="177"/>
      <c r="N694" s="177"/>
      <c r="O694" s="177"/>
      <c r="P694" s="177"/>
      <c r="Q694" s="177"/>
      <c r="R694" s="177"/>
      <c r="S694" s="107"/>
      <c r="T694" s="521">
        <f t="shared" si="34"/>
        <v>0</v>
      </c>
      <c r="U694" s="177"/>
      <c r="V694" s="177"/>
      <c r="W694" s="177"/>
      <c r="X694" s="177"/>
      <c r="Y694" s="177"/>
      <c r="Z694" s="177"/>
      <c r="AA694" s="177"/>
      <c r="AB694" s="177"/>
      <c r="AC694" s="177"/>
      <c r="AD694" s="177"/>
      <c r="AE694" s="177"/>
      <c r="AF694" s="107"/>
      <c r="AG694" s="444">
        <f t="shared" si="35"/>
        <v>0</v>
      </c>
      <c r="AH694" s="177"/>
      <c r="AI694" s="177"/>
      <c r="AJ694" s="177"/>
      <c r="AK694" s="177"/>
      <c r="AL694" s="177"/>
      <c r="AM694" s="177"/>
      <c r="AN694" s="177"/>
      <c r="AO694" s="177"/>
      <c r="AP694" s="177"/>
      <c r="AQ694" s="177"/>
      <c r="AR694" s="177"/>
      <c r="AS694" s="107"/>
      <c r="AT694" s="444">
        <f t="shared" si="36"/>
        <v>0</v>
      </c>
      <c r="AU694" s="177"/>
      <c r="AV694" s="177"/>
      <c r="AW694" s="177"/>
      <c r="AX694" s="177"/>
      <c r="AY694" s="177"/>
      <c r="AZ694" s="177"/>
      <c r="BA694" s="177"/>
      <c r="BB694" s="177"/>
      <c r="BC694" s="177"/>
      <c r="BD694" s="177"/>
      <c r="BE694" s="228"/>
      <c r="BF694" s="237"/>
      <c r="BG694" s="229"/>
      <c r="BH694" s="229"/>
      <c r="BI694" s="108"/>
    </row>
    <row r="695" spans="1:61" ht="15">
      <c r="A695" s="177"/>
      <c r="B695" s="177"/>
      <c r="C695" s="177"/>
      <c r="D695" s="177"/>
      <c r="E695" s="177"/>
      <c r="F695" s="177"/>
      <c r="G695" s="177"/>
      <c r="H695" s="177"/>
      <c r="I695" s="177"/>
      <c r="J695" s="177"/>
      <c r="K695" s="177"/>
      <c r="L695" s="177"/>
      <c r="M695" s="177"/>
      <c r="N695" s="177"/>
      <c r="O695" s="177"/>
      <c r="P695" s="177"/>
      <c r="Q695" s="177"/>
      <c r="R695" s="177"/>
      <c r="S695" s="107"/>
      <c r="T695" s="521">
        <f t="shared" si="34"/>
        <v>0</v>
      </c>
      <c r="U695" s="177"/>
      <c r="V695" s="177"/>
      <c r="W695" s="177"/>
      <c r="X695" s="177"/>
      <c r="Y695" s="177"/>
      <c r="Z695" s="177"/>
      <c r="AA695" s="177"/>
      <c r="AB695" s="177"/>
      <c r="AC695" s="177"/>
      <c r="AD695" s="177"/>
      <c r="AE695" s="177"/>
      <c r="AF695" s="107"/>
      <c r="AG695" s="444">
        <f t="shared" si="35"/>
        <v>0</v>
      </c>
      <c r="AH695" s="177"/>
      <c r="AI695" s="177"/>
      <c r="AJ695" s="177"/>
      <c r="AK695" s="177"/>
      <c r="AL695" s="177"/>
      <c r="AM695" s="177"/>
      <c r="AN695" s="177"/>
      <c r="AO695" s="177"/>
      <c r="AP695" s="177"/>
      <c r="AQ695" s="177"/>
      <c r="AR695" s="177"/>
      <c r="AS695" s="107"/>
      <c r="AT695" s="444">
        <f t="shared" si="36"/>
        <v>0</v>
      </c>
      <c r="AU695" s="177"/>
      <c r="AV695" s="177"/>
      <c r="AW695" s="177"/>
      <c r="AX695" s="177"/>
      <c r="AY695" s="177"/>
      <c r="AZ695" s="177"/>
      <c r="BA695" s="177"/>
      <c r="BB695" s="177"/>
      <c r="BC695" s="177"/>
      <c r="BD695" s="177"/>
      <c r="BE695" s="228"/>
      <c r="BF695" s="237"/>
      <c r="BG695" s="229"/>
      <c r="BH695" s="229"/>
      <c r="BI695" s="108"/>
    </row>
    <row r="696" spans="1:61" ht="15">
      <c r="A696" s="177"/>
      <c r="B696" s="177"/>
      <c r="C696" s="177"/>
      <c r="D696" s="177"/>
      <c r="E696" s="177"/>
      <c r="F696" s="177"/>
      <c r="G696" s="177"/>
      <c r="H696" s="177"/>
      <c r="I696" s="177"/>
      <c r="J696" s="177"/>
      <c r="K696" s="177"/>
      <c r="L696" s="177"/>
      <c r="M696" s="177"/>
      <c r="N696" s="177"/>
      <c r="O696" s="177"/>
      <c r="P696" s="177"/>
      <c r="Q696" s="177"/>
      <c r="R696" s="177"/>
      <c r="S696" s="107"/>
      <c r="T696" s="521">
        <f t="shared" ref="T696:T759" si="37">SUM($H696:$R696)</f>
        <v>0</v>
      </c>
      <c r="U696" s="177"/>
      <c r="V696" s="177"/>
      <c r="W696" s="177"/>
      <c r="X696" s="177"/>
      <c r="Y696" s="177"/>
      <c r="Z696" s="177"/>
      <c r="AA696" s="177"/>
      <c r="AB696" s="177"/>
      <c r="AC696" s="177"/>
      <c r="AD696" s="177"/>
      <c r="AE696" s="177"/>
      <c r="AF696" s="107"/>
      <c r="AG696" s="444">
        <f t="shared" ref="AG696:AG759" si="38">SUM($U696:$AE696)</f>
        <v>0</v>
      </c>
      <c r="AH696" s="177"/>
      <c r="AI696" s="177"/>
      <c r="AJ696" s="177"/>
      <c r="AK696" s="177"/>
      <c r="AL696" s="177"/>
      <c r="AM696" s="177"/>
      <c r="AN696" s="177"/>
      <c r="AO696" s="177"/>
      <c r="AP696" s="177"/>
      <c r="AQ696" s="177"/>
      <c r="AR696" s="177"/>
      <c r="AS696" s="107"/>
      <c r="AT696" s="444">
        <f t="shared" si="36"/>
        <v>0</v>
      </c>
      <c r="AU696" s="177"/>
      <c r="AV696" s="177"/>
      <c r="AW696" s="177"/>
      <c r="AX696" s="177"/>
      <c r="AY696" s="177"/>
      <c r="AZ696" s="177"/>
      <c r="BA696" s="177"/>
      <c r="BB696" s="177"/>
      <c r="BC696" s="177"/>
      <c r="BD696" s="177"/>
      <c r="BE696" s="228"/>
      <c r="BF696" s="237"/>
      <c r="BG696" s="229"/>
      <c r="BH696" s="229"/>
      <c r="BI696" s="108"/>
    </row>
    <row r="697" spans="1:61" ht="15">
      <c r="A697" s="177"/>
      <c r="B697" s="177"/>
      <c r="C697" s="177"/>
      <c r="D697" s="177"/>
      <c r="E697" s="177"/>
      <c r="F697" s="177"/>
      <c r="G697" s="177"/>
      <c r="H697" s="177"/>
      <c r="I697" s="177"/>
      <c r="J697" s="177"/>
      <c r="K697" s="177"/>
      <c r="L697" s="177"/>
      <c r="M697" s="177"/>
      <c r="N697" s="177"/>
      <c r="O697" s="177"/>
      <c r="P697" s="177"/>
      <c r="Q697" s="177"/>
      <c r="R697" s="177"/>
      <c r="S697" s="107"/>
      <c r="T697" s="521">
        <f t="shared" si="37"/>
        <v>0</v>
      </c>
      <c r="U697" s="177"/>
      <c r="V697" s="177"/>
      <c r="W697" s="177"/>
      <c r="X697" s="177"/>
      <c r="Y697" s="177"/>
      <c r="Z697" s="177"/>
      <c r="AA697" s="177"/>
      <c r="AB697" s="177"/>
      <c r="AC697" s="177"/>
      <c r="AD697" s="177"/>
      <c r="AE697" s="177"/>
      <c r="AF697" s="107"/>
      <c r="AG697" s="444">
        <f t="shared" si="38"/>
        <v>0</v>
      </c>
      <c r="AH697" s="177"/>
      <c r="AI697" s="177"/>
      <c r="AJ697" s="177"/>
      <c r="AK697" s="177"/>
      <c r="AL697" s="177"/>
      <c r="AM697" s="177"/>
      <c r="AN697" s="177"/>
      <c r="AO697" s="177"/>
      <c r="AP697" s="177"/>
      <c r="AQ697" s="177"/>
      <c r="AR697" s="177"/>
      <c r="AS697" s="107"/>
      <c r="AT697" s="444">
        <f t="shared" si="36"/>
        <v>0</v>
      </c>
      <c r="AU697" s="177"/>
      <c r="AV697" s="177"/>
      <c r="AW697" s="177"/>
      <c r="AX697" s="177"/>
      <c r="AY697" s="177"/>
      <c r="AZ697" s="177"/>
      <c r="BA697" s="177"/>
      <c r="BB697" s="177"/>
      <c r="BC697" s="177"/>
      <c r="BD697" s="177"/>
      <c r="BE697" s="228"/>
      <c r="BF697" s="237"/>
      <c r="BG697" s="229"/>
      <c r="BH697" s="229"/>
      <c r="BI697" s="108"/>
    </row>
    <row r="698" spans="1:61" ht="15">
      <c r="A698" s="177"/>
      <c r="B698" s="177"/>
      <c r="C698" s="177"/>
      <c r="D698" s="177"/>
      <c r="E698" s="177"/>
      <c r="F698" s="177"/>
      <c r="G698" s="177"/>
      <c r="H698" s="177"/>
      <c r="I698" s="177"/>
      <c r="J698" s="177"/>
      <c r="K698" s="177"/>
      <c r="L698" s="177"/>
      <c r="M698" s="177"/>
      <c r="N698" s="177"/>
      <c r="O698" s="177"/>
      <c r="P698" s="177"/>
      <c r="Q698" s="177"/>
      <c r="R698" s="177"/>
      <c r="S698" s="107"/>
      <c r="T698" s="521">
        <f t="shared" si="37"/>
        <v>0</v>
      </c>
      <c r="U698" s="177"/>
      <c r="V698" s="177"/>
      <c r="W698" s="177"/>
      <c r="X698" s="177"/>
      <c r="Y698" s="177"/>
      <c r="Z698" s="177"/>
      <c r="AA698" s="177"/>
      <c r="AB698" s="177"/>
      <c r="AC698" s="177"/>
      <c r="AD698" s="177"/>
      <c r="AE698" s="177"/>
      <c r="AF698" s="107"/>
      <c r="AG698" s="444">
        <f t="shared" si="38"/>
        <v>0</v>
      </c>
      <c r="AH698" s="177"/>
      <c r="AI698" s="177"/>
      <c r="AJ698" s="177"/>
      <c r="AK698" s="177"/>
      <c r="AL698" s="177"/>
      <c r="AM698" s="177"/>
      <c r="AN698" s="177"/>
      <c r="AO698" s="177"/>
      <c r="AP698" s="177"/>
      <c r="AQ698" s="177"/>
      <c r="AR698" s="177"/>
      <c r="AS698" s="107"/>
      <c r="AT698" s="444">
        <f t="shared" si="36"/>
        <v>0</v>
      </c>
      <c r="AU698" s="177"/>
      <c r="AV698" s="177"/>
      <c r="AW698" s="177"/>
      <c r="AX698" s="177"/>
      <c r="AY698" s="177"/>
      <c r="AZ698" s="177"/>
      <c r="BA698" s="177"/>
      <c r="BB698" s="177"/>
      <c r="BC698" s="177"/>
      <c r="BD698" s="177"/>
      <c r="BE698" s="228"/>
      <c r="BF698" s="237"/>
      <c r="BG698" s="229"/>
      <c r="BH698" s="229"/>
      <c r="BI698" s="108"/>
    </row>
    <row r="699" spans="1:61" ht="15">
      <c r="A699" s="177"/>
      <c r="B699" s="177"/>
      <c r="C699" s="177"/>
      <c r="D699" s="177"/>
      <c r="E699" s="177"/>
      <c r="F699" s="177"/>
      <c r="G699" s="177"/>
      <c r="H699" s="177"/>
      <c r="I699" s="177"/>
      <c r="J699" s="177"/>
      <c r="K699" s="177"/>
      <c r="L699" s="177"/>
      <c r="M699" s="177"/>
      <c r="N699" s="177"/>
      <c r="O699" s="177"/>
      <c r="P699" s="177"/>
      <c r="Q699" s="177"/>
      <c r="R699" s="177"/>
      <c r="S699" s="107"/>
      <c r="T699" s="521">
        <f t="shared" si="37"/>
        <v>0</v>
      </c>
      <c r="U699" s="177"/>
      <c r="V699" s="177"/>
      <c r="W699" s="177"/>
      <c r="X699" s="177"/>
      <c r="Y699" s="177"/>
      <c r="Z699" s="177"/>
      <c r="AA699" s="177"/>
      <c r="AB699" s="177"/>
      <c r="AC699" s="177"/>
      <c r="AD699" s="177"/>
      <c r="AE699" s="177"/>
      <c r="AF699" s="107"/>
      <c r="AG699" s="444">
        <f t="shared" si="38"/>
        <v>0</v>
      </c>
      <c r="AH699" s="177"/>
      <c r="AI699" s="177"/>
      <c r="AJ699" s="177"/>
      <c r="AK699" s="177"/>
      <c r="AL699" s="177"/>
      <c r="AM699" s="177"/>
      <c r="AN699" s="177"/>
      <c r="AO699" s="177"/>
      <c r="AP699" s="177"/>
      <c r="AQ699" s="177"/>
      <c r="AR699" s="177"/>
      <c r="AS699" s="107"/>
      <c r="AT699" s="444">
        <f t="shared" si="36"/>
        <v>0</v>
      </c>
      <c r="AU699" s="177"/>
      <c r="AV699" s="177"/>
      <c r="AW699" s="177"/>
      <c r="AX699" s="177"/>
      <c r="AY699" s="177"/>
      <c r="AZ699" s="177"/>
      <c r="BA699" s="177"/>
      <c r="BB699" s="177"/>
      <c r="BC699" s="177"/>
      <c r="BD699" s="177"/>
      <c r="BE699" s="228"/>
      <c r="BF699" s="237"/>
      <c r="BG699" s="229"/>
      <c r="BH699" s="229"/>
      <c r="BI699" s="108"/>
    </row>
    <row r="700" spans="1:61" ht="15">
      <c r="A700" s="177"/>
      <c r="B700" s="177"/>
      <c r="C700" s="177"/>
      <c r="D700" s="177"/>
      <c r="E700" s="177"/>
      <c r="F700" s="177"/>
      <c r="G700" s="177"/>
      <c r="H700" s="177"/>
      <c r="I700" s="177"/>
      <c r="J700" s="177"/>
      <c r="K700" s="177"/>
      <c r="L700" s="177"/>
      <c r="M700" s="177"/>
      <c r="N700" s="177"/>
      <c r="O700" s="177"/>
      <c r="P700" s="177"/>
      <c r="Q700" s="177"/>
      <c r="R700" s="177"/>
      <c r="S700" s="107"/>
      <c r="T700" s="521">
        <f t="shared" si="37"/>
        <v>0</v>
      </c>
      <c r="U700" s="177"/>
      <c r="V700" s="177"/>
      <c r="W700" s="177"/>
      <c r="X700" s="177"/>
      <c r="Y700" s="177"/>
      <c r="Z700" s="177"/>
      <c r="AA700" s="177"/>
      <c r="AB700" s="177"/>
      <c r="AC700" s="177"/>
      <c r="AD700" s="177"/>
      <c r="AE700" s="177"/>
      <c r="AF700" s="107"/>
      <c r="AG700" s="444">
        <f t="shared" si="38"/>
        <v>0</v>
      </c>
      <c r="AH700" s="177"/>
      <c r="AI700" s="177"/>
      <c r="AJ700" s="177"/>
      <c r="AK700" s="177"/>
      <c r="AL700" s="177"/>
      <c r="AM700" s="177"/>
      <c r="AN700" s="177"/>
      <c r="AO700" s="177"/>
      <c r="AP700" s="177"/>
      <c r="AQ700" s="177"/>
      <c r="AR700" s="177"/>
      <c r="AS700" s="107"/>
      <c r="AT700" s="444">
        <f t="shared" si="36"/>
        <v>0</v>
      </c>
      <c r="AU700" s="177"/>
      <c r="AV700" s="177"/>
      <c r="AW700" s="177"/>
      <c r="AX700" s="177"/>
      <c r="AY700" s="177"/>
      <c r="AZ700" s="177"/>
      <c r="BA700" s="177"/>
      <c r="BB700" s="177"/>
      <c r="BC700" s="177"/>
      <c r="BD700" s="177"/>
      <c r="BE700" s="228"/>
      <c r="BF700" s="237"/>
      <c r="BG700" s="229"/>
      <c r="BH700" s="229"/>
      <c r="BI700" s="108"/>
    </row>
    <row r="701" spans="1:61" ht="15">
      <c r="A701" s="177"/>
      <c r="B701" s="177"/>
      <c r="C701" s="177"/>
      <c r="D701" s="177"/>
      <c r="E701" s="177"/>
      <c r="F701" s="177"/>
      <c r="G701" s="177"/>
      <c r="H701" s="177"/>
      <c r="I701" s="177"/>
      <c r="J701" s="177"/>
      <c r="K701" s="177"/>
      <c r="L701" s="177"/>
      <c r="M701" s="177"/>
      <c r="N701" s="177"/>
      <c r="O701" s="177"/>
      <c r="P701" s="177"/>
      <c r="Q701" s="177"/>
      <c r="R701" s="177"/>
      <c r="S701" s="107"/>
      <c r="T701" s="521">
        <f t="shared" si="37"/>
        <v>0</v>
      </c>
      <c r="U701" s="177"/>
      <c r="V701" s="177"/>
      <c r="W701" s="177"/>
      <c r="X701" s="177"/>
      <c r="Y701" s="177"/>
      <c r="Z701" s="177"/>
      <c r="AA701" s="177"/>
      <c r="AB701" s="177"/>
      <c r="AC701" s="177"/>
      <c r="AD701" s="177"/>
      <c r="AE701" s="177"/>
      <c r="AF701" s="107"/>
      <c r="AG701" s="444">
        <f t="shared" si="38"/>
        <v>0</v>
      </c>
      <c r="AH701" s="177"/>
      <c r="AI701" s="177"/>
      <c r="AJ701" s="177"/>
      <c r="AK701" s="177"/>
      <c r="AL701" s="177"/>
      <c r="AM701" s="177"/>
      <c r="AN701" s="177"/>
      <c r="AO701" s="177"/>
      <c r="AP701" s="177"/>
      <c r="AQ701" s="177"/>
      <c r="AR701" s="177"/>
      <c r="AS701" s="107"/>
      <c r="AT701" s="444">
        <f t="shared" si="36"/>
        <v>0</v>
      </c>
      <c r="AU701" s="177"/>
      <c r="AV701" s="177"/>
      <c r="AW701" s="177"/>
      <c r="AX701" s="177"/>
      <c r="AY701" s="177"/>
      <c r="AZ701" s="177"/>
      <c r="BA701" s="177"/>
      <c r="BB701" s="177"/>
      <c r="BC701" s="177"/>
      <c r="BD701" s="177"/>
      <c r="BE701" s="228"/>
      <c r="BF701" s="237"/>
      <c r="BG701" s="229"/>
      <c r="BH701" s="229"/>
      <c r="BI701" s="108"/>
    </row>
    <row r="702" spans="1:61" ht="15">
      <c r="A702" s="177"/>
      <c r="B702" s="177"/>
      <c r="C702" s="177"/>
      <c r="D702" s="177"/>
      <c r="E702" s="177"/>
      <c r="F702" s="177"/>
      <c r="G702" s="177"/>
      <c r="H702" s="177"/>
      <c r="I702" s="177"/>
      <c r="J702" s="177"/>
      <c r="K702" s="177"/>
      <c r="L702" s="177"/>
      <c r="M702" s="177"/>
      <c r="N702" s="177"/>
      <c r="O702" s="177"/>
      <c r="P702" s="177"/>
      <c r="Q702" s="177"/>
      <c r="R702" s="177"/>
      <c r="S702" s="107"/>
      <c r="T702" s="521">
        <f t="shared" si="37"/>
        <v>0</v>
      </c>
      <c r="U702" s="177"/>
      <c r="V702" s="177"/>
      <c r="W702" s="177"/>
      <c r="X702" s="177"/>
      <c r="Y702" s="177"/>
      <c r="Z702" s="177"/>
      <c r="AA702" s="177"/>
      <c r="AB702" s="177"/>
      <c r="AC702" s="177"/>
      <c r="AD702" s="177"/>
      <c r="AE702" s="177"/>
      <c r="AF702" s="107"/>
      <c r="AG702" s="444">
        <f t="shared" si="38"/>
        <v>0</v>
      </c>
      <c r="AH702" s="177"/>
      <c r="AI702" s="177"/>
      <c r="AJ702" s="177"/>
      <c r="AK702" s="177"/>
      <c r="AL702" s="177"/>
      <c r="AM702" s="177"/>
      <c r="AN702" s="177"/>
      <c r="AO702" s="177"/>
      <c r="AP702" s="177"/>
      <c r="AQ702" s="177"/>
      <c r="AR702" s="177"/>
      <c r="AS702" s="107"/>
      <c r="AT702" s="444">
        <f t="shared" si="36"/>
        <v>0</v>
      </c>
      <c r="AU702" s="177"/>
      <c r="AV702" s="177"/>
      <c r="AW702" s="177"/>
      <c r="AX702" s="177"/>
      <c r="AY702" s="177"/>
      <c r="AZ702" s="177"/>
      <c r="BA702" s="177"/>
      <c r="BB702" s="177"/>
      <c r="BC702" s="177"/>
      <c r="BD702" s="177"/>
      <c r="BE702" s="228"/>
      <c r="BF702" s="237"/>
      <c r="BG702" s="229"/>
      <c r="BH702" s="229"/>
      <c r="BI702" s="108"/>
    </row>
    <row r="703" spans="1:61" ht="15">
      <c r="A703" s="177"/>
      <c r="B703" s="177"/>
      <c r="C703" s="177"/>
      <c r="D703" s="177"/>
      <c r="E703" s="177"/>
      <c r="F703" s="177"/>
      <c r="G703" s="177"/>
      <c r="H703" s="177"/>
      <c r="I703" s="177"/>
      <c r="J703" s="177"/>
      <c r="K703" s="177"/>
      <c r="L703" s="177"/>
      <c r="M703" s="177"/>
      <c r="N703" s="177"/>
      <c r="O703" s="177"/>
      <c r="P703" s="177"/>
      <c r="Q703" s="177"/>
      <c r="R703" s="177"/>
      <c r="S703" s="107"/>
      <c r="T703" s="521">
        <f t="shared" si="37"/>
        <v>0</v>
      </c>
      <c r="U703" s="177"/>
      <c r="V703" s="177"/>
      <c r="W703" s="177"/>
      <c r="X703" s="177"/>
      <c r="Y703" s="177"/>
      <c r="Z703" s="177"/>
      <c r="AA703" s="177"/>
      <c r="AB703" s="177"/>
      <c r="AC703" s="177"/>
      <c r="AD703" s="177"/>
      <c r="AE703" s="177"/>
      <c r="AF703" s="107"/>
      <c r="AG703" s="444">
        <f t="shared" si="38"/>
        <v>0</v>
      </c>
      <c r="AH703" s="177"/>
      <c r="AI703" s="177"/>
      <c r="AJ703" s="177"/>
      <c r="AK703" s="177"/>
      <c r="AL703" s="177"/>
      <c r="AM703" s="177"/>
      <c r="AN703" s="177"/>
      <c r="AO703" s="177"/>
      <c r="AP703" s="177"/>
      <c r="AQ703" s="177"/>
      <c r="AR703" s="177"/>
      <c r="AS703" s="107"/>
      <c r="AT703" s="444">
        <f t="shared" si="36"/>
        <v>0</v>
      </c>
      <c r="AU703" s="177"/>
      <c r="AV703" s="177"/>
      <c r="AW703" s="177"/>
      <c r="AX703" s="177"/>
      <c r="AY703" s="177"/>
      <c r="AZ703" s="177"/>
      <c r="BA703" s="177"/>
      <c r="BB703" s="177"/>
      <c r="BC703" s="177"/>
      <c r="BD703" s="177"/>
      <c r="BE703" s="228"/>
      <c r="BF703" s="237"/>
      <c r="BG703" s="229"/>
      <c r="BH703" s="229"/>
      <c r="BI703" s="108"/>
    </row>
    <row r="704" spans="1:61" ht="15">
      <c r="A704" s="177"/>
      <c r="B704" s="177"/>
      <c r="C704" s="177"/>
      <c r="D704" s="177"/>
      <c r="E704" s="177"/>
      <c r="F704" s="177"/>
      <c r="G704" s="177"/>
      <c r="H704" s="177"/>
      <c r="I704" s="177"/>
      <c r="J704" s="177"/>
      <c r="K704" s="177"/>
      <c r="L704" s="177"/>
      <c r="M704" s="177"/>
      <c r="N704" s="177"/>
      <c r="O704" s="177"/>
      <c r="P704" s="177"/>
      <c r="Q704" s="177"/>
      <c r="R704" s="177"/>
      <c r="S704" s="107"/>
      <c r="T704" s="521">
        <f t="shared" si="37"/>
        <v>0</v>
      </c>
      <c r="U704" s="177"/>
      <c r="V704" s="177"/>
      <c r="W704" s="177"/>
      <c r="X704" s="177"/>
      <c r="Y704" s="177"/>
      <c r="Z704" s="177"/>
      <c r="AA704" s="177"/>
      <c r="AB704" s="177"/>
      <c r="AC704" s="177"/>
      <c r="AD704" s="177"/>
      <c r="AE704" s="177"/>
      <c r="AF704" s="107"/>
      <c r="AG704" s="444">
        <f t="shared" si="38"/>
        <v>0</v>
      </c>
      <c r="AH704" s="177"/>
      <c r="AI704" s="177"/>
      <c r="AJ704" s="177"/>
      <c r="AK704" s="177"/>
      <c r="AL704" s="177"/>
      <c r="AM704" s="177"/>
      <c r="AN704" s="177"/>
      <c r="AO704" s="177"/>
      <c r="AP704" s="177"/>
      <c r="AQ704" s="177"/>
      <c r="AR704" s="177"/>
      <c r="AS704" s="107"/>
      <c r="AT704" s="444">
        <f t="shared" si="36"/>
        <v>0</v>
      </c>
      <c r="AU704" s="177"/>
      <c r="AV704" s="177"/>
      <c r="AW704" s="177"/>
      <c r="AX704" s="177"/>
      <c r="AY704" s="177"/>
      <c r="AZ704" s="177"/>
      <c r="BA704" s="177"/>
      <c r="BB704" s="177"/>
      <c r="BC704" s="177"/>
      <c r="BD704" s="177"/>
      <c r="BE704" s="228"/>
      <c r="BF704" s="237"/>
      <c r="BG704" s="229"/>
      <c r="BH704" s="229"/>
      <c r="BI704" s="108"/>
    </row>
    <row r="705" spans="1:61" ht="15">
      <c r="A705" s="177"/>
      <c r="B705" s="177"/>
      <c r="C705" s="177"/>
      <c r="D705" s="177"/>
      <c r="E705" s="177"/>
      <c r="F705" s="177"/>
      <c r="G705" s="177"/>
      <c r="H705" s="177"/>
      <c r="I705" s="177"/>
      <c r="J705" s="177"/>
      <c r="K705" s="177"/>
      <c r="L705" s="177"/>
      <c r="M705" s="177"/>
      <c r="N705" s="177"/>
      <c r="O705" s="177"/>
      <c r="P705" s="177"/>
      <c r="Q705" s="177"/>
      <c r="R705" s="177"/>
      <c r="S705" s="107"/>
      <c r="T705" s="521">
        <f t="shared" si="37"/>
        <v>0</v>
      </c>
      <c r="U705" s="177"/>
      <c r="V705" s="177"/>
      <c r="W705" s="177"/>
      <c r="X705" s="177"/>
      <c r="Y705" s="177"/>
      <c r="Z705" s="177"/>
      <c r="AA705" s="177"/>
      <c r="AB705" s="177"/>
      <c r="AC705" s="177"/>
      <c r="AD705" s="177"/>
      <c r="AE705" s="177"/>
      <c r="AF705" s="107"/>
      <c r="AG705" s="444">
        <f t="shared" si="38"/>
        <v>0</v>
      </c>
      <c r="AH705" s="177"/>
      <c r="AI705" s="177"/>
      <c r="AJ705" s="177"/>
      <c r="AK705" s="177"/>
      <c r="AL705" s="177"/>
      <c r="AM705" s="177"/>
      <c r="AN705" s="177"/>
      <c r="AO705" s="177"/>
      <c r="AP705" s="177"/>
      <c r="AQ705" s="177"/>
      <c r="AR705" s="177"/>
      <c r="AS705" s="107"/>
      <c r="AT705" s="444">
        <f t="shared" si="36"/>
        <v>0</v>
      </c>
      <c r="AU705" s="177"/>
      <c r="AV705" s="177"/>
      <c r="AW705" s="177"/>
      <c r="AX705" s="177"/>
      <c r="AY705" s="177"/>
      <c r="AZ705" s="177"/>
      <c r="BA705" s="177"/>
      <c r="BB705" s="177"/>
      <c r="BC705" s="177"/>
      <c r="BD705" s="177"/>
      <c r="BE705" s="228"/>
      <c r="BF705" s="237"/>
      <c r="BG705" s="229"/>
      <c r="BH705" s="229"/>
      <c r="BI705" s="108"/>
    </row>
    <row r="706" spans="1:61" ht="15">
      <c r="A706" s="177"/>
      <c r="B706" s="177"/>
      <c r="C706" s="177"/>
      <c r="D706" s="177"/>
      <c r="E706" s="177"/>
      <c r="F706" s="177"/>
      <c r="G706" s="177"/>
      <c r="H706" s="177"/>
      <c r="I706" s="177"/>
      <c r="J706" s="177"/>
      <c r="K706" s="177"/>
      <c r="L706" s="177"/>
      <c r="M706" s="177"/>
      <c r="N706" s="177"/>
      <c r="O706" s="177"/>
      <c r="P706" s="177"/>
      <c r="Q706" s="177"/>
      <c r="R706" s="177"/>
      <c r="S706" s="107"/>
      <c r="T706" s="521">
        <f t="shared" si="37"/>
        <v>0</v>
      </c>
      <c r="U706" s="177"/>
      <c r="V706" s="177"/>
      <c r="W706" s="177"/>
      <c r="X706" s="177"/>
      <c r="Y706" s="177"/>
      <c r="Z706" s="177"/>
      <c r="AA706" s="177"/>
      <c r="AB706" s="177"/>
      <c r="AC706" s="177"/>
      <c r="AD706" s="177"/>
      <c r="AE706" s="177"/>
      <c r="AF706" s="107"/>
      <c r="AG706" s="444">
        <f t="shared" si="38"/>
        <v>0</v>
      </c>
      <c r="AH706" s="177"/>
      <c r="AI706" s="177"/>
      <c r="AJ706" s="177"/>
      <c r="AK706" s="177"/>
      <c r="AL706" s="177"/>
      <c r="AM706" s="177"/>
      <c r="AN706" s="177"/>
      <c r="AO706" s="177"/>
      <c r="AP706" s="177"/>
      <c r="AQ706" s="177"/>
      <c r="AR706" s="177"/>
      <c r="AS706" s="107"/>
      <c r="AT706" s="444">
        <f t="shared" si="36"/>
        <v>0</v>
      </c>
      <c r="AU706" s="177"/>
      <c r="AV706" s="177"/>
      <c r="AW706" s="177"/>
      <c r="AX706" s="177"/>
      <c r="AY706" s="177"/>
      <c r="AZ706" s="177"/>
      <c r="BA706" s="177"/>
      <c r="BB706" s="177"/>
      <c r="BC706" s="177"/>
      <c r="BD706" s="177"/>
      <c r="BE706" s="228"/>
      <c r="BF706" s="237"/>
      <c r="BG706" s="229"/>
      <c r="BH706" s="229"/>
      <c r="BI706" s="108"/>
    </row>
    <row r="707" spans="1:61" ht="15">
      <c r="A707" s="177"/>
      <c r="B707" s="177"/>
      <c r="C707" s="177"/>
      <c r="D707" s="177"/>
      <c r="E707" s="177"/>
      <c r="F707" s="177"/>
      <c r="G707" s="177"/>
      <c r="H707" s="177"/>
      <c r="I707" s="177"/>
      <c r="J707" s="177"/>
      <c r="K707" s="177"/>
      <c r="L707" s="177"/>
      <c r="M707" s="177"/>
      <c r="N707" s="177"/>
      <c r="O707" s="177"/>
      <c r="P707" s="177"/>
      <c r="Q707" s="177"/>
      <c r="R707" s="177"/>
      <c r="S707" s="107"/>
      <c r="T707" s="521">
        <f t="shared" si="37"/>
        <v>0</v>
      </c>
      <c r="U707" s="177"/>
      <c r="V707" s="177"/>
      <c r="W707" s="177"/>
      <c r="X707" s="177"/>
      <c r="Y707" s="177"/>
      <c r="Z707" s="177"/>
      <c r="AA707" s="177"/>
      <c r="AB707" s="177"/>
      <c r="AC707" s="177"/>
      <c r="AD707" s="177"/>
      <c r="AE707" s="177"/>
      <c r="AF707" s="107"/>
      <c r="AG707" s="444">
        <f t="shared" si="38"/>
        <v>0</v>
      </c>
      <c r="AH707" s="177"/>
      <c r="AI707" s="177"/>
      <c r="AJ707" s="177"/>
      <c r="AK707" s="177"/>
      <c r="AL707" s="177"/>
      <c r="AM707" s="177"/>
      <c r="AN707" s="177"/>
      <c r="AO707" s="177"/>
      <c r="AP707" s="177"/>
      <c r="AQ707" s="177"/>
      <c r="AR707" s="177"/>
      <c r="AS707" s="107"/>
      <c r="AT707" s="444">
        <f t="shared" si="36"/>
        <v>0</v>
      </c>
      <c r="AU707" s="177"/>
      <c r="AV707" s="177"/>
      <c r="AW707" s="177"/>
      <c r="AX707" s="177"/>
      <c r="AY707" s="177"/>
      <c r="AZ707" s="177"/>
      <c r="BA707" s="177"/>
      <c r="BB707" s="177"/>
      <c r="BC707" s="177"/>
      <c r="BD707" s="177"/>
      <c r="BE707" s="228"/>
      <c r="BF707" s="237"/>
      <c r="BG707" s="229"/>
      <c r="BH707" s="229"/>
      <c r="BI707" s="108"/>
    </row>
    <row r="708" spans="1:61" ht="15">
      <c r="A708" s="177"/>
      <c r="B708" s="177"/>
      <c r="C708" s="177"/>
      <c r="D708" s="177"/>
      <c r="E708" s="177"/>
      <c r="F708" s="177"/>
      <c r="G708" s="177"/>
      <c r="H708" s="177"/>
      <c r="I708" s="177"/>
      <c r="J708" s="177"/>
      <c r="K708" s="177"/>
      <c r="L708" s="177"/>
      <c r="M708" s="177"/>
      <c r="N708" s="177"/>
      <c r="O708" s="177"/>
      <c r="P708" s="177"/>
      <c r="Q708" s="177"/>
      <c r="R708" s="177"/>
      <c r="S708" s="107"/>
      <c r="T708" s="521">
        <f t="shared" si="37"/>
        <v>0</v>
      </c>
      <c r="U708" s="177"/>
      <c r="V708" s="177"/>
      <c r="W708" s="177"/>
      <c r="X708" s="177"/>
      <c r="Y708" s="177"/>
      <c r="Z708" s="177"/>
      <c r="AA708" s="177"/>
      <c r="AB708" s="177"/>
      <c r="AC708" s="177"/>
      <c r="AD708" s="177"/>
      <c r="AE708" s="177"/>
      <c r="AF708" s="107"/>
      <c r="AG708" s="444">
        <f t="shared" si="38"/>
        <v>0</v>
      </c>
      <c r="AH708" s="177"/>
      <c r="AI708" s="177"/>
      <c r="AJ708" s="177"/>
      <c r="AK708" s="177"/>
      <c r="AL708" s="177"/>
      <c r="AM708" s="177"/>
      <c r="AN708" s="177"/>
      <c r="AO708" s="177"/>
      <c r="AP708" s="177"/>
      <c r="AQ708" s="177"/>
      <c r="AR708" s="177"/>
      <c r="AS708" s="107"/>
      <c r="AT708" s="444">
        <f t="shared" si="36"/>
        <v>0</v>
      </c>
      <c r="AU708" s="177"/>
      <c r="AV708" s="177"/>
      <c r="AW708" s="177"/>
      <c r="AX708" s="177"/>
      <c r="AY708" s="177"/>
      <c r="AZ708" s="177"/>
      <c r="BA708" s="177"/>
      <c r="BB708" s="177"/>
      <c r="BC708" s="177"/>
      <c r="BD708" s="177"/>
      <c r="BE708" s="228"/>
      <c r="BF708" s="237"/>
      <c r="BG708" s="229"/>
      <c r="BH708" s="229"/>
      <c r="BI708" s="108"/>
    </row>
    <row r="709" spans="1:61" ht="15">
      <c r="A709" s="177"/>
      <c r="B709" s="177"/>
      <c r="C709" s="177"/>
      <c r="D709" s="177"/>
      <c r="E709" s="177"/>
      <c r="F709" s="177"/>
      <c r="G709" s="177"/>
      <c r="H709" s="177"/>
      <c r="I709" s="177"/>
      <c r="J709" s="177"/>
      <c r="K709" s="177"/>
      <c r="L709" s="177"/>
      <c r="M709" s="177"/>
      <c r="N709" s="177"/>
      <c r="O709" s="177"/>
      <c r="P709" s="177"/>
      <c r="Q709" s="177"/>
      <c r="R709" s="177"/>
      <c r="S709" s="107"/>
      <c r="T709" s="521">
        <f t="shared" si="37"/>
        <v>0</v>
      </c>
      <c r="U709" s="177"/>
      <c r="V709" s="177"/>
      <c r="W709" s="177"/>
      <c r="X709" s="177"/>
      <c r="Y709" s="177"/>
      <c r="Z709" s="177"/>
      <c r="AA709" s="177"/>
      <c r="AB709" s="177"/>
      <c r="AC709" s="177"/>
      <c r="AD709" s="177"/>
      <c r="AE709" s="177"/>
      <c r="AF709" s="107"/>
      <c r="AG709" s="444">
        <f t="shared" si="38"/>
        <v>0</v>
      </c>
      <c r="AH709" s="177"/>
      <c r="AI709" s="177"/>
      <c r="AJ709" s="177"/>
      <c r="AK709" s="177"/>
      <c r="AL709" s="177"/>
      <c r="AM709" s="177"/>
      <c r="AN709" s="177"/>
      <c r="AO709" s="177"/>
      <c r="AP709" s="177"/>
      <c r="AQ709" s="177"/>
      <c r="AR709" s="177"/>
      <c r="AS709" s="107"/>
      <c r="AT709" s="444">
        <f t="shared" si="36"/>
        <v>0</v>
      </c>
      <c r="AU709" s="177"/>
      <c r="AV709" s="177"/>
      <c r="AW709" s="177"/>
      <c r="AX709" s="177"/>
      <c r="AY709" s="177"/>
      <c r="AZ709" s="177"/>
      <c r="BA709" s="177"/>
      <c r="BB709" s="177"/>
      <c r="BC709" s="177"/>
      <c r="BD709" s="177"/>
      <c r="BE709" s="228"/>
      <c r="BF709" s="237"/>
      <c r="BG709" s="229"/>
      <c r="BH709" s="229"/>
      <c r="BI709" s="108"/>
    </row>
    <row r="710" spans="1:61" ht="15">
      <c r="A710" s="177"/>
      <c r="B710" s="177"/>
      <c r="C710" s="177"/>
      <c r="D710" s="177"/>
      <c r="E710" s="177"/>
      <c r="F710" s="177"/>
      <c r="G710" s="177"/>
      <c r="H710" s="177"/>
      <c r="I710" s="177"/>
      <c r="J710" s="177"/>
      <c r="K710" s="177"/>
      <c r="L710" s="177"/>
      <c r="M710" s="177"/>
      <c r="N710" s="177"/>
      <c r="O710" s="177"/>
      <c r="P710" s="177"/>
      <c r="Q710" s="177"/>
      <c r="R710" s="177"/>
      <c r="S710" s="107"/>
      <c r="T710" s="521">
        <f t="shared" si="37"/>
        <v>0</v>
      </c>
      <c r="U710" s="177"/>
      <c r="V710" s="177"/>
      <c r="W710" s="177"/>
      <c r="X710" s="177"/>
      <c r="Y710" s="177"/>
      <c r="Z710" s="177"/>
      <c r="AA710" s="177"/>
      <c r="AB710" s="177"/>
      <c r="AC710" s="177"/>
      <c r="AD710" s="177"/>
      <c r="AE710" s="177"/>
      <c r="AF710" s="107"/>
      <c r="AG710" s="444">
        <f t="shared" si="38"/>
        <v>0</v>
      </c>
      <c r="AH710" s="177"/>
      <c r="AI710" s="177"/>
      <c r="AJ710" s="177"/>
      <c r="AK710" s="177"/>
      <c r="AL710" s="177"/>
      <c r="AM710" s="177"/>
      <c r="AN710" s="177"/>
      <c r="AO710" s="177"/>
      <c r="AP710" s="177"/>
      <c r="AQ710" s="177"/>
      <c r="AR710" s="177"/>
      <c r="AS710" s="107"/>
      <c r="AT710" s="444">
        <f t="shared" si="36"/>
        <v>0</v>
      </c>
      <c r="AU710" s="177"/>
      <c r="AV710" s="177"/>
      <c r="AW710" s="177"/>
      <c r="AX710" s="177"/>
      <c r="AY710" s="177"/>
      <c r="AZ710" s="177"/>
      <c r="BA710" s="177"/>
      <c r="BB710" s="177"/>
      <c r="BC710" s="177"/>
      <c r="BD710" s="177"/>
      <c r="BE710" s="228"/>
      <c r="BF710" s="237"/>
      <c r="BG710" s="229"/>
      <c r="BH710" s="229"/>
      <c r="BI710" s="108"/>
    </row>
    <row r="711" spans="1:61" ht="15">
      <c r="A711" s="177"/>
      <c r="B711" s="177"/>
      <c r="C711" s="177"/>
      <c r="D711" s="177"/>
      <c r="E711" s="177"/>
      <c r="F711" s="177"/>
      <c r="G711" s="177"/>
      <c r="H711" s="177"/>
      <c r="I711" s="177"/>
      <c r="J711" s="177"/>
      <c r="K711" s="177"/>
      <c r="L711" s="177"/>
      <c r="M711" s="177"/>
      <c r="N711" s="177"/>
      <c r="O711" s="177"/>
      <c r="P711" s="177"/>
      <c r="Q711" s="177"/>
      <c r="R711" s="177"/>
      <c r="S711" s="107"/>
      <c r="T711" s="521">
        <f t="shared" si="37"/>
        <v>0</v>
      </c>
      <c r="U711" s="177"/>
      <c r="V711" s="177"/>
      <c r="W711" s="177"/>
      <c r="X711" s="177"/>
      <c r="Y711" s="177"/>
      <c r="Z711" s="177"/>
      <c r="AA711" s="177"/>
      <c r="AB711" s="177"/>
      <c r="AC711" s="177"/>
      <c r="AD711" s="177"/>
      <c r="AE711" s="177"/>
      <c r="AF711" s="107"/>
      <c r="AG711" s="444">
        <f t="shared" si="38"/>
        <v>0</v>
      </c>
      <c r="AH711" s="177"/>
      <c r="AI711" s="177"/>
      <c r="AJ711" s="177"/>
      <c r="AK711" s="177"/>
      <c r="AL711" s="177"/>
      <c r="AM711" s="177"/>
      <c r="AN711" s="177"/>
      <c r="AO711" s="177"/>
      <c r="AP711" s="177"/>
      <c r="AQ711" s="177"/>
      <c r="AR711" s="177"/>
      <c r="AS711" s="107"/>
      <c r="AT711" s="444">
        <f t="shared" si="36"/>
        <v>0</v>
      </c>
      <c r="AU711" s="177"/>
      <c r="AV711" s="177"/>
      <c r="AW711" s="177"/>
      <c r="AX711" s="177"/>
      <c r="AY711" s="177"/>
      <c r="AZ711" s="177"/>
      <c r="BA711" s="177"/>
      <c r="BB711" s="177"/>
      <c r="BC711" s="177"/>
      <c r="BD711" s="177"/>
      <c r="BE711" s="228"/>
      <c r="BF711" s="237"/>
      <c r="BG711" s="229"/>
      <c r="BH711" s="229"/>
      <c r="BI711" s="108"/>
    </row>
    <row r="712" spans="1:61" ht="15">
      <c r="A712" s="177"/>
      <c r="B712" s="177"/>
      <c r="C712" s="177"/>
      <c r="D712" s="177"/>
      <c r="E712" s="177"/>
      <c r="F712" s="177"/>
      <c r="G712" s="177"/>
      <c r="H712" s="177"/>
      <c r="I712" s="177"/>
      <c r="J712" s="177"/>
      <c r="K712" s="177"/>
      <c r="L712" s="177"/>
      <c r="M712" s="177"/>
      <c r="N712" s="177"/>
      <c r="O712" s="177"/>
      <c r="P712" s="177"/>
      <c r="Q712" s="177"/>
      <c r="R712" s="177"/>
      <c r="S712" s="107"/>
      <c r="T712" s="521">
        <f t="shared" si="37"/>
        <v>0</v>
      </c>
      <c r="U712" s="177"/>
      <c r="V712" s="177"/>
      <c r="W712" s="177"/>
      <c r="X712" s="177"/>
      <c r="Y712" s="177"/>
      <c r="Z712" s="177"/>
      <c r="AA712" s="177"/>
      <c r="AB712" s="177"/>
      <c r="AC712" s="177"/>
      <c r="AD712" s="177"/>
      <c r="AE712" s="177"/>
      <c r="AF712" s="107"/>
      <c r="AG712" s="444">
        <f t="shared" si="38"/>
        <v>0</v>
      </c>
      <c r="AH712" s="177"/>
      <c r="AI712" s="177"/>
      <c r="AJ712" s="177"/>
      <c r="AK712" s="177"/>
      <c r="AL712" s="177"/>
      <c r="AM712" s="177"/>
      <c r="AN712" s="177"/>
      <c r="AO712" s="177"/>
      <c r="AP712" s="177"/>
      <c r="AQ712" s="177"/>
      <c r="AR712" s="177"/>
      <c r="AS712" s="107"/>
      <c r="AT712" s="444">
        <f t="shared" si="36"/>
        <v>0</v>
      </c>
      <c r="AU712" s="177"/>
      <c r="AV712" s="177"/>
      <c r="AW712" s="177"/>
      <c r="AX712" s="177"/>
      <c r="AY712" s="177"/>
      <c r="AZ712" s="177"/>
      <c r="BA712" s="177"/>
      <c r="BB712" s="177"/>
      <c r="BC712" s="177"/>
      <c r="BD712" s="177"/>
      <c r="BE712" s="228"/>
      <c r="BF712" s="237"/>
      <c r="BG712" s="229"/>
      <c r="BH712" s="229"/>
      <c r="BI712" s="108"/>
    </row>
    <row r="713" spans="1:61" ht="15">
      <c r="A713" s="177"/>
      <c r="B713" s="177"/>
      <c r="C713" s="177"/>
      <c r="D713" s="177"/>
      <c r="E713" s="177"/>
      <c r="F713" s="177"/>
      <c r="G713" s="177"/>
      <c r="H713" s="177"/>
      <c r="I713" s="177"/>
      <c r="J713" s="177"/>
      <c r="K713" s="177"/>
      <c r="L713" s="177"/>
      <c r="M713" s="177"/>
      <c r="N713" s="177"/>
      <c r="O713" s="177"/>
      <c r="P713" s="177"/>
      <c r="Q713" s="177"/>
      <c r="R713" s="177"/>
      <c r="S713" s="107"/>
      <c r="T713" s="521">
        <f t="shared" si="37"/>
        <v>0</v>
      </c>
      <c r="U713" s="177"/>
      <c r="V713" s="177"/>
      <c r="W713" s="177"/>
      <c r="X713" s="177"/>
      <c r="Y713" s="177"/>
      <c r="Z713" s="177"/>
      <c r="AA713" s="177"/>
      <c r="AB713" s="177"/>
      <c r="AC713" s="177"/>
      <c r="AD713" s="177"/>
      <c r="AE713" s="177"/>
      <c r="AF713" s="107"/>
      <c r="AG713" s="444">
        <f t="shared" si="38"/>
        <v>0</v>
      </c>
      <c r="AH713" s="177"/>
      <c r="AI713" s="177"/>
      <c r="AJ713" s="177"/>
      <c r="AK713" s="177"/>
      <c r="AL713" s="177"/>
      <c r="AM713" s="177"/>
      <c r="AN713" s="177"/>
      <c r="AO713" s="177"/>
      <c r="AP713" s="177"/>
      <c r="AQ713" s="177"/>
      <c r="AR713" s="177"/>
      <c r="AS713" s="107"/>
      <c r="AT713" s="444">
        <f t="shared" si="36"/>
        <v>0</v>
      </c>
      <c r="AU713" s="177"/>
      <c r="AV713" s="177"/>
      <c r="AW713" s="177"/>
      <c r="AX713" s="177"/>
      <c r="AY713" s="177"/>
      <c r="AZ713" s="177"/>
      <c r="BA713" s="177"/>
      <c r="BB713" s="177"/>
      <c r="BC713" s="177"/>
      <c r="BD713" s="177"/>
      <c r="BE713" s="228"/>
      <c r="BF713" s="237"/>
      <c r="BG713" s="229"/>
      <c r="BH713" s="229"/>
      <c r="BI713" s="108"/>
    </row>
    <row r="714" spans="1:61" ht="15">
      <c r="A714" s="177"/>
      <c r="B714" s="177"/>
      <c r="C714" s="177"/>
      <c r="D714" s="177"/>
      <c r="E714" s="177"/>
      <c r="F714" s="177"/>
      <c r="G714" s="177"/>
      <c r="H714" s="177"/>
      <c r="I714" s="177"/>
      <c r="J714" s="177"/>
      <c r="K714" s="177"/>
      <c r="L714" s="177"/>
      <c r="M714" s="177"/>
      <c r="N714" s="177"/>
      <c r="O714" s="177"/>
      <c r="P714" s="177"/>
      <c r="Q714" s="177"/>
      <c r="R714" s="177"/>
      <c r="S714" s="107"/>
      <c r="T714" s="521">
        <f t="shared" si="37"/>
        <v>0</v>
      </c>
      <c r="U714" s="177"/>
      <c r="V714" s="177"/>
      <c r="W714" s="177"/>
      <c r="X714" s="177"/>
      <c r="Y714" s="177"/>
      <c r="Z714" s="177"/>
      <c r="AA714" s="177"/>
      <c r="AB714" s="177"/>
      <c r="AC714" s="177"/>
      <c r="AD714" s="177"/>
      <c r="AE714" s="177"/>
      <c r="AF714" s="107"/>
      <c r="AG714" s="444">
        <f t="shared" si="38"/>
        <v>0</v>
      </c>
      <c r="AH714" s="177"/>
      <c r="AI714" s="177"/>
      <c r="AJ714" s="177"/>
      <c r="AK714" s="177"/>
      <c r="AL714" s="177"/>
      <c r="AM714" s="177"/>
      <c r="AN714" s="177"/>
      <c r="AO714" s="177"/>
      <c r="AP714" s="177"/>
      <c r="AQ714" s="177"/>
      <c r="AR714" s="177"/>
      <c r="AS714" s="107"/>
      <c r="AT714" s="444">
        <f t="shared" si="36"/>
        <v>0</v>
      </c>
      <c r="AU714" s="177"/>
      <c r="AV714" s="177"/>
      <c r="AW714" s="177"/>
      <c r="AX714" s="177"/>
      <c r="AY714" s="177"/>
      <c r="AZ714" s="177"/>
      <c r="BA714" s="177"/>
      <c r="BB714" s="177"/>
      <c r="BC714" s="177"/>
      <c r="BD714" s="177"/>
      <c r="BE714" s="228"/>
      <c r="BF714" s="237"/>
      <c r="BG714" s="229"/>
      <c r="BH714" s="229"/>
      <c r="BI714" s="108"/>
    </row>
    <row r="715" spans="1:61" ht="15">
      <c r="A715" s="177"/>
      <c r="B715" s="177"/>
      <c r="C715" s="177"/>
      <c r="D715" s="177"/>
      <c r="E715" s="177"/>
      <c r="F715" s="177"/>
      <c r="G715" s="177"/>
      <c r="H715" s="177"/>
      <c r="I715" s="177"/>
      <c r="J715" s="177"/>
      <c r="K715" s="177"/>
      <c r="L715" s="177"/>
      <c r="M715" s="177"/>
      <c r="N715" s="177"/>
      <c r="O715" s="177"/>
      <c r="P715" s="177"/>
      <c r="Q715" s="177"/>
      <c r="R715" s="177"/>
      <c r="S715" s="107"/>
      <c r="T715" s="521">
        <f t="shared" si="37"/>
        <v>0</v>
      </c>
      <c r="U715" s="177"/>
      <c r="V715" s="177"/>
      <c r="W715" s="177"/>
      <c r="X715" s="177"/>
      <c r="Y715" s="177"/>
      <c r="Z715" s="177"/>
      <c r="AA715" s="177"/>
      <c r="AB715" s="177"/>
      <c r="AC715" s="177"/>
      <c r="AD715" s="177"/>
      <c r="AE715" s="177"/>
      <c r="AF715" s="107"/>
      <c r="AG715" s="444">
        <f t="shared" si="38"/>
        <v>0</v>
      </c>
      <c r="AH715" s="177"/>
      <c r="AI715" s="177"/>
      <c r="AJ715" s="177"/>
      <c r="AK715" s="177"/>
      <c r="AL715" s="177"/>
      <c r="AM715" s="177"/>
      <c r="AN715" s="177"/>
      <c r="AO715" s="177"/>
      <c r="AP715" s="177"/>
      <c r="AQ715" s="177"/>
      <c r="AR715" s="177"/>
      <c r="AS715" s="107"/>
      <c r="AT715" s="444">
        <f t="shared" si="36"/>
        <v>0</v>
      </c>
      <c r="AU715" s="177"/>
      <c r="AV715" s="177"/>
      <c r="AW715" s="177"/>
      <c r="AX715" s="177"/>
      <c r="AY715" s="177"/>
      <c r="AZ715" s="177"/>
      <c r="BA715" s="177"/>
      <c r="BB715" s="177"/>
      <c r="BC715" s="177"/>
      <c r="BD715" s="177"/>
      <c r="BE715" s="228"/>
      <c r="BF715" s="237"/>
      <c r="BG715" s="229"/>
      <c r="BH715" s="229"/>
      <c r="BI715" s="108"/>
    </row>
    <row r="716" spans="1:61" ht="15">
      <c r="A716" s="177"/>
      <c r="B716" s="177"/>
      <c r="C716" s="177"/>
      <c r="D716" s="177"/>
      <c r="E716" s="177"/>
      <c r="F716" s="177"/>
      <c r="G716" s="177"/>
      <c r="H716" s="177"/>
      <c r="I716" s="177"/>
      <c r="J716" s="177"/>
      <c r="K716" s="177"/>
      <c r="L716" s="177"/>
      <c r="M716" s="177"/>
      <c r="N716" s="177"/>
      <c r="O716" s="177"/>
      <c r="P716" s="177"/>
      <c r="Q716" s="177"/>
      <c r="R716" s="177"/>
      <c r="S716" s="107"/>
      <c r="T716" s="521">
        <f t="shared" si="37"/>
        <v>0</v>
      </c>
      <c r="U716" s="177"/>
      <c r="V716" s="177"/>
      <c r="W716" s="177"/>
      <c r="X716" s="177"/>
      <c r="Y716" s="177"/>
      <c r="Z716" s="177"/>
      <c r="AA716" s="177"/>
      <c r="AB716" s="177"/>
      <c r="AC716" s="177"/>
      <c r="AD716" s="177"/>
      <c r="AE716" s="177"/>
      <c r="AF716" s="107"/>
      <c r="AG716" s="444">
        <f t="shared" si="38"/>
        <v>0</v>
      </c>
      <c r="AH716" s="177"/>
      <c r="AI716" s="177"/>
      <c r="AJ716" s="177"/>
      <c r="AK716" s="177"/>
      <c r="AL716" s="177"/>
      <c r="AM716" s="177"/>
      <c r="AN716" s="177"/>
      <c r="AO716" s="177"/>
      <c r="AP716" s="177"/>
      <c r="AQ716" s="177"/>
      <c r="AR716" s="177"/>
      <c r="AS716" s="107"/>
      <c r="AT716" s="444">
        <f t="shared" si="36"/>
        <v>0</v>
      </c>
      <c r="AU716" s="177"/>
      <c r="AV716" s="177"/>
      <c r="AW716" s="177"/>
      <c r="AX716" s="177"/>
      <c r="AY716" s="177"/>
      <c r="AZ716" s="177"/>
      <c r="BA716" s="177"/>
      <c r="BB716" s="177"/>
      <c r="BC716" s="177"/>
      <c r="BD716" s="177"/>
      <c r="BE716" s="228"/>
      <c r="BF716" s="237"/>
      <c r="BG716" s="229"/>
      <c r="BH716" s="229"/>
      <c r="BI716" s="108"/>
    </row>
    <row r="717" spans="1:61" ht="15">
      <c r="A717" s="177"/>
      <c r="B717" s="177"/>
      <c r="C717" s="177"/>
      <c r="D717" s="177"/>
      <c r="E717" s="177"/>
      <c r="F717" s="177"/>
      <c r="G717" s="177"/>
      <c r="H717" s="177"/>
      <c r="I717" s="177"/>
      <c r="J717" s="177"/>
      <c r="K717" s="177"/>
      <c r="L717" s="177"/>
      <c r="M717" s="177"/>
      <c r="N717" s="177"/>
      <c r="O717" s="177"/>
      <c r="P717" s="177"/>
      <c r="Q717" s="177"/>
      <c r="R717" s="177"/>
      <c r="S717" s="107"/>
      <c r="T717" s="521">
        <f t="shared" si="37"/>
        <v>0</v>
      </c>
      <c r="U717" s="177"/>
      <c r="V717" s="177"/>
      <c r="W717" s="177"/>
      <c r="X717" s="177"/>
      <c r="Y717" s="177"/>
      <c r="Z717" s="177"/>
      <c r="AA717" s="177"/>
      <c r="AB717" s="177"/>
      <c r="AC717" s="177"/>
      <c r="AD717" s="177"/>
      <c r="AE717" s="177"/>
      <c r="AF717" s="107"/>
      <c r="AG717" s="444">
        <f t="shared" si="38"/>
        <v>0</v>
      </c>
      <c r="AH717" s="177"/>
      <c r="AI717" s="177"/>
      <c r="AJ717" s="177"/>
      <c r="AK717" s="177"/>
      <c r="AL717" s="177"/>
      <c r="AM717" s="177"/>
      <c r="AN717" s="177"/>
      <c r="AO717" s="177"/>
      <c r="AP717" s="177"/>
      <c r="AQ717" s="177"/>
      <c r="AR717" s="177"/>
      <c r="AS717" s="107"/>
      <c r="AT717" s="444">
        <f t="shared" si="36"/>
        <v>0</v>
      </c>
      <c r="AU717" s="177"/>
      <c r="AV717" s="177"/>
      <c r="AW717" s="177"/>
      <c r="AX717" s="177"/>
      <c r="AY717" s="177"/>
      <c r="AZ717" s="177"/>
      <c r="BA717" s="177"/>
      <c r="BB717" s="177"/>
      <c r="BC717" s="177"/>
      <c r="BD717" s="177"/>
      <c r="BE717" s="228"/>
      <c r="BF717" s="237"/>
      <c r="BG717" s="229"/>
      <c r="BH717" s="229"/>
      <c r="BI717" s="108"/>
    </row>
    <row r="718" spans="1:61" ht="15">
      <c r="A718" s="177"/>
      <c r="B718" s="177"/>
      <c r="C718" s="177"/>
      <c r="D718" s="177"/>
      <c r="E718" s="177"/>
      <c r="F718" s="177"/>
      <c r="G718" s="177"/>
      <c r="H718" s="177"/>
      <c r="I718" s="177"/>
      <c r="J718" s="177"/>
      <c r="K718" s="177"/>
      <c r="L718" s="177"/>
      <c r="M718" s="177"/>
      <c r="N718" s="177"/>
      <c r="O718" s="177"/>
      <c r="P718" s="177"/>
      <c r="Q718" s="177"/>
      <c r="R718" s="177"/>
      <c r="S718" s="107"/>
      <c r="T718" s="521">
        <f t="shared" si="37"/>
        <v>0</v>
      </c>
      <c r="U718" s="177"/>
      <c r="V718" s="177"/>
      <c r="W718" s="177"/>
      <c r="X718" s="177"/>
      <c r="Y718" s="177"/>
      <c r="Z718" s="177"/>
      <c r="AA718" s="177"/>
      <c r="AB718" s="177"/>
      <c r="AC718" s="177"/>
      <c r="AD718" s="177"/>
      <c r="AE718" s="177"/>
      <c r="AF718" s="107"/>
      <c r="AG718" s="444">
        <f t="shared" si="38"/>
        <v>0</v>
      </c>
      <c r="AH718" s="177"/>
      <c r="AI718" s="177"/>
      <c r="AJ718" s="177"/>
      <c r="AK718" s="177"/>
      <c r="AL718" s="177"/>
      <c r="AM718" s="177"/>
      <c r="AN718" s="177"/>
      <c r="AO718" s="177"/>
      <c r="AP718" s="177"/>
      <c r="AQ718" s="177"/>
      <c r="AR718" s="177"/>
      <c r="AS718" s="107"/>
      <c r="AT718" s="444">
        <f t="shared" si="36"/>
        <v>0</v>
      </c>
      <c r="AU718" s="177"/>
      <c r="AV718" s="177"/>
      <c r="AW718" s="177"/>
      <c r="AX718" s="177"/>
      <c r="AY718" s="177"/>
      <c r="AZ718" s="177"/>
      <c r="BA718" s="177"/>
      <c r="BB718" s="177"/>
      <c r="BC718" s="177"/>
      <c r="BD718" s="177"/>
      <c r="BE718" s="228"/>
      <c r="BF718" s="237"/>
      <c r="BG718" s="229"/>
      <c r="BH718" s="229"/>
      <c r="BI718" s="108"/>
    </row>
    <row r="719" spans="1:61" ht="15">
      <c r="A719" s="177"/>
      <c r="B719" s="177"/>
      <c r="C719" s="177"/>
      <c r="D719" s="177"/>
      <c r="E719" s="177"/>
      <c r="F719" s="177"/>
      <c r="G719" s="177"/>
      <c r="H719" s="177"/>
      <c r="I719" s="177"/>
      <c r="J719" s="177"/>
      <c r="K719" s="177"/>
      <c r="L719" s="177"/>
      <c r="M719" s="177"/>
      <c r="N719" s="177"/>
      <c r="O719" s="177"/>
      <c r="P719" s="177"/>
      <c r="Q719" s="177"/>
      <c r="R719" s="177"/>
      <c r="S719" s="107"/>
      <c r="T719" s="521">
        <f t="shared" si="37"/>
        <v>0</v>
      </c>
      <c r="U719" s="177"/>
      <c r="V719" s="177"/>
      <c r="W719" s="177"/>
      <c r="X719" s="177"/>
      <c r="Y719" s="177"/>
      <c r="Z719" s="177"/>
      <c r="AA719" s="177"/>
      <c r="AB719" s="177"/>
      <c r="AC719" s="177"/>
      <c r="AD719" s="177"/>
      <c r="AE719" s="177"/>
      <c r="AF719" s="107"/>
      <c r="AG719" s="444">
        <f t="shared" si="38"/>
        <v>0</v>
      </c>
      <c r="AH719" s="177"/>
      <c r="AI719" s="177"/>
      <c r="AJ719" s="177"/>
      <c r="AK719" s="177"/>
      <c r="AL719" s="177"/>
      <c r="AM719" s="177"/>
      <c r="AN719" s="177"/>
      <c r="AO719" s="177"/>
      <c r="AP719" s="177"/>
      <c r="AQ719" s="177"/>
      <c r="AR719" s="177"/>
      <c r="AS719" s="107"/>
      <c r="AT719" s="444">
        <f t="shared" si="36"/>
        <v>0</v>
      </c>
      <c r="AU719" s="177"/>
      <c r="AV719" s="177"/>
      <c r="AW719" s="177"/>
      <c r="AX719" s="177"/>
      <c r="AY719" s="177"/>
      <c r="AZ719" s="177"/>
      <c r="BA719" s="177"/>
      <c r="BB719" s="177"/>
      <c r="BC719" s="177"/>
      <c r="BD719" s="177"/>
      <c r="BE719" s="228"/>
      <c r="BF719" s="237"/>
      <c r="BG719" s="229"/>
      <c r="BH719" s="229"/>
      <c r="BI719" s="108"/>
    </row>
    <row r="720" spans="1:61" ht="15">
      <c r="A720" s="177"/>
      <c r="B720" s="177"/>
      <c r="C720" s="177"/>
      <c r="D720" s="177"/>
      <c r="E720" s="177"/>
      <c r="F720" s="177"/>
      <c r="G720" s="177"/>
      <c r="H720" s="177"/>
      <c r="I720" s="177"/>
      <c r="J720" s="177"/>
      <c r="K720" s="177"/>
      <c r="L720" s="177"/>
      <c r="M720" s="177"/>
      <c r="N720" s="177"/>
      <c r="O720" s="177"/>
      <c r="P720" s="177"/>
      <c r="Q720" s="177"/>
      <c r="R720" s="177"/>
      <c r="S720" s="107"/>
      <c r="T720" s="521">
        <f t="shared" si="37"/>
        <v>0</v>
      </c>
      <c r="U720" s="177"/>
      <c r="V720" s="177"/>
      <c r="W720" s="177"/>
      <c r="X720" s="177"/>
      <c r="Y720" s="177"/>
      <c r="Z720" s="177"/>
      <c r="AA720" s="177"/>
      <c r="AB720" s="177"/>
      <c r="AC720" s="177"/>
      <c r="AD720" s="177"/>
      <c r="AE720" s="177"/>
      <c r="AF720" s="107"/>
      <c r="AG720" s="444">
        <f t="shared" si="38"/>
        <v>0</v>
      </c>
      <c r="AH720" s="177"/>
      <c r="AI720" s="177"/>
      <c r="AJ720" s="177"/>
      <c r="AK720" s="177"/>
      <c r="AL720" s="177"/>
      <c r="AM720" s="177"/>
      <c r="AN720" s="177"/>
      <c r="AO720" s="177"/>
      <c r="AP720" s="177"/>
      <c r="AQ720" s="177"/>
      <c r="AR720" s="177"/>
      <c r="AS720" s="107"/>
      <c r="AT720" s="444">
        <f t="shared" si="36"/>
        <v>0</v>
      </c>
      <c r="AU720" s="177"/>
      <c r="AV720" s="177"/>
      <c r="AW720" s="177"/>
      <c r="AX720" s="177"/>
      <c r="AY720" s="177"/>
      <c r="AZ720" s="177"/>
      <c r="BA720" s="177"/>
      <c r="BB720" s="177"/>
      <c r="BC720" s="177"/>
      <c r="BD720" s="177"/>
      <c r="BE720" s="228"/>
      <c r="BF720" s="237"/>
      <c r="BG720" s="229"/>
      <c r="BH720" s="229"/>
      <c r="BI720" s="108"/>
    </row>
    <row r="721" spans="1:61" ht="15">
      <c r="A721" s="177"/>
      <c r="B721" s="177"/>
      <c r="C721" s="177"/>
      <c r="D721" s="177"/>
      <c r="E721" s="177"/>
      <c r="F721" s="177"/>
      <c r="G721" s="177"/>
      <c r="H721" s="177"/>
      <c r="I721" s="177"/>
      <c r="J721" s="177"/>
      <c r="K721" s="177"/>
      <c r="L721" s="177"/>
      <c r="M721" s="177"/>
      <c r="N721" s="177"/>
      <c r="O721" s="177"/>
      <c r="P721" s="177"/>
      <c r="Q721" s="177"/>
      <c r="R721" s="177"/>
      <c r="S721" s="107"/>
      <c r="T721" s="521">
        <f t="shared" si="37"/>
        <v>0</v>
      </c>
      <c r="U721" s="177"/>
      <c r="V721" s="177"/>
      <c r="W721" s="177"/>
      <c r="X721" s="177"/>
      <c r="Y721" s="177"/>
      <c r="Z721" s="177"/>
      <c r="AA721" s="177"/>
      <c r="AB721" s="177"/>
      <c r="AC721" s="177"/>
      <c r="AD721" s="177"/>
      <c r="AE721" s="177"/>
      <c r="AF721" s="107"/>
      <c r="AG721" s="444">
        <f t="shared" si="38"/>
        <v>0</v>
      </c>
      <c r="AH721" s="177"/>
      <c r="AI721" s="177"/>
      <c r="AJ721" s="177"/>
      <c r="AK721" s="177"/>
      <c r="AL721" s="177"/>
      <c r="AM721" s="177"/>
      <c r="AN721" s="177"/>
      <c r="AO721" s="177"/>
      <c r="AP721" s="177"/>
      <c r="AQ721" s="177"/>
      <c r="AR721" s="177"/>
      <c r="AS721" s="107"/>
      <c r="AT721" s="444">
        <f t="shared" si="36"/>
        <v>0</v>
      </c>
      <c r="AU721" s="177"/>
      <c r="AV721" s="177"/>
      <c r="AW721" s="177"/>
      <c r="AX721" s="177"/>
      <c r="AY721" s="177"/>
      <c r="AZ721" s="177"/>
      <c r="BA721" s="177"/>
      <c r="BB721" s="177"/>
      <c r="BC721" s="177"/>
      <c r="BD721" s="177"/>
      <c r="BE721" s="228"/>
      <c r="BF721" s="237"/>
      <c r="BG721" s="229"/>
      <c r="BH721" s="229"/>
      <c r="BI721" s="108"/>
    </row>
    <row r="722" spans="1:61" ht="15">
      <c r="A722" s="177"/>
      <c r="B722" s="177"/>
      <c r="C722" s="177"/>
      <c r="D722" s="177"/>
      <c r="E722" s="177"/>
      <c r="F722" s="177"/>
      <c r="G722" s="177"/>
      <c r="H722" s="177"/>
      <c r="I722" s="177"/>
      <c r="J722" s="177"/>
      <c r="K722" s="177"/>
      <c r="L722" s="177"/>
      <c r="M722" s="177"/>
      <c r="N722" s="177"/>
      <c r="O722" s="177"/>
      <c r="P722" s="177"/>
      <c r="Q722" s="177"/>
      <c r="R722" s="177"/>
      <c r="S722" s="107"/>
      <c r="T722" s="521">
        <f t="shared" si="37"/>
        <v>0</v>
      </c>
      <c r="U722" s="177"/>
      <c r="V722" s="177"/>
      <c r="W722" s="177"/>
      <c r="X722" s="177"/>
      <c r="Y722" s="177"/>
      <c r="Z722" s="177"/>
      <c r="AA722" s="177"/>
      <c r="AB722" s="177"/>
      <c r="AC722" s="177"/>
      <c r="AD722" s="177"/>
      <c r="AE722" s="177"/>
      <c r="AF722" s="107"/>
      <c r="AG722" s="444">
        <f t="shared" si="38"/>
        <v>0</v>
      </c>
      <c r="AH722" s="177"/>
      <c r="AI722" s="177"/>
      <c r="AJ722" s="177"/>
      <c r="AK722" s="177"/>
      <c r="AL722" s="177"/>
      <c r="AM722" s="177"/>
      <c r="AN722" s="177"/>
      <c r="AO722" s="177"/>
      <c r="AP722" s="177"/>
      <c r="AQ722" s="177"/>
      <c r="AR722" s="177"/>
      <c r="AS722" s="107"/>
      <c r="AT722" s="444">
        <f t="shared" si="36"/>
        <v>0</v>
      </c>
      <c r="AU722" s="177"/>
      <c r="AV722" s="177"/>
      <c r="AW722" s="177"/>
      <c r="AX722" s="177"/>
      <c r="AY722" s="177"/>
      <c r="AZ722" s="177"/>
      <c r="BA722" s="177"/>
      <c r="BB722" s="177"/>
      <c r="BC722" s="177"/>
      <c r="BD722" s="177"/>
      <c r="BE722" s="228"/>
      <c r="BF722" s="237"/>
      <c r="BG722" s="229"/>
      <c r="BH722" s="229"/>
      <c r="BI722" s="108"/>
    </row>
    <row r="723" spans="1:61" ht="15">
      <c r="A723" s="177"/>
      <c r="B723" s="177"/>
      <c r="C723" s="177"/>
      <c r="D723" s="177"/>
      <c r="E723" s="177"/>
      <c r="F723" s="177"/>
      <c r="G723" s="177"/>
      <c r="H723" s="177"/>
      <c r="I723" s="177"/>
      <c r="J723" s="177"/>
      <c r="K723" s="177"/>
      <c r="L723" s="177"/>
      <c r="M723" s="177"/>
      <c r="N723" s="177"/>
      <c r="O723" s="177"/>
      <c r="P723" s="177"/>
      <c r="Q723" s="177"/>
      <c r="R723" s="177"/>
      <c r="S723" s="107"/>
      <c r="T723" s="521">
        <f t="shared" si="37"/>
        <v>0</v>
      </c>
      <c r="U723" s="177"/>
      <c r="V723" s="177"/>
      <c r="W723" s="177"/>
      <c r="X723" s="177"/>
      <c r="Y723" s="177"/>
      <c r="Z723" s="177"/>
      <c r="AA723" s="177"/>
      <c r="AB723" s="177"/>
      <c r="AC723" s="177"/>
      <c r="AD723" s="177"/>
      <c r="AE723" s="177"/>
      <c r="AF723" s="107"/>
      <c r="AG723" s="444">
        <f t="shared" si="38"/>
        <v>0</v>
      </c>
      <c r="AH723" s="177"/>
      <c r="AI723" s="177"/>
      <c r="AJ723" s="177"/>
      <c r="AK723" s="177"/>
      <c r="AL723" s="177"/>
      <c r="AM723" s="177"/>
      <c r="AN723" s="177"/>
      <c r="AO723" s="177"/>
      <c r="AP723" s="177"/>
      <c r="AQ723" s="177"/>
      <c r="AR723" s="177"/>
      <c r="AS723" s="107"/>
      <c r="AT723" s="444">
        <f t="shared" si="36"/>
        <v>0</v>
      </c>
      <c r="AU723" s="177"/>
      <c r="AV723" s="177"/>
      <c r="AW723" s="177"/>
      <c r="AX723" s="177"/>
      <c r="AY723" s="177"/>
      <c r="AZ723" s="177"/>
      <c r="BA723" s="177"/>
      <c r="BB723" s="177"/>
      <c r="BC723" s="177"/>
      <c r="BD723" s="177"/>
      <c r="BE723" s="228"/>
      <c r="BF723" s="237"/>
      <c r="BG723" s="229"/>
      <c r="BH723" s="229"/>
      <c r="BI723" s="108"/>
    </row>
    <row r="724" spans="1:61" ht="15">
      <c r="A724" s="177"/>
      <c r="B724" s="177"/>
      <c r="C724" s="177"/>
      <c r="D724" s="177"/>
      <c r="E724" s="177"/>
      <c r="F724" s="177"/>
      <c r="G724" s="177"/>
      <c r="H724" s="177"/>
      <c r="I724" s="177"/>
      <c r="J724" s="177"/>
      <c r="K724" s="177"/>
      <c r="L724" s="177"/>
      <c r="M724" s="177"/>
      <c r="N724" s="177"/>
      <c r="O724" s="177"/>
      <c r="P724" s="177"/>
      <c r="Q724" s="177"/>
      <c r="R724" s="177"/>
      <c r="S724" s="107"/>
      <c r="T724" s="521">
        <f t="shared" si="37"/>
        <v>0</v>
      </c>
      <c r="U724" s="177"/>
      <c r="V724" s="177"/>
      <c r="W724" s="177"/>
      <c r="X724" s="177"/>
      <c r="Y724" s="177"/>
      <c r="Z724" s="177"/>
      <c r="AA724" s="177"/>
      <c r="AB724" s="177"/>
      <c r="AC724" s="177"/>
      <c r="AD724" s="177"/>
      <c r="AE724" s="177"/>
      <c r="AF724" s="107"/>
      <c r="AG724" s="444">
        <f t="shared" si="38"/>
        <v>0</v>
      </c>
      <c r="AH724" s="177"/>
      <c r="AI724" s="177"/>
      <c r="AJ724" s="177"/>
      <c r="AK724" s="177"/>
      <c r="AL724" s="177"/>
      <c r="AM724" s="177"/>
      <c r="AN724" s="177"/>
      <c r="AO724" s="177"/>
      <c r="AP724" s="177"/>
      <c r="AQ724" s="177"/>
      <c r="AR724" s="177"/>
      <c r="AS724" s="107"/>
      <c r="AT724" s="444">
        <f t="shared" si="36"/>
        <v>0</v>
      </c>
      <c r="AU724" s="177"/>
      <c r="AV724" s="177"/>
      <c r="AW724" s="177"/>
      <c r="AX724" s="177"/>
      <c r="AY724" s="177"/>
      <c r="AZ724" s="177"/>
      <c r="BA724" s="177"/>
      <c r="BB724" s="177"/>
      <c r="BC724" s="177"/>
      <c r="BD724" s="177"/>
      <c r="BE724" s="228"/>
      <c r="BF724" s="237"/>
      <c r="BG724" s="229"/>
      <c r="BH724" s="229"/>
      <c r="BI724" s="108"/>
    </row>
    <row r="725" spans="1:61" ht="15">
      <c r="A725" s="177"/>
      <c r="B725" s="177"/>
      <c r="C725" s="177"/>
      <c r="D725" s="177"/>
      <c r="E725" s="177"/>
      <c r="F725" s="177"/>
      <c r="G725" s="177"/>
      <c r="H725" s="177"/>
      <c r="I725" s="177"/>
      <c r="J725" s="177"/>
      <c r="K725" s="177"/>
      <c r="L725" s="177"/>
      <c r="M725" s="177"/>
      <c r="N725" s="177"/>
      <c r="O725" s="177"/>
      <c r="P725" s="177"/>
      <c r="Q725" s="177"/>
      <c r="R725" s="177"/>
      <c r="S725" s="107"/>
      <c r="T725" s="521">
        <f t="shared" si="37"/>
        <v>0</v>
      </c>
      <c r="U725" s="177"/>
      <c r="V725" s="177"/>
      <c r="W725" s="177"/>
      <c r="X725" s="177"/>
      <c r="Y725" s="177"/>
      <c r="Z725" s="177"/>
      <c r="AA725" s="177"/>
      <c r="AB725" s="177"/>
      <c r="AC725" s="177"/>
      <c r="AD725" s="177"/>
      <c r="AE725" s="177"/>
      <c r="AF725" s="107"/>
      <c r="AG725" s="444">
        <f t="shared" si="38"/>
        <v>0</v>
      </c>
      <c r="AH725" s="177"/>
      <c r="AI725" s="177"/>
      <c r="AJ725" s="177"/>
      <c r="AK725" s="177"/>
      <c r="AL725" s="177"/>
      <c r="AM725" s="177"/>
      <c r="AN725" s="177"/>
      <c r="AO725" s="177"/>
      <c r="AP725" s="177"/>
      <c r="AQ725" s="177"/>
      <c r="AR725" s="177"/>
      <c r="AS725" s="107"/>
      <c r="AT725" s="444">
        <f t="shared" si="36"/>
        <v>0</v>
      </c>
      <c r="AU725" s="177"/>
      <c r="AV725" s="177"/>
      <c r="AW725" s="177"/>
      <c r="AX725" s="177"/>
      <c r="AY725" s="177"/>
      <c r="AZ725" s="177"/>
      <c r="BA725" s="177"/>
      <c r="BB725" s="177"/>
      <c r="BC725" s="177"/>
      <c r="BD725" s="177"/>
      <c r="BE725" s="228"/>
      <c r="BF725" s="237"/>
      <c r="BG725" s="229"/>
      <c r="BH725" s="229"/>
      <c r="BI725" s="108"/>
    </row>
    <row r="726" spans="1:61" ht="15">
      <c r="A726" s="177"/>
      <c r="B726" s="177"/>
      <c r="C726" s="177"/>
      <c r="D726" s="177"/>
      <c r="E726" s="177"/>
      <c r="F726" s="177"/>
      <c r="G726" s="177"/>
      <c r="H726" s="177"/>
      <c r="I726" s="177"/>
      <c r="J726" s="177"/>
      <c r="K726" s="177"/>
      <c r="L726" s="177"/>
      <c r="M726" s="177"/>
      <c r="N726" s="177"/>
      <c r="O726" s="177"/>
      <c r="P726" s="177"/>
      <c r="Q726" s="177"/>
      <c r="R726" s="177"/>
      <c r="S726" s="107"/>
      <c r="T726" s="521">
        <f t="shared" si="37"/>
        <v>0</v>
      </c>
      <c r="U726" s="177"/>
      <c r="V726" s="177"/>
      <c r="W726" s="177"/>
      <c r="X726" s="177"/>
      <c r="Y726" s="177"/>
      <c r="Z726" s="177"/>
      <c r="AA726" s="177"/>
      <c r="AB726" s="177"/>
      <c r="AC726" s="177"/>
      <c r="AD726" s="177"/>
      <c r="AE726" s="177"/>
      <c r="AF726" s="107"/>
      <c r="AG726" s="444">
        <f t="shared" si="38"/>
        <v>0</v>
      </c>
      <c r="AH726" s="177"/>
      <c r="AI726" s="177"/>
      <c r="AJ726" s="177"/>
      <c r="AK726" s="177"/>
      <c r="AL726" s="177"/>
      <c r="AM726" s="177"/>
      <c r="AN726" s="177"/>
      <c r="AO726" s="177"/>
      <c r="AP726" s="177"/>
      <c r="AQ726" s="177"/>
      <c r="AR726" s="177"/>
      <c r="AS726" s="107"/>
      <c r="AT726" s="444">
        <f t="shared" si="36"/>
        <v>0</v>
      </c>
      <c r="AU726" s="177"/>
      <c r="AV726" s="177"/>
      <c r="AW726" s="177"/>
      <c r="AX726" s="177"/>
      <c r="AY726" s="177"/>
      <c r="AZ726" s="177"/>
      <c r="BA726" s="177"/>
      <c r="BB726" s="177"/>
      <c r="BC726" s="177"/>
      <c r="BD726" s="177"/>
      <c r="BE726" s="228"/>
      <c r="BF726" s="237"/>
      <c r="BG726" s="229"/>
      <c r="BH726" s="229"/>
      <c r="BI726" s="108"/>
    </row>
    <row r="727" spans="1:61" ht="15">
      <c r="A727" s="177"/>
      <c r="B727" s="177"/>
      <c r="C727" s="177"/>
      <c r="D727" s="177"/>
      <c r="E727" s="177"/>
      <c r="F727" s="177"/>
      <c r="G727" s="177"/>
      <c r="H727" s="177"/>
      <c r="I727" s="177"/>
      <c r="J727" s="177"/>
      <c r="K727" s="177"/>
      <c r="L727" s="177"/>
      <c r="M727" s="177"/>
      <c r="N727" s="177"/>
      <c r="O727" s="177"/>
      <c r="P727" s="177"/>
      <c r="Q727" s="177"/>
      <c r="R727" s="177"/>
      <c r="S727" s="107"/>
      <c r="T727" s="521">
        <f t="shared" si="37"/>
        <v>0</v>
      </c>
      <c r="U727" s="177"/>
      <c r="V727" s="177"/>
      <c r="W727" s="177"/>
      <c r="X727" s="177"/>
      <c r="Y727" s="177"/>
      <c r="Z727" s="177"/>
      <c r="AA727" s="177"/>
      <c r="AB727" s="177"/>
      <c r="AC727" s="177"/>
      <c r="AD727" s="177"/>
      <c r="AE727" s="177"/>
      <c r="AF727" s="107"/>
      <c r="AG727" s="444">
        <f t="shared" si="38"/>
        <v>0</v>
      </c>
      <c r="AH727" s="177"/>
      <c r="AI727" s="177"/>
      <c r="AJ727" s="177"/>
      <c r="AK727" s="177"/>
      <c r="AL727" s="177"/>
      <c r="AM727" s="177"/>
      <c r="AN727" s="177"/>
      <c r="AO727" s="177"/>
      <c r="AP727" s="177"/>
      <c r="AQ727" s="177"/>
      <c r="AR727" s="177"/>
      <c r="AS727" s="107"/>
      <c r="AT727" s="444">
        <f t="shared" si="36"/>
        <v>0</v>
      </c>
      <c r="AU727" s="177"/>
      <c r="AV727" s="177"/>
      <c r="AW727" s="177"/>
      <c r="AX727" s="177"/>
      <c r="AY727" s="177"/>
      <c r="AZ727" s="177"/>
      <c r="BA727" s="177"/>
      <c r="BB727" s="177"/>
      <c r="BC727" s="177"/>
      <c r="BD727" s="177"/>
      <c r="BE727" s="228"/>
      <c r="BF727" s="237"/>
      <c r="BG727" s="229"/>
      <c r="BH727" s="229"/>
      <c r="BI727" s="108"/>
    </row>
    <row r="728" spans="1:61" ht="15">
      <c r="A728" s="177"/>
      <c r="B728" s="177"/>
      <c r="C728" s="177"/>
      <c r="D728" s="177"/>
      <c r="E728" s="177"/>
      <c r="F728" s="177"/>
      <c r="G728" s="177"/>
      <c r="H728" s="177"/>
      <c r="I728" s="177"/>
      <c r="J728" s="177"/>
      <c r="K728" s="177"/>
      <c r="L728" s="177"/>
      <c r="M728" s="177"/>
      <c r="N728" s="177"/>
      <c r="O728" s="177"/>
      <c r="P728" s="177"/>
      <c r="Q728" s="177"/>
      <c r="R728" s="177"/>
      <c r="S728" s="107"/>
      <c r="T728" s="521">
        <f t="shared" si="37"/>
        <v>0</v>
      </c>
      <c r="U728" s="177"/>
      <c r="V728" s="177"/>
      <c r="W728" s="177"/>
      <c r="X728" s="177"/>
      <c r="Y728" s="177"/>
      <c r="Z728" s="177"/>
      <c r="AA728" s="177"/>
      <c r="AB728" s="177"/>
      <c r="AC728" s="177"/>
      <c r="AD728" s="177"/>
      <c r="AE728" s="177"/>
      <c r="AF728" s="107"/>
      <c r="AG728" s="444">
        <f t="shared" si="38"/>
        <v>0</v>
      </c>
      <c r="AH728" s="177"/>
      <c r="AI728" s="177"/>
      <c r="AJ728" s="177"/>
      <c r="AK728" s="177"/>
      <c r="AL728" s="177"/>
      <c r="AM728" s="177"/>
      <c r="AN728" s="177"/>
      <c r="AO728" s="177"/>
      <c r="AP728" s="177"/>
      <c r="AQ728" s="177"/>
      <c r="AR728" s="177"/>
      <c r="AS728" s="107"/>
      <c r="AT728" s="444">
        <f t="shared" si="36"/>
        <v>0</v>
      </c>
      <c r="AU728" s="177"/>
      <c r="AV728" s="177"/>
      <c r="AW728" s="177"/>
      <c r="AX728" s="177"/>
      <c r="AY728" s="177"/>
      <c r="AZ728" s="177"/>
      <c r="BA728" s="177"/>
      <c r="BB728" s="177"/>
      <c r="BC728" s="177"/>
      <c r="BD728" s="177"/>
      <c r="BE728" s="228"/>
      <c r="BF728" s="237"/>
      <c r="BG728" s="229"/>
      <c r="BH728" s="229"/>
      <c r="BI728" s="108"/>
    </row>
    <row r="729" spans="1:61" ht="15">
      <c r="A729" s="177"/>
      <c r="B729" s="177"/>
      <c r="C729" s="177"/>
      <c r="D729" s="177"/>
      <c r="E729" s="177"/>
      <c r="F729" s="177"/>
      <c r="G729" s="177"/>
      <c r="H729" s="177"/>
      <c r="I729" s="177"/>
      <c r="J729" s="177"/>
      <c r="K729" s="177"/>
      <c r="L729" s="177"/>
      <c r="M729" s="177"/>
      <c r="N729" s="177"/>
      <c r="O729" s="177"/>
      <c r="P729" s="177"/>
      <c r="Q729" s="177"/>
      <c r="R729" s="177"/>
      <c r="S729" s="107"/>
      <c r="T729" s="521">
        <f t="shared" si="37"/>
        <v>0</v>
      </c>
      <c r="U729" s="177"/>
      <c r="V729" s="177"/>
      <c r="W729" s="177"/>
      <c r="X729" s="177"/>
      <c r="Y729" s="177"/>
      <c r="Z729" s="177"/>
      <c r="AA729" s="177"/>
      <c r="AB729" s="177"/>
      <c r="AC729" s="177"/>
      <c r="AD729" s="177"/>
      <c r="AE729" s="177"/>
      <c r="AF729" s="107"/>
      <c r="AG729" s="444">
        <f t="shared" si="38"/>
        <v>0</v>
      </c>
      <c r="AH729" s="177"/>
      <c r="AI729" s="177"/>
      <c r="AJ729" s="177"/>
      <c r="AK729" s="177"/>
      <c r="AL729" s="177"/>
      <c r="AM729" s="177"/>
      <c r="AN729" s="177"/>
      <c r="AO729" s="177"/>
      <c r="AP729" s="177"/>
      <c r="AQ729" s="177"/>
      <c r="AR729" s="177"/>
      <c r="AS729" s="107"/>
      <c r="AT729" s="444">
        <f t="shared" si="36"/>
        <v>0</v>
      </c>
      <c r="AU729" s="177"/>
      <c r="AV729" s="177"/>
      <c r="AW729" s="177"/>
      <c r="AX729" s="177"/>
      <c r="AY729" s="177"/>
      <c r="AZ729" s="177"/>
      <c r="BA729" s="177"/>
      <c r="BB729" s="177"/>
      <c r="BC729" s="177"/>
      <c r="BD729" s="177"/>
      <c r="BE729" s="228"/>
      <c r="BF729" s="237"/>
      <c r="BG729" s="229"/>
      <c r="BH729" s="229"/>
      <c r="BI729" s="108"/>
    </row>
    <row r="730" spans="1:61" ht="15">
      <c r="A730" s="177"/>
      <c r="B730" s="177"/>
      <c r="C730" s="177"/>
      <c r="D730" s="177"/>
      <c r="E730" s="177"/>
      <c r="F730" s="177"/>
      <c r="G730" s="177"/>
      <c r="H730" s="177"/>
      <c r="I730" s="177"/>
      <c r="J730" s="177"/>
      <c r="K730" s="177"/>
      <c r="L730" s="177"/>
      <c r="M730" s="177"/>
      <c r="N730" s="177"/>
      <c r="O730" s="177"/>
      <c r="P730" s="177"/>
      <c r="Q730" s="177"/>
      <c r="R730" s="177"/>
      <c r="S730" s="107"/>
      <c r="T730" s="521">
        <f t="shared" si="37"/>
        <v>0</v>
      </c>
      <c r="U730" s="177"/>
      <c r="V730" s="177"/>
      <c r="W730" s="177"/>
      <c r="X730" s="177"/>
      <c r="Y730" s="177"/>
      <c r="Z730" s="177"/>
      <c r="AA730" s="177"/>
      <c r="AB730" s="177"/>
      <c r="AC730" s="177"/>
      <c r="AD730" s="177"/>
      <c r="AE730" s="177"/>
      <c r="AF730" s="107"/>
      <c r="AG730" s="444">
        <f t="shared" si="38"/>
        <v>0</v>
      </c>
      <c r="AH730" s="177"/>
      <c r="AI730" s="177"/>
      <c r="AJ730" s="177"/>
      <c r="AK730" s="177"/>
      <c r="AL730" s="177"/>
      <c r="AM730" s="177"/>
      <c r="AN730" s="177"/>
      <c r="AO730" s="177"/>
      <c r="AP730" s="177"/>
      <c r="AQ730" s="177"/>
      <c r="AR730" s="177"/>
      <c r="AS730" s="107"/>
      <c r="AT730" s="444">
        <f t="shared" si="36"/>
        <v>0</v>
      </c>
      <c r="AU730" s="177"/>
      <c r="AV730" s="177"/>
      <c r="AW730" s="177"/>
      <c r="AX730" s="177"/>
      <c r="AY730" s="177"/>
      <c r="AZ730" s="177"/>
      <c r="BA730" s="177"/>
      <c r="BB730" s="177"/>
      <c r="BC730" s="177"/>
      <c r="BD730" s="177"/>
      <c r="BE730" s="228"/>
      <c r="BF730" s="237"/>
      <c r="BG730" s="229"/>
      <c r="BH730" s="229"/>
      <c r="BI730" s="108"/>
    </row>
    <row r="731" spans="1:61" ht="15">
      <c r="A731" s="177"/>
      <c r="B731" s="177"/>
      <c r="C731" s="177"/>
      <c r="D731" s="177"/>
      <c r="E731" s="177"/>
      <c r="F731" s="177"/>
      <c r="G731" s="177"/>
      <c r="H731" s="177"/>
      <c r="I731" s="177"/>
      <c r="J731" s="177"/>
      <c r="K731" s="177"/>
      <c r="L731" s="177"/>
      <c r="M731" s="177"/>
      <c r="N731" s="177"/>
      <c r="O731" s="177"/>
      <c r="P731" s="177"/>
      <c r="Q731" s="177"/>
      <c r="R731" s="177"/>
      <c r="S731" s="107"/>
      <c r="T731" s="521">
        <f t="shared" si="37"/>
        <v>0</v>
      </c>
      <c r="U731" s="177"/>
      <c r="V731" s="177"/>
      <c r="W731" s="177"/>
      <c r="X731" s="177"/>
      <c r="Y731" s="177"/>
      <c r="Z731" s="177"/>
      <c r="AA731" s="177"/>
      <c r="AB731" s="177"/>
      <c r="AC731" s="177"/>
      <c r="AD731" s="177"/>
      <c r="AE731" s="177"/>
      <c r="AF731" s="107"/>
      <c r="AG731" s="444">
        <f t="shared" si="38"/>
        <v>0</v>
      </c>
      <c r="AH731" s="177"/>
      <c r="AI731" s="177"/>
      <c r="AJ731" s="177"/>
      <c r="AK731" s="177"/>
      <c r="AL731" s="177"/>
      <c r="AM731" s="177"/>
      <c r="AN731" s="177"/>
      <c r="AO731" s="177"/>
      <c r="AP731" s="177"/>
      <c r="AQ731" s="177"/>
      <c r="AR731" s="177"/>
      <c r="AS731" s="107"/>
      <c r="AT731" s="444">
        <f t="shared" si="36"/>
        <v>0</v>
      </c>
      <c r="AU731" s="177"/>
      <c r="AV731" s="177"/>
      <c r="AW731" s="177"/>
      <c r="AX731" s="177"/>
      <c r="AY731" s="177"/>
      <c r="AZ731" s="177"/>
      <c r="BA731" s="177"/>
      <c r="BB731" s="177"/>
      <c r="BC731" s="177"/>
      <c r="BD731" s="177"/>
      <c r="BE731" s="228"/>
      <c r="BF731" s="237"/>
      <c r="BG731" s="229"/>
      <c r="BH731" s="229"/>
      <c r="BI731" s="108"/>
    </row>
    <row r="732" spans="1:61" ht="15">
      <c r="A732" s="177"/>
      <c r="B732" s="177"/>
      <c r="C732" s="177"/>
      <c r="D732" s="177"/>
      <c r="E732" s="177"/>
      <c r="F732" s="177"/>
      <c r="G732" s="177"/>
      <c r="H732" s="177"/>
      <c r="I732" s="177"/>
      <c r="J732" s="177"/>
      <c r="K732" s="177"/>
      <c r="L732" s="177"/>
      <c r="M732" s="177"/>
      <c r="N732" s="177"/>
      <c r="O732" s="177"/>
      <c r="P732" s="177"/>
      <c r="Q732" s="177"/>
      <c r="R732" s="177"/>
      <c r="S732" s="107"/>
      <c r="T732" s="521">
        <f t="shared" si="37"/>
        <v>0</v>
      </c>
      <c r="U732" s="177"/>
      <c r="V732" s="177"/>
      <c r="W732" s="177"/>
      <c r="X732" s="177"/>
      <c r="Y732" s="177"/>
      <c r="Z732" s="177"/>
      <c r="AA732" s="177"/>
      <c r="AB732" s="177"/>
      <c r="AC732" s="177"/>
      <c r="AD732" s="177"/>
      <c r="AE732" s="177"/>
      <c r="AF732" s="107"/>
      <c r="AG732" s="444">
        <f t="shared" si="38"/>
        <v>0</v>
      </c>
      <c r="AH732" s="177"/>
      <c r="AI732" s="177"/>
      <c r="AJ732" s="177"/>
      <c r="AK732" s="177"/>
      <c r="AL732" s="177"/>
      <c r="AM732" s="177"/>
      <c r="AN732" s="177"/>
      <c r="AO732" s="177"/>
      <c r="AP732" s="177"/>
      <c r="AQ732" s="177"/>
      <c r="AR732" s="177"/>
      <c r="AS732" s="107"/>
      <c r="AT732" s="444">
        <f t="shared" si="36"/>
        <v>0</v>
      </c>
      <c r="AU732" s="177"/>
      <c r="AV732" s="177"/>
      <c r="AW732" s="177"/>
      <c r="AX732" s="177"/>
      <c r="AY732" s="177"/>
      <c r="AZ732" s="177"/>
      <c r="BA732" s="177"/>
      <c r="BB732" s="177"/>
      <c r="BC732" s="177"/>
      <c r="BD732" s="177"/>
      <c r="BE732" s="228"/>
      <c r="BF732" s="237"/>
      <c r="BG732" s="229"/>
      <c r="BH732" s="229"/>
      <c r="BI732" s="108"/>
    </row>
    <row r="733" spans="1:61" ht="15">
      <c r="A733" s="177"/>
      <c r="B733" s="177"/>
      <c r="C733" s="177"/>
      <c r="D733" s="177"/>
      <c r="E733" s="177"/>
      <c r="F733" s="177"/>
      <c r="G733" s="177"/>
      <c r="H733" s="177"/>
      <c r="I733" s="177"/>
      <c r="J733" s="177"/>
      <c r="K733" s="177"/>
      <c r="L733" s="177"/>
      <c r="M733" s="177"/>
      <c r="N733" s="177"/>
      <c r="O733" s="177"/>
      <c r="P733" s="177"/>
      <c r="Q733" s="177"/>
      <c r="R733" s="177"/>
      <c r="S733" s="107"/>
      <c r="T733" s="521">
        <f t="shared" si="37"/>
        <v>0</v>
      </c>
      <c r="U733" s="177"/>
      <c r="V733" s="177"/>
      <c r="W733" s="177"/>
      <c r="X733" s="177"/>
      <c r="Y733" s="177"/>
      <c r="Z733" s="177"/>
      <c r="AA733" s="177"/>
      <c r="AB733" s="177"/>
      <c r="AC733" s="177"/>
      <c r="AD733" s="177"/>
      <c r="AE733" s="177"/>
      <c r="AF733" s="107"/>
      <c r="AG733" s="444">
        <f t="shared" si="38"/>
        <v>0</v>
      </c>
      <c r="AH733" s="177"/>
      <c r="AI733" s="177"/>
      <c r="AJ733" s="177"/>
      <c r="AK733" s="177"/>
      <c r="AL733" s="177"/>
      <c r="AM733" s="177"/>
      <c r="AN733" s="177"/>
      <c r="AO733" s="177"/>
      <c r="AP733" s="177"/>
      <c r="AQ733" s="177"/>
      <c r="AR733" s="177"/>
      <c r="AS733" s="107"/>
      <c r="AT733" s="444">
        <f t="shared" si="36"/>
        <v>0</v>
      </c>
      <c r="AU733" s="177"/>
      <c r="AV733" s="177"/>
      <c r="AW733" s="177"/>
      <c r="AX733" s="177"/>
      <c r="AY733" s="177"/>
      <c r="AZ733" s="177"/>
      <c r="BA733" s="177"/>
      <c r="BB733" s="177"/>
      <c r="BC733" s="177"/>
      <c r="BD733" s="177"/>
      <c r="BE733" s="228"/>
      <c r="BF733" s="237"/>
      <c r="BG733" s="229"/>
      <c r="BH733" s="229"/>
      <c r="BI733" s="108"/>
    </row>
    <row r="734" spans="1:61" ht="15">
      <c r="A734" s="177"/>
      <c r="B734" s="177"/>
      <c r="C734" s="177"/>
      <c r="D734" s="177"/>
      <c r="E734" s="177"/>
      <c r="F734" s="177"/>
      <c r="G734" s="177"/>
      <c r="H734" s="177"/>
      <c r="I734" s="177"/>
      <c r="J734" s="177"/>
      <c r="K734" s="177"/>
      <c r="L734" s="177"/>
      <c r="M734" s="177"/>
      <c r="N734" s="177"/>
      <c r="O734" s="177"/>
      <c r="P734" s="177"/>
      <c r="Q734" s="177"/>
      <c r="R734" s="177"/>
      <c r="S734" s="107"/>
      <c r="T734" s="521">
        <f t="shared" si="37"/>
        <v>0</v>
      </c>
      <c r="U734" s="177"/>
      <c r="V734" s="177"/>
      <c r="W734" s="177"/>
      <c r="X734" s="177"/>
      <c r="Y734" s="177"/>
      <c r="Z734" s="177"/>
      <c r="AA734" s="177"/>
      <c r="AB734" s="177"/>
      <c r="AC734" s="177"/>
      <c r="AD734" s="177"/>
      <c r="AE734" s="177"/>
      <c r="AF734" s="107"/>
      <c r="AG734" s="444">
        <f t="shared" si="38"/>
        <v>0</v>
      </c>
      <c r="AH734" s="177"/>
      <c r="AI734" s="177"/>
      <c r="AJ734" s="177"/>
      <c r="AK734" s="177"/>
      <c r="AL734" s="177"/>
      <c r="AM734" s="177"/>
      <c r="AN734" s="177"/>
      <c r="AO734" s="177"/>
      <c r="AP734" s="177"/>
      <c r="AQ734" s="177"/>
      <c r="AR734" s="177"/>
      <c r="AS734" s="107"/>
      <c r="AT734" s="444">
        <f t="shared" si="36"/>
        <v>0</v>
      </c>
      <c r="AU734" s="177"/>
      <c r="AV734" s="177"/>
      <c r="AW734" s="177"/>
      <c r="AX734" s="177"/>
      <c r="AY734" s="177"/>
      <c r="AZ734" s="177"/>
      <c r="BA734" s="177"/>
      <c r="BB734" s="177"/>
      <c r="BC734" s="177"/>
      <c r="BD734" s="177"/>
      <c r="BE734" s="228"/>
      <c r="BF734" s="237"/>
      <c r="BG734" s="229"/>
      <c r="BH734" s="229"/>
      <c r="BI734" s="108"/>
    </row>
    <row r="735" spans="1:61" ht="15">
      <c r="A735" s="177"/>
      <c r="B735" s="177"/>
      <c r="C735" s="177"/>
      <c r="D735" s="177"/>
      <c r="E735" s="177"/>
      <c r="F735" s="177"/>
      <c r="G735" s="177"/>
      <c r="H735" s="177"/>
      <c r="I735" s="177"/>
      <c r="J735" s="177"/>
      <c r="K735" s="177"/>
      <c r="L735" s="177"/>
      <c r="M735" s="177"/>
      <c r="N735" s="177"/>
      <c r="O735" s="177"/>
      <c r="P735" s="177"/>
      <c r="Q735" s="177"/>
      <c r="R735" s="177"/>
      <c r="S735" s="107"/>
      <c r="T735" s="521">
        <f t="shared" si="37"/>
        <v>0</v>
      </c>
      <c r="U735" s="177"/>
      <c r="V735" s="177"/>
      <c r="W735" s="177"/>
      <c r="X735" s="177"/>
      <c r="Y735" s="177"/>
      <c r="Z735" s="177"/>
      <c r="AA735" s="177"/>
      <c r="AB735" s="177"/>
      <c r="AC735" s="177"/>
      <c r="AD735" s="177"/>
      <c r="AE735" s="177"/>
      <c r="AF735" s="107"/>
      <c r="AG735" s="444">
        <f t="shared" si="38"/>
        <v>0</v>
      </c>
      <c r="AH735" s="177"/>
      <c r="AI735" s="177"/>
      <c r="AJ735" s="177"/>
      <c r="AK735" s="177"/>
      <c r="AL735" s="177"/>
      <c r="AM735" s="177"/>
      <c r="AN735" s="177"/>
      <c r="AO735" s="177"/>
      <c r="AP735" s="177"/>
      <c r="AQ735" s="177"/>
      <c r="AR735" s="177"/>
      <c r="AS735" s="107"/>
      <c r="AT735" s="444">
        <f t="shared" si="36"/>
        <v>0</v>
      </c>
      <c r="AU735" s="177"/>
      <c r="AV735" s="177"/>
      <c r="AW735" s="177"/>
      <c r="AX735" s="177"/>
      <c r="AY735" s="177"/>
      <c r="AZ735" s="177"/>
      <c r="BA735" s="177"/>
      <c r="BB735" s="177"/>
      <c r="BC735" s="177"/>
      <c r="BD735" s="177"/>
      <c r="BE735" s="228"/>
      <c r="BF735" s="237"/>
      <c r="BG735" s="229"/>
      <c r="BH735" s="229"/>
      <c r="BI735" s="108"/>
    </row>
    <row r="736" spans="1:61" ht="15">
      <c r="A736" s="177"/>
      <c r="B736" s="177"/>
      <c r="C736" s="177"/>
      <c r="D736" s="177"/>
      <c r="E736" s="177"/>
      <c r="F736" s="177"/>
      <c r="G736" s="177"/>
      <c r="H736" s="177"/>
      <c r="I736" s="177"/>
      <c r="J736" s="177"/>
      <c r="K736" s="177"/>
      <c r="L736" s="177"/>
      <c r="M736" s="177"/>
      <c r="N736" s="177"/>
      <c r="O736" s="177"/>
      <c r="P736" s="177"/>
      <c r="Q736" s="177"/>
      <c r="R736" s="177"/>
      <c r="S736" s="107"/>
      <c r="T736" s="521">
        <f t="shared" si="37"/>
        <v>0</v>
      </c>
      <c r="U736" s="177"/>
      <c r="V736" s="177"/>
      <c r="W736" s="177"/>
      <c r="X736" s="177"/>
      <c r="Y736" s="177"/>
      <c r="Z736" s="177"/>
      <c r="AA736" s="177"/>
      <c r="AB736" s="177"/>
      <c r="AC736" s="177"/>
      <c r="AD736" s="177"/>
      <c r="AE736" s="177"/>
      <c r="AF736" s="107"/>
      <c r="AG736" s="444">
        <f t="shared" si="38"/>
        <v>0</v>
      </c>
      <c r="AH736" s="177"/>
      <c r="AI736" s="177"/>
      <c r="AJ736" s="177"/>
      <c r="AK736" s="177"/>
      <c r="AL736" s="177"/>
      <c r="AM736" s="177"/>
      <c r="AN736" s="177"/>
      <c r="AO736" s="177"/>
      <c r="AP736" s="177"/>
      <c r="AQ736" s="177"/>
      <c r="AR736" s="177"/>
      <c r="AS736" s="107"/>
      <c r="AT736" s="444">
        <f t="shared" si="36"/>
        <v>0</v>
      </c>
      <c r="AU736" s="177"/>
      <c r="AV736" s="177"/>
      <c r="AW736" s="177"/>
      <c r="AX736" s="177"/>
      <c r="AY736" s="177"/>
      <c r="AZ736" s="177"/>
      <c r="BA736" s="177"/>
      <c r="BB736" s="177"/>
      <c r="BC736" s="177"/>
      <c r="BD736" s="177"/>
      <c r="BE736" s="228"/>
      <c r="BF736" s="237"/>
      <c r="BG736" s="229"/>
      <c r="BH736" s="229"/>
      <c r="BI736" s="108"/>
    </row>
    <row r="737" spans="1:61" ht="15">
      <c r="A737" s="177"/>
      <c r="B737" s="177"/>
      <c r="C737" s="177"/>
      <c r="D737" s="177"/>
      <c r="E737" s="177"/>
      <c r="F737" s="177"/>
      <c r="G737" s="177"/>
      <c r="H737" s="177"/>
      <c r="I737" s="177"/>
      <c r="J737" s="177"/>
      <c r="K737" s="177"/>
      <c r="L737" s="177"/>
      <c r="M737" s="177"/>
      <c r="N737" s="177"/>
      <c r="O737" s="177"/>
      <c r="P737" s="177"/>
      <c r="Q737" s="177"/>
      <c r="R737" s="177"/>
      <c r="S737" s="107"/>
      <c r="T737" s="521">
        <f t="shared" si="37"/>
        <v>0</v>
      </c>
      <c r="U737" s="177"/>
      <c r="V737" s="177"/>
      <c r="W737" s="177"/>
      <c r="X737" s="177"/>
      <c r="Y737" s="177"/>
      <c r="Z737" s="177"/>
      <c r="AA737" s="177"/>
      <c r="AB737" s="177"/>
      <c r="AC737" s="177"/>
      <c r="AD737" s="177"/>
      <c r="AE737" s="177"/>
      <c r="AF737" s="107"/>
      <c r="AG737" s="444">
        <f t="shared" si="38"/>
        <v>0</v>
      </c>
      <c r="AH737" s="177"/>
      <c r="AI737" s="177"/>
      <c r="AJ737" s="177"/>
      <c r="AK737" s="177"/>
      <c r="AL737" s="177"/>
      <c r="AM737" s="177"/>
      <c r="AN737" s="177"/>
      <c r="AO737" s="177"/>
      <c r="AP737" s="177"/>
      <c r="AQ737" s="177"/>
      <c r="AR737" s="177"/>
      <c r="AS737" s="107"/>
      <c r="AT737" s="444">
        <f t="shared" si="36"/>
        <v>0</v>
      </c>
      <c r="AU737" s="177"/>
      <c r="AV737" s="177"/>
      <c r="AW737" s="177"/>
      <c r="AX737" s="177"/>
      <c r="AY737" s="177"/>
      <c r="AZ737" s="177"/>
      <c r="BA737" s="177"/>
      <c r="BB737" s="177"/>
      <c r="BC737" s="177"/>
      <c r="BD737" s="177"/>
      <c r="BE737" s="228"/>
      <c r="BF737" s="237"/>
      <c r="BG737" s="229"/>
      <c r="BH737" s="229"/>
      <c r="BI737" s="108"/>
    </row>
    <row r="738" spans="1:61" ht="15">
      <c r="A738" s="177"/>
      <c r="B738" s="177"/>
      <c r="C738" s="177"/>
      <c r="D738" s="177"/>
      <c r="E738" s="177"/>
      <c r="F738" s="177"/>
      <c r="G738" s="177"/>
      <c r="H738" s="177"/>
      <c r="I738" s="177"/>
      <c r="J738" s="177"/>
      <c r="K738" s="177"/>
      <c r="L738" s="177"/>
      <c r="M738" s="177"/>
      <c r="N738" s="177"/>
      <c r="O738" s="177"/>
      <c r="P738" s="177"/>
      <c r="Q738" s="177"/>
      <c r="R738" s="177"/>
      <c r="S738" s="107"/>
      <c r="T738" s="521">
        <f t="shared" si="37"/>
        <v>0</v>
      </c>
      <c r="U738" s="177"/>
      <c r="V738" s="177"/>
      <c r="W738" s="177"/>
      <c r="X738" s="177"/>
      <c r="Y738" s="177"/>
      <c r="Z738" s="177"/>
      <c r="AA738" s="177"/>
      <c r="AB738" s="177"/>
      <c r="AC738" s="177"/>
      <c r="AD738" s="177"/>
      <c r="AE738" s="177"/>
      <c r="AF738" s="107"/>
      <c r="AG738" s="444">
        <f t="shared" si="38"/>
        <v>0</v>
      </c>
      <c r="AH738" s="177"/>
      <c r="AI738" s="177"/>
      <c r="AJ738" s="177"/>
      <c r="AK738" s="177"/>
      <c r="AL738" s="177"/>
      <c r="AM738" s="177"/>
      <c r="AN738" s="177"/>
      <c r="AO738" s="177"/>
      <c r="AP738" s="177"/>
      <c r="AQ738" s="177"/>
      <c r="AR738" s="177"/>
      <c r="AS738" s="107"/>
      <c r="AT738" s="444">
        <f t="shared" si="36"/>
        <v>0</v>
      </c>
      <c r="AU738" s="177"/>
      <c r="AV738" s="177"/>
      <c r="AW738" s="177"/>
      <c r="AX738" s="177"/>
      <c r="AY738" s="177"/>
      <c r="AZ738" s="177"/>
      <c r="BA738" s="177"/>
      <c r="BB738" s="177"/>
      <c r="BC738" s="177"/>
      <c r="BD738" s="177"/>
      <c r="BE738" s="228"/>
      <c r="BF738" s="237"/>
      <c r="BG738" s="229"/>
      <c r="BH738" s="229"/>
      <c r="BI738" s="108"/>
    </row>
    <row r="739" spans="1:61" ht="15">
      <c r="A739" s="177"/>
      <c r="B739" s="177"/>
      <c r="C739" s="177"/>
      <c r="D739" s="177"/>
      <c r="E739" s="177"/>
      <c r="F739" s="177"/>
      <c r="G739" s="177"/>
      <c r="H739" s="177"/>
      <c r="I739" s="177"/>
      <c r="J739" s="177"/>
      <c r="K739" s="177"/>
      <c r="L739" s="177"/>
      <c r="M739" s="177"/>
      <c r="N739" s="177"/>
      <c r="O739" s="177"/>
      <c r="P739" s="177"/>
      <c r="Q739" s="177"/>
      <c r="R739" s="177"/>
      <c r="S739" s="107"/>
      <c r="T739" s="521">
        <f t="shared" si="37"/>
        <v>0</v>
      </c>
      <c r="U739" s="177"/>
      <c r="V739" s="177"/>
      <c r="W739" s="177"/>
      <c r="X739" s="177"/>
      <c r="Y739" s="177"/>
      <c r="Z739" s="177"/>
      <c r="AA739" s="177"/>
      <c r="AB739" s="177"/>
      <c r="AC739" s="177"/>
      <c r="AD739" s="177"/>
      <c r="AE739" s="177"/>
      <c r="AF739" s="107"/>
      <c r="AG739" s="444">
        <f t="shared" si="38"/>
        <v>0</v>
      </c>
      <c r="AH739" s="177"/>
      <c r="AI739" s="177"/>
      <c r="AJ739" s="177"/>
      <c r="AK739" s="177"/>
      <c r="AL739" s="177"/>
      <c r="AM739" s="177"/>
      <c r="AN739" s="177"/>
      <c r="AO739" s="177"/>
      <c r="AP739" s="177"/>
      <c r="AQ739" s="177"/>
      <c r="AR739" s="177"/>
      <c r="AS739" s="107"/>
      <c r="AT739" s="444">
        <f t="shared" si="36"/>
        <v>0</v>
      </c>
      <c r="AU739" s="177"/>
      <c r="AV739" s="177"/>
      <c r="AW739" s="177"/>
      <c r="AX739" s="177"/>
      <c r="AY739" s="177"/>
      <c r="AZ739" s="177"/>
      <c r="BA739" s="177"/>
      <c r="BB739" s="177"/>
      <c r="BC739" s="177"/>
      <c r="BD739" s="177"/>
      <c r="BE739" s="228"/>
      <c r="BF739" s="237"/>
      <c r="BG739" s="229"/>
      <c r="BH739" s="229"/>
      <c r="BI739" s="108"/>
    </row>
    <row r="740" spans="1:61" ht="15">
      <c r="A740" s="177"/>
      <c r="B740" s="177"/>
      <c r="C740" s="177"/>
      <c r="D740" s="177"/>
      <c r="E740" s="177"/>
      <c r="F740" s="177"/>
      <c r="G740" s="177"/>
      <c r="H740" s="177"/>
      <c r="I740" s="177"/>
      <c r="J740" s="177"/>
      <c r="K740" s="177"/>
      <c r="L740" s="177"/>
      <c r="M740" s="177"/>
      <c r="N740" s="177"/>
      <c r="O740" s="177"/>
      <c r="P740" s="177"/>
      <c r="Q740" s="177"/>
      <c r="R740" s="177"/>
      <c r="S740" s="107"/>
      <c r="T740" s="521">
        <f t="shared" si="37"/>
        <v>0</v>
      </c>
      <c r="U740" s="177"/>
      <c r="V740" s="177"/>
      <c r="W740" s="177"/>
      <c r="X740" s="177"/>
      <c r="Y740" s="177"/>
      <c r="Z740" s="177"/>
      <c r="AA740" s="177"/>
      <c r="AB740" s="177"/>
      <c r="AC740" s="177"/>
      <c r="AD740" s="177"/>
      <c r="AE740" s="177"/>
      <c r="AF740" s="107"/>
      <c r="AG740" s="444">
        <f t="shared" si="38"/>
        <v>0</v>
      </c>
      <c r="AH740" s="177"/>
      <c r="AI740" s="177"/>
      <c r="AJ740" s="177"/>
      <c r="AK740" s="177"/>
      <c r="AL740" s="177"/>
      <c r="AM740" s="177"/>
      <c r="AN740" s="177"/>
      <c r="AO740" s="177"/>
      <c r="AP740" s="177"/>
      <c r="AQ740" s="177"/>
      <c r="AR740" s="177"/>
      <c r="AS740" s="107"/>
      <c r="AT740" s="444">
        <f t="shared" si="36"/>
        <v>0</v>
      </c>
      <c r="AU740" s="177"/>
      <c r="AV740" s="177"/>
      <c r="AW740" s="177"/>
      <c r="AX740" s="177"/>
      <c r="AY740" s="177"/>
      <c r="AZ740" s="177"/>
      <c r="BA740" s="177"/>
      <c r="BB740" s="177"/>
      <c r="BC740" s="177"/>
      <c r="BD740" s="177"/>
      <c r="BE740" s="228"/>
      <c r="BF740" s="237"/>
      <c r="BG740" s="229"/>
      <c r="BH740" s="229"/>
      <c r="BI740" s="108"/>
    </row>
    <row r="741" spans="1:61" ht="15">
      <c r="A741" s="177"/>
      <c r="B741" s="177"/>
      <c r="C741" s="177"/>
      <c r="D741" s="177"/>
      <c r="E741" s="177"/>
      <c r="F741" s="177"/>
      <c r="G741" s="177"/>
      <c r="H741" s="177"/>
      <c r="I741" s="177"/>
      <c r="J741" s="177"/>
      <c r="K741" s="177"/>
      <c r="L741" s="177"/>
      <c r="M741" s="177"/>
      <c r="N741" s="177"/>
      <c r="O741" s="177"/>
      <c r="P741" s="177"/>
      <c r="Q741" s="177"/>
      <c r="R741" s="177"/>
      <c r="S741" s="107"/>
      <c r="T741" s="521">
        <f t="shared" si="37"/>
        <v>0</v>
      </c>
      <c r="U741" s="177"/>
      <c r="V741" s="177"/>
      <c r="W741" s="177"/>
      <c r="X741" s="177"/>
      <c r="Y741" s="177"/>
      <c r="Z741" s="177"/>
      <c r="AA741" s="177"/>
      <c r="AB741" s="177"/>
      <c r="AC741" s="177"/>
      <c r="AD741" s="177"/>
      <c r="AE741" s="177"/>
      <c r="AF741" s="107"/>
      <c r="AG741" s="444">
        <f t="shared" si="38"/>
        <v>0</v>
      </c>
      <c r="AH741" s="177"/>
      <c r="AI741" s="177"/>
      <c r="AJ741" s="177"/>
      <c r="AK741" s="177"/>
      <c r="AL741" s="177"/>
      <c r="AM741" s="177"/>
      <c r="AN741" s="177"/>
      <c r="AO741" s="177"/>
      <c r="AP741" s="177"/>
      <c r="AQ741" s="177"/>
      <c r="AR741" s="177"/>
      <c r="AS741" s="107"/>
      <c r="AT741" s="444">
        <f t="shared" si="36"/>
        <v>0</v>
      </c>
      <c r="AU741" s="177"/>
      <c r="AV741" s="177"/>
      <c r="AW741" s="177"/>
      <c r="AX741" s="177"/>
      <c r="AY741" s="177"/>
      <c r="AZ741" s="177"/>
      <c r="BA741" s="177"/>
      <c r="BB741" s="177"/>
      <c r="BC741" s="177"/>
      <c r="BD741" s="177"/>
      <c r="BE741" s="228"/>
      <c r="BF741" s="237"/>
      <c r="BG741" s="229"/>
      <c r="BH741" s="229"/>
      <c r="BI741" s="108"/>
    </row>
    <row r="742" spans="1:61" ht="15">
      <c r="A742" s="177"/>
      <c r="B742" s="177"/>
      <c r="C742" s="177"/>
      <c r="D742" s="177"/>
      <c r="E742" s="177"/>
      <c r="F742" s="177"/>
      <c r="G742" s="177"/>
      <c r="H742" s="177"/>
      <c r="I742" s="177"/>
      <c r="J742" s="177"/>
      <c r="K742" s="177"/>
      <c r="L742" s="177"/>
      <c r="M742" s="177"/>
      <c r="N742" s="177"/>
      <c r="O742" s="177"/>
      <c r="P742" s="177"/>
      <c r="Q742" s="177"/>
      <c r="R742" s="177"/>
      <c r="S742" s="107"/>
      <c r="T742" s="521">
        <f t="shared" si="37"/>
        <v>0</v>
      </c>
      <c r="U742" s="177"/>
      <c r="V742" s="177"/>
      <c r="W742" s="177"/>
      <c r="X742" s="177"/>
      <c r="Y742" s="177"/>
      <c r="Z742" s="177"/>
      <c r="AA742" s="177"/>
      <c r="AB742" s="177"/>
      <c r="AC742" s="177"/>
      <c r="AD742" s="177"/>
      <c r="AE742" s="177"/>
      <c r="AF742" s="107"/>
      <c r="AG742" s="444">
        <f t="shared" si="38"/>
        <v>0</v>
      </c>
      <c r="AH742" s="177"/>
      <c r="AI742" s="177"/>
      <c r="AJ742" s="177"/>
      <c r="AK742" s="177"/>
      <c r="AL742" s="177"/>
      <c r="AM742" s="177"/>
      <c r="AN742" s="177"/>
      <c r="AO742" s="177"/>
      <c r="AP742" s="177"/>
      <c r="AQ742" s="177"/>
      <c r="AR742" s="177"/>
      <c r="AS742" s="107"/>
      <c r="AT742" s="444">
        <f t="shared" si="36"/>
        <v>0</v>
      </c>
      <c r="AU742" s="177"/>
      <c r="AV742" s="177"/>
      <c r="AW742" s="177"/>
      <c r="AX742" s="177"/>
      <c r="AY742" s="177"/>
      <c r="AZ742" s="177"/>
      <c r="BA742" s="177"/>
      <c r="BB742" s="177"/>
      <c r="BC742" s="177"/>
      <c r="BD742" s="177"/>
      <c r="BE742" s="228"/>
      <c r="BF742" s="237"/>
      <c r="BG742" s="229"/>
      <c r="BH742" s="229"/>
      <c r="BI742" s="108"/>
    </row>
    <row r="743" spans="1:61" ht="15">
      <c r="A743" s="177"/>
      <c r="B743" s="177"/>
      <c r="C743" s="177"/>
      <c r="D743" s="177"/>
      <c r="E743" s="177"/>
      <c r="F743" s="177"/>
      <c r="G743" s="177"/>
      <c r="H743" s="177"/>
      <c r="I743" s="177"/>
      <c r="J743" s="177"/>
      <c r="K743" s="177"/>
      <c r="L743" s="177"/>
      <c r="M743" s="177"/>
      <c r="N743" s="177"/>
      <c r="O743" s="177"/>
      <c r="P743" s="177"/>
      <c r="Q743" s="177"/>
      <c r="R743" s="177"/>
      <c r="S743" s="107"/>
      <c r="T743" s="521">
        <f t="shared" si="37"/>
        <v>0</v>
      </c>
      <c r="U743" s="177"/>
      <c r="V743" s="177"/>
      <c r="W743" s="177"/>
      <c r="X743" s="177"/>
      <c r="Y743" s="177"/>
      <c r="Z743" s="177"/>
      <c r="AA743" s="177"/>
      <c r="AB743" s="177"/>
      <c r="AC743" s="177"/>
      <c r="AD743" s="177"/>
      <c r="AE743" s="177"/>
      <c r="AF743" s="107"/>
      <c r="AG743" s="444">
        <f t="shared" si="38"/>
        <v>0</v>
      </c>
      <c r="AH743" s="177"/>
      <c r="AI743" s="177"/>
      <c r="AJ743" s="177"/>
      <c r="AK743" s="177"/>
      <c r="AL743" s="177"/>
      <c r="AM743" s="177"/>
      <c r="AN743" s="177"/>
      <c r="AO743" s="177"/>
      <c r="AP743" s="177"/>
      <c r="AQ743" s="177"/>
      <c r="AR743" s="177"/>
      <c r="AS743" s="107"/>
      <c r="AT743" s="444">
        <f t="shared" si="36"/>
        <v>0</v>
      </c>
      <c r="AU743" s="177"/>
      <c r="AV743" s="177"/>
      <c r="AW743" s="177"/>
      <c r="AX743" s="177"/>
      <c r="AY743" s="177"/>
      <c r="AZ743" s="177"/>
      <c r="BA743" s="177"/>
      <c r="BB743" s="177"/>
      <c r="BC743" s="177"/>
      <c r="BD743" s="177"/>
      <c r="BE743" s="228"/>
      <c r="BF743" s="237"/>
      <c r="BG743" s="229"/>
      <c r="BH743" s="229"/>
      <c r="BI743" s="108"/>
    </row>
    <row r="744" spans="1:61" ht="15">
      <c r="A744" s="177"/>
      <c r="B744" s="177"/>
      <c r="C744" s="177"/>
      <c r="D744" s="177"/>
      <c r="E744" s="177"/>
      <c r="F744" s="177"/>
      <c r="G744" s="177"/>
      <c r="H744" s="177"/>
      <c r="I744" s="177"/>
      <c r="J744" s="177"/>
      <c r="K744" s="177"/>
      <c r="L744" s="177"/>
      <c r="M744" s="177"/>
      <c r="N744" s="177"/>
      <c r="O744" s="177"/>
      <c r="P744" s="177"/>
      <c r="Q744" s="177"/>
      <c r="R744" s="177"/>
      <c r="S744" s="107"/>
      <c r="T744" s="521">
        <f t="shared" si="37"/>
        <v>0</v>
      </c>
      <c r="U744" s="177"/>
      <c r="V744" s="177"/>
      <c r="W744" s="177"/>
      <c r="X744" s="177"/>
      <c r="Y744" s="177"/>
      <c r="Z744" s="177"/>
      <c r="AA744" s="177"/>
      <c r="AB744" s="177"/>
      <c r="AC744" s="177"/>
      <c r="AD744" s="177"/>
      <c r="AE744" s="177"/>
      <c r="AF744" s="107"/>
      <c r="AG744" s="444">
        <f t="shared" si="38"/>
        <v>0</v>
      </c>
      <c r="AH744" s="177"/>
      <c r="AI744" s="177"/>
      <c r="AJ744" s="177"/>
      <c r="AK744" s="177"/>
      <c r="AL744" s="177"/>
      <c r="AM744" s="177"/>
      <c r="AN744" s="177"/>
      <c r="AO744" s="177"/>
      <c r="AP744" s="177"/>
      <c r="AQ744" s="177"/>
      <c r="AR744" s="177"/>
      <c r="AS744" s="107"/>
      <c r="AT744" s="444">
        <f t="shared" si="36"/>
        <v>0</v>
      </c>
      <c r="AU744" s="177"/>
      <c r="AV744" s="177"/>
      <c r="AW744" s="177"/>
      <c r="AX744" s="177"/>
      <c r="AY744" s="177"/>
      <c r="AZ744" s="177"/>
      <c r="BA744" s="177"/>
      <c r="BB744" s="177"/>
      <c r="BC744" s="177"/>
      <c r="BD744" s="177"/>
      <c r="BE744" s="228"/>
      <c r="BF744" s="237"/>
      <c r="BG744" s="229"/>
      <c r="BH744" s="229"/>
      <c r="BI744" s="108"/>
    </row>
    <row r="745" spans="1:61" ht="15">
      <c r="A745" s="177"/>
      <c r="B745" s="177"/>
      <c r="C745" s="177"/>
      <c r="D745" s="177"/>
      <c r="E745" s="177"/>
      <c r="F745" s="177"/>
      <c r="G745" s="177"/>
      <c r="H745" s="177"/>
      <c r="I745" s="177"/>
      <c r="J745" s="177"/>
      <c r="K745" s="177"/>
      <c r="L745" s="177"/>
      <c r="M745" s="177"/>
      <c r="N745" s="177"/>
      <c r="O745" s="177"/>
      <c r="P745" s="177"/>
      <c r="Q745" s="177"/>
      <c r="R745" s="177"/>
      <c r="S745" s="107"/>
      <c r="T745" s="521">
        <f t="shared" si="37"/>
        <v>0</v>
      </c>
      <c r="U745" s="177"/>
      <c r="V745" s="177"/>
      <c r="W745" s="177"/>
      <c r="X745" s="177"/>
      <c r="Y745" s="177"/>
      <c r="Z745" s="177"/>
      <c r="AA745" s="177"/>
      <c r="AB745" s="177"/>
      <c r="AC745" s="177"/>
      <c r="AD745" s="177"/>
      <c r="AE745" s="177"/>
      <c r="AF745" s="107"/>
      <c r="AG745" s="444">
        <f t="shared" si="38"/>
        <v>0</v>
      </c>
      <c r="AH745" s="177"/>
      <c r="AI745" s="177"/>
      <c r="AJ745" s="177"/>
      <c r="AK745" s="177"/>
      <c r="AL745" s="177"/>
      <c r="AM745" s="177"/>
      <c r="AN745" s="177"/>
      <c r="AO745" s="177"/>
      <c r="AP745" s="177"/>
      <c r="AQ745" s="177"/>
      <c r="AR745" s="177"/>
      <c r="AS745" s="107"/>
      <c r="AT745" s="444">
        <f t="shared" si="36"/>
        <v>0</v>
      </c>
      <c r="AU745" s="177"/>
      <c r="AV745" s="177"/>
      <c r="AW745" s="177"/>
      <c r="AX745" s="177"/>
      <c r="AY745" s="177"/>
      <c r="AZ745" s="177"/>
      <c r="BA745" s="177"/>
      <c r="BB745" s="177"/>
      <c r="BC745" s="177"/>
      <c r="BD745" s="177"/>
      <c r="BE745" s="228"/>
      <c r="BF745" s="237"/>
      <c r="BG745" s="229"/>
      <c r="BH745" s="229"/>
      <c r="BI745" s="108"/>
    </row>
    <row r="746" spans="1:61" ht="15">
      <c r="A746" s="177"/>
      <c r="B746" s="177"/>
      <c r="C746" s="177"/>
      <c r="D746" s="177"/>
      <c r="E746" s="177"/>
      <c r="F746" s="177"/>
      <c r="G746" s="177"/>
      <c r="H746" s="177"/>
      <c r="I746" s="177"/>
      <c r="J746" s="177"/>
      <c r="K746" s="177"/>
      <c r="L746" s="177"/>
      <c r="M746" s="177"/>
      <c r="N746" s="177"/>
      <c r="O746" s="177"/>
      <c r="P746" s="177"/>
      <c r="Q746" s="177"/>
      <c r="R746" s="177"/>
      <c r="S746" s="107"/>
      <c r="T746" s="521">
        <f t="shared" si="37"/>
        <v>0</v>
      </c>
      <c r="U746" s="177"/>
      <c r="V746" s="177"/>
      <c r="W746" s="177"/>
      <c r="X746" s="177"/>
      <c r="Y746" s="177"/>
      <c r="Z746" s="177"/>
      <c r="AA746" s="177"/>
      <c r="AB746" s="177"/>
      <c r="AC746" s="177"/>
      <c r="AD746" s="177"/>
      <c r="AE746" s="177"/>
      <c r="AF746" s="107"/>
      <c r="AG746" s="444">
        <f t="shared" si="38"/>
        <v>0</v>
      </c>
      <c r="AH746" s="177"/>
      <c r="AI746" s="177"/>
      <c r="AJ746" s="177"/>
      <c r="AK746" s="177"/>
      <c r="AL746" s="177"/>
      <c r="AM746" s="177"/>
      <c r="AN746" s="177"/>
      <c r="AO746" s="177"/>
      <c r="AP746" s="177"/>
      <c r="AQ746" s="177"/>
      <c r="AR746" s="177"/>
      <c r="AS746" s="107"/>
      <c r="AT746" s="444">
        <f t="shared" si="36"/>
        <v>0</v>
      </c>
      <c r="AU746" s="177"/>
      <c r="AV746" s="177"/>
      <c r="AW746" s="177"/>
      <c r="AX746" s="177"/>
      <c r="AY746" s="177"/>
      <c r="AZ746" s="177"/>
      <c r="BA746" s="177"/>
      <c r="BB746" s="177"/>
      <c r="BC746" s="177"/>
      <c r="BD746" s="177"/>
      <c r="BE746" s="228"/>
      <c r="BF746" s="237"/>
      <c r="BG746" s="229"/>
      <c r="BH746" s="229"/>
      <c r="BI746" s="108"/>
    </row>
    <row r="747" spans="1:61" ht="15">
      <c r="A747" s="177"/>
      <c r="B747" s="177"/>
      <c r="C747" s="177"/>
      <c r="D747" s="177"/>
      <c r="E747" s="177"/>
      <c r="F747" s="177"/>
      <c r="G747" s="177"/>
      <c r="H747" s="177"/>
      <c r="I747" s="177"/>
      <c r="J747" s="177"/>
      <c r="K747" s="177"/>
      <c r="L747" s="177"/>
      <c r="M747" s="177"/>
      <c r="N747" s="177"/>
      <c r="O747" s="177"/>
      <c r="P747" s="177"/>
      <c r="Q747" s="177"/>
      <c r="R747" s="177"/>
      <c r="S747" s="107"/>
      <c r="T747" s="521">
        <f t="shared" si="37"/>
        <v>0</v>
      </c>
      <c r="U747" s="177"/>
      <c r="V747" s="177"/>
      <c r="W747" s="177"/>
      <c r="X747" s="177"/>
      <c r="Y747" s="177"/>
      <c r="Z747" s="177"/>
      <c r="AA747" s="177"/>
      <c r="AB747" s="177"/>
      <c r="AC747" s="177"/>
      <c r="AD747" s="177"/>
      <c r="AE747" s="177"/>
      <c r="AF747" s="107"/>
      <c r="AG747" s="444">
        <f t="shared" si="38"/>
        <v>0</v>
      </c>
      <c r="AH747" s="177"/>
      <c r="AI747" s="177"/>
      <c r="AJ747" s="177"/>
      <c r="AK747" s="177"/>
      <c r="AL747" s="177"/>
      <c r="AM747" s="177"/>
      <c r="AN747" s="177"/>
      <c r="AO747" s="177"/>
      <c r="AP747" s="177"/>
      <c r="AQ747" s="177"/>
      <c r="AR747" s="177"/>
      <c r="AS747" s="107"/>
      <c r="AT747" s="444">
        <f t="shared" si="36"/>
        <v>0</v>
      </c>
      <c r="AU747" s="177"/>
      <c r="AV747" s="177"/>
      <c r="AW747" s="177"/>
      <c r="AX747" s="177"/>
      <c r="AY747" s="177"/>
      <c r="AZ747" s="177"/>
      <c r="BA747" s="177"/>
      <c r="BB747" s="177"/>
      <c r="BC747" s="177"/>
      <c r="BD747" s="177"/>
      <c r="BE747" s="228"/>
      <c r="BF747" s="237"/>
      <c r="BG747" s="229"/>
      <c r="BH747" s="229"/>
      <c r="BI747" s="108"/>
    </row>
    <row r="748" spans="1:61" ht="15">
      <c r="A748" s="177"/>
      <c r="B748" s="177"/>
      <c r="C748" s="177"/>
      <c r="D748" s="177"/>
      <c r="E748" s="177"/>
      <c r="F748" s="177"/>
      <c r="G748" s="177"/>
      <c r="H748" s="177"/>
      <c r="I748" s="177"/>
      <c r="J748" s="177"/>
      <c r="K748" s="177"/>
      <c r="L748" s="177"/>
      <c r="M748" s="177"/>
      <c r="N748" s="177"/>
      <c r="O748" s="177"/>
      <c r="P748" s="177"/>
      <c r="Q748" s="177"/>
      <c r="R748" s="177"/>
      <c r="S748" s="107"/>
      <c r="T748" s="521">
        <f t="shared" si="37"/>
        <v>0</v>
      </c>
      <c r="U748" s="177"/>
      <c r="V748" s="177"/>
      <c r="W748" s="177"/>
      <c r="X748" s="177"/>
      <c r="Y748" s="177"/>
      <c r="Z748" s="177"/>
      <c r="AA748" s="177"/>
      <c r="AB748" s="177"/>
      <c r="AC748" s="177"/>
      <c r="AD748" s="177"/>
      <c r="AE748" s="177"/>
      <c r="AF748" s="107"/>
      <c r="AG748" s="444">
        <f t="shared" si="38"/>
        <v>0</v>
      </c>
      <c r="AH748" s="177"/>
      <c r="AI748" s="177"/>
      <c r="AJ748" s="177"/>
      <c r="AK748" s="177"/>
      <c r="AL748" s="177"/>
      <c r="AM748" s="177"/>
      <c r="AN748" s="177"/>
      <c r="AO748" s="177"/>
      <c r="AP748" s="177"/>
      <c r="AQ748" s="177"/>
      <c r="AR748" s="177"/>
      <c r="AS748" s="107"/>
      <c r="AT748" s="444">
        <f t="shared" si="36"/>
        <v>0</v>
      </c>
      <c r="AU748" s="177"/>
      <c r="AV748" s="177"/>
      <c r="AW748" s="177"/>
      <c r="AX748" s="177"/>
      <c r="AY748" s="177"/>
      <c r="AZ748" s="177"/>
      <c r="BA748" s="177"/>
      <c r="BB748" s="177"/>
      <c r="BC748" s="177"/>
      <c r="BD748" s="177"/>
      <c r="BE748" s="228"/>
      <c r="BF748" s="237"/>
      <c r="BG748" s="229"/>
      <c r="BH748" s="229"/>
      <c r="BI748" s="108"/>
    </row>
    <row r="749" spans="1:61" ht="15">
      <c r="A749" s="177"/>
      <c r="B749" s="177"/>
      <c r="C749" s="177"/>
      <c r="D749" s="177"/>
      <c r="E749" s="177"/>
      <c r="F749" s="177"/>
      <c r="G749" s="177"/>
      <c r="H749" s="177"/>
      <c r="I749" s="177"/>
      <c r="J749" s="177"/>
      <c r="K749" s="177"/>
      <c r="L749" s="177"/>
      <c r="M749" s="177"/>
      <c r="N749" s="177"/>
      <c r="O749" s="177"/>
      <c r="P749" s="177"/>
      <c r="Q749" s="177"/>
      <c r="R749" s="177"/>
      <c r="S749" s="107"/>
      <c r="T749" s="521">
        <f t="shared" si="37"/>
        <v>0</v>
      </c>
      <c r="U749" s="177"/>
      <c r="V749" s="177"/>
      <c r="W749" s="177"/>
      <c r="X749" s="177"/>
      <c r="Y749" s="177"/>
      <c r="Z749" s="177"/>
      <c r="AA749" s="177"/>
      <c r="AB749" s="177"/>
      <c r="AC749" s="177"/>
      <c r="AD749" s="177"/>
      <c r="AE749" s="177"/>
      <c r="AF749" s="107"/>
      <c r="AG749" s="444">
        <f t="shared" si="38"/>
        <v>0</v>
      </c>
      <c r="AH749" s="177"/>
      <c r="AI749" s="177"/>
      <c r="AJ749" s="177"/>
      <c r="AK749" s="177"/>
      <c r="AL749" s="177"/>
      <c r="AM749" s="177"/>
      <c r="AN749" s="177"/>
      <c r="AO749" s="177"/>
      <c r="AP749" s="177"/>
      <c r="AQ749" s="177"/>
      <c r="AR749" s="177"/>
      <c r="AS749" s="107"/>
      <c r="AT749" s="444">
        <f t="shared" si="36"/>
        <v>0</v>
      </c>
      <c r="AU749" s="177"/>
      <c r="AV749" s="177"/>
      <c r="AW749" s="177"/>
      <c r="AX749" s="177"/>
      <c r="AY749" s="177"/>
      <c r="AZ749" s="177"/>
      <c r="BA749" s="177"/>
      <c r="BB749" s="177"/>
      <c r="BC749" s="177"/>
      <c r="BD749" s="177"/>
      <c r="BE749" s="228"/>
      <c r="BF749" s="237"/>
      <c r="BG749" s="229"/>
      <c r="BH749" s="229"/>
      <c r="BI749" s="108"/>
    </row>
    <row r="750" spans="1:61" ht="15">
      <c r="A750" s="177"/>
      <c r="B750" s="177"/>
      <c r="C750" s="177"/>
      <c r="D750" s="177"/>
      <c r="E750" s="177"/>
      <c r="F750" s="177"/>
      <c r="G750" s="177"/>
      <c r="H750" s="177"/>
      <c r="I750" s="177"/>
      <c r="J750" s="177"/>
      <c r="K750" s="177"/>
      <c r="L750" s="177"/>
      <c r="M750" s="177"/>
      <c r="N750" s="177"/>
      <c r="O750" s="177"/>
      <c r="P750" s="177"/>
      <c r="Q750" s="177"/>
      <c r="R750" s="177"/>
      <c r="S750" s="107"/>
      <c r="T750" s="521">
        <f t="shared" si="37"/>
        <v>0</v>
      </c>
      <c r="U750" s="177"/>
      <c r="V750" s="177"/>
      <c r="W750" s="177"/>
      <c r="X750" s="177"/>
      <c r="Y750" s="177"/>
      <c r="Z750" s="177"/>
      <c r="AA750" s="177"/>
      <c r="AB750" s="177"/>
      <c r="AC750" s="177"/>
      <c r="AD750" s="177"/>
      <c r="AE750" s="177"/>
      <c r="AF750" s="107"/>
      <c r="AG750" s="444">
        <f t="shared" si="38"/>
        <v>0</v>
      </c>
      <c r="AH750" s="177"/>
      <c r="AI750" s="177"/>
      <c r="AJ750" s="177"/>
      <c r="AK750" s="177"/>
      <c r="AL750" s="177"/>
      <c r="AM750" s="177"/>
      <c r="AN750" s="177"/>
      <c r="AO750" s="177"/>
      <c r="AP750" s="177"/>
      <c r="AQ750" s="177"/>
      <c r="AR750" s="177"/>
      <c r="AS750" s="107"/>
      <c r="AT750" s="444">
        <f t="shared" si="36"/>
        <v>0</v>
      </c>
      <c r="AU750" s="177"/>
      <c r="AV750" s="177"/>
      <c r="AW750" s="177"/>
      <c r="AX750" s="177"/>
      <c r="AY750" s="177"/>
      <c r="AZ750" s="177"/>
      <c r="BA750" s="177"/>
      <c r="BB750" s="177"/>
      <c r="BC750" s="177"/>
      <c r="BD750" s="177"/>
      <c r="BE750" s="228"/>
      <c r="BF750" s="237"/>
      <c r="BG750" s="229"/>
      <c r="BH750" s="229"/>
      <c r="BI750" s="108"/>
    </row>
    <row r="751" spans="1:61" ht="15">
      <c r="A751" s="177"/>
      <c r="B751" s="177"/>
      <c r="C751" s="177"/>
      <c r="D751" s="177"/>
      <c r="E751" s="177"/>
      <c r="F751" s="177"/>
      <c r="G751" s="177"/>
      <c r="H751" s="177"/>
      <c r="I751" s="177"/>
      <c r="J751" s="177"/>
      <c r="K751" s="177"/>
      <c r="L751" s="177"/>
      <c r="M751" s="177"/>
      <c r="N751" s="177"/>
      <c r="O751" s="177"/>
      <c r="P751" s="177"/>
      <c r="Q751" s="177"/>
      <c r="R751" s="177"/>
      <c r="S751" s="107"/>
      <c r="T751" s="521">
        <f t="shared" si="37"/>
        <v>0</v>
      </c>
      <c r="U751" s="177"/>
      <c r="V751" s="177"/>
      <c r="W751" s="177"/>
      <c r="X751" s="177"/>
      <c r="Y751" s="177"/>
      <c r="Z751" s="177"/>
      <c r="AA751" s="177"/>
      <c r="AB751" s="177"/>
      <c r="AC751" s="177"/>
      <c r="AD751" s="177"/>
      <c r="AE751" s="177"/>
      <c r="AF751" s="107"/>
      <c r="AG751" s="444">
        <f t="shared" si="38"/>
        <v>0</v>
      </c>
      <c r="AH751" s="177"/>
      <c r="AI751" s="177"/>
      <c r="AJ751" s="177"/>
      <c r="AK751" s="177"/>
      <c r="AL751" s="177"/>
      <c r="AM751" s="177"/>
      <c r="AN751" s="177"/>
      <c r="AO751" s="177"/>
      <c r="AP751" s="177"/>
      <c r="AQ751" s="177"/>
      <c r="AR751" s="177"/>
      <c r="AS751" s="107"/>
      <c r="AT751" s="444">
        <f t="shared" si="36"/>
        <v>0</v>
      </c>
      <c r="AU751" s="177"/>
      <c r="AV751" s="177"/>
      <c r="AW751" s="177"/>
      <c r="AX751" s="177"/>
      <c r="AY751" s="177"/>
      <c r="AZ751" s="177"/>
      <c r="BA751" s="177"/>
      <c r="BB751" s="177"/>
      <c r="BC751" s="177"/>
      <c r="BD751" s="177"/>
      <c r="BE751" s="228"/>
      <c r="BF751" s="237"/>
      <c r="BG751" s="229"/>
      <c r="BH751" s="229"/>
      <c r="BI751" s="108"/>
    </row>
    <row r="752" spans="1:61" ht="15">
      <c r="A752" s="177"/>
      <c r="B752" s="177"/>
      <c r="C752" s="177"/>
      <c r="D752" s="177"/>
      <c r="E752" s="177"/>
      <c r="F752" s="177"/>
      <c r="G752" s="177"/>
      <c r="H752" s="177"/>
      <c r="I752" s="177"/>
      <c r="J752" s="177"/>
      <c r="K752" s="177"/>
      <c r="L752" s="177"/>
      <c r="M752" s="177"/>
      <c r="N752" s="177"/>
      <c r="O752" s="177"/>
      <c r="P752" s="177"/>
      <c r="Q752" s="177"/>
      <c r="R752" s="177"/>
      <c r="S752" s="107"/>
      <c r="T752" s="521">
        <f t="shared" si="37"/>
        <v>0</v>
      </c>
      <c r="U752" s="177"/>
      <c r="V752" s="177"/>
      <c r="W752" s="177"/>
      <c r="X752" s="177"/>
      <c r="Y752" s="177"/>
      <c r="Z752" s="177"/>
      <c r="AA752" s="177"/>
      <c r="AB752" s="177"/>
      <c r="AC752" s="177"/>
      <c r="AD752" s="177"/>
      <c r="AE752" s="177"/>
      <c r="AF752" s="107"/>
      <c r="AG752" s="444">
        <f t="shared" si="38"/>
        <v>0</v>
      </c>
      <c r="AH752" s="177"/>
      <c r="AI752" s="177"/>
      <c r="AJ752" s="177"/>
      <c r="AK752" s="177"/>
      <c r="AL752" s="177"/>
      <c r="AM752" s="177"/>
      <c r="AN752" s="177"/>
      <c r="AO752" s="177"/>
      <c r="AP752" s="177"/>
      <c r="AQ752" s="177"/>
      <c r="AR752" s="177"/>
      <c r="AS752" s="107"/>
      <c r="AT752" s="444">
        <f t="shared" si="36"/>
        <v>0</v>
      </c>
      <c r="AU752" s="177"/>
      <c r="AV752" s="177"/>
      <c r="AW752" s="177"/>
      <c r="AX752" s="177"/>
      <c r="AY752" s="177"/>
      <c r="AZ752" s="177"/>
      <c r="BA752" s="177"/>
      <c r="BB752" s="177"/>
      <c r="BC752" s="177"/>
      <c r="BD752" s="177"/>
      <c r="BE752" s="228"/>
      <c r="BF752" s="237"/>
      <c r="BG752" s="229"/>
      <c r="BH752" s="229"/>
      <c r="BI752" s="108"/>
    </row>
    <row r="753" spans="1:61" ht="15">
      <c r="A753" s="177"/>
      <c r="B753" s="177"/>
      <c r="C753" s="177"/>
      <c r="D753" s="177"/>
      <c r="E753" s="177"/>
      <c r="F753" s="177"/>
      <c r="G753" s="177"/>
      <c r="H753" s="177"/>
      <c r="I753" s="177"/>
      <c r="J753" s="177"/>
      <c r="K753" s="177"/>
      <c r="L753" s="177"/>
      <c r="M753" s="177"/>
      <c r="N753" s="177"/>
      <c r="O753" s="177"/>
      <c r="P753" s="177"/>
      <c r="Q753" s="177"/>
      <c r="R753" s="177"/>
      <c r="S753" s="107"/>
      <c r="T753" s="521">
        <f t="shared" si="37"/>
        <v>0</v>
      </c>
      <c r="U753" s="177"/>
      <c r="V753" s="177"/>
      <c r="W753" s="177"/>
      <c r="X753" s="177"/>
      <c r="Y753" s="177"/>
      <c r="Z753" s="177"/>
      <c r="AA753" s="177"/>
      <c r="AB753" s="177"/>
      <c r="AC753" s="177"/>
      <c r="AD753" s="177"/>
      <c r="AE753" s="177"/>
      <c r="AF753" s="107"/>
      <c r="AG753" s="444">
        <f t="shared" si="38"/>
        <v>0</v>
      </c>
      <c r="AH753" s="177"/>
      <c r="AI753" s="177"/>
      <c r="AJ753" s="177"/>
      <c r="AK753" s="177"/>
      <c r="AL753" s="177"/>
      <c r="AM753" s="177"/>
      <c r="AN753" s="177"/>
      <c r="AO753" s="177"/>
      <c r="AP753" s="177"/>
      <c r="AQ753" s="177"/>
      <c r="AR753" s="177"/>
      <c r="AS753" s="107"/>
      <c r="AT753" s="444">
        <f t="shared" si="36"/>
        <v>0</v>
      </c>
      <c r="AU753" s="177"/>
      <c r="AV753" s="177"/>
      <c r="AW753" s="177"/>
      <c r="AX753" s="177"/>
      <c r="AY753" s="177"/>
      <c r="AZ753" s="177"/>
      <c r="BA753" s="177"/>
      <c r="BB753" s="177"/>
      <c r="BC753" s="177"/>
      <c r="BD753" s="177"/>
      <c r="BE753" s="228"/>
      <c r="BF753" s="237"/>
      <c r="BG753" s="229"/>
      <c r="BH753" s="229"/>
      <c r="BI753" s="108"/>
    </row>
    <row r="754" spans="1:61" ht="15">
      <c r="A754" s="177"/>
      <c r="B754" s="177"/>
      <c r="C754" s="177"/>
      <c r="D754" s="177"/>
      <c r="E754" s="177"/>
      <c r="F754" s="177"/>
      <c r="G754" s="177"/>
      <c r="H754" s="177"/>
      <c r="I754" s="177"/>
      <c r="J754" s="177"/>
      <c r="K754" s="177"/>
      <c r="L754" s="177"/>
      <c r="M754" s="177"/>
      <c r="N754" s="177"/>
      <c r="O754" s="177"/>
      <c r="P754" s="177"/>
      <c r="Q754" s="177"/>
      <c r="R754" s="177"/>
      <c r="S754" s="107"/>
      <c r="T754" s="521">
        <f t="shared" si="37"/>
        <v>0</v>
      </c>
      <c r="U754" s="177"/>
      <c r="V754" s="177"/>
      <c r="W754" s="177"/>
      <c r="X754" s="177"/>
      <c r="Y754" s="177"/>
      <c r="Z754" s="177"/>
      <c r="AA754" s="177"/>
      <c r="AB754" s="177"/>
      <c r="AC754" s="177"/>
      <c r="AD754" s="177"/>
      <c r="AE754" s="177"/>
      <c r="AF754" s="107"/>
      <c r="AG754" s="444">
        <f t="shared" si="38"/>
        <v>0</v>
      </c>
      <c r="AH754" s="177"/>
      <c r="AI754" s="177"/>
      <c r="AJ754" s="177"/>
      <c r="AK754" s="177"/>
      <c r="AL754" s="177"/>
      <c r="AM754" s="177"/>
      <c r="AN754" s="177"/>
      <c r="AO754" s="177"/>
      <c r="AP754" s="177"/>
      <c r="AQ754" s="177"/>
      <c r="AR754" s="177"/>
      <c r="AS754" s="107"/>
      <c r="AT754" s="444">
        <f t="shared" ref="AT754:AT817" si="39">SUM($AH754:$AR754)</f>
        <v>0</v>
      </c>
      <c r="AU754" s="177"/>
      <c r="AV754" s="177"/>
      <c r="AW754" s="177"/>
      <c r="AX754" s="177"/>
      <c r="AY754" s="177"/>
      <c r="AZ754" s="177"/>
      <c r="BA754" s="177"/>
      <c r="BB754" s="177"/>
      <c r="BC754" s="177"/>
      <c r="BD754" s="177"/>
      <c r="BE754" s="228"/>
      <c r="BF754" s="237"/>
      <c r="BG754" s="229"/>
      <c r="BH754" s="229"/>
      <c r="BI754" s="108"/>
    </row>
    <row r="755" spans="1:61" ht="15">
      <c r="A755" s="177"/>
      <c r="B755" s="177"/>
      <c r="C755" s="177"/>
      <c r="D755" s="177"/>
      <c r="E755" s="177"/>
      <c r="F755" s="177"/>
      <c r="G755" s="177"/>
      <c r="H755" s="177"/>
      <c r="I755" s="177"/>
      <c r="J755" s="177"/>
      <c r="K755" s="177"/>
      <c r="L755" s="177"/>
      <c r="M755" s="177"/>
      <c r="N755" s="177"/>
      <c r="O755" s="177"/>
      <c r="P755" s="177"/>
      <c r="Q755" s="177"/>
      <c r="R755" s="177"/>
      <c r="S755" s="107"/>
      <c r="T755" s="521">
        <f t="shared" si="37"/>
        <v>0</v>
      </c>
      <c r="U755" s="177"/>
      <c r="V755" s="177"/>
      <c r="W755" s="177"/>
      <c r="X755" s="177"/>
      <c r="Y755" s="177"/>
      <c r="Z755" s="177"/>
      <c r="AA755" s="177"/>
      <c r="AB755" s="177"/>
      <c r="AC755" s="177"/>
      <c r="AD755" s="177"/>
      <c r="AE755" s="177"/>
      <c r="AF755" s="107"/>
      <c r="AG755" s="444">
        <f t="shared" si="38"/>
        <v>0</v>
      </c>
      <c r="AH755" s="177"/>
      <c r="AI755" s="177"/>
      <c r="AJ755" s="177"/>
      <c r="AK755" s="177"/>
      <c r="AL755" s="177"/>
      <c r="AM755" s="177"/>
      <c r="AN755" s="177"/>
      <c r="AO755" s="177"/>
      <c r="AP755" s="177"/>
      <c r="AQ755" s="177"/>
      <c r="AR755" s="177"/>
      <c r="AS755" s="107"/>
      <c r="AT755" s="444">
        <f t="shared" si="39"/>
        <v>0</v>
      </c>
      <c r="AU755" s="177"/>
      <c r="AV755" s="177"/>
      <c r="AW755" s="177"/>
      <c r="AX755" s="177"/>
      <c r="AY755" s="177"/>
      <c r="AZ755" s="177"/>
      <c r="BA755" s="177"/>
      <c r="BB755" s="177"/>
      <c r="BC755" s="177"/>
      <c r="BD755" s="177"/>
      <c r="BE755" s="228"/>
      <c r="BF755" s="237"/>
      <c r="BG755" s="229"/>
      <c r="BH755" s="229"/>
      <c r="BI755" s="108"/>
    </row>
    <row r="756" spans="1:61" ht="15">
      <c r="A756" s="177"/>
      <c r="B756" s="177"/>
      <c r="C756" s="177"/>
      <c r="D756" s="177"/>
      <c r="E756" s="177"/>
      <c r="F756" s="177"/>
      <c r="G756" s="177"/>
      <c r="H756" s="177"/>
      <c r="I756" s="177"/>
      <c r="J756" s="177"/>
      <c r="K756" s="177"/>
      <c r="L756" s="177"/>
      <c r="M756" s="177"/>
      <c r="N756" s="177"/>
      <c r="O756" s="177"/>
      <c r="P756" s="177"/>
      <c r="Q756" s="177"/>
      <c r="R756" s="177"/>
      <c r="S756" s="107"/>
      <c r="T756" s="521">
        <f t="shared" si="37"/>
        <v>0</v>
      </c>
      <c r="U756" s="177"/>
      <c r="V756" s="177"/>
      <c r="W756" s="177"/>
      <c r="X756" s="177"/>
      <c r="Y756" s="177"/>
      <c r="Z756" s="177"/>
      <c r="AA756" s="177"/>
      <c r="AB756" s="177"/>
      <c r="AC756" s="177"/>
      <c r="AD756" s="177"/>
      <c r="AE756" s="177"/>
      <c r="AF756" s="107"/>
      <c r="AG756" s="444">
        <f t="shared" si="38"/>
        <v>0</v>
      </c>
      <c r="AH756" s="177"/>
      <c r="AI756" s="177"/>
      <c r="AJ756" s="177"/>
      <c r="AK756" s="177"/>
      <c r="AL756" s="177"/>
      <c r="AM756" s="177"/>
      <c r="AN756" s="177"/>
      <c r="AO756" s="177"/>
      <c r="AP756" s="177"/>
      <c r="AQ756" s="177"/>
      <c r="AR756" s="177"/>
      <c r="AS756" s="107"/>
      <c r="AT756" s="444">
        <f t="shared" si="39"/>
        <v>0</v>
      </c>
      <c r="AU756" s="177"/>
      <c r="AV756" s="177"/>
      <c r="AW756" s="177"/>
      <c r="AX756" s="177"/>
      <c r="AY756" s="177"/>
      <c r="AZ756" s="177"/>
      <c r="BA756" s="177"/>
      <c r="BB756" s="177"/>
      <c r="BC756" s="177"/>
      <c r="BD756" s="177"/>
      <c r="BE756" s="228"/>
      <c r="BF756" s="237"/>
      <c r="BG756" s="229"/>
      <c r="BH756" s="229"/>
      <c r="BI756" s="108"/>
    </row>
    <row r="757" spans="1:61" ht="15">
      <c r="A757" s="177"/>
      <c r="B757" s="177"/>
      <c r="C757" s="177"/>
      <c r="D757" s="177"/>
      <c r="E757" s="177"/>
      <c r="F757" s="177"/>
      <c r="G757" s="177"/>
      <c r="H757" s="177"/>
      <c r="I757" s="177"/>
      <c r="J757" s="177"/>
      <c r="K757" s="177"/>
      <c r="L757" s="177"/>
      <c r="M757" s="177"/>
      <c r="N757" s="177"/>
      <c r="O757" s="177"/>
      <c r="P757" s="177"/>
      <c r="Q757" s="177"/>
      <c r="R757" s="177"/>
      <c r="S757" s="107"/>
      <c r="T757" s="521">
        <f t="shared" si="37"/>
        <v>0</v>
      </c>
      <c r="U757" s="177"/>
      <c r="V757" s="177"/>
      <c r="W757" s="177"/>
      <c r="X757" s="177"/>
      <c r="Y757" s="177"/>
      <c r="Z757" s="177"/>
      <c r="AA757" s="177"/>
      <c r="AB757" s="177"/>
      <c r="AC757" s="177"/>
      <c r="AD757" s="177"/>
      <c r="AE757" s="177"/>
      <c r="AF757" s="107"/>
      <c r="AG757" s="444">
        <f t="shared" si="38"/>
        <v>0</v>
      </c>
      <c r="AH757" s="177"/>
      <c r="AI757" s="177"/>
      <c r="AJ757" s="177"/>
      <c r="AK757" s="177"/>
      <c r="AL757" s="177"/>
      <c r="AM757" s="177"/>
      <c r="AN757" s="177"/>
      <c r="AO757" s="177"/>
      <c r="AP757" s="177"/>
      <c r="AQ757" s="177"/>
      <c r="AR757" s="177"/>
      <c r="AS757" s="107"/>
      <c r="AT757" s="444">
        <f t="shared" si="39"/>
        <v>0</v>
      </c>
      <c r="AU757" s="177"/>
      <c r="AV757" s="177"/>
      <c r="AW757" s="177"/>
      <c r="AX757" s="177"/>
      <c r="AY757" s="177"/>
      <c r="AZ757" s="177"/>
      <c r="BA757" s="177"/>
      <c r="BB757" s="177"/>
      <c r="BC757" s="177"/>
      <c r="BD757" s="177"/>
      <c r="BE757" s="228"/>
      <c r="BF757" s="237"/>
      <c r="BG757" s="229"/>
      <c r="BH757" s="229"/>
      <c r="BI757" s="108"/>
    </row>
    <row r="758" spans="1:61" ht="15">
      <c r="A758" s="177"/>
      <c r="B758" s="177"/>
      <c r="C758" s="177"/>
      <c r="D758" s="177"/>
      <c r="E758" s="177"/>
      <c r="F758" s="177"/>
      <c r="G758" s="177"/>
      <c r="H758" s="177"/>
      <c r="I758" s="177"/>
      <c r="J758" s="177"/>
      <c r="K758" s="177"/>
      <c r="L758" s="177"/>
      <c r="M758" s="177"/>
      <c r="N758" s="177"/>
      <c r="O758" s="177"/>
      <c r="P758" s="177"/>
      <c r="Q758" s="177"/>
      <c r="R758" s="177"/>
      <c r="S758" s="107"/>
      <c r="T758" s="521">
        <f t="shared" si="37"/>
        <v>0</v>
      </c>
      <c r="U758" s="177"/>
      <c r="V758" s="177"/>
      <c r="W758" s="177"/>
      <c r="X758" s="177"/>
      <c r="Y758" s="177"/>
      <c r="Z758" s="177"/>
      <c r="AA758" s="177"/>
      <c r="AB758" s="177"/>
      <c r="AC758" s="177"/>
      <c r="AD758" s="177"/>
      <c r="AE758" s="177"/>
      <c r="AF758" s="107"/>
      <c r="AG758" s="444">
        <f t="shared" si="38"/>
        <v>0</v>
      </c>
      <c r="AH758" s="177"/>
      <c r="AI758" s="177"/>
      <c r="AJ758" s="177"/>
      <c r="AK758" s="177"/>
      <c r="AL758" s="177"/>
      <c r="AM758" s="177"/>
      <c r="AN758" s="177"/>
      <c r="AO758" s="177"/>
      <c r="AP758" s="177"/>
      <c r="AQ758" s="177"/>
      <c r="AR758" s="177"/>
      <c r="AS758" s="107"/>
      <c r="AT758" s="444">
        <f t="shared" si="39"/>
        <v>0</v>
      </c>
      <c r="AU758" s="177"/>
      <c r="AV758" s="177"/>
      <c r="AW758" s="177"/>
      <c r="AX758" s="177"/>
      <c r="AY758" s="177"/>
      <c r="AZ758" s="177"/>
      <c r="BA758" s="177"/>
      <c r="BB758" s="177"/>
      <c r="BC758" s="177"/>
      <c r="BD758" s="177"/>
      <c r="BE758" s="228"/>
      <c r="BF758" s="237"/>
      <c r="BG758" s="229"/>
      <c r="BH758" s="229"/>
      <c r="BI758" s="108"/>
    </row>
    <row r="759" spans="1:61" ht="15">
      <c r="A759" s="177"/>
      <c r="B759" s="177"/>
      <c r="C759" s="177"/>
      <c r="D759" s="177"/>
      <c r="E759" s="177"/>
      <c r="F759" s="177"/>
      <c r="G759" s="177"/>
      <c r="H759" s="177"/>
      <c r="I759" s="177"/>
      <c r="J759" s="177"/>
      <c r="K759" s="177"/>
      <c r="L759" s="177"/>
      <c r="M759" s="177"/>
      <c r="N759" s="177"/>
      <c r="O759" s="177"/>
      <c r="P759" s="177"/>
      <c r="Q759" s="177"/>
      <c r="R759" s="177"/>
      <c r="S759" s="107"/>
      <c r="T759" s="521">
        <f t="shared" si="37"/>
        <v>0</v>
      </c>
      <c r="U759" s="177"/>
      <c r="V759" s="177"/>
      <c r="W759" s="177"/>
      <c r="X759" s="177"/>
      <c r="Y759" s="177"/>
      <c r="Z759" s="177"/>
      <c r="AA759" s="177"/>
      <c r="AB759" s="177"/>
      <c r="AC759" s="177"/>
      <c r="AD759" s="177"/>
      <c r="AE759" s="177"/>
      <c r="AF759" s="107"/>
      <c r="AG759" s="444">
        <f t="shared" si="38"/>
        <v>0</v>
      </c>
      <c r="AH759" s="177"/>
      <c r="AI759" s="177"/>
      <c r="AJ759" s="177"/>
      <c r="AK759" s="177"/>
      <c r="AL759" s="177"/>
      <c r="AM759" s="177"/>
      <c r="AN759" s="177"/>
      <c r="AO759" s="177"/>
      <c r="AP759" s="177"/>
      <c r="AQ759" s="177"/>
      <c r="AR759" s="177"/>
      <c r="AS759" s="107"/>
      <c r="AT759" s="444">
        <f t="shared" si="39"/>
        <v>0</v>
      </c>
      <c r="AU759" s="177"/>
      <c r="AV759" s="177"/>
      <c r="AW759" s="177"/>
      <c r="AX759" s="177"/>
      <c r="AY759" s="177"/>
      <c r="AZ759" s="177"/>
      <c r="BA759" s="177"/>
      <c r="BB759" s="177"/>
      <c r="BC759" s="177"/>
      <c r="BD759" s="177"/>
      <c r="BE759" s="228"/>
      <c r="BF759" s="237"/>
      <c r="BG759" s="229"/>
      <c r="BH759" s="229"/>
      <c r="BI759" s="108"/>
    </row>
    <row r="760" spans="1:61" ht="15">
      <c r="A760" s="177"/>
      <c r="B760" s="177"/>
      <c r="C760" s="177"/>
      <c r="D760" s="177"/>
      <c r="E760" s="177"/>
      <c r="F760" s="177"/>
      <c r="G760" s="177"/>
      <c r="H760" s="177"/>
      <c r="I760" s="177"/>
      <c r="J760" s="177"/>
      <c r="K760" s="177"/>
      <c r="L760" s="177"/>
      <c r="M760" s="177"/>
      <c r="N760" s="177"/>
      <c r="O760" s="177"/>
      <c r="P760" s="177"/>
      <c r="Q760" s="177"/>
      <c r="R760" s="177"/>
      <c r="S760" s="107"/>
      <c r="T760" s="521">
        <f t="shared" ref="T760:T823" si="40">SUM($H760:$R760)</f>
        <v>0</v>
      </c>
      <c r="U760" s="177"/>
      <c r="V760" s="177"/>
      <c r="W760" s="177"/>
      <c r="X760" s="177"/>
      <c r="Y760" s="177"/>
      <c r="Z760" s="177"/>
      <c r="AA760" s="177"/>
      <c r="AB760" s="177"/>
      <c r="AC760" s="177"/>
      <c r="AD760" s="177"/>
      <c r="AE760" s="177"/>
      <c r="AF760" s="107"/>
      <c r="AG760" s="444">
        <f t="shared" ref="AG760:AG823" si="41">SUM($U760:$AE760)</f>
        <v>0</v>
      </c>
      <c r="AH760" s="177"/>
      <c r="AI760" s="177"/>
      <c r="AJ760" s="177"/>
      <c r="AK760" s="177"/>
      <c r="AL760" s="177"/>
      <c r="AM760" s="177"/>
      <c r="AN760" s="177"/>
      <c r="AO760" s="177"/>
      <c r="AP760" s="177"/>
      <c r="AQ760" s="177"/>
      <c r="AR760" s="177"/>
      <c r="AS760" s="107"/>
      <c r="AT760" s="444">
        <f t="shared" si="39"/>
        <v>0</v>
      </c>
      <c r="AU760" s="177"/>
      <c r="AV760" s="177"/>
      <c r="AW760" s="177"/>
      <c r="AX760" s="177"/>
      <c r="AY760" s="177"/>
      <c r="AZ760" s="177"/>
      <c r="BA760" s="177"/>
      <c r="BB760" s="177"/>
      <c r="BC760" s="177"/>
      <c r="BD760" s="177"/>
      <c r="BE760" s="228"/>
      <c r="BF760" s="237"/>
      <c r="BG760" s="229"/>
      <c r="BH760" s="229"/>
      <c r="BI760" s="108"/>
    </row>
    <row r="761" spans="1:61" ht="15">
      <c r="A761" s="177"/>
      <c r="B761" s="177"/>
      <c r="C761" s="177"/>
      <c r="D761" s="177"/>
      <c r="E761" s="177"/>
      <c r="F761" s="177"/>
      <c r="G761" s="177"/>
      <c r="H761" s="177"/>
      <c r="I761" s="177"/>
      <c r="J761" s="177"/>
      <c r="K761" s="177"/>
      <c r="L761" s="177"/>
      <c r="M761" s="177"/>
      <c r="N761" s="177"/>
      <c r="O761" s="177"/>
      <c r="P761" s="177"/>
      <c r="Q761" s="177"/>
      <c r="R761" s="177"/>
      <c r="S761" s="107"/>
      <c r="T761" s="521">
        <f t="shared" si="40"/>
        <v>0</v>
      </c>
      <c r="U761" s="177"/>
      <c r="V761" s="177"/>
      <c r="W761" s="177"/>
      <c r="X761" s="177"/>
      <c r="Y761" s="177"/>
      <c r="Z761" s="177"/>
      <c r="AA761" s="177"/>
      <c r="AB761" s="177"/>
      <c r="AC761" s="177"/>
      <c r="AD761" s="177"/>
      <c r="AE761" s="177"/>
      <c r="AF761" s="107"/>
      <c r="AG761" s="444">
        <f t="shared" si="41"/>
        <v>0</v>
      </c>
      <c r="AH761" s="177"/>
      <c r="AI761" s="177"/>
      <c r="AJ761" s="177"/>
      <c r="AK761" s="177"/>
      <c r="AL761" s="177"/>
      <c r="AM761" s="177"/>
      <c r="AN761" s="177"/>
      <c r="AO761" s="177"/>
      <c r="AP761" s="177"/>
      <c r="AQ761" s="177"/>
      <c r="AR761" s="177"/>
      <c r="AS761" s="107"/>
      <c r="AT761" s="444">
        <f t="shared" si="39"/>
        <v>0</v>
      </c>
      <c r="AU761" s="177"/>
      <c r="AV761" s="177"/>
      <c r="AW761" s="177"/>
      <c r="AX761" s="177"/>
      <c r="AY761" s="177"/>
      <c r="AZ761" s="177"/>
      <c r="BA761" s="177"/>
      <c r="BB761" s="177"/>
      <c r="BC761" s="177"/>
      <c r="BD761" s="177"/>
      <c r="BE761" s="228"/>
      <c r="BF761" s="237"/>
      <c r="BG761" s="229"/>
      <c r="BH761" s="229"/>
      <c r="BI761" s="108"/>
    </row>
    <row r="762" spans="1:61" ht="15">
      <c r="A762" s="177"/>
      <c r="B762" s="177"/>
      <c r="C762" s="177"/>
      <c r="D762" s="177"/>
      <c r="E762" s="177"/>
      <c r="F762" s="177"/>
      <c r="G762" s="177"/>
      <c r="H762" s="177"/>
      <c r="I762" s="177"/>
      <c r="J762" s="177"/>
      <c r="K762" s="177"/>
      <c r="L762" s="177"/>
      <c r="M762" s="177"/>
      <c r="N762" s="177"/>
      <c r="O762" s="177"/>
      <c r="P762" s="177"/>
      <c r="Q762" s="177"/>
      <c r="R762" s="177"/>
      <c r="S762" s="107"/>
      <c r="T762" s="521">
        <f t="shared" si="40"/>
        <v>0</v>
      </c>
      <c r="U762" s="177"/>
      <c r="V762" s="177"/>
      <c r="W762" s="177"/>
      <c r="X762" s="177"/>
      <c r="Y762" s="177"/>
      <c r="Z762" s="177"/>
      <c r="AA762" s="177"/>
      <c r="AB762" s="177"/>
      <c r="AC762" s="177"/>
      <c r="AD762" s="177"/>
      <c r="AE762" s="177"/>
      <c r="AF762" s="107"/>
      <c r="AG762" s="444">
        <f t="shared" si="41"/>
        <v>0</v>
      </c>
      <c r="AH762" s="177"/>
      <c r="AI762" s="177"/>
      <c r="AJ762" s="177"/>
      <c r="AK762" s="177"/>
      <c r="AL762" s="177"/>
      <c r="AM762" s="177"/>
      <c r="AN762" s="177"/>
      <c r="AO762" s="177"/>
      <c r="AP762" s="177"/>
      <c r="AQ762" s="177"/>
      <c r="AR762" s="177"/>
      <c r="AS762" s="107"/>
      <c r="AT762" s="444">
        <f t="shared" si="39"/>
        <v>0</v>
      </c>
      <c r="AU762" s="177"/>
      <c r="AV762" s="177"/>
      <c r="AW762" s="177"/>
      <c r="AX762" s="177"/>
      <c r="AY762" s="177"/>
      <c r="AZ762" s="177"/>
      <c r="BA762" s="177"/>
      <c r="BB762" s="177"/>
      <c r="BC762" s="177"/>
      <c r="BD762" s="177"/>
      <c r="BE762" s="228"/>
      <c r="BF762" s="237"/>
      <c r="BG762" s="229"/>
      <c r="BH762" s="229"/>
      <c r="BI762" s="108"/>
    </row>
    <row r="763" spans="1:61" ht="15">
      <c r="A763" s="177"/>
      <c r="B763" s="177"/>
      <c r="C763" s="177"/>
      <c r="D763" s="177"/>
      <c r="E763" s="177"/>
      <c r="F763" s="177"/>
      <c r="G763" s="177"/>
      <c r="H763" s="177"/>
      <c r="I763" s="177"/>
      <c r="J763" s="177"/>
      <c r="K763" s="177"/>
      <c r="L763" s="177"/>
      <c r="M763" s="177"/>
      <c r="N763" s="177"/>
      <c r="O763" s="177"/>
      <c r="P763" s="177"/>
      <c r="Q763" s="177"/>
      <c r="R763" s="177"/>
      <c r="S763" s="107"/>
      <c r="T763" s="521">
        <f t="shared" si="40"/>
        <v>0</v>
      </c>
      <c r="U763" s="177"/>
      <c r="V763" s="177"/>
      <c r="W763" s="177"/>
      <c r="X763" s="177"/>
      <c r="Y763" s="177"/>
      <c r="Z763" s="177"/>
      <c r="AA763" s="177"/>
      <c r="AB763" s="177"/>
      <c r="AC763" s="177"/>
      <c r="AD763" s="177"/>
      <c r="AE763" s="177"/>
      <c r="AF763" s="107"/>
      <c r="AG763" s="444">
        <f t="shared" si="41"/>
        <v>0</v>
      </c>
      <c r="AH763" s="177"/>
      <c r="AI763" s="177"/>
      <c r="AJ763" s="177"/>
      <c r="AK763" s="177"/>
      <c r="AL763" s="177"/>
      <c r="AM763" s="177"/>
      <c r="AN763" s="177"/>
      <c r="AO763" s="177"/>
      <c r="AP763" s="177"/>
      <c r="AQ763" s="177"/>
      <c r="AR763" s="177"/>
      <c r="AS763" s="107"/>
      <c r="AT763" s="444">
        <f t="shared" si="39"/>
        <v>0</v>
      </c>
      <c r="AU763" s="177"/>
      <c r="AV763" s="177"/>
      <c r="AW763" s="177"/>
      <c r="AX763" s="177"/>
      <c r="AY763" s="177"/>
      <c r="AZ763" s="177"/>
      <c r="BA763" s="177"/>
      <c r="BB763" s="177"/>
      <c r="BC763" s="177"/>
      <c r="BD763" s="177"/>
      <c r="BE763" s="228"/>
      <c r="BF763" s="237"/>
      <c r="BG763" s="229"/>
      <c r="BH763" s="229"/>
      <c r="BI763" s="108"/>
    </row>
    <row r="764" spans="1:61" ht="15">
      <c r="A764" s="177"/>
      <c r="B764" s="177"/>
      <c r="C764" s="177"/>
      <c r="D764" s="177"/>
      <c r="E764" s="177"/>
      <c r="F764" s="177"/>
      <c r="G764" s="177"/>
      <c r="H764" s="177"/>
      <c r="I764" s="177"/>
      <c r="J764" s="177"/>
      <c r="K764" s="177"/>
      <c r="L764" s="177"/>
      <c r="M764" s="177"/>
      <c r="N764" s="177"/>
      <c r="O764" s="177"/>
      <c r="P764" s="177"/>
      <c r="Q764" s="177"/>
      <c r="R764" s="177"/>
      <c r="S764" s="107"/>
      <c r="T764" s="521">
        <f t="shared" si="40"/>
        <v>0</v>
      </c>
      <c r="U764" s="177"/>
      <c r="V764" s="177"/>
      <c r="W764" s="177"/>
      <c r="X764" s="177"/>
      <c r="Y764" s="177"/>
      <c r="Z764" s="177"/>
      <c r="AA764" s="177"/>
      <c r="AB764" s="177"/>
      <c r="AC764" s="177"/>
      <c r="AD764" s="177"/>
      <c r="AE764" s="177"/>
      <c r="AF764" s="107"/>
      <c r="AG764" s="444">
        <f t="shared" si="41"/>
        <v>0</v>
      </c>
      <c r="AH764" s="177"/>
      <c r="AI764" s="177"/>
      <c r="AJ764" s="177"/>
      <c r="AK764" s="177"/>
      <c r="AL764" s="177"/>
      <c r="AM764" s="177"/>
      <c r="AN764" s="177"/>
      <c r="AO764" s="177"/>
      <c r="AP764" s="177"/>
      <c r="AQ764" s="177"/>
      <c r="AR764" s="177"/>
      <c r="AS764" s="107"/>
      <c r="AT764" s="444">
        <f t="shared" si="39"/>
        <v>0</v>
      </c>
      <c r="AU764" s="177"/>
      <c r="AV764" s="177"/>
      <c r="AW764" s="177"/>
      <c r="AX764" s="177"/>
      <c r="AY764" s="177"/>
      <c r="AZ764" s="177"/>
      <c r="BA764" s="177"/>
      <c r="BB764" s="177"/>
      <c r="BC764" s="177"/>
      <c r="BD764" s="177"/>
      <c r="BE764" s="228"/>
      <c r="BF764" s="237"/>
      <c r="BG764" s="229"/>
      <c r="BH764" s="229"/>
      <c r="BI764" s="108"/>
    </row>
    <row r="765" spans="1:61" ht="15">
      <c r="A765" s="177"/>
      <c r="B765" s="177"/>
      <c r="C765" s="177"/>
      <c r="D765" s="177"/>
      <c r="E765" s="177"/>
      <c r="F765" s="177"/>
      <c r="G765" s="177"/>
      <c r="H765" s="177"/>
      <c r="I765" s="177"/>
      <c r="J765" s="177"/>
      <c r="K765" s="177"/>
      <c r="L765" s="177"/>
      <c r="M765" s="177"/>
      <c r="N765" s="177"/>
      <c r="O765" s="177"/>
      <c r="P765" s="177"/>
      <c r="Q765" s="177"/>
      <c r="R765" s="177"/>
      <c r="S765" s="107"/>
      <c r="T765" s="521">
        <f t="shared" si="40"/>
        <v>0</v>
      </c>
      <c r="U765" s="177"/>
      <c r="V765" s="177"/>
      <c r="W765" s="177"/>
      <c r="X765" s="177"/>
      <c r="Y765" s="177"/>
      <c r="Z765" s="177"/>
      <c r="AA765" s="177"/>
      <c r="AB765" s="177"/>
      <c r="AC765" s="177"/>
      <c r="AD765" s="177"/>
      <c r="AE765" s="177"/>
      <c r="AF765" s="107"/>
      <c r="AG765" s="444">
        <f t="shared" si="41"/>
        <v>0</v>
      </c>
      <c r="AH765" s="177"/>
      <c r="AI765" s="177"/>
      <c r="AJ765" s="177"/>
      <c r="AK765" s="177"/>
      <c r="AL765" s="177"/>
      <c r="AM765" s="177"/>
      <c r="AN765" s="177"/>
      <c r="AO765" s="177"/>
      <c r="AP765" s="177"/>
      <c r="AQ765" s="177"/>
      <c r="AR765" s="177"/>
      <c r="AS765" s="107"/>
      <c r="AT765" s="444">
        <f t="shared" si="39"/>
        <v>0</v>
      </c>
      <c r="AU765" s="177"/>
      <c r="AV765" s="177"/>
      <c r="AW765" s="177"/>
      <c r="AX765" s="177"/>
      <c r="AY765" s="177"/>
      <c r="AZ765" s="177"/>
      <c r="BA765" s="177"/>
      <c r="BB765" s="177"/>
      <c r="BC765" s="177"/>
      <c r="BD765" s="177"/>
      <c r="BE765" s="228"/>
      <c r="BF765" s="237"/>
      <c r="BG765" s="229"/>
      <c r="BH765" s="229"/>
      <c r="BI765" s="108"/>
    </row>
    <row r="766" spans="1:61" ht="15">
      <c r="A766" s="177"/>
      <c r="B766" s="177"/>
      <c r="C766" s="177"/>
      <c r="D766" s="177"/>
      <c r="E766" s="177"/>
      <c r="F766" s="177"/>
      <c r="G766" s="177"/>
      <c r="H766" s="177"/>
      <c r="I766" s="177"/>
      <c r="J766" s="177"/>
      <c r="K766" s="177"/>
      <c r="L766" s="177"/>
      <c r="M766" s="177"/>
      <c r="N766" s="177"/>
      <c r="O766" s="177"/>
      <c r="P766" s="177"/>
      <c r="Q766" s="177"/>
      <c r="R766" s="177"/>
      <c r="S766" s="107"/>
      <c r="T766" s="521">
        <f t="shared" si="40"/>
        <v>0</v>
      </c>
      <c r="U766" s="177"/>
      <c r="V766" s="177"/>
      <c r="W766" s="177"/>
      <c r="X766" s="177"/>
      <c r="Y766" s="177"/>
      <c r="Z766" s="177"/>
      <c r="AA766" s="177"/>
      <c r="AB766" s="177"/>
      <c r="AC766" s="177"/>
      <c r="AD766" s="177"/>
      <c r="AE766" s="177"/>
      <c r="AF766" s="107"/>
      <c r="AG766" s="444">
        <f t="shared" si="41"/>
        <v>0</v>
      </c>
      <c r="AH766" s="177"/>
      <c r="AI766" s="177"/>
      <c r="AJ766" s="177"/>
      <c r="AK766" s="177"/>
      <c r="AL766" s="177"/>
      <c r="AM766" s="177"/>
      <c r="AN766" s="177"/>
      <c r="AO766" s="177"/>
      <c r="AP766" s="177"/>
      <c r="AQ766" s="177"/>
      <c r="AR766" s="177"/>
      <c r="AS766" s="107"/>
      <c r="AT766" s="444">
        <f t="shared" si="39"/>
        <v>0</v>
      </c>
      <c r="AU766" s="177"/>
      <c r="AV766" s="177"/>
      <c r="AW766" s="177"/>
      <c r="AX766" s="177"/>
      <c r="AY766" s="177"/>
      <c r="AZ766" s="177"/>
      <c r="BA766" s="177"/>
      <c r="BB766" s="177"/>
      <c r="BC766" s="177"/>
      <c r="BD766" s="177"/>
      <c r="BE766" s="228"/>
      <c r="BF766" s="237"/>
      <c r="BG766" s="229"/>
      <c r="BH766" s="229"/>
      <c r="BI766" s="108"/>
    </row>
    <row r="767" spans="1:61" ht="15">
      <c r="A767" s="177"/>
      <c r="B767" s="177"/>
      <c r="C767" s="177"/>
      <c r="D767" s="177"/>
      <c r="E767" s="177"/>
      <c r="F767" s="177"/>
      <c r="G767" s="177"/>
      <c r="H767" s="177"/>
      <c r="I767" s="177"/>
      <c r="J767" s="177"/>
      <c r="K767" s="177"/>
      <c r="L767" s="177"/>
      <c r="M767" s="177"/>
      <c r="N767" s="177"/>
      <c r="O767" s="177"/>
      <c r="P767" s="177"/>
      <c r="Q767" s="177"/>
      <c r="R767" s="177"/>
      <c r="S767" s="107"/>
      <c r="T767" s="521">
        <f t="shared" si="40"/>
        <v>0</v>
      </c>
      <c r="U767" s="177"/>
      <c r="V767" s="177"/>
      <c r="W767" s="177"/>
      <c r="X767" s="177"/>
      <c r="Y767" s="177"/>
      <c r="Z767" s="177"/>
      <c r="AA767" s="177"/>
      <c r="AB767" s="177"/>
      <c r="AC767" s="177"/>
      <c r="AD767" s="177"/>
      <c r="AE767" s="177"/>
      <c r="AF767" s="107"/>
      <c r="AG767" s="444">
        <f t="shared" si="41"/>
        <v>0</v>
      </c>
      <c r="AH767" s="177"/>
      <c r="AI767" s="177"/>
      <c r="AJ767" s="177"/>
      <c r="AK767" s="177"/>
      <c r="AL767" s="177"/>
      <c r="AM767" s="177"/>
      <c r="AN767" s="177"/>
      <c r="AO767" s="177"/>
      <c r="AP767" s="177"/>
      <c r="AQ767" s="177"/>
      <c r="AR767" s="177"/>
      <c r="AS767" s="107"/>
      <c r="AT767" s="444">
        <f t="shared" si="39"/>
        <v>0</v>
      </c>
      <c r="AU767" s="177"/>
      <c r="AV767" s="177"/>
      <c r="AW767" s="177"/>
      <c r="AX767" s="177"/>
      <c r="AY767" s="177"/>
      <c r="AZ767" s="177"/>
      <c r="BA767" s="177"/>
      <c r="BB767" s="177"/>
      <c r="BC767" s="177"/>
      <c r="BD767" s="177"/>
      <c r="BE767" s="228"/>
      <c r="BF767" s="237"/>
      <c r="BG767" s="229"/>
      <c r="BH767" s="229"/>
      <c r="BI767" s="108"/>
    </row>
    <row r="768" spans="1:61" ht="15">
      <c r="A768" s="177"/>
      <c r="B768" s="177"/>
      <c r="C768" s="177"/>
      <c r="D768" s="177"/>
      <c r="E768" s="177"/>
      <c r="F768" s="177"/>
      <c r="G768" s="177"/>
      <c r="H768" s="177"/>
      <c r="I768" s="177"/>
      <c r="J768" s="177"/>
      <c r="K768" s="177"/>
      <c r="L768" s="177"/>
      <c r="M768" s="177"/>
      <c r="N768" s="177"/>
      <c r="O768" s="177"/>
      <c r="P768" s="177"/>
      <c r="Q768" s="177"/>
      <c r="R768" s="177"/>
      <c r="S768" s="107"/>
      <c r="T768" s="521">
        <f t="shared" si="40"/>
        <v>0</v>
      </c>
      <c r="U768" s="177"/>
      <c r="V768" s="177"/>
      <c r="W768" s="177"/>
      <c r="X768" s="177"/>
      <c r="Y768" s="177"/>
      <c r="Z768" s="177"/>
      <c r="AA768" s="177"/>
      <c r="AB768" s="177"/>
      <c r="AC768" s="177"/>
      <c r="AD768" s="177"/>
      <c r="AE768" s="177"/>
      <c r="AF768" s="107"/>
      <c r="AG768" s="444">
        <f t="shared" si="41"/>
        <v>0</v>
      </c>
      <c r="AH768" s="177"/>
      <c r="AI768" s="177"/>
      <c r="AJ768" s="177"/>
      <c r="AK768" s="177"/>
      <c r="AL768" s="177"/>
      <c r="AM768" s="177"/>
      <c r="AN768" s="177"/>
      <c r="AO768" s="177"/>
      <c r="AP768" s="177"/>
      <c r="AQ768" s="177"/>
      <c r="AR768" s="177"/>
      <c r="AS768" s="107"/>
      <c r="AT768" s="444">
        <f t="shared" si="39"/>
        <v>0</v>
      </c>
      <c r="AU768" s="177"/>
      <c r="AV768" s="177"/>
      <c r="AW768" s="177"/>
      <c r="AX768" s="177"/>
      <c r="AY768" s="177"/>
      <c r="AZ768" s="177"/>
      <c r="BA768" s="177"/>
      <c r="BB768" s="177"/>
      <c r="BC768" s="177"/>
      <c r="BD768" s="177"/>
      <c r="BE768" s="228"/>
      <c r="BF768" s="237"/>
      <c r="BG768" s="229"/>
      <c r="BH768" s="229"/>
      <c r="BI768" s="108"/>
    </row>
    <row r="769" spans="1:61" ht="15">
      <c r="A769" s="177"/>
      <c r="B769" s="177"/>
      <c r="C769" s="177"/>
      <c r="D769" s="177"/>
      <c r="E769" s="177"/>
      <c r="F769" s="177"/>
      <c r="G769" s="177"/>
      <c r="H769" s="177"/>
      <c r="I769" s="177"/>
      <c r="J769" s="177"/>
      <c r="K769" s="177"/>
      <c r="L769" s="177"/>
      <c r="M769" s="177"/>
      <c r="N769" s="177"/>
      <c r="O769" s="177"/>
      <c r="P769" s="177"/>
      <c r="Q769" s="177"/>
      <c r="R769" s="177"/>
      <c r="S769" s="107"/>
      <c r="T769" s="521">
        <f t="shared" si="40"/>
        <v>0</v>
      </c>
      <c r="U769" s="177"/>
      <c r="V769" s="177"/>
      <c r="W769" s="177"/>
      <c r="X769" s="177"/>
      <c r="Y769" s="177"/>
      <c r="Z769" s="177"/>
      <c r="AA769" s="177"/>
      <c r="AB769" s="177"/>
      <c r="AC769" s="177"/>
      <c r="AD769" s="177"/>
      <c r="AE769" s="177"/>
      <c r="AF769" s="107"/>
      <c r="AG769" s="444">
        <f t="shared" si="41"/>
        <v>0</v>
      </c>
      <c r="AH769" s="177"/>
      <c r="AI769" s="177"/>
      <c r="AJ769" s="177"/>
      <c r="AK769" s="177"/>
      <c r="AL769" s="177"/>
      <c r="AM769" s="177"/>
      <c r="AN769" s="177"/>
      <c r="AO769" s="177"/>
      <c r="AP769" s="177"/>
      <c r="AQ769" s="177"/>
      <c r="AR769" s="177"/>
      <c r="AS769" s="107"/>
      <c r="AT769" s="444">
        <f t="shared" si="39"/>
        <v>0</v>
      </c>
      <c r="AU769" s="177"/>
      <c r="AV769" s="177"/>
      <c r="AW769" s="177"/>
      <c r="AX769" s="177"/>
      <c r="AY769" s="177"/>
      <c r="AZ769" s="177"/>
      <c r="BA769" s="177"/>
      <c r="BB769" s="177"/>
      <c r="BC769" s="177"/>
      <c r="BD769" s="177"/>
      <c r="BE769" s="228"/>
      <c r="BF769" s="237"/>
      <c r="BG769" s="229"/>
      <c r="BH769" s="229"/>
      <c r="BI769" s="108"/>
    </row>
    <row r="770" spans="1:61" ht="15">
      <c r="A770" s="177"/>
      <c r="B770" s="177"/>
      <c r="C770" s="177"/>
      <c r="D770" s="177"/>
      <c r="E770" s="177"/>
      <c r="F770" s="177"/>
      <c r="G770" s="177"/>
      <c r="H770" s="177"/>
      <c r="I770" s="177"/>
      <c r="J770" s="177"/>
      <c r="K770" s="177"/>
      <c r="L770" s="177"/>
      <c r="M770" s="177"/>
      <c r="N770" s="177"/>
      <c r="O770" s="177"/>
      <c r="P770" s="177"/>
      <c r="Q770" s="177"/>
      <c r="R770" s="177"/>
      <c r="S770" s="107"/>
      <c r="T770" s="521">
        <f t="shared" si="40"/>
        <v>0</v>
      </c>
      <c r="U770" s="177"/>
      <c r="V770" s="177"/>
      <c r="W770" s="177"/>
      <c r="X770" s="177"/>
      <c r="Y770" s="177"/>
      <c r="Z770" s="177"/>
      <c r="AA770" s="177"/>
      <c r="AB770" s="177"/>
      <c r="AC770" s="177"/>
      <c r="AD770" s="177"/>
      <c r="AE770" s="177"/>
      <c r="AF770" s="107"/>
      <c r="AG770" s="444">
        <f t="shared" si="41"/>
        <v>0</v>
      </c>
      <c r="AH770" s="177"/>
      <c r="AI770" s="177"/>
      <c r="AJ770" s="177"/>
      <c r="AK770" s="177"/>
      <c r="AL770" s="177"/>
      <c r="AM770" s="177"/>
      <c r="AN770" s="177"/>
      <c r="AO770" s="177"/>
      <c r="AP770" s="177"/>
      <c r="AQ770" s="177"/>
      <c r="AR770" s="177"/>
      <c r="AS770" s="107"/>
      <c r="AT770" s="444">
        <f t="shared" si="39"/>
        <v>0</v>
      </c>
      <c r="AU770" s="177"/>
      <c r="AV770" s="177"/>
      <c r="AW770" s="177"/>
      <c r="AX770" s="177"/>
      <c r="AY770" s="177"/>
      <c r="AZ770" s="177"/>
      <c r="BA770" s="177"/>
      <c r="BB770" s="177"/>
      <c r="BC770" s="177"/>
      <c r="BD770" s="177"/>
      <c r="BE770" s="228"/>
      <c r="BF770" s="237"/>
      <c r="BG770" s="229"/>
      <c r="BH770" s="229"/>
      <c r="BI770" s="108"/>
    </row>
    <row r="771" spans="1:61" ht="15">
      <c r="A771" s="177"/>
      <c r="B771" s="177"/>
      <c r="C771" s="177"/>
      <c r="D771" s="177"/>
      <c r="E771" s="177"/>
      <c r="F771" s="177"/>
      <c r="G771" s="177"/>
      <c r="H771" s="177"/>
      <c r="I771" s="177"/>
      <c r="J771" s="177"/>
      <c r="K771" s="177"/>
      <c r="L771" s="177"/>
      <c r="M771" s="177"/>
      <c r="N771" s="177"/>
      <c r="O771" s="177"/>
      <c r="P771" s="177"/>
      <c r="Q771" s="177"/>
      <c r="R771" s="177"/>
      <c r="S771" s="107"/>
      <c r="T771" s="521">
        <f t="shared" si="40"/>
        <v>0</v>
      </c>
      <c r="U771" s="177"/>
      <c r="V771" s="177"/>
      <c r="W771" s="177"/>
      <c r="X771" s="177"/>
      <c r="Y771" s="177"/>
      <c r="Z771" s="177"/>
      <c r="AA771" s="177"/>
      <c r="AB771" s="177"/>
      <c r="AC771" s="177"/>
      <c r="AD771" s="177"/>
      <c r="AE771" s="177"/>
      <c r="AF771" s="107"/>
      <c r="AG771" s="444">
        <f t="shared" si="41"/>
        <v>0</v>
      </c>
      <c r="AH771" s="177"/>
      <c r="AI771" s="177"/>
      <c r="AJ771" s="177"/>
      <c r="AK771" s="177"/>
      <c r="AL771" s="177"/>
      <c r="AM771" s="177"/>
      <c r="AN771" s="177"/>
      <c r="AO771" s="177"/>
      <c r="AP771" s="177"/>
      <c r="AQ771" s="177"/>
      <c r="AR771" s="177"/>
      <c r="AS771" s="107"/>
      <c r="AT771" s="444">
        <f t="shared" si="39"/>
        <v>0</v>
      </c>
      <c r="AU771" s="177"/>
      <c r="AV771" s="177"/>
      <c r="AW771" s="177"/>
      <c r="AX771" s="177"/>
      <c r="AY771" s="177"/>
      <c r="AZ771" s="177"/>
      <c r="BA771" s="177"/>
      <c r="BB771" s="177"/>
      <c r="BC771" s="177"/>
      <c r="BD771" s="177"/>
      <c r="BE771" s="228"/>
      <c r="BF771" s="237"/>
      <c r="BG771" s="229"/>
      <c r="BH771" s="229"/>
      <c r="BI771" s="108"/>
    </row>
    <row r="772" spans="1:61" ht="15">
      <c r="A772" s="177"/>
      <c r="B772" s="177"/>
      <c r="C772" s="177"/>
      <c r="D772" s="177"/>
      <c r="E772" s="177"/>
      <c r="F772" s="177"/>
      <c r="G772" s="177"/>
      <c r="H772" s="177"/>
      <c r="I772" s="177"/>
      <c r="J772" s="177"/>
      <c r="K772" s="177"/>
      <c r="L772" s="177"/>
      <c r="M772" s="177"/>
      <c r="N772" s="177"/>
      <c r="O772" s="177"/>
      <c r="P772" s="177"/>
      <c r="Q772" s="177"/>
      <c r="R772" s="177"/>
      <c r="S772" s="107"/>
      <c r="T772" s="521">
        <f t="shared" si="40"/>
        <v>0</v>
      </c>
      <c r="U772" s="177"/>
      <c r="V772" s="177"/>
      <c r="W772" s="177"/>
      <c r="X772" s="177"/>
      <c r="Y772" s="177"/>
      <c r="Z772" s="177"/>
      <c r="AA772" s="177"/>
      <c r="AB772" s="177"/>
      <c r="AC772" s="177"/>
      <c r="AD772" s="177"/>
      <c r="AE772" s="177"/>
      <c r="AF772" s="107"/>
      <c r="AG772" s="444">
        <f t="shared" si="41"/>
        <v>0</v>
      </c>
      <c r="AH772" s="177"/>
      <c r="AI772" s="177"/>
      <c r="AJ772" s="177"/>
      <c r="AK772" s="177"/>
      <c r="AL772" s="177"/>
      <c r="AM772" s="177"/>
      <c r="AN772" s="177"/>
      <c r="AO772" s="177"/>
      <c r="AP772" s="177"/>
      <c r="AQ772" s="177"/>
      <c r="AR772" s="177"/>
      <c r="AS772" s="107"/>
      <c r="AT772" s="444">
        <f t="shared" si="39"/>
        <v>0</v>
      </c>
      <c r="AU772" s="177"/>
      <c r="AV772" s="177"/>
      <c r="AW772" s="177"/>
      <c r="AX772" s="177"/>
      <c r="AY772" s="177"/>
      <c r="AZ772" s="177"/>
      <c r="BA772" s="177"/>
      <c r="BB772" s="177"/>
      <c r="BC772" s="177"/>
      <c r="BD772" s="177"/>
      <c r="BE772" s="228"/>
      <c r="BF772" s="237"/>
      <c r="BG772" s="229"/>
      <c r="BH772" s="229"/>
      <c r="BI772" s="108"/>
    </row>
    <row r="773" spans="1:61" ht="15">
      <c r="A773" s="177"/>
      <c r="B773" s="177"/>
      <c r="C773" s="177"/>
      <c r="D773" s="177"/>
      <c r="E773" s="177"/>
      <c r="F773" s="177"/>
      <c r="G773" s="177"/>
      <c r="H773" s="177"/>
      <c r="I773" s="177"/>
      <c r="J773" s="177"/>
      <c r="K773" s="177"/>
      <c r="L773" s="177"/>
      <c r="M773" s="177"/>
      <c r="N773" s="177"/>
      <c r="O773" s="177"/>
      <c r="P773" s="177"/>
      <c r="Q773" s="177"/>
      <c r="R773" s="177"/>
      <c r="S773" s="107"/>
      <c r="T773" s="521">
        <f t="shared" si="40"/>
        <v>0</v>
      </c>
      <c r="U773" s="177"/>
      <c r="V773" s="177"/>
      <c r="W773" s="177"/>
      <c r="X773" s="177"/>
      <c r="Y773" s="177"/>
      <c r="Z773" s="177"/>
      <c r="AA773" s="177"/>
      <c r="AB773" s="177"/>
      <c r="AC773" s="177"/>
      <c r="AD773" s="177"/>
      <c r="AE773" s="177"/>
      <c r="AF773" s="107"/>
      <c r="AG773" s="444">
        <f t="shared" si="41"/>
        <v>0</v>
      </c>
      <c r="AH773" s="177"/>
      <c r="AI773" s="177"/>
      <c r="AJ773" s="177"/>
      <c r="AK773" s="177"/>
      <c r="AL773" s="177"/>
      <c r="AM773" s="177"/>
      <c r="AN773" s="177"/>
      <c r="AO773" s="177"/>
      <c r="AP773" s="177"/>
      <c r="AQ773" s="177"/>
      <c r="AR773" s="177"/>
      <c r="AS773" s="107"/>
      <c r="AT773" s="444">
        <f t="shared" si="39"/>
        <v>0</v>
      </c>
      <c r="AU773" s="177"/>
      <c r="AV773" s="177"/>
      <c r="AW773" s="177"/>
      <c r="AX773" s="177"/>
      <c r="AY773" s="177"/>
      <c r="AZ773" s="177"/>
      <c r="BA773" s="177"/>
      <c r="BB773" s="177"/>
      <c r="BC773" s="177"/>
      <c r="BD773" s="177"/>
      <c r="BE773" s="228"/>
      <c r="BF773" s="237"/>
      <c r="BG773" s="229"/>
      <c r="BH773" s="229"/>
      <c r="BI773" s="108"/>
    </row>
    <row r="774" spans="1:61" ht="15">
      <c r="A774" s="177"/>
      <c r="B774" s="177"/>
      <c r="C774" s="177"/>
      <c r="D774" s="177"/>
      <c r="E774" s="177"/>
      <c r="F774" s="177"/>
      <c r="G774" s="177"/>
      <c r="H774" s="177"/>
      <c r="I774" s="177"/>
      <c r="J774" s="177"/>
      <c r="K774" s="177"/>
      <c r="L774" s="177"/>
      <c r="M774" s="177"/>
      <c r="N774" s="177"/>
      <c r="O774" s="177"/>
      <c r="P774" s="177"/>
      <c r="Q774" s="177"/>
      <c r="R774" s="177"/>
      <c r="S774" s="107"/>
      <c r="T774" s="521">
        <f t="shared" si="40"/>
        <v>0</v>
      </c>
      <c r="U774" s="177"/>
      <c r="V774" s="177"/>
      <c r="W774" s="177"/>
      <c r="X774" s="177"/>
      <c r="Y774" s="177"/>
      <c r="Z774" s="177"/>
      <c r="AA774" s="177"/>
      <c r="AB774" s="177"/>
      <c r="AC774" s="177"/>
      <c r="AD774" s="177"/>
      <c r="AE774" s="177"/>
      <c r="AF774" s="107"/>
      <c r="AG774" s="444">
        <f t="shared" si="41"/>
        <v>0</v>
      </c>
      <c r="AH774" s="177"/>
      <c r="AI774" s="177"/>
      <c r="AJ774" s="177"/>
      <c r="AK774" s="177"/>
      <c r="AL774" s="177"/>
      <c r="AM774" s="177"/>
      <c r="AN774" s="177"/>
      <c r="AO774" s="177"/>
      <c r="AP774" s="177"/>
      <c r="AQ774" s="177"/>
      <c r="AR774" s="177"/>
      <c r="AS774" s="107"/>
      <c r="AT774" s="444">
        <f t="shared" si="39"/>
        <v>0</v>
      </c>
      <c r="AU774" s="177"/>
      <c r="AV774" s="177"/>
      <c r="AW774" s="177"/>
      <c r="AX774" s="177"/>
      <c r="AY774" s="177"/>
      <c r="AZ774" s="177"/>
      <c r="BA774" s="177"/>
      <c r="BB774" s="177"/>
      <c r="BC774" s="177"/>
      <c r="BD774" s="177"/>
      <c r="BE774" s="228"/>
      <c r="BF774" s="237"/>
      <c r="BG774" s="229"/>
      <c r="BH774" s="229"/>
      <c r="BI774" s="108"/>
    </row>
    <row r="775" spans="1:61" ht="15">
      <c r="A775" s="177"/>
      <c r="B775" s="177"/>
      <c r="C775" s="177"/>
      <c r="D775" s="177"/>
      <c r="E775" s="177"/>
      <c r="F775" s="177"/>
      <c r="G775" s="177"/>
      <c r="H775" s="177"/>
      <c r="I775" s="177"/>
      <c r="J775" s="177"/>
      <c r="K775" s="177"/>
      <c r="L775" s="177"/>
      <c r="M775" s="177"/>
      <c r="N775" s="177"/>
      <c r="O775" s="177"/>
      <c r="P775" s="177"/>
      <c r="Q775" s="177"/>
      <c r="R775" s="177"/>
      <c r="S775" s="107"/>
      <c r="T775" s="521">
        <f t="shared" si="40"/>
        <v>0</v>
      </c>
      <c r="U775" s="177"/>
      <c r="V775" s="177"/>
      <c r="W775" s="177"/>
      <c r="X775" s="177"/>
      <c r="Y775" s="177"/>
      <c r="Z775" s="177"/>
      <c r="AA775" s="177"/>
      <c r="AB775" s="177"/>
      <c r="AC775" s="177"/>
      <c r="AD775" s="177"/>
      <c r="AE775" s="177"/>
      <c r="AF775" s="107"/>
      <c r="AG775" s="444">
        <f t="shared" si="41"/>
        <v>0</v>
      </c>
      <c r="AH775" s="177"/>
      <c r="AI775" s="177"/>
      <c r="AJ775" s="177"/>
      <c r="AK775" s="177"/>
      <c r="AL775" s="177"/>
      <c r="AM775" s="177"/>
      <c r="AN775" s="177"/>
      <c r="AO775" s="177"/>
      <c r="AP775" s="177"/>
      <c r="AQ775" s="177"/>
      <c r="AR775" s="177"/>
      <c r="AS775" s="107"/>
      <c r="AT775" s="444">
        <f t="shared" si="39"/>
        <v>0</v>
      </c>
      <c r="AU775" s="177"/>
      <c r="AV775" s="177"/>
      <c r="AW775" s="177"/>
      <c r="AX775" s="177"/>
      <c r="AY775" s="177"/>
      <c r="AZ775" s="177"/>
      <c r="BA775" s="177"/>
      <c r="BB775" s="177"/>
      <c r="BC775" s="177"/>
      <c r="BD775" s="177"/>
      <c r="BE775" s="228"/>
      <c r="BF775" s="237"/>
      <c r="BG775" s="229"/>
      <c r="BH775" s="229"/>
      <c r="BI775" s="108"/>
    </row>
    <row r="776" spans="1:61" ht="15">
      <c r="A776" s="177"/>
      <c r="B776" s="177"/>
      <c r="C776" s="177"/>
      <c r="D776" s="177"/>
      <c r="E776" s="177"/>
      <c r="F776" s="177"/>
      <c r="G776" s="177"/>
      <c r="H776" s="177"/>
      <c r="I776" s="177"/>
      <c r="J776" s="177"/>
      <c r="K776" s="177"/>
      <c r="L776" s="177"/>
      <c r="M776" s="177"/>
      <c r="N776" s="177"/>
      <c r="O776" s="177"/>
      <c r="P776" s="177"/>
      <c r="Q776" s="177"/>
      <c r="R776" s="177"/>
      <c r="S776" s="107"/>
      <c r="T776" s="521">
        <f t="shared" si="40"/>
        <v>0</v>
      </c>
      <c r="U776" s="177"/>
      <c r="V776" s="177"/>
      <c r="W776" s="177"/>
      <c r="X776" s="177"/>
      <c r="Y776" s="177"/>
      <c r="Z776" s="177"/>
      <c r="AA776" s="177"/>
      <c r="AB776" s="177"/>
      <c r="AC776" s="177"/>
      <c r="AD776" s="177"/>
      <c r="AE776" s="177"/>
      <c r="AF776" s="107"/>
      <c r="AG776" s="444">
        <f t="shared" si="41"/>
        <v>0</v>
      </c>
      <c r="AH776" s="177"/>
      <c r="AI776" s="177"/>
      <c r="AJ776" s="177"/>
      <c r="AK776" s="177"/>
      <c r="AL776" s="177"/>
      <c r="AM776" s="177"/>
      <c r="AN776" s="177"/>
      <c r="AO776" s="177"/>
      <c r="AP776" s="177"/>
      <c r="AQ776" s="177"/>
      <c r="AR776" s="177"/>
      <c r="AS776" s="107"/>
      <c r="AT776" s="444">
        <f t="shared" si="39"/>
        <v>0</v>
      </c>
      <c r="AU776" s="177"/>
      <c r="AV776" s="177"/>
      <c r="AW776" s="177"/>
      <c r="AX776" s="177"/>
      <c r="AY776" s="177"/>
      <c r="AZ776" s="177"/>
      <c r="BA776" s="177"/>
      <c r="BB776" s="177"/>
      <c r="BC776" s="177"/>
      <c r="BD776" s="177"/>
      <c r="BE776" s="228"/>
      <c r="BF776" s="237"/>
      <c r="BG776" s="229"/>
      <c r="BH776" s="229"/>
      <c r="BI776" s="108"/>
    </row>
    <row r="777" spans="1:61" ht="15">
      <c r="A777" s="177"/>
      <c r="B777" s="177"/>
      <c r="C777" s="177"/>
      <c r="D777" s="177"/>
      <c r="E777" s="177"/>
      <c r="F777" s="177"/>
      <c r="G777" s="177"/>
      <c r="H777" s="177"/>
      <c r="I777" s="177"/>
      <c r="J777" s="177"/>
      <c r="K777" s="177"/>
      <c r="L777" s="177"/>
      <c r="M777" s="177"/>
      <c r="N777" s="177"/>
      <c r="O777" s="177"/>
      <c r="P777" s="177"/>
      <c r="Q777" s="177"/>
      <c r="R777" s="177"/>
      <c r="S777" s="107"/>
      <c r="T777" s="521">
        <f t="shared" si="40"/>
        <v>0</v>
      </c>
      <c r="U777" s="177"/>
      <c r="V777" s="177"/>
      <c r="W777" s="177"/>
      <c r="X777" s="177"/>
      <c r="Y777" s="177"/>
      <c r="Z777" s="177"/>
      <c r="AA777" s="177"/>
      <c r="AB777" s="177"/>
      <c r="AC777" s="177"/>
      <c r="AD777" s="177"/>
      <c r="AE777" s="177"/>
      <c r="AF777" s="107"/>
      <c r="AG777" s="444">
        <f t="shared" si="41"/>
        <v>0</v>
      </c>
      <c r="AH777" s="177"/>
      <c r="AI777" s="177"/>
      <c r="AJ777" s="177"/>
      <c r="AK777" s="177"/>
      <c r="AL777" s="177"/>
      <c r="AM777" s="177"/>
      <c r="AN777" s="177"/>
      <c r="AO777" s="177"/>
      <c r="AP777" s="177"/>
      <c r="AQ777" s="177"/>
      <c r="AR777" s="177"/>
      <c r="AS777" s="107"/>
      <c r="AT777" s="444">
        <f t="shared" si="39"/>
        <v>0</v>
      </c>
      <c r="AU777" s="177"/>
      <c r="AV777" s="177"/>
      <c r="AW777" s="177"/>
      <c r="AX777" s="177"/>
      <c r="AY777" s="177"/>
      <c r="AZ777" s="177"/>
      <c r="BA777" s="177"/>
      <c r="BB777" s="177"/>
      <c r="BC777" s="177"/>
      <c r="BD777" s="177"/>
      <c r="BE777" s="228"/>
      <c r="BF777" s="237"/>
      <c r="BG777" s="229"/>
      <c r="BH777" s="229"/>
      <c r="BI777" s="108"/>
    </row>
    <row r="778" spans="1:61" ht="15">
      <c r="A778" s="177"/>
      <c r="B778" s="177"/>
      <c r="C778" s="177"/>
      <c r="D778" s="177"/>
      <c r="E778" s="177"/>
      <c r="F778" s="177"/>
      <c r="G778" s="177"/>
      <c r="H778" s="177"/>
      <c r="I778" s="177"/>
      <c r="J778" s="177"/>
      <c r="K778" s="177"/>
      <c r="L778" s="177"/>
      <c r="M778" s="177"/>
      <c r="N778" s="177"/>
      <c r="O778" s="177"/>
      <c r="P778" s="177"/>
      <c r="Q778" s="177"/>
      <c r="R778" s="177"/>
      <c r="S778" s="107"/>
      <c r="T778" s="521">
        <f t="shared" si="40"/>
        <v>0</v>
      </c>
      <c r="U778" s="177"/>
      <c r="V778" s="177"/>
      <c r="W778" s="177"/>
      <c r="X778" s="177"/>
      <c r="Y778" s="177"/>
      <c r="Z778" s="177"/>
      <c r="AA778" s="177"/>
      <c r="AB778" s="177"/>
      <c r="AC778" s="177"/>
      <c r="AD778" s="177"/>
      <c r="AE778" s="177"/>
      <c r="AF778" s="107"/>
      <c r="AG778" s="444">
        <f t="shared" si="41"/>
        <v>0</v>
      </c>
      <c r="AH778" s="177"/>
      <c r="AI778" s="177"/>
      <c r="AJ778" s="177"/>
      <c r="AK778" s="177"/>
      <c r="AL778" s="177"/>
      <c r="AM778" s="177"/>
      <c r="AN778" s="177"/>
      <c r="AO778" s="177"/>
      <c r="AP778" s="177"/>
      <c r="AQ778" s="177"/>
      <c r="AR778" s="177"/>
      <c r="AS778" s="107"/>
      <c r="AT778" s="444">
        <f t="shared" si="39"/>
        <v>0</v>
      </c>
      <c r="AU778" s="177"/>
      <c r="AV778" s="177"/>
      <c r="AW778" s="177"/>
      <c r="AX778" s="177"/>
      <c r="AY778" s="177"/>
      <c r="AZ778" s="177"/>
      <c r="BA778" s="177"/>
      <c r="BB778" s="177"/>
      <c r="BC778" s="177"/>
      <c r="BD778" s="177"/>
      <c r="BE778" s="228"/>
      <c r="BF778" s="237"/>
      <c r="BG778" s="229"/>
      <c r="BH778" s="229"/>
      <c r="BI778" s="108"/>
    </row>
    <row r="779" spans="1:61" ht="15">
      <c r="A779" s="177"/>
      <c r="B779" s="177"/>
      <c r="C779" s="177"/>
      <c r="D779" s="177"/>
      <c r="E779" s="177"/>
      <c r="F779" s="177"/>
      <c r="G779" s="177"/>
      <c r="H779" s="177"/>
      <c r="I779" s="177"/>
      <c r="J779" s="177"/>
      <c r="K779" s="177"/>
      <c r="L779" s="177"/>
      <c r="M779" s="177"/>
      <c r="N779" s="177"/>
      <c r="O779" s="177"/>
      <c r="P779" s="177"/>
      <c r="Q779" s="177"/>
      <c r="R779" s="177"/>
      <c r="S779" s="107"/>
      <c r="T779" s="521">
        <f t="shared" si="40"/>
        <v>0</v>
      </c>
      <c r="U779" s="177"/>
      <c r="V779" s="177"/>
      <c r="W779" s="177"/>
      <c r="X779" s="177"/>
      <c r="Y779" s="177"/>
      <c r="Z779" s="177"/>
      <c r="AA779" s="177"/>
      <c r="AB779" s="177"/>
      <c r="AC779" s="177"/>
      <c r="AD779" s="177"/>
      <c r="AE779" s="177"/>
      <c r="AF779" s="107"/>
      <c r="AG779" s="444">
        <f t="shared" si="41"/>
        <v>0</v>
      </c>
      <c r="AH779" s="177"/>
      <c r="AI779" s="177"/>
      <c r="AJ779" s="177"/>
      <c r="AK779" s="177"/>
      <c r="AL779" s="177"/>
      <c r="AM779" s="177"/>
      <c r="AN779" s="177"/>
      <c r="AO779" s="177"/>
      <c r="AP779" s="177"/>
      <c r="AQ779" s="177"/>
      <c r="AR779" s="177"/>
      <c r="AS779" s="107"/>
      <c r="AT779" s="444">
        <f t="shared" si="39"/>
        <v>0</v>
      </c>
      <c r="AU779" s="177"/>
      <c r="AV779" s="177"/>
      <c r="AW779" s="177"/>
      <c r="AX779" s="177"/>
      <c r="AY779" s="177"/>
      <c r="AZ779" s="177"/>
      <c r="BA779" s="177"/>
      <c r="BB779" s="177"/>
      <c r="BC779" s="177"/>
      <c r="BD779" s="177"/>
      <c r="BE779" s="228"/>
      <c r="BF779" s="237"/>
      <c r="BG779" s="229"/>
      <c r="BH779" s="229"/>
      <c r="BI779" s="108"/>
    </row>
    <row r="780" spans="1:61" ht="15">
      <c r="A780" s="177"/>
      <c r="B780" s="177"/>
      <c r="C780" s="177"/>
      <c r="D780" s="177"/>
      <c r="E780" s="177"/>
      <c r="F780" s="177"/>
      <c r="G780" s="177"/>
      <c r="H780" s="177"/>
      <c r="I780" s="177"/>
      <c r="J780" s="177"/>
      <c r="K780" s="177"/>
      <c r="L780" s="177"/>
      <c r="M780" s="177"/>
      <c r="N780" s="177"/>
      <c r="O780" s="177"/>
      <c r="P780" s="177"/>
      <c r="Q780" s="177"/>
      <c r="R780" s="177"/>
      <c r="S780" s="107"/>
      <c r="T780" s="521">
        <f t="shared" si="40"/>
        <v>0</v>
      </c>
      <c r="U780" s="177"/>
      <c r="V780" s="177"/>
      <c r="W780" s="177"/>
      <c r="X780" s="177"/>
      <c r="Y780" s="177"/>
      <c r="Z780" s="177"/>
      <c r="AA780" s="177"/>
      <c r="AB780" s="177"/>
      <c r="AC780" s="177"/>
      <c r="AD780" s="177"/>
      <c r="AE780" s="177"/>
      <c r="AF780" s="107"/>
      <c r="AG780" s="444">
        <f t="shared" si="41"/>
        <v>0</v>
      </c>
      <c r="AH780" s="177"/>
      <c r="AI780" s="177"/>
      <c r="AJ780" s="177"/>
      <c r="AK780" s="177"/>
      <c r="AL780" s="177"/>
      <c r="AM780" s="177"/>
      <c r="AN780" s="177"/>
      <c r="AO780" s="177"/>
      <c r="AP780" s="177"/>
      <c r="AQ780" s="177"/>
      <c r="AR780" s="177"/>
      <c r="AS780" s="107"/>
      <c r="AT780" s="444">
        <f t="shared" si="39"/>
        <v>0</v>
      </c>
      <c r="AU780" s="177"/>
      <c r="AV780" s="177"/>
      <c r="AW780" s="177"/>
      <c r="AX780" s="177"/>
      <c r="AY780" s="177"/>
      <c r="AZ780" s="177"/>
      <c r="BA780" s="177"/>
      <c r="BB780" s="177"/>
      <c r="BC780" s="177"/>
      <c r="BD780" s="177"/>
      <c r="BE780" s="228"/>
      <c r="BF780" s="237"/>
      <c r="BG780" s="229"/>
      <c r="BH780" s="229"/>
      <c r="BI780" s="108"/>
    </row>
    <row r="781" spans="1:61" ht="15">
      <c r="A781" s="177"/>
      <c r="B781" s="177"/>
      <c r="C781" s="177"/>
      <c r="D781" s="177"/>
      <c r="E781" s="177"/>
      <c r="F781" s="177"/>
      <c r="G781" s="177"/>
      <c r="H781" s="177"/>
      <c r="I781" s="177"/>
      <c r="J781" s="177"/>
      <c r="K781" s="177"/>
      <c r="L781" s="177"/>
      <c r="M781" s="177"/>
      <c r="N781" s="177"/>
      <c r="O781" s="177"/>
      <c r="P781" s="177"/>
      <c r="Q781" s="177"/>
      <c r="R781" s="177"/>
      <c r="S781" s="107"/>
      <c r="T781" s="521">
        <f t="shared" si="40"/>
        <v>0</v>
      </c>
      <c r="U781" s="177"/>
      <c r="V781" s="177"/>
      <c r="W781" s="177"/>
      <c r="X781" s="177"/>
      <c r="Y781" s="177"/>
      <c r="Z781" s="177"/>
      <c r="AA781" s="177"/>
      <c r="AB781" s="177"/>
      <c r="AC781" s="177"/>
      <c r="AD781" s="177"/>
      <c r="AE781" s="177"/>
      <c r="AF781" s="107"/>
      <c r="AG781" s="444">
        <f t="shared" si="41"/>
        <v>0</v>
      </c>
      <c r="AH781" s="177"/>
      <c r="AI781" s="177"/>
      <c r="AJ781" s="177"/>
      <c r="AK781" s="177"/>
      <c r="AL781" s="177"/>
      <c r="AM781" s="177"/>
      <c r="AN781" s="177"/>
      <c r="AO781" s="177"/>
      <c r="AP781" s="177"/>
      <c r="AQ781" s="177"/>
      <c r="AR781" s="177"/>
      <c r="AS781" s="107"/>
      <c r="AT781" s="444">
        <f t="shared" si="39"/>
        <v>0</v>
      </c>
      <c r="AU781" s="177"/>
      <c r="AV781" s="177"/>
      <c r="AW781" s="177"/>
      <c r="AX781" s="177"/>
      <c r="AY781" s="177"/>
      <c r="AZ781" s="177"/>
      <c r="BA781" s="177"/>
      <c r="BB781" s="177"/>
      <c r="BC781" s="177"/>
      <c r="BD781" s="177"/>
      <c r="BE781" s="228"/>
      <c r="BF781" s="237"/>
      <c r="BG781" s="229"/>
      <c r="BH781" s="229"/>
      <c r="BI781" s="108"/>
    </row>
    <row r="782" spans="1:61" ht="15">
      <c r="A782" s="177"/>
      <c r="B782" s="177"/>
      <c r="C782" s="177"/>
      <c r="D782" s="177"/>
      <c r="E782" s="177"/>
      <c r="F782" s="177"/>
      <c r="G782" s="177"/>
      <c r="H782" s="177"/>
      <c r="I782" s="177"/>
      <c r="J782" s="177"/>
      <c r="K782" s="177"/>
      <c r="L782" s="177"/>
      <c r="M782" s="177"/>
      <c r="N782" s="177"/>
      <c r="O782" s="177"/>
      <c r="P782" s="177"/>
      <c r="Q782" s="177"/>
      <c r="R782" s="177"/>
      <c r="S782" s="107"/>
      <c r="T782" s="521">
        <f t="shared" si="40"/>
        <v>0</v>
      </c>
      <c r="U782" s="177"/>
      <c r="V782" s="177"/>
      <c r="W782" s="177"/>
      <c r="X782" s="177"/>
      <c r="Y782" s="177"/>
      <c r="Z782" s="177"/>
      <c r="AA782" s="177"/>
      <c r="AB782" s="177"/>
      <c r="AC782" s="177"/>
      <c r="AD782" s="177"/>
      <c r="AE782" s="177"/>
      <c r="AF782" s="107"/>
      <c r="AG782" s="444">
        <f t="shared" si="41"/>
        <v>0</v>
      </c>
      <c r="AH782" s="177"/>
      <c r="AI782" s="177"/>
      <c r="AJ782" s="177"/>
      <c r="AK782" s="177"/>
      <c r="AL782" s="177"/>
      <c r="AM782" s="177"/>
      <c r="AN782" s="177"/>
      <c r="AO782" s="177"/>
      <c r="AP782" s="177"/>
      <c r="AQ782" s="177"/>
      <c r="AR782" s="177"/>
      <c r="AS782" s="107"/>
      <c r="AT782" s="444">
        <f t="shared" si="39"/>
        <v>0</v>
      </c>
      <c r="AU782" s="177"/>
      <c r="AV782" s="177"/>
      <c r="AW782" s="177"/>
      <c r="AX782" s="177"/>
      <c r="AY782" s="177"/>
      <c r="AZ782" s="177"/>
      <c r="BA782" s="177"/>
      <c r="BB782" s="177"/>
      <c r="BC782" s="177"/>
      <c r="BD782" s="177"/>
      <c r="BE782" s="228"/>
      <c r="BF782" s="237"/>
      <c r="BG782" s="229"/>
      <c r="BH782" s="229"/>
      <c r="BI782" s="108"/>
    </row>
    <row r="783" spans="1:61" ht="15">
      <c r="A783" s="177"/>
      <c r="B783" s="177"/>
      <c r="C783" s="177"/>
      <c r="D783" s="177"/>
      <c r="E783" s="177"/>
      <c r="F783" s="177"/>
      <c r="G783" s="177"/>
      <c r="H783" s="177"/>
      <c r="I783" s="177"/>
      <c r="J783" s="177"/>
      <c r="K783" s="177"/>
      <c r="L783" s="177"/>
      <c r="M783" s="177"/>
      <c r="N783" s="177"/>
      <c r="O783" s="177"/>
      <c r="P783" s="177"/>
      <c r="Q783" s="177"/>
      <c r="R783" s="177"/>
      <c r="S783" s="107"/>
      <c r="T783" s="521">
        <f t="shared" si="40"/>
        <v>0</v>
      </c>
      <c r="U783" s="177"/>
      <c r="V783" s="177"/>
      <c r="W783" s="177"/>
      <c r="X783" s="177"/>
      <c r="Y783" s="177"/>
      <c r="Z783" s="177"/>
      <c r="AA783" s="177"/>
      <c r="AB783" s="177"/>
      <c r="AC783" s="177"/>
      <c r="AD783" s="177"/>
      <c r="AE783" s="177"/>
      <c r="AF783" s="107"/>
      <c r="AG783" s="444">
        <f t="shared" si="41"/>
        <v>0</v>
      </c>
      <c r="AH783" s="177"/>
      <c r="AI783" s="177"/>
      <c r="AJ783" s="177"/>
      <c r="AK783" s="177"/>
      <c r="AL783" s="177"/>
      <c r="AM783" s="177"/>
      <c r="AN783" s="177"/>
      <c r="AO783" s="177"/>
      <c r="AP783" s="177"/>
      <c r="AQ783" s="177"/>
      <c r="AR783" s="177"/>
      <c r="AS783" s="107"/>
      <c r="AT783" s="444">
        <f t="shared" si="39"/>
        <v>0</v>
      </c>
      <c r="AU783" s="177"/>
      <c r="AV783" s="177"/>
      <c r="AW783" s="177"/>
      <c r="AX783" s="177"/>
      <c r="AY783" s="177"/>
      <c r="AZ783" s="177"/>
      <c r="BA783" s="177"/>
      <c r="BB783" s="177"/>
      <c r="BC783" s="177"/>
      <c r="BD783" s="177"/>
      <c r="BE783" s="228"/>
      <c r="BF783" s="237"/>
      <c r="BG783" s="229"/>
      <c r="BH783" s="229"/>
      <c r="BI783" s="108"/>
    </row>
    <row r="784" spans="1:61" ht="15">
      <c r="A784" s="177"/>
      <c r="B784" s="177"/>
      <c r="C784" s="177"/>
      <c r="D784" s="177"/>
      <c r="E784" s="177"/>
      <c r="F784" s="177"/>
      <c r="G784" s="177"/>
      <c r="H784" s="177"/>
      <c r="I784" s="177"/>
      <c r="J784" s="177"/>
      <c r="K784" s="177"/>
      <c r="L784" s="177"/>
      <c r="M784" s="177"/>
      <c r="N784" s="177"/>
      <c r="O784" s="177"/>
      <c r="P784" s="177"/>
      <c r="Q784" s="177"/>
      <c r="R784" s="177"/>
      <c r="S784" s="107"/>
      <c r="T784" s="521">
        <f t="shared" si="40"/>
        <v>0</v>
      </c>
      <c r="U784" s="177"/>
      <c r="V784" s="177"/>
      <c r="W784" s="177"/>
      <c r="X784" s="177"/>
      <c r="Y784" s="177"/>
      <c r="Z784" s="177"/>
      <c r="AA784" s="177"/>
      <c r="AB784" s="177"/>
      <c r="AC784" s="177"/>
      <c r="AD784" s="177"/>
      <c r="AE784" s="177"/>
      <c r="AF784" s="107"/>
      <c r="AG784" s="444">
        <f t="shared" si="41"/>
        <v>0</v>
      </c>
      <c r="AH784" s="177"/>
      <c r="AI784" s="177"/>
      <c r="AJ784" s="177"/>
      <c r="AK784" s="177"/>
      <c r="AL784" s="177"/>
      <c r="AM784" s="177"/>
      <c r="AN784" s="177"/>
      <c r="AO784" s="177"/>
      <c r="AP784" s="177"/>
      <c r="AQ784" s="177"/>
      <c r="AR784" s="177"/>
      <c r="AS784" s="107"/>
      <c r="AT784" s="444">
        <f t="shared" si="39"/>
        <v>0</v>
      </c>
      <c r="AU784" s="177"/>
      <c r="AV784" s="177"/>
      <c r="AW784" s="177"/>
      <c r="AX784" s="177"/>
      <c r="AY784" s="177"/>
      <c r="AZ784" s="177"/>
      <c r="BA784" s="177"/>
      <c r="BB784" s="177"/>
      <c r="BC784" s="177"/>
      <c r="BD784" s="177"/>
      <c r="BE784" s="228"/>
      <c r="BF784" s="237"/>
      <c r="BG784" s="229"/>
      <c r="BH784" s="229"/>
      <c r="BI784" s="108"/>
    </row>
    <row r="785" spans="1:61" ht="15">
      <c r="A785" s="177"/>
      <c r="B785" s="177"/>
      <c r="C785" s="177"/>
      <c r="D785" s="177"/>
      <c r="E785" s="177"/>
      <c r="F785" s="177"/>
      <c r="G785" s="177"/>
      <c r="H785" s="177"/>
      <c r="I785" s="177"/>
      <c r="J785" s="177"/>
      <c r="K785" s="177"/>
      <c r="L785" s="177"/>
      <c r="M785" s="177"/>
      <c r="N785" s="177"/>
      <c r="O785" s="177"/>
      <c r="P785" s="177"/>
      <c r="Q785" s="177"/>
      <c r="R785" s="177"/>
      <c r="S785" s="107"/>
      <c r="T785" s="521">
        <f t="shared" si="40"/>
        <v>0</v>
      </c>
      <c r="U785" s="177"/>
      <c r="V785" s="177"/>
      <c r="W785" s="177"/>
      <c r="X785" s="177"/>
      <c r="Y785" s="177"/>
      <c r="Z785" s="177"/>
      <c r="AA785" s="177"/>
      <c r="AB785" s="177"/>
      <c r="AC785" s="177"/>
      <c r="AD785" s="177"/>
      <c r="AE785" s="177"/>
      <c r="AF785" s="107"/>
      <c r="AG785" s="444">
        <f t="shared" si="41"/>
        <v>0</v>
      </c>
      <c r="AH785" s="177"/>
      <c r="AI785" s="177"/>
      <c r="AJ785" s="177"/>
      <c r="AK785" s="177"/>
      <c r="AL785" s="177"/>
      <c r="AM785" s="177"/>
      <c r="AN785" s="177"/>
      <c r="AO785" s="177"/>
      <c r="AP785" s="177"/>
      <c r="AQ785" s="177"/>
      <c r="AR785" s="177"/>
      <c r="AS785" s="107"/>
      <c r="AT785" s="444">
        <f t="shared" si="39"/>
        <v>0</v>
      </c>
      <c r="AU785" s="177"/>
      <c r="AV785" s="177"/>
      <c r="AW785" s="177"/>
      <c r="AX785" s="177"/>
      <c r="AY785" s="177"/>
      <c r="AZ785" s="177"/>
      <c r="BA785" s="177"/>
      <c r="BB785" s="177"/>
      <c r="BC785" s="177"/>
      <c r="BD785" s="177"/>
      <c r="BE785" s="228"/>
      <c r="BF785" s="237"/>
      <c r="BG785" s="229"/>
      <c r="BH785" s="229"/>
      <c r="BI785" s="108"/>
    </row>
    <row r="786" spans="1:61" ht="15">
      <c r="A786" s="177"/>
      <c r="B786" s="177"/>
      <c r="C786" s="177"/>
      <c r="D786" s="177"/>
      <c r="E786" s="177"/>
      <c r="F786" s="177"/>
      <c r="G786" s="177"/>
      <c r="H786" s="177"/>
      <c r="I786" s="177"/>
      <c r="J786" s="177"/>
      <c r="K786" s="177"/>
      <c r="L786" s="177"/>
      <c r="M786" s="177"/>
      <c r="N786" s="177"/>
      <c r="O786" s="177"/>
      <c r="P786" s="177"/>
      <c r="Q786" s="177"/>
      <c r="R786" s="177"/>
      <c r="S786" s="107"/>
      <c r="T786" s="521">
        <f t="shared" si="40"/>
        <v>0</v>
      </c>
      <c r="U786" s="177"/>
      <c r="V786" s="177"/>
      <c r="W786" s="177"/>
      <c r="X786" s="177"/>
      <c r="Y786" s="177"/>
      <c r="Z786" s="177"/>
      <c r="AA786" s="177"/>
      <c r="AB786" s="177"/>
      <c r="AC786" s="177"/>
      <c r="AD786" s="177"/>
      <c r="AE786" s="177"/>
      <c r="AF786" s="107"/>
      <c r="AG786" s="444">
        <f t="shared" si="41"/>
        <v>0</v>
      </c>
      <c r="AH786" s="177"/>
      <c r="AI786" s="177"/>
      <c r="AJ786" s="177"/>
      <c r="AK786" s="177"/>
      <c r="AL786" s="177"/>
      <c r="AM786" s="177"/>
      <c r="AN786" s="177"/>
      <c r="AO786" s="177"/>
      <c r="AP786" s="177"/>
      <c r="AQ786" s="177"/>
      <c r="AR786" s="177"/>
      <c r="AS786" s="107"/>
      <c r="AT786" s="444">
        <f t="shared" si="39"/>
        <v>0</v>
      </c>
      <c r="AU786" s="177"/>
      <c r="AV786" s="177"/>
      <c r="AW786" s="177"/>
      <c r="AX786" s="177"/>
      <c r="AY786" s="177"/>
      <c r="AZ786" s="177"/>
      <c r="BA786" s="177"/>
      <c r="BB786" s="177"/>
      <c r="BC786" s="177"/>
      <c r="BD786" s="177"/>
      <c r="BE786" s="228"/>
      <c r="BF786" s="237"/>
      <c r="BG786" s="229"/>
      <c r="BH786" s="229"/>
      <c r="BI786" s="108"/>
    </row>
    <row r="787" spans="1:61" ht="15">
      <c r="A787" s="177"/>
      <c r="B787" s="177"/>
      <c r="C787" s="177"/>
      <c r="D787" s="177"/>
      <c r="E787" s="177"/>
      <c r="F787" s="177"/>
      <c r="G787" s="177"/>
      <c r="H787" s="177"/>
      <c r="I787" s="177"/>
      <c r="J787" s="177"/>
      <c r="K787" s="177"/>
      <c r="L787" s="177"/>
      <c r="M787" s="177"/>
      <c r="N787" s="177"/>
      <c r="O787" s="177"/>
      <c r="P787" s="177"/>
      <c r="Q787" s="177"/>
      <c r="R787" s="177"/>
      <c r="S787" s="107"/>
      <c r="T787" s="521">
        <f t="shared" si="40"/>
        <v>0</v>
      </c>
      <c r="U787" s="177"/>
      <c r="V787" s="177"/>
      <c r="W787" s="177"/>
      <c r="X787" s="177"/>
      <c r="Y787" s="177"/>
      <c r="Z787" s="177"/>
      <c r="AA787" s="177"/>
      <c r="AB787" s="177"/>
      <c r="AC787" s="177"/>
      <c r="AD787" s="177"/>
      <c r="AE787" s="177"/>
      <c r="AF787" s="107"/>
      <c r="AG787" s="444">
        <f t="shared" si="41"/>
        <v>0</v>
      </c>
      <c r="AH787" s="177"/>
      <c r="AI787" s="177"/>
      <c r="AJ787" s="177"/>
      <c r="AK787" s="177"/>
      <c r="AL787" s="177"/>
      <c r="AM787" s="177"/>
      <c r="AN787" s="177"/>
      <c r="AO787" s="177"/>
      <c r="AP787" s="177"/>
      <c r="AQ787" s="177"/>
      <c r="AR787" s="177"/>
      <c r="AS787" s="107"/>
      <c r="AT787" s="444">
        <f t="shared" si="39"/>
        <v>0</v>
      </c>
      <c r="AU787" s="177"/>
      <c r="AV787" s="177"/>
      <c r="AW787" s="177"/>
      <c r="AX787" s="177"/>
      <c r="AY787" s="177"/>
      <c r="AZ787" s="177"/>
      <c r="BA787" s="177"/>
      <c r="BB787" s="177"/>
      <c r="BC787" s="177"/>
      <c r="BD787" s="177"/>
      <c r="BE787" s="228"/>
      <c r="BF787" s="237"/>
      <c r="BG787" s="229"/>
      <c r="BH787" s="229"/>
      <c r="BI787" s="108"/>
    </row>
    <row r="788" spans="1:61" ht="15">
      <c r="A788" s="177"/>
      <c r="B788" s="177"/>
      <c r="C788" s="177"/>
      <c r="D788" s="177"/>
      <c r="E788" s="177"/>
      <c r="F788" s="177"/>
      <c r="G788" s="177"/>
      <c r="H788" s="177"/>
      <c r="I788" s="177"/>
      <c r="J788" s="177"/>
      <c r="K788" s="177"/>
      <c r="L788" s="177"/>
      <c r="M788" s="177"/>
      <c r="N788" s="177"/>
      <c r="O788" s="177"/>
      <c r="P788" s="177"/>
      <c r="Q788" s="177"/>
      <c r="R788" s="177"/>
      <c r="S788" s="107"/>
      <c r="T788" s="521">
        <f t="shared" si="40"/>
        <v>0</v>
      </c>
      <c r="U788" s="177"/>
      <c r="V788" s="177"/>
      <c r="W788" s="177"/>
      <c r="X788" s="177"/>
      <c r="Y788" s="177"/>
      <c r="Z788" s="177"/>
      <c r="AA788" s="177"/>
      <c r="AB788" s="177"/>
      <c r="AC788" s="177"/>
      <c r="AD788" s="177"/>
      <c r="AE788" s="177"/>
      <c r="AF788" s="107"/>
      <c r="AG788" s="444">
        <f t="shared" si="41"/>
        <v>0</v>
      </c>
      <c r="AH788" s="177"/>
      <c r="AI788" s="177"/>
      <c r="AJ788" s="177"/>
      <c r="AK788" s="177"/>
      <c r="AL788" s="177"/>
      <c r="AM788" s="177"/>
      <c r="AN788" s="177"/>
      <c r="AO788" s="177"/>
      <c r="AP788" s="177"/>
      <c r="AQ788" s="177"/>
      <c r="AR788" s="177"/>
      <c r="AS788" s="107"/>
      <c r="AT788" s="444">
        <f t="shared" si="39"/>
        <v>0</v>
      </c>
      <c r="AU788" s="177"/>
      <c r="AV788" s="177"/>
      <c r="AW788" s="177"/>
      <c r="AX788" s="177"/>
      <c r="AY788" s="177"/>
      <c r="AZ788" s="177"/>
      <c r="BA788" s="177"/>
      <c r="BB788" s="177"/>
      <c r="BC788" s="177"/>
      <c r="BD788" s="177"/>
      <c r="BE788" s="228"/>
      <c r="BF788" s="237"/>
      <c r="BG788" s="229"/>
      <c r="BH788" s="229"/>
      <c r="BI788" s="108"/>
    </row>
    <row r="789" spans="1:61" ht="15">
      <c r="A789" s="177"/>
      <c r="B789" s="177"/>
      <c r="C789" s="177"/>
      <c r="D789" s="177"/>
      <c r="E789" s="177"/>
      <c r="F789" s="177"/>
      <c r="G789" s="177"/>
      <c r="H789" s="177"/>
      <c r="I789" s="177"/>
      <c r="J789" s="177"/>
      <c r="K789" s="177"/>
      <c r="L789" s="177"/>
      <c r="M789" s="177"/>
      <c r="N789" s="177"/>
      <c r="O789" s="177"/>
      <c r="P789" s="177"/>
      <c r="Q789" s="177"/>
      <c r="R789" s="177"/>
      <c r="S789" s="107"/>
      <c r="T789" s="521">
        <f t="shared" si="40"/>
        <v>0</v>
      </c>
      <c r="U789" s="177"/>
      <c r="V789" s="177"/>
      <c r="W789" s="177"/>
      <c r="X789" s="177"/>
      <c r="Y789" s="177"/>
      <c r="Z789" s="177"/>
      <c r="AA789" s="177"/>
      <c r="AB789" s="177"/>
      <c r="AC789" s="177"/>
      <c r="AD789" s="177"/>
      <c r="AE789" s="177"/>
      <c r="AF789" s="107"/>
      <c r="AG789" s="444">
        <f t="shared" si="41"/>
        <v>0</v>
      </c>
      <c r="AH789" s="177"/>
      <c r="AI789" s="177"/>
      <c r="AJ789" s="177"/>
      <c r="AK789" s="177"/>
      <c r="AL789" s="177"/>
      <c r="AM789" s="177"/>
      <c r="AN789" s="177"/>
      <c r="AO789" s="177"/>
      <c r="AP789" s="177"/>
      <c r="AQ789" s="177"/>
      <c r="AR789" s="177"/>
      <c r="AS789" s="107"/>
      <c r="AT789" s="444">
        <f t="shared" si="39"/>
        <v>0</v>
      </c>
      <c r="AU789" s="177"/>
      <c r="AV789" s="177"/>
      <c r="AW789" s="177"/>
      <c r="AX789" s="177"/>
      <c r="AY789" s="177"/>
      <c r="AZ789" s="177"/>
      <c r="BA789" s="177"/>
      <c r="BB789" s="177"/>
      <c r="BC789" s="177"/>
      <c r="BD789" s="177"/>
      <c r="BE789" s="228"/>
      <c r="BF789" s="237"/>
      <c r="BG789" s="229"/>
      <c r="BH789" s="229"/>
      <c r="BI789" s="108"/>
    </row>
    <row r="790" spans="1:61" ht="15">
      <c r="A790" s="177"/>
      <c r="B790" s="177"/>
      <c r="C790" s="177"/>
      <c r="D790" s="177"/>
      <c r="E790" s="177"/>
      <c r="F790" s="177"/>
      <c r="G790" s="177"/>
      <c r="H790" s="177"/>
      <c r="I790" s="177"/>
      <c r="J790" s="177"/>
      <c r="K790" s="177"/>
      <c r="L790" s="177"/>
      <c r="M790" s="177"/>
      <c r="N790" s="177"/>
      <c r="O790" s="177"/>
      <c r="P790" s="177"/>
      <c r="Q790" s="177"/>
      <c r="R790" s="177"/>
      <c r="S790" s="107"/>
      <c r="T790" s="521">
        <f t="shared" si="40"/>
        <v>0</v>
      </c>
      <c r="U790" s="177"/>
      <c r="V790" s="177"/>
      <c r="W790" s="177"/>
      <c r="X790" s="177"/>
      <c r="Y790" s="177"/>
      <c r="Z790" s="177"/>
      <c r="AA790" s="177"/>
      <c r="AB790" s="177"/>
      <c r="AC790" s="177"/>
      <c r="AD790" s="177"/>
      <c r="AE790" s="177"/>
      <c r="AF790" s="107"/>
      <c r="AG790" s="444">
        <f t="shared" si="41"/>
        <v>0</v>
      </c>
      <c r="AH790" s="177"/>
      <c r="AI790" s="177"/>
      <c r="AJ790" s="177"/>
      <c r="AK790" s="177"/>
      <c r="AL790" s="177"/>
      <c r="AM790" s="177"/>
      <c r="AN790" s="177"/>
      <c r="AO790" s="177"/>
      <c r="AP790" s="177"/>
      <c r="AQ790" s="177"/>
      <c r="AR790" s="177"/>
      <c r="AS790" s="107"/>
      <c r="AT790" s="444">
        <f t="shared" si="39"/>
        <v>0</v>
      </c>
      <c r="AU790" s="177"/>
      <c r="AV790" s="177"/>
      <c r="AW790" s="177"/>
      <c r="AX790" s="177"/>
      <c r="AY790" s="177"/>
      <c r="AZ790" s="177"/>
      <c r="BA790" s="177"/>
      <c r="BB790" s="177"/>
      <c r="BC790" s="177"/>
      <c r="BD790" s="177"/>
      <c r="BE790" s="228"/>
      <c r="BF790" s="237"/>
      <c r="BG790" s="229"/>
      <c r="BH790" s="229"/>
      <c r="BI790" s="108"/>
    </row>
    <row r="791" spans="1:61" ht="15">
      <c r="A791" s="177"/>
      <c r="B791" s="177"/>
      <c r="C791" s="177"/>
      <c r="D791" s="177"/>
      <c r="E791" s="177"/>
      <c r="F791" s="177"/>
      <c r="G791" s="177"/>
      <c r="H791" s="177"/>
      <c r="I791" s="177"/>
      <c r="J791" s="177"/>
      <c r="K791" s="177"/>
      <c r="L791" s="177"/>
      <c r="M791" s="177"/>
      <c r="N791" s="177"/>
      <c r="O791" s="177"/>
      <c r="P791" s="177"/>
      <c r="Q791" s="177"/>
      <c r="R791" s="177"/>
      <c r="S791" s="107"/>
      <c r="T791" s="521">
        <f t="shared" si="40"/>
        <v>0</v>
      </c>
      <c r="U791" s="177"/>
      <c r="V791" s="177"/>
      <c r="W791" s="177"/>
      <c r="X791" s="177"/>
      <c r="Y791" s="177"/>
      <c r="Z791" s="177"/>
      <c r="AA791" s="177"/>
      <c r="AB791" s="177"/>
      <c r="AC791" s="177"/>
      <c r="AD791" s="177"/>
      <c r="AE791" s="177"/>
      <c r="AF791" s="107"/>
      <c r="AG791" s="444">
        <f t="shared" si="41"/>
        <v>0</v>
      </c>
      <c r="AH791" s="177"/>
      <c r="AI791" s="177"/>
      <c r="AJ791" s="177"/>
      <c r="AK791" s="177"/>
      <c r="AL791" s="177"/>
      <c r="AM791" s="177"/>
      <c r="AN791" s="177"/>
      <c r="AO791" s="177"/>
      <c r="AP791" s="177"/>
      <c r="AQ791" s="177"/>
      <c r="AR791" s="177"/>
      <c r="AS791" s="107"/>
      <c r="AT791" s="444">
        <f t="shared" si="39"/>
        <v>0</v>
      </c>
      <c r="AU791" s="177"/>
      <c r="AV791" s="177"/>
      <c r="AW791" s="177"/>
      <c r="AX791" s="177"/>
      <c r="AY791" s="177"/>
      <c r="AZ791" s="177"/>
      <c r="BA791" s="177"/>
      <c r="BB791" s="177"/>
      <c r="BC791" s="177"/>
      <c r="BD791" s="177"/>
      <c r="BE791" s="228"/>
      <c r="BF791" s="237"/>
      <c r="BG791" s="229"/>
      <c r="BH791" s="229"/>
      <c r="BI791" s="108"/>
    </row>
    <row r="792" spans="1:61" ht="15">
      <c r="A792" s="177"/>
      <c r="B792" s="177"/>
      <c r="C792" s="177"/>
      <c r="D792" s="177"/>
      <c r="E792" s="177"/>
      <c r="F792" s="177"/>
      <c r="G792" s="177"/>
      <c r="H792" s="177"/>
      <c r="I792" s="177"/>
      <c r="J792" s="177"/>
      <c r="K792" s="177"/>
      <c r="L792" s="177"/>
      <c r="M792" s="177"/>
      <c r="N792" s="177"/>
      <c r="O792" s="177"/>
      <c r="P792" s="177"/>
      <c r="Q792" s="177"/>
      <c r="R792" s="177"/>
      <c r="S792" s="107"/>
      <c r="T792" s="521">
        <f t="shared" si="40"/>
        <v>0</v>
      </c>
      <c r="U792" s="177"/>
      <c r="V792" s="177"/>
      <c r="W792" s="177"/>
      <c r="X792" s="177"/>
      <c r="Y792" s="177"/>
      <c r="Z792" s="177"/>
      <c r="AA792" s="177"/>
      <c r="AB792" s="177"/>
      <c r="AC792" s="177"/>
      <c r="AD792" s="177"/>
      <c r="AE792" s="177"/>
      <c r="AF792" s="107"/>
      <c r="AG792" s="444">
        <f t="shared" si="41"/>
        <v>0</v>
      </c>
      <c r="AH792" s="177"/>
      <c r="AI792" s="177"/>
      <c r="AJ792" s="177"/>
      <c r="AK792" s="177"/>
      <c r="AL792" s="177"/>
      <c r="AM792" s="177"/>
      <c r="AN792" s="177"/>
      <c r="AO792" s="177"/>
      <c r="AP792" s="177"/>
      <c r="AQ792" s="177"/>
      <c r="AR792" s="177"/>
      <c r="AS792" s="107"/>
      <c r="AT792" s="444">
        <f t="shared" si="39"/>
        <v>0</v>
      </c>
      <c r="AU792" s="177"/>
      <c r="AV792" s="177"/>
      <c r="AW792" s="177"/>
      <c r="AX792" s="177"/>
      <c r="AY792" s="177"/>
      <c r="AZ792" s="177"/>
      <c r="BA792" s="177"/>
      <c r="BB792" s="177"/>
      <c r="BC792" s="177"/>
      <c r="BD792" s="177"/>
      <c r="BE792" s="228"/>
      <c r="BF792" s="237"/>
      <c r="BG792" s="229"/>
      <c r="BH792" s="229"/>
      <c r="BI792" s="108"/>
    </row>
    <row r="793" spans="1:61" ht="15">
      <c r="A793" s="177"/>
      <c r="B793" s="177"/>
      <c r="C793" s="177"/>
      <c r="D793" s="177"/>
      <c r="E793" s="177"/>
      <c r="F793" s="177"/>
      <c r="G793" s="177"/>
      <c r="H793" s="177"/>
      <c r="I793" s="177"/>
      <c r="J793" s="177"/>
      <c r="K793" s="177"/>
      <c r="L793" s="177"/>
      <c r="M793" s="177"/>
      <c r="N793" s="177"/>
      <c r="O793" s="177"/>
      <c r="P793" s="177"/>
      <c r="Q793" s="177"/>
      <c r="R793" s="177"/>
      <c r="S793" s="107"/>
      <c r="T793" s="521">
        <f t="shared" si="40"/>
        <v>0</v>
      </c>
      <c r="U793" s="177"/>
      <c r="V793" s="177"/>
      <c r="W793" s="177"/>
      <c r="X793" s="177"/>
      <c r="Y793" s="177"/>
      <c r="Z793" s="177"/>
      <c r="AA793" s="177"/>
      <c r="AB793" s="177"/>
      <c r="AC793" s="177"/>
      <c r="AD793" s="177"/>
      <c r="AE793" s="177"/>
      <c r="AF793" s="107"/>
      <c r="AG793" s="444">
        <f t="shared" si="41"/>
        <v>0</v>
      </c>
      <c r="AH793" s="177"/>
      <c r="AI793" s="177"/>
      <c r="AJ793" s="177"/>
      <c r="AK793" s="177"/>
      <c r="AL793" s="177"/>
      <c r="AM793" s="177"/>
      <c r="AN793" s="177"/>
      <c r="AO793" s="177"/>
      <c r="AP793" s="177"/>
      <c r="AQ793" s="177"/>
      <c r="AR793" s="177"/>
      <c r="AS793" s="107"/>
      <c r="AT793" s="444">
        <f t="shared" si="39"/>
        <v>0</v>
      </c>
      <c r="AU793" s="177"/>
      <c r="AV793" s="177"/>
      <c r="AW793" s="177"/>
      <c r="AX793" s="177"/>
      <c r="AY793" s="177"/>
      <c r="AZ793" s="177"/>
      <c r="BA793" s="177"/>
      <c r="BB793" s="177"/>
      <c r="BC793" s="177"/>
      <c r="BD793" s="177"/>
      <c r="BE793" s="228"/>
      <c r="BF793" s="237"/>
      <c r="BG793" s="229"/>
      <c r="BH793" s="229"/>
      <c r="BI793" s="108"/>
    </row>
    <row r="794" spans="1:61" ht="15">
      <c r="A794" s="177"/>
      <c r="B794" s="177"/>
      <c r="C794" s="177"/>
      <c r="D794" s="177"/>
      <c r="E794" s="177"/>
      <c r="F794" s="177"/>
      <c r="G794" s="177"/>
      <c r="H794" s="177"/>
      <c r="I794" s="177"/>
      <c r="J794" s="177"/>
      <c r="K794" s="177"/>
      <c r="L794" s="177"/>
      <c r="M794" s="177"/>
      <c r="N794" s="177"/>
      <c r="O794" s="177"/>
      <c r="P794" s="177"/>
      <c r="Q794" s="177"/>
      <c r="R794" s="177"/>
      <c r="S794" s="107"/>
      <c r="T794" s="521">
        <f t="shared" si="40"/>
        <v>0</v>
      </c>
      <c r="U794" s="177"/>
      <c r="V794" s="177"/>
      <c r="W794" s="177"/>
      <c r="X794" s="177"/>
      <c r="Y794" s="177"/>
      <c r="Z794" s="177"/>
      <c r="AA794" s="177"/>
      <c r="AB794" s="177"/>
      <c r="AC794" s="177"/>
      <c r="AD794" s="177"/>
      <c r="AE794" s="177"/>
      <c r="AF794" s="107"/>
      <c r="AG794" s="444">
        <f t="shared" si="41"/>
        <v>0</v>
      </c>
      <c r="AH794" s="177"/>
      <c r="AI794" s="177"/>
      <c r="AJ794" s="177"/>
      <c r="AK794" s="177"/>
      <c r="AL794" s="177"/>
      <c r="AM794" s="177"/>
      <c r="AN794" s="177"/>
      <c r="AO794" s="177"/>
      <c r="AP794" s="177"/>
      <c r="AQ794" s="177"/>
      <c r="AR794" s="177"/>
      <c r="AS794" s="107"/>
      <c r="AT794" s="444">
        <f t="shared" si="39"/>
        <v>0</v>
      </c>
      <c r="AU794" s="177"/>
      <c r="AV794" s="177"/>
      <c r="AW794" s="177"/>
      <c r="AX794" s="177"/>
      <c r="AY794" s="177"/>
      <c r="AZ794" s="177"/>
      <c r="BA794" s="177"/>
      <c r="BB794" s="177"/>
      <c r="BC794" s="177"/>
      <c r="BD794" s="177"/>
      <c r="BE794" s="228"/>
      <c r="BF794" s="237"/>
      <c r="BG794" s="229"/>
      <c r="BH794" s="229"/>
      <c r="BI794" s="108"/>
    </row>
    <row r="795" spans="1:61" ht="15">
      <c r="A795" s="177"/>
      <c r="B795" s="177"/>
      <c r="C795" s="177"/>
      <c r="D795" s="177"/>
      <c r="E795" s="177"/>
      <c r="F795" s="177"/>
      <c r="G795" s="177"/>
      <c r="H795" s="177"/>
      <c r="I795" s="177"/>
      <c r="J795" s="177"/>
      <c r="K795" s="177"/>
      <c r="L795" s="177"/>
      <c r="M795" s="177"/>
      <c r="N795" s="177"/>
      <c r="O795" s="177"/>
      <c r="P795" s="177"/>
      <c r="Q795" s="177"/>
      <c r="R795" s="177"/>
      <c r="S795" s="107"/>
      <c r="T795" s="521">
        <f t="shared" si="40"/>
        <v>0</v>
      </c>
      <c r="U795" s="177"/>
      <c r="V795" s="177"/>
      <c r="W795" s="177"/>
      <c r="X795" s="177"/>
      <c r="Y795" s="177"/>
      <c r="Z795" s="177"/>
      <c r="AA795" s="177"/>
      <c r="AB795" s="177"/>
      <c r="AC795" s="177"/>
      <c r="AD795" s="177"/>
      <c r="AE795" s="177"/>
      <c r="AF795" s="107"/>
      <c r="AG795" s="444">
        <f t="shared" si="41"/>
        <v>0</v>
      </c>
      <c r="AH795" s="177"/>
      <c r="AI795" s="177"/>
      <c r="AJ795" s="177"/>
      <c r="AK795" s="177"/>
      <c r="AL795" s="177"/>
      <c r="AM795" s="177"/>
      <c r="AN795" s="177"/>
      <c r="AO795" s="177"/>
      <c r="AP795" s="177"/>
      <c r="AQ795" s="177"/>
      <c r="AR795" s="177"/>
      <c r="AS795" s="107"/>
      <c r="AT795" s="444">
        <f t="shared" si="39"/>
        <v>0</v>
      </c>
      <c r="AU795" s="177"/>
      <c r="AV795" s="177"/>
      <c r="AW795" s="177"/>
      <c r="AX795" s="177"/>
      <c r="AY795" s="177"/>
      <c r="AZ795" s="177"/>
      <c r="BA795" s="177"/>
      <c r="BB795" s="177"/>
      <c r="BC795" s="177"/>
      <c r="BD795" s="177"/>
      <c r="BE795" s="228"/>
      <c r="BF795" s="237"/>
      <c r="BG795" s="229"/>
      <c r="BH795" s="229"/>
      <c r="BI795" s="108"/>
    </row>
    <row r="796" spans="1:61" ht="15">
      <c r="A796" s="177"/>
      <c r="B796" s="177"/>
      <c r="C796" s="177"/>
      <c r="D796" s="177"/>
      <c r="E796" s="177"/>
      <c r="F796" s="177"/>
      <c r="G796" s="177"/>
      <c r="H796" s="177"/>
      <c r="I796" s="177"/>
      <c r="J796" s="177"/>
      <c r="K796" s="177"/>
      <c r="L796" s="177"/>
      <c r="M796" s="177"/>
      <c r="N796" s="177"/>
      <c r="O796" s="177"/>
      <c r="P796" s="177"/>
      <c r="Q796" s="177"/>
      <c r="R796" s="177"/>
      <c r="S796" s="107"/>
      <c r="T796" s="521">
        <f t="shared" si="40"/>
        <v>0</v>
      </c>
      <c r="U796" s="177"/>
      <c r="V796" s="177"/>
      <c r="W796" s="177"/>
      <c r="X796" s="177"/>
      <c r="Y796" s="177"/>
      <c r="Z796" s="177"/>
      <c r="AA796" s="177"/>
      <c r="AB796" s="177"/>
      <c r="AC796" s="177"/>
      <c r="AD796" s="177"/>
      <c r="AE796" s="177"/>
      <c r="AF796" s="107"/>
      <c r="AG796" s="444">
        <f t="shared" si="41"/>
        <v>0</v>
      </c>
      <c r="AH796" s="177"/>
      <c r="AI796" s="177"/>
      <c r="AJ796" s="177"/>
      <c r="AK796" s="177"/>
      <c r="AL796" s="177"/>
      <c r="AM796" s="177"/>
      <c r="AN796" s="177"/>
      <c r="AO796" s="177"/>
      <c r="AP796" s="177"/>
      <c r="AQ796" s="177"/>
      <c r="AR796" s="177"/>
      <c r="AS796" s="107"/>
      <c r="AT796" s="444">
        <f t="shared" si="39"/>
        <v>0</v>
      </c>
      <c r="AU796" s="177"/>
      <c r="AV796" s="177"/>
      <c r="AW796" s="177"/>
      <c r="AX796" s="177"/>
      <c r="AY796" s="177"/>
      <c r="AZ796" s="177"/>
      <c r="BA796" s="177"/>
      <c r="BB796" s="177"/>
      <c r="BC796" s="177"/>
      <c r="BD796" s="177"/>
      <c r="BE796" s="228"/>
      <c r="BF796" s="237"/>
      <c r="BG796" s="229"/>
      <c r="BH796" s="229"/>
      <c r="BI796" s="108"/>
    </row>
    <row r="797" spans="1:61" ht="15">
      <c r="A797" s="177"/>
      <c r="B797" s="177"/>
      <c r="C797" s="177"/>
      <c r="D797" s="177"/>
      <c r="E797" s="177"/>
      <c r="F797" s="177"/>
      <c r="G797" s="177"/>
      <c r="H797" s="177"/>
      <c r="I797" s="177"/>
      <c r="J797" s="177"/>
      <c r="K797" s="177"/>
      <c r="L797" s="177"/>
      <c r="M797" s="177"/>
      <c r="N797" s="177"/>
      <c r="O797" s="177"/>
      <c r="P797" s="177"/>
      <c r="Q797" s="177"/>
      <c r="R797" s="177"/>
      <c r="S797" s="107"/>
      <c r="T797" s="521">
        <f t="shared" si="40"/>
        <v>0</v>
      </c>
      <c r="U797" s="177"/>
      <c r="V797" s="177"/>
      <c r="W797" s="177"/>
      <c r="X797" s="177"/>
      <c r="Y797" s="177"/>
      <c r="Z797" s="177"/>
      <c r="AA797" s="177"/>
      <c r="AB797" s="177"/>
      <c r="AC797" s="177"/>
      <c r="AD797" s="177"/>
      <c r="AE797" s="177"/>
      <c r="AF797" s="107"/>
      <c r="AG797" s="444">
        <f t="shared" si="41"/>
        <v>0</v>
      </c>
      <c r="AH797" s="177"/>
      <c r="AI797" s="177"/>
      <c r="AJ797" s="177"/>
      <c r="AK797" s="177"/>
      <c r="AL797" s="177"/>
      <c r="AM797" s="177"/>
      <c r="AN797" s="177"/>
      <c r="AO797" s="177"/>
      <c r="AP797" s="177"/>
      <c r="AQ797" s="177"/>
      <c r="AR797" s="177"/>
      <c r="AS797" s="107"/>
      <c r="AT797" s="444">
        <f t="shared" si="39"/>
        <v>0</v>
      </c>
      <c r="AU797" s="177"/>
      <c r="AV797" s="177"/>
      <c r="AW797" s="177"/>
      <c r="AX797" s="177"/>
      <c r="AY797" s="177"/>
      <c r="AZ797" s="177"/>
      <c r="BA797" s="177"/>
      <c r="BB797" s="177"/>
      <c r="BC797" s="177"/>
      <c r="BD797" s="177"/>
      <c r="BE797" s="228"/>
      <c r="BF797" s="237"/>
      <c r="BG797" s="229"/>
      <c r="BH797" s="229"/>
      <c r="BI797" s="108"/>
    </row>
    <row r="798" spans="1:61" ht="15">
      <c r="A798" s="177"/>
      <c r="B798" s="177"/>
      <c r="C798" s="177"/>
      <c r="D798" s="177"/>
      <c r="E798" s="177"/>
      <c r="F798" s="177"/>
      <c r="G798" s="177"/>
      <c r="H798" s="177"/>
      <c r="I798" s="177"/>
      <c r="J798" s="177"/>
      <c r="K798" s="177"/>
      <c r="L798" s="177"/>
      <c r="M798" s="177"/>
      <c r="N798" s="177"/>
      <c r="O798" s="177"/>
      <c r="P798" s="177"/>
      <c r="Q798" s="177"/>
      <c r="R798" s="177"/>
      <c r="S798" s="107"/>
      <c r="T798" s="521">
        <f t="shared" si="40"/>
        <v>0</v>
      </c>
      <c r="U798" s="177"/>
      <c r="V798" s="177"/>
      <c r="W798" s="177"/>
      <c r="X798" s="177"/>
      <c r="Y798" s="177"/>
      <c r="Z798" s="177"/>
      <c r="AA798" s="177"/>
      <c r="AB798" s="177"/>
      <c r="AC798" s="177"/>
      <c r="AD798" s="177"/>
      <c r="AE798" s="177"/>
      <c r="AF798" s="107"/>
      <c r="AG798" s="444">
        <f t="shared" si="41"/>
        <v>0</v>
      </c>
      <c r="AH798" s="177"/>
      <c r="AI798" s="177"/>
      <c r="AJ798" s="177"/>
      <c r="AK798" s="177"/>
      <c r="AL798" s="177"/>
      <c r="AM798" s="177"/>
      <c r="AN798" s="177"/>
      <c r="AO798" s="177"/>
      <c r="AP798" s="177"/>
      <c r="AQ798" s="177"/>
      <c r="AR798" s="177"/>
      <c r="AS798" s="107"/>
      <c r="AT798" s="444">
        <f t="shared" si="39"/>
        <v>0</v>
      </c>
      <c r="AU798" s="177"/>
      <c r="AV798" s="177"/>
      <c r="AW798" s="177"/>
      <c r="AX798" s="177"/>
      <c r="AY798" s="177"/>
      <c r="AZ798" s="177"/>
      <c r="BA798" s="177"/>
      <c r="BB798" s="177"/>
      <c r="BC798" s="177"/>
      <c r="BD798" s="177"/>
      <c r="BE798" s="228"/>
      <c r="BF798" s="237"/>
      <c r="BG798" s="229"/>
      <c r="BH798" s="229"/>
      <c r="BI798" s="108"/>
    </row>
    <row r="799" spans="1:61" ht="15">
      <c r="A799" s="177"/>
      <c r="B799" s="177"/>
      <c r="C799" s="177"/>
      <c r="D799" s="177"/>
      <c r="E799" s="177"/>
      <c r="F799" s="177"/>
      <c r="G799" s="177"/>
      <c r="H799" s="177"/>
      <c r="I799" s="177"/>
      <c r="J799" s="177"/>
      <c r="K799" s="177"/>
      <c r="L799" s="177"/>
      <c r="M799" s="177"/>
      <c r="N799" s="177"/>
      <c r="O799" s="177"/>
      <c r="P799" s="177"/>
      <c r="Q799" s="177"/>
      <c r="R799" s="177"/>
      <c r="S799" s="107"/>
      <c r="T799" s="521">
        <f t="shared" si="40"/>
        <v>0</v>
      </c>
      <c r="U799" s="177"/>
      <c r="V799" s="177"/>
      <c r="W799" s="177"/>
      <c r="X799" s="177"/>
      <c r="Y799" s="177"/>
      <c r="Z799" s="177"/>
      <c r="AA799" s="177"/>
      <c r="AB799" s="177"/>
      <c r="AC799" s="177"/>
      <c r="AD799" s="177"/>
      <c r="AE799" s="177"/>
      <c r="AF799" s="107"/>
      <c r="AG799" s="444">
        <f t="shared" si="41"/>
        <v>0</v>
      </c>
      <c r="AH799" s="177"/>
      <c r="AI799" s="177"/>
      <c r="AJ799" s="177"/>
      <c r="AK799" s="177"/>
      <c r="AL799" s="177"/>
      <c r="AM799" s="177"/>
      <c r="AN799" s="177"/>
      <c r="AO799" s="177"/>
      <c r="AP799" s="177"/>
      <c r="AQ799" s="177"/>
      <c r="AR799" s="177"/>
      <c r="AS799" s="107"/>
      <c r="AT799" s="444">
        <f t="shared" si="39"/>
        <v>0</v>
      </c>
      <c r="AU799" s="177"/>
      <c r="AV799" s="177"/>
      <c r="AW799" s="177"/>
      <c r="AX799" s="177"/>
      <c r="AY799" s="177"/>
      <c r="AZ799" s="177"/>
      <c r="BA799" s="177"/>
      <c r="BB799" s="177"/>
      <c r="BC799" s="177"/>
      <c r="BD799" s="177"/>
      <c r="BE799" s="228"/>
      <c r="BF799" s="237"/>
      <c r="BG799" s="229"/>
      <c r="BH799" s="229"/>
      <c r="BI799" s="108"/>
    </row>
    <row r="800" spans="1:61" ht="15">
      <c r="A800" s="177"/>
      <c r="B800" s="177"/>
      <c r="C800" s="177"/>
      <c r="D800" s="177"/>
      <c r="E800" s="177"/>
      <c r="F800" s="177"/>
      <c r="G800" s="177"/>
      <c r="H800" s="177"/>
      <c r="I800" s="177"/>
      <c r="J800" s="177"/>
      <c r="K800" s="177"/>
      <c r="L800" s="177"/>
      <c r="M800" s="177"/>
      <c r="N800" s="177"/>
      <c r="O800" s="177"/>
      <c r="P800" s="177"/>
      <c r="Q800" s="177"/>
      <c r="R800" s="177"/>
      <c r="S800" s="107"/>
      <c r="T800" s="521">
        <f t="shared" si="40"/>
        <v>0</v>
      </c>
      <c r="U800" s="177"/>
      <c r="V800" s="177"/>
      <c r="W800" s="177"/>
      <c r="X800" s="177"/>
      <c r="Y800" s="177"/>
      <c r="Z800" s="177"/>
      <c r="AA800" s="177"/>
      <c r="AB800" s="177"/>
      <c r="AC800" s="177"/>
      <c r="AD800" s="177"/>
      <c r="AE800" s="177"/>
      <c r="AF800" s="107"/>
      <c r="AG800" s="444">
        <f t="shared" si="41"/>
        <v>0</v>
      </c>
      <c r="AH800" s="177"/>
      <c r="AI800" s="177"/>
      <c r="AJ800" s="177"/>
      <c r="AK800" s="177"/>
      <c r="AL800" s="177"/>
      <c r="AM800" s="177"/>
      <c r="AN800" s="177"/>
      <c r="AO800" s="177"/>
      <c r="AP800" s="177"/>
      <c r="AQ800" s="177"/>
      <c r="AR800" s="177"/>
      <c r="AS800" s="107"/>
      <c r="AT800" s="444">
        <f t="shared" si="39"/>
        <v>0</v>
      </c>
      <c r="AU800" s="177"/>
      <c r="AV800" s="177"/>
      <c r="AW800" s="177"/>
      <c r="AX800" s="177"/>
      <c r="AY800" s="177"/>
      <c r="AZ800" s="177"/>
      <c r="BA800" s="177"/>
      <c r="BB800" s="177"/>
      <c r="BC800" s="177"/>
      <c r="BD800" s="177"/>
      <c r="BE800" s="228"/>
      <c r="BF800" s="237"/>
      <c r="BG800" s="229"/>
      <c r="BH800" s="229"/>
      <c r="BI800" s="108"/>
    </row>
    <row r="801" spans="1:61" ht="15">
      <c r="A801" s="177"/>
      <c r="B801" s="177"/>
      <c r="C801" s="177"/>
      <c r="D801" s="177"/>
      <c r="E801" s="177"/>
      <c r="F801" s="177"/>
      <c r="G801" s="177"/>
      <c r="H801" s="177"/>
      <c r="I801" s="177"/>
      <c r="J801" s="177"/>
      <c r="K801" s="177"/>
      <c r="L801" s="177"/>
      <c r="M801" s="177"/>
      <c r="N801" s="177"/>
      <c r="O801" s="177"/>
      <c r="P801" s="177"/>
      <c r="Q801" s="177"/>
      <c r="R801" s="177"/>
      <c r="S801" s="107"/>
      <c r="T801" s="521">
        <f t="shared" si="40"/>
        <v>0</v>
      </c>
      <c r="U801" s="177"/>
      <c r="V801" s="177"/>
      <c r="W801" s="177"/>
      <c r="X801" s="177"/>
      <c r="Y801" s="177"/>
      <c r="Z801" s="177"/>
      <c r="AA801" s="177"/>
      <c r="AB801" s="177"/>
      <c r="AC801" s="177"/>
      <c r="AD801" s="177"/>
      <c r="AE801" s="177"/>
      <c r="AF801" s="107"/>
      <c r="AG801" s="444">
        <f t="shared" si="41"/>
        <v>0</v>
      </c>
      <c r="AH801" s="177"/>
      <c r="AI801" s="177"/>
      <c r="AJ801" s="177"/>
      <c r="AK801" s="177"/>
      <c r="AL801" s="177"/>
      <c r="AM801" s="177"/>
      <c r="AN801" s="177"/>
      <c r="AO801" s="177"/>
      <c r="AP801" s="177"/>
      <c r="AQ801" s="177"/>
      <c r="AR801" s="177"/>
      <c r="AS801" s="107"/>
      <c r="AT801" s="444">
        <f t="shared" si="39"/>
        <v>0</v>
      </c>
      <c r="AU801" s="177"/>
      <c r="AV801" s="177"/>
      <c r="AW801" s="177"/>
      <c r="AX801" s="177"/>
      <c r="AY801" s="177"/>
      <c r="AZ801" s="177"/>
      <c r="BA801" s="177"/>
      <c r="BB801" s="177"/>
      <c r="BC801" s="177"/>
      <c r="BD801" s="177"/>
      <c r="BE801" s="228"/>
      <c r="BF801" s="237"/>
      <c r="BG801" s="229"/>
      <c r="BH801" s="229"/>
      <c r="BI801" s="108"/>
    </row>
    <row r="802" spans="1:61" ht="15">
      <c r="A802" s="177"/>
      <c r="B802" s="177"/>
      <c r="C802" s="177"/>
      <c r="D802" s="177"/>
      <c r="E802" s="177"/>
      <c r="F802" s="177"/>
      <c r="G802" s="177"/>
      <c r="H802" s="177"/>
      <c r="I802" s="177"/>
      <c r="J802" s="177"/>
      <c r="K802" s="177"/>
      <c r="L802" s="177"/>
      <c r="M802" s="177"/>
      <c r="N802" s="177"/>
      <c r="O802" s="177"/>
      <c r="P802" s="177"/>
      <c r="Q802" s="177"/>
      <c r="R802" s="177"/>
      <c r="S802" s="107"/>
      <c r="T802" s="521">
        <f t="shared" si="40"/>
        <v>0</v>
      </c>
      <c r="U802" s="177"/>
      <c r="V802" s="177"/>
      <c r="W802" s="177"/>
      <c r="X802" s="177"/>
      <c r="Y802" s="177"/>
      <c r="Z802" s="177"/>
      <c r="AA802" s="177"/>
      <c r="AB802" s="177"/>
      <c r="AC802" s="177"/>
      <c r="AD802" s="177"/>
      <c r="AE802" s="177"/>
      <c r="AF802" s="107"/>
      <c r="AG802" s="444">
        <f t="shared" si="41"/>
        <v>0</v>
      </c>
      <c r="AH802" s="177"/>
      <c r="AI802" s="177"/>
      <c r="AJ802" s="177"/>
      <c r="AK802" s="177"/>
      <c r="AL802" s="177"/>
      <c r="AM802" s="177"/>
      <c r="AN802" s="177"/>
      <c r="AO802" s="177"/>
      <c r="AP802" s="177"/>
      <c r="AQ802" s="177"/>
      <c r="AR802" s="177"/>
      <c r="AS802" s="107"/>
      <c r="AT802" s="444">
        <f t="shared" si="39"/>
        <v>0</v>
      </c>
      <c r="AU802" s="177"/>
      <c r="AV802" s="177"/>
      <c r="AW802" s="177"/>
      <c r="AX802" s="177"/>
      <c r="AY802" s="177"/>
      <c r="AZ802" s="177"/>
      <c r="BA802" s="177"/>
      <c r="BB802" s="177"/>
      <c r="BC802" s="177"/>
      <c r="BD802" s="177"/>
      <c r="BE802" s="228"/>
      <c r="BF802" s="237"/>
      <c r="BG802" s="229"/>
      <c r="BH802" s="229"/>
      <c r="BI802" s="108"/>
    </row>
    <row r="803" spans="1:61" ht="15">
      <c r="A803" s="177"/>
      <c r="B803" s="177"/>
      <c r="C803" s="177"/>
      <c r="D803" s="177"/>
      <c r="E803" s="177"/>
      <c r="F803" s="177"/>
      <c r="G803" s="177"/>
      <c r="H803" s="177"/>
      <c r="I803" s="177"/>
      <c r="J803" s="177"/>
      <c r="K803" s="177"/>
      <c r="L803" s="177"/>
      <c r="M803" s="177"/>
      <c r="N803" s="177"/>
      <c r="O803" s="177"/>
      <c r="P803" s="177"/>
      <c r="Q803" s="177"/>
      <c r="R803" s="177"/>
      <c r="S803" s="107"/>
      <c r="T803" s="521">
        <f t="shared" si="40"/>
        <v>0</v>
      </c>
      <c r="U803" s="177"/>
      <c r="V803" s="177"/>
      <c r="W803" s="177"/>
      <c r="X803" s="177"/>
      <c r="Y803" s="177"/>
      <c r="Z803" s="177"/>
      <c r="AA803" s="177"/>
      <c r="AB803" s="177"/>
      <c r="AC803" s="177"/>
      <c r="AD803" s="177"/>
      <c r="AE803" s="177"/>
      <c r="AF803" s="107"/>
      <c r="AG803" s="444">
        <f t="shared" si="41"/>
        <v>0</v>
      </c>
      <c r="AH803" s="177"/>
      <c r="AI803" s="177"/>
      <c r="AJ803" s="177"/>
      <c r="AK803" s="177"/>
      <c r="AL803" s="177"/>
      <c r="AM803" s="177"/>
      <c r="AN803" s="177"/>
      <c r="AO803" s="177"/>
      <c r="AP803" s="177"/>
      <c r="AQ803" s="177"/>
      <c r="AR803" s="177"/>
      <c r="AS803" s="107"/>
      <c r="AT803" s="444">
        <f t="shared" si="39"/>
        <v>0</v>
      </c>
      <c r="AU803" s="177"/>
      <c r="AV803" s="177"/>
      <c r="AW803" s="177"/>
      <c r="AX803" s="177"/>
      <c r="AY803" s="177"/>
      <c r="AZ803" s="177"/>
      <c r="BA803" s="177"/>
      <c r="BB803" s="177"/>
      <c r="BC803" s="177"/>
      <c r="BD803" s="177"/>
      <c r="BE803" s="228"/>
      <c r="BF803" s="237"/>
      <c r="BG803" s="229"/>
      <c r="BH803" s="229"/>
      <c r="BI803" s="108"/>
    </row>
    <row r="804" spans="1:61" ht="15">
      <c r="A804" s="177"/>
      <c r="B804" s="177"/>
      <c r="C804" s="177"/>
      <c r="D804" s="177"/>
      <c r="E804" s="177"/>
      <c r="F804" s="177"/>
      <c r="G804" s="177"/>
      <c r="H804" s="177"/>
      <c r="I804" s="177"/>
      <c r="J804" s="177"/>
      <c r="K804" s="177"/>
      <c r="L804" s="177"/>
      <c r="M804" s="177"/>
      <c r="N804" s="177"/>
      <c r="O804" s="177"/>
      <c r="P804" s="177"/>
      <c r="Q804" s="177"/>
      <c r="R804" s="177"/>
      <c r="S804" s="107"/>
      <c r="T804" s="521">
        <f t="shared" si="40"/>
        <v>0</v>
      </c>
      <c r="U804" s="177"/>
      <c r="V804" s="177"/>
      <c r="W804" s="177"/>
      <c r="X804" s="177"/>
      <c r="Y804" s="177"/>
      <c r="Z804" s="177"/>
      <c r="AA804" s="177"/>
      <c r="AB804" s="177"/>
      <c r="AC804" s="177"/>
      <c r="AD804" s="177"/>
      <c r="AE804" s="177"/>
      <c r="AF804" s="107"/>
      <c r="AG804" s="444">
        <f t="shared" si="41"/>
        <v>0</v>
      </c>
      <c r="AH804" s="177"/>
      <c r="AI804" s="177"/>
      <c r="AJ804" s="177"/>
      <c r="AK804" s="177"/>
      <c r="AL804" s="177"/>
      <c r="AM804" s="177"/>
      <c r="AN804" s="177"/>
      <c r="AO804" s="177"/>
      <c r="AP804" s="177"/>
      <c r="AQ804" s="177"/>
      <c r="AR804" s="177"/>
      <c r="AS804" s="107"/>
      <c r="AT804" s="444">
        <f t="shared" si="39"/>
        <v>0</v>
      </c>
      <c r="AU804" s="177"/>
      <c r="AV804" s="177"/>
      <c r="AW804" s="177"/>
      <c r="AX804" s="177"/>
      <c r="AY804" s="177"/>
      <c r="AZ804" s="177"/>
      <c r="BA804" s="177"/>
      <c r="BB804" s="177"/>
      <c r="BC804" s="177"/>
      <c r="BD804" s="177"/>
      <c r="BE804" s="228"/>
      <c r="BF804" s="237"/>
      <c r="BG804" s="229"/>
      <c r="BH804" s="229"/>
      <c r="BI804" s="108"/>
    </row>
    <row r="805" spans="1:61" ht="15">
      <c r="A805" s="177"/>
      <c r="B805" s="177"/>
      <c r="C805" s="177"/>
      <c r="D805" s="177"/>
      <c r="E805" s="177"/>
      <c r="F805" s="177"/>
      <c r="G805" s="177"/>
      <c r="H805" s="177"/>
      <c r="I805" s="177"/>
      <c r="J805" s="177"/>
      <c r="K805" s="177"/>
      <c r="L805" s="177"/>
      <c r="M805" s="177"/>
      <c r="N805" s="177"/>
      <c r="O805" s="177"/>
      <c r="P805" s="177"/>
      <c r="Q805" s="177"/>
      <c r="R805" s="177"/>
      <c r="S805" s="107"/>
      <c r="T805" s="521">
        <f t="shared" si="40"/>
        <v>0</v>
      </c>
      <c r="U805" s="177"/>
      <c r="V805" s="177"/>
      <c r="W805" s="177"/>
      <c r="X805" s="177"/>
      <c r="Y805" s="177"/>
      <c r="Z805" s="177"/>
      <c r="AA805" s="177"/>
      <c r="AB805" s="177"/>
      <c r="AC805" s="177"/>
      <c r="AD805" s="177"/>
      <c r="AE805" s="177"/>
      <c r="AF805" s="107"/>
      <c r="AG805" s="444">
        <f t="shared" si="41"/>
        <v>0</v>
      </c>
      <c r="AH805" s="177"/>
      <c r="AI805" s="177"/>
      <c r="AJ805" s="177"/>
      <c r="AK805" s="177"/>
      <c r="AL805" s="177"/>
      <c r="AM805" s="177"/>
      <c r="AN805" s="177"/>
      <c r="AO805" s="177"/>
      <c r="AP805" s="177"/>
      <c r="AQ805" s="177"/>
      <c r="AR805" s="177"/>
      <c r="AS805" s="107"/>
      <c r="AT805" s="444">
        <f t="shared" si="39"/>
        <v>0</v>
      </c>
      <c r="AU805" s="177"/>
      <c r="AV805" s="177"/>
      <c r="AW805" s="177"/>
      <c r="AX805" s="177"/>
      <c r="AY805" s="177"/>
      <c r="AZ805" s="177"/>
      <c r="BA805" s="177"/>
      <c r="BB805" s="177"/>
      <c r="BC805" s="177"/>
      <c r="BD805" s="177"/>
      <c r="BE805" s="228"/>
      <c r="BF805" s="237"/>
      <c r="BG805" s="229"/>
      <c r="BH805" s="229"/>
      <c r="BI805" s="108"/>
    </row>
    <row r="806" spans="1:61" ht="15">
      <c r="A806" s="177"/>
      <c r="B806" s="177"/>
      <c r="C806" s="177"/>
      <c r="D806" s="177"/>
      <c r="E806" s="177"/>
      <c r="F806" s="177"/>
      <c r="G806" s="177"/>
      <c r="H806" s="177"/>
      <c r="I806" s="177"/>
      <c r="J806" s="177"/>
      <c r="K806" s="177"/>
      <c r="L806" s="177"/>
      <c r="M806" s="177"/>
      <c r="N806" s="177"/>
      <c r="O806" s="177"/>
      <c r="P806" s="177"/>
      <c r="Q806" s="177"/>
      <c r="R806" s="177"/>
      <c r="S806" s="107"/>
      <c r="T806" s="521">
        <f t="shared" si="40"/>
        <v>0</v>
      </c>
      <c r="U806" s="177"/>
      <c r="V806" s="177"/>
      <c r="W806" s="177"/>
      <c r="X806" s="177"/>
      <c r="Y806" s="177"/>
      <c r="Z806" s="177"/>
      <c r="AA806" s="177"/>
      <c r="AB806" s="177"/>
      <c r="AC806" s="177"/>
      <c r="AD806" s="177"/>
      <c r="AE806" s="177"/>
      <c r="AF806" s="107"/>
      <c r="AG806" s="444">
        <f t="shared" si="41"/>
        <v>0</v>
      </c>
      <c r="AH806" s="177"/>
      <c r="AI806" s="177"/>
      <c r="AJ806" s="177"/>
      <c r="AK806" s="177"/>
      <c r="AL806" s="177"/>
      <c r="AM806" s="177"/>
      <c r="AN806" s="177"/>
      <c r="AO806" s="177"/>
      <c r="AP806" s="177"/>
      <c r="AQ806" s="177"/>
      <c r="AR806" s="177"/>
      <c r="AS806" s="107"/>
      <c r="AT806" s="444">
        <f t="shared" si="39"/>
        <v>0</v>
      </c>
      <c r="AU806" s="177"/>
      <c r="AV806" s="177"/>
      <c r="AW806" s="177"/>
      <c r="AX806" s="177"/>
      <c r="AY806" s="177"/>
      <c r="AZ806" s="177"/>
      <c r="BA806" s="177"/>
      <c r="BB806" s="177"/>
      <c r="BC806" s="177"/>
      <c r="BD806" s="177"/>
      <c r="BE806" s="228"/>
      <c r="BF806" s="237"/>
      <c r="BG806" s="229"/>
      <c r="BH806" s="229"/>
      <c r="BI806" s="108"/>
    </row>
    <row r="807" spans="1:61" ht="15">
      <c r="A807" s="177"/>
      <c r="B807" s="177"/>
      <c r="C807" s="177"/>
      <c r="D807" s="177"/>
      <c r="E807" s="177"/>
      <c r="F807" s="177"/>
      <c r="G807" s="177"/>
      <c r="H807" s="177"/>
      <c r="I807" s="177"/>
      <c r="J807" s="177"/>
      <c r="K807" s="177"/>
      <c r="L807" s="177"/>
      <c r="M807" s="177"/>
      <c r="N807" s="177"/>
      <c r="O807" s="177"/>
      <c r="P807" s="177"/>
      <c r="Q807" s="177"/>
      <c r="R807" s="177"/>
      <c r="S807" s="107"/>
      <c r="T807" s="521">
        <f t="shared" si="40"/>
        <v>0</v>
      </c>
      <c r="U807" s="177"/>
      <c r="V807" s="177"/>
      <c r="W807" s="177"/>
      <c r="X807" s="177"/>
      <c r="Y807" s="177"/>
      <c r="Z807" s="177"/>
      <c r="AA807" s="177"/>
      <c r="AB807" s="177"/>
      <c r="AC807" s="177"/>
      <c r="AD807" s="177"/>
      <c r="AE807" s="177"/>
      <c r="AF807" s="107"/>
      <c r="AG807" s="444">
        <f t="shared" si="41"/>
        <v>0</v>
      </c>
      <c r="AH807" s="177"/>
      <c r="AI807" s="177"/>
      <c r="AJ807" s="177"/>
      <c r="AK807" s="177"/>
      <c r="AL807" s="177"/>
      <c r="AM807" s="177"/>
      <c r="AN807" s="177"/>
      <c r="AO807" s="177"/>
      <c r="AP807" s="177"/>
      <c r="AQ807" s="177"/>
      <c r="AR807" s="177"/>
      <c r="AS807" s="107"/>
      <c r="AT807" s="444">
        <f t="shared" si="39"/>
        <v>0</v>
      </c>
      <c r="AU807" s="177"/>
      <c r="AV807" s="177"/>
      <c r="AW807" s="177"/>
      <c r="AX807" s="177"/>
      <c r="AY807" s="177"/>
      <c r="AZ807" s="177"/>
      <c r="BA807" s="177"/>
      <c r="BB807" s="177"/>
      <c r="BC807" s="177"/>
      <c r="BD807" s="177"/>
      <c r="BE807" s="228"/>
      <c r="BF807" s="237"/>
      <c r="BG807" s="229"/>
      <c r="BH807" s="229"/>
      <c r="BI807" s="108"/>
    </row>
    <row r="808" spans="1:61" ht="15">
      <c r="A808" s="177"/>
      <c r="B808" s="177"/>
      <c r="C808" s="177"/>
      <c r="D808" s="177"/>
      <c r="E808" s="177"/>
      <c r="F808" s="177"/>
      <c r="G808" s="177"/>
      <c r="H808" s="177"/>
      <c r="I808" s="177"/>
      <c r="J808" s="177"/>
      <c r="K808" s="177"/>
      <c r="L808" s="177"/>
      <c r="M808" s="177"/>
      <c r="N808" s="177"/>
      <c r="O808" s="177"/>
      <c r="P808" s="177"/>
      <c r="Q808" s="177"/>
      <c r="R808" s="177"/>
      <c r="S808" s="107"/>
      <c r="T808" s="521">
        <f t="shared" si="40"/>
        <v>0</v>
      </c>
      <c r="U808" s="177"/>
      <c r="V808" s="177"/>
      <c r="W808" s="177"/>
      <c r="X808" s="177"/>
      <c r="Y808" s="177"/>
      <c r="Z808" s="177"/>
      <c r="AA808" s="177"/>
      <c r="AB808" s="177"/>
      <c r="AC808" s="177"/>
      <c r="AD808" s="177"/>
      <c r="AE808" s="177"/>
      <c r="AF808" s="107"/>
      <c r="AG808" s="444">
        <f t="shared" si="41"/>
        <v>0</v>
      </c>
      <c r="AH808" s="177"/>
      <c r="AI808" s="177"/>
      <c r="AJ808" s="177"/>
      <c r="AK808" s="177"/>
      <c r="AL808" s="177"/>
      <c r="AM808" s="177"/>
      <c r="AN808" s="177"/>
      <c r="AO808" s="177"/>
      <c r="AP808" s="177"/>
      <c r="AQ808" s="177"/>
      <c r="AR808" s="177"/>
      <c r="AS808" s="107"/>
      <c r="AT808" s="444">
        <f t="shared" si="39"/>
        <v>0</v>
      </c>
      <c r="AU808" s="177"/>
      <c r="AV808" s="177"/>
      <c r="AW808" s="177"/>
      <c r="AX808" s="177"/>
      <c r="AY808" s="177"/>
      <c r="AZ808" s="177"/>
      <c r="BA808" s="177"/>
      <c r="BB808" s="177"/>
      <c r="BC808" s="177"/>
      <c r="BD808" s="177"/>
      <c r="BE808" s="228"/>
      <c r="BF808" s="237"/>
      <c r="BG808" s="229"/>
      <c r="BH808" s="229"/>
      <c r="BI808" s="108"/>
    </row>
    <row r="809" spans="1:61" ht="15">
      <c r="A809" s="177"/>
      <c r="B809" s="177"/>
      <c r="C809" s="177"/>
      <c r="D809" s="177"/>
      <c r="E809" s="177"/>
      <c r="F809" s="177"/>
      <c r="G809" s="177"/>
      <c r="H809" s="177"/>
      <c r="I809" s="177"/>
      <c r="J809" s="177"/>
      <c r="K809" s="177"/>
      <c r="L809" s="177"/>
      <c r="M809" s="177"/>
      <c r="N809" s="177"/>
      <c r="O809" s="177"/>
      <c r="P809" s="177"/>
      <c r="Q809" s="177"/>
      <c r="R809" s="177"/>
      <c r="S809" s="107"/>
      <c r="T809" s="521">
        <f t="shared" si="40"/>
        <v>0</v>
      </c>
      <c r="U809" s="177"/>
      <c r="V809" s="177"/>
      <c r="W809" s="177"/>
      <c r="X809" s="177"/>
      <c r="Y809" s="177"/>
      <c r="Z809" s="177"/>
      <c r="AA809" s="177"/>
      <c r="AB809" s="177"/>
      <c r="AC809" s="177"/>
      <c r="AD809" s="177"/>
      <c r="AE809" s="177"/>
      <c r="AF809" s="107"/>
      <c r="AG809" s="444">
        <f t="shared" si="41"/>
        <v>0</v>
      </c>
      <c r="AH809" s="177"/>
      <c r="AI809" s="177"/>
      <c r="AJ809" s="177"/>
      <c r="AK809" s="177"/>
      <c r="AL809" s="177"/>
      <c r="AM809" s="177"/>
      <c r="AN809" s="177"/>
      <c r="AO809" s="177"/>
      <c r="AP809" s="177"/>
      <c r="AQ809" s="177"/>
      <c r="AR809" s="177"/>
      <c r="AS809" s="107"/>
      <c r="AT809" s="444">
        <f t="shared" si="39"/>
        <v>0</v>
      </c>
      <c r="AU809" s="177"/>
      <c r="AV809" s="177"/>
      <c r="AW809" s="177"/>
      <c r="AX809" s="177"/>
      <c r="AY809" s="177"/>
      <c r="AZ809" s="177"/>
      <c r="BA809" s="177"/>
      <c r="BB809" s="177"/>
      <c r="BC809" s="177"/>
      <c r="BD809" s="177"/>
      <c r="BE809" s="228"/>
      <c r="BF809" s="237"/>
      <c r="BG809" s="229"/>
      <c r="BH809" s="229"/>
      <c r="BI809" s="108"/>
    </row>
    <row r="810" spans="1:61" ht="15">
      <c r="A810" s="177"/>
      <c r="B810" s="177"/>
      <c r="C810" s="177"/>
      <c r="D810" s="177"/>
      <c r="E810" s="177"/>
      <c r="F810" s="177"/>
      <c r="G810" s="177"/>
      <c r="H810" s="177"/>
      <c r="I810" s="177"/>
      <c r="J810" s="177"/>
      <c r="K810" s="177"/>
      <c r="L810" s="177"/>
      <c r="M810" s="177"/>
      <c r="N810" s="177"/>
      <c r="O810" s="177"/>
      <c r="P810" s="177"/>
      <c r="Q810" s="177"/>
      <c r="R810" s="177"/>
      <c r="S810" s="107"/>
      <c r="T810" s="521">
        <f t="shared" si="40"/>
        <v>0</v>
      </c>
      <c r="U810" s="177"/>
      <c r="V810" s="177"/>
      <c r="W810" s="177"/>
      <c r="X810" s="177"/>
      <c r="Y810" s="177"/>
      <c r="Z810" s="177"/>
      <c r="AA810" s="177"/>
      <c r="AB810" s="177"/>
      <c r="AC810" s="177"/>
      <c r="AD810" s="177"/>
      <c r="AE810" s="177"/>
      <c r="AF810" s="107"/>
      <c r="AG810" s="444">
        <f t="shared" si="41"/>
        <v>0</v>
      </c>
      <c r="AH810" s="177"/>
      <c r="AI810" s="177"/>
      <c r="AJ810" s="177"/>
      <c r="AK810" s="177"/>
      <c r="AL810" s="177"/>
      <c r="AM810" s="177"/>
      <c r="AN810" s="177"/>
      <c r="AO810" s="177"/>
      <c r="AP810" s="177"/>
      <c r="AQ810" s="177"/>
      <c r="AR810" s="177"/>
      <c r="AS810" s="107"/>
      <c r="AT810" s="444">
        <f t="shared" si="39"/>
        <v>0</v>
      </c>
      <c r="AU810" s="177"/>
      <c r="AV810" s="177"/>
      <c r="AW810" s="177"/>
      <c r="AX810" s="177"/>
      <c r="AY810" s="177"/>
      <c r="AZ810" s="177"/>
      <c r="BA810" s="177"/>
      <c r="BB810" s="177"/>
      <c r="BC810" s="177"/>
      <c r="BD810" s="177"/>
      <c r="BE810" s="228"/>
      <c r="BF810" s="237"/>
      <c r="BG810" s="229"/>
      <c r="BH810" s="229"/>
      <c r="BI810" s="108"/>
    </row>
    <row r="811" spans="1:61" ht="15">
      <c r="A811" s="177"/>
      <c r="B811" s="177"/>
      <c r="C811" s="177"/>
      <c r="D811" s="177"/>
      <c r="E811" s="177"/>
      <c r="F811" s="177"/>
      <c r="G811" s="177"/>
      <c r="H811" s="177"/>
      <c r="I811" s="177"/>
      <c r="J811" s="177"/>
      <c r="K811" s="177"/>
      <c r="L811" s="177"/>
      <c r="M811" s="177"/>
      <c r="N811" s="177"/>
      <c r="O811" s="177"/>
      <c r="P811" s="177"/>
      <c r="Q811" s="177"/>
      <c r="R811" s="177"/>
      <c r="S811" s="107"/>
      <c r="T811" s="521">
        <f t="shared" si="40"/>
        <v>0</v>
      </c>
      <c r="U811" s="177"/>
      <c r="V811" s="177"/>
      <c r="W811" s="177"/>
      <c r="X811" s="177"/>
      <c r="Y811" s="177"/>
      <c r="Z811" s="177"/>
      <c r="AA811" s="177"/>
      <c r="AB811" s="177"/>
      <c r="AC811" s="177"/>
      <c r="AD811" s="177"/>
      <c r="AE811" s="177"/>
      <c r="AF811" s="107"/>
      <c r="AG811" s="444">
        <f t="shared" si="41"/>
        <v>0</v>
      </c>
      <c r="AH811" s="177"/>
      <c r="AI811" s="177"/>
      <c r="AJ811" s="177"/>
      <c r="AK811" s="177"/>
      <c r="AL811" s="177"/>
      <c r="AM811" s="177"/>
      <c r="AN811" s="177"/>
      <c r="AO811" s="177"/>
      <c r="AP811" s="177"/>
      <c r="AQ811" s="177"/>
      <c r="AR811" s="177"/>
      <c r="AS811" s="107"/>
      <c r="AT811" s="444">
        <f t="shared" si="39"/>
        <v>0</v>
      </c>
      <c r="AU811" s="177"/>
      <c r="AV811" s="177"/>
      <c r="AW811" s="177"/>
      <c r="AX811" s="177"/>
      <c r="AY811" s="177"/>
      <c r="AZ811" s="177"/>
      <c r="BA811" s="177"/>
      <c r="BB811" s="177"/>
      <c r="BC811" s="177"/>
      <c r="BD811" s="177"/>
      <c r="BE811" s="228"/>
      <c r="BF811" s="237"/>
      <c r="BG811" s="229"/>
      <c r="BH811" s="229"/>
      <c r="BI811" s="108"/>
    </row>
    <row r="812" spans="1:61" ht="15">
      <c r="A812" s="177"/>
      <c r="B812" s="177"/>
      <c r="C812" s="177"/>
      <c r="D812" s="177"/>
      <c r="E812" s="177"/>
      <c r="F812" s="177"/>
      <c r="G812" s="177"/>
      <c r="H812" s="177"/>
      <c r="I812" s="177"/>
      <c r="J812" s="177"/>
      <c r="K812" s="177"/>
      <c r="L812" s="177"/>
      <c r="M812" s="177"/>
      <c r="N812" s="177"/>
      <c r="O812" s="177"/>
      <c r="P812" s="177"/>
      <c r="Q812" s="177"/>
      <c r="R812" s="177"/>
      <c r="S812" s="107"/>
      <c r="T812" s="521">
        <f t="shared" si="40"/>
        <v>0</v>
      </c>
      <c r="U812" s="177"/>
      <c r="V812" s="177"/>
      <c r="W812" s="177"/>
      <c r="X812" s="177"/>
      <c r="Y812" s="177"/>
      <c r="Z812" s="177"/>
      <c r="AA812" s="177"/>
      <c r="AB812" s="177"/>
      <c r="AC812" s="177"/>
      <c r="AD812" s="177"/>
      <c r="AE812" s="177"/>
      <c r="AF812" s="107"/>
      <c r="AG812" s="444">
        <f t="shared" si="41"/>
        <v>0</v>
      </c>
      <c r="AH812" s="177"/>
      <c r="AI812" s="177"/>
      <c r="AJ812" s="177"/>
      <c r="AK812" s="177"/>
      <c r="AL812" s="177"/>
      <c r="AM812" s="177"/>
      <c r="AN812" s="177"/>
      <c r="AO812" s="177"/>
      <c r="AP812" s="177"/>
      <c r="AQ812" s="177"/>
      <c r="AR812" s="177"/>
      <c r="AS812" s="107"/>
      <c r="AT812" s="444">
        <f t="shared" si="39"/>
        <v>0</v>
      </c>
      <c r="AU812" s="177"/>
      <c r="AV812" s="177"/>
      <c r="AW812" s="177"/>
      <c r="AX812" s="177"/>
      <c r="AY812" s="177"/>
      <c r="AZ812" s="177"/>
      <c r="BA812" s="177"/>
      <c r="BB812" s="177"/>
      <c r="BC812" s="177"/>
      <c r="BD812" s="177"/>
      <c r="BE812" s="228"/>
      <c r="BF812" s="237"/>
      <c r="BG812" s="229"/>
      <c r="BH812" s="229"/>
      <c r="BI812" s="108"/>
    </row>
    <row r="813" spans="1:61" ht="15">
      <c r="A813" s="177"/>
      <c r="B813" s="177"/>
      <c r="C813" s="177"/>
      <c r="D813" s="177"/>
      <c r="E813" s="177"/>
      <c r="F813" s="177"/>
      <c r="G813" s="177"/>
      <c r="H813" s="177"/>
      <c r="I813" s="177"/>
      <c r="J813" s="177"/>
      <c r="K813" s="177"/>
      <c r="L813" s="177"/>
      <c r="M813" s="177"/>
      <c r="N813" s="177"/>
      <c r="O813" s="177"/>
      <c r="P813" s="177"/>
      <c r="Q813" s="177"/>
      <c r="R813" s="177"/>
      <c r="S813" s="107"/>
      <c r="T813" s="521">
        <f t="shared" si="40"/>
        <v>0</v>
      </c>
      <c r="U813" s="177"/>
      <c r="V813" s="177"/>
      <c r="W813" s="177"/>
      <c r="X813" s="177"/>
      <c r="Y813" s="177"/>
      <c r="Z813" s="177"/>
      <c r="AA813" s="177"/>
      <c r="AB813" s="177"/>
      <c r="AC813" s="177"/>
      <c r="AD813" s="177"/>
      <c r="AE813" s="177"/>
      <c r="AF813" s="107"/>
      <c r="AG813" s="444">
        <f t="shared" si="41"/>
        <v>0</v>
      </c>
      <c r="AH813" s="177"/>
      <c r="AI813" s="177"/>
      <c r="AJ813" s="177"/>
      <c r="AK813" s="177"/>
      <c r="AL813" s="177"/>
      <c r="AM813" s="177"/>
      <c r="AN813" s="177"/>
      <c r="AO813" s="177"/>
      <c r="AP813" s="177"/>
      <c r="AQ813" s="177"/>
      <c r="AR813" s="177"/>
      <c r="AS813" s="107"/>
      <c r="AT813" s="444">
        <f t="shared" si="39"/>
        <v>0</v>
      </c>
      <c r="AU813" s="177"/>
      <c r="AV813" s="177"/>
      <c r="AW813" s="177"/>
      <c r="AX813" s="177"/>
      <c r="AY813" s="177"/>
      <c r="AZ813" s="177"/>
      <c r="BA813" s="177"/>
      <c r="BB813" s="177"/>
      <c r="BC813" s="177"/>
      <c r="BD813" s="177"/>
      <c r="BE813" s="228"/>
      <c r="BF813" s="237"/>
      <c r="BG813" s="229"/>
      <c r="BH813" s="229"/>
      <c r="BI813" s="108"/>
    </row>
    <row r="814" spans="1:61" ht="15">
      <c r="A814" s="177"/>
      <c r="B814" s="177"/>
      <c r="C814" s="177"/>
      <c r="D814" s="177"/>
      <c r="E814" s="177"/>
      <c r="F814" s="177"/>
      <c r="G814" s="177"/>
      <c r="H814" s="177"/>
      <c r="I814" s="177"/>
      <c r="J814" s="177"/>
      <c r="K814" s="177"/>
      <c r="L814" s="177"/>
      <c r="M814" s="177"/>
      <c r="N814" s="177"/>
      <c r="O814" s="177"/>
      <c r="P814" s="177"/>
      <c r="Q814" s="177"/>
      <c r="R814" s="177"/>
      <c r="S814" s="107"/>
      <c r="T814" s="521">
        <f t="shared" si="40"/>
        <v>0</v>
      </c>
      <c r="U814" s="177"/>
      <c r="V814" s="177"/>
      <c r="W814" s="177"/>
      <c r="X814" s="177"/>
      <c r="Y814" s="177"/>
      <c r="Z814" s="177"/>
      <c r="AA814" s="177"/>
      <c r="AB814" s="177"/>
      <c r="AC814" s="177"/>
      <c r="AD814" s="177"/>
      <c r="AE814" s="177"/>
      <c r="AF814" s="107"/>
      <c r="AG814" s="444">
        <f t="shared" si="41"/>
        <v>0</v>
      </c>
      <c r="AH814" s="177"/>
      <c r="AI814" s="177"/>
      <c r="AJ814" s="177"/>
      <c r="AK814" s="177"/>
      <c r="AL814" s="177"/>
      <c r="AM814" s="177"/>
      <c r="AN814" s="177"/>
      <c r="AO814" s="177"/>
      <c r="AP814" s="177"/>
      <c r="AQ814" s="177"/>
      <c r="AR814" s="177"/>
      <c r="AS814" s="107"/>
      <c r="AT814" s="444">
        <f t="shared" si="39"/>
        <v>0</v>
      </c>
      <c r="AU814" s="177"/>
      <c r="AV814" s="177"/>
      <c r="AW814" s="177"/>
      <c r="AX814" s="177"/>
      <c r="AY814" s="177"/>
      <c r="AZ814" s="177"/>
      <c r="BA814" s="177"/>
      <c r="BB814" s="177"/>
      <c r="BC814" s="177"/>
      <c r="BD814" s="177"/>
      <c r="BE814" s="228"/>
      <c r="BF814" s="237"/>
      <c r="BG814" s="229"/>
      <c r="BH814" s="229"/>
      <c r="BI814" s="108"/>
    </row>
    <row r="815" spans="1:61" ht="15">
      <c r="A815" s="177"/>
      <c r="B815" s="177"/>
      <c r="C815" s="177"/>
      <c r="D815" s="177"/>
      <c r="E815" s="177"/>
      <c r="F815" s="177"/>
      <c r="G815" s="177"/>
      <c r="H815" s="177"/>
      <c r="I815" s="177"/>
      <c r="J815" s="177"/>
      <c r="K815" s="177"/>
      <c r="L815" s="177"/>
      <c r="M815" s="177"/>
      <c r="N815" s="177"/>
      <c r="O815" s="177"/>
      <c r="P815" s="177"/>
      <c r="Q815" s="177"/>
      <c r="R815" s="177"/>
      <c r="S815" s="107"/>
      <c r="T815" s="521">
        <f t="shared" si="40"/>
        <v>0</v>
      </c>
      <c r="U815" s="177"/>
      <c r="V815" s="177"/>
      <c r="W815" s="177"/>
      <c r="X815" s="177"/>
      <c r="Y815" s="177"/>
      <c r="Z815" s="177"/>
      <c r="AA815" s="177"/>
      <c r="AB815" s="177"/>
      <c r="AC815" s="177"/>
      <c r="AD815" s="177"/>
      <c r="AE815" s="177"/>
      <c r="AF815" s="107"/>
      <c r="AG815" s="444">
        <f t="shared" si="41"/>
        <v>0</v>
      </c>
      <c r="AH815" s="177"/>
      <c r="AI815" s="177"/>
      <c r="AJ815" s="177"/>
      <c r="AK815" s="177"/>
      <c r="AL815" s="177"/>
      <c r="AM815" s="177"/>
      <c r="AN815" s="177"/>
      <c r="AO815" s="177"/>
      <c r="AP815" s="177"/>
      <c r="AQ815" s="177"/>
      <c r="AR815" s="177"/>
      <c r="AS815" s="107"/>
      <c r="AT815" s="444">
        <f t="shared" si="39"/>
        <v>0</v>
      </c>
      <c r="AU815" s="177"/>
      <c r="AV815" s="177"/>
      <c r="AW815" s="177"/>
      <c r="AX815" s="177"/>
      <c r="AY815" s="177"/>
      <c r="AZ815" s="177"/>
      <c r="BA815" s="177"/>
      <c r="BB815" s="177"/>
      <c r="BC815" s="177"/>
      <c r="BD815" s="177"/>
      <c r="BE815" s="228"/>
      <c r="BF815" s="237"/>
      <c r="BG815" s="229"/>
      <c r="BH815" s="229"/>
      <c r="BI815" s="108"/>
    </row>
    <row r="816" spans="1:61" ht="15">
      <c r="A816" s="177"/>
      <c r="B816" s="177"/>
      <c r="C816" s="177"/>
      <c r="D816" s="177"/>
      <c r="E816" s="177"/>
      <c r="F816" s="177"/>
      <c r="G816" s="177"/>
      <c r="H816" s="177"/>
      <c r="I816" s="177"/>
      <c r="J816" s="177"/>
      <c r="K816" s="177"/>
      <c r="L816" s="177"/>
      <c r="M816" s="177"/>
      <c r="N816" s="177"/>
      <c r="O816" s="177"/>
      <c r="P816" s="177"/>
      <c r="Q816" s="177"/>
      <c r="R816" s="177"/>
      <c r="S816" s="107"/>
      <c r="T816" s="521">
        <f t="shared" si="40"/>
        <v>0</v>
      </c>
      <c r="U816" s="177"/>
      <c r="V816" s="177"/>
      <c r="W816" s="177"/>
      <c r="X816" s="177"/>
      <c r="Y816" s="177"/>
      <c r="Z816" s="177"/>
      <c r="AA816" s="177"/>
      <c r="AB816" s="177"/>
      <c r="AC816" s="177"/>
      <c r="AD816" s="177"/>
      <c r="AE816" s="177"/>
      <c r="AF816" s="107"/>
      <c r="AG816" s="444">
        <f t="shared" si="41"/>
        <v>0</v>
      </c>
      <c r="AH816" s="177"/>
      <c r="AI816" s="177"/>
      <c r="AJ816" s="177"/>
      <c r="AK816" s="177"/>
      <c r="AL816" s="177"/>
      <c r="AM816" s="177"/>
      <c r="AN816" s="177"/>
      <c r="AO816" s="177"/>
      <c r="AP816" s="177"/>
      <c r="AQ816" s="177"/>
      <c r="AR816" s="177"/>
      <c r="AS816" s="107"/>
      <c r="AT816" s="444">
        <f t="shared" si="39"/>
        <v>0</v>
      </c>
      <c r="AU816" s="177"/>
      <c r="AV816" s="177"/>
      <c r="AW816" s="177"/>
      <c r="AX816" s="177"/>
      <c r="AY816" s="177"/>
      <c r="AZ816" s="177"/>
      <c r="BA816" s="177"/>
      <c r="BB816" s="177"/>
      <c r="BC816" s="177"/>
      <c r="BD816" s="177"/>
      <c r="BE816" s="228"/>
      <c r="BF816" s="237"/>
      <c r="BG816" s="229"/>
      <c r="BH816" s="229"/>
      <c r="BI816" s="108"/>
    </row>
    <row r="817" spans="1:61" ht="15">
      <c r="A817" s="177"/>
      <c r="B817" s="177"/>
      <c r="C817" s="177"/>
      <c r="D817" s="177"/>
      <c r="E817" s="177"/>
      <c r="F817" s="177"/>
      <c r="G817" s="177"/>
      <c r="H817" s="177"/>
      <c r="I817" s="177"/>
      <c r="J817" s="177"/>
      <c r="K817" s="177"/>
      <c r="L817" s="177"/>
      <c r="M817" s="177"/>
      <c r="N817" s="177"/>
      <c r="O817" s="177"/>
      <c r="P817" s="177"/>
      <c r="Q817" s="177"/>
      <c r="R817" s="177"/>
      <c r="S817" s="107"/>
      <c r="T817" s="521">
        <f t="shared" si="40"/>
        <v>0</v>
      </c>
      <c r="U817" s="177"/>
      <c r="V817" s="177"/>
      <c r="W817" s="177"/>
      <c r="X817" s="177"/>
      <c r="Y817" s="177"/>
      <c r="Z817" s="177"/>
      <c r="AA817" s="177"/>
      <c r="AB817" s="177"/>
      <c r="AC817" s="177"/>
      <c r="AD817" s="177"/>
      <c r="AE817" s="177"/>
      <c r="AF817" s="107"/>
      <c r="AG817" s="444">
        <f t="shared" si="41"/>
        <v>0</v>
      </c>
      <c r="AH817" s="177"/>
      <c r="AI817" s="177"/>
      <c r="AJ817" s="177"/>
      <c r="AK817" s="177"/>
      <c r="AL817" s="177"/>
      <c r="AM817" s="177"/>
      <c r="AN817" s="177"/>
      <c r="AO817" s="177"/>
      <c r="AP817" s="177"/>
      <c r="AQ817" s="177"/>
      <c r="AR817" s="177"/>
      <c r="AS817" s="107"/>
      <c r="AT817" s="444">
        <f t="shared" si="39"/>
        <v>0</v>
      </c>
      <c r="AU817" s="177"/>
      <c r="AV817" s="177"/>
      <c r="AW817" s="177"/>
      <c r="AX817" s="177"/>
      <c r="AY817" s="177"/>
      <c r="AZ817" s="177"/>
      <c r="BA817" s="177"/>
      <c r="BB817" s="177"/>
      <c r="BC817" s="177"/>
      <c r="BD817" s="177"/>
      <c r="BE817" s="228"/>
      <c r="BF817" s="237"/>
      <c r="BG817" s="229"/>
      <c r="BH817" s="229"/>
      <c r="BI817" s="108"/>
    </row>
    <row r="818" spans="1:61" ht="15">
      <c r="A818" s="177"/>
      <c r="B818" s="177"/>
      <c r="C818" s="177"/>
      <c r="D818" s="177"/>
      <c r="E818" s="177"/>
      <c r="F818" s="177"/>
      <c r="G818" s="177"/>
      <c r="H818" s="177"/>
      <c r="I818" s="177"/>
      <c r="J818" s="177"/>
      <c r="K818" s="177"/>
      <c r="L818" s="177"/>
      <c r="M818" s="177"/>
      <c r="N818" s="177"/>
      <c r="O818" s="177"/>
      <c r="P818" s="177"/>
      <c r="Q818" s="177"/>
      <c r="R818" s="177"/>
      <c r="S818" s="107"/>
      <c r="T818" s="521">
        <f t="shared" si="40"/>
        <v>0</v>
      </c>
      <c r="U818" s="177"/>
      <c r="V818" s="177"/>
      <c r="W818" s="177"/>
      <c r="X818" s="177"/>
      <c r="Y818" s="177"/>
      <c r="Z818" s="177"/>
      <c r="AA818" s="177"/>
      <c r="AB818" s="177"/>
      <c r="AC818" s="177"/>
      <c r="AD818" s="177"/>
      <c r="AE818" s="177"/>
      <c r="AF818" s="107"/>
      <c r="AG818" s="444">
        <f t="shared" si="41"/>
        <v>0</v>
      </c>
      <c r="AH818" s="177"/>
      <c r="AI818" s="177"/>
      <c r="AJ818" s="177"/>
      <c r="AK818" s="177"/>
      <c r="AL818" s="177"/>
      <c r="AM818" s="177"/>
      <c r="AN818" s="177"/>
      <c r="AO818" s="177"/>
      <c r="AP818" s="177"/>
      <c r="AQ818" s="177"/>
      <c r="AR818" s="177"/>
      <c r="AS818" s="107"/>
      <c r="AT818" s="444">
        <f t="shared" ref="AT818:AT881" si="42">SUM($AH818:$AR818)</f>
        <v>0</v>
      </c>
      <c r="AU818" s="177"/>
      <c r="AV818" s="177"/>
      <c r="AW818" s="177"/>
      <c r="AX818" s="177"/>
      <c r="AY818" s="177"/>
      <c r="AZ818" s="177"/>
      <c r="BA818" s="177"/>
      <c r="BB818" s="177"/>
      <c r="BC818" s="177"/>
      <c r="BD818" s="177"/>
      <c r="BE818" s="228"/>
      <c r="BF818" s="237"/>
      <c r="BG818" s="229"/>
      <c r="BH818" s="229"/>
      <c r="BI818" s="108"/>
    </row>
    <row r="819" spans="1:61" ht="15">
      <c r="A819" s="177"/>
      <c r="B819" s="177"/>
      <c r="C819" s="177"/>
      <c r="D819" s="177"/>
      <c r="E819" s="177"/>
      <c r="F819" s="177"/>
      <c r="G819" s="177"/>
      <c r="H819" s="177"/>
      <c r="I819" s="177"/>
      <c r="J819" s="177"/>
      <c r="K819" s="177"/>
      <c r="L819" s="177"/>
      <c r="M819" s="177"/>
      <c r="N819" s="177"/>
      <c r="O819" s="177"/>
      <c r="P819" s="177"/>
      <c r="Q819" s="177"/>
      <c r="R819" s="177"/>
      <c r="S819" s="107"/>
      <c r="T819" s="521">
        <f t="shared" si="40"/>
        <v>0</v>
      </c>
      <c r="U819" s="177"/>
      <c r="V819" s="177"/>
      <c r="W819" s="177"/>
      <c r="X819" s="177"/>
      <c r="Y819" s="177"/>
      <c r="Z819" s="177"/>
      <c r="AA819" s="177"/>
      <c r="AB819" s="177"/>
      <c r="AC819" s="177"/>
      <c r="AD819" s="177"/>
      <c r="AE819" s="177"/>
      <c r="AF819" s="107"/>
      <c r="AG819" s="444">
        <f t="shared" si="41"/>
        <v>0</v>
      </c>
      <c r="AH819" s="177"/>
      <c r="AI819" s="177"/>
      <c r="AJ819" s="177"/>
      <c r="AK819" s="177"/>
      <c r="AL819" s="177"/>
      <c r="AM819" s="177"/>
      <c r="AN819" s="177"/>
      <c r="AO819" s="177"/>
      <c r="AP819" s="177"/>
      <c r="AQ819" s="177"/>
      <c r="AR819" s="177"/>
      <c r="AS819" s="107"/>
      <c r="AT819" s="444">
        <f t="shared" si="42"/>
        <v>0</v>
      </c>
      <c r="AU819" s="177"/>
      <c r="AV819" s="177"/>
      <c r="AW819" s="177"/>
      <c r="AX819" s="177"/>
      <c r="AY819" s="177"/>
      <c r="AZ819" s="177"/>
      <c r="BA819" s="177"/>
      <c r="BB819" s="177"/>
      <c r="BC819" s="177"/>
      <c r="BD819" s="177"/>
      <c r="BE819" s="228"/>
      <c r="BF819" s="237"/>
      <c r="BG819" s="229"/>
      <c r="BH819" s="229"/>
      <c r="BI819" s="108"/>
    </row>
    <row r="820" spans="1:61" ht="15">
      <c r="A820" s="177"/>
      <c r="B820" s="177"/>
      <c r="C820" s="177"/>
      <c r="D820" s="177"/>
      <c r="E820" s="177"/>
      <c r="F820" s="177"/>
      <c r="G820" s="177"/>
      <c r="H820" s="177"/>
      <c r="I820" s="177"/>
      <c r="J820" s="177"/>
      <c r="K820" s="177"/>
      <c r="L820" s="177"/>
      <c r="M820" s="177"/>
      <c r="N820" s="177"/>
      <c r="O820" s="177"/>
      <c r="P820" s="177"/>
      <c r="Q820" s="177"/>
      <c r="R820" s="177"/>
      <c r="S820" s="107"/>
      <c r="T820" s="521">
        <f t="shared" si="40"/>
        <v>0</v>
      </c>
      <c r="U820" s="177"/>
      <c r="V820" s="177"/>
      <c r="W820" s="177"/>
      <c r="X820" s="177"/>
      <c r="Y820" s="177"/>
      <c r="Z820" s="177"/>
      <c r="AA820" s="177"/>
      <c r="AB820" s="177"/>
      <c r="AC820" s="177"/>
      <c r="AD820" s="177"/>
      <c r="AE820" s="177"/>
      <c r="AF820" s="107"/>
      <c r="AG820" s="444">
        <f t="shared" si="41"/>
        <v>0</v>
      </c>
      <c r="AH820" s="177"/>
      <c r="AI820" s="177"/>
      <c r="AJ820" s="177"/>
      <c r="AK820" s="177"/>
      <c r="AL820" s="177"/>
      <c r="AM820" s="177"/>
      <c r="AN820" s="177"/>
      <c r="AO820" s="177"/>
      <c r="AP820" s="177"/>
      <c r="AQ820" s="177"/>
      <c r="AR820" s="177"/>
      <c r="AS820" s="107"/>
      <c r="AT820" s="444">
        <f t="shared" si="42"/>
        <v>0</v>
      </c>
      <c r="AU820" s="177"/>
      <c r="AV820" s="177"/>
      <c r="AW820" s="177"/>
      <c r="AX820" s="177"/>
      <c r="AY820" s="177"/>
      <c r="AZ820" s="177"/>
      <c r="BA820" s="177"/>
      <c r="BB820" s="177"/>
      <c r="BC820" s="177"/>
      <c r="BD820" s="177"/>
      <c r="BE820" s="228"/>
      <c r="BF820" s="237"/>
      <c r="BG820" s="229"/>
      <c r="BH820" s="229"/>
      <c r="BI820" s="108"/>
    </row>
    <row r="821" spans="1:61" ht="15">
      <c r="A821" s="177"/>
      <c r="B821" s="177"/>
      <c r="C821" s="177"/>
      <c r="D821" s="177"/>
      <c r="E821" s="177"/>
      <c r="F821" s="177"/>
      <c r="G821" s="177"/>
      <c r="H821" s="177"/>
      <c r="I821" s="177"/>
      <c r="J821" s="177"/>
      <c r="K821" s="177"/>
      <c r="L821" s="177"/>
      <c r="M821" s="177"/>
      <c r="N821" s="177"/>
      <c r="O821" s="177"/>
      <c r="P821" s="177"/>
      <c r="Q821" s="177"/>
      <c r="R821" s="177"/>
      <c r="S821" s="107"/>
      <c r="T821" s="521">
        <f t="shared" si="40"/>
        <v>0</v>
      </c>
      <c r="U821" s="177"/>
      <c r="V821" s="177"/>
      <c r="W821" s="177"/>
      <c r="X821" s="177"/>
      <c r="Y821" s="177"/>
      <c r="Z821" s="177"/>
      <c r="AA821" s="177"/>
      <c r="AB821" s="177"/>
      <c r="AC821" s="177"/>
      <c r="AD821" s="177"/>
      <c r="AE821" s="177"/>
      <c r="AF821" s="107"/>
      <c r="AG821" s="444">
        <f t="shared" si="41"/>
        <v>0</v>
      </c>
      <c r="AH821" s="177"/>
      <c r="AI821" s="177"/>
      <c r="AJ821" s="177"/>
      <c r="AK821" s="177"/>
      <c r="AL821" s="177"/>
      <c r="AM821" s="177"/>
      <c r="AN821" s="177"/>
      <c r="AO821" s="177"/>
      <c r="AP821" s="177"/>
      <c r="AQ821" s="177"/>
      <c r="AR821" s="177"/>
      <c r="AS821" s="107"/>
      <c r="AT821" s="444">
        <f t="shared" si="42"/>
        <v>0</v>
      </c>
      <c r="AU821" s="177"/>
      <c r="AV821" s="177"/>
      <c r="AW821" s="177"/>
      <c r="AX821" s="177"/>
      <c r="AY821" s="177"/>
      <c r="AZ821" s="177"/>
      <c r="BA821" s="177"/>
      <c r="BB821" s="177"/>
      <c r="BC821" s="177"/>
      <c r="BD821" s="177"/>
      <c r="BE821" s="228"/>
      <c r="BF821" s="237"/>
      <c r="BG821" s="229"/>
      <c r="BH821" s="229"/>
      <c r="BI821" s="108"/>
    </row>
    <row r="822" spans="1:61" ht="15">
      <c r="A822" s="177"/>
      <c r="B822" s="177"/>
      <c r="C822" s="177"/>
      <c r="D822" s="177"/>
      <c r="E822" s="177"/>
      <c r="F822" s="177"/>
      <c r="G822" s="177"/>
      <c r="H822" s="177"/>
      <c r="I822" s="177"/>
      <c r="J822" s="177"/>
      <c r="K822" s="177"/>
      <c r="L822" s="177"/>
      <c r="M822" s="177"/>
      <c r="N822" s="177"/>
      <c r="O822" s="177"/>
      <c r="P822" s="177"/>
      <c r="Q822" s="177"/>
      <c r="R822" s="177"/>
      <c r="S822" s="107"/>
      <c r="T822" s="521">
        <f t="shared" si="40"/>
        <v>0</v>
      </c>
      <c r="U822" s="177"/>
      <c r="V822" s="177"/>
      <c r="W822" s="177"/>
      <c r="X822" s="177"/>
      <c r="Y822" s="177"/>
      <c r="Z822" s="177"/>
      <c r="AA822" s="177"/>
      <c r="AB822" s="177"/>
      <c r="AC822" s="177"/>
      <c r="AD822" s="177"/>
      <c r="AE822" s="177"/>
      <c r="AF822" s="107"/>
      <c r="AG822" s="444">
        <f t="shared" si="41"/>
        <v>0</v>
      </c>
      <c r="AH822" s="177"/>
      <c r="AI822" s="177"/>
      <c r="AJ822" s="177"/>
      <c r="AK822" s="177"/>
      <c r="AL822" s="177"/>
      <c r="AM822" s="177"/>
      <c r="AN822" s="177"/>
      <c r="AO822" s="177"/>
      <c r="AP822" s="177"/>
      <c r="AQ822" s="177"/>
      <c r="AR822" s="177"/>
      <c r="AS822" s="107"/>
      <c r="AT822" s="444">
        <f t="shared" si="42"/>
        <v>0</v>
      </c>
      <c r="AU822" s="177"/>
      <c r="AV822" s="177"/>
      <c r="AW822" s="177"/>
      <c r="AX822" s="177"/>
      <c r="AY822" s="177"/>
      <c r="AZ822" s="177"/>
      <c r="BA822" s="177"/>
      <c r="BB822" s="177"/>
      <c r="BC822" s="177"/>
      <c r="BD822" s="177"/>
      <c r="BE822" s="228"/>
      <c r="BF822" s="237"/>
      <c r="BG822" s="229"/>
      <c r="BH822" s="229"/>
      <c r="BI822" s="108"/>
    </row>
    <row r="823" spans="1:61" ht="15">
      <c r="A823" s="177"/>
      <c r="B823" s="177"/>
      <c r="C823" s="177"/>
      <c r="D823" s="177"/>
      <c r="E823" s="177"/>
      <c r="F823" s="177"/>
      <c r="G823" s="177"/>
      <c r="H823" s="177"/>
      <c r="I823" s="177"/>
      <c r="J823" s="177"/>
      <c r="K823" s="177"/>
      <c r="L823" s="177"/>
      <c r="M823" s="177"/>
      <c r="N823" s="177"/>
      <c r="O823" s="177"/>
      <c r="P823" s="177"/>
      <c r="Q823" s="177"/>
      <c r="R823" s="177"/>
      <c r="S823" s="107"/>
      <c r="T823" s="521">
        <f t="shared" si="40"/>
        <v>0</v>
      </c>
      <c r="U823" s="177"/>
      <c r="V823" s="177"/>
      <c r="W823" s="177"/>
      <c r="X823" s="177"/>
      <c r="Y823" s="177"/>
      <c r="Z823" s="177"/>
      <c r="AA823" s="177"/>
      <c r="AB823" s="177"/>
      <c r="AC823" s="177"/>
      <c r="AD823" s="177"/>
      <c r="AE823" s="177"/>
      <c r="AF823" s="107"/>
      <c r="AG823" s="444">
        <f t="shared" si="41"/>
        <v>0</v>
      </c>
      <c r="AH823" s="177"/>
      <c r="AI823" s="177"/>
      <c r="AJ823" s="177"/>
      <c r="AK823" s="177"/>
      <c r="AL823" s="177"/>
      <c r="AM823" s="177"/>
      <c r="AN823" s="177"/>
      <c r="AO823" s="177"/>
      <c r="AP823" s="177"/>
      <c r="AQ823" s="177"/>
      <c r="AR823" s="177"/>
      <c r="AS823" s="107"/>
      <c r="AT823" s="444">
        <f t="shared" si="42"/>
        <v>0</v>
      </c>
      <c r="AU823" s="177"/>
      <c r="AV823" s="177"/>
      <c r="AW823" s="177"/>
      <c r="AX823" s="177"/>
      <c r="AY823" s="177"/>
      <c r="AZ823" s="177"/>
      <c r="BA823" s="177"/>
      <c r="BB823" s="177"/>
      <c r="BC823" s="177"/>
      <c r="BD823" s="177"/>
      <c r="BE823" s="228"/>
      <c r="BF823" s="237"/>
      <c r="BG823" s="229"/>
      <c r="BH823" s="229"/>
      <c r="BI823" s="108"/>
    </row>
    <row r="824" spans="1:61" ht="15">
      <c r="A824" s="177"/>
      <c r="B824" s="177"/>
      <c r="C824" s="177"/>
      <c r="D824" s="177"/>
      <c r="E824" s="177"/>
      <c r="F824" s="177"/>
      <c r="G824" s="177"/>
      <c r="H824" s="177"/>
      <c r="I824" s="177"/>
      <c r="J824" s="177"/>
      <c r="K824" s="177"/>
      <c r="L824" s="177"/>
      <c r="M824" s="177"/>
      <c r="N824" s="177"/>
      <c r="O824" s="177"/>
      <c r="P824" s="177"/>
      <c r="Q824" s="177"/>
      <c r="R824" s="177"/>
      <c r="S824" s="107"/>
      <c r="T824" s="521">
        <f t="shared" ref="T824:T887" si="43">SUM($H824:$R824)</f>
        <v>0</v>
      </c>
      <c r="U824" s="177"/>
      <c r="V824" s="177"/>
      <c r="W824" s="177"/>
      <c r="X824" s="177"/>
      <c r="Y824" s="177"/>
      <c r="Z824" s="177"/>
      <c r="AA824" s="177"/>
      <c r="AB824" s="177"/>
      <c r="AC824" s="177"/>
      <c r="AD824" s="177"/>
      <c r="AE824" s="177"/>
      <c r="AF824" s="107"/>
      <c r="AG824" s="444">
        <f t="shared" ref="AG824:AG887" si="44">SUM($U824:$AE824)</f>
        <v>0</v>
      </c>
      <c r="AH824" s="177"/>
      <c r="AI824" s="177"/>
      <c r="AJ824" s="177"/>
      <c r="AK824" s="177"/>
      <c r="AL824" s="177"/>
      <c r="AM824" s="177"/>
      <c r="AN824" s="177"/>
      <c r="AO824" s="177"/>
      <c r="AP824" s="177"/>
      <c r="AQ824" s="177"/>
      <c r="AR824" s="177"/>
      <c r="AS824" s="107"/>
      <c r="AT824" s="444">
        <f t="shared" si="42"/>
        <v>0</v>
      </c>
      <c r="AU824" s="177"/>
      <c r="AV824" s="177"/>
      <c r="AW824" s="177"/>
      <c r="AX824" s="177"/>
      <c r="AY824" s="177"/>
      <c r="AZ824" s="177"/>
      <c r="BA824" s="177"/>
      <c r="BB824" s="177"/>
      <c r="BC824" s="177"/>
      <c r="BD824" s="177"/>
      <c r="BE824" s="228"/>
      <c r="BF824" s="237"/>
      <c r="BG824" s="229"/>
      <c r="BH824" s="229"/>
      <c r="BI824" s="108"/>
    </row>
    <row r="825" spans="1:61" ht="15">
      <c r="A825" s="177"/>
      <c r="B825" s="177"/>
      <c r="C825" s="177"/>
      <c r="D825" s="177"/>
      <c r="E825" s="177"/>
      <c r="F825" s="177"/>
      <c r="G825" s="177"/>
      <c r="H825" s="177"/>
      <c r="I825" s="177"/>
      <c r="J825" s="177"/>
      <c r="K825" s="177"/>
      <c r="L825" s="177"/>
      <c r="M825" s="177"/>
      <c r="N825" s="177"/>
      <c r="O825" s="177"/>
      <c r="P825" s="177"/>
      <c r="Q825" s="177"/>
      <c r="R825" s="177"/>
      <c r="S825" s="107"/>
      <c r="T825" s="521">
        <f t="shared" si="43"/>
        <v>0</v>
      </c>
      <c r="U825" s="177"/>
      <c r="V825" s="177"/>
      <c r="W825" s="177"/>
      <c r="X825" s="177"/>
      <c r="Y825" s="177"/>
      <c r="Z825" s="177"/>
      <c r="AA825" s="177"/>
      <c r="AB825" s="177"/>
      <c r="AC825" s="177"/>
      <c r="AD825" s="177"/>
      <c r="AE825" s="177"/>
      <c r="AF825" s="107"/>
      <c r="AG825" s="444">
        <f t="shared" si="44"/>
        <v>0</v>
      </c>
      <c r="AH825" s="177"/>
      <c r="AI825" s="177"/>
      <c r="AJ825" s="177"/>
      <c r="AK825" s="177"/>
      <c r="AL825" s="177"/>
      <c r="AM825" s="177"/>
      <c r="AN825" s="177"/>
      <c r="AO825" s="177"/>
      <c r="AP825" s="177"/>
      <c r="AQ825" s="177"/>
      <c r="AR825" s="177"/>
      <c r="AS825" s="107"/>
      <c r="AT825" s="444">
        <f t="shared" si="42"/>
        <v>0</v>
      </c>
      <c r="AU825" s="177"/>
      <c r="AV825" s="177"/>
      <c r="AW825" s="177"/>
      <c r="AX825" s="177"/>
      <c r="AY825" s="177"/>
      <c r="AZ825" s="177"/>
      <c r="BA825" s="177"/>
      <c r="BB825" s="177"/>
      <c r="BC825" s="177"/>
      <c r="BD825" s="177"/>
      <c r="BE825" s="228"/>
      <c r="BF825" s="237"/>
      <c r="BG825" s="229"/>
      <c r="BH825" s="229"/>
      <c r="BI825" s="108"/>
    </row>
    <row r="826" spans="1:61" ht="15">
      <c r="A826" s="177"/>
      <c r="B826" s="177"/>
      <c r="C826" s="177"/>
      <c r="D826" s="177"/>
      <c r="E826" s="177"/>
      <c r="F826" s="177"/>
      <c r="G826" s="177"/>
      <c r="H826" s="177"/>
      <c r="I826" s="177"/>
      <c r="J826" s="177"/>
      <c r="K826" s="177"/>
      <c r="L826" s="177"/>
      <c r="M826" s="177"/>
      <c r="N826" s="177"/>
      <c r="O826" s="177"/>
      <c r="P826" s="177"/>
      <c r="Q826" s="177"/>
      <c r="R826" s="177"/>
      <c r="S826" s="107"/>
      <c r="T826" s="521">
        <f t="shared" si="43"/>
        <v>0</v>
      </c>
      <c r="U826" s="177"/>
      <c r="V826" s="177"/>
      <c r="W826" s="177"/>
      <c r="X826" s="177"/>
      <c r="Y826" s="177"/>
      <c r="Z826" s="177"/>
      <c r="AA826" s="177"/>
      <c r="AB826" s="177"/>
      <c r="AC826" s="177"/>
      <c r="AD826" s="177"/>
      <c r="AE826" s="177"/>
      <c r="AF826" s="107"/>
      <c r="AG826" s="444">
        <f t="shared" si="44"/>
        <v>0</v>
      </c>
      <c r="AH826" s="177"/>
      <c r="AI826" s="177"/>
      <c r="AJ826" s="177"/>
      <c r="AK826" s="177"/>
      <c r="AL826" s="177"/>
      <c r="AM826" s="177"/>
      <c r="AN826" s="177"/>
      <c r="AO826" s="177"/>
      <c r="AP826" s="177"/>
      <c r="AQ826" s="177"/>
      <c r="AR826" s="177"/>
      <c r="AS826" s="107"/>
      <c r="AT826" s="444">
        <f t="shared" si="42"/>
        <v>0</v>
      </c>
      <c r="AU826" s="177"/>
      <c r="AV826" s="177"/>
      <c r="AW826" s="177"/>
      <c r="AX826" s="177"/>
      <c r="AY826" s="177"/>
      <c r="AZ826" s="177"/>
      <c r="BA826" s="177"/>
      <c r="BB826" s="177"/>
      <c r="BC826" s="177"/>
      <c r="BD826" s="177"/>
      <c r="BE826" s="228"/>
      <c r="BF826" s="237"/>
      <c r="BG826" s="229"/>
      <c r="BH826" s="229"/>
      <c r="BI826" s="108"/>
    </row>
    <row r="827" spans="1:61" ht="15">
      <c r="A827" s="177"/>
      <c r="B827" s="177"/>
      <c r="C827" s="177"/>
      <c r="D827" s="177"/>
      <c r="E827" s="177"/>
      <c r="F827" s="177"/>
      <c r="G827" s="177"/>
      <c r="H827" s="177"/>
      <c r="I827" s="177"/>
      <c r="J827" s="177"/>
      <c r="K827" s="177"/>
      <c r="L827" s="177"/>
      <c r="M827" s="177"/>
      <c r="N827" s="177"/>
      <c r="O827" s="177"/>
      <c r="P827" s="177"/>
      <c r="Q827" s="177"/>
      <c r="R827" s="177"/>
      <c r="S827" s="107"/>
      <c r="T827" s="521">
        <f t="shared" si="43"/>
        <v>0</v>
      </c>
      <c r="U827" s="177"/>
      <c r="V827" s="177"/>
      <c r="W827" s="177"/>
      <c r="X827" s="177"/>
      <c r="Y827" s="177"/>
      <c r="Z827" s="177"/>
      <c r="AA827" s="177"/>
      <c r="AB827" s="177"/>
      <c r="AC827" s="177"/>
      <c r="AD827" s="177"/>
      <c r="AE827" s="177"/>
      <c r="AF827" s="107"/>
      <c r="AG827" s="444">
        <f t="shared" si="44"/>
        <v>0</v>
      </c>
      <c r="AH827" s="177"/>
      <c r="AI827" s="177"/>
      <c r="AJ827" s="177"/>
      <c r="AK827" s="177"/>
      <c r="AL827" s="177"/>
      <c r="AM827" s="177"/>
      <c r="AN827" s="177"/>
      <c r="AO827" s="177"/>
      <c r="AP827" s="177"/>
      <c r="AQ827" s="177"/>
      <c r="AR827" s="177"/>
      <c r="AS827" s="107"/>
      <c r="AT827" s="444">
        <f t="shared" si="42"/>
        <v>0</v>
      </c>
      <c r="AU827" s="177"/>
      <c r="AV827" s="177"/>
      <c r="AW827" s="177"/>
      <c r="AX827" s="177"/>
      <c r="AY827" s="177"/>
      <c r="AZ827" s="177"/>
      <c r="BA827" s="177"/>
      <c r="BB827" s="177"/>
      <c r="BC827" s="177"/>
      <c r="BD827" s="177"/>
      <c r="BE827" s="228"/>
      <c r="BF827" s="237"/>
      <c r="BG827" s="229"/>
      <c r="BH827" s="229"/>
      <c r="BI827" s="108"/>
    </row>
    <row r="828" spans="1:61" ht="15">
      <c r="A828" s="177"/>
      <c r="B828" s="177"/>
      <c r="C828" s="177"/>
      <c r="D828" s="177"/>
      <c r="E828" s="177"/>
      <c r="F828" s="177"/>
      <c r="G828" s="177"/>
      <c r="H828" s="177"/>
      <c r="I828" s="177"/>
      <c r="J828" s="177"/>
      <c r="K828" s="177"/>
      <c r="L828" s="177"/>
      <c r="M828" s="177"/>
      <c r="N828" s="177"/>
      <c r="O828" s="177"/>
      <c r="P828" s="177"/>
      <c r="Q828" s="177"/>
      <c r="R828" s="177"/>
      <c r="S828" s="107"/>
      <c r="T828" s="521">
        <f t="shared" si="43"/>
        <v>0</v>
      </c>
      <c r="U828" s="177"/>
      <c r="V828" s="177"/>
      <c r="W828" s="177"/>
      <c r="X828" s="177"/>
      <c r="Y828" s="177"/>
      <c r="Z828" s="177"/>
      <c r="AA828" s="177"/>
      <c r="AB828" s="177"/>
      <c r="AC828" s="177"/>
      <c r="AD828" s="177"/>
      <c r="AE828" s="177"/>
      <c r="AF828" s="107"/>
      <c r="AG828" s="444">
        <f t="shared" si="44"/>
        <v>0</v>
      </c>
      <c r="AH828" s="177"/>
      <c r="AI828" s="177"/>
      <c r="AJ828" s="177"/>
      <c r="AK828" s="177"/>
      <c r="AL828" s="177"/>
      <c r="AM828" s="177"/>
      <c r="AN828" s="177"/>
      <c r="AO828" s="177"/>
      <c r="AP828" s="177"/>
      <c r="AQ828" s="177"/>
      <c r="AR828" s="177"/>
      <c r="AS828" s="107"/>
      <c r="AT828" s="444">
        <f t="shared" si="42"/>
        <v>0</v>
      </c>
      <c r="AU828" s="177"/>
      <c r="AV828" s="177"/>
      <c r="AW828" s="177"/>
      <c r="AX828" s="177"/>
      <c r="AY828" s="177"/>
      <c r="AZ828" s="177"/>
      <c r="BA828" s="177"/>
      <c r="BB828" s="177"/>
      <c r="BC828" s="177"/>
      <c r="BD828" s="177"/>
      <c r="BE828" s="228"/>
      <c r="BF828" s="237"/>
      <c r="BG828" s="229"/>
      <c r="BH828" s="229"/>
      <c r="BI828" s="108"/>
    </row>
    <row r="829" spans="1:61" ht="15">
      <c r="A829" s="177"/>
      <c r="B829" s="177"/>
      <c r="C829" s="177"/>
      <c r="D829" s="177"/>
      <c r="E829" s="177"/>
      <c r="F829" s="177"/>
      <c r="G829" s="177"/>
      <c r="H829" s="177"/>
      <c r="I829" s="177"/>
      <c r="J829" s="177"/>
      <c r="K829" s="177"/>
      <c r="L829" s="177"/>
      <c r="M829" s="177"/>
      <c r="N829" s="177"/>
      <c r="O829" s="177"/>
      <c r="P829" s="177"/>
      <c r="Q829" s="177"/>
      <c r="R829" s="177"/>
      <c r="S829" s="107"/>
      <c r="T829" s="521">
        <f t="shared" si="43"/>
        <v>0</v>
      </c>
      <c r="U829" s="177"/>
      <c r="V829" s="177"/>
      <c r="W829" s="177"/>
      <c r="X829" s="177"/>
      <c r="Y829" s="177"/>
      <c r="Z829" s="177"/>
      <c r="AA829" s="177"/>
      <c r="AB829" s="177"/>
      <c r="AC829" s="177"/>
      <c r="AD829" s="177"/>
      <c r="AE829" s="177"/>
      <c r="AF829" s="107"/>
      <c r="AG829" s="444">
        <f t="shared" si="44"/>
        <v>0</v>
      </c>
      <c r="AH829" s="177"/>
      <c r="AI829" s="177"/>
      <c r="AJ829" s="177"/>
      <c r="AK829" s="177"/>
      <c r="AL829" s="177"/>
      <c r="AM829" s="177"/>
      <c r="AN829" s="177"/>
      <c r="AO829" s="177"/>
      <c r="AP829" s="177"/>
      <c r="AQ829" s="177"/>
      <c r="AR829" s="177"/>
      <c r="AS829" s="107"/>
      <c r="AT829" s="444">
        <f t="shared" si="42"/>
        <v>0</v>
      </c>
      <c r="AU829" s="177"/>
      <c r="AV829" s="177"/>
      <c r="AW829" s="177"/>
      <c r="AX829" s="177"/>
      <c r="AY829" s="177"/>
      <c r="AZ829" s="177"/>
      <c r="BA829" s="177"/>
      <c r="BB829" s="177"/>
      <c r="BC829" s="177"/>
      <c r="BD829" s="177"/>
      <c r="BE829" s="228"/>
      <c r="BF829" s="237"/>
      <c r="BG829" s="229"/>
      <c r="BH829" s="229"/>
      <c r="BI829" s="108"/>
    </row>
    <row r="830" spans="1:61" ht="15">
      <c r="A830" s="177"/>
      <c r="B830" s="177"/>
      <c r="C830" s="177"/>
      <c r="D830" s="177"/>
      <c r="E830" s="177"/>
      <c r="F830" s="177"/>
      <c r="G830" s="177"/>
      <c r="H830" s="177"/>
      <c r="I830" s="177"/>
      <c r="J830" s="177"/>
      <c r="K830" s="177"/>
      <c r="L830" s="177"/>
      <c r="M830" s="177"/>
      <c r="N830" s="177"/>
      <c r="O830" s="177"/>
      <c r="P830" s="177"/>
      <c r="Q830" s="177"/>
      <c r="R830" s="177"/>
      <c r="S830" s="107"/>
      <c r="T830" s="521">
        <f t="shared" si="43"/>
        <v>0</v>
      </c>
      <c r="U830" s="177"/>
      <c r="V830" s="177"/>
      <c r="W830" s="177"/>
      <c r="X830" s="177"/>
      <c r="Y830" s="177"/>
      <c r="Z830" s="177"/>
      <c r="AA830" s="177"/>
      <c r="AB830" s="177"/>
      <c r="AC830" s="177"/>
      <c r="AD830" s="177"/>
      <c r="AE830" s="177"/>
      <c r="AF830" s="107"/>
      <c r="AG830" s="444">
        <f t="shared" si="44"/>
        <v>0</v>
      </c>
      <c r="AH830" s="177"/>
      <c r="AI830" s="177"/>
      <c r="AJ830" s="177"/>
      <c r="AK830" s="177"/>
      <c r="AL830" s="177"/>
      <c r="AM830" s="177"/>
      <c r="AN830" s="177"/>
      <c r="AO830" s="177"/>
      <c r="AP830" s="177"/>
      <c r="AQ830" s="177"/>
      <c r="AR830" s="177"/>
      <c r="AS830" s="107"/>
      <c r="AT830" s="444">
        <f t="shared" si="42"/>
        <v>0</v>
      </c>
      <c r="AU830" s="177"/>
      <c r="AV830" s="177"/>
      <c r="AW830" s="177"/>
      <c r="AX830" s="177"/>
      <c r="AY830" s="177"/>
      <c r="AZ830" s="177"/>
      <c r="BA830" s="177"/>
      <c r="BB830" s="177"/>
      <c r="BC830" s="177"/>
      <c r="BD830" s="177"/>
      <c r="BE830" s="228"/>
      <c r="BF830" s="237"/>
      <c r="BG830" s="229"/>
      <c r="BH830" s="229"/>
      <c r="BI830" s="108"/>
    </row>
    <row r="831" spans="1:61" ht="15">
      <c r="A831" s="177"/>
      <c r="B831" s="177"/>
      <c r="C831" s="177"/>
      <c r="D831" s="177"/>
      <c r="E831" s="177"/>
      <c r="F831" s="177"/>
      <c r="G831" s="177"/>
      <c r="H831" s="177"/>
      <c r="I831" s="177"/>
      <c r="J831" s="177"/>
      <c r="K831" s="177"/>
      <c r="L831" s="177"/>
      <c r="M831" s="177"/>
      <c r="N831" s="177"/>
      <c r="O831" s="177"/>
      <c r="P831" s="177"/>
      <c r="Q831" s="177"/>
      <c r="R831" s="177"/>
      <c r="S831" s="107"/>
      <c r="T831" s="521">
        <f t="shared" si="43"/>
        <v>0</v>
      </c>
      <c r="U831" s="177"/>
      <c r="V831" s="177"/>
      <c r="W831" s="177"/>
      <c r="X831" s="177"/>
      <c r="Y831" s="177"/>
      <c r="Z831" s="177"/>
      <c r="AA831" s="177"/>
      <c r="AB831" s="177"/>
      <c r="AC831" s="177"/>
      <c r="AD831" s="177"/>
      <c r="AE831" s="177"/>
      <c r="AF831" s="107"/>
      <c r="AG831" s="444">
        <f t="shared" si="44"/>
        <v>0</v>
      </c>
      <c r="AH831" s="177"/>
      <c r="AI831" s="177"/>
      <c r="AJ831" s="177"/>
      <c r="AK831" s="177"/>
      <c r="AL831" s="177"/>
      <c r="AM831" s="177"/>
      <c r="AN831" s="177"/>
      <c r="AO831" s="177"/>
      <c r="AP831" s="177"/>
      <c r="AQ831" s="177"/>
      <c r="AR831" s="177"/>
      <c r="AS831" s="107"/>
      <c r="AT831" s="444">
        <f t="shared" si="42"/>
        <v>0</v>
      </c>
      <c r="AU831" s="177"/>
      <c r="AV831" s="177"/>
      <c r="AW831" s="177"/>
      <c r="AX831" s="177"/>
      <c r="AY831" s="177"/>
      <c r="AZ831" s="177"/>
      <c r="BA831" s="177"/>
      <c r="BB831" s="177"/>
      <c r="BC831" s="177"/>
      <c r="BD831" s="177"/>
      <c r="BE831" s="228"/>
      <c r="BF831" s="237"/>
      <c r="BG831" s="229"/>
      <c r="BH831" s="229"/>
      <c r="BI831" s="108"/>
    </row>
    <row r="832" spans="1:61" ht="15">
      <c r="A832" s="177"/>
      <c r="B832" s="177"/>
      <c r="C832" s="177"/>
      <c r="D832" s="177"/>
      <c r="E832" s="177"/>
      <c r="F832" s="177"/>
      <c r="G832" s="177"/>
      <c r="H832" s="177"/>
      <c r="I832" s="177"/>
      <c r="J832" s="177"/>
      <c r="K832" s="177"/>
      <c r="L832" s="177"/>
      <c r="M832" s="177"/>
      <c r="N832" s="177"/>
      <c r="O832" s="177"/>
      <c r="P832" s="177"/>
      <c r="Q832" s="177"/>
      <c r="R832" s="177"/>
      <c r="S832" s="107"/>
      <c r="T832" s="521">
        <f t="shared" si="43"/>
        <v>0</v>
      </c>
      <c r="U832" s="177"/>
      <c r="V832" s="177"/>
      <c r="W832" s="177"/>
      <c r="X832" s="177"/>
      <c r="Y832" s="177"/>
      <c r="Z832" s="177"/>
      <c r="AA832" s="177"/>
      <c r="AB832" s="177"/>
      <c r="AC832" s="177"/>
      <c r="AD832" s="177"/>
      <c r="AE832" s="177"/>
      <c r="AF832" s="107"/>
      <c r="AG832" s="444">
        <f t="shared" si="44"/>
        <v>0</v>
      </c>
      <c r="AH832" s="177"/>
      <c r="AI832" s="177"/>
      <c r="AJ832" s="177"/>
      <c r="AK832" s="177"/>
      <c r="AL832" s="177"/>
      <c r="AM832" s="177"/>
      <c r="AN832" s="177"/>
      <c r="AO832" s="177"/>
      <c r="AP832" s="177"/>
      <c r="AQ832" s="177"/>
      <c r="AR832" s="177"/>
      <c r="AS832" s="107"/>
      <c r="AT832" s="444">
        <f t="shared" si="42"/>
        <v>0</v>
      </c>
      <c r="AU832" s="177"/>
      <c r="AV832" s="177"/>
      <c r="AW832" s="177"/>
      <c r="AX832" s="177"/>
      <c r="AY832" s="177"/>
      <c r="AZ832" s="177"/>
      <c r="BA832" s="177"/>
      <c r="BB832" s="177"/>
      <c r="BC832" s="177"/>
      <c r="BD832" s="177"/>
      <c r="BE832" s="228"/>
      <c r="BF832" s="237"/>
      <c r="BG832" s="229"/>
      <c r="BH832" s="229"/>
      <c r="BI832" s="108"/>
    </row>
    <row r="833" spans="1:61" ht="15">
      <c r="A833" s="177"/>
      <c r="B833" s="177"/>
      <c r="C833" s="177"/>
      <c r="D833" s="177"/>
      <c r="E833" s="177"/>
      <c r="F833" s="177"/>
      <c r="G833" s="177"/>
      <c r="H833" s="177"/>
      <c r="I833" s="177"/>
      <c r="J833" s="177"/>
      <c r="K833" s="177"/>
      <c r="L833" s="177"/>
      <c r="M833" s="177"/>
      <c r="N833" s="177"/>
      <c r="O833" s="177"/>
      <c r="P833" s="177"/>
      <c r="Q833" s="177"/>
      <c r="R833" s="177"/>
      <c r="S833" s="107"/>
      <c r="T833" s="521">
        <f t="shared" si="43"/>
        <v>0</v>
      </c>
      <c r="U833" s="177"/>
      <c r="V833" s="177"/>
      <c r="W833" s="177"/>
      <c r="X833" s="177"/>
      <c r="Y833" s="177"/>
      <c r="Z833" s="177"/>
      <c r="AA833" s="177"/>
      <c r="AB833" s="177"/>
      <c r="AC833" s="177"/>
      <c r="AD833" s="177"/>
      <c r="AE833" s="177"/>
      <c r="AF833" s="107"/>
      <c r="AG833" s="444">
        <f t="shared" si="44"/>
        <v>0</v>
      </c>
      <c r="AH833" s="177"/>
      <c r="AI833" s="177"/>
      <c r="AJ833" s="177"/>
      <c r="AK833" s="177"/>
      <c r="AL833" s="177"/>
      <c r="AM833" s="177"/>
      <c r="AN833" s="177"/>
      <c r="AO833" s="177"/>
      <c r="AP833" s="177"/>
      <c r="AQ833" s="177"/>
      <c r="AR833" s="177"/>
      <c r="AS833" s="107"/>
      <c r="AT833" s="444">
        <f t="shared" si="42"/>
        <v>0</v>
      </c>
      <c r="AU833" s="177"/>
      <c r="AV833" s="177"/>
      <c r="AW833" s="177"/>
      <c r="AX833" s="177"/>
      <c r="AY833" s="177"/>
      <c r="AZ833" s="177"/>
      <c r="BA833" s="177"/>
      <c r="BB833" s="177"/>
      <c r="BC833" s="177"/>
      <c r="BD833" s="177"/>
      <c r="BE833" s="228"/>
      <c r="BF833" s="237"/>
      <c r="BG833" s="229"/>
      <c r="BH833" s="229"/>
      <c r="BI833" s="108"/>
    </row>
    <row r="834" spans="1:61" ht="15">
      <c r="A834" s="177"/>
      <c r="B834" s="177"/>
      <c r="C834" s="177"/>
      <c r="D834" s="177"/>
      <c r="E834" s="177"/>
      <c r="F834" s="177"/>
      <c r="G834" s="177"/>
      <c r="H834" s="177"/>
      <c r="I834" s="177"/>
      <c r="J834" s="177"/>
      <c r="K834" s="177"/>
      <c r="L834" s="177"/>
      <c r="M834" s="177"/>
      <c r="N834" s="177"/>
      <c r="O834" s="177"/>
      <c r="P834" s="177"/>
      <c r="Q834" s="177"/>
      <c r="R834" s="177"/>
      <c r="S834" s="107"/>
      <c r="T834" s="521">
        <f t="shared" si="43"/>
        <v>0</v>
      </c>
      <c r="U834" s="177"/>
      <c r="V834" s="177"/>
      <c r="W834" s="177"/>
      <c r="X834" s="177"/>
      <c r="Y834" s="177"/>
      <c r="Z834" s="177"/>
      <c r="AA834" s="177"/>
      <c r="AB834" s="177"/>
      <c r="AC834" s="177"/>
      <c r="AD834" s="177"/>
      <c r="AE834" s="177"/>
      <c r="AF834" s="107"/>
      <c r="AG834" s="444">
        <f t="shared" si="44"/>
        <v>0</v>
      </c>
      <c r="AH834" s="177"/>
      <c r="AI834" s="177"/>
      <c r="AJ834" s="177"/>
      <c r="AK834" s="177"/>
      <c r="AL834" s="177"/>
      <c r="AM834" s="177"/>
      <c r="AN834" s="177"/>
      <c r="AO834" s="177"/>
      <c r="AP834" s="177"/>
      <c r="AQ834" s="177"/>
      <c r="AR834" s="177"/>
      <c r="AS834" s="107"/>
      <c r="AT834" s="444">
        <f t="shared" si="42"/>
        <v>0</v>
      </c>
      <c r="AU834" s="177"/>
      <c r="AV834" s="177"/>
      <c r="AW834" s="177"/>
      <c r="AX834" s="177"/>
      <c r="AY834" s="177"/>
      <c r="AZ834" s="177"/>
      <c r="BA834" s="177"/>
      <c r="BB834" s="177"/>
      <c r="BC834" s="177"/>
      <c r="BD834" s="177"/>
      <c r="BE834" s="228"/>
      <c r="BF834" s="237"/>
      <c r="BG834" s="229"/>
      <c r="BH834" s="229"/>
      <c r="BI834" s="108"/>
    </row>
    <row r="835" spans="1:61" ht="15">
      <c r="A835" s="177"/>
      <c r="B835" s="177"/>
      <c r="C835" s="177"/>
      <c r="D835" s="177"/>
      <c r="E835" s="177"/>
      <c r="F835" s="177"/>
      <c r="G835" s="177"/>
      <c r="H835" s="177"/>
      <c r="I835" s="177"/>
      <c r="J835" s="177"/>
      <c r="K835" s="177"/>
      <c r="L835" s="177"/>
      <c r="M835" s="177"/>
      <c r="N835" s="177"/>
      <c r="O835" s="177"/>
      <c r="P835" s="177"/>
      <c r="Q835" s="177"/>
      <c r="R835" s="177"/>
      <c r="S835" s="107"/>
      <c r="T835" s="521">
        <f t="shared" si="43"/>
        <v>0</v>
      </c>
      <c r="U835" s="177"/>
      <c r="V835" s="177"/>
      <c r="W835" s="177"/>
      <c r="X835" s="177"/>
      <c r="Y835" s="177"/>
      <c r="Z835" s="177"/>
      <c r="AA835" s="177"/>
      <c r="AB835" s="177"/>
      <c r="AC835" s="177"/>
      <c r="AD835" s="177"/>
      <c r="AE835" s="177"/>
      <c r="AF835" s="107"/>
      <c r="AG835" s="444">
        <f t="shared" si="44"/>
        <v>0</v>
      </c>
      <c r="AH835" s="177"/>
      <c r="AI835" s="177"/>
      <c r="AJ835" s="177"/>
      <c r="AK835" s="177"/>
      <c r="AL835" s="177"/>
      <c r="AM835" s="177"/>
      <c r="AN835" s="177"/>
      <c r="AO835" s="177"/>
      <c r="AP835" s="177"/>
      <c r="AQ835" s="177"/>
      <c r="AR835" s="177"/>
      <c r="AS835" s="107"/>
      <c r="AT835" s="444">
        <f t="shared" si="42"/>
        <v>0</v>
      </c>
      <c r="AU835" s="177"/>
      <c r="AV835" s="177"/>
      <c r="AW835" s="177"/>
      <c r="AX835" s="177"/>
      <c r="AY835" s="177"/>
      <c r="AZ835" s="177"/>
      <c r="BA835" s="177"/>
      <c r="BB835" s="177"/>
      <c r="BC835" s="177"/>
      <c r="BD835" s="177"/>
      <c r="BE835" s="228"/>
      <c r="BF835" s="237"/>
      <c r="BG835" s="229"/>
      <c r="BH835" s="229"/>
      <c r="BI835" s="108"/>
    </row>
    <row r="836" spans="1:61" ht="15">
      <c r="A836" s="177"/>
      <c r="B836" s="177"/>
      <c r="C836" s="177"/>
      <c r="D836" s="177"/>
      <c r="E836" s="177"/>
      <c r="F836" s="177"/>
      <c r="G836" s="177"/>
      <c r="H836" s="177"/>
      <c r="I836" s="177"/>
      <c r="J836" s="177"/>
      <c r="K836" s="177"/>
      <c r="L836" s="177"/>
      <c r="M836" s="177"/>
      <c r="N836" s="177"/>
      <c r="O836" s="177"/>
      <c r="P836" s="177"/>
      <c r="Q836" s="177"/>
      <c r="R836" s="177"/>
      <c r="S836" s="107"/>
      <c r="T836" s="521">
        <f t="shared" si="43"/>
        <v>0</v>
      </c>
      <c r="U836" s="177"/>
      <c r="V836" s="177"/>
      <c r="W836" s="177"/>
      <c r="X836" s="177"/>
      <c r="Y836" s="177"/>
      <c r="Z836" s="177"/>
      <c r="AA836" s="177"/>
      <c r="AB836" s="177"/>
      <c r="AC836" s="177"/>
      <c r="AD836" s="177"/>
      <c r="AE836" s="177"/>
      <c r="AF836" s="107"/>
      <c r="AG836" s="444">
        <f t="shared" si="44"/>
        <v>0</v>
      </c>
      <c r="AH836" s="177"/>
      <c r="AI836" s="177"/>
      <c r="AJ836" s="177"/>
      <c r="AK836" s="177"/>
      <c r="AL836" s="177"/>
      <c r="AM836" s="177"/>
      <c r="AN836" s="177"/>
      <c r="AO836" s="177"/>
      <c r="AP836" s="177"/>
      <c r="AQ836" s="177"/>
      <c r="AR836" s="177"/>
      <c r="AS836" s="107"/>
      <c r="AT836" s="444">
        <f t="shared" si="42"/>
        <v>0</v>
      </c>
      <c r="AU836" s="177"/>
      <c r="AV836" s="177"/>
      <c r="AW836" s="177"/>
      <c r="AX836" s="177"/>
      <c r="AY836" s="177"/>
      <c r="AZ836" s="177"/>
      <c r="BA836" s="177"/>
      <c r="BB836" s="177"/>
      <c r="BC836" s="177"/>
      <c r="BD836" s="177"/>
      <c r="BE836" s="228"/>
      <c r="BF836" s="237"/>
      <c r="BG836" s="229"/>
      <c r="BH836" s="229"/>
      <c r="BI836" s="108"/>
    </row>
    <row r="837" spans="1:61" ht="15">
      <c r="A837" s="177"/>
      <c r="B837" s="177"/>
      <c r="C837" s="177"/>
      <c r="D837" s="177"/>
      <c r="E837" s="177"/>
      <c r="F837" s="177"/>
      <c r="G837" s="177"/>
      <c r="H837" s="177"/>
      <c r="I837" s="177"/>
      <c r="J837" s="177"/>
      <c r="K837" s="177"/>
      <c r="L837" s="177"/>
      <c r="M837" s="177"/>
      <c r="N837" s="177"/>
      <c r="O837" s="177"/>
      <c r="P837" s="177"/>
      <c r="Q837" s="177"/>
      <c r="R837" s="177"/>
      <c r="S837" s="107"/>
      <c r="T837" s="521">
        <f t="shared" si="43"/>
        <v>0</v>
      </c>
      <c r="U837" s="177"/>
      <c r="V837" s="177"/>
      <c r="W837" s="177"/>
      <c r="X837" s="177"/>
      <c r="Y837" s="177"/>
      <c r="Z837" s="177"/>
      <c r="AA837" s="177"/>
      <c r="AB837" s="177"/>
      <c r="AC837" s="177"/>
      <c r="AD837" s="177"/>
      <c r="AE837" s="177"/>
      <c r="AF837" s="107"/>
      <c r="AG837" s="444">
        <f t="shared" si="44"/>
        <v>0</v>
      </c>
      <c r="AH837" s="177"/>
      <c r="AI837" s="177"/>
      <c r="AJ837" s="177"/>
      <c r="AK837" s="177"/>
      <c r="AL837" s="177"/>
      <c r="AM837" s="177"/>
      <c r="AN837" s="177"/>
      <c r="AO837" s="177"/>
      <c r="AP837" s="177"/>
      <c r="AQ837" s="177"/>
      <c r="AR837" s="177"/>
      <c r="AS837" s="107"/>
      <c r="AT837" s="444">
        <f t="shared" si="42"/>
        <v>0</v>
      </c>
      <c r="AU837" s="177"/>
      <c r="AV837" s="177"/>
      <c r="AW837" s="177"/>
      <c r="AX837" s="177"/>
      <c r="AY837" s="177"/>
      <c r="AZ837" s="177"/>
      <c r="BA837" s="177"/>
      <c r="BB837" s="177"/>
      <c r="BC837" s="177"/>
      <c r="BD837" s="177"/>
      <c r="BE837" s="228"/>
      <c r="BF837" s="237"/>
      <c r="BG837" s="229"/>
      <c r="BH837" s="229"/>
      <c r="BI837" s="108"/>
    </row>
    <row r="838" spans="1:61" ht="15">
      <c r="A838" s="177"/>
      <c r="B838" s="177"/>
      <c r="C838" s="177"/>
      <c r="D838" s="177"/>
      <c r="E838" s="177"/>
      <c r="F838" s="177"/>
      <c r="G838" s="177"/>
      <c r="H838" s="177"/>
      <c r="I838" s="177"/>
      <c r="J838" s="177"/>
      <c r="K838" s="177"/>
      <c r="L838" s="177"/>
      <c r="M838" s="177"/>
      <c r="N838" s="177"/>
      <c r="O838" s="177"/>
      <c r="P838" s="177"/>
      <c r="Q838" s="177"/>
      <c r="R838" s="177"/>
      <c r="S838" s="107"/>
      <c r="T838" s="521">
        <f t="shared" si="43"/>
        <v>0</v>
      </c>
      <c r="U838" s="177"/>
      <c r="V838" s="177"/>
      <c r="W838" s="177"/>
      <c r="X838" s="177"/>
      <c r="Y838" s="177"/>
      <c r="Z838" s="177"/>
      <c r="AA838" s="177"/>
      <c r="AB838" s="177"/>
      <c r="AC838" s="177"/>
      <c r="AD838" s="177"/>
      <c r="AE838" s="177"/>
      <c r="AF838" s="107"/>
      <c r="AG838" s="444">
        <f t="shared" si="44"/>
        <v>0</v>
      </c>
      <c r="AH838" s="177"/>
      <c r="AI838" s="177"/>
      <c r="AJ838" s="177"/>
      <c r="AK838" s="177"/>
      <c r="AL838" s="177"/>
      <c r="AM838" s="177"/>
      <c r="AN838" s="177"/>
      <c r="AO838" s="177"/>
      <c r="AP838" s="177"/>
      <c r="AQ838" s="177"/>
      <c r="AR838" s="177"/>
      <c r="AS838" s="107"/>
      <c r="AT838" s="444">
        <f t="shared" si="42"/>
        <v>0</v>
      </c>
      <c r="AU838" s="177"/>
      <c r="AV838" s="177"/>
      <c r="AW838" s="177"/>
      <c r="AX838" s="177"/>
      <c r="AY838" s="177"/>
      <c r="AZ838" s="177"/>
      <c r="BA838" s="177"/>
      <c r="BB838" s="177"/>
      <c r="BC838" s="177"/>
      <c r="BD838" s="177"/>
      <c r="BE838" s="228"/>
      <c r="BF838" s="237"/>
      <c r="BG838" s="229"/>
      <c r="BH838" s="229"/>
      <c r="BI838" s="108"/>
    </row>
    <row r="839" spans="1:61" ht="15">
      <c r="A839" s="177"/>
      <c r="B839" s="177"/>
      <c r="C839" s="177"/>
      <c r="D839" s="177"/>
      <c r="E839" s="177"/>
      <c r="F839" s="177"/>
      <c r="G839" s="177"/>
      <c r="H839" s="177"/>
      <c r="I839" s="177"/>
      <c r="J839" s="177"/>
      <c r="K839" s="177"/>
      <c r="L839" s="177"/>
      <c r="M839" s="177"/>
      <c r="N839" s="177"/>
      <c r="O839" s="177"/>
      <c r="P839" s="177"/>
      <c r="Q839" s="177"/>
      <c r="R839" s="177"/>
      <c r="S839" s="107"/>
      <c r="T839" s="521">
        <f t="shared" si="43"/>
        <v>0</v>
      </c>
      <c r="U839" s="177"/>
      <c r="V839" s="177"/>
      <c r="W839" s="177"/>
      <c r="X839" s="177"/>
      <c r="Y839" s="177"/>
      <c r="Z839" s="177"/>
      <c r="AA839" s="177"/>
      <c r="AB839" s="177"/>
      <c r="AC839" s="177"/>
      <c r="AD839" s="177"/>
      <c r="AE839" s="177"/>
      <c r="AF839" s="107"/>
      <c r="AG839" s="444">
        <f t="shared" si="44"/>
        <v>0</v>
      </c>
      <c r="AH839" s="177"/>
      <c r="AI839" s="177"/>
      <c r="AJ839" s="177"/>
      <c r="AK839" s="177"/>
      <c r="AL839" s="177"/>
      <c r="AM839" s="177"/>
      <c r="AN839" s="177"/>
      <c r="AO839" s="177"/>
      <c r="AP839" s="177"/>
      <c r="AQ839" s="177"/>
      <c r="AR839" s="177"/>
      <c r="AS839" s="107"/>
      <c r="AT839" s="444">
        <f t="shared" si="42"/>
        <v>0</v>
      </c>
      <c r="AU839" s="177"/>
      <c r="AV839" s="177"/>
      <c r="AW839" s="177"/>
      <c r="AX839" s="177"/>
      <c r="AY839" s="177"/>
      <c r="AZ839" s="177"/>
      <c r="BA839" s="177"/>
      <c r="BB839" s="177"/>
      <c r="BC839" s="177"/>
      <c r="BD839" s="177"/>
      <c r="BE839" s="228"/>
      <c r="BF839" s="237"/>
      <c r="BG839" s="229"/>
      <c r="BH839" s="229"/>
      <c r="BI839" s="108"/>
    </row>
    <row r="840" spans="1:61" ht="15">
      <c r="A840" s="177"/>
      <c r="B840" s="177"/>
      <c r="C840" s="177"/>
      <c r="D840" s="177"/>
      <c r="E840" s="177"/>
      <c r="F840" s="177"/>
      <c r="G840" s="177"/>
      <c r="H840" s="177"/>
      <c r="I840" s="177"/>
      <c r="J840" s="177"/>
      <c r="K840" s="177"/>
      <c r="L840" s="177"/>
      <c r="M840" s="177"/>
      <c r="N840" s="177"/>
      <c r="O840" s="177"/>
      <c r="P840" s="177"/>
      <c r="Q840" s="177"/>
      <c r="R840" s="177"/>
      <c r="S840" s="107"/>
      <c r="T840" s="521">
        <f t="shared" si="43"/>
        <v>0</v>
      </c>
      <c r="U840" s="177"/>
      <c r="V840" s="177"/>
      <c r="W840" s="177"/>
      <c r="X840" s="177"/>
      <c r="Y840" s="177"/>
      <c r="Z840" s="177"/>
      <c r="AA840" s="177"/>
      <c r="AB840" s="177"/>
      <c r="AC840" s="177"/>
      <c r="AD840" s="177"/>
      <c r="AE840" s="177"/>
      <c r="AF840" s="107"/>
      <c r="AG840" s="444">
        <f t="shared" si="44"/>
        <v>0</v>
      </c>
      <c r="AH840" s="177"/>
      <c r="AI840" s="177"/>
      <c r="AJ840" s="177"/>
      <c r="AK840" s="177"/>
      <c r="AL840" s="177"/>
      <c r="AM840" s="177"/>
      <c r="AN840" s="177"/>
      <c r="AO840" s="177"/>
      <c r="AP840" s="177"/>
      <c r="AQ840" s="177"/>
      <c r="AR840" s="177"/>
      <c r="AS840" s="107"/>
      <c r="AT840" s="444">
        <f t="shared" si="42"/>
        <v>0</v>
      </c>
      <c r="AU840" s="177"/>
      <c r="AV840" s="177"/>
      <c r="AW840" s="177"/>
      <c r="AX840" s="177"/>
      <c r="AY840" s="177"/>
      <c r="AZ840" s="177"/>
      <c r="BA840" s="177"/>
      <c r="BB840" s="177"/>
      <c r="BC840" s="177"/>
      <c r="BD840" s="177"/>
      <c r="BE840" s="228"/>
      <c r="BF840" s="237"/>
      <c r="BG840" s="229"/>
      <c r="BH840" s="229"/>
      <c r="BI840" s="108"/>
    </row>
    <row r="841" spans="1:61" ht="15">
      <c r="A841" s="177"/>
      <c r="B841" s="177"/>
      <c r="C841" s="177"/>
      <c r="D841" s="177"/>
      <c r="E841" s="177"/>
      <c r="F841" s="177"/>
      <c r="G841" s="177"/>
      <c r="H841" s="177"/>
      <c r="I841" s="177"/>
      <c r="J841" s="177"/>
      <c r="K841" s="177"/>
      <c r="L841" s="177"/>
      <c r="M841" s="177"/>
      <c r="N841" s="177"/>
      <c r="O841" s="177"/>
      <c r="P841" s="177"/>
      <c r="Q841" s="177"/>
      <c r="R841" s="177"/>
      <c r="S841" s="107"/>
      <c r="T841" s="521">
        <f t="shared" si="43"/>
        <v>0</v>
      </c>
      <c r="U841" s="177"/>
      <c r="V841" s="177"/>
      <c r="W841" s="177"/>
      <c r="X841" s="177"/>
      <c r="Y841" s="177"/>
      <c r="Z841" s="177"/>
      <c r="AA841" s="177"/>
      <c r="AB841" s="177"/>
      <c r="AC841" s="177"/>
      <c r="AD841" s="177"/>
      <c r="AE841" s="177"/>
      <c r="AF841" s="107"/>
      <c r="AG841" s="444">
        <f t="shared" si="44"/>
        <v>0</v>
      </c>
      <c r="AH841" s="177"/>
      <c r="AI841" s="177"/>
      <c r="AJ841" s="177"/>
      <c r="AK841" s="177"/>
      <c r="AL841" s="177"/>
      <c r="AM841" s="177"/>
      <c r="AN841" s="177"/>
      <c r="AO841" s="177"/>
      <c r="AP841" s="177"/>
      <c r="AQ841" s="177"/>
      <c r="AR841" s="177"/>
      <c r="AS841" s="107"/>
      <c r="AT841" s="444">
        <f t="shared" si="42"/>
        <v>0</v>
      </c>
      <c r="AU841" s="177"/>
      <c r="AV841" s="177"/>
      <c r="AW841" s="177"/>
      <c r="AX841" s="177"/>
      <c r="AY841" s="177"/>
      <c r="AZ841" s="177"/>
      <c r="BA841" s="177"/>
      <c r="BB841" s="177"/>
      <c r="BC841" s="177"/>
      <c r="BD841" s="177"/>
      <c r="BE841" s="228"/>
      <c r="BF841" s="237"/>
      <c r="BG841" s="229"/>
      <c r="BH841" s="229"/>
      <c r="BI841" s="108"/>
    </row>
    <row r="842" spans="1:61" ht="15">
      <c r="A842" s="177"/>
      <c r="B842" s="177"/>
      <c r="C842" s="177"/>
      <c r="D842" s="177"/>
      <c r="E842" s="177"/>
      <c r="F842" s="177"/>
      <c r="G842" s="177"/>
      <c r="H842" s="177"/>
      <c r="I842" s="177"/>
      <c r="J842" s="177"/>
      <c r="K842" s="177"/>
      <c r="L842" s="177"/>
      <c r="M842" s="177"/>
      <c r="N842" s="177"/>
      <c r="O842" s="177"/>
      <c r="P842" s="177"/>
      <c r="Q842" s="177"/>
      <c r="R842" s="177"/>
      <c r="S842" s="107"/>
      <c r="T842" s="521">
        <f t="shared" si="43"/>
        <v>0</v>
      </c>
      <c r="U842" s="177"/>
      <c r="V842" s="177"/>
      <c r="W842" s="177"/>
      <c r="X842" s="177"/>
      <c r="Y842" s="177"/>
      <c r="Z842" s="177"/>
      <c r="AA842" s="177"/>
      <c r="AB842" s="177"/>
      <c r="AC842" s="177"/>
      <c r="AD842" s="177"/>
      <c r="AE842" s="177"/>
      <c r="AF842" s="107"/>
      <c r="AG842" s="444">
        <f t="shared" si="44"/>
        <v>0</v>
      </c>
      <c r="AH842" s="177"/>
      <c r="AI842" s="177"/>
      <c r="AJ842" s="177"/>
      <c r="AK842" s="177"/>
      <c r="AL842" s="177"/>
      <c r="AM842" s="177"/>
      <c r="AN842" s="177"/>
      <c r="AO842" s="177"/>
      <c r="AP842" s="177"/>
      <c r="AQ842" s="177"/>
      <c r="AR842" s="177"/>
      <c r="AS842" s="107"/>
      <c r="AT842" s="444">
        <f t="shared" si="42"/>
        <v>0</v>
      </c>
      <c r="AU842" s="177"/>
      <c r="AV842" s="177"/>
      <c r="AW842" s="177"/>
      <c r="AX842" s="177"/>
      <c r="AY842" s="177"/>
      <c r="AZ842" s="177"/>
      <c r="BA842" s="177"/>
      <c r="BB842" s="177"/>
      <c r="BC842" s="177"/>
      <c r="BD842" s="177"/>
      <c r="BE842" s="228"/>
      <c r="BF842" s="237"/>
      <c r="BG842" s="229"/>
      <c r="BH842" s="229"/>
      <c r="BI842" s="108"/>
    </row>
    <row r="843" spans="1:61" ht="15">
      <c r="A843" s="177"/>
      <c r="B843" s="177"/>
      <c r="C843" s="177"/>
      <c r="D843" s="177"/>
      <c r="E843" s="177"/>
      <c r="F843" s="177"/>
      <c r="G843" s="177"/>
      <c r="H843" s="177"/>
      <c r="I843" s="177"/>
      <c r="J843" s="177"/>
      <c r="K843" s="177"/>
      <c r="L843" s="177"/>
      <c r="M843" s="177"/>
      <c r="N843" s="177"/>
      <c r="O843" s="177"/>
      <c r="P843" s="177"/>
      <c r="Q843" s="177"/>
      <c r="R843" s="177"/>
      <c r="S843" s="107"/>
      <c r="T843" s="521">
        <f t="shared" si="43"/>
        <v>0</v>
      </c>
      <c r="U843" s="177"/>
      <c r="V843" s="177"/>
      <c r="W843" s="177"/>
      <c r="X843" s="177"/>
      <c r="Y843" s="177"/>
      <c r="Z843" s="177"/>
      <c r="AA843" s="177"/>
      <c r="AB843" s="177"/>
      <c r="AC843" s="177"/>
      <c r="AD843" s="177"/>
      <c r="AE843" s="177"/>
      <c r="AF843" s="107"/>
      <c r="AG843" s="444">
        <f t="shared" si="44"/>
        <v>0</v>
      </c>
      <c r="AH843" s="177"/>
      <c r="AI843" s="177"/>
      <c r="AJ843" s="177"/>
      <c r="AK843" s="177"/>
      <c r="AL843" s="177"/>
      <c r="AM843" s="177"/>
      <c r="AN843" s="177"/>
      <c r="AO843" s="177"/>
      <c r="AP843" s="177"/>
      <c r="AQ843" s="177"/>
      <c r="AR843" s="177"/>
      <c r="AS843" s="107"/>
      <c r="AT843" s="444">
        <f t="shared" si="42"/>
        <v>0</v>
      </c>
      <c r="AU843" s="177"/>
      <c r="AV843" s="177"/>
      <c r="AW843" s="177"/>
      <c r="AX843" s="177"/>
      <c r="AY843" s="177"/>
      <c r="AZ843" s="177"/>
      <c r="BA843" s="177"/>
      <c r="BB843" s="177"/>
      <c r="BC843" s="177"/>
      <c r="BD843" s="177"/>
      <c r="BE843" s="228"/>
      <c r="BF843" s="237"/>
      <c r="BG843" s="229"/>
      <c r="BH843" s="229"/>
      <c r="BI843" s="108"/>
    </row>
    <row r="844" spans="1:61" ht="15">
      <c r="A844" s="177"/>
      <c r="B844" s="177"/>
      <c r="C844" s="177"/>
      <c r="D844" s="177"/>
      <c r="E844" s="177"/>
      <c r="F844" s="177"/>
      <c r="G844" s="177"/>
      <c r="H844" s="177"/>
      <c r="I844" s="177"/>
      <c r="J844" s="177"/>
      <c r="K844" s="177"/>
      <c r="L844" s="177"/>
      <c r="M844" s="177"/>
      <c r="N844" s="177"/>
      <c r="O844" s="177"/>
      <c r="P844" s="177"/>
      <c r="Q844" s="177"/>
      <c r="R844" s="177"/>
      <c r="S844" s="107"/>
      <c r="T844" s="521">
        <f t="shared" si="43"/>
        <v>0</v>
      </c>
      <c r="U844" s="177"/>
      <c r="V844" s="177"/>
      <c r="W844" s="177"/>
      <c r="X844" s="177"/>
      <c r="Y844" s="177"/>
      <c r="Z844" s="177"/>
      <c r="AA844" s="177"/>
      <c r="AB844" s="177"/>
      <c r="AC844" s="177"/>
      <c r="AD844" s="177"/>
      <c r="AE844" s="177"/>
      <c r="AF844" s="107"/>
      <c r="AG844" s="444">
        <f t="shared" si="44"/>
        <v>0</v>
      </c>
      <c r="AH844" s="177"/>
      <c r="AI844" s="177"/>
      <c r="AJ844" s="177"/>
      <c r="AK844" s="177"/>
      <c r="AL844" s="177"/>
      <c r="AM844" s="177"/>
      <c r="AN844" s="177"/>
      <c r="AO844" s="177"/>
      <c r="AP844" s="177"/>
      <c r="AQ844" s="177"/>
      <c r="AR844" s="177"/>
      <c r="AS844" s="107"/>
      <c r="AT844" s="444">
        <f t="shared" si="42"/>
        <v>0</v>
      </c>
      <c r="AU844" s="177"/>
      <c r="AV844" s="177"/>
      <c r="AW844" s="177"/>
      <c r="AX844" s="177"/>
      <c r="AY844" s="177"/>
      <c r="AZ844" s="177"/>
      <c r="BA844" s="177"/>
      <c r="BB844" s="177"/>
      <c r="BC844" s="177"/>
      <c r="BD844" s="177"/>
      <c r="BE844" s="228"/>
      <c r="BF844" s="237"/>
      <c r="BG844" s="229"/>
      <c r="BH844" s="229"/>
      <c r="BI844" s="108"/>
    </row>
    <row r="845" spans="1:61" ht="15">
      <c r="A845" s="177"/>
      <c r="B845" s="177"/>
      <c r="C845" s="177"/>
      <c r="D845" s="177"/>
      <c r="E845" s="177"/>
      <c r="F845" s="177"/>
      <c r="G845" s="177"/>
      <c r="H845" s="177"/>
      <c r="I845" s="177"/>
      <c r="J845" s="177"/>
      <c r="K845" s="177"/>
      <c r="L845" s="177"/>
      <c r="M845" s="177"/>
      <c r="N845" s="177"/>
      <c r="O845" s="177"/>
      <c r="P845" s="177"/>
      <c r="Q845" s="177"/>
      <c r="R845" s="177"/>
      <c r="S845" s="107"/>
      <c r="T845" s="521">
        <f t="shared" si="43"/>
        <v>0</v>
      </c>
      <c r="U845" s="177"/>
      <c r="V845" s="177"/>
      <c r="W845" s="177"/>
      <c r="X845" s="177"/>
      <c r="Y845" s="177"/>
      <c r="Z845" s="177"/>
      <c r="AA845" s="177"/>
      <c r="AB845" s="177"/>
      <c r="AC845" s="177"/>
      <c r="AD845" s="177"/>
      <c r="AE845" s="177"/>
      <c r="AF845" s="107"/>
      <c r="AG845" s="444">
        <f t="shared" si="44"/>
        <v>0</v>
      </c>
      <c r="AH845" s="177"/>
      <c r="AI845" s="177"/>
      <c r="AJ845" s="177"/>
      <c r="AK845" s="177"/>
      <c r="AL845" s="177"/>
      <c r="AM845" s="177"/>
      <c r="AN845" s="177"/>
      <c r="AO845" s="177"/>
      <c r="AP845" s="177"/>
      <c r="AQ845" s="177"/>
      <c r="AR845" s="177"/>
      <c r="AS845" s="107"/>
      <c r="AT845" s="444">
        <f t="shared" si="42"/>
        <v>0</v>
      </c>
      <c r="AU845" s="177"/>
      <c r="AV845" s="177"/>
      <c r="AW845" s="177"/>
      <c r="AX845" s="177"/>
      <c r="AY845" s="177"/>
      <c r="AZ845" s="177"/>
      <c r="BA845" s="177"/>
      <c r="BB845" s="177"/>
      <c r="BC845" s="177"/>
      <c r="BD845" s="177"/>
      <c r="BE845" s="228"/>
      <c r="BF845" s="237"/>
      <c r="BG845" s="229"/>
      <c r="BH845" s="229"/>
      <c r="BI845" s="108"/>
    </row>
    <row r="846" spans="1:61" ht="15">
      <c r="A846" s="177"/>
      <c r="B846" s="177"/>
      <c r="C846" s="177"/>
      <c r="D846" s="177"/>
      <c r="E846" s="177"/>
      <c r="F846" s="177"/>
      <c r="G846" s="177"/>
      <c r="H846" s="177"/>
      <c r="I846" s="177"/>
      <c r="J846" s="177"/>
      <c r="K846" s="177"/>
      <c r="L846" s="177"/>
      <c r="M846" s="177"/>
      <c r="N846" s="177"/>
      <c r="O846" s="177"/>
      <c r="P846" s="177"/>
      <c r="Q846" s="177"/>
      <c r="R846" s="177"/>
      <c r="S846" s="107"/>
      <c r="T846" s="521">
        <f t="shared" si="43"/>
        <v>0</v>
      </c>
      <c r="U846" s="177"/>
      <c r="V846" s="177"/>
      <c r="W846" s="177"/>
      <c r="X846" s="177"/>
      <c r="Y846" s="177"/>
      <c r="Z846" s="177"/>
      <c r="AA846" s="177"/>
      <c r="AB846" s="177"/>
      <c r="AC846" s="177"/>
      <c r="AD846" s="177"/>
      <c r="AE846" s="177"/>
      <c r="AF846" s="107"/>
      <c r="AG846" s="444">
        <f t="shared" si="44"/>
        <v>0</v>
      </c>
      <c r="AH846" s="177"/>
      <c r="AI846" s="177"/>
      <c r="AJ846" s="177"/>
      <c r="AK846" s="177"/>
      <c r="AL846" s="177"/>
      <c r="AM846" s="177"/>
      <c r="AN846" s="177"/>
      <c r="AO846" s="177"/>
      <c r="AP846" s="177"/>
      <c r="AQ846" s="177"/>
      <c r="AR846" s="177"/>
      <c r="AS846" s="107"/>
      <c r="AT846" s="444">
        <f t="shared" si="42"/>
        <v>0</v>
      </c>
      <c r="AU846" s="177"/>
      <c r="AV846" s="177"/>
      <c r="AW846" s="177"/>
      <c r="AX846" s="177"/>
      <c r="AY846" s="177"/>
      <c r="AZ846" s="177"/>
      <c r="BA846" s="177"/>
      <c r="BB846" s="177"/>
      <c r="BC846" s="177"/>
      <c r="BD846" s="177"/>
      <c r="BE846" s="228"/>
      <c r="BF846" s="237"/>
      <c r="BG846" s="229"/>
      <c r="BH846" s="229"/>
      <c r="BI846" s="108"/>
    </row>
    <row r="847" spans="1:61" ht="15">
      <c r="A847" s="177"/>
      <c r="B847" s="177"/>
      <c r="C847" s="177"/>
      <c r="D847" s="177"/>
      <c r="E847" s="177"/>
      <c r="F847" s="177"/>
      <c r="G847" s="177"/>
      <c r="H847" s="177"/>
      <c r="I847" s="177"/>
      <c r="J847" s="177"/>
      <c r="K847" s="177"/>
      <c r="L847" s="177"/>
      <c r="M847" s="177"/>
      <c r="N847" s="177"/>
      <c r="O847" s="177"/>
      <c r="P847" s="177"/>
      <c r="Q847" s="177"/>
      <c r="R847" s="177"/>
      <c r="S847" s="107"/>
      <c r="T847" s="521">
        <f t="shared" si="43"/>
        <v>0</v>
      </c>
      <c r="U847" s="177"/>
      <c r="V847" s="177"/>
      <c r="W847" s="177"/>
      <c r="X847" s="177"/>
      <c r="Y847" s="177"/>
      <c r="Z847" s="177"/>
      <c r="AA847" s="177"/>
      <c r="AB847" s="177"/>
      <c r="AC847" s="177"/>
      <c r="AD847" s="177"/>
      <c r="AE847" s="177"/>
      <c r="AF847" s="107"/>
      <c r="AG847" s="444">
        <f t="shared" si="44"/>
        <v>0</v>
      </c>
      <c r="AH847" s="177"/>
      <c r="AI847" s="177"/>
      <c r="AJ847" s="177"/>
      <c r="AK847" s="177"/>
      <c r="AL847" s="177"/>
      <c r="AM847" s="177"/>
      <c r="AN847" s="177"/>
      <c r="AO847" s="177"/>
      <c r="AP847" s="177"/>
      <c r="AQ847" s="177"/>
      <c r="AR847" s="177"/>
      <c r="AS847" s="107"/>
      <c r="AT847" s="444">
        <f t="shared" si="42"/>
        <v>0</v>
      </c>
      <c r="AU847" s="177"/>
      <c r="AV847" s="177"/>
      <c r="AW847" s="177"/>
      <c r="AX847" s="177"/>
      <c r="AY847" s="177"/>
      <c r="AZ847" s="177"/>
      <c r="BA847" s="177"/>
      <c r="BB847" s="177"/>
      <c r="BC847" s="177"/>
      <c r="BD847" s="177"/>
      <c r="BE847" s="228"/>
      <c r="BF847" s="237"/>
      <c r="BG847" s="229"/>
      <c r="BH847" s="229"/>
      <c r="BI847" s="108"/>
    </row>
    <row r="848" spans="1:61" ht="15">
      <c r="A848" s="177"/>
      <c r="B848" s="177"/>
      <c r="C848" s="177"/>
      <c r="D848" s="177"/>
      <c r="E848" s="177"/>
      <c r="F848" s="177"/>
      <c r="G848" s="177"/>
      <c r="H848" s="177"/>
      <c r="I848" s="177"/>
      <c r="J848" s="177"/>
      <c r="K848" s="177"/>
      <c r="L848" s="177"/>
      <c r="M848" s="177"/>
      <c r="N848" s="177"/>
      <c r="O848" s="177"/>
      <c r="P848" s="177"/>
      <c r="Q848" s="177"/>
      <c r="R848" s="177"/>
      <c r="S848" s="107"/>
      <c r="T848" s="521">
        <f t="shared" si="43"/>
        <v>0</v>
      </c>
      <c r="U848" s="177"/>
      <c r="V848" s="177"/>
      <c r="W848" s="177"/>
      <c r="X848" s="177"/>
      <c r="Y848" s="177"/>
      <c r="Z848" s="177"/>
      <c r="AA848" s="177"/>
      <c r="AB848" s="177"/>
      <c r="AC848" s="177"/>
      <c r="AD848" s="177"/>
      <c r="AE848" s="177"/>
      <c r="AF848" s="107"/>
      <c r="AG848" s="444">
        <f t="shared" si="44"/>
        <v>0</v>
      </c>
      <c r="AH848" s="177"/>
      <c r="AI848" s="177"/>
      <c r="AJ848" s="177"/>
      <c r="AK848" s="177"/>
      <c r="AL848" s="177"/>
      <c r="AM848" s="177"/>
      <c r="AN848" s="177"/>
      <c r="AO848" s="177"/>
      <c r="AP848" s="177"/>
      <c r="AQ848" s="177"/>
      <c r="AR848" s="177"/>
      <c r="AS848" s="107"/>
      <c r="AT848" s="444">
        <f t="shared" si="42"/>
        <v>0</v>
      </c>
      <c r="AU848" s="177"/>
      <c r="AV848" s="177"/>
      <c r="AW848" s="177"/>
      <c r="AX848" s="177"/>
      <c r="AY848" s="177"/>
      <c r="AZ848" s="177"/>
      <c r="BA848" s="177"/>
      <c r="BB848" s="177"/>
      <c r="BC848" s="177"/>
      <c r="BD848" s="177"/>
      <c r="BE848" s="228"/>
      <c r="BF848" s="237"/>
      <c r="BG848" s="229"/>
      <c r="BH848" s="229"/>
      <c r="BI848" s="108"/>
    </row>
    <row r="849" spans="1:61" ht="15">
      <c r="A849" s="177"/>
      <c r="B849" s="177"/>
      <c r="C849" s="177"/>
      <c r="D849" s="177"/>
      <c r="E849" s="177"/>
      <c r="F849" s="177"/>
      <c r="G849" s="177"/>
      <c r="H849" s="177"/>
      <c r="I849" s="177"/>
      <c r="J849" s="177"/>
      <c r="K849" s="177"/>
      <c r="L849" s="177"/>
      <c r="M849" s="177"/>
      <c r="N849" s="177"/>
      <c r="O849" s="177"/>
      <c r="P849" s="177"/>
      <c r="Q849" s="177"/>
      <c r="R849" s="177"/>
      <c r="S849" s="107"/>
      <c r="T849" s="521">
        <f t="shared" si="43"/>
        <v>0</v>
      </c>
      <c r="U849" s="177"/>
      <c r="V849" s="177"/>
      <c r="W849" s="177"/>
      <c r="X849" s="177"/>
      <c r="Y849" s="177"/>
      <c r="Z849" s="177"/>
      <c r="AA849" s="177"/>
      <c r="AB849" s="177"/>
      <c r="AC849" s="177"/>
      <c r="AD849" s="177"/>
      <c r="AE849" s="177"/>
      <c r="AF849" s="107"/>
      <c r="AG849" s="444">
        <f t="shared" si="44"/>
        <v>0</v>
      </c>
      <c r="AH849" s="177"/>
      <c r="AI849" s="177"/>
      <c r="AJ849" s="177"/>
      <c r="AK849" s="177"/>
      <c r="AL849" s="177"/>
      <c r="AM849" s="177"/>
      <c r="AN849" s="177"/>
      <c r="AO849" s="177"/>
      <c r="AP849" s="177"/>
      <c r="AQ849" s="177"/>
      <c r="AR849" s="177"/>
      <c r="AS849" s="107"/>
      <c r="AT849" s="444">
        <f t="shared" si="42"/>
        <v>0</v>
      </c>
      <c r="AU849" s="177"/>
      <c r="AV849" s="177"/>
      <c r="AW849" s="177"/>
      <c r="AX849" s="177"/>
      <c r="AY849" s="177"/>
      <c r="AZ849" s="177"/>
      <c r="BA849" s="177"/>
      <c r="BB849" s="177"/>
      <c r="BC849" s="177"/>
      <c r="BD849" s="177"/>
      <c r="BE849" s="228"/>
      <c r="BF849" s="237"/>
      <c r="BG849" s="229"/>
      <c r="BH849" s="229"/>
      <c r="BI849" s="108"/>
    </row>
    <row r="850" spans="1:61" ht="15">
      <c r="A850" s="177"/>
      <c r="B850" s="177"/>
      <c r="C850" s="177"/>
      <c r="D850" s="177"/>
      <c r="E850" s="177"/>
      <c r="F850" s="177"/>
      <c r="G850" s="177"/>
      <c r="H850" s="177"/>
      <c r="I850" s="177"/>
      <c r="J850" s="177"/>
      <c r="K850" s="177"/>
      <c r="L850" s="177"/>
      <c r="M850" s="177"/>
      <c r="N850" s="177"/>
      <c r="O850" s="177"/>
      <c r="P850" s="177"/>
      <c r="Q850" s="177"/>
      <c r="R850" s="177"/>
      <c r="S850" s="107"/>
      <c r="T850" s="521">
        <f t="shared" si="43"/>
        <v>0</v>
      </c>
      <c r="U850" s="177"/>
      <c r="V850" s="177"/>
      <c r="W850" s="177"/>
      <c r="X850" s="177"/>
      <c r="Y850" s="177"/>
      <c r="Z850" s="177"/>
      <c r="AA850" s="177"/>
      <c r="AB850" s="177"/>
      <c r="AC850" s="177"/>
      <c r="AD850" s="177"/>
      <c r="AE850" s="177"/>
      <c r="AF850" s="107"/>
      <c r="AG850" s="444">
        <f t="shared" si="44"/>
        <v>0</v>
      </c>
      <c r="AH850" s="177"/>
      <c r="AI850" s="177"/>
      <c r="AJ850" s="177"/>
      <c r="AK850" s="177"/>
      <c r="AL850" s="177"/>
      <c r="AM850" s="177"/>
      <c r="AN850" s="177"/>
      <c r="AO850" s="177"/>
      <c r="AP850" s="177"/>
      <c r="AQ850" s="177"/>
      <c r="AR850" s="177"/>
      <c r="AS850" s="107"/>
      <c r="AT850" s="444">
        <f t="shared" si="42"/>
        <v>0</v>
      </c>
      <c r="AU850" s="177"/>
      <c r="AV850" s="177"/>
      <c r="AW850" s="177"/>
      <c r="AX850" s="177"/>
      <c r="AY850" s="177"/>
      <c r="AZ850" s="177"/>
      <c r="BA850" s="177"/>
      <c r="BB850" s="177"/>
      <c r="BC850" s="177"/>
      <c r="BD850" s="177"/>
      <c r="BE850" s="228"/>
      <c r="BF850" s="237"/>
      <c r="BG850" s="229"/>
      <c r="BH850" s="229"/>
      <c r="BI850" s="108"/>
    </row>
    <row r="851" spans="1:61" ht="15">
      <c r="A851" s="177"/>
      <c r="B851" s="177"/>
      <c r="C851" s="177"/>
      <c r="D851" s="177"/>
      <c r="E851" s="177"/>
      <c r="F851" s="177"/>
      <c r="G851" s="177"/>
      <c r="H851" s="177"/>
      <c r="I851" s="177"/>
      <c r="J851" s="177"/>
      <c r="K851" s="177"/>
      <c r="L851" s="177"/>
      <c r="M851" s="177"/>
      <c r="N851" s="177"/>
      <c r="O851" s="177"/>
      <c r="P851" s="177"/>
      <c r="Q851" s="177"/>
      <c r="R851" s="177"/>
      <c r="S851" s="107"/>
      <c r="T851" s="521">
        <f t="shared" si="43"/>
        <v>0</v>
      </c>
      <c r="U851" s="177"/>
      <c r="V851" s="177"/>
      <c r="W851" s="177"/>
      <c r="X851" s="177"/>
      <c r="Y851" s="177"/>
      <c r="Z851" s="177"/>
      <c r="AA851" s="177"/>
      <c r="AB851" s="177"/>
      <c r="AC851" s="177"/>
      <c r="AD851" s="177"/>
      <c r="AE851" s="177"/>
      <c r="AF851" s="107"/>
      <c r="AG851" s="444">
        <f t="shared" si="44"/>
        <v>0</v>
      </c>
      <c r="AH851" s="177"/>
      <c r="AI851" s="177"/>
      <c r="AJ851" s="177"/>
      <c r="AK851" s="177"/>
      <c r="AL851" s="177"/>
      <c r="AM851" s="177"/>
      <c r="AN851" s="177"/>
      <c r="AO851" s="177"/>
      <c r="AP851" s="177"/>
      <c r="AQ851" s="177"/>
      <c r="AR851" s="177"/>
      <c r="AS851" s="107"/>
      <c r="AT851" s="444">
        <f t="shared" si="42"/>
        <v>0</v>
      </c>
      <c r="AU851" s="177"/>
      <c r="AV851" s="177"/>
      <c r="AW851" s="177"/>
      <c r="AX851" s="177"/>
      <c r="AY851" s="177"/>
      <c r="AZ851" s="177"/>
      <c r="BA851" s="177"/>
      <c r="BB851" s="177"/>
      <c r="BC851" s="177"/>
      <c r="BD851" s="177"/>
      <c r="BE851" s="228"/>
      <c r="BF851" s="237"/>
      <c r="BG851" s="229"/>
      <c r="BH851" s="229"/>
      <c r="BI851" s="108"/>
    </row>
    <row r="852" spans="1:61" ht="15">
      <c r="A852" s="177"/>
      <c r="B852" s="177"/>
      <c r="C852" s="177"/>
      <c r="D852" s="177"/>
      <c r="E852" s="177"/>
      <c r="F852" s="177"/>
      <c r="G852" s="177"/>
      <c r="H852" s="177"/>
      <c r="I852" s="177"/>
      <c r="J852" s="177"/>
      <c r="K852" s="177"/>
      <c r="L852" s="177"/>
      <c r="M852" s="177"/>
      <c r="N852" s="177"/>
      <c r="O852" s="177"/>
      <c r="P852" s="177"/>
      <c r="Q852" s="177"/>
      <c r="R852" s="177"/>
      <c r="S852" s="107"/>
      <c r="T852" s="521">
        <f t="shared" si="43"/>
        <v>0</v>
      </c>
      <c r="U852" s="177"/>
      <c r="V852" s="177"/>
      <c r="W852" s="177"/>
      <c r="X852" s="177"/>
      <c r="Y852" s="177"/>
      <c r="Z852" s="177"/>
      <c r="AA852" s="177"/>
      <c r="AB852" s="177"/>
      <c r="AC852" s="177"/>
      <c r="AD852" s="177"/>
      <c r="AE852" s="177"/>
      <c r="AF852" s="107"/>
      <c r="AG852" s="444">
        <f t="shared" si="44"/>
        <v>0</v>
      </c>
      <c r="AH852" s="177"/>
      <c r="AI852" s="177"/>
      <c r="AJ852" s="177"/>
      <c r="AK852" s="177"/>
      <c r="AL852" s="177"/>
      <c r="AM852" s="177"/>
      <c r="AN852" s="177"/>
      <c r="AO852" s="177"/>
      <c r="AP852" s="177"/>
      <c r="AQ852" s="177"/>
      <c r="AR852" s="177"/>
      <c r="AS852" s="107"/>
      <c r="AT852" s="444">
        <f t="shared" si="42"/>
        <v>0</v>
      </c>
      <c r="AU852" s="177"/>
      <c r="AV852" s="177"/>
      <c r="AW852" s="177"/>
      <c r="AX852" s="177"/>
      <c r="AY852" s="177"/>
      <c r="AZ852" s="177"/>
      <c r="BA852" s="177"/>
      <c r="BB852" s="177"/>
      <c r="BC852" s="177"/>
      <c r="BD852" s="177"/>
      <c r="BE852" s="228"/>
      <c r="BF852" s="237"/>
      <c r="BG852" s="229"/>
      <c r="BH852" s="229"/>
      <c r="BI852" s="108"/>
    </row>
    <row r="853" spans="1:61" ht="15">
      <c r="A853" s="177"/>
      <c r="B853" s="177"/>
      <c r="C853" s="177"/>
      <c r="D853" s="177"/>
      <c r="E853" s="177"/>
      <c r="F853" s="177"/>
      <c r="G853" s="177"/>
      <c r="H853" s="177"/>
      <c r="I853" s="177"/>
      <c r="J853" s="177"/>
      <c r="K853" s="177"/>
      <c r="L853" s="177"/>
      <c r="M853" s="177"/>
      <c r="N853" s="177"/>
      <c r="O853" s="177"/>
      <c r="P853" s="177"/>
      <c r="Q853" s="177"/>
      <c r="R853" s="177"/>
      <c r="S853" s="107"/>
      <c r="T853" s="521">
        <f t="shared" si="43"/>
        <v>0</v>
      </c>
      <c r="U853" s="177"/>
      <c r="V853" s="177"/>
      <c r="W853" s="177"/>
      <c r="X853" s="177"/>
      <c r="Y853" s="177"/>
      <c r="Z853" s="177"/>
      <c r="AA853" s="177"/>
      <c r="AB853" s="177"/>
      <c r="AC853" s="177"/>
      <c r="AD853" s="177"/>
      <c r="AE853" s="177"/>
      <c r="AF853" s="107"/>
      <c r="AG853" s="444">
        <f t="shared" si="44"/>
        <v>0</v>
      </c>
      <c r="AH853" s="177"/>
      <c r="AI853" s="177"/>
      <c r="AJ853" s="177"/>
      <c r="AK853" s="177"/>
      <c r="AL853" s="177"/>
      <c r="AM853" s="177"/>
      <c r="AN853" s="177"/>
      <c r="AO853" s="177"/>
      <c r="AP853" s="177"/>
      <c r="AQ853" s="177"/>
      <c r="AR853" s="177"/>
      <c r="AS853" s="107"/>
      <c r="AT853" s="444">
        <f t="shared" si="42"/>
        <v>0</v>
      </c>
      <c r="AU853" s="177"/>
      <c r="AV853" s="177"/>
      <c r="AW853" s="177"/>
      <c r="AX853" s="177"/>
      <c r="AY853" s="177"/>
      <c r="AZ853" s="177"/>
      <c r="BA853" s="177"/>
      <c r="BB853" s="177"/>
      <c r="BC853" s="177"/>
      <c r="BD853" s="177"/>
      <c r="BE853" s="228"/>
      <c r="BF853" s="237"/>
      <c r="BG853" s="229"/>
      <c r="BH853" s="229"/>
      <c r="BI853" s="108"/>
    </row>
    <row r="854" spans="1:61" ht="15">
      <c r="A854" s="177"/>
      <c r="B854" s="177"/>
      <c r="C854" s="177"/>
      <c r="D854" s="177"/>
      <c r="E854" s="177"/>
      <c r="F854" s="177"/>
      <c r="G854" s="177"/>
      <c r="H854" s="177"/>
      <c r="I854" s="177"/>
      <c r="J854" s="177"/>
      <c r="K854" s="177"/>
      <c r="L854" s="177"/>
      <c r="M854" s="177"/>
      <c r="N854" s="177"/>
      <c r="O854" s="177"/>
      <c r="P854" s="177"/>
      <c r="Q854" s="177"/>
      <c r="R854" s="177"/>
      <c r="S854" s="107"/>
      <c r="T854" s="521">
        <f t="shared" si="43"/>
        <v>0</v>
      </c>
      <c r="U854" s="177"/>
      <c r="V854" s="177"/>
      <c r="W854" s="177"/>
      <c r="X854" s="177"/>
      <c r="Y854" s="177"/>
      <c r="Z854" s="177"/>
      <c r="AA854" s="177"/>
      <c r="AB854" s="177"/>
      <c r="AC854" s="177"/>
      <c r="AD854" s="177"/>
      <c r="AE854" s="177"/>
      <c r="AF854" s="107"/>
      <c r="AG854" s="444">
        <f t="shared" si="44"/>
        <v>0</v>
      </c>
      <c r="AH854" s="177"/>
      <c r="AI854" s="177"/>
      <c r="AJ854" s="177"/>
      <c r="AK854" s="177"/>
      <c r="AL854" s="177"/>
      <c r="AM854" s="177"/>
      <c r="AN854" s="177"/>
      <c r="AO854" s="177"/>
      <c r="AP854" s="177"/>
      <c r="AQ854" s="177"/>
      <c r="AR854" s="177"/>
      <c r="AS854" s="107"/>
      <c r="AT854" s="444">
        <f t="shared" si="42"/>
        <v>0</v>
      </c>
      <c r="AU854" s="177"/>
      <c r="AV854" s="177"/>
      <c r="AW854" s="177"/>
      <c r="AX854" s="177"/>
      <c r="AY854" s="177"/>
      <c r="AZ854" s="177"/>
      <c r="BA854" s="177"/>
      <c r="BB854" s="177"/>
      <c r="BC854" s="177"/>
      <c r="BD854" s="177"/>
      <c r="BE854" s="228"/>
      <c r="BF854" s="237"/>
      <c r="BG854" s="229"/>
      <c r="BH854" s="229"/>
      <c r="BI854" s="108"/>
    </row>
    <row r="855" spans="1:61" ht="15">
      <c r="A855" s="177"/>
      <c r="B855" s="177"/>
      <c r="C855" s="177"/>
      <c r="D855" s="177"/>
      <c r="E855" s="177"/>
      <c r="F855" s="177"/>
      <c r="G855" s="177"/>
      <c r="H855" s="177"/>
      <c r="I855" s="177"/>
      <c r="J855" s="177"/>
      <c r="K855" s="177"/>
      <c r="L855" s="177"/>
      <c r="M855" s="177"/>
      <c r="N855" s="177"/>
      <c r="O855" s="177"/>
      <c r="P855" s="177"/>
      <c r="Q855" s="177"/>
      <c r="R855" s="177"/>
      <c r="S855" s="107"/>
      <c r="T855" s="521">
        <f t="shared" si="43"/>
        <v>0</v>
      </c>
      <c r="U855" s="177"/>
      <c r="V855" s="177"/>
      <c r="W855" s="177"/>
      <c r="X855" s="177"/>
      <c r="Y855" s="177"/>
      <c r="Z855" s="177"/>
      <c r="AA855" s="177"/>
      <c r="AB855" s="177"/>
      <c r="AC855" s="177"/>
      <c r="AD855" s="177"/>
      <c r="AE855" s="177"/>
      <c r="AF855" s="107"/>
      <c r="AG855" s="444">
        <f t="shared" si="44"/>
        <v>0</v>
      </c>
      <c r="AH855" s="177"/>
      <c r="AI855" s="177"/>
      <c r="AJ855" s="177"/>
      <c r="AK855" s="177"/>
      <c r="AL855" s="177"/>
      <c r="AM855" s="177"/>
      <c r="AN855" s="177"/>
      <c r="AO855" s="177"/>
      <c r="AP855" s="177"/>
      <c r="AQ855" s="177"/>
      <c r="AR855" s="177"/>
      <c r="AS855" s="107"/>
      <c r="AT855" s="444">
        <f t="shared" si="42"/>
        <v>0</v>
      </c>
      <c r="AU855" s="177"/>
      <c r="AV855" s="177"/>
      <c r="AW855" s="177"/>
      <c r="AX855" s="177"/>
      <c r="AY855" s="177"/>
      <c r="AZ855" s="177"/>
      <c r="BA855" s="177"/>
      <c r="BB855" s="177"/>
      <c r="BC855" s="177"/>
      <c r="BD855" s="177"/>
      <c r="BE855" s="228"/>
      <c r="BF855" s="237"/>
      <c r="BG855" s="229"/>
      <c r="BH855" s="229"/>
      <c r="BI855" s="108"/>
    </row>
    <row r="856" spans="1:61" ht="15">
      <c r="A856" s="177"/>
      <c r="B856" s="177"/>
      <c r="C856" s="177"/>
      <c r="D856" s="177"/>
      <c r="E856" s="177"/>
      <c r="F856" s="177"/>
      <c r="G856" s="177"/>
      <c r="H856" s="177"/>
      <c r="I856" s="177"/>
      <c r="J856" s="177"/>
      <c r="K856" s="177"/>
      <c r="L856" s="177"/>
      <c r="M856" s="177"/>
      <c r="N856" s="177"/>
      <c r="O856" s="177"/>
      <c r="P856" s="177"/>
      <c r="Q856" s="177"/>
      <c r="R856" s="177"/>
      <c r="S856" s="107"/>
      <c r="T856" s="521">
        <f t="shared" si="43"/>
        <v>0</v>
      </c>
      <c r="U856" s="177"/>
      <c r="V856" s="177"/>
      <c r="W856" s="177"/>
      <c r="X856" s="177"/>
      <c r="Y856" s="177"/>
      <c r="Z856" s="177"/>
      <c r="AA856" s="177"/>
      <c r="AB856" s="177"/>
      <c r="AC856" s="177"/>
      <c r="AD856" s="177"/>
      <c r="AE856" s="177"/>
      <c r="AF856" s="107"/>
      <c r="AG856" s="444">
        <f t="shared" si="44"/>
        <v>0</v>
      </c>
      <c r="AH856" s="177"/>
      <c r="AI856" s="177"/>
      <c r="AJ856" s="177"/>
      <c r="AK856" s="177"/>
      <c r="AL856" s="177"/>
      <c r="AM856" s="177"/>
      <c r="AN856" s="177"/>
      <c r="AO856" s="177"/>
      <c r="AP856" s="177"/>
      <c r="AQ856" s="177"/>
      <c r="AR856" s="177"/>
      <c r="AS856" s="107"/>
      <c r="AT856" s="444">
        <f t="shared" si="42"/>
        <v>0</v>
      </c>
      <c r="AU856" s="177"/>
      <c r="AV856" s="177"/>
      <c r="AW856" s="177"/>
      <c r="AX856" s="177"/>
      <c r="AY856" s="177"/>
      <c r="AZ856" s="177"/>
      <c r="BA856" s="177"/>
      <c r="BB856" s="177"/>
      <c r="BC856" s="177"/>
      <c r="BD856" s="177"/>
      <c r="BE856" s="228"/>
      <c r="BF856" s="237"/>
      <c r="BG856" s="229"/>
      <c r="BH856" s="229"/>
      <c r="BI856" s="108"/>
    </row>
    <row r="857" spans="1:61" ht="15">
      <c r="A857" s="177"/>
      <c r="B857" s="177"/>
      <c r="C857" s="177"/>
      <c r="D857" s="177"/>
      <c r="E857" s="177"/>
      <c r="F857" s="177"/>
      <c r="G857" s="177"/>
      <c r="H857" s="177"/>
      <c r="I857" s="177"/>
      <c r="J857" s="177"/>
      <c r="K857" s="177"/>
      <c r="L857" s="177"/>
      <c r="M857" s="177"/>
      <c r="N857" s="177"/>
      <c r="O857" s="177"/>
      <c r="P857" s="177"/>
      <c r="Q857" s="177"/>
      <c r="R857" s="177"/>
      <c r="S857" s="107"/>
      <c r="T857" s="521">
        <f t="shared" si="43"/>
        <v>0</v>
      </c>
      <c r="U857" s="177"/>
      <c r="V857" s="177"/>
      <c r="W857" s="177"/>
      <c r="X857" s="177"/>
      <c r="Y857" s="177"/>
      <c r="Z857" s="177"/>
      <c r="AA857" s="177"/>
      <c r="AB857" s="177"/>
      <c r="AC857" s="177"/>
      <c r="AD857" s="177"/>
      <c r="AE857" s="177"/>
      <c r="AF857" s="107"/>
      <c r="AG857" s="444">
        <f t="shared" si="44"/>
        <v>0</v>
      </c>
      <c r="AH857" s="177"/>
      <c r="AI857" s="177"/>
      <c r="AJ857" s="177"/>
      <c r="AK857" s="177"/>
      <c r="AL857" s="177"/>
      <c r="AM857" s="177"/>
      <c r="AN857" s="177"/>
      <c r="AO857" s="177"/>
      <c r="AP857" s="177"/>
      <c r="AQ857" s="177"/>
      <c r="AR857" s="177"/>
      <c r="AS857" s="107"/>
      <c r="AT857" s="444">
        <f t="shared" si="42"/>
        <v>0</v>
      </c>
      <c r="AU857" s="177"/>
      <c r="AV857" s="177"/>
      <c r="AW857" s="177"/>
      <c r="AX857" s="177"/>
      <c r="AY857" s="177"/>
      <c r="AZ857" s="177"/>
      <c r="BA857" s="177"/>
      <c r="BB857" s="177"/>
      <c r="BC857" s="177"/>
      <c r="BD857" s="177"/>
      <c r="BE857" s="228"/>
      <c r="BF857" s="237"/>
      <c r="BG857" s="229"/>
      <c r="BH857" s="229"/>
      <c r="BI857" s="108"/>
    </row>
    <row r="858" spans="1:61" ht="15">
      <c r="A858" s="177"/>
      <c r="B858" s="177"/>
      <c r="C858" s="177"/>
      <c r="D858" s="177"/>
      <c r="E858" s="177"/>
      <c r="F858" s="177"/>
      <c r="G858" s="177"/>
      <c r="H858" s="177"/>
      <c r="I858" s="177"/>
      <c r="J858" s="177"/>
      <c r="K858" s="177"/>
      <c r="L858" s="177"/>
      <c r="M858" s="177"/>
      <c r="N858" s="177"/>
      <c r="O858" s="177"/>
      <c r="P858" s="177"/>
      <c r="Q858" s="177"/>
      <c r="R858" s="177"/>
      <c r="S858" s="107"/>
      <c r="T858" s="521">
        <f t="shared" si="43"/>
        <v>0</v>
      </c>
      <c r="U858" s="177"/>
      <c r="V858" s="177"/>
      <c r="W858" s="177"/>
      <c r="X858" s="177"/>
      <c r="Y858" s="177"/>
      <c r="Z858" s="177"/>
      <c r="AA858" s="177"/>
      <c r="AB858" s="177"/>
      <c r="AC858" s="177"/>
      <c r="AD858" s="177"/>
      <c r="AE858" s="177"/>
      <c r="AF858" s="107"/>
      <c r="AG858" s="444">
        <f t="shared" si="44"/>
        <v>0</v>
      </c>
      <c r="AH858" s="177"/>
      <c r="AI858" s="177"/>
      <c r="AJ858" s="177"/>
      <c r="AK858" s="177"/>
      <c r="AL858" s="177"/>
      <c r="AM858" s="177"/>
      <c r="AN858" s="177"/>
      <c r="AO858" s="177"/>
      <c r="AP858" s="177"/>
      <c r="AQ858" s="177"/>
      <c r="AR858" s="177"/>
      <c r="AS858" s="107"/>
      <c r="AT858" s="444">
        <f t="shared" si="42"/>
        <v>0</v>
      </c>
      <c r="AU858" s="177"/>
      <c r="AV858" s="177"/>
      <c r="AW858" s="177"/>
      <c r="AX858" s="177"/>
      <c r="AY858" s="177"/>
      <c r="AZ858" s="177"/>
      <c r="BA858" s="177"/>
      <c r="BB858" s="177"/>
      <c r="BC858" s="177"/>
      <c r="BD858" s="177"/>
      <c r="BE858" s="228"/>
      <c r="BF858" s="237"/>
      <c r="BG858" s="229"/>
      <c r="BH858" s="229"/>
      <c r="BI858" s="108"/>
    </row>
    <row r="859" spans="1:61" ht="15">
      <c r="A859" s="177"/>
      <c r="B859" s="177"/>
      <c r="C859" s="177"/>
      <c r="D859" s="177"/>
      <c r="E859" s="177"/>
      <c r="F859" s="177"/>
      <c r="G859" s="177"/>
      <c r="H859" s="177"/>
      <c r="I859" s="177"/>
      <c r="J859" s="177"/>
      <c r="K859" s="177"/>
      <c r="L859" s="177"/>
      <c r="M859" s="177"/>
      <c r="N859" s="177"/>
      <c r="O859" s="177"/>
      <c r="P859" s="177"/>
      <c r="Q859" s="177"/>
      <c r="R859" s="177"/>
      <c r="S859" s="107"/>
      <c r="T859" s="521">
        <f t="shared" si="43"/>
        <v>0</v>
      </c>
      <c r="U859" s="177"/>
      <c r="V859" s="177"/>
      <c r="W859" s="177"/>
      <c r="X859" s="177"/>
      <c r="Y859" s="177"/>
      <c r="Z859" s="177"/>
      <c r="AA859" s="177"/>
      <c r="AB859" s="177"/>
      <c r="AC859" s="177"/>
      <c r="AD859" s="177"/>
      <c r="AE859" s="177"/>
      <c r="AF859" s="107"/>
      <c r="AG859" s="444">
        <f t="shared" si="44"/>
        <v>0</v>
      </c>
      <c r="AH859" s="177"/>
      <c r="AI859" s="177"/>
      <c r="AJ859" s="177"/>
      <c r="AK859" s="177"/>
      <c r="AL859" s="177"/>
      <c r="AM859" s="177"/>
      <c r="AN859" s="177"/>
      <c r="AO859" s="177"/>
      <c r="AP859" s="177"/>
      <c r="AQ859" s="177"/>
      <c r="AR859" s="177"/>
      <c r="AS859" s="107"/>
      <c r="AT859" s="444">
        <f t="shared" si="42"/>
        <v>0</v>
      </c>
      <c r="AU859" s="177"/>
      <c r="AV859" s="177"/>
      <c r="AW859" s="177"/>
      <c r="AX859" s="177"/>
      <c r="AY859" s="177"/>
      <c r="AZ859" s="177"/>
      <c r="BA859" s="177"/>
      <c r="BB859" s="177"/>
      <c r="BC859" s="177"/>
      <c r="BD859" s="177"/>
      <c r="BE859" s="228"/>
      <c r="BF859" s="237"/>
      <c r="BG859" s="229"/>
      <c r="BH859" s="229"/>
      <c r="BI859" s="108"/>
    </row>
    <row r="860" spans="1:61" ht="15">
      <c r="A860" s="177"/>
      <c r="B860" s="177"/>
      <c r="C860" s="177"/>
      <c r="D860" s="177"/>
      <c r="E860" s="177"/>
      <c r="F860" s="177"/>
      <c r="G860" s="177"/>
      <c r="H860" s="177"/>
      <c r="I860" s="177"/>
      <c r="J860" s="177"/>
      <c r="K860" s="177"/>
      <c r="L860" s="177"/>
      <c r="M860" s="177"/>
      <c r="N860" s="177"/>
      <c r="O860" s="177"/>
      <c r="P860" s="177"/>
      <c r="Q860" s="177"/>
      <c r="R860" s="177"/>
      <c r="S860" s="107"/>
      <c r="T860" s="521">
        <f>SUM($H860:$R860)</f>
        <v>0</v>
      </c>
      <c r="U860" s="177"/>
      <c r="V860" s="177"/>
      <c r="W860" s="177"/>
      <c r="X860" s="177"/>
      <c r="Y860" s="177"/>
      <c r="Z860" s="177"/>
      <c r="AA860" s="177"/>
      <c r="AB860" s="177"/>
      <c r="AC860" s="177"/>
      <c r="AD860" s="177"/>
      <c r="AE860" s="177"/>
      <c r="AF860" s="107"/>
      <c r="AG860" s="444">
        <f t="shared" si="44"/>
        <v>0</v>
      </c>
      <c r="AH860" s="177"/>
      <c r="AI860" s="177"/>
      <c r="AJ860" s="177"/>
      <c r="AK860" s="177"/>
      <c r="AL860" s="177"/>
      <c r="AM860" s="177"/>
      <c r="AN860" s="177"/>
      <c r="AO860" s="177"/>
      <c r="AP860" s="177"/>
      <c r="AQ860" s="177"/>
      <c r="AR860" s="177"/>
      <c r="AS860" s="107"/>
      <c r="AT860" s="444">
        <f t="shared" si="42"/>
        <v>0</v>
      </c>
      <c r="AU860" s="177"/>
      <c r="AV860" s="177"/>
      <c r="AW860" s="177"/>
      <c r="AX860" s="177"/>
      <c r="AY860" s="177"/>
      <c r="AZ860" s="177"/>
      <c r="BA860" s="177"/>
      <c r="BB860" s="177"/>
      <c r="BC860" s="177"/>
      <c r="BD860" s="177"/>
      <c r="BE860" s="228"/>
      <c r="BF860" s="237"/>
      <c r="BG860" s="229"/>
      <c r="BH860" s="229"/>
      <c r="BI860" s="108"/>
    </row>
    <row r="861" spans="1:61" ht="15">
      <c r="A861" s="177"/>
      <c r="B861" s="177"/>
      <c r="C861" s="177"/>
      <c r="D861" s="177"/>
      <c r="E861" s="177"/>
      <c r="F861" s="177"/>
      <c r="G861" s="177"/>
      <c r="H861" s="177"/>
      <c r="I861" s="177"/>
      <c r="J861" s="177"/>
      <c r="K861" s="177"/>
      <c r="L861" s="177"/>
      <c r="M861" s="177"/>
      <c r="N861" s="177"/>
      <c r="O861" s="177"/>
      <c r="P861" s="177"/>
      <c r="Q861" s="177"/>
      <c r="R861" s="177"/>
      <c r="S861" s="107"/>
      <c r="T861" s="521">
        <f t="shared" si="43"/>
        <v>0</v>
      </c>
      <c r="U861" s="177"/>
      <c r="V861" s="177"/>
      <c r="W861" s="177"/>
      <c r="X861" s="177"/>
      <c r="Y861" s="177"/>
      <c r="Z861" s="177"/>
      <c r="AA861" s="177"/>
      <c r="AB861" s="177"/>
      <c r="AC861" s="177"/>
      <c r="AD861" s="177"/>
      <c r="AE861" s="177"/>
      <c r="AF861" s="107"/>
      <c r="AG861" s="444">
        <f t="shared" si="44"/>
        <v>0</v>
      </c>
      <c r="AH861" s="177"/>
      <c r="AI861" s="177"/>
      <c r="AJ861" s="177"/>
      <c r="AK861" s="177"/>
      <c r="AL861" s="177"/>
      <c r="AM861" s="177"/>
      <c r="AN861" s="177"/>
      <c r="AO861" s="177"/>
      <c r="AP861" s="177"/>
      <c r="AQ861" s="177"/>
      <c r="AR861" s="177"/>
      <c r="AS861" s="107"/>
      <c r="AT861" s="444">
        <f t="shared" si="42"/>
        <v>0</v>
      </c>
      <c r="AU861" s="177"/>
      <c r="AV861" s="177"/>
      <c r="AW861" s="177"/>
      <c r="AX861" s="177"/>
      <c r="AY861" s="177"/>
      <c r="AZ861" s="177"/>
      <c r="BA861" s="177"/>
      <c r="BB861" s="177"/>
      <c r="BC861" s="177"/>
      <c r="BD861" s="177"/>
      <c r="BE861" s="228"/>
      <c r="BF861" s="237"/>
      <c r="BG861" s="229"/>
      <c r="BH861" s="229"/>
      <c r="BI861" s="108"/>
    </row>
    <row r="862" spans="1:61" ht="15">
      <c r="A862" s="177"/>
      <c r="B862" s="177"/>
      <c r="C862" s="177"/>
      <c r="D862" s="177"/>
      <c r="E862" s="177"/>
      <c r="F862" s="177"/>
      <c r="G862" s="177"/>
      <c r="H862" s="177"/>
      <c r="I862" s="177"/>
      <c r="J862" s="177"/>
      <c r="K862" s="177"/>
      <c r="L862" s="177"/>
      <c r="M862" s="177"/>
      <c r="N862" s="177"/>
      <c r="O862" s="177"/>
      <c r="P862" s="177"/>
      <c r="Q862" s="177"/>
      <c r="R862" s="177"/>
      <c r="S862" s="107"/>
      <c r="T862" s="521">
        <f t="shared" si="43"/>
        <v>0</v>
      </c>
      <c r="U862" s="177"/>
      <c r="V862" s="177"/>
      <c r="W862" s="177"/>
      <c r="X862" s="177"/>
      <c r="Y862" s="177"/>
      <c r="Z862" s="177"/>
      <c r="AA862" s="177"/>
      <c r="AB862" s="177"/>
      <c r="AC862" s="177"/>
      <c r="AD862" s="177"/>
      <c r="AE862" s="177"/>
      <c r="AF862" s="107"/>
      <c r="AG862" s="444">
        <f t="shared" si="44"/>
        <v>0</v>
      </c>
      <c r="AH862" s="177"/>
      <c r="AI862" s="177"/>
      <c r="AJ862" s="177"/>
      <c r="AK862" s="177"/>
      <c r="AL862" s="177"/>
      <c r="AM862" s="177"/>
      <c r="AN862" s="177"/>
      <c r="AO862" s="177"/>
      <c r="AP862" s="177"/>
      <c r="AQ862" s="177"/>
      <c r="AR862" s="177"/>
      <c r="AS862" s="107"/>
      <c r="AT862" s="444">
        <f t="shared" si="42"/>
        <v>0</v>
      </c>
      <c r="AU862" s="177"/>
      <c r="AV862" s="177"/>
      <c r="AW862" s="177"/>
      <c r="AX862" s="177"/>
      <c r="AY862" s="177"/>
      <c r="AZ862" s="177"/>
      <c r="BA862" s="177"/>
      <c r="BB862" s="177"/>
      <c r="BC862" s="177"/>
      <c r="BD862" s="177"/>
      <c r="BE862" s="228"/>
      <c r="BF862" s="237"/>
      <c r="BG862" s="229"/>
      <c r="BH862" s="229"/>
      <c r="BI862" s="108"/>
    </row>
    <row r="863" spans="1:61" ht="15">
      <c r="A863" s="177"/>
      <c r="B863" s="177"/>
      <c r="C863" s="177"/>
      <c r="D863" s="177"/>
      <c r="E863" s="177"/>
      <c r="F863" s="177"/>
      <c r="G863" s="177"/>
      <c r="H863" s="177"/>
      <c r="I863" s="177"/>
      <c r="J863" s="177"/>
      <c r="K863" s="177"/>
      <c r="L863" s="177"/>
      <c r="M863" s="177"/>
      <c r="N863" s="177"/>
      <c r="O863" s="177"/>
      <c r="P863" s="177"/>
      <c r="Q863" s="177"/>
      <c r="R863" s="177"/>
      <c r="S863" s="107"/>
      <c r="T863" s="521">
        <f t="shared" si="43"/>
        <v>0</v>
      </c>
      <c r="U863" s="177"/>
      <c r="V863" s="177"/>
      <c r="W863" s="177"/>
      <c r="X863" s="177"/>
      <c r="Y863" s="177"/>
      <c r="Z863" s="177"/>
      <c r="AA863" s="177"/>
      <c r="AB863" s="177"/>
      <c r="AC863" s="177"/>
      <c r="AD863" s="177"/>
      <c r="AE863" s="177"/>
      <c r="AF863" s="107"/>
      <c r="AG863" s="444">
        <f t="shared" si="44"/>
        <v>0</v>
      </c>
      <c r="AH863" s="177"/>
      <c r="AI863" s="177"/>
      <c r="AJ863" s="177"/>
      <c r="AK863" s="177"/>
      <c r="AL863" s="177"/>
      <c r="AM863" s="177"/>
      <c r="AN863" s="177"/>
      <c r="AO863" s="177"/>
      <c r="AP863" s="177"/>
      <c r="AQ863" s="177"/>
      <c r="AR863" s="177"/>
      <c r="AS863" s="107"/>
      <c r="AT863" s="444">
        <f t="shared" si="42"/>
        <v>0</v>
      </c>
      <c r="AU863" s="177"/>
      <c r="AV863" s="177"/>
      <c r="AW863" s="177"/>
      <c r="AX863" s="177"/>
      <c r="AY863" s="177"/>
      <c r="AZ863" s="177"/>
      <c r="BA863" s="177"/>
      <c r="BB863" s="177"/>
      <c r="BC863" s="177"/>
      <c r="BD863" s="177"/>
      <c r="BE863" s="228"/>
      <c r="BF863" s="237"/>
      <c r="BG863" s="229"/>
      <c r="BH863" s="229"/>
      <c r="BI863" s="108"/>
    </row>
    <row r="864" spans="1:61" ht="15">
      <c r="A864" s="177"/>
      <c r="B864" s="177"/>
      <c r="C864" s="177"/>
      <c r="D864" s="177"/>
      <c r="E864" s="177"/>
      <c r="F864" s="177"/>
      <c r="G864" s="177"/>
      <c r="H864" s="177"/>
      <c r="I864" s="177"/>
      <c r="J864" s="177"/>
      <c r="K864" s="177"/>
      <c r="L864" s="177"/>
      <c r="M864" s="177"/>
      <c r="N864" s="177"/>
      <c r="O864" s="177"/>
      <c r="P864" s="177"/>
      <c r="Q864" s="177"/>
      <c r="R864" s="177"/>
      <c r="S864" s="107"/>
      <c r="T864" s="521">
        <f t="shared" si="43"/>
        <v>0</v>
      </c>
      <c r="U864" s="177"/>
      <c r="V864" s="177"/>
      <c r="W864" s="177"/>
      <c r="X864" s="177"/>
      <c r="Y864" s="177"/>
      <c r="Z864" s="177"/>
      <c r="AA864" s="177"/>
      <c r="AB864" s="177"/>
      <c r="AC864" s="177"/>
      <c r="AD864" s="177"/>
      <c r="AE864" s="177"/>
      <c r="AF864" s="107"/>
      <c r="AG864" s="444">
        <f t="shared" si="44"/>
        <v>0</v>
      </c>
      <c r="AH864" s="177"/>
      <c r="AI864" s="177"/>
      <c r="AJ864" s="177"/>
      <c r="AK864" s="177"/>
      <c r="AL864" s="177"/>
      <c r="AM864" s="177"/>
      <c r="AN864" s="177"/>
      <c r="AO864" s="177"/>
      <c r="AP864" s="177"/>
      <c r="AQ864" s="177"/>
      <c r="AR864" s="177"/>
      <c r="AS864" s="107"/>
      <c r="AT864" s="444">
        <f t="shared" si="42"/>
        <v>0</v>
      </c>
      <c r="AU864" s="177"/>
      <c r="AV864" s="177"/>
      <c r="AW864" s="177"/>
      <c r="AX864" s="177"/>
      <c r="AY864" s="177"/>
      <c r="AZ864" s="177"/>
      <c r="BA864" s="177"/>
      <c r="BB864" s="177"/>
      <c r="BC864" s="177"/>
      <c r="BD864" s="177"/>
      <c r="BE864" s="228"/>
      <c r="BF864" s="237"/>
      <c r="BG864" s="229"/>
      <c r="BH864" s="229"/>
      <c r="BI864" s="108"/>
    </row>
    <row r="865" spans="1:61" ht="15">
      <c r="A865" s="177"/>
      <c r="B865" s="177"/>
      <c r="C865" s="177"/>
      <c r="D865" s="177"/>
      <c r="E865" s="177"/>
      <c r="F865" s="177"/>
      <c r="G865" s="177"/>
      <c r="H865" s="177"/>
      <c r="I865" s="177"/>
      <c r="J865" s="177"/>
      <c r="K865" s="177"/>
      <c r="L865" s="177"/>
      <c r="M865" s="177"/>
      <c r="N865" s="177"/>
      <c r="O865" s="177"/>
      <c r="P865" s="177"/>
      <c r="Q865" s="177"/>
      <c r="R865" s="177"/>
      <c r="S865" s="107"/>
      <c r="T865" s="521">
        <f t="shared" si="43"/>
        <v>0</v>
      </c>
      <c r="U865" s="177"/>
      <c r="V865" s="177"/>
      <c r="W865" s="177"/>
      <c r="X865" s="177"/>
      <c r="Y865" s="177"/>
      <c r="Z865" s="177"/>
      <c r="AA865" s="177"/>
      <c r="AB865" s="177"/>
      <c r="AC865" s="177"/>
      <c r="AD865" s="177"/>
      <c r="AE865" s="177"/>
      <c r="AF865" s="107"/>
      <c r="AG865" s="444">
        <f t="shared" si="44"/>
        <v>0</v>
      </c>
      <c r="AH865" s="177"/>
      <c r="AI865" s="177"/>
      <c r="AJ865" s="177"/>
      <c r="AK865" s="177"/>
      <c r="AL865" s="177"/>
      <c r="AM865" s="177"/>
      <c r="AN865" s="177"/>
      <c r="AO865" s="177"/>
      <c r="AP865" s="177"/>
      <c r="AQ865" s="177"/>
      <c r="AR865" s="177"/>
      <c r="AS865" s="107"/>
      <c r="AT865" s="444">
        <f t="shared" si="42"/>
        <v>0</v>
      </c>
      <c r="AU865" s="177"/>
      <c r="AV865" s="177"/>
      <c r="AW865" s="177"/>
      <c r="AX865" s="177"/>
      <c r="AY865" s="177"/>
      <c r="AZ865" s="177"/>
      <c r="BA865" s="177"/>
      <c r="BB865" s="177"/>
      <c r="BC865" s="177"/>
      <c r="BD865" s="177"/>
      <c r="BE865" s="228"/>
      <c r="BF865" s="237"/>
      <c r="BG865" s="229"/>
      <c r="BH865" s="229"/>
      <c r="BI865" s="108"/>
    </row>
    <row r="866" spans="1:61" ht="15">
      <c r="A866" s="177"/>
      <c r="B866" s="177"/>
      <c r="C866" s="177"/>
      <c r="D866" s="177"/>
      <c r="E866" s="177"/>
      <c r="F866" s="177"/>
      <c r="G866" s="177"/>
      <c r="H866" s="177"/>
      <c r="I866" s="177"/>
      <c r="J866" s="177"/>
      <c r="K866" s="177"/>
      <c r="L866" s="177"/>
      <c r="M866" s="177"/>
      <c r="N866" s="177"/>
      <c r="O866" s="177"/>
      <c r="P866" s="177"/>
      <c r="Q866" s="177"/>
      <c r="R866" s="177"/>
      <c r="S866" s="107"/>
      <c r="T866" s="521">
        <f t="shared" si="43"/>
        <v>0</v>
      </c>
      <c r="U866" s="177"/>
      <c r="V866" s="177"/>
      <c r="W866" s="177"/>
      <c r="X866" s="177"/>
      <c r="Y866" s="177"/>
      <c r="Z866" s="177"/>
      <c r="AA866" s="177"/>
      <c r="AB866" s="177"/>
      <c r="AC866" s="177"/>
      <c r="AD866" s="177"/>
      <c r="AE866" s="177"/>
      <c r="AF866" s="107"/>
      <c r="AG866" s="444">
        <f t="shared" si="44"/>
        <v>0</v>
      </c>
      <c r="AH866" s="177"/>
      <c r="AI866" s="177"/>
      <c r="AJ866" s="177"/>
      <c r="AK866" s="177"/>
      <c r="AL866" s="177"/>
      <c r="AM866" s="177"/>
      <c r="AN866" s="177"/>
      <c r="AO866" s="177"/>
      <c r="AP866" s="177"/>
      <c r="AQ866" s="177"/>
      <c r="AR866" s="177"/>
      <c r="AS866" s="107"/>
      <c r="AT866" s="444">
        <f t="shared" si="42"/>
        <v>0</v>
      </c>
      <c r="AU866" s="177"/>
      <c r="AV866" s="177"/>
      <c r="AW866" s="177"/>
      <c r="AX866" s="177"/>
      <c r="AY866" s="177"/>
      <c r="AZ866" s="177"/>
      <c r="BA866" s="177"/>
      <c r="BB866" s="177"/>
      <c r="BC866" s="177"/>
      <c r="BD866" s="177"/>
      <c r="BE866" s="228"/>
      <c r="BF866" s="237"/>
      <c r="BG866" s="229"/>
      <c r="BH866" s="229"/>
      <c r="BI866" s="108"/>
    </row>
    <row r="867" spans="1:61" ht="15">
      <c r="A867" s="177"/>
      <c r="B867" s="177"/>
      <c r="C867" s="177"/>
      <c r="D867" s="177"/>
      <c r="E867" s="177"/>
      <c r="F867" s="177"/>
      <c r="G867" s="177"/>
      <c r="H867" s="177"/>
      <c r="I867" s="177"/>
      <c r="J867" s="177"/>
      <c r="K867" s="177"/>
      <c r="L867" s="177"/>
      <c r="M867" s="177"/>
      <c r="N867" s="177"/>
      <c r="O867" s="177"/>
      <c r="P867" s="177"/>
      <c r="Q867" s="177"/>
      <c r="R867" s="177"/>
      <c r="S867" s="107"/>
      <c r="T867" s="521">
        <f t="shared" si="43"/>
        <v>0</v>
      </c>
      <c r="U867" s="177"/>
      <c r="V867" s="177"/>
      <c r="W867" s="177"/>
      <c r="X867" s="177"/>
      <c r="Y867" s="177"/>
      <c r="Z867" s="177"/>
      <c r="AA867" s="177"/>
      <c r="AB867" s="177"/>
      <c r="AC867" s="177"/>
      <c r="AD867" s="177"/>
      <c r="AE867" s="177"/>
      <c r="AF867" s="107"/>
      <c r="AG867" s="444">
        <f t="shared" si="44"/>
        <v>0</v>
      </c>
      <c r="AH867" s="177"/>
      <c r="AI867" s="177"/>
      <c r="AJ867" s="177"/>
      <c r="AK867" s="177"/>
      <c r="AL867" s="177"/>
      <c r="AM867" s="177"/>
      <c r="AN867" s="177"/>
      <c r="AO867" s="177"/>
      <c r="AP867" s="177"/>
      <c r="AQ867" s="177"/>
      <c r="AR867" s="177"/>
      <c r="AS867" s="107"/>
      <c r="AT867" s="444">
        <f t="shared" si="42"/>
        <v>0</v>
      </c>
      <c r="AU867" s="177"/>
      <c r="AV867" s="177"/>
      <c r="AW867" s="177"/>
      <c r="AX867" s="177"/>
      <c r="AY867" s="177"/>
      <c r="AZ867" s="177"/>
      <c r="BA867" s="177"/>
      <c r="BB867" s="177"/>
      <c r="BC867" s="177"/>
      <c r="BD867" s="177"/>
      <c r="BE867" s="228"/>
      <c r="BF867" s="237"/>
      <c r="BG867" s="229"/>
      <c r="BH867" s="229"/>
      <c r="BI867" s="108"/>
    </row>
    <row r="868" spans="1:61" ht="15">
      <c r="A868" s="177"/>
      <c r="B868" s="177"/>
      <c r="C868" s="177"/>
      <c r="D868" s="177"/>
      <c r="E868" s="177"/>
      <c r="F868" s="177"/>
      <c r="G868" s="177"/>
      <c r="H868" s="177"/>
      <c r="I868" s="177"/>
      <c r="J868" s="177"/>
      <c r="K868" s="177"/>
      <c r="L868" s="177"/>
      <c r="M868" s="177"/>
      <c r="N868" s="177"/>
      <c r="O868" s="177"/>
      <c r="P868" s="177"/>
      <c r="Q868" s="177"/>
      <c r="R868" s="177"/>
      <c r="S868" s="107"/>
      <c r="T868" s="521">
        <f t="shared" si="43"/>
        <v>0</v>
      </c>
      <c r="U868" s="177"/>
      <c r="V868" s="177"/>
      <c r="W868" s="177"/>
      <c r="X868" s="177"/>
      <c r="Y868" s="177"/>
      <c r="Z868" s="177"/>
      <c r="AA868" s="177"/>
      <c r="AB868" s="177"/>
      <c r="AC868" s="177"/>
      <c r="AD868" s="177"/>
      <c r="AE868" s="177"/>
      <c r="AF868" s="107"/>
      <c r="AG868" s="444">
        <f t="shared" si="44"/>
        <v>0</v>
      </c>
      <c r="AH868" s="177"/>
      <c r="AI868" s="177"/>
      <c r="AJ868" s="177"/>
      <c r="AK868" s="177"/>
      <c r="AL868" s="177"/>
      <c r="AM868" s="177"/>
      <c r="AN868" s="177"/>
      <c r="AO868" s="177"/>
      <c r="AP868" s="177"/>
      <c r="AQ868" s="177"/>
      <c r="AR868" s="177"/>
      <c r="AS868" s="107"/>
      <c r="AT868" s="444">
        <f t="shared" si="42"/>
        <v>0</v>
      </c>
      <c r="AU868" s="177"/>
      <c r="AV868" s="177"/>
      <c r="AW868" s="177"/>
      <c r="AX868" s="177"/>
      <c r="AY868" s="177"/>
      <c r="AZ868" s="177"/>
      <c r="BA868" s="177"/>
      <c r="BB868" s="177"/>
      <c r="BC868" s="177"/>
      <c r="BD868" s="177"/>
      <c r="BE868" s="228"/>
      <c r="BF868" s="237"/>
      <c r="BG868" s="229"/>
      <c r="BH868" s="229"/>
      <c r="BI868" s="108"/>
    </row>
    <row r="869" spans="1:61" ht="15">
      <c r="A869" s="177"/>
      <c r="B869" s="177"/>
      <c r="C869" s="177"/>
      <c r="D869" s="177"/>
      <c r="E869" s="177"/>
      <c r="F869" s="177"/>
      <c r="G869" s="177"/>
      <c r="H869" s="177"/>
      <c r="I869" s="177"/>
      <c r="J869" s="177"/>
      <c r="K869" s="177"/>
      <c r="L869" s="177"/>
      <c r="M869" s="177"/>
      <c r="N869" s="177"/>
      <c r="O869" s="177"/>
      <c r="P869" s="177"/>
      <c r="Q869" s="177"/>
      <c r="R869" s="177"/>
      <c r="S869" s="107"/>
      <c r="T869" s="521">
        <f t="shared" si="43"/>
        <v>0</v>
      </c>
      <c r="U869" s="177"/>
      <c r="V869" s="177"/>
      <c r="W869" s="177"/>
      <c r="X869" s="177"/>
      <c r="Y869" s="177"/>
      <c r="Z869" s="177"/>
      <c r="AA869" s="177"/>
      <c r="AB869" s="177"/>
      <c r="AC869" s="177"/>
      <c r="AD869" s="177"/>
      <c r="AE869" s="177"/>
      <c r="AF869" s="107"/>
      <c r="AG869" s="444">
        <f t="shared" si="44"/>
        <v>0</v>
      </c>
      <c r="AH869" s="177"/>
      <c r="AI869" s="177"/>
      <c r="AJ869" s="177"/>
      <c r="AK869" s="177"/>
      <c r="AL869" s="177"/>
      <c r="AM869" s="177"/>
      <c r="AN869" s="177"/>
      <c r="AO869" s="177"/>
      <c r="AP869" s="177"/>
      <c r="AQ869" s="177"/>
      <c r="AR869" s="177"/>
      <c r="AS869" s="107"/>
      <c r="AT869" s="444">
        <f t="shared" si="42"/>
        <v>0</v>
      </c>
      <c r="AU869" s="177"/>
      <c r="AV869" s="177"/>
      <c r="AW869" s="177"/>
      <c r="AX869" s="177"/>
      <c r="AY869" s="177"/>
      <c r="AZ869" s="177"/>
      <c r="BA869" s="177"/>
      <c r="BB869" s="177"/>
      <c r="BC869" s="177"/>
      <c r="BD869" s="177"/>
      <c r="BE869" s="228"/>
      <c r="BF869" s="237"/>
      <c r="BG869" s="229"/>
      <c r="BH869" s="229"/>
      <c r="BI869" s="108"/>
    </row>
    <row r="870" spans="1:61" ht="15">
      <c r="A870" s="177"/>
      <c r="B870" s="177"/>
      <c r="C870" s="177"/>
      <c r="D870" s="177"/>
      <c r="E870" s="177"/>
      <c r="F870" s="177"/>
      <c r="G870" s="177"/>
      <c r="H870" s="177"/>
      <c r="I870" s="177"/>
      <c r="J870" s="177"/>
      <c r="K870" s="177"/>
      <c r="L870" s="177"/>
      <c r="M870" s="177"/>
      <c r="N870" s="177"/>
      <c r="O870" s="177"/>
      <c r="P870" s="177"/>
      <c r="Q870" s="177"/>
      <c r="R870" s="177"/>
      <c r="S870" s="107"/>
      <c r="T870" s="521">
        <f t="shared" si="43"/>
        <v>0</v>
      </c>
      <c r="U870" s="177"/>
      <c r="V870" s="177"/>
      <c r="W870" s="177"/>
      <c r="X870" s="177"/>
      <c r="Y870" s="177"/>
      <c r="Z870" s="177"/>
      <c r="AA870" s="177"/>
      <c r="AB870" s="177"/>
      <c r="AC870" s="177"/>
      <c r="AD870" s="177"/>
      <c r="AE870" s="177"/>
      <c r="AF870" s="107"/>
      <c r="AG870" s="444">
        <f t="shared" si="44"/>
        <v>0</v>
      </c>
      <c r="AH870" s="177"/>
      <c r="AI870" s="177"/>
      <c r="AJ870" s="177"/>
      <c r="AK870" s="177"/>
      <c r="AL870" s="177"/>
      <c r="AM870" s="177"/>
      <c r="AN870" s="177"/>
      <c r="AO870" s="177"/>
      <c r="AP870" s="177"/>
      <c r="AQ870" s="177"/>
      <c r="AR870" s="177"/>
      <c r="AS870" s="107"/>
      <c r="AT870" s="444">
        <f t="shared" si="42"/>
        <v>0</v>
      </c>
      <c r="AU870" s="177"/>
      <c r="AV870" s="177"/>
      <c r="AW870" s="177"/>
      <c r="AX870" s="177"/>
      <c r="AY870" s="177"/>
      <c r="AZ870" s="177"/>
      <c r="BA870" s="177"/>
      <c r="BB870" s="177"/>
      <c r="BC870" s="177"/>
      <c r="BD870" s="177"/>
      <c r="BE870" s="228"/>
      <c r="BF870" s="237"/>
      <c r="BG870" s="229"/>
      <c r="BH870" s="229"/>
      <c r="BI870" s="108"/>
    </row>
    <row r="871" spans="1:61" ht="15">
      <c r="A871" s="177"/>
      <c r="B871" s="177"/>
      <c r="C871" s="177"/>
      <c r="D871" s="177"/>
      <c r="E871" s="177"/>
      <c r="F871" s="177"/>
      <c r="G871" s="177"/>
      <c r="H871" s="177"/>
      <c r="I871" s="177"/>
      <c r="J871" s="177"/>
      <c r="K871" s="177"/>
      <c r="L871" s="177"/>
      <c r="M871" s="177"/>
      <c r="N871" s="177"/>
      <c r="O871" s="177"/>
      <c r="P871" s="177"/>
      <c r="Q871" s="177"/>
      <c r="R871" s="177"/>
      <c r="S871" s="107"/>
      <c r="T871" s="521">
        <f t="shared" si="43"/>
        <v>0</v>
      </c>
      <c r="U871" s="177"/>
      <c r="V871" s="177"/>
      <c r="W871" s="177"/>
      <c r="X871" s="177"/>
      <c r="Y871" s="177"/>
      <c r="Z871" s="177"/>
      <c r="AA871" s="177"/>
      <c r="AB871" s="177"/>
      <c r="AC871" s="177"/>
      <c r="AD871" s="177"/>
      <c r="AE871" s="177"/>
      <c r="AF871" s="107"/>
      <c r="AG871" s="444">
        <f t="shared" si="44"/>
        <v>0</v>
      </c>
      <c r="AH871" s="177"/>
      <c r="AI871" s="177"/>
      <c r="AJ871" s="177"/>
      <c r="AK871" s="177"/>
      <c r="AL871" s="177"/>
      <c r="AM871" s="177"/>
      <c r="AN871" s="177"/>
      <c r="AO871" s="177"/>
      <c r="AP871" s="177"/>
      <c r="AQ871" s="177"/>
      <c r="AR871" s="177"/>
      <c r="AS871" s="107"/>
      <c r="AT871" s="444">
        <f t="shared" si="42"/>
        <v>0</v>
      </c>
      <c r="AU871" s="177"/>
      <c r="AV871" s="177"/>
      <c r="AW871" s="177"/>
      <c r="AX871" s="177"/>
      <c r="AY871" s="177"/>
      <c r="AZ871" s="177"/>
      <c r="BA871" s="177"/>
      <c r="BB871" s="177"/>
      <c r="BC871" s="177"/>
      <c r="BD871" s="177"/>
      <c r="BE871" s="228"/>
      <c r="BF871" s="237"/>
      <c r="BG871" s="229"/>
      <c r="BH871" s="229"/>
      <c r="BI871" s="108"/>
    </row>
    <row r="872" spans="1:61" ht="15">
      <c r="A872" s="177"/>
      <c r="B872" s="177"/>
      <c r="C872" s="177"/>
      <c r="D872" s="177"/>
      <c r="E872" s="177"/>
      <c r="F872" s="177"/>
      <c r="G872" s="177"/>
      <c r="H872" s="177"/>
      <c r="I872" s="177"/>
      <c r="J872" s="177"/>
      <c r="K872" s="177"/>
      <c r="L872" s="177"/>
      <c r="M872" s="177"/>
      <c r="N872" s="177"/>
      <c r="O872" s="177"/>
      <c r="P872" s="177"/>
      <c r="Q872" s="177"/>
      <c r="R872" s="177"/>
      <c r="S872" s="107"/>
      <c r="T872" s="521">
        <f t="shared" si="43"/>
        <v>0</v>
      </c>
      <c r="U872" s="177"/>
      <c r="V872" s="177"/>
      <c r="W872" s="177"/>
      <c r="X872" s="177"/>
      <c r="Y872" s="177"/>
      <c r="Z872" s="177"/>
      <c r="AA872" s="177"/>
      <c r="AB872" s="177"/>
      <c r="AC872" s="177"/>
      <c r="AD872" s="177"/>
      <c r="AE872" s="177"/>
      <c r="AF872" s="107"/>
      <c r="AG872" s="444">
        <f t="shared" si="44"/>
        <v>0</v>
      </c>
      <c r="AH872" s="177"/>
      <c r="AI872" s="177"/>
      <c r="AJ872" s="177"/>
      <c r="AK872" s="177"/>
      <c r="AL872" s="177"/>
      <c r="AM872" s="177"/>
      <c r="AN872" s="177"/>
      <c r="AO872" s="177"/>
      <c r="AP872" s="177"/>
      <c r="AQ872" s="177"/>
      <c r="AR872" s="177"/>
      <c r="AS872" s="107"/>
      <c r="AT872" s="444">
        <f t="shared" si="42"/>
        <v>0</v>
      </c>
      <c r="AU872" s="177"/>
      <c r="AV872" s="177"/>
      <c r="AW872" s="177"/>
      <c r="AX872" s="177"/>
      <c r="AY872" s="177"/>
      <c r="AZ872" s="177"/>
      <c r="BA872" s="177"/>
      <c r="BB872" s="177"/>
      <c r="BC872" s="177"/>
      <c r="BD872" s="177"/>
      <c r="BE872" s="228"/>
      <c r="BF872" s="237"/>
      <c r="BG872" s="229"/>
      <c r="BH872" s="229"/>
      <c r="BI872" s="108"/>
    </row>
    <row r="873" spans="1:61" ht="15">
      <c r="A873" s="177"/>
      <c r="B873" s="177"/>
      <c r="C873" s="177"/>
      <c r="D873" s="177"/>
      <c r="E873" s="177"/>
      <c r="F873" s="177"/>
      <c r="G873" s="177"/>
      <c r="H873" s="177"/>
      <c r="I873" s="177"/>
      <c r="J873" s="177"/>
      <c r="K873" s="177"/>
      <c r="L873" s="177"/>
      <c r="M873" s="177"/>
      <c r="N873" s="177"/>
      <c r="O873" s="177"/>
      <c r="P873" s="177"/>
      <c r="Q873" s="177"/>
      <c r="R873" s="177"/>
      <c r="S873" s="107"/>
      <c r="T873" s="521">
        <f t="shared" si="43"/>
        <v>0</v>
      </c>
      <c r="U873" s="177"/>
      <c r="V873" s="177"/>
      <c r="W873" s="177"/>
      <c r="X873" s="177"/>
      <c r="Y873" s="177"/>
      <c r="Z873" s="177"/>
      <c r="AA873" s="177"/>
      <c r="AB873" s="177"/>
      <c r="AC873" s="177"/>
      <c r="AD873" s="177"/>
      <c r="AE873" s="177"/>
      <c r="AF873" s="107"/>
      <c r="AG873" s="444">
        <f t="shared" si="44"/>
        <v>0</v>
      </c>
      <c r="AH873" s="177"/>
      <c r="AI873" s="177"/>
      <c r="AJ873" s="177"/>
      <c r="AK873" s="177"/>
      <c r="AL873" s="177"/>
      <c r="AM873" s="177"/>
      <c r="AN873" s="177"/>
      <c r="AO873" s="177"/>
      <c r="AP873" s="177"/>
      <c r="AQ873" s="177"/>
      <c r="AR873" s="177"/>
      <c r="AS873" s="107"/>
      <c r="AT873" s="444">
        <f t="shared" si="42"/>
        <v>0</v>
      </c>
      <c r="AU873" s="177"/>
      <c r="AV873" s="177"/>
      <c r="AW873" s="177"/>
      <c r="AX873" s="177"/>
      <c r="AY873" s="177"/>
      <c r="AZ873" s="177"/>
      <c r="BA873" s="177"/>
      <c r="BB873" s="177"/>
      <c r="BC873" s="177"/>
      <c r="BD873" s="177"/>
      <c r="BE873" s="228"/>
      <c r="BF873" s="237"/>
      <c r="BG873" s="229"/>
      <c r="BH873" s="229"/>
      <c r="BI873" s="108"/>
    </row>
    <row r="874" spans="1:61" ht="15">
      <c r="A874" s="177"/>
      <c r="B874" s="177"/>
      <c r="C874" s="177"/>
      <c r="D874" s="177"/>
      <c r="E874" s="177"/>
      <c r="F874" s="177"/>
      <c r="G874" s="177"/>
      <c r="H874" s="177"/>
      <c r="I874" s="177"/>
      <c r="J874" s="177"/>
      <c r="K874" s="177"/>
      <c r="L874" s="177"/>
      <c r="M874" s="177"/>
      <c r="N874" s="177"/>
      <c r="O874" s="177"/>
      <c r="P874" s="177"/>
      <c r="Q874" s="177"/>
      <c r="R874" s="177"/>
      <c r="S874" s="107"/>
      <c r="T874" s="521">
        <f t="shared" si="43"/>
        <v>0</v>
      </c>
      <c r="U874" s="177"/>
      <c r="V874" s="177"/>
      <c r="W874" s="177"/>
      <c r="X874" s="177"/>
      <c r="Y874" s="177"/>
      <c r="Z874" s="177"/>
      <c r="AA874" s="177"/>
      <c r="AB874" s="177"/>
      <c r="AC874" s="177"/>
      <c r="AD874" s="177"/>
      <c r="AE874" s="177"/>
      <c r="AF874" s="107"/>
      <c r="AG874" s="444">
        <f t="shared" si="44"/>
        <v>0</v>
      </c>
      <c r="AH874" s="177"/>
      <c r="AI874" s="177"/>
      <c r="AJ874" s="177"/>
      <c r="AK874" s="177"/>
      <c r="AL874" s="177"/>
      <c r="AM874" s="177"/>
      <c r="AN874" s="177"/>
      <c r="AO874" s="177"/>
      <c r="AP874" s="177"/>
      <c r="AQ874" s="177"/>
      <c r="AR874" s="177"/>
      <c r="AS874" s="107"/>
      <c r="AT874" s="444">
        <f t="shared" si="42"/>
        <v>0</v>
      </c>
      <c r="AU874" s="177"/>
      <c r="AV874" s="177"/>
      <c r="AW874" s="177"/>
      <c r="AX874" s="177"/>
      <c r="AY874" s="177"/>
      <c r="AZ874" s="177"/>
      <c r="BA874" s="177"/>
      <c r="BB874" s="177"/>
      <c r="BC874" s="177"/>
      <c r="BD874" s="177"/>
      <c r="BE874" s="228"/>
      <c r="BF874" s="237"/>
      <c r="BG874" s="229"/>
      <c r="BH874" s="229"/>
      <c r="BI874" s="108"/>
    </row>
    <row r="875" spans="1:61" ht="15">
      <c r="A875" s="177"/>
      <c r="B875" s="177"/>
      <c r="C875" s="177"/>
      <c r="D875" s="177"/>
      <c r="E875" s="177"/>
      <c r="F875" s="177"/>
      <c r="G875" s="177"/>
      <c r="H875" s="177"/>
      <c r="I875" s="177"/>
      <c r="J875" s="177"/>
      <c r="K875" s="177"/>
      <c r="L875" s="177"/>
      <c r="M875" s="177"/>
      <c r="N875" s="177"/>
      <c r="O875" s="177"/>
      <c r="P875" s="177"/>
      <c r="Q875" s="177"/>
      <c r="R875" s="177"/>
      <c r="S875" s="107"/>
      <c r="T875" s="521">
        <f t="shared" si="43"/>
        <v>0</v>
      </c>
      <c r="U875" s="177"/>
      <c r="V875" s="177"/>
      <c r="W875" s="177"/>
      <c r="X875" s="177"/>
      <c r="Y875" s="177"/>
      <c r="Z875" s="177"/>
      <c r="AA875" s="177"/>
      <c r="AB875" s="177"/>
      <c r="AC875" s="177"/>
      <c r="AD875" s="177"/>
      <c r="AE875" s="177"/>
      <c r="AF875" s="107"/>
      <c r="AG875" s="444">
        <f t="shared" si="44"/>
        <v>0</v>
      </c>
      <c r="AH875" s="177"/>
      <c r="AI875" s="177"/>
      <c r="AJ875" s="177"/>
      <c r="AK875" s="177"/>
      <c r="AL875" s="177"/>
      <c r="AM875" s="177"/>
      <c r="AN875" s="177"/>
      <c r="AO875" s="177"/>
      <c r="AP875" s="177"/>
      <c r="AQ875" s="177"/>
      <c r="AR875" s="177"/>
      <c r="AS875" s="107"/>
      <c r="AT875" s="444">
        <f t="shared" si="42"/>
        <v>0</v>
      </c>
      <c r="AU875" s="177"/>
      <c r="AV875" s="177"/>
      <c r="AW875" s="177"/>
      <c r="AX875" s="177"/>
      <c r="AY875" s="177"/>
      <c r="AZ875" s="177"/>
      <c r="BA875" s="177"/>
      <c r="BB875" s="177"/>
      <c r="BC875" s="177"/>
      <c r="BD875" s="177"/>
      <c r="BE875" s="228"/>
      <c r="BF875" s="237"/>
      <c r="BG875" s="229"/>
      <c r="BH875" s="229"/>
      <c r="BI875" s="108"/>
    </row>
    <row r="876" spans="1:61" ht="15">
      <c r="A876" s="177"/>
      <c r="B876" s="177"/>
      <c r="C876" s="177"/>
      <c r="D876" s="177"/>
      <c r="E876" s="177"/>
      <c r="F876" s="177"/>
      <c r="G876" s="177"/>
      <c r="H876" s="177"/>
      <c r="I876" s="177"/>
      <c r="J876" s="177"/>
      <c r="K876" s="177"/>
      <c r="L876" s="177"/>
      <c r="M876" s="177"/>
      <c r="N876" s="177"/>
      <c r="O876" s="177"/>
      <c r="P876" s="177"/>
      <c r="Q876" s="177"/>
      <c r="R876" s="177"/>
      <c r="S876" s="107"/>
      <c r="T876" s="521">
        <f t="shared" si="43"/>
        <v>0</v>
      </c>
      <c r="U876" s="177"/>
      <c r="V876" s="177"/>
      <c r="W876" s="177"/>
      <c r="X876" s="177"/>
      <c r="Y876" s="177"/>
      <c r="Z876" s="177"/>
      <c r="AA876" s="177"/>
      <c r="AB876" s="177"/>
      <c r="AC876" s="177"/>
      <c r="AD876" s="177"/>
      <c r="AE876" s="177"/>
      <c r="AF876" s="107"/>
      <c r="AG876" s="444">
        <f t="shared" si="44"/>
        <v>0</v>
      </c>
      <c r="AH876" s="177"/>
      <c r="AI876" s="177"/>
      <c r="AJ876" s="177"/>
      <c r="AK876" s="177"/>
      <c r="AL876" s="177"/>
      <c r="AM876" s="177"/>
      <c r="AN876" s="177"/>
      <c r="AO876" s="177"/>
      <c r="AP876" s="177"/>
      <c r="AQ876" s="177"/>
      <c r="AR876" s="177"/>
      <c r="AS876" s="107"/>
      <c r="AT876" s="444">
        <f t="shared" si="42"/>
        <v>0</v>
      </c>
      <c r="AU876" s="177"/>
      <c r="AV876" s="177"/>
      <c r="AW876" s="177"/>
      <c r="AX876" s="177"/>
      <c r="AY876" s="177"/>
      <c r="AZ876" s="177"/>
      <c r="BA876" s="177"/>
      <c r="BB876" s="177"/>
      <c r="BC876" s="177"/>
      <c r="BD876" s="177"/>
      <c r="BE876" s="228"/>
      <c r="BF876" s="237"/>
      <c r="BG876" s="229"/>
      <c r="BH876" s="229"/>
      <c r="BI876" s="108"/>
    </row>
    <row r="877" spans="1:61" ht="15">
      <c r="A877" s="177"/>
      <c r="B877" s="177"/>
      <c r="C877" s="177"/>
      <c r="D877" s="177"/>
      <c r="E877" s="177"/>
      <c r="F877" s="177"/>
      <c r="G877" s="177"/>
      <c r="H877" s="177"/>
      <c r="I877" s="177"/>
      <c r="J877" s="177"/>
      <c r="K877" s="177"/>
      <c r="L877" s="177"/>
      <c r="M877" s="177"/>
      <c r="N877" s="177"/>
      <c r="O877" s="177"/>
      <c r="P877" s="177"/>
      <c r="Q877" s="177"/>
      <c r="R877" s="177"/>
      <c r="S877" s="107"/>
      <c r="T877" s="521">
        <f t="shared" si="43"/>
        <v>0</v>
      </c>
      <c r="U877" s="177"/>
      <c r="V877" s="177"/>
      <c r="W877" s="177"/>
      <c r="X877" s="177"/>
      <c r="Y877" s="177"/>
      <c r="Z877" s="177"/>
      <c r="AA877" s="177"/>
      <c r="AB877" s="177"/>
      <c r="AC877" s="177"/>
      <c r="AD877" s="177"/>
      <c r="AE877" s="177"/>
      <c r="AF877" s="107"/>
      <c r="AG877" s="444">
        <f t="shared" si="44"/>
        <v>0</v>
      </c>
      <c r="AH877" s="177"/>
      <c r="AI877" s="177"/>
      <c r="AJ877" s="177"/>
      <c r="AK877" s="177"/>
      <c r="AL877" s="177"/>
      <c r="AM877" s="177"/>
      <c r="AN877" s="177"/>
      <c r="AO877" s="177"/>
      <c r="AP877" s="177"/>
      <c r="AQ877" s="177"/>
      <c r="AR877" s="177"/>
      <c r="AS877" s="107"/>
      <c r="AT877" s="444">
        <f t="shared" si="42"/>
        <v>0</v>
      </c>
      <c r="AU877" s="177"/>
      <c r="AV877" s="177"/>
      <c r="AW877" s="177"/>
      <c r="AX877" s="177"/>
      <c r="AY877" s="177"/>
      <c r="AZ877" s="177"/>
      <c r="BA877" s="177"/>
      <c r="BB877" s="177"/>
      <c r="BC877" s="177"/>
      <c r="BD877" s="177"/>
      <c r="BE877" s="228"/>
      <c r="BF877" s="237"/>
      <c r="BG877" s="229"/>
      <c r="BH877" s="229"/>
      <c r="BI877" s="108"/>
    </row>
    <row r="878" spans="1:61" ht="15">
      <c r="A878" s="177"/>
      <c r="B878" s="177"/>
      <c r="C878" s="177"/>
      <c r="D878" s="177"/>
      <c r="E878" s="177"/>
      <c r="F878" s="177"/>
      <c r="G878" s="177"/>
      <c r="H878" s="177"/>
      <c r="I878" s="177"/>
      <c r="J878" s="177"/>
      <c r="K878" s="177"/>
      <c r="L878" s="177"/>
      <c r="M878" s="177"/>
      <c r="N878" s="177"/>
      <c r="O878" s="177"/>
      <c r="P878" s="177"/>
      <c r="Q878" s="177"/>
      <c r="R878" s="177"/>
      <c r="S878" s="107"/>
      <c r="T878" s="521">
        <f t="shared" si="43"/>
        <v>0</v>
      </c>
      <c r="U878" s="177"/>
      <c r="V878" s="177"/>
      <c r="W878" s="177"/>
      <c r="X878" s="177"/>
      <c r="Y878" s="177"/>
      <c r="Z878" s="177"/>
      <c r="AA878" s="177"/>
      <c r="AB878" s="177"/>
      <c r="AC878" s="177"/>
      <c r="AD878" s="177"/>
      <c r="AE878" s="177"/>
      <c r="AF878" s="107"/>
      <c r="AG878" s="444">
        <f t="shared" si="44"/>
        <v>0</v>
      </c>
      <c r="AH878" s="177"/>
      <c r="AI878" s="177"/>
      <c r="AJ878" s="177"/>
      <c r="AK878" s="177"/>
      <c r="AL878" s="177"/>
      <c r="AM878" s="177"/>
      <c r="AN878" s="177"/>
      <c r="AO878" s="177"/>
      <c r="AP878" s="177"/>
      <c r="AQ878" s="177"/>
      <c r="AR878" s="177"/>
      <c r="AS878" s="107"/>
      <c r="AT878" s="444">
        <f t="shared" si="42"/>
        <v>0</v>
      </c>
      <c r="AU878" s="177"/>
      <c r="AV878" s="177"/>
      <c r="AW878" s="177"/>
      <c r="AX878" s="177"/>
      <c r="AY878" s="177"/>
      <c r="AZ878" s="177"/>
      <c r="BA878" s="177"/>
      <c r="BB878" s="177"/>
      <c r="BC878" s="177"/>
      <c r="BD878" s="177"/>
      <c r="BE878" s="228"/>
      <c r="BF878" s="237"/>
      <c r="BG878" s="229"/>
      <c r="BH878" s="229"/>
      <c r="BI878" s="108"/>
    </row>
    <row r="879" spans="1:61" ht="15">
      <c r="A879" s="177"/>
      <c r="B879" s="177"/>
      <c r="C879" s="177"/>
      <c r="D879" s="177"/>
      <c r="E879" s="177"/>
      <c r="F879" s="177"/>
      <c r="G879" s="177"/>
      <c r="H879" s="177"/>
      <c r="I879" s="177"/>
      <c r="J879" s="177"/>
      <c r="K879" s="177"/>
      <c r="L879" s="177"/>
      <c r="M879" s="177"/>
      <c r="N879" s="177"/>
      <c r="O879" s="177"/>
      <c r="P879" s="177"/>
      <c r="Q879" s="177"/>
      <c r="R879" s="177"/>
      <c r="S879" s="107"/>
      <c r="T879" s="521">
        <f t="shared" si="43"/>
        <v>0</v>
      </c>
      <c r="U879" s="177"/>
      <c r="V879" s="177"/>
      <c r="W879" s="177"/>
      <c r="X879" s="177"/>
      <c r="Y879" s="177"/>
      <c r="Z879" s="177"/>
      <c r="AA879" s="177"/>
      <c r="AB879" s="177"/>
      <c r="AC879" s="177"/>
      <c r="AD879" s="177"/>
      <c r="AE879" s="177"/>
      <c r="AF879" s="107"/>
      <c r="AG879" s="444">
        <f t="shared" si="44"/>
        <v>0</v>
      </c>
      <c r="AH879" s="177"/>
      <c r="AI879" s="177"/>
      <c r="AJ879" s="177"/>
      <c r="AK879" s="177"/>
      <c r="AL879" s="177"/>
      <c r="AM879" s="177"/>
      <c r="AN879" s="177"/>
      <c r="AO879" s="177"/>
      <c r="AP879" s="177"/>
      <c r="AQ879" s="177"/>
      <c r="AR879" s="177"/>
      <c r="AS879" s="107"/>
      <c r="AT879" s="444">
        <f t="shared" si="42"/>
        <v>0</v>
      </c>
      <c r="AU879" s="177"/>
      <c r="AV879" s="177"/>
      <c r="AW879" s="177"/>
      <c r="AX879" s="177"/>
      <c r="AY879" s="177"/>
      <c r="AZ879" s="177"/>
      <c r="BA879" s="177"/>
      <c r="BB879" s="177"/>
      <c r="BC879" s="177"/>
      <c r="BD879" s="177"/>
      <c r="BE879" s="228"/>
      <c r="BF879" s="237"/>
      <c r="BG879" s="229"/>
      <c r="BH879" s="229"/>
      <c r="BI879" s="108"/>
    </row>
    <row r="880" spans="1:61" ht="15">
      <c r="A880" s="177"/>
      <c r="B880" s="177"/>
      <c r="C880" s="177"/>
      <c r="D880" s="177"/>
      <c r="E880" s="177"/>
      <c r="F880" s="177"/>
      <c r="G880" s="177"/>
      <c r="H880" s="177"/>
      <c r="I880" s="177"/>
      <c r="J880" s="177"/>
      <c r="K880" s="177"/>
      <c r="L880" s="177"/>
      <c r="M880" s="177"/>
      <c r="N880" s="177"/>
      <c r="O880" s="177"/>
      <c r="P880" s="177"/>
      <c r="Q880" s="177"/>
      <c r="R880" s="177"/>
      <c r="S880" s="107"/>
      <c r="T880" s="521">
        <f t="shared" si="43"/>
        <v>0</v>
      </c>
      <c r="U880" s="177"/>
      <c r="V880" s="177"/>
      <c r="W880" s="177"/>
      <c r="X880" s="177"/>
      <c r="Y880" s="177"/>
      <c r="Z880" s="177"/>
      <c r="AA880" s="177"/>
      <c r="AB880" s="177"/>
      <c r="AC880" s="177"/>
      <c r="AD880" s="177"/>
      <c r="AE880" s="177"/>
      <c r="AF880" s="107"/>
      <c r="AG880" s="444">
        <f t="shared" si="44"/>
        <v>0</v>
      </c>
      <c r="AH880" s="177"/>
      <c r="AI880" s="177"/>
      <c r="AJ880" s="177"/>
      <c r="AK880" s="177"/>
      <c r="AL880" s="177"/>
      <c r="AM880" s="177"/>
      <c r="AN880" s="177"/>
      <c r="AO880" s="177"/>
      <c r="AP880" s="177"/>
      <c r="AQ880" s="177"/>
      <c r="AR880" s="177"/>
      <c r="AS880" s="107"/>
      <c r="AT880" s="444">
        <f t="shared" si="42"/>
        <v>0</v>
      </c>
      <c r="AU880" s="177"/>
      <c r="AV880" s="177"/>
      <c r="AW880" s="177"/>
      <c r="AX880" s="177"/>
      <c r="AY880" s="177"/>
      <c r="AZ880" s="177"/>
      <c r="BA880" s="177"/>
      <c r="BB880" s="177"/>
      <c r="BC880" s="177"/>
      <c r="BD880" s="177"/>
      <c r="BE880" s="228"/>
      <c r="BF880" s="237"/>
      <c r="BG880" s="229"/>
      <c r="BH880" s="229"/>
      <c r="BI880" s="108"/>
    </row>
    <row r="881" spans="1:61" ht="15">
      <c r="A881" s="177"/>
      <c r="B881" s="177"/>
      <c r="C881" s="177"/>
      <c r="D881" s="177"/>
      <c r="E881" s="177"/>
      <c r="F881" s="177"/>
      <c r="G881" s="177"/>
      <c r="H881" s="177"/>
      <c r="I881" s="177"/>
      <c r="J881" s="177"/>
      <c r="K881" s="177"/>
      <c r="L881" s="177"/>
      <c r="M881" s="177"/>
      <c r="N881" s="177"/>
      <c r="O881" s="177"/>
      <c r="P881" s="177"/>
      <c r="Q881" s="177"/>
      <c r="R881" s="177"/>
      <c r="S881" s="107"/>
      <c r="T881" s="521">
        <f t="shared" si="43"/>
        <v>0</v>
      </c>
      <c r="U881" s="177"/>
      <c r="V881" s="177"/>
      <c r="W881" s="177"/>
      <c r="X881" s="177"/>
      <c r="Y881" s="177"/>
      <c r="Z881" s="177"/>
      <c r="AA881" s="177"/>
      <c r="AB881" s="177"/>
      <c r="AC881" s="177"/>
      <c r="AD881" s="177"/>
      <c r="AE881" s="177"/>
      <c r="AF881" s="107"/>
      <c r="AG881" s="444">
        <f t="shared" si="44"/>
        <v>0</v>
      </c>
      <c r="AH881" s="177"/>
      <c r="AI881" s="177"/>
      <c r="AJ881" s="177"/>
      <c r="AK881" s="177"/>
      <c r="AL881" s="177"/>
      <c r="AM881" s="177"/>
      <c r="AN881" s="177"/>
      <c r="AO881" s="177"/>
      <c r="AP881" s="177"/>
      <c r="AQ881" s="177"/>
      <c r="AR881" s="177"/>
      <c r="AS881" s="107"/>
      <c r="AT881" s="444">
        <f t="shared" si="42"/>
        <v>0</v>
      </c>
      <c r="AU881" s="177"/>
      <c r="AV881" s="177"/>
      <c r="AW881" s="177"/>
      <c r="AX881" s="177"/>
      <c r="AY881" s="177"/>
      <c r="AZ881" s="177"/>
      <c r="BA881" s="177"/>
      <c r="BB881" s="177"/>
      <c r="BC881" s="177"/>
      <c r="BD881" s="177"/>
      <c r="BE881" s="228"/>
      <c r="BF881" s="237"/>
      <c r="BG881" s="229"/>
      <c r="BH881" s="229"/>
      <c r="BI881" s="108"/>
    </row>
    <row r="882" spans="1:61" ht="15">
      <c r="A882" s="177"/>
      <c r="B882" s="177"/>
      <c r="C882" s="177"/>
      <c r="D882" s="177"/>
      <c r="E882" s="177"/>
      <c r="F882" s="177"/>
      <c r="G882" s="177"/>
      <c r="H882" s="177"/>
      <c r="I882" s="177"/>
      <c r="J882" s="177"/>
      <c r="K882" s="177"/>
      <c r="L882" s="177"/>
      <c r="M882" s="177"/>
      <c r="N882" s="177"/>
      <c r="O882" s="177"/>
      <c r="P882" s="177"/>
      <c r="Q882" s="177"/>
      <c r="R882" s="177"/>
      <c r="S882" s="107"/>
      <c r="T882" s="521">
        <f t="shared" si="43"/>
        <v>0</v>
      </c>
      <c r="U882" s="177"/>
      <c r="V882" s="177"/>
      <c r="W882" s="177"/>
      <c r="X882" s="177"/>
      <c r="Y882" s="177"/>
      <c r="Z882" s="177"/>
      <c r="AA882" s="177"/>
      <c r="AB882" s="177"/>
      <c r="AC882" s="177"/>
      <c r="AD882" s="177"/>
      <c r="AE882" s="177"/>
      <c r="AF882" s="107"/>
      <c r="AG882" s="444">
        <f t="shared" si="44"/>
        <v>0</v>
      </c>
      <c r="AH882" s="177"/>
      <c r="AI882" s="177"/>
      <c r="AJ882" s="177"/>
      <c r="AK882" s="177"/>
      <c r="AL882" s="177"/>
      <c r="AM882" s="177"/>
      <c r="AN882" s="177"/>
      <c r="AO882" s="177"/>
      <c r="AP882" s="177"/>
      <c r="AQ882" s="177"/>
      <c r="AR882" s="177"/>
      <c r="AS882" s="107"/>
      <c r="AT882" s="444">
        <f t="shared" ref="AT882:AT945" si="45">SUM($AH882:$AR882)</f>
        <v>0</v>
      </c>
      <c r="AU882" s="177"/>
      <c r="AV882" s="177"/>
      <c r="AW882" s="177"/>
      <c r="AX882" s="177"/>
      <c r="AY882" s="177"/>
      <c r="AZ882" s="177"/>
      <c r="BA882" s="177"/>
      <c r="BB882" s="177"/>
      <c r="BC882" s="177"/>
      <c r="BD882" s="177"/>
      <c r="BE882" s="228"/>
      <c r="BF882" s="237"/>
      <c r="BG882" s="229"/>
      <c r="BH882" s="229"/>
      <c r="BI882" s="108"/>
    </row>
    <row r="883" spans="1:61" ht="15">
      <c r="A883" s="177"/>
      <c r="B883" s="177"/>
      <c r="C883" s="177"/>
      <c r="D883" s="177"/>
      <c r="E883" s="177"/>
      <c r="F883" s="177"/>
      <c r="G883" s="177"/>
      <c r="H883" s="177"/>
      <c r="I883" s="177"/>
      <c r="J883" s="177"/>
      <c r="K883" s="177"/>
      <c r="L883" s="177"/>
      <c r="M883" s="177"/>
      <c r="N883" s="177"/>
      <c r="O883" s="177"/>
      <c r="P883" s="177"/>
      <c r="Q883" s="177"/>
      <c r="R883" s="177"/>
      <c r="S883" s="107"/>
      <c r="T883" s="521">
        <f t="shared" si="43"/>
        <v>0</v>
      </c>
      <c r="U883" s="177"/>
      <c r="V883" s="177"/>
      <c r="W883" s="177"/>
      <c r="X883" s="177"/>
      <c r="Y883" s="177"/>
      <c r="Z883" s="177"/>
      <c r="AA883" s="177"/>
      <c r="AB883" s="177"/>
      <c r="AC883" s="177"/>
      <c r="AD883" s="177"/>
      <c r="AE883" s="177"/>
      <c r="AF883" s="107"/>
      <c r="AG883" s="444">
        <f t="shared" si="44"/>
        <v>0</v>
      </c>
      <c r="AH883" s="177"/>
      <c r="AI883" s="177"/>
      <c r="AJ883" s="177"/>
      <c r="AK883" s="177"/>
      <c r="AL883" s="177"/>
      <c r="AM883" s="177"/>
      <c r="AN883" s="177"/>
      <c r="AO883" s="177"/>
      <c r="AP883" s="177"/>
      <c r="AQ883" s="177"/>
      <c r="AR883" s="177"/>
      <c r="AS883" s="107"/>
      <c r="AT883" s="444">
        <f t="shared" si="45"/>
        <v>0</v>
      </c>
      <c r="AU883" s="177"/>
      <c r="AV883" s="177"/>
      <c r="AW883" s="177"/>
      <c r="AX883" s="177"/>
      <c r="AY883" s="177"/>
      <c r="AZ883" s="177"/>
      <c r="BA883" s="177"/>
      <c r="BB883" s="177"/>
      <c r="BC883" s="177"/>
      <c r="BD883" s="177"/>
      <c r="BE883" s="228"/>
      <c r="BF883" s="237"/>
      <c r="BG883" s="229"/>
      <c r="BH883" s="229"/>
      <c r="BI883" s="108"/>
    </row>
    <row r="884" spans="1:61" ht="15">
      <c r="A884" s="177"/>
      <c r="B884" s="177"/>
      <c r="C884" s="177"/>
      <c r="D884" s="177"/>
      <c r="E884" s="177"/>
      <c r="F884" s="177"/>
      <c r="G884" s="177"/>
      <c r="H884" s="177"/>
      <c r="I884" s="177"/>
      <c r="J884" s="177"/>
      <c r="K884" s="177"/>
      <c r="L884" s="177"/>
      <c r="M884" s="177"/>
      <c r="N884" s="177"/>
      <c r="O884" s="177"/>
      <c r="P884" s="177"/>
      <c r="Q884" s="177"/>
      <c r="R884" s="177"/>
      <c r="S884" s="107"/>
      <c r="T884" s="521">
        <f t="shared" si="43"/>
        <v>0</v>
      </c>
      <c r="U884" s="177"/>
      <c r="V884" s="177"/>
      <c r="W884" s="177"/>
      <c r="X884" s="177"/>
      <c r="Y884" s="177"/>
      <c r="Z884" s="177"/>
      <c r="AA884" s="177"/>
      <c r="AB884" s="177"/>
      <c r="AC884" s="177"/>
      <c r="AD884" s="177"/>
      <c r="AE884" s="177"/>
      <c r="AF884" s="107"/>
      <c r="AG884" s="444">
        <f t="shared" si="44"/>
        <v>0</v>
      </c>
      <c r="AH884" s="177"/>
      <c r="AI884" s="177"/>
      <c r="AJ884" s="177"/>
      <c r="AK884" s="177"/>
      <c r="AL884" s="177"/>
      <c r="AM884" s="177"/>
      <c r="AN884" s="177"/>
      <c r="AO884" s="177"/>
      <c r="AP884" s="177"/>
      <c r="AQ884" s="177"/>
      <c r="AR884" s="177"/>
      <c r="AS884" s="107"/>
      <c r="AT884" s="444">
        <f t="shared" si="45"/>
        <v>0</v>
      </c>
      <c r="AU884" s="177"/>
      <c r="AV884" s="177"/>
      <c r="AW884" s="177"/>
      <c r="AX884" s="177"/>
      <c r="AY884" s="177"/>
      <c r="AZ884" s="177"/>
      <c r="BA884" s="177"/>
      <c r="BB884" s="177"/>
      <c r="BC884" s="177"/>
      <c r="BD884" s="177"/>
      <c r="BE884" s="228"/>
      <c r="BF884" s="237"/>
      <c r="BG884" s="229"/>
      <c r="BH884" s="229"/>
      <c r="BI884" s="108"/>
    </row>
    <row r="885" spans="1:61" ht="15">
      <c r="A885" s="177"/>
      <c r="B885" s="177"/>
      <c r="C885" s="177"/>
      <c r="D885" s="177"/>
      <c r="E885" s="177"/>
      <c r="F885" s="177"/>
      <c r="G885" s="177"/>
      <c r="H885" s="177"/>
      <c r="I885" s="177"/>
      <c r="J885" s="177"/>
      <c r="K885" s="177"/>
      <c r="L885" s="177"/>
      <c r="M885" s="177"/>
      <c r="N885" s="177"/>
      <c r="O885" s="177"/>
      <c r="P885" s="177"/>
      <c r="Q885" s="177"/>
      <c r="R885" s="177"/>
      <c r="S885" s="107"/>
      <c r="T885" s="521">
        <f t="shared" si="43"/>
        <v>0</v>
      </c>
      <c r="U885" s="177"/>
      <c r="V885" s="177"/>
      <c r="W885" s="177"/>
      <c r="X885" s="177"/>
      <c r="Y885" s="177"/>
      <c r="Z885" s="177"/>
      <c r="AA885" s="177"/>
      <c r="AB885" s="177"/>
      <c r="AC885" s="177"/>
      <c r="AD885" s="177"/>
      <c r="AE885" s="177"/>
      <c r="AF885" s="107"/>
      <c r="AG885" s="444">
        <f t="shared" si="44"/>
        <v>0</v>
      </c>
      <c r="AH885" s="177"/>
      <c r="AI885" s="177"/>
      <c r="AJ885" s="177"/>
      <c r="AK885" s="177"/>
      <c r="AL885" s="177"/>
      <c r="AM885" s="177"/>
      <c r="AN885" s="177"/>
      <c r="AO885" s="177"/>
      <c r="AP885" s="177"/>
      <c r="AQ885" s="177"/>
      <c r="AR885" s="177"/>
      <c r="AS885" s="107"/>
      <c r="AT885" s="444">
        <f t="shared" si="45"/>
        <v>0</v>
      </c>
      <c r="AU885" s="177"/>
      <c r="AV885" s="177"/>
      <c r="AW885" s="177"/>
      <c r="AX885" s="177"/>
      <c r="AY885" s="177"/>
      <c r="AZ885" s="177"/>
      <c r="BA885" s="177"/>
      <c r="BB885" s="177"/>
      <c r="BC885" s="177"/>
      <c r="BD885" s="177"/>
      <c r="BE885" s="228"/>
      <c r="BF885" s="237"/>
      <c r="BG885" s="229"/>
      <c r="BH885" s="229"/>
      <c r="BI885" s="108"/>
    </row>
    <row r="886" spans="1:61" ht="15">
      <c r="A886" s="177"/>
      <c r="B886" s="177"/>
      <c r="C886" s="177"/>
      <c r="D886" s="177"/>
      <c r="E886" s="177"/>
      <c r="F886" s="177"/>
      <c r="G886" s="177"/>
      <c r="H886" s="177"/>
      <c r="I886" s="177"/>
      <c r="J886" s="177"/>
      <c r="K886" s="177"/>
      <c r="L886" s="177"/>
      <c r="M886" s="177"/>
      <c r="N886" s="177"/>
      <c r="O886" s="177"/>
      <c r="P886" s="177"/>
      <c r="Q886" s="177"/>
      <c r="R886" s="177"/>
      <c r="S886" s="107"/>
      <c r="T886" s="521">
        <f t="shared" si="43"/>
        <v>0</v>
      </c>
      <c r="U886" s="177"/>
      <c r="V886" s="177"/>
      <c r="W886" s="177"/>
      <c r="X886" s="177"/>
      <c r="Y886" s="177"/>
      <c r="Z886" s="177"/>
      <c r="AA886" s="177"/>
      <c r="AB886" s="177"/>
      <c r="AC886" s="177"/>
      <c r="AD886" s="177"/>
      <c r="AE886" s="177"/>
      <c r="AF886" s="107"/>
      <c r="AG886" s="444">
        <f t="shared" si="44"/>
        <v>0</v>
      </c>
      <c r="AH886" s="177"/>
      <c r="AI886" s="177"/>
      <c r="AJ886" s="177"/>
      <c r="AK886" s="177"/>
      <c r="AL886" s="177"/>
      <c r="AM886" s="177"/>
      <c r="AN886" s="177"/>
      <c r="AO886" s="177"/>
      <c r="AP886" s="177"/>
      <c r="AQ886" s="177"/>
      <c r="AR886" s="177"/>
      <c r="AS886" s="107"/>
      <c r="AT886" s="444">
        <f t="shared" si="45"/>
        <v>0</v>
      </c>
      <c r="AU886" s="177"/>
      <c r="AV886" s="177"/>
      <c r="AW886" s="177"/>
      <c r="AX886" s="177"/>
      <c r="AY886" s="177"/>
      <c r="AZ886" s="177"/>
      <c r="BA886" s="177"/>
      <c r="BB886" s="177"/>
      <c r="BC886" s="177"/>
      <c r="BD886" s="177"/>
      <c r="BE886" s="228"/>
      <c r="BF886" s="237"/>
      <c r="BG886" s="229"/>
      <c r="BH886" s="229"/>
      <c r="BI886" s="108"/>
    </row>
    <row r="887" spans="1:61" ht="15">
      <c r="A887" s="177"/>
      <c r="B887" s="177"/>
      <c r="C887" s="177"/>
      <c r="D887" s="177"/>
      <c r="E887" s="177"/>
      <c r="F887" s="177"/>
      <c r="G887" s="177"/>
      <c r="H887" s="177"/>
      <c r="I887" s="177"/>
      <c r="J887" s="177"/>
      <c r="K887" s="177"/>
      <c r="L887" s="177"/>
      <c r="M887" s="177"/>
      <c r="N887" s="177"/>
      <c r="O887" s="177"/>
      <c r="P887" s="177"/>
      <c r="Q887" s="177"/>
      <c r="R887" s="177"/>
      <c r="S887" s="107"/>
      <c r="T887" s="521">
        <f t="shared" si="43"/>
        <v>0</v>
      </c>
      <c r="U887" s="177"/>
      <c r="V887" s="177"/>
      <c r="W887" s="177"/>
      <c r="X887" s="177"/>
      <c r="Y887" s="177"/>
      <c r="Z887" s="177"/>
      <c r="AA887" s="177"/>
      <c r="AB887" s="177"/>
      <c r="AC887" s="177"/>
      <c r="AD887" s="177"/>
      <c r="AE887" s="177"/>
      <c r="AF887" s="107"/>
      <c r="AG887" s="444">
        <f t="shared" si="44"/>
        <v>0</v>
      </c>
      <c r="AH887" s="177"/>
      <c r="AI887" s="177"/>
      <c r="AJ887" s="177"/>
      <c r="AK887" s="177"/>
      <c r="AL887" s="177"/>
      <c r="AM887" s="177"/>
      <c r="AN887" s="177"/>
      <c r="AO887" s="177"/>
      <c r="AP887" s="177"/>
      <c r="AQ887" s="177"/>
      <c r="AR887" s="177"/>
      <c r="AS887" s="107"/>
      <c r="AT887" s="444">
        <f t="shared" si="45"/>
        <v>0</v>
      </c>
      <c r="AU887" s="177"/>
      <c r="AV887" s="177"/>
      <c r="AW887" s="177"/>
      <c r="AX887" s="177"/>
      <c r="AY887" s="177"/>
      <c r="AZ887" s="177"/>
      <c r="BA887" s="177"/>
      <c r="BB887" s="177"/>
      <c r="BC887" s="177"/>
      <c r="BD887" s="177"/>
      <c r="BE887" s="228"/>
      <c r="BF887" s="237"/>
      <c r="BG887" s="229"/>
      <c r="BH887" s="229"/>
      <c r="BI887" s="108"/>
    </row>
    <row r="888" spans="1:61" ht="15">
      <c r="A888" s="177"/>
      <c r="B888" s="177"/>
      <c r="C888" s="177"/>
      <c r="D888" s="177"/>
      <c r="E888" s="177"/>
      <c r="F888" s="177"/>
      <c r="G888" s="177"/>
      <c r="H888" s="177"/>
      <c r="I888" s="177"/>
      <c r="J888" s="177"/>
      <c r="K888" s="177"/>
      <c r="L888" s="177"/>
      <c r="M888" s="177"/>
      <c r="N888" s="177"/>
      <c r="O888" s="177"/>
      <c r="P888" s="177"/>
      <c r="Q888" s="177"/>
      <c r="R888" s="177"/>
      <c r="S888" s="107"/>
      <c r="T888" s="521">
        <f t="shared" ref="T888:T951" si="46">SUM($H888:$R888)</f>
        <v>0</v>
      </c>
      <c r="U888" s="177"/>
      <c r="V888" s="177"/>
      <c r="W888" s="177"/>
      <c r="X888" s="177"/>
      <c r="Y888" s="177"/>
      <c r="Z888" s="177"/>
      <c r="AA888" s="177"/>
      <c r="AB888" s="177"/>
      <c r="AC888" s="177"/>
      <c r="AD888" s="177"/>
      <c r="AE888" s="177"/>
      <c r="AF888" s="107"/>
      <c r="AG888" s="444">
        <f t="shared" ref="AG888:AG951" si="47">SUM($U888:$AE888)</f>
        <v>0</v>
      </c>
      <c r="AH888" s="177"/>
      <c r="AI888" s="177"/>
      <c r="AJ888" s="177"/>
      <c r="AK888" s="177"/>
      <c r="AL888" s="177"/>
      <c r="AM888" s="177"/>
      <c r="AN888" s="177"/>
      <c r="AO888" s="177"/>
      <c r="AP888" s="177"/>
      <c r="AQ888" s="177"/>
      <c r="AR888" s="177"/>
      <c r="AS888" s="107"/>
      <c r="AT888" s="444">
        <f t="shared" si="45"/>
        <v>0</v>
      </c>
      <c r="AU888" s="177"/>
      <c r="AV888" s="177"/>
      <c r="AW888" s="177"/>
      <c r="AX888" s="177"/>
      <c r="AY888" s="177"/>
      <c r="AZ888" s="177"/>
      <c r="BA888" s="177"/>
      <c r="BB888" s="177"/>
      <c r="BC888" s="177"/>
      <c r="BD888" s="177"/>
      <c r="BE888" s="228"/>
      <c r="BF888" s="237"/>
      <c r="BG888" s="229"/>
      <c r="BH888" s="229"/>
      <c r="BI888" s="108"/>
    </row>
    <row r="889" spans="1:61" ht="15">
      <c r="A889" s="177"/>
      <c r="B889" s="177"/>
      <c r="C889" s="177"/>
      <c r="D889" s="177"/>
      <c r="E889" s="177"/>
      <c r="F889" s="177"/>
      <c r="G889" s="177"/>
      <c r="H889" s="177"/>
      <c r="I889" s="177"/>
      <c r="J889" s="177"/>
      <c r="K889" s="177"/>
      <c r="L889" s="177"/>
      <c r="M889" s="177"/>
      <c r="N889" s="177"/>
      <c r="O889" s="177"/>
      <c r="P889" s="177"/>
      <c r="Q889" s="177"/>
      <c r="R889" s="177"/>
      <c r="S889" s="107"/>
      <c r="T889" s="521">
        <f t="shared" si="46"/>
        <v>0</v>
      </c>
      <c r="U889" s="177"/>
      <c r="V889" s="177"/>
      <c r="W889" s="177"/>
      <c r="X889" s="177"/>
      <c r="Y889" s="177"/>
      <c r="Z889" s="177"/>
      <c r="AA889" s="177"/>
      <c r="AB889" s="177"/>
      <c r="AC889" s="177"/>
      <c r="AD889" s="177"/>
      <c r="AE889" s="177"/>
      <c r="AF889" s="107"/>
      <c r="AG889" s="444">
        <f t="shared" si="47"/>
        <v>0</v>
      </c>
      <c r="AH889" s="177"/>
      <c r="AI889" s="177"/>
      <c r="AJ889" s="177"/>
      <c r="AK889" s="177"/>
      <c r="AL889" s="177"/>
      <c r="AM889" s="177"/>
      <c r="AN889" s="177"/>
      <c r="AO889" s="177"/>
      <c r="AP889" s="177"/>
      <c r="AQ889" s="177"/>
      <c r="AR889" s="177"/>
      <c r="AS889" s="107"/>
      <c r="AT889" s="444">
        <f t="shared" si="45"/>
        <v>0</v>
      </c>
      <c r="AU889" s="177"/>
      <c r="AV889" s="177"/>
      <c r="AW889" s="177"/>
      <c r="AX889" s="177"/>
      <c r="AY889" s="177"/>
      <c r="AZ889" s="177"/>
      <c r="BA889" s="177"/>
      <c r="BB889" s="177"/>
      <c r="BC889" s="177"/>
      <c r="BD889" s="177"/>
      <c r="BE889" s="228"/>
      <c r="BF889" s="237"/>
      <c r="BG889" s="229"/>
      <c r="BH889" s="229"/>
      <c r="BI889" s="108"/>
    </row>
    <row r="890" spans="1:61" ht="15">
      <c r="A890" s="177"/>
      <c r="B890" s="177"/>
      <c r="C890" s="177"/>
      <c r="D890" s="177"/>
      <c r="E890" s="177"/>
      <c r="F890" s="177"/>
      <c r="G890" s="177"/>
      <c r="H890" s="177"/>
      <c r="I890" s="177"/>
      <c r="J890" s="177"/>
      <c r="K890" s="177"/>
      <c r="L890" s="177"/>
      <c r="M890" s="177"/>
      <c r="N890" s="177"/>
      <c r="O890" s="177"/>
      <c r="P890" s="177"/>
      <c r="Q890" s="177"/>
      <c r="R890" s="177"/>
      <c r="S890" s="107"/>
      <c r="T890" s="521">
        <f t="shared" si="46"/>
        <v>0</v>
      </c>
      <c r="U890" s="177"/>
      <c r="V890" s="177"/>
      <c r="W890" s="177"/>
      <c r="X890" s="177"/>
      <c r="Y890" s="177"/>
      <c r="Z890" s="177"/>
      <c r="AA890" s="177"/>
      <c r="AB890" s="177"/>
      <c r="AC890" s="177"/>
      <c r="AD890" s="177"/>
      <c r="AE890" s="177"/>
      <c r="AF890" s="107"/>
      <c r="AG890" s="444">
        <f t="shared" si="47"/>
        <v>0</v>
      </c>
      <c r="AH890" s="177"/>
      <c r="AI890" s="177"/>
      <c r="AJ890" s="177"/>
      <c r="AK890" s="177"/>
      <c r="AL890" s="177"/>
      <c r="AM890" s="177"/>
      <c r="AN890" s="177"/>
      <c r="AO890" s="177"/>
      <c r="AP890" s="177"/>
      <c r="AQ890" s="177"/>
      <c r="AR890" s="177"/>
      <c r="AS890" s="107"/>
      <c r="AT890" s="444">
        <f t="shared" si="45"/>
        <v>0</v>
      </c>
      <c r="AU890" s="177"/>
      <c r="AV890" s="177"/>
      <c r="AW890" s="177"/>
      <c r="AX890" s="177"/>
      <c r="AY890" s="177"/>
      <c r="AZ890" s="177"/>
      <c r="BA890" s="177"/>
      <c r="BB890" s="177"/>
      <c r="BC890" s="177"/>
      <c r="BD890" s="177"/>
      <c r="BE890" s="228"/>
      <c r="BF890" s="237"/>
      <c r="BG890" s="229"/>
      <c r="BH890" s="229"/>
      <c r="BI890" s="108"/>
    </row>
    <row r="891" spans="1:61" ht="15">
      <c r="A891" s="177"/>
      <c r="B891" s="177"/>
      <c r="C891" s="177"/>
      <c r="D891" s="177"/>
      <c r="E891" s="177"/>
      <c r="F891" s="177"/>
      <c r="G891" s="177"/>
      <c r="H891" s="177"/>
      <c r="I891" s="177"/>
      <c r="J891" s="177"/>
      <c r="K891" s="177"/>
      <c r="L891" s="177"/>
      <c r="M891" s="177"/>
      <c r="N891" s="177"/>
      <c r="O891" s="177"/>
      <c r="P891" s="177"/>
      <c r="Q891" s="177"/>
      <c r="R891" s="177"/>
      <c r="S891" s="107"/>
      <c r="T891" s="521">
        <f t="shared" si="46"/>
        <v>0</v>
      </c>
      <c r="U891" s="177"/>
      <c r="V891" s="177"/>
      <c r="W891" s="177"/>
      <c r="X891" s="177"/>
      <c r="Y891" s="177"/>
      <c r="Z891" s="177"/>
      <c r="AA891" s="177"/>
      <c r="AB891" s="177"/>
      <c r="AC891" s="177"/>
      <c r="AD891" s="177"/>
      <c r="AE891" s="177"/>
      <c r="AF891" s="107"/>
      <c r="AG891" s="444">
        <f t="shared" si="47"/>
        <v>0</v>
      </c>
      <c r="AH891" s="177"/>
      <c r="AI891" s="177"/>
      <c r="AJ891" s="177"/>
      <c r="AK891" s="177"/>
      <c r="AL891" s="177"/>
      <c r="AM891" s="177"/>
      <c r="AN891" s="177"/>
      <c r="AO891" s="177"/>
      <c r="AP891" s="177"/>
      <c r="AQ891" s="177"/>
      <c r="AR891" s="177"/>
      <c r="AS891" s="107"/>
      <c r="AT891" s="444">
        <f t="shared" si="45"/>
        <v>0</v>
      </c>
      <c r="AU891" s="177"/>
      <c r="AV891" s="177"/>
      <c r="AW891" s="177"/>
      <c r="AX891" s="177"/>
      <c r="AY891" s="177"/>
      <c r="AZ891" s="177"/>
      <c r="BA891" s="177"/>
      <c r="BB891" s="177"/>
      <c r="BC891" s="177"/>
      <c r="BD891" s="177"/>
      <c r="BE891" s="228"/>
      <c r="BF891" s="237"/>
      <c r="BG891" s="229"/>
      <c r="BH891" s="229"/>
      <c r="BI891" s="108"/>
    </row>
    <row r="892" spans="1:61" ht="15">
      <c r="A892" s="177"/>
      <c r="B892" s="177"/>
      <c r="C892" s="177"/>
      <c r="D892" s="177"/>
      <c r="E892" s="177"/>
      <c r="F892" s="177"/>
      <c r="G892" s="177"/>
      <c r="H892" s="177"/>
      <c r="I892" s="177"/>
      <c r="J892" s="177"/>
      <c r="K892" s="177"/>
      <c r="L892" s="177"/>
      <c r="M892" s="177"/>
      <c r="N892" s="177"/>
      <c r="O892" s="177"/>
      <c r="P892" s="177"/>
      <c r="Q892" s="177"/>
      <c r="R892" s="177"/>
      <c r="S892" s="107"/>
      <c r="T892" s="521">
        <f t="shared" si="46"/>
        <v>0</v>
      </c>
      <c r="U892" s="177"/>
      <c r="V892" s="177"/>
      <c r="W892" s="177"/>
      <c r="X892" s="177"/>
      <c r="Y892" s="177"/>
      <c r="Z892" s="177"/>
      <c r="AA892" s="177"/>
      <c r="AB892" s="177"/>
      <c r="AC892" s="177"/>
      <c r="AD892" s="177"/>
      <c r="AE892" s="177"/>
      <c r="AF892" s="107"/>
      <c r="AG892" s="444">
        <f t="shared" si="47"/>
        <v>0</v>
      </c>
      <c r="AH892" s="177"/>
      <c r="AI892" s="177"/>
      <c r="AJ892" s="177"/>
      <c r="AK892" s="177"/>
      <c r="AL892" s="177"/>
      <c r="AM892" s="177"/>
      <c r="AN892" s="177"/>
      <c r="AO892" s="177"/>
      <c r="AP892" s="177"/>
      <c r="AQ892" s="177"/>
      <c r="AR892" s="177"/>
      <c r="AS892" s="107"/>
      <c r="AT892" s="444">
        <f t="shared" si="45"/>
        <v>0</v>
      </c>
      <c r="AU892" s="177"/>
      <c r="AV892" s="177"/>
      <c r="AW892" s="177"/>
      <c r="AX892" s="177"/>
      <c r="AY892" s="177"/>
      <c r="AZ892" s="177"/>
      <c r="BA892" s="177"/>
      <c r="BB892" s="177"/>
      <c r="BC892" s="177"/>
      <c r="BD892" s="177"/>
      <c r="BE892" s="228"/>
      <c r="BF892" s="237"/>
      <c r="BG892" s="229"/>
      <c r="BH892" s="229"/>
      <c r="BI892" s="108"/>
    </row>
    <row r="893" spans="1:61" ht="15">
      <c r="A893" s="177"/>
      <c r="B893" s="177"/>
      <c r="C893" s="177"/>
      <c r="D893" s="177"/>
      <c r="E893" s="177"/>
      <c r="F893" s="177"/>
      <c r="G893" s="177"/>
      <c r="H893" s="177"/>
      <c r="I893" s="177"/>
      <c r="J893" s="177"/>
      <c r="K893" s="177"/>
      <c r="L893" s="177"/>
      <c r="M893" s="177"/>
      <c r="N893" s="177"/>
      <c r="O893" s="177"/>
      <c r="P893" s="177"/>
      <c r="Q893" s="177"/>
      <c r="R893" s="177"/>
      <c r="S893" s="107"/>
      <c r="T893" s="521">
        <f t="shared" si="46"/>
        <v>0</v>
      </c>
      <c r="U893" s="177"/>
      <c r="V893" s="177"/>
      <c r="W893" s="177"/>
      <c r="X893" s="177"/>
      <c r="Y893" s="177"/>
      <c r="Z893" s="177"/>
      <c r="AA893" s="177"/>
      <c r="AB893" s="177"/>
      <c r="AC893" s="177"/>
      <c r="AD893" s="177"/>
      <c r="AE893" s="177"/>
      <c r="AF893" s="107"/>
      <c r="AG893" s="444">
        <f t="shared" si="47"/>
        <v>0</v>
      </c>
      <c r="AH893" s="177"/>
      <c r="AI893" s="177"/>
      <c r="AJ893" s="177"/>
      <c r="AK893" s="177"/>
      <c r="AL893" s="177"/>
      <c r="AM893" s="177"/>
      <c r="AN893" s="177"/>
      <c r="AO893" s="177"/>
      <c r="AP893" s="177"/>
      <c r="AQ893" s="177"/>
      <c r="AR893" s="177"/>
      <c r="AS893" s="107"/>
      <c r="AT893" s="444">
        <f t="shared" si="45"/>
        <v>0</v>
      </c>
      <c r="AU893" s="177"/>
      <c r="AV893" s="177"/>
      <c r="AW893" s="177"/>
      <c r="AX893" s="177"/>
      <c r="AY893" s="177"/>
      <c r="AZ893" s="177"/>
      <c r="BA893" s="177"/>
      <c r="BB893" s="177"/>
      <c r="BC893" s="177"/>
      <c r="BD893" s="177"/>
      <c r="BE893" s="228"/>
      <c r="BF893" s="237"/>
      <c r="BG893" s="229"/>
      <c r="BH893" s="229"/>
      <c r="BI893" s="108"/>
    </row>
    <row r="894" spans="1:61" ht="15">
      <c r="A894" s="177"/>
      <c r="B894" s="177"/>
      <c r="C894" s="177"/>
      <c r="D894" s="177"/>
      <c r="E894" s="177"/>
      <c r="F894" s="177"/>
      <c r="G894" s="177"/>
      <c r="H894" s="177"/>
      <c r="I894" s="177"/>
      <c r="J894" s="177"/>
      <c r="K894" s="177"/>
      <c r="L894" s="177"/>
      <c r="M894" s="177"/>
      <c r="N894" s="177"/>
      <c r="O894" s="177"/>
      <c r="P894" s="177"/>
      <c r="Q894" s="177"/>
      <c r="R894" s="177"/>
      <c r="S894" s="107"/>
      <c r="T894" s="521">
        <f t="shared" si="46"/>
        <v>0</v>
      </c>
      <c r="U894" s="177"/>
      <c r="V894" s="177"/>
      <c r="W894" s="177"/>
      <c r="X894" s="177"/>
      <c r="Y894" s="177"/>
      <c r="Z894" s="177"/>
      <c r="AA894" s="177"/>
      <c r="AB894" s="177"/>
      <c r="AC894" s="177"/>
      <c r="AD894" s="177"/>
      <c r="AE894" s="177"/>
      <c r="AF894" s="107"/>
      <c r="AG894" s="444">
        <f t="shared" si="47"/>
        <v>0</v>
      </c>
      <c r="AH894" s="177"/>
      <c r="AI894" s="177"/>
      <c r="AJ894" s="177"/>
      <c r="AK894" s="177"/>
      <c r="AL894" s="177"/>
      <c r="AM894" s="177"/>
      <c r="AN894" s="177"/>
      <c r="AO894" s="177"/>
      <c r="AP894" s="177"/>
      <c r="AQ894" s="177"/>
      <c r="AR894" s="177"/>
      <c r="AS894" s="107"/>
      <c r="AT894" s="444">
        <f t="shared" si="45"/>
        <v>0</v>
      </c>
      <c r="AU894" s="177"/>
      <c r="AV894" s="177"/>
      <c r="AW894" s="177"/>
      <c r="AX894" s="177"/>
      <c r="AY894" s="177"/>
      <c r="AZ894" s="177"/>
      <c r="BA894" s="177"/>
      <c r="BB894" s="177"/>
      <c r="BC894" s="177"/>
      <c r="BD894" s="177"/>
      <c r="BE894" s="228"/>
      <c r="BF894" s="237"/>
      <c r="BG894" s="229"/>
      <c r="BH894" s="229"/>
      <c r="BI894" s="108"/>
    </row>
    <row r="895" spans="1:61" ht="15">
      <c r="A895" s="177"/>
      <c r="B895" s="177"/>
      <c r="C895" s="177"/>
      <c r="D895" s="177"/>
      <c r="E895" s="177"/>
      <c r="F895" s="177"/>
      <c r="G895" s="177"/>
      <c r="H895" s="177"/>
      <c r="I895" s="177"/>
      <c r="J895" s="177"/>
      <c r="K895" s="177"/>
      <c r="L895" s="177"/>
      <c r="M895" s="177"/>
      <c r="N895" s="177"/>
      <c r="O895" s="177"/>
      <c r="P895" s="177"/>
      <c r="Q895" s="177"/>
      <c r="R895" s="177"/>
      <c r="S895" s="107"/>
      <c r="T895" s="521">
        <f t="shared" si="46"/>
        <v>0</v>
      </c>
      <c r="U895" s="177"/>
      <c r="V895" s="177"/>
      <c r="W895" s="177"/>
      <c r="X895" s="177"/>
      <c r="Y895" s="177"/>
      <c r="Z895" s="177"/>
      <c r="AA895" s="177"/>
      <c r="AB895" s="177"/>
      <c r="AC895" s="177"/>
      <c r="AD895" s="177"/>
      <c r="AE895" s="177"/>
      <c r="AF895" s="107"/>
      <c r="AG895" s="444">
        <f t="shared" si="47"/>
        <v>0</v>
      </c>
      <c r="AH895" s="177"/>
      <c r="AI895" s="177"/>
      <c r="AJ895" s="177"/>
      <c r="AK895" s="177"/>
      <c r="AL895" s="177"/>
      <c r="AM895" s="177"/>
      <c r="AN895" s="177"/>
      <c r="AO895" s="177"/>
      <c r="AP895" s="177"/>
      <c r="AQ895" s="177"/>
      <c r="AR895" s="177"/>
      <c r="AS895" s="107"/>
      <c r="AT895" s="444">
        <f t="shared" si="45"/>
        <v>0</v>
      </c>
      <c r="AU895" s="177"/>
      <c r="AV895" s="177"/>
      <c r="AW895" s="177"/>
      <c r="AX895" s="177"/>
      <c r="AY895" s="177"/>
      <c r="AZ895" s="177"/>
      <c r="BA895" s="177"/>
      <c r="BB895" s="177"/>
      <c r="BC895" s="177"/>
      <c r="BD895" s="177"/>
      <c r="BE895" s="228"/>
      <c r="BF895" s="237"/>
      <c r="BG895" s="229"/>
      <c r="BH895" s="229"/>
      <c r="BI895" s="108"/>
    </row>
    <row r="896" spans="1:61" ht="15">
      <c r="A896" s="177"/>
      <c r="B896" s="177"/>
      <c r="C896" s="177"/>
      <c r="D896" s="177"/>
      <c r="E896" s="177"/>
      <c r="F896" s="177"/>
      <c r="G896" s="177"/>
      <c r="H896" s="177"/>
      <c r="I896" s="177"/>
      <c r="J896" s="177"/>
      <c r="K896" s="177"/>
      <c r="L896" s="177"/>
      <c r="M896" s="177"/>
      <c r="N896" s="177"/>
      <c r="O896" s="177"/>
      <c r="P896" s="177"/>
      <c r="Q896" s="177"/>
      <c r="R896" s="177"/>
      <c r="S896" s="107"/>
      <c r="T896" s="521">
        <f t="shared" si="46"/>
        <v>0</v>
      </c>
      <c r="U896" s="177"/>
      <c r="V896" s="177"/>
      <c r="W896" s="177"/>
      <c r="X896" s="177"/>
      <c r="Y896" s="177"/>
      <c r="Z896" s="177"/>
      <c r="AA896" s="177"/>
      <c r="AB896" s="177"/>
      <c r="AC896" s="177"/>
      <c r="AD896" s="177"/>
      <c r="AE896" s="177"/>
      <c r="AF896" s="107"/>
      <c r="AG896" s="444">
        <f t="shared" si="47"/>
        <v>0</v>
      </c>
      <c r="AH896" s="177"/>
      <c r="AI896" s="177"/>
      <c r="AJ896" s="177"/>
      <c r="AK896" s="177"/>
      <c r="AL896" s="177"/>
      <c r="AM896" s="177"/>
      <c r="AN896" s="177"/>
      <c r="AO896" s="177"/>
      <c r="AP896" s="177"/>
      <c r="AQ896" s="177"/>
      <c r="AR896" s="177"/>
      <c r="AS896" s="107"/>
      <c r="AT896" s="444">
        <f t="shared" si="45"/>
        <v>0</v>
      </c>
      <c r="AU896" s="177"/>
      <c r="AV896" s="177"/>
      <c r="AW896" s="177"/>
      <c r="AX896" s="177"/>
      <c r="AY896" s="177"/>
      <c r="AZ896" s="177"/>
      <c r="BA896" s="177"/>
      <c r="BB896" s="177"/>
      <c r="BC896" s="177"/>
      <c r="BD896" s="177"/>
      <c r="BE896" s="228"/>
      <c r="BF896" s="237"/>
      <c r="BG896" s="229"/>
      <c r="BH896" s="229"/>
      <c r="BI896" s="108"/>
    </row>
    <row r="897" spans="1:61" ht="15">
      <c r="A897" s="177"/>
      <c r="B897" s="177"/>
      <c r="C897" s="177"/>
      <c r="D897" s="177"/>
      <c r="E897" s="177"/>
      <c r="F897" s="177"/>
      <c r="G897" s="177"/>
      <c r="H897" s="177"/>
      <c r="I897" s="177"/>
      <c r="J897" s="177"/>
      <c r="K897" s="177"/>
      <c r="L897" s="177"/>
      <c r="M897" s="177"/>
      <c r="N897" s="177"/>
      <c r="O897" s="177"/>
      <c r="P897" s="177"/>
      <c r="Q897" s="177"/>
      <c r="R897" s="177"/>
      <c r="S897" s="107"/>
      <c r="T897" s="521">
        <f t="shared" si="46"/>
        <v>0</v>
      </c>
      <c r="U897" s="177"/>
      <c r="V897" s="177"/>
      <c r="W897" s="177"/>
      <c r="X897" s="177"/>
      <c r="Y897" s="177"/>
      <c r="Z897" s="177"/>
      <c r="AA897" s="177"/>
      <c r="AB897" s="177"/>
      <c r="AC897" s="177"/>
      <c r="AD897" s="177"/>
      <c r="AE897" s="177"/>
      <c r="AF897" s="107"/>
      <c r="AG897" s="444">
        <f t="shared" si="47"/>
        <v>0</v>
      </c>
      <c r="AH897" s="177"/>
      <c r="AI897" s="177"/>
      <c r="AJ897" s="177"/>
      <c r="AK897" s="177"/>
      <c r="AL897" s="177"/>
      <c r="AM897" s="177"/>
      <c r="AN897" s="177"/>
      <c r="AO897" s="177"/>
      <c r="AP897" s="177"/>
      <c r="AQ897" s="177"/>
      <c r="AR897" s="177"/>
      <c r="AS897" s="107"/>
      <c r="AT897" s="444">
        <f t="shared" si="45"/>
        <v>0</v>
      </c>
      <c r="AU897" s="177"/>
      <c r="AV897" s="177"/>
      <c r="AW897" s="177"/>
      <c r="AX897" s="177"/>
      <c r="AY897" s="177"/>
      <c r="AZ897" s="177"/>
      <c r="BA897" s="177"/>
      <c r="BB897" s="177"/>
      <c r="BC897" s="177"/>
      <c r="BD897" s="177"/>
      <c r="BE897" s="228"/>
      <c r="BF897" s="237"/>
      <c r="BG897" s="229"/>
      <c r="BH897" s="229"/>
      <c r="BI897" s="108"/>
    </row>
    <row r="898" spans="1:61" ht="15">
      <c r="A898" s="177"/>
      <c r="B898" s="177"/>
      <c r="C898" s="177"/>
      <c r="D898" s="177"/>
      <c r="E898" s="177"/>
      <c r="F898" s="177"/>
      <c r="G898" s="177"/>
      <c r="H898" s="177"/>
      <c r="I898" s="177"/>
      <c r="J898" s="177"/>
      <c r="K898" s="177"/>
      <c r="L898" s="177"/>
      <c r="M898" s="177"/>
      <c r="N898" s="177"/>
      <c r="O898" s="177"/>
      <c r="P898" s="177"/>
      <c r="Q898" s="177"/>
      <c r="R898" s="177"/>
      <c r="S898" s="107"/>
      <c r="T898" s="521">
        <f t="shared" si="46"/>
        <v>0</v>
      </c>
      <c r="U898" s="177"/>
      <c r="V898" s="177"/>
      <c r="W898" s="177"/>
      <c r="X898" s="177"/>
      <c r="Y898" s="177"/>
      <c r="Z898" s="177"/>
      <c r="AA898" s="177"/>
      <c r="AB898" s="177"/>
      <c r="AC898" s="177"/>
      <c r="AD898" s="177"/>
      <c r="AE898" s="177"/>
      <c r="AF898" s="107"/>
      <c r="AG898" s="444">
        <f t="shared" si="47"/>
        <v>0</v>
      </c>
      <c r="AH898" s="177"/>
      <c r="AI898" s="177"/>
      <c r="AJ898" s="177"/>
      <c r="AK898" s="177"/>
      <c r="AL898" s="177"/>
      <c r="AM898" s="177"/>
      <c r="AN898" s="177"/>
      <c r="AO898" s="177"/>
      <c r="AP898" s="177"/>
      <c r="AQ898" s="177"/>
      <c r="AR898" s="177"/>
      <c r="AS898" s="107"/>
      <c r="AT898" s="444">
        <f t="shared" si="45"/>
        <v>0</v>
      </c>
      <c r="AU898" s="177"/>
      <c r="AV898" s="177"/>
      <c r="AW898" s="177"/>
      <c r="AX898" s="177"/>
      <c r="AY898" s="177"/>
      <c r="AZ898" s="177"/>
      <c r="BA898" s="177"/>
      <c r="BB898" s="177"/>
      <c r="BC898" s="177"/>
      <c r="BD898" s="177"/>
      <c r="BE898" s="228"/>
      <c r="BF898" s="237"/>
      <c r="BG898" s="229"/>
      <c r="BH898" s="229"/>
      <c r="BI898" s="108"/>
    </row>
    <row r="899" spans="1:61" ht="15">
      <c r="A899" s="177"/>
      <c r="B899" s="177"/>
      <c r="C899" s="177"/>
      <c r="D899" s="177"/>
      <c r="E899" s="177"/>
      <c r="F899" s="177"/>
      <c r="G899" s="177"/>
      <c r="H899" s="177"/>
      <c r="I899" s="177"/>
      <c r="J899" s="177"/>
      <c r="K899" s="177"/>
      <c r="L899" s="177"/>
      <c r="M899" s="177"/>
      <c r="N899" s="177"/>
      <c r="O899" s="177"/>
      <c r="P899" s="177"/>
      <c r="Q899" s="177"/>
      <c r="R899" s="177"/>
      <c r="S899" s="107"/>
      <c r="T899" s="521">
        <f t="shared" si="46"/>
        <v>0</v>
      </c>
      <c r="U899" s="177"/>
      <c r="V899" s="177"/>
      <c r="W899" s="177"/>
      <c r="X899" s="177"/>
      <c r="Y899" s="177"/>
      <c r="Z899" s="177"/>
      <c r="AA899" s="177"/>
      <c r="AB899" s="177"/>
      <c r="AC899" s="177"/>
      <c r="AD899" s="177"/>
      <c r="AE899" s="177"/>
      <c r="AF899" s="107"/>
      <c r="AG899" s="444">
        <f t="shared" si="47"/>
        <v>0</v>
      </c>
      <c r="AH899" s="177"/>
      <c r="AI899" s="177"/>
      <c r="AJ899" s="177"/>
      <c r="AK899" s="177"/>
      <c r="AL899" s="177"/>
      <c r="AM899" s="177"/>
      <c r="AN899" s="177"/>
      <c r="AO899" s="177"/>
      <c r="AP899" s="177"/>
      <c r="AQ899" s="177"/>
      <c r="AR899" s="177"/>
      <c r="AS899" s="107"/>
      <c r="AT899" s="444">
        <f t="shared" si="45"/>
        <v>0</v>
      </c>
      <c r="AU899" s="177"/>
      <c r="AV899" s="177"/>
      <c r="AW899" s="177"/>
      <c r="AX899" s="177"/>
      <c r="AY899" s="177"/>
      <c r="AZ899" s="177"/>
      <c r="BA899" s="177"/>
      <c r="BB899" s="177"/>
      <c r="BC899" s="177"/>
      <c r="BD899" s="177"/>
      <c r="BE899" s="228"/>
      <c r="BF899" s="237"/>
      <c r="BG899" s="229"/>
      <c r="BH899" s="229"/>
      <c r="BI899" s="108"/>
    </row>
    <row r="900" spans="1:61" ht="15">
      <c r="A900" s="177"/>
      <c r="B900" s="177"/>
      <c r="C900" s="177"/>
      <c r="D900" s="177"/>
      <c r="E900" s="177"/>
      <c r="F900" s="177"/>
      <c r="G900" s="177"/>
      <c r="H900" s="177"/>
      <c r="I900" s="177"/>
      <c r="J900" s="177"/>
      <c r="K900" s="177"/>
      <c r="L900" s="177"/>
      <c r="M900" s="177"/>
      <c r="N900" s="177"/>
      <c r="O900" s="177"/>
      <c r="P900" s="177"/>
      <c r="Q900" s="177"/>
      <c r="R900" s="177"/>
      <c r="S900" s="107"/>
      <c r="T900" s="521">
        <f t="shared" si="46"/>
        <v>0</v>
      </c>
      <c r="U900" s="177"/>
      <c r="V900" s="177"/>
      <c r="W900" s="177"/>
      <c r="X900" s="177"/>
      <c r="Y900" s="177"/>
      <c r="Z900" s="177"/>
      <c r="AA900" s="177"/>
      <c r="AB900" s="177"/>
      <c r="AC900" s="177"/>
      <c r="AD900" s="177"/>
      <c r="AE900" s="177"/>
      <c r="AF900" s="107"/>
      <c r="AG900" s="444">
        <f t="shared" si="47"/>
        <v>0</v>
      </c>
      <c r="AH900" s="177"/>
      <c r="AI900" s="177"/>
      <c r="AJ900" s="177"/>
      <c r="AK900" s="177"/>
      <c r="AL900" s="177"/>
      <c r="AM900" s="177"/>
      <c r="AN900" s="177"/>
      <c r="AO900" s="177"/>
      <c r="AP900" s="177"/>
      <c r="AQ900" s="177"/>
      <c r="AR900" s="177"/>
      <c r="AS900" s="107"/>
      <c r="AT900" s="444">
        <f t="shared" si="45"/>
        <v>0</v>
      </c>
      <c r="AU900" s="177"/>
      <c r="AV900" s="177"/>
      <c r="AW900" s="177"/>
      <c r="AX900" s="177"/>
      <c r="AY900" s="177"/>
      <c r="AZ900" s="177"/>
      <c r="BA900" s="177"/>
      <c r="BB900" s="177"/>
      <c r="BC900" s="177"/>
      <c r="BD900" s="177"/>
      <c r="BE900" s="228"/>
      <c r="BF900" s="237"/>
      <c r="BG900" s="229"/>
      <c r="BH900" s="229"/>
      <c r="BI900" s="108"/>
    </row>
    <row r="901" spans="1:61" ht="15">
      <c r="A901" s="177"/>
      <c r="B901" s="177"/>
      <c r="C901" s="177"/>
      <c r="D901" s="177"/>
      <c r="E901" s="177"/>
      <c r="F901" s="177"/>
      <c r="G901" s="177"/>
      <c r="H901" s="177"/>
      <c r="I901" s="177"/>
      <c r="J901" s="177"/>
      <c r="K901" s="177"/>
      <c r="L901" s="177"/>
      <c r="M901" s="177"/>
      <c r="N901" s="177"/>
      <c r="O901" s="177"/>
      <c r="P901" s="177"/>
      <c r="Q901" s="177"/>
      <c r="R901" s="177"/>
      <c r="S901" s="107"/>
      <c r="T901" s="521">
        <f t="shared" si="46"/>
        <v>0</v>
      </c>
      <c r="U901" s="177"/>
      <c r="V901" s="177"/>
      <c r="W901" s="177"/>
      <c r="X901" s="177"/>
      <c r="Y901" s="177"/>
      <c r="Z901" s="177"/>
      <c r="AA901" s="177"/>
      <c r="AB901" s="177"/>
      <c r="AC901" s="177"/>
      <c r="AD901" s="177"/>
      <c r="AE901" s="177"/>
      <c r="AF901" s="107"/>
      <c r="AG901" s="444">
        <f t="shared" si="47"/>
        <v>0</v>
      </c>
      <c r="AH901" s="177"/>
      <c r="AI901" s="177"/>
      <c r="AJ901" s="177"/>
      <c r="AK901" s="177"/>
      <c r="AL901" s="177"/>
      <c r="AM901" s="177"/>
      <c r="AN901" s="177"/>
      <c r="AO901" s="177"/>
      <c r="AP901" s="177"/>
      <c r="AQ901" s="177"/>
      <c r="AR901" s="177"/>
      <c r="AS901" s="107"/>
      <c r="AT901" s="444">
        <f t="shared" si="45"/>
        <v>0</v>
      </c>
      <c r="AU901" s="177"/>
      <c r="AV901" s="177"/>
      <c r="AW901" s="177"/>
      <c r="AX901" s="177"/>
      <c r="AY901" s="177"/>
      <c r="AZ901" s="177"/>
      <c r="BA901" s="177"/>
      <c r="BB901" s="177"/>
      <c r="BC901" s="177"/>
      <c r="BD901" s="177"/>
      <c r="BE901" s="228"/>
      <c r="BF901" s="237"/>
      <c r="BG901" s="229"/>
      <c r="BH901" s="229"/>
      <c r="BI901" s="108"/>
    </row>
    <row r="902" spans="1:61" ht="15">
      <c r="A902" s="177"/>
      <c r="B902" s="177"/>
      <c r="C902" s="177"/>
      <c r="D902" s="177"/>
      <c r="E902" s="177"/>
      <c r="F902" s="177"/>
      <c r="G902" s="177"/>
      <c r="H902" s="177"/>
      <c r="I902" s="177"/>
      <c r="J902" s="177"/>
      <c r="K902" s="177"/>
      <c r="L902" s="177"/>
      <c r="M902" s="177"/>
      <c r="N902" s="177"/>
      <c r="O902" s="177"/>
      <c r="P902" s="177"/>
      <c r="Q902" s="177"/>
      <c r="R902" s="177"/>
      <c r="S902" s="107"/>
      <c r="T902" s="521">
        <f t="shared" si="46"/>
        <v>0</v>
      </c>
      <c r="U902" s="177"/>
      <c r="V902" s="177"/>
      <c r="W902" s="177"/>
      <c r="X902" s="177"/>
      <c r="Y902" s="177"/>
      <c r="Z902" s="177"/>
      <c r="AA902" s="177"/>
      <c r="AB902" s="177"/>
      <c r="AC902" s="177"/>
      <c r="AD902" s="177"/>
      <c r="AE902" s="177"/>
      <c r="AF902" s="107"/>
      <c r="AG902" s="444">
        <f t="shared" si="47"/>
        <v>0</v>
      </c>
      <c r="AH902" s="177"/>
      <c r="AI902" s="177"/>
      <c r="AJ902" s="177"/>
      <c r="AK902" s="177"/>
      <c r="AL902" s="177"/>
      <c r="AM902" s="177"/>
      <c r="AN902" s="177"/>
      <c r="AO902" s="177"/>
      <c r="AP902" s="177"/>
      <c r="AQ902" s="177"/>
      <c r="AR902" s="177"/>
      <c r="AS902" s="107"/>
      <c r="AT902" s="444">
        <f t="shared" si="45"/>
        <v>0</v>
      </c>
      <c r="AU902" s="177"/>
      <c r="AV902" s="177"/>
      <c r="AW902" s="177"/>
      <c r="AX902" s="177"/>
      <c r="AY902" s="177"/>
      <c r="AZ902" s="177"/>
      <c r="BA902" s="177"/>
      <c r="BB902" s="177"/>
      <c r="BC902" s="177"/>
      <c r="BD902" s="177"/>
      <c r="BE902" s="228"/>
      <c r="BF902" s="237"/>
      <c r="BG902" s="229"/>
      <c r="BH902" s="229"/>
      <c r="BI902" s="108"/>
    </row>
    <row r="903" spans="1:61" ht="15">
      <c r="A903" s="177"/>
      <c r="B903" s="177"/>
      <c r="C903" s="177"/>
      <c r="D903" s="177"/>
      <c r="E903" s="177"/>
      <c r="F903" s="177"/>
      <c r="G903" s="177"/>
      <c r="H903" s="177"/>
      <c r="I903" s="177"/>
      <c r="J903" s="177"/>
      <c r="K903" s="177"/>
      <c r="L903" s="177"/>
      <c r="M903" s="177"/>
      <c r="N903" s="177"/>
      <c r="O903" s="177"/>
      <c r="P903" s="177"/>
      <c r="Q903" s="177"/>
      <c r="R903" s="177"/>
      <c r="S903" s="107"/>
      <c r="T903" s="521">
        <f t="shared" si="46"/>
        <v>0</v>
      </c>
      <c r="U903" s="177"/>
      <c r="V903" s="177"/>
      <c r="W903" s="177"/>
      <c r="X903" s="177"/>
      <c r="Y903" s="177"/>
      <c r="Z903" s="177"/>
      <c r="AA903" s="177"/>
      <c r="AB903" s="177"/>
      <c r="AC903" s="177"/>
      <c r="AD903" s="177"/>
      <c r="AE903" s="177"/>
      <c r="AF903" s="107"/>
      <c r="AG903" s="444">
        <f t="shared" si="47"/>
        <v>0</v>
      </c>
      <c r="AH903" s="177"/>
      <c r="AI903" s="177"/>
      <c r="AJ903" s="177"/>
      <c r="AK903" s="177"/>
      <c r="AL903" s="177"/>
      <c r="AM903" s="177"/>
      <c r="AN903" s="177"/>
      <c r="AO903" s="177"/>
      <c r="AP903" s="177"/>
      <c r="AQ903" s="177"/>
      <c r="AR903" s="177"/>
      <c r="AS903" s="107"/>
      <c r="AT903" s="444">
        <f t="shared" si="45"/>
        <v>0</v>
      </c>
      <c r="AU903" s="177"/>
      <c r="AV903" s="177"/>
      <c r="AW903" s="177"/>
      <c r="AX903" s="177"/>
      <c r="AY903" s="177"/>
      <c r="AZ903" s="177"/>
      <c r="BA903" s="177"/>
      <c r="BB903" s="177"/>
      <c r="BC903" s="177"/>
      <c r="BD903" s="177"/>
      <c r="BE903" s="228"/>
      <c r="BF903" s="237"/>
      <c r="BG903" s="229"/>
      <c r="BH903" s="229"/>
      <c r="BI903" s="108"/>
    </row>
    <row r="904" spans="1:61" ht="15">
      <c r="A904" s="177"/>
      <c r="B904" s="177"/>
      <c r="C904" s="177"/>
      <c r="D904" s="177"/>
      <c r="E904" s="177"/>
      <c r="F904" s="177"/>
      <c r="G904" s="177"/>
      <c r="H904" s="177"/>
      <c r="I904" s="177"/>
      <c r="J904" s="177"/>
      <c r="K904" s="177"/>
      <c r="L904" s="177"/>
      <c r="M904" s="177"/>
      <c r="N904" s="177"/>
      <c r="O904" s="177"/>
      <c r="P904" s="177"/>
      <c r="Q904" s="177"/>
      <c r="R904" s="177"/>
      <c r="S904" s="107"/>
      <c r="T904" s="521">
        <f t="shared" si="46"/>
        <v>0</v>
      </c>
      <c r="U904" s="177"/>
      <c r="V904" s="177"/>
      <c r="W904" s="177"/>
      <c r="X904" s="177"/>
      <c r="Y904" s="177"/>
      <c r="Z904" s="177"/>
      <c r="AA904" s="177"/>
      <c r="AB904" s="177"/>
      <c r="AC904" s="177"/>
      <c r="AD904" s="177"/>
      <c r="AE904" s="177"/>
      <c r="AF904" s="107"/>
      <c r="AG904" s="444">
        <f t="shared" si="47"/>
        <v>0</v>
      </c>
      <c r="AH904" s="177"/>
      <c r="AI904" s="177"/>
      <c r="AJ904" s="177"/>
      <c r="AK904" s="177"/>
      <c r="AL904" s="177"/>
      <c r="AM904" s="177"/>
      <c r="AN904" s="177"/>
      <c r="AO904" s="177"/>
      <c r="AP904" s="177"/>
      <c r="AQ904" s="177"/>
      <c r="AR904" s="177"/>
      <c r="AS904" s="107"/>
      <c r="AT904" s="444">
        <f t="shared" si="45"/>
        <v>0</v>
      </c>
      <c r="AU904" s="177"/>
      <c r="AV904" s="177"/>
      <c r="AW904" s="177"/>
      <c r="AX904" s="177"/>
      <c r="AY904" s="177"/>
      <c r="AZ904" s="177"/>
      <c r="BA904" s="177"/>
      <c r="BB904" s="177"/>
      <c r="BC904" s="177"/>
      <c r="BD904" s="177"/>
      <c r="BE904" s="228"/>
      <c r="BF904" s="237"/>
      <c r="BG904" s="229"/>
      <c r="BH904" s="229"/>
      <c r="BI904" s="108"/>
    </row>
    <row r="905" spans="1:61" ht="15">
      <c r="A905" s="177"/>
      <c r="B905" s="177"/>
      <c r="C905" s="177"/>
      <c r="D905" s="177"/>
      <c r="E905" s="177"/>
      <c r="F905" s="177"/>
      <c r="G905" s="177"/>
      <c r="H905" s="177"/>
      <c r="I905" s="177"/>
      <c r="J905" s="177"/>
      <c r="K905" s="177"/>
      <c r="L905" s="177"/>
      <c r="M905" s="177"/>
      <c r="N905" s="177"/>
      <c r="O905" s="177"/>
      <c r="P905" s="177"/>
      <c r="Q905" s="177"/>
      <c r="R905" s="177"/>
      <c r="S905" s="107"/>
      <c r="T905" s="521">
        <f t="shared" si="46"/>
        <v>0</v>
      </c>
      <c r="U905" s="177"/>
      <c r="V905" s="177"/>
      <c r="W905" s="177"/>
      <c r="X905" s="177"/>
      <c r="Y905" s="177"/>
      <c r="Z905" s="177"/>
      <c r="AA905" s="177"/>
      <c r="AB905" s="177"/>
      <c r="AC905" s="177"/>
      <c r="AD905" s="177"/>
      <c r="AE905" s="177"/>
      <c r="AF905" s="107"/>
      <c r="AG905" s="444">
        <f t="shared" si="47"/>
        <v>0</v>
      </c>
      <c r="AH905" s="177"/>
      <c r="AI905" s="177"/>
      <c r="AJ905" s="177"/>
      <c r="AK905" s="177"/>
      <c r="AL905" s="177"/>
      <c r="AM905" s="177"/>
      <c r="AN905" s="177"/>
      <c r="AO905" s="177"/>
      <c r="AP905" s="177"/>
      <c r="AQ905" s="177"/>
      <c r="AR905" s="177"/>
      <c r="AS905" s="107"/>
      <c r="AT905" s="444">
        <f t="shared" si="45"/>
        <v>0</v>
      </c>
      <c r="AU905" s="177"/>
      <c r="AV905" s="177"/>
      <c r="AW905" s="177"/>
      <c r="AX905" s="177"/>
      <c r="AY905" s="177"/>
      <c r="AZ905" s="177"/>
      <c r="BA905" s="177"/>
      <c r="BB905" s="177"/>
      <c r="BC905" s="177"/>
      <c r="BD905" s="177"/>
      <c r="BE905" s="228"/>
      <c r="BF905" s="237"/>
      <c r="BG905" s="229"/>
      <c r="BH905" s="229"/>
      <c r="BI905" s="108"/>
    </row>
    <row r="906" spans="1:61" ht="15">
      <c r="A906" s="177"/>
      <c r="B906" s="177"/>
      <c r="C906" s="177"/>
      <c r="D906" s="177"/>
      <c r="E906" s="177"/>
      <c r="F906" s="177"/>
      <c r="G906" s="177"/>
      <c r="H906" s="177"/>
      <c r="I906" s="177"/>
      <c r="J906" s="177"/>
      <c r="K906" s="177"/>
      <c r="L906" s="177"/>
      <c r="M906" s="177"/>
      <c r="N906" s="177"/>
      <c r="O906" s="177"/>
      <c r="P906" s="177"/>
      <c r="Q906" s="177"/>
      <c r="R906" s="177"/>
      <c r="S906" s="107"/>
      <c r="T906" s="521">
        <f t="shared" si="46"/>
        <v>0</v>
      </c>
      <c r="U906" s="177"/>
      <c r="V906" s="177"/>
      <c r="W906" s="177"/>
      <c r="X906" s="177"/>
      <c r="Y906" s="177"/>
      <c r="Z906" s="177"/>
      <c r="AA906" s="177"/>
      <c r="AB906" s="177"/>
      <c r="AC906" s="177"/>
      <c r="AD906" s="177"/>
      <c r="AE906" s="177"/>
      <c r="AF906" s="107"/>
      <c r="AG906" s="444">
        <f t="shared" si="47"/>
        <v>0</v>
      </c>
      <c r="AH906" s="177"/>
      <c r="AI906" s="177"/>
      <c r="AJ906" s="177"/>
      <c r="AK906" s="177"/>
      <c r="AL906" s="177"/>
      <c r="AM906" s="177"/>
      <c r="AN906" s="177"/>
      <c r="AO906" s="177"/>
      <c r="AP906" s="177"/>
      <c r="AQ906" s="177"/>
      <c r="AR906" s="177"/>
      <c r="AS906" s="107"/>
      <c r="AT906" s="444">
        <f t="shared" si="45"/>
        <v>0</v>
      </c>
      <c r="AU906" s="177"/>
      <c r="AV906" s="177"/>
      <c r="AW906" s="177"/>
      <c r="AX906" s="177"/>
      <c r="AY906" s="177"/>
      <c r="AZ906" s="177"/>
      <c r="BA906" s="177"/>
      <c r="BB906" s="177"/>
      <c r="BC906" s="177"/>
      <c r="BD906" s="177"/>
      <c r="BE906" s="228"/>
      <c r="BF906" s="237"/>
      <c r="BG906" s="229"/>
      <c r="BH906" s="229"/>
      <c r="BI906" s="108"/>
    </row>
    <row r="907" spans="1:61" ht="15">
      <c r="A907" s="177"/>
      <c r="B907" s="177"/>
      <c r="C907" s="177"/>
      <c r="D907" s="177"/>
      <c r="E907" s="177"/>
      <c r="F907" s="177"/>
      <c r="G907" s="177"/>
      <c r="H907" s="177"/>
      <c r="I907" s="177"/>
      <c r="J907" s="177"/>
      <c r="K907" s="177"/>
      <c r="L907" s="177"/>
      <c r="M907" s="177"/>
      <c r="N907" s="177"/>
      <c r="O907" s="177"/>
      <c r="P907" s="177"/>
      <c r="Q907" s="177"/>
      <c r="R907" s="177"/>
      <c r="S907" s="107"/>
      <c r="T907" s="521">
        <f t="shared" si="46"/>
        <v>0</v>
      </c>
      <c r="U907" s="177"/>
      <c r="V907" s="177"/>
      <c r="W907" s="177"/>
      <c r="X907" s="177"/>
      <c r="Y907" s="177"/>
      <c r="Z907" s="177"/>
      <c r="AA907" s="177"/>
      <c r="AB907" s="177"/>
      <c r="AC907" s="177"/>
      <c r="AD907" s="177"/>
      <c r="AE907" s="177"/>
      <c r="AF907" s="107"/>
      <c r="AG907" s="444">
        <f t="shared" si="47"/>
        <v>0</v>
      </c>
      <c r="AH907" s="177"/>
      <c r="AI907" s="177"/>
      <c r="AJ907" s="177"/>
      <c r="AK907" s="177"/>
      <c r="AL907" s="177"/>
      <c r="AM907" s="177"/>
      <c r="AN907" s="177"/>
      <c r="AO907" s="177"/>
      <c r="AP907" s="177"/>
      <c r="AQ907" s="177"/>
      <c r="AR907" s="177"/>
      <c r="AS907" s="107"/>
      <c r="AT907" s="444">
        <f t="shared" si="45"/>
        <v>0</v>
      </c>
      <c r="AU907" s="177"/>
      <c r="AV907" s="177"/>
      <c r="AW907" s="177"/>
      <c r="AX907" s="177"/>
      <c r="AY907" s="177"/>
      <c r="AZ907" s="177"/>
      <c r="BA907" s="177"/>
      <c r="BB907" s="177"/>
      <c r="BC907" s="177"/>
      <c r="BD907" s="177"/>
      <c r="BE907" s="228"/>
      <c r="BF907" s="237"/>
      <c r="BG907" s="229"/>
      <c r="BH907" s="229"/>
      <c r="BI907" s="108"/>
    </row>
    <row r="908" spans="1:61" ht="15">
      <c r="A908" s="177"/>
      <c r="B908" s="177"/>
      <c r="C908" s="177"/>
      <c r="D908" s="177"/>
      <c r="E908" s="177"/>
      <c r="F908" s="177"/>
      <c r="G908" s="177"/>
      <c r="H908" s="177"/>
      <c r="I908" s="177"/>
      <c r="J908" s="177"/>
      <c r="K908" s="177"/>
      <c r="L908" s="177"/>
      <c r="M908" s="177"/>
      <c r="N908" s="177"/>
      <c r="O908" s="177"/>
      <c r="P908" s="177"/>
      <c r="Q908" s="177"/>
      <c r="R908" s="177"/>
      <c r="S908" s="107"/>
      <c r="T908" s="521">
        <f t="shared" si="46"/>
        <v>0</v>
      </c>
      <c r="U908" s="177"/>
      <c r="V908" s="177"/>
      <c r="W908" s="177"/>
      <c r="X908" s="177"/>
      <c r="Y908" s="177"/>
      <c r="Z908" s="177"/>
      <c r="AA908" s="177"/>
      <c r="AB908" s="177"/>
      <c r="AC908" s="177"/>
      <c r="AD908" s="177"/>
      <c r="AE908" s="177"/>
      <c r="AF908" s="107"/>
      <c r="AG908" s="444">
        <f t="shared" si="47"/>
        <v>0</v>
      </c>
      <c r="AH908" s="177"/>
      <c r="AI908" s="177"/>
      <c r="AJ908" s="177"/>
      <c r="AK908" s="177"/>
      <c r="AL908" s="177"/>
      <c r="AM908" s="177"/>
      <c r="AN908" s="177"/>
      <c r="AO908" s="177"/>
      <c r="AP908" s="177"/>
      <c r="AQ908" s="177"/>
      <c r="AR908" s="177"/>
      <c r="AS908" s="107"/>
      <c r="AT908" s="444">
        <f t="shared" si="45"/>
        <v>0</v>
      </c>
      <c r="AU908" s="177"/>
      <c r="AV908" s="177"/>
      <c r="AW908" s="177"/>
      <c r="AX908" s="177"/>
      <c r="AY908" s="177"/>
      <c r="AZ908" s="177"/>
      <c r="BA908" s="177"/>
      <c r="BB908" s="177"/>
      <c r="BC908" s="177"/>
      <c r="BD908" s="177"/>
      <c r="BE908" s="228"/>
      <c r="BF908" s="237"/>
      <c r="BG908" s="229"/>
      <c r="BH908" s="229"/>
      <c r="BI908" s="108"/>
    </row>
    <row r="909" spans="1:61" ht="15">
      <c r="A909" s="177"/>
      <c r="B909" s="177"/>
      <c r="C909" s="177"/>
      <c r="D909" s="177"/>
      <c r="E909" s="177"/>
      <c r="F909" s="177"/>
      <c r="G909" s="177"/>
      <c r="H909" s="177"/>
      <c r="I909" s="177"/>
      <c r="J909" s="177"/>
      <c r="K909" s="177"/>
      <c r="L909" s="177"/>
      <c r="M909" s="177"/>
      <c r="N909" s="177"/>
      <c r="O909" s="177"/>
      <c r="P909" s="177"/>
      <c r="Q909" s="177"/>
      <c r="R909" s="177"/>
      <c r="S909" s="107"/>
      <c r="T909" s="521">
        <f t="shared" si="46"/>
        <v>0</v>
      </c>
      <c r="U909" s="177"/>
      <c r="V909" s="177"/>
      <c r="W909" s="177"/>
      <c r="X909" s="177"/>
      <c r="Y909" s="177"/>
      <c r="Z909" s="177"/>
      <c r="AA909" s="177"/>
      <c r="AB909" s="177"/>
      <c r="AC909" s="177"/>
      <c r="AD909" s="177"/>
      <c r="AE909" s="177"/>
      <c r="AF909" s="107"/>
      <c r="AG909" s="444">
        <f t="shared" si="47"/>
        <v>0</v>
      </c>
      <c r="AH909" s="177"/>
      <c r="AI909" s="177"/>
      <c r="AJ909" s="177"/>
      <c r="AK909" s="177"/>
      <c r="AL909" s="177"/>
      <c r="AM909" s="177"/>
      <c r="AN909" s="177"/>
      <c r="AO909" s="177"/>
      <c r="AP909" s="177"/>
      <c r="AQ909" s="177"/>
      <c r="AR909" s="177"/>
      <c r="AS909" s="107"/>
      <c r="AT909" s="444">
        <f t="shared" si="45"/>
        <v>0</v>
      </c>
      <c r="AU909" s="177"/>
      <c r="AV909" s="177"/>
      <c r="AW909" s="177"/>
      <c r="AX909" s="177"/>
      <c r="AY909" s="177"/>
      <c r="AZ909" s="177"/>
      <c r="BA909" s="177"/>
      <c r="BB909" s="177"/>
      <c r="BC909" s="177"/>
      <c r="BD909" s="177"/>
      <c r="BE909" s="228"/>
      <c r="BF909" s="237"/>
      <c r="BG909" s="229"/>
      <c r="BH909" s="229"/>
      <c r="BI909" s="108"/>
    </row>
    <row r="910" spans="1:61" ht="15">
      <c r="A910" s="177"/>
      <c r="B910" s="177"/>
      <c r="C910" s="177"/>
      <c r="D910" s="177"/>
      <c r="E910" s="177"/>
      <c r="F910" s="177"/>
      <c r="G910" s="177"/>
      <c r="H910" s="177"/>
      <c r="I910" s="177"/>
      <c r="J910" s="177"/>
      <c r="K910" s="177"/>
      <c r="L910" s="177"/>
      <c r="M910" s="177"/>
      <c r="N910" s="177"/>
      <c r="O910" s="177"/>
      <c r="P910" s="177"/>
      <c r="Q910" s="177"/>
      <c r="R910" s="177"/>
      <c r="S910" s="107"/>
      <c r="T910" s="521">
        <f t="shared" si="46"/>
        <v>0</v>
      </c>
      <c r="U910" s="177"/>
      <c r="V910" s="177"/>
      <c r="W910" s="177"/>
      <c r="X910" s="177"/>
      <c r="Y910" s="177"/>
      <c r="Z910" s="177"/>
      <c r="AA910" s="177"/>
      <c r="AB910" s="177"/>
      <c r="AC910" s="177"/>
      <c r="AD910" s="177"/>
      <c r="AE910" s="177"/>
      <c r="AF910" s="107"/>
      <c r="AG910" s="444">
        <f t="shared" si="47"/>
        <v>0</v>
      </c>
      <c r="AH910" s="177"/>
      <c r="AI910" s="177"/>
      <c r="AJ910" s="177"/>
      <c r="AK910" s="177"/>
      <c r="AL910" s="177"/>
      <c r="AM910" s="177"/>
      <c r="AN910" s="177"/>
      <c r="AO910" s="177"/>
      <c r="AP910" s="177"/>
      <c r="AQ910" s="177"/>
      <c r="AR910" s="177"/>
      <c r="AS910" s="107"/>
      <c r="AT910" s="444">
        <f t="shared" si="45"/>
        <v>0</v>
      </c>
      <c r="AU910" s="177"/>
      <c r="AV910" s="177"/>
      <c r="AW910" s="177"/>
      <c r="AX910" s="177"/>
      <c r="AY910" s="177"/>
      <c r="AZ910" s="177"/>
      <c r="BA910" s="177"/>
      <c r="BB910" s="177"/>
      <c r="BC910" s="177"/>
      <c r="BD910" s="177"/>
      <c r="BE910" s="228"/>
      <c r="BF910" s="237"/>
      <c r="BG910" s="229"/>
      <c r="BH910" s="229"/>
      <c r="BI910" s="108"/>
    </row>
    <row r="911" spans="1:61" ht="15">
      <c r="A911" s="177"/>
      <c r="B911" s="177"/>
      <c r="C911" s="177"/>
      <c r="D911" s="177"/>
      <c r="E911" s="177"/>
      <c r="F911" s="177"/>
      <c r="G911" s="177"/>
      <c r="H911" s="177"/>
      <c r="I911" s="177"/>
      <c r="J911" s="177"/>
      <c r="K911" s="177"/>
      <c r="L911" s="177"/>
      <c r="M911" s="177"/>
      <c r="N911" s="177"/>
      <c r="O911" s="177"/>
      <c r="P911" s="177"/>
      <c r="Q911" s="177"/>
      <c r="R911" s="177"/>
      <c r="S911" s="107"/>
      <c r="T911" s="521">
        <f t="shared" si="46"/>
        <v>0</v>
      </c>
      <c r="U911" s="177"/>
      <c r="V911" s="177"/>
      <c r="W911" s="177"/>
      <c r="X911" s="177"/>
      <c r="Y911" s="177"/>
      <c r="Z911" s="177"/>
      <c r="AA911" s="177"/>
      <c r="AB911" s="177"/>
      <c r="AC911" s="177"/>
      <c r="AD911" s="177"/>
      <c r="AE911" s="177"/>
      <c r="AF911" s="107"/>
      <c r="AG911" s="444">
        <f t="shared" si="47"/>
        <v>0</v>
      </c>
      <c r="AH911" s="177"/>
      <c r="AI911" s="177"/>
      <c r="AJ911" s="177"/>
      <c r="AK911" s="177"/>
      <c r="AL911" s="177"/>
      <c r="AM911" s="177"/>
      <c r="AN911" s="177"/>
      <c r="AO911" s="177"/>
      <c r="AP911" s="177"/>
      <c r="AQ911" s="177"/>
      <c r="AR911" s="177"/>
      <c r="AS911" s="107"/>
      <c r="AT911" s="444">
        <f t="shared" si="45"/>
        <v>0</v>
      </c>
      <c r="AU911" s="177"/>
      <c r="AV911" s="177"/>
      <c r="AW911" s="177"/>
      <c r="AX911" s="177"/>
      <c r="AY911" s="177"/>
      <c r="AZ911" s="177"/>
      <c r="BA911" s="177"/>
      <c r="BB911" s="177"/>
      <c r="BC911" s="177"/>
      <c r="BD911" s="177"/>
      <c r="BE911" s="228"/>
      <c r="BF911" s="237"/>
      <c r="BG911" s="229"/>
      <c r="BH911" s="229"/>
      <c r="BI911" s="108"/>
    </row>
    <row r="912" spans="1:61" ht="15">
      <c r="A912" s="177"/>
      <c r="B912" s="177"/>
      <c r="C912" s="177"/>
      <c r="D912" s="177"/>
      <c r="E912" s="177"/>
      <c r="F912" s="177"/>
      <c r="G912" s="177"/>
      <c r="H912" s="177"/>
      <c r="I912" s="177"/>
      <c r="J912" s="177"/>
      <c r="K912" s="177"/>
      <c r="L912" s="177"/>
      <c r="M912" s="177"/>
      <c r="N912" s="177"/>
      <c r="O912" s="177"/>
      <c r="P912" s="177"/>
      <c r="Q912" s="177"/>
      <c r="R912" s="177"/>
      <c r="S912" s="107"/>
      <c r="T912" s="521">
        <f t="shared" si="46"/>
        <v>0</v>
      </c>
      <c r="U912" s="177"/>
      <c r="V912" s="177"/>
      <c r="W912" s="177"/>
      <c r="X912" s="177"/>
      <c r="Y912" s="177"/>
      <c r="Z912" s="177"/>
      <c r="AA912" s="177"/>
      <c r="AB912" s="177"/>
      <c r="AC912" s="177"/>
      <c r="AD912" s="177"/>
      <c r="AE912" s="177"/>
      <c r="AF912" s="107"/>
      <c r="AG912" s="444">
        <f t="shared" si="47"/>
        <v>0</v>
      </c>
      <c r="AH912" s="177"/>
      <c r="AI912" s="177"/>
      <c r="AJ912" s="177"/>
      <c r="AK912" s="177"/>
      <c r="AL912" s="177"/>
      <c r="AM912" s="177"/>
      <c r="AN912" s="177"/>
      <c r="AO912" s="177"/>
      <c r="AP912" s="177"/>
      <c r="AQ912" s="177"/>
      <c r="AR912" s="177"/>
      <c r="AS912" s="107"/>
      <c r="AT912" s="444">
        <f t="shared" si="45"/>
        <v>0</v>
      </c>
      <c r="AU912" s="177"/>
      <c r="AV912" s="177"/>
      <c r="AW912" s="177"/>
      <c r="AX912" s="177"/>
      <c r="AY912" s="177"/>
      <c r="AZ912" s="177"/>
      <c r="BA912" s="177"/>
      <c r="BB912" s="177"/>
      <c r="BC912" s="177"/>
      <c r="BD912" s="177"/>
      <c r="BE912" s="228"/>
      <c r="BF912" s="237"/>
      <c r="BG912" s="229"/>
      <c r="BH912" s="229"/>
      <c r="BI912" s="108"/>
    </row>
    <row r="913" spans="1:61" ht="15">
      <c r="A913" s="177"/>
      <c r="B913" s="177"/>
      <c r="C913" s="177"/>
      <c r="D913" s="177"/>
      <c r="E913" s="177"/>
      <c r="F913" s="177"/>
      <c r="G913" s="177"/>
      <c r="H913" s="177"/>
      <c r="I913" s="177"/>
      <c r="J913" s="177"/>
      <c r="K913" s="177"/>
      <c r="L913" s="177"/>
      <c r="M913" s="177"/>
      <c r="N913" s="177"/>
      <c r="O913" s="177"/>
      <c r="P913" s="177"/>
      <c r="Q913" s="177"/>
      <c r="R913" s="177"/>
      <c r="S913" s="107"/>
      <c r="T913" s="521">
        <f t="shared" si="46"/>
        <v>0</v>
      </c>
      <c r="U913" s="177"/>
      <c r="V913" s="177"/>
      <c r="W913" s="177"/>
      <c r="X913" s="177"/>
      <c r="Y913" s="177"/>
      <c r="Z913" s="177"/>
      <c r="AA913" s="177"/>
      <c r="AB913" s="177"/>
      <c r="AC913" s="177"/>
      <c r="AD913" s="177"/>
      <c r="AE913" s="177"/>
      <c r="AF913" s="107"/>
      <c r="AG913" s="444">
        <f t="shared" si="47"/>
        <v>0</v>
      </c>
      <c r="AH913" s="177"/>
      <c r="AI913" s="177"/>
      <c r="AJ913" s="177"/>
      <c r="AK913" s="177"/>
      <c r="AL913" s="177"/>
      <c r="AM913" s="177"/>
      <c r="AN913" s="177"/>
      <c r="AO913" s="177"/>
      <c r="AP913" s="177"/>
      <c r="AQ913" s="177"/>
      <c r="AR913" s="177"/>
      <c r="AS913" s="107"/>
      <c r="AT913" s="444">
        <f t="shared" si="45"/>
        <v>0</v>
      </c>
      <c r="AU913" s="177"/>
      <c r="AV913" s="177"/>
      <c r="AW913" s="177"/>
      <c r="AX913" s="177"/>
      <c r="AY913" s="177"/>
      <c r="AZ913" s="177"/>
      <c r="BA913" s="177"/>
      <c r="BB913" s="177"/>
      <c r="BC913" s="177"/>
      <c r="BD913" s="177"/>
      <c r="BE913" s="228"/>
      <c r="BF913" s="237"/>
      <c r="BG913" s="229"/>
      <c r="BH913" s="229"/>
      <c r="BI913" s="108"/>
    </row>
    <row r="914" spans="1:61" ht="15">
      <c r="A914" s="177"/>
      <c r="B914" s="177"/>
      <c r="C914" s="177"/>
      <c r="D914" s="177"/>
      <c r="E914" s="177"/>
      <c r="F914" s="177"/>
      <c r="G914" s="177"/>
      <c r="H914" s="177"/>
      <c r="I914" s="177"/>
      <c r="J914" s="177"/>
      <c r="K914" s="177"/>
      <c r="L914" s="177"/>
      <c r="M914" s="177"/>
      <c r="N914" s="177"/>
      <c r="O914" s="177"/>
      <c r="P914" s="177"/>
      <c r="Q914" s="177"/>
      <c r="R914" s="177"/>
      <c r="S914" s="107"/>
      <c r="T914" s="521">
        <f t="shared" si="46"/>
        <v>0</v>
      </c>
      <c r="U914" s="177"/>
      <c r="V914" s="177"/>
      <c r="W914" s="177"/>
      <c r="X914" s="177"/>
      <c r="Y914" s="177"/>
      <c r="Z914" s="177"/>
      <c r="AA914" s="177"/>
      <c r="AB914" s="177"/>
      <c r="AC914" s="177"/>
      <c r="AD914" s="177"/>
      <c r="AE914" s="177"/>
      <c r="AF914" s="107"/>
      <c r="AG914" s="444">
        <f t="shared" si="47"/>
        <v>0</v>
      </c>
      <c r="AH914" s="177"/>
      <c r="AI914" s="177"/>
      <c r="AJ914" s="177"/>
      <c r="AK914" s="177"/>
      <c r="AL914" s="177"/>
      <c r="AM914" s="177"/>
      <c r="AN914" s="177"/>
      <c r="AO914" s="177"/>
      <c r="AP914" s="177"/>
      <c r="AQ914" s="177"/>
      <c r="AR914" s="177"/>
      <c r="AS914" s="107"/>
      <c r="AT914" s="444">
        <f t="shared" si="45"/>
        <v>0</v>
      </c>
      <c r="AU914" s="177"/>
      <c r="AV914" s="177"/>
      <c r="AW914" s="177"/>
      <c r="AX914" s="177"/>
      <c r="AY914" s="177"/>
      <c r="AZ914" s="177"/>
      <c r="BA914" s="177"/>
      <c r="BB914" s="177"/>
      <c r="BC914" s="177"/>
      <c r="BD914" s="177"/>
      <c r="BE914" s="228"/>
      <c r="BF914" s="237"/>
      <c r="BG914" s="229"/>
      <c r="BH914" s="229"/>
      <c r="BI914" s="108"/>
    </row>
    <row r="915" spans="1:61" ht="15">
      <c r="A915" s="177"/>
      <c r="B915" s="177"/>
      <c r="C915" s="177"/>
      <c r="D915" s="177"/>
      <c r="E915" s="177"/>
      <c r="F915" s="177"/>
      <c r="G915" s="177"/>
      <c r="H915" s="177"/>
      <c r="I915" s="177"/>
      <c r="J915" s="177"/>
      <c r="K915" s="177"/>
      <c r="L915" s="177"/>
      <c r="M915" s="177"/>
      <c r="N915" s="177"/>
      <c r="O915" s="177"/>
      <c r="P915" s="177"/>
      <c r="Q915" s="177"/>
      <c r="R915" s="177"/>
      <c r="S915" s="107"/>
      <c r="T915" s="521">
        <f t="shared" si="46"/>
        <v>0</v>
      </c>
      <c r="U915" s="177"/>
      <c r="V915" s="177"/>
      <c r="W915" s="177"/>
      <c r="X915" s="177"/>
      <c r="Y915" s="177"/>
      <c r="Z915" s="177"/>
      <c r="AA915" s="177"/>
      <c r="AB915" s="177"/>
      <c r="AC915" s="177"/>
      <c r="AD915" s="177"/>
      <c r="AE915" s="177"/>
      <c r="AF915" s="107"/>
      <c r="AG915" s="444">
        <f t="shared" si="47"/>
        <v>0</v>
      </c>
      <c r="AH915" s="177"/>
      <c r="AI915" s="177"/>
      <c r="AJ915" s="177"/>
      <c r="AK915" s="177"/>
      <c r="AL915" s="177"/>
      <c r="AM915" s="177"/>
      <c r="AN915" s="177"/>
      <c r="AO915" s="177"/>
      <c r="AP915" s="177"/>
      <c r="AQ915" s="177"/>
      <c r="AR915" s="177"/>
      <c r="AS915" s="107"/>
      <c r="AT915" s="444">
        <f t="shared" si="45"/>
        <v>0</v>
      </c>
      <c r="AU915" s="177"/>
      <c r="AV915" s="177"/>
      <c r="AW915" s="177"/>
      <c r="AX915" s="177"/>
      <c r="AY915" s="177"/>
      <c r="AZ915" s="177"/>
      <c r="BA915" s="177"/>
      <c r="BB915" s="177"/>
      <c r="BC915" s="177"/>
      <c r="BD915" s="177"/>
      <c r="BE915" s="228"/>
      <c r="BF915" s="237"/>
      <c r="BG915" s="229"/>
      <c r="BH915" s="229"/>
      <c r="BI915" s="108"/>
    </row>
    <row r="916" spans="1:61" ht="15">
      <c r="A916" s="177"/>
      <c r="B916" s="177"/>
      <c r="C916" s="177"/>
      <c r="D916" s="177"/>
      <c r="E916" s="177"/>
      <c r="F916" s="177"/>
      <c r="G916" s="177"/>
      <c r="H916" s="177"/>
      <c r="I916" s="177"/>
      <c r="J916" s="177"/>
      <c r="K916" s="177"/>
      <c r="L916" s="177"/>
      <c r="M916" s="177"/>
      <c r="N916" s="177"/>
      <c r="O916" s="177"/>
      <c r="P916" s="177"/>
      <c r="Q916" s="177"/>
      <c r="R916" s="177"/>
      <c r="S916" s="107"/>
      <c r="T916" s="521">
        <f t="shared" si="46"/>
        <v>0</v>
      </c>
      <c r="U916" s="177"/>
      <c r="V916" s="177"/>
      <c r="W916" s="177"/>
      <c r="X916" s="177"/>
      <c r="Y916" s="177"/>
      <c r="Z916" s="177"/>
      <c r="AA916" s="177"/>
      <c r="AB916" s="177"/>
      <c r="AC916" s="177"/>
      <c r="AD916" s="177"/>
      <c r="AE916" s="177"/>
      <c r="AF916" s="107"/>
      <c r="AG916" s="444">
        <f t="shared" si="47"/>
        <v>0</v>
      </c>
      <c r="AH916" s="177"/>
      <c r="AI916" s="177"/>
      <c r="AJ916" s="177"/>
      <c r="AK916" s="177"/>
      <c r="AL916" s="177"/>
      <c r="AM916" s="177"/>
      <c r="AN916" s="177"/>
      <c r="AO916" s="177"/>
      <c r="AP916" s="177"/>
      <c r="AQ916" s="177"/>
      <c r="AR916" s="177"/>
      <c r="AS916" s="107"/>
      <c r="AT916" s="444">
        <f t="shared" si="45"/>
        <v>0</v>
      </c>
      <c r="AU916" s="177"/>
      <c r="AV916" s="177"/>
      <c r="AW916" s="177"/>
      <c r="AX916" s="177"/>
      <c r="AY916" s="177"/>
      <c r="AZ916" s="177"/>
      <c r="BA916" s="177"/>
      <c r="BB916" s="177"/>
      <c r="BC916" s="177"/>
      <c r="BD916" s="177"/>
      <c r="BE916" s="228"/>
      <c r="BF916" s="237"/>
      <c r="BG916" s="229"/>
      <c r="BH916" s="229"/>
      <c r="BI916" s="108"/>
    </row>
    <row r="917" spans="1:61" ht="15">
      <c r="A917" s="177"/>
      <c r="B917" s="177"/>
      <c r="C917" s="177"/>
      <c r="D917" s="177"/>
      <c r="E917" s="177"/>
      <c r="F917" s="177"/>
      <c r="G917" s="177"/>
      <c r="H917" s="177"/>
      <c r="I917" s="177"/>
      <c r="J917" s="177"/>
      <c r="K917" s="177"/>
      <c r="L917" s="177"/>
      <c r="M917" s="177"/>
      <c r="N917" s="177"/>
      <c r="O917" s="177"/>
      <c r="P917" s="177"/>
      <c r="Q917" s="177"/>
      <c r="R917" s="177"/>
      <c r="S917" s="107"/>
      <c r="T917" s="521">
        <f t="shared" si="46"/>
        <v>0</v>
      </c>
      <c r="U917" s="177"/>
      <c r="V917" s="177"/>
      <c r="W917" s="177"/>
      <c r="X917" s="177"/>
      <c r="Y917" s="177"/>
      <c r="Z917" s="177"/>
      <c r="AA917" s="177"/>
      <c r="AB917" s="177"/>
      <c r="AC917" s="177"/>
      <c r="AD917" s="177"/>
      <c r="AE917" s="177"/>
      <c r="AF917" s="107"/>
      <c r="AG917" s="444">
        <f t="shared" si="47"/>
        <v>0</v>
      </c>
      <c r="AH917" s="177"/>
      <c r="AI917" s="177"/>
      <c r="AJ917" s="177"/>
      <c r="AK917" s="177"/>
      <c r="AL917" s="177"/>
      <c r="AM917" s="177"/>
      <c r="AN917" s="177"/>
      <c r="AO917" s="177"/>
      <c r="AP917" s="177"/>
      <c r="AQ917" s="177"/>
      <c r="AR917" s="177"/>
      <c r="AS917" s="107"/>
      <c r="AT917" s="444">
        <f t="shared" si="45"/>
        <v>0</v>
      </c>
      <c r="AU917" s="177"/>
      <c r="AV917" s="177"/>
      <c r="AW917" s="177"/>
      <c r="AX917" s="177"/>
      <c r="AY917" s="177"/>
      <c r="AZ917" s="177"/>
      <c r="BA917" s="177"/>
      <c r="BB917" s="177"/>
      <c r="BC917" s="177"/>
      <c r="BD917" s="177"/>
      <c r="BE917" s="228"/>
      <c r="BF917" s="237"/>
      <c r="BG917" s="229"/>
      <c r="BH917" s="229"/>
      <c r="BI917" s="108"/>
    </row>
    <row r="918" spans="1:61" ht="15">
      <c r="A918" s="177"/>
      <c r="B918" s="177"/>
      <c r="C918" s="177"/>
      <c r="D918" s="177"/>
      <c r="E918" s="177"/>
      <c r="F918" s="177"/>
      <c r="G918" s="177"/>
      <c r="H918" s="177"/>
      <c r="I918" s="177"/>
      <c r="J918" s="177"/>
      <c r="K918" s="177"/>
      <c r="L918" s="177"/>
      <c r="M918" s="177"/>
      <c r="N918" s="177"/>
      <c r="O918" s="177"/>
      <c r="P918" s="177"/>
      <c r="Q918" s="177"/>
      <c r="R918" s="177"/>
      <c r="S918" s="107"/>
      <c r="T918" s="521">
        <f t="shared" si="46"/>
        <v>0</v>
      </c>
      <c r="U918" s="177"/>
      <c r="V918" s="177"/>
      <c r="W918" s="177"/>
      <c r="X918" s="177"/>
      <c r="Y918" s="177"/>
      <c r="Z918" s="177"/>
      <c r="AA918" s="177"/>
      <c r="AB918" s="177"/>
      <c r="AC918" s="177"/>
      <c r="AD918" s="177"/>
      <c r="AE918" s="177"/>
      <c r="AF918" s="107"/>
      <c r="AG918" s="444">
        <f t="shared" si="47"/>
        <v>0</v>
      </c>
      <c r="AH918" s="177"/>
      <c r="AI918" s="177"/>
      <c r="AJ918" s="177"/>
      <c r="AK918" s="177"/>
      <c r="AL918" s="177"/>
      <c r="AM918" s="177"/>
      <c r="AN918" s="177"/>
      <c r="AO918" s="177"/>
      <c r="AP918" s="177"/>
      <c r="AQ918" s="177"/>
      <c r="AR918" s="177"/>
      <c r="AS918" s="107"/>
      <c r="AT918" s="444">
        <f t="shared" si="45"/>
        <v>0</v>
      </c>
      <c r="AU918" s="177"/>
      <c r="AV918" s="177"/>
      <c r="AW918" s="177"/>
      <c r="AX918" s="177"/>
      <c r="AY918" s="177"/>
      <c r="AZ918" s="177"/>
      <c r="BA918" s="177"/>
      <c r="BB918" s="177"/>
      <c r="BC918" s="177"/>
      <c r="BD918" s="177"/>
      <c r="BE918" s="228"/>
      <c r="BF918" s="237"/>
      <c r="BG918" s="229"/>
      <c r="BH918" s="229"/>
      <c r="BI918" s="108"/>
    </row>
    <row r="919" spans="1:61" ht="15">
      <c r="A919" s="177"/>
      <c r="B919" s="177"/>
      <c r="C919" s="177"/>
      <c r="D919" s="177"/>
      <c r="E919" s="177"/>
      <c r="F919" s="177"/>
      <c r="G919" s="177"/>
      <c r="H919" s="177"/>
      <c r="I919" s="177"/>
      <c r="J919" s="177"/>
      <c r="K919" s="177"/>
      <c r="L919" s="177"/>
      <c r="M919" s="177"/>
      <c r="N919" s="177"/>
      <c r="O919" s="177"/>
      <c r="P919" s="177"/>
      <c r="Q919" s="177"/>
      <c r="R919" s="177"/>
      <c r="S919" s="107"/>
      <c r="T919" s="521">
        <f t="shared" si="46"/>
        <v>0</v>
      </c>
      <c r="U919" s="177"/>
      <c r="V919" s="177"/>
      <c r="W919" s="177"/>
      <c r="X919" s="177"/>
      <c r="Y919" s="177"/>
      <c r="Z919" s="177"/>
      <c r="AA919" s="177"/>
      <c r="AB919" s="177"/>
      <c r="AC919" s="177"/>
      <c r="AD919" s="177"/>
      <c r="AE919" s="177"/>
      <c r="AF919" s="107"/>
      <c r="AG919" s="444">
        <f t="shared" si="47"/>
        <v>0</v>
      </c>
      <c r="AH919" s="177"/>
      <c r="AI919" s="177"/>
      <c r="AJ919" s="177"/>
      <c r="AK919" s="177"/>
      <c r="AL919" s="177"/>
      <c r="AM919" s="177"/>
      <c r="AN919" s="177"/>
      <c r="AO919" s="177"/>
      <c r="AP919" s="177"/>
      <c r="AQ919" s="177"/>
      <c r="AR919" s="177"/>
      <c r="AS919" s="107"/>
      <c r="AT919" s="444">
        <f t="shared" si="45"/>
        <v>0</v>
      </c>
      <c r="AU919" s="177"/>
      <c r="AV919" s="177"/>
      <c r="AW919" s="177"/>
      <c r="AX919" s="177"/>
      <c r="AY919" s="177"/>
      <c r="AZ919" s="177"/>
      <c r="BA919" s="177"/>
      <c r="BB919" s="177"/>
      <c r="BC919" s="177"/>
      <c r="BD919" s="177"/>
      <c r="BE919" s="228"/>
      <c r="BF919" s="237"/>
      <c r="BG919" s="229"/>
      <c r="BH919" s="229"/>
      <c r="BI919" s="108"/>
    </row>
    <row r="920" spans="1:61" ht="15">
      <c r="A920" s="177"/>
      <c r="B920" s="177"/>
      <c r="C920" s="177"/>
      <c r="D920" s="177"/>
      <c r="E920" s="177"/>
      <c r="F920" s="177"/>
      <c r="G920" s="177"/>
      <c r="H920" s="177"/>
      <c r="I920" s="177"/>
      <c r="J920" s="177"/>
      <c r="K920" s="177"/>
      <c r="L920" s="177"/>
      <c r="M920" s="177"/>
      <c r="N920" s="177"/>
      <c r="O920" s="177"/>
      <c r="P920" s="177"/>
      <c r="Q920" s="177"/>
      <c r="R920" s="177"/>
      <c r="S920" s="107"/>
      <c r="T920" s="521">
        <f t="shared" si="46"/>
        <v>0</v>
      </c>
      <c r="U920" s="177"/>
      <c r="V920" s="177"/>
      <c r="W920" s="177"/>
      <c r="X920" s="177"/>
      <c r="Y920" s="177"/>
      <c r="Z920" s="177"/>
      <c r="AA920" s="177"/>
      <c r="AB920" s="177"/>
      <c r="AC920" s="177"/>
      <c r="AD920" s="177"/>
      <c r="AE920" s="177"/>
      <c r="AF920" s="107"/>
      <c r="AG920" s="444">
        <f t="shared" si="47"/>
        <v>0</v>
      </c>
      <c r="AH920" s="177"/>
      <c r="AI920" s="177"/>
      <c r="AJ920" s="177"/>
      <c r="AK920" s="177"/>
      <c r="AL920" s="177"/>
      <c r="AM920" s="177"/>
      <c r="AN920" s="177"/>
      <c r="AO920" s="177"/>
      <c r="AP920" s="177"/>
      <c r="AQ920" s="177"/>
      <c r="AR920" s="177"/>
      <c r="AS920" s="107"/>
      <c r="AT920" s="444">
        <f t="shared" si="45"/>
        <v>0</v>
      </c>
      <c r="AU920" s="177"/>
      <c r="AV920" s="177"/>
      <c r="AW920" s="177"/>
      <c r="AX920" s="177"/>
      <c r="AY920" s="177"/>
      <c r="AZ920" s="177"/>
      <c r="BA920" s="177"/>
      <c r="BB920" s="177"/>
      <c r="BC920" s="177"/>
      <c r="BD920" s="177"/>
      <c r="BE920" s="228"/>
      <c r="BF920" s="237"/>
      <c r="BG920" s="229"/>
      <c r="BH920" s="229"/>
      <c r="BI920" s="108"/>
    </row>
    <row r="921" spans="1:61" ht="15">
      <c r="A921" s="177"/>
      <c r="B921" s="177"/>
      <c r="C921" s="177"/>
      <c r="D921" s="177"/>
      <c r="E921" s="177"/>
      <c r="F921" s="177"/>
      <c r="G921" s="177"/>
      <c r="H921" s="177"/>
      <c r="I921" s="177"/>
      <c r="J921" s="177"/>
      <c r="K921" s="177"/>
      <c r="L921" s="177"/>
      <c r="M921" s="177"/>
      <c r="N921" s="177"/>
      <c r="O921" s="177"/>
      <c r="P921" s="177"/>
      <c r="Q921" s="177"/>
      <c r="R921" s="177"/>
      <c r="S921" s="107"/>
      <c r="T921" s="521">
        <f t="shared" si="46"/>
        <v>0</v>
      </c>
      <c r="U921" s="177"/>
      <c r="V921" s="177"/>
      <c r="W921" s="177"/>
      <c r="X921" s="177"/>
      <c r="Y921" s="177"/>
      <c r="Z921" s="177"/>
      <c r="AA921" s="177"/>
      <c r="AB921" s="177"/>
      <c r="AC921" s="177"/>
      <c r="AD921" s="177"/>
      <c r="AE921" s="177"/>
      <c r="AF921" s="107"/>
      <c r="AG921" s="444">
        <f t="shared" si="47"/>
        <v>0</v>
      </c>
      <c r="AH921" s="177"/>
      <c r="AI921" s="177"/>
      <c r="AJ921" s="177"/>
      <c r="AK921" s="177"/>
      <c r="AL921" s="177"/>
      <c r="AM921" s="177"/>
      <c r="AN921" s="177"/>
      <c r="AO921" s="177"/>
      <c r="AP921" s="177"/>
      <c r="AQ921" s="177"/>
      <c r="AR921" s="177"/>
      <c r="AS921" s="107"/>
      <c r="AT921" s="444">
        <f t="shared" si="45"/>
        <v>0</v>
      </c>
      <c r="AU921" s="177"/>
      <c r="AV921" s="177"/>
      <c r="AW921" s="177"/>
      <c r="AX921" s="177"/>
      <c r="AY921" s="177"/>
      <c r="AZ921" s="177"/>
      <c r="BA921" s="177"/>
      <c r="BB921" s="177"/>
      <c r="BC921" s="177"/>
      <c r="BD921" s="177"/>
      <c r="BE921" s="228"/>
      <c r="BF921" s="237"/>
      <c r="BG921" s="229"/>
      <c r="BH921" s="229"/>
      <c r="BI921" s="108"/>
    </row>
    <row r="922" spans="1:61" ht="15">
      <c r="A922" s="177"/>
      <c r="B922" s="177"/>
      <c r="C922" s="177"/>
      <c r="D922" s="177"/>
      <c r="E922" s="177"/>
      <c r="F922" s="177"/>
      <c r="G922" s="177"/>
      <c r="H922" s="177"/>
      <c r="I922" s="177"/>
      <c r="J922" s="177"/>
      <c r="K922" s="177"/>
      <c r="L922" s="177"/>
      <c r="M922" s="177"/>
      <c r="N922" s="177"/>
      <c r="O922" s="177"/>
      <c r="P922" s="177"/>
      <c r="Q922" s="177"/>
      <c r="R922" s="177"/>
      <c r="S922" s="107"/>
      <c r="T922" s="521">
        <f t="shared" si="46"/>
        <v>0</v>
      </c>
      <c r="U922" s="177"/>
      <c r="V922" s="177"/>
      <c r="W922" s="177"/>
      <c r="X922" s="177"/>
      <c r="Y922" s="177"/>
      <c r="Z922" s="177"/>
      <c r="AA922" s="177"/>
      <c r="AB922" s="177"/>
      <c r="AC922" s="177"/>
      <c r="AD922" s="177"/>
      <c r="AE922" s="177"/>
      <c r="AF922" s="107"/>
      <c r="AG922" s="444">
        <f t="shared" si="47"/>
        <v>0</v>
      </c>
      <c r="AH922" s="177"/>
      <c r="AI922" s="177"/>
      <c r="AJ922" s="177"/>
      <c r="AK922" s="177"/>
      <c r="AL922" s="177"/>
      <c r="AM922" s="177"/>
      <c r="AN922" s="177"/>
      <c r="AO922" s="177"/>
      <c r="AP922" s="177"/>
      <c r="AQ922" s="177"/>
      <c r="AR922" s="177"/>
      <c r="AS922" s="107"/>
      <c r="AT922" s="444">
        <f t="shared" si="45"/>
        <v>0</v>
      </c>
      <c r="AU922" s="177"/>
      <c r="AV922" s="177"/>
      <c r="AW922" s="177"/>
      <c r="AX922" s="177"/>
      <c r="AY922" s="177"/>
      <c r="AZ922" s="177"/>
      <c r="BA922" s="177"/>
      <c r="BB922" s="177"/>
      <c r="BC922" s="177"/>
      <c r="BD922" s="177"/>
      <c r="BE922" s="228"/>
      <c r="BF922" s="237"/>
      <c r="BG922" s="229"/>
      <c r="BH922" s="229"/>
      <c r="BI922" s="108"/>
    </row>
    <row r="923" spans="1:61" ht="15">
      <c r="A923" s="177"/>
      <c r="B923" s="177"/>
      <c r="C923" s="177"/>
      <c r="D923" s="177"/>
      <c r="E923" s="177"/>
      <c r="F923" s="177"/>
      <c r="G923" s="177"/>
      <c r="H923" s="177"/>
      <c r="I923" s="177"/>
      <c r="J923" s="177"/>
      <c r="K923" s="177"/>
      <c r="L923" s="177"/>
      <c r="M923" s="177"/>
      <c r="N923" s="177"/>
      <c r="O923" s="177"/>
      <c r="P923" s="177"/>
      <c r="Q923" s="177"/>
      <c r="R923" s="177"/>
      <c r="S923" s="107"/>
      <c r="T923" s="521">
        <f t="shared" si="46"/>
        <v>0</v>
      </c>
      <c r="U923" s="177"/>
      <c r="V923" s="177"/>
      <c r="W923" s="177"/>
      <c r="X923" s="177"/>
      <c r="Y923" s="177"/>
      <c r="Z923" s="177"/>
      <c r="AA923" s="177"/>
      <c r="AB923" s="177"/>
      <c r="AC923" s="177"/>
      <c r="AD923" s="177"/>
      <c r="AE923" s="177"/>
      <c r="AF923" s="107"/>
      <c r="AG923" s="444">
        <f t="shared" si="47"/>
        <v>0</v>
      </c>
      <c r="AH923" s="177"/>
      <c r="AI923" s="177"/>
      <c r="AJ923" s="177"/>
      <c r="AK923" s="177"/>
      <c r="AL923" s="177"/>
      <c r="AM923" s="177"/>
      <c r="AN923" s="177"/>
      <c r="AO923" s="177"/>
      <c r="AP923" s="177"/>
      <c r="AQ923" s="177"/>
      <c r="AR923" s="177"/>
      <c r="AS923" s="107"/>
      <c r="AT923" s="444">
        <f t="shared" si="45"/>
        <v>0</v>
      </c>
      <c r="AU923" s="177"/>
      <c r="AV923" s="177"/>
      <c r="AW923" s="177"/>
      <c r="AX923" s="177"/>
      <c r="AY923" s="177"/>
      <c r="AZ923" s="177"/>
      <c r="BA923" s="177"/>
      <c r="BB923" s="177"/>
      <c r="BC923" s="177"/>
      <c r="BD923" s="177"/>
      <c r="BE923" s="228"/>
      <c r="BF923" s="237"/>
      <c r="BG923" s="229"/>
      <c r="BH923" s="229"/>
      <c r="BI923" s="108"/>
    </row>
    <row r="924" spans="1:61" ht="15">
      <c r="A924" s="177"/>
      <c r="B924" s="177"/>
      <c r="C924" s="177"/>
      <c r="D924" s="177"/>
      <c r="E924" s="177"/>
      <c r="F924" s="177"/>
      <c r="G924" s="177"/>
      <c r="H924" s="177"/>
      <c r="I924" s="177"/>
      <c r="J924" s="177"/>
      <c r="K924" s="177"/>
      <c r="L924" s="177"/>
      <c r="M924" s="177"/>
      <c r="N924" s="177"/>
      <c r="O924" s="177"/>
      <c r="P924" s="177"/>
      <c r="Q924" s="177"/>
      <c r="R924" s="177"/>
      <c r="S924" s="107"/>
      <c r="T924" s="521">
        <f t="shared" si="46"/>
        <v>0</v>
      </c>
      <c r="U924" s="177"/>
      <c r="V924" s="177"/>
      <c r="W924" s="177"/>
      <c r="X924" s="177"/>
      <c r="Y924" s="177"/>
      <c r="Z924" s="177"/>
      <c r="AA924" s="177"/>
      <c r="AB924" s="177"/>
      <c r="AC924" s="177"/>
      <c r="AD924" s="177"/>
      <c r="AE924" s="177"/>
      <c r="AF924" s="107"/>
      <c r="AG924" s="444">
        <f t="shared" si="47"/>
        <v>0</v>
      </c>
      <c r="AH924" s="177"/>
      <c r="AI924" s="177"/>
      <c r="AJ924" s="177"/>
      <c r="AK924" s="177"/>
      <c r="AL924" s="177"/>
      <c r="AM924" s="177"/>
      <c r="AN924" s="177"/>
      <c r="AO924" s="177"/>
      <c r="AP924" s="177"/>
      <c r="AQ924" s="177"/>
      <c r="AR924" s="177"/>
      <c r="AS924" s="107"/>
      <c r="AT924" s="444">
        <f t="shared" si="45"/>
        <v>0</v>
      </c>
      <c r="AU924" s="177"/>
      <c r="AV924" s="177"/>
      <c r="AW924" s="177"/>
      <c r="AX924" s="177"/>
      <c r="AY924" s="177"/>
      <c r="AZ924" s="177"/>
      <c r="BA924" s="177"/>
      <c r="BB924" s="177"/>
      <c r="BC924" s="177"/>
      <c r="BD924" s="177"/>
      <c r="BE924" s="228"/>
      <c r="BF924" s="237"/>
      <c r="BG924" s="229"/>
      <c r="BH924" s="229"/>
      <c r="BI924" s="108"/>
    </row>
    <row r="925" spans="1:61" ht="15">
      <c r="A925" s="177"/>
      <c r="B925" s="177"/>
      <c r="C925" s="177"/>
      <c r="D925" s="177"/>
      <c r="E925" s="177"/>
      <c r="F925" s="177"/>
      <c r="G925" s="177"/>
      <c r="H925" s="177"/>
      <c r="I925" s="177"/>
      <c r="J925" s="177"/>
      <c r="K925" s="177"/>
      <c r="L925" s="177"/>
      <c r="M925" s="177"/>
      <c r="N925" s="177"/>
      <c r="O925" s="177"/>
      <c r="P925" s="177"/>
      <c r="Q925" s="177"/>
      <c r="R925" s="177"/>
      <c r="S925" s="107"/>
      <c r="T925" s="521">
        <f t="shared" si="46"/>
        <v>0</v>
      </c>
      <c r="U925" s="177"/>
      <c r="V925" s="177"/>
      <c r="W925" s="177"/>
      <c r="X925" s="177"/>
      <c r="Y925" s="177"/>
      <c r="Z925" s="177"/>
      <c r="AA925" s="177"/>
      <c r="AB925" s="177"/>
      <c r="AC925" s="177"/>
      <c r="AD925" s="177"/>
      <c r="AE925" s="177"/>
      <c r="AF925" s="107"/>
      <c r="AG925" s="444">
        <f t="shared" si="47"/>
        <v>0</v>
      </c>
      <c r="AH925" s="177"/>
      <c r="AI925" s="177"/>
      <c r="AJ925" s="177"/>
      <c r="AK925" s="177"/>
      <c r="AL925" s="177"/>
      <c r="AM925" s="177"/>
      <c r="AN925" s="177"/>
      <c r="AO925" s="177"/>
      <c r="AP925" s="177"/>
      <c r="AQ925" s="177"/>
      <c r="AR925" s="177"/>
      <c r="AS925" s="107"/>
      <c r="AT925" s="444">
        <f t="shared" si="45"/>
        <v>0</v>
      </c>
      <c r="AU925" s="177"/>
      <c r="AV925" s="177"/>
      <c r="AW925" s="177"/>
      <c r="AX925" s="177"/>
      <c r="AY925" s="177"/>
      <c r="AZ925" s="177"/>
      <c r="BA925" s="177"/>
      <c r="BB925" s="177"/>
      <c r="BC925" s="177"/>
      <c r="BD925" s="177"/>
      <c r="BE925" s="228"/>
      <c r="BF925" s="237"/>
      <c r="BG925" s="229"/>
      <c r="BH925" s="229"/>
      <c r="BI925" s="108"/>
    </row>
    <row r="926" spans="1:61" ht="15">
      <c r="A926" s="177"/>
      <c r="B926" s="177"/>
      <c r="C926" s="177"/>
      <c r="D926" s="177"/>
      <c r="E926" s="177"/>
      <c r="F926" s="177"/>
      <c r="G926" s="177"/>
      <c r="H926" s="177"/>
      <c r="I926" s="177"/>
      <c r="J926" s="177"/>
      <c r="K926" s="177"/>
      <c r="L926" s="177"/>
      <c r="M926" s="177"/>
      <c r="N926" s="177"/>
      <c r="O926" s="177"/>
      <c r="P926" s="177"/>
      <c r="Q926" s="177"/>
      <c r="R926" s="177"/>
      <c r="S926" s="107"/>
      <c r="T926" s="521">
        <f t="shared" si="46"/>
        <v>0</v>
      </c>
      <c r="U926" s="177"/>
      <c r="V926" s="177"/>
      <c r="W926" s="177"/>
      <c r="X926" s="177"/>
      <c r="Y926" s="177"/>
      <c r="Z926" s="177"/>
      <c r="AA926" s="177"/>
      <c r="AB926" s="177"/>
      <c r="AC926" s="177"/>
      <c r="AD926" s="177"/>
      <c r="AE926" s="177"/>
      <c r="AF926" s="107"/>
      <c r="AG926" s="444">
        <f t="shared" si="47"/>
        <v>0</v>
      </c>
      <c r="AH926" s="177"/>
      <c r="AI926" s="177"/>
      <c r="AJ926" s="177"/>
      <c r="AK926" s="177"/>
      <c r="AL926" s="177"/>
      <c r="AM926" s="177"/>
      <c r="AN926" s="177"/>
      <c r="AO926" s="177"/>
      <c r="AP926" s="177"/>
      <c r="AQ926" s="177"/>
      <c r="AR926" s="177"/>
      <c r="AS926" s="107"/>
      <c r="AT926" s="444">
        <f t="shared" si="45"/>
        <v>0</v>
      </c>
      <c r="AU926" s="177"/>
      <c r="AV926" s="177"/>
      <c r="AW926" s="177"/>
      <c r="AX926" s="177"/>
      <c r="AY926" s="177"/>
      <c r="AZ926" s="177"/>
      <c r="BA926" s="177"/>
      <c r="BB926" s="177"/>
      <c r="BC926" s="177"/>
      <c r="BD926" s="177"/>
      <c r="BE926" s="228"/>
      <c r="BF926" s="237"/>
      <c r="BG926" s="229"/>
      <c r="BH926" s="229"/>
      <c r="BI926" s="108"/>
    </row>
    <row r="927" spans="1:61" ht="15">
      <c r="A927" s="177"/>
      <c r="B927" s="177"/>
      <c r="C927" s="177"/>
      <c r="D927" s="177"/>
      <c r="E927" s="177"/>
      <c r="F927" s="177"/>
      <c r="G927" s="177"/>
      <c r="H927" s="177"/>
      <c r="I927" s="177"/>
      <c r="J927" s="177"/>
      <c r="K927" s="177"/>
      <c r="L927" s="177"/>
      <c r="M927" s="177"/>
      <c r="N927" s="177"/>
      <c r="O927" s="177"/>
      <c r="P927" s="177"/>
      <c r="Q927" s="177"/>
      <c r="R927" s="177"/>
      <c r="S927" s="107"/>
      <c r="T927" s="521">
        <f t="shared" si="46"/>
        <v>0</v>
      </c>
      <c r="U927" s="177"/>
      <c r="V927" s="177"/>
      <c r="W927" s="177"/>
      <c r="X927" s="177"/>
      <c r="Y927" s="177"/>
      <c r="Z927" s="177"/>
      <c r="AA927" s="177"/>
      <c r="AB927" s="177"/>
      <c r="AC927" s="177"/>
      <c r="AD927" s="177"/>
      <c r="AE927" s="177"/>
      <c r="AF927" s="107"/>
      <c r="AG927" s="444">
        <f t="shared" si="47"/>
        <v>0</v>
      </c>
      <c r="AH927" s="177"/>
      <c r="AI927" s="177"/>
      <c r="AJ927" s="177"/>
      <c r="AK927" s="177"/>
      <c r="AL927" s="177"/>
      <c r="AM927" s="177"/>
      <c r="AN927" s="177"/>
      <c r="AO927" s="177"/>
      <c r="AP927" s="177"/>
      <c r="AQ927" s="177"/>
      <c r="AR927" s="177"/>
      <c r="AS927" s="107"/>
      <c r="AT927" s="444">
        <f t="shared" si="45"/>
        <v>0</v>
      </c>
      <c r="AU927" s="177"/>
      <c r="AV927" s="177"/>
      <c r="AW927" s="177"/>
      <c r="AX927" s="177"/>
      <c r="AY927" s="177"/>
      <c r="AZ927" s="177"/>
      <c r="BA927" s="177"/>
      <c r="BB927" s="177"/>
      <c r="BC927" s="177"/>
      <c r="BD927" s="177"/>
      <c r="BE927" s="228"/>
      <c r="BF927" s="237"/>
      <c r="BG927" s="229"/>
      <c r="BH927" s="229"/>
      <c r="BI927" s="108"/>
    </row>
    <row r="928" spans="1:61" ht="15">
      <c r="A928" s="177"/>
      <c r="B928" s="177"/>
      <c r="C928" s="177"/>
      <c r="D928" s="177"/>
      <c r="E928" s="177"/>
      <c r="F928" s="177"/>
      <c r="G928" s="177"/>
      <c r="H928" s="177"/>
      <c r="I928" s="177"/>
      <c r="J928" s="177"/>
      <c r="K928" s="177"/>
      <c r="L928" s="177"/>
      <c r="M928" s="177"/>
      <c r="N928" s="177"/>
      <c r="O928" s="177"/>
      <c r="P928" s="177"/>
      <c r="Q928" s="177"/>
      <c r="R928" s="177"/>
      <c r="S928" s="107"/>
      <c r="T928" s="521">
        <f t="shared" si="46"/>
        <v>0</v>
      </c>
      <c r="U928" s="177"/>
      <c r="V928" s="177"/>
      <c r="W928" s="177"/>
      <c r="X928" s="177"/>
      <c r="Y928" s="177"/>
      <c r="Z928" s="177"/>
      <c r="AA928" s="177"/>
      <c r="AB928" s="177"/>
      <c r="AC928" s="177"/>
      <c r="AD928" s="177"/>
      <c r="AE928" s="177"/>
      <c r="AF928" s="107"/>
      <c r="AG928" s="444">
        <f t="shared" si="47"/>
        <v>0</v>
      </c>
      <c r="AH928" s="177"/>
      <c r="AI928" s="177"/>
      <c r="AJ928" s="177"/>
      <c r="AK928" s="177"/>
      <c r="AL928" s="177"/>
      <c r="AM928" s="177"/>
      <c r="AN928" s="177"/>
      <c r="AO928" s="177"/>
      <c r="AP928" s="177"/>
      <c r="AQ928" s="177"/>
      <c r="AR928" s="177"/>
      <c r="AS928" s="107"/>
      <c r="AT928" s="444">
        <f t="shared" si="45"/>
        <v>0</v>
      </c>
      <c r="AU928" s="177"/>
      <c r="AV928" s="177"/>
      <c r="AW928" s="177"/>
      <c r="AX928" s="177"/>
      <c r="AY928" s="177"/>
      <c r="AZ928" s="177"/>
      <c r="BA928" s="177"/>
      <c r="BB928" s="177"/>
      <c r="BC928" s="177"/>
      <c r="BD928" s="177"/>
      <c r="BE928" s="228"/>
      <c r="BF928" s="237"/>
      <c r="BG928" s="229"/>
      <c r="BH928" s="229"/>
      <c r="BI928" s="108"/>
    </row>
    <row r="929" spans="1:61" ht="15">
      <c r="A929" s="177"/>
      <c r="B929" s="177"/>
      <c r="C929" s="177"/>
      <c r="D929" s="177"/>
      <c r="E929" s="177"/>
      <c r="F929" s="177"/>
      <c r="G929" s="177"/>
      <c r="H929" s="177"/>
      <c r="I929" s="177"/>
      <c r="J929" s="177"/>
      <c r="K929" s="177"/>
      <c r="L929" s="177"/>
      <c r="M929" s="177"/>
      <c r="N929" s="177"/>
      <c r="O929" s="177"/>
      <c r="P929" s="177"/>
      <c r="Q929" s="177"/>
      <c r="R929" s="177"/>
      <c r="S929" s="107"/>
      <c r="T929" s="521">
        <f t="shared" si="46"/>
        <v>0</v>
      </c>
      <c r="U929" s="177"/>
      <c r="V929" s="177"/>
      <c r="W929" s="177"/>
      <c r="X929" s="177"/>
      <c r="Y929" s="177"/>
      <c r="Z929" s="177"/>
      <c r="AA929" s="177"/>
      <c r="AB929" s="177"/>
      <c r="AC929" s="177"/>
      <c r="AD929" s="177"/>
      <c r="AE929" s="177"/>
      <c r="AF929" s="107"/>
      <c r="AG929" s="444">
        <f t="shared" si="47"/>
        <v>0</v>
      </c>
      <c r="AH929" s="177"/>
      <c r="AI929" s="177"/>
      <c r="AJ929" s="177"/>
      <c r="AK929" s="177"/>
      <c r="AL929" s="177"/>
      <c r="AM929" s="177"/>
      <c r="AN929" s="177"/>
      <c r="AO929" s="177"/>
      <c r="AP929" s="177"/>
      <c r="AQ929" s="177"/>
      <c r="AR929" s="177"/>
      <c r="AS929" s="107"/>
      <c r="AT929" s="444">
        <f t="shared" si="45"/>
        <v>0</v>
      </c>
      <c r="AU929" s="177"/>
      <c r="AV929" s="177"/>
      <c r="AW929" s="177"/>
      <c r="AX929" s="177"/>
      <c r="AY929" s="177"/>
      <c r="AZ929" s="177"/>
      <c r="BA929" s="177"/>
      <c r="BB929" s="177"/>
      <c r="BC929" s="177"/>
      <c r="BD929" s="177"/>
      <c r="BE929" s="228"/>
      <c r="BF929" s="237"/>
      <c r="BG929" s="229"/>
      <c r="BH929" s="229"/>
      <c r="BI929" s="108"/>
    </row>
    <row r="930" spans="1:61" ht="15">
      <c r="A930" s="177"/>
      <c r="B930" s="177"/>
      <c r="C930" s="177"/>
      <c r="D930" s="177"/>
      <c r="E930" s="177"/>
      <c r="F930" s="177"/>
      <c r="G930" s="177"/>
      <c r="H930" s="177"/>
      <c r="I930" s="177"/>
      <c r="J930" s="177"/>
      <c r="K930" s="177"/>
      <c r="L930" s="177"/>
      <c r="M930" s="177"/>
      <c r="N930" s="177"/>
      <c r="O930" s="177"/>
      <c r="P930" s="177"/>
      <c r="Q930" s="177"/>
      <c r="R930" s="177"/>
      <c r="S930" s="107"/>
      <c r="T930" s="521">
        <f t="shared" si="46"/>
        <v>0</v>
      </c>
      <c r="U930" s="177"/>
      <c r="V930" s="177"/>
      <c r="W930" s="177"/>
      <c r="X930" s="177"/>
      <c r="Y930" s="177"/>
      <c r="Z930" s="177"/>
      <c r="AA930" s="177"/>
      <c r="AB930" s="177"/>
      <c r="AC930" s="177"/>
      <c r="AD930" s="177"/>
      <c r="AE930" s="177"/>
      <c r="AF930" s="107"/>
      <c r="AG930" s="444">
        <f t="shared" si="47"/>
        <v>0</v>
      </c>
      <c r="AH930" s="177"/>
      <c r="AI930" s="177"/>
      <c r="AJ930" s="177"/>
      <c r="AK930" s="177"/>
      <c r="AL930" s="177"/>
      <c r="AM930" s="177"/>
      <c r="AN930" s="177"/>
      <c r="AO930" s="177"/>
      <c r="AP930" s="177"/>
      <c r="AQ930" s="177"/>
      <c r="AR930" s="177"/>
      <c r="AS930" s="107"/>
      <c r="AT930" s="444">
        <f t="shared" si="45"/>
        <v>0</v>
      </c>
      <c r="AU930" s="177"/>
      <c r="AV930" s="177"/>
      <c r="AW930" s="177"/>
      <c r="AX930" s="177"/>
      <c r="AY930" s="177"/>
      <c r="AZ930" s="177"/>
      <c r="BA930" s="177"/>
      <c r="BB930" s="177"/>
      <c r="BC930" s="177"/>
      <c r="BD930" s="177"/>
      <c r="BE930" s="228"/>
      <c r="BF930" s="237"/>
      <c r="BG930" s="229"/>
      <c r="BH930" s="229"/>
      <c r="BI930" s="108"/>
    </row>
    <row r="931" spans="1:61" ht="15">
      <c r="A931" s="177"/>
      <c r="B931" s="177"/>
      <c r="C931" s="177"/>
      <c r="D931" s="177"/>
      <c r="E931" s="177"/>
      <c r="F931" s="177"/>
      <c r="G931" s="177"/>
      <c r="H931" s="177"/>
      <c r="I931" s="177"/>
      <c r="J931" s="177"/>
      <c r="K931" s="177"/>
      <c r="L931" s="177"/>
      <c r="M931" s="177"/>
      <c r="N931" s="177"/>
      <c r="O931" s="177"/>
      <c r="P931" s="177"/>
      <c r="Q931" s="177"/>
      <c r="R931" s="177"/>
      <c r="S931" s="107"/>
      <c r="T931" s="521">
        <f t="shared" si="46"/>
        <v>0</v>
      </c>
      <c r="U931" s="177"/>
      <c r="V931" s="177"/>
      <c r="W931" s="177"/>
      <c r="X931" s="177"/>
      <c r="Y931" s="177"/>
      <c r="Z931" s="177"/>
      <c r="AA931" s="177"/>
      <c r="AB931" s="177"/>
      <c r="AC931" s="177"/>
      <c r="AD931" s="177"/>
      <c r="AE931" s="177"/>
      <c r="AF931" s="107"/>
      <c r="AG931" s="444">
        <f t="shared" si="47"/>
        <v>0</v>
      </c>
      <c r="AH931" s="177"/>
      <c r="AI931" s="177"/>
      <c r="AJ931" s="177"/>
      <c r="AK931" s="177"/>
      <c r="AL931" s="177"/>
      <c r="AM931" s="177"/>
      <c r="AN931" s="177"/>
      <c r="AO931" s="177"/>
      <c r="AP931" s="177"/>
      <c r="AQ931" s="177"/>
      <c r="AR931" s="177"/>
      <c r="AS931" s="107"/>
      <c r="AT931" s="444">
        <f t="shared" si="45"/>
        <v>0</v>
      </c>
      <c r="AU931" s="177"/>
      <c r="AV931" s="177"/>
      <c r="AW931" s="177"/>
      <c r="AX931" s="177"/>
      <c r="AY931" s="177"/>
      <c r="AZ931" s="177"/>
      <c r="BA931" s="177"/>
      <c r="BB931" s="177"/>
      <c r="BC931" s="177"/>
      <c r="BD931" s="177"/>
      <c r="BE931" s="228"/>
      <c r="BF931" s="237"/>
      <c r="BG931" s="229"/>
      <c r="BH931" s="229"/>
      <c r="BI931" s="108"/>
    </row>
    <row r="932" spans="1:61" ht="15">
      <c r="A932" s="177"/>
      <c r="B932" s="177"/>
      <c r="C932" s="177"/>
      <c r="D932" s="177"/>
      <c r="E932" s="177"/>
      <c r="F932" s="177"/>
      <c r="G932" s="177"/>
      <c r="H932" s="177"/>
      <c r="I932" s="177"/>
      <c r="J932" s="177"/>
      <c r="K932" s="177"/>
      <c r="L932" s="177"/>
      <c r="M932" s="177"/>
      <c r="N932" s="177"/>
      <c r="O932" s="177"/>
      <c r="P932" s="177"/>
      <c r="Q932" s="177"/>
      <c r="R932" s="177"/>
      <c r="S932" s="107"/>
      <c r="T932" s="521">
        <f t="shared" si="46"/>
        <v>0</v>
      </c>
      <c r="U932" s="177"/>
      <c r="V932" s="177"/>
      <c r="W932" s="177"/>
      <c r="X932" s="177"/>
      <c r="Y932" s="177"/>
      <c r="Z932" s="177"/>
      <c r="AA932" s="177"/>
      <c r="AB932" s="177"/>
      <c r="AC932" s="177"/>
      <c r="AD932" s="177"/>
      <c r="AE932" s="177"/>
      <c r="AF932" s="107"/>
      <c r="AG932" s="444">
        <f t="shared" si="47"/>
        <v>0</v>
      </c>
      <c r="AH932" s="177"/>
      <c r="AI932" s="177"/>
      <c r="AJ932" s="177"/>
      <c r="AK932" s="177"/>
      <c r="AL932" s="177"/>
      <c r="AM932" s="177"/>
      <c r="AN932" s="177"/>
      <c r="AO932" s="177"/>
      <c r="AP932" s="177"/>
      <c r="AQ932" s="177"/>
      <c r="AR932" s="177"/>
      <c r="AS932" s="107"/>
      <c r="AT932" s="444">
        <f t="shared" si="45"/>
        <v>0</v>
      </c>
      <c r="AU932" s="177"/>
      <c r="AV932" s="177"/>
      <c r="AW932" s="177"/>
      <c r="AX932" s="177"/>
      <c r="AY932" s="177"/>
      <c r="AZ932" s="177"/>
      <c r="BA932" s="177"/>
      <c r="BB932" s="177"/>
      <c r="BC932" s="177"/>
      <c r="BD932" s="177"/>
      <c r="BE932" s="228"/>
      <c r="BF932" s="237"/>
      <c r="BG932" s="229"/>
      <c r="BH932" s="229"/>
      <c r="BI932" s="108"/>
    </row>
    <row r="933" spans="1:61" ht="15">
      <c r="A933" s="177"/>
      <c r="B933" s="177"/>
      <c r="C933" s="177"/>
      <c r="D933" s="177"/>
      <c r="E933" s="177"/>
      <c r="F933" s="177"/>
      <c r="G933" s="177"/>
      <c r="H933" s="177"/>
      <c r="I933" s="177"/>
      <c r="J933" s="177"/>
      <c r="K933" s="177"/>
      <c r="L933" s="177"/>
      <c r="M933" s="177"/>
      <c r="N933" s="177"/>
      <c r="O933" s="177"/>
      <c r="P933" s="177"/>
      <c r="Q933" s="177"/>
      <c r="R933" s="177"/>
      <c r="S933" s="107"/>
      <c r="T933" s="521">
        <f t="shared" si="46"/>
        <v>0</v>
      </c>
      <c r="U933" s="177"/>
      <c r="V933" s="177"/>
      <c r="W933" s="177"/>
      <c r="X933" s="177"/>
      <c r="Y933" s="177"/>
      <c r="Z933" s="177"/>
      <c r="AA933" s="177"/>
      <c r="AB933" s="177"/>
      <c r="AC933" s="177"/>
      <c r="AD933" s="177"/>
      <c r="AE933" s="177"/>
      <c r="AF933" s="107"/>
      <c r="AG933" s="444">
        <f t="shared" si="47"/>
        <v>0</v>
      </c>
      <c r="AH933" s="177"/>
      <c r="AI933" s="177"/>
      <c r="AJ933" s="177"/>
      <c r="AK933" s="177"/>
      <c r="AL933" s="177"/>
      <c r="AM933" s="177"/>
      <c r="AN933" s="177"/>
      <c r="AO933" s="177"/>
      <c r="AP933" s="177"/>
      <c r="AQ933" s="177"/>
      <c r="AR933" s="177"/>
      <c r="AS933" s="107"/>
      <c r="AT933" s="444">
        <f t="shared" si="45"/>
        <v>0</v>
      </c>
      <c r="AU933" s="177"/>
      <c r="AV933" s="177"/>
      <c r="AW933" s="177"/>
      <c r="AX933" s="177"/>
      <c r="AY933" s="177"/>
      <c r="AZ933" s="177"/>
      <c r="BA933" s="177"/>
      <c r="BB933" s="177"/>
      <c r="BC933" s="177"/>
      <c r="BD933" s="177"/>
      <c r="BE933" s="228"/>
      <c r="BF933" s="237"/>
      <c r="BG933" s="229"/>
      <c r="BH933" s="229"/>
      <c r="BI933" s="108"/>
    </row>
    <row r="934" spans="1:61" ht="15">
      <c r="A934" s="177"/>
      <c r="B934" s="177"/>
      <c r="C934" s="177"/>
      <c r="D934" s="177"/>
      <c r="E934" s="177"/>
      <c r="F934" s="177"/>
      <c r="G934" s="177"/>
      <c r="H934" s="177"/>
      <c r="I934" s="177"/>
      <c r="J934" s="177"/>
      <c r="K934" s="177"/>
      <c r="L934" s="177"/>
      <c r="M934" s="177"/>
      <c r="N934" s="177"/>
      <c r="O934" s="177"/>
      <c r="P934" s="177"/>
      <c r="Q934" s="177"/>
      <c r="R934" s="177"/>
      <c r="S934" s="107"/>
      <c r="T934" s="521">
        <f t="shared" si="46"/>
        <v>0</v>
      </c>
      <c r="U934" s="177"/>
      <c r="V934" s="177"/>
      <c r="W934" s="177"/>
      <c r="X934" s="177"/>
      <c r="Y934" s="177"/>
      <c r="Z934" s="177"/>
      <c r="AA934" s="177"/>
      <c r="AB934" s="177"/>
      <c r="AC934" s="177"/>
      <c r="AD934" s="177"/>
      <c r="AE934" s="177"/>
      <c r="AF934" s="107"/>
      <c r="AG934" s="444">
        <f t="shared" si="47"/>
        <v>0</v>
      </c>
      <c r="AH934" s="177"/>
      <c r="AI934" s="177"/>
      <c r="AJ934" s="177"/>
      <c r="AK934" s="177"/>
      <c r="AL934" s="177"/>
      <c r="AM934" s="177"/>
      <c r="AN934" s="177"/>
      <c r="AO934" s="177"/>
      <c r="AP934" s="177"/>
      <c r="AQ934" s="177"/>
      <c r="AR934" s="177"/>
      <c r="AS934" s="107"/>
      <c r="AT934" s="444">
        <f t="shared" si="45"/>
        <v>0</v>
      </c>
      <c r="AU934" s="177"/>
      <c r="AV934" s="177"/>
      <c r="AW934" s="177"/>
      <c r="AX934" s="177"/>
      <c r="AY934" s="177"/>
      <c r="AZ934" s="177"/>
      <c r="BA934" s="177"/>
      <c r="BB934" s="177"/>
      <c r="BC934" s="177"/>
      <c r="BD934" s="177"/>
      <c r="BE934" s="228"/>
      <c r="BF934" s="237"/>
      <c r="BG934" s="229"/>
      <c r="BH934" s="229"/>
      <c r="BI934" s="108"/>
    </row>
    <row r="935" spans="1:61" ht="15">
      <c r="A935" s="177"/>
      <c r="B935" s="177"/>
      <c r="C935" s="177"/>
      <c r="D935" s="177"/>
      <c r="E935" s="177"/>
      <c r="F935" s="177"/>
      <c r="G935" s="177"/>
      <c r="H935" s="177"/>
      <c r="I935" s="177"/>
      <c r="J935" s="177"/>
      <c r="K935" s="177"/>
      <c r="L935" s="177"/>
      <c r="M935" s="177"/>
      <c r="N935" s="177"/>
      <c r="O935" s="177"/>
      <c r="P935" s="177"/>
      <c r="Q935" s="177"/>
      <c r="R935" s="177"/>
      <c r="S935" s="107"/>
      <c r="T935" s="521">
        <f t="shared" si="46"/>
        <v>0</v>
      </c>
      <c r="U935" s="177"/>
      <c r="V935" s="177"/>
      <c r="W935" s="177"/>
      <c r="X935" s="177"/>
      <c r="Y935" s="177"/>
      <c r="Z935" s="177"/>
      <c r="AA935" s="177"/>
      <c r="AB935" s="177"/>
      <c r="AC935" s="177"/>
      <c r="AD935" s="177"/>
      <c r="AE935" s="177"/>
      <c r="AF935" s="107"/>
      <c r="AG935" s="444">
        <f t="shared" si="47"/>
        <v>0</v>
      </c>
      <c r="AH935" s="177"/>
      <c r="AI935" s="177"/>
      <c r="AJ935" s="177"/>
      <c r="AK935" s="177"/>
      <c r="AL935" s="177"/>
      <c r="AM935" s="177"/>
      <c r="AN935" s="177"/>
      <c r="AO935" s="177"/>
      <c r="AP935" s="177"/>
      <c r="AQ935" s="177"/>
      <c r="AR935" s="177"/>
      <c r="AS935" s="107"/>
      <c r="AT935" s="444">
        <f t="shared" si="45"/>
        <v>0</v>
      </c>
      <c r="AU935" s="177"/>
      <c r="AV935" s="177"/>
      <c r="AW935" s="177"/>
      <c r="AX935" s="177"/>
      <c r="AY935" s="177"/>
      <c r="AZ935" s="177"/>
      <c r="BA935" s="177"/>
      <c r="BB935" s="177"/>
      <c r="BC935" s="177"/>
      <c r="BD935" s="177"/>
      <c r="BE935" s="228"/>
      <c r="BF935" s="237"/>
      <c r="BG935" s="229"/>
      <c r="BH935" s="229"/>
      <c r="BI935" s="108"/>
    </row>
    <row r="936" spans="1:61" ht="15">
      <c r="A936" s="177"/>
      <c r="B936" s="177"/>
      <c r="C936" s="177"/>
      <c r="D936" s="177"/>
      <c r="E936" s="177"/>
      <c r="F936" s="177"/>
      <c r="G936" s="177"/>
      <c r="H936" s="177"/>
      <c r="I936" s="177"/>
      <c r="J936" s="177"/>
      <c r="K936" s="177"/>
      <c r="L936" s="177"/>
      <c r="M936" s="177"/>
      <c r="N936" s="177"/>
      <c r="O936" s="177"/>
      <c r="P936" s="177"/>
      <c r="Q936" s="177"/>
      <c r="R936" s="177"/>
      <c r="S936" s="107"/>
      <c r="T936" s="521">
        <f t="shared" si="46"/>
        <v>0</v>
      </c>
      <c r="U936" s="177"/>
      <c r="V936" s="177"/>
      <c r="W936" s="177"/>
      <c r="X936" s="177"/>
      <c r="Y936" s="177"/>
      <c r="Z936" s="177"/>
      <c r="AA936" s="177"/>
      <c r="AB936" s="177"/>
      <c r="AC936" s="177"/>
      <c r="AD936" s="177"/>
      <c r="AE936" s="177"/>
      <c r="AF936" s="107"/>
      <c r="AG936" s="444">
        <f t="shared" si="47"/>
        <v>0</v>
      </c>
      <c r="AH936" s="177"/>
      <c r="AI936" s="177"/>
      <c r="AJ936" s="177"/>
      <c r="AK936" s="177"/>
      <c r="AL936" s="177"/>
      <c r="AM936" s="177"/>
      <c r="AN936" s="177"/>
      <c r="AO936" s="177"/>
      <c r="AP936" s="177"/>
      <c r="AQ936" s="177"/>
      <c r="AR936" s="177"/>
      <c r="AS936" s="107"/>
      <c r="AT936" s="444">
        <f t="shared" si="45"/>
        <v>0</v>
      </c>
      <c r="AU936" s="177"/>
      <c r="AV936" s="177"/>
      <c r="AW936" s="177"/>
      <c r="AX936" s="177"/>
      <c r="AY936" s="177"/>
      <c r="AZ936" s="177"/>
      <c r="BA936" s="177"/>
      <c r="BB936" s="177"/>
      <c r="BC936" s="177"/>
      <c r="BD936" s="177"/>
      <c r="BE936" s="228"/>
      <c r="BF936" s="237"/>
      <c r="BG936" s="229"/>
      <c r="BH936" s="229"/>
      <c r="BI936" s="108"/>
    </row>
    <row r="937" spans="1:61" ht="15">
      <c r="A937" s="177"/>
      <c r="B937" s="177"/>
      <c r="C937" s="177"/>
      <c r="D937" s="177"/>
      <c r="E937" s="177"/>
      <c r="F937" s="177"/>
      <c r="G937" s="177"/>
      <c r="H937" s="177"/>
      <c r="I937" s="177"/>
      <c r="J937" s="177"/>
      <c r="K937" s="177"/>
      <c r="L937" s="177"/>
      <c r="M937" s="177"/>
      <c r="N937" s="177"/>
      <c r="O937" s="177"/>
      <c r="P937" s="177"/>
      <c r="Q937" s="177"/>
      <c r="R937" s="177"/>
      <c r="S937" s="107"/>
      <c r="T937" s="521">
        <f t="shared" si="46"/>
        <v>0</v>
      </c>
      <c r="U937" s="177"/>
      <c r="V937" s="177"/>
      <c r="W937" s="177"/>
      <c r="X937" s="177"/>
      <c r="Y937" s="177"/>
      <c r="Z937" s="177"/>
      <c r="AA937" s="177"/>
      <c r="AB937" s="177"/>
      <c r="AC937" s="177"/>
      <c r="AD937" s="177"/>
      <c r="AE937" s="177"/>
      <c r="AF937" s="107"/>
      <c r="AG937" s="444">
        <f t="shared" si="47"/>
        <v>0</v>
      </c>
      <c r="AH937" s="177"/>
      <c r="AI937" s="177"/>
      <c r="AJ937" s="177"/>
      <c r="AK937" s="177"/>
      <c r="AL937" s="177"/>
      <c r="AM937" s="177"/>
      <c r="AN937" s="177"/>
      <c r="AO937" s="177"/>
      <c r="AP937" s="177"/>
      <c r="AQ937" s="177"/>
      <c r="AR937" s="177"/>
      <c r="AS937" s="107"/>
      <c r="AT937" s="444">
        <f t="shared" si="45"/>
        <v>0</v>
      </c>
      <c r="AU937" s="177"/>
      <c r="AV937" s="177"/>
      <c r="AW937" s="177"/>
      <c r="AX937" s="177"/>
      <c r="AY937" s="177"/>
      <c r="AZ937" s="177"/>
      <c r="BA937" s="177"/>
      <c r="BB937" s="177"/>
      <c r="BC937" s="177"/>
      <c r="BD937" s="177"/>
      <c r="BE937" s="228"/>
      <c r="BF937" s="237"/>
      <c r="BG937" s="229"/>
      <c r="BH937" s="229"/>
      <c r="BI937" s="108"/>
    </row>
    <row r="938" spans="1:61" ht="15">
      <c r="A938" s="177"/>
      <c r="B938" s="177"/>
      <c r="C938" s="177"/>
      <c r="D938" s="177"/>
      <c r="E938" s="177"/>
      <c r="F938" s="177"/>
      <c r="G938" s="177"/>
      <c r="H938" s="177"/>
      <c r="I938" s="177"/>
      <c r="J938" s="177"/>
      <c r="K938" s="177"/>
      <c r="L938" s="177"/>
      <c r="M938" s="177"/>
      <c r="N938" s="177"/>
      <c r="O938" s="177"/>
      <c r="P938" s="177"/>
      <c r="Q938" s="177"/>
      <c r="R938" s="177"/>
      <c r="S938" s="107"/>
      <c r="T938" s="521">
        <f t="shared" si="46"/>
        <v>0</v>
      </c>
      <c r="U938" s="177"/>
      <c r="V938" s="177"/>
      <c r="W938" s="177"/>
      <c r="X938" s="177"/>
      <c r="Y938" s="177"/>
      <c r="Z938" s="177"/>
      <c r="AA938" s="177"/>
      <c r="AB938" s="177"/>
      <c r="AC938" s="177"/>
      <c r="AD938" s="177"/>
      <c r="AE938" s="177"/>
      <c r="AF938" s="107"/>
      <c r="AG938" s="444">
        <f t="shared" si="47"/>
        <v>0</v>
      </c>
      <c r="AH938" s="177"/>
      <c r="AI938" s="177"/>
      <c r="AJ938" s="177"/>
      <c r="AK938" s="177"/>
      <c r="AL938" s="177"/>
      <c r="AM938" s="177"/>
      <c r="AN938" s="177"/>
      <c r="AO938" s="177"/>
      <c r="AP938" s="177"/>
      <c r="AQ938" s="177"/>
      <c r="AR938" s="177"/>
      <c r="AS938" s="107"/>
      <c r="AT938" s="444">
        <f t="shared" si="45"/>
        <v>0</v>
      </c>
      <c r="AU938" s="177"/>
      <c r="AV938" s="177"/>
      <c r="AW938" s="177"/>
      <c r="AX938" s="177"/>
      <c r="AY938" s="177"/>
      <c r="AZ938" s="177"/>
      <c r="BA938" s="177"/>
      <c r="BB938" s="177"/>
      <c r="BC938" s="177"/>
      <c r="BD938" s="177"/>
      <c r="BE938" s="228"/>
      <c r="BF938" s="237"/>
      <c r="BG938" s="229"/>
      <c r="BH938" s="229"/>
      <c r="BI938" s="108"/>
    </row>
    <row r="939" spans="1:61" ht="15">
      <c r="A939" s="177"/>
      <c r="B939" s="177"/>
      <c r="C939" s="177"/>
      <c r="D939" s="177"/>
      <c r="E939" s="177"/>
      <c r="F939" s="177"/>
      <c r="G939" s="177"/>
      <c r="H939" s="177"/>
      <c r="I939" s="177"/>
      <c r="J939" s="177"/>
      <c r="K939" s="177"/>
      <c r="L939" s="177"/>
      <c r="M939" s="177"/>
      <c r="N939" s="177"/>
      <c r="O939" s="177"/>
      <c r="P939" s="177"/>
      <c r="Q939" s="177"/>
      <c r="R939" s="177"/>
      <c r="S939" s="107"/>
      <c r="T939" s="521">
        <f t="shared" si="46"/>
        <v>0</v>
      </c>
      <c r="U939" s="177"/>
      <c r="V939" s="177"/>
      <c r="W939" s="177"/>
      <c r="X939" s="177"/>
      <c r="Y939" s="177"/>
      <c r="Z939" s="177"/>
      <c r="AA939" s="177"/>
      <c r="AB939" s="177"/>
      <c r="AC939" s="177"/>
      <c r="AD939" s="177"/>
      <c r="AE939" s="177"/>
      <c r="AF939" s="107"/>
      <c r="AG939" s="444">
        <f t="shared" si="47"/>
        <v>0</v>
      </c>
      <c r="AH939" s="177"/>
      <c r="AI939" s="177"/>
      <c r="AJ939" s="177"/>
      <c r="AK939" s="177"/>
      <c r="AL939" s="177"/>
      <c r="AM939" s="177"/>
      <c r="AN939" s="177"/>
      <c r="AO939" s="177"/>
      <c r="AP939" s="177"/>
      <c r="AQ939" s="177"/>
      <c r="AR939" s="177"/>
      <c r="AS939" s="107"/>
      <c r="AT939" s="444">
        <f t="shared" si="45"/>
        <v>0</v>
      </c>
      <c r="AU939" s="177"/>
      <c r="AV939" s="177"/>
      <c r="AW939" s="177"/>
      <c r="AX939" s="177"/>
      <c r="AY939" s="177"/>
      <c r="AZ939" s="177"/>
      <c r="BA939" s="177"/>
      <c r="BB939" s="177"/>
      <c r="BC939" s="177"/>
      <c r="BD939" s="177"/>
      <c r="BE939" s="228"/>
      <c r="BF939" s="237"/>
      <c r="BG939" s="229"/>
      <c r="BH939" s="229"/>
      <c r="BI939" s="108"/>
    </row>
    <row r="940" spans="1:61" ht="15">
      <c r="A940" s="177"/>
      <c r="B940" s="177"/>
      <c r="C940" s="177"/>
      <c r="D940" s="177"/>
      <c r="E940" s="177"/>
      <c r="F940" s="177"/>
      <c r="G940" s="177"/>
      <c r="H940" s="177"/>
      <c r="I940" s="177"/>
      <c r="J940" s="177"/>
      <c r="K940" s="177"/>
      <c r="L940" s="177"/>
      <c r="M940" s="177"/>
      <c r="N940" s="177"/>
      <c r="O940" s="177"/>
      <c r="P940" s="177"/>
      <c r="Q940" s="177"/>
      <c r="R940" s="177"/>
      <c r="S940" s="107"/>
      <c r="T940" s="521">
        <f t="shared" si="46"/>
        <v>0</v>
      </c>
      <c r="U940" s="177"/>
      <c r="V940" s="177"/>
      <c r="W940" s="177"/>
      <c r="X940" s="177"/>
      <c r="Y940" s="177"/>
      <c r="Z940" s="177"/>
      <c r="AA940" s="177"/>
      <c r="AB940" s="177"/>
      <c r="AC940" s="177"/>
      <c r="AD940" s="177"/>
      <c r="AE940" s="177"/>
      <c r="AF940" s="107"/>
      <c r="AG940" s="444">
        <f t="shared" si="47"/>
        <v>0</v>
      </c>
      <c r="AH940" s="177"/>
      <c r="AI940" s="177"/>
      <c r="AJ940" s="177"/>
      <c r="AK940" s="177"/>
      <c r="AL940" s="177"/>
      <c r="AM940" s="177"/>
      <c r="AN940" s="177"/>
      <c r="AO940" s="177"/>
      <c r="AP940" s="177"/>
      <c r="AQ940" s="177"/>
      <c r="AR940" s="177"/>
      <c r="AS940" s="107"/>
      <c r="AT940" s="444">
        <f t="shared" si="45"/>
        <v>0</v>
      </c>
      <c r="AU940" s="177"/>
      <c r="AV940" s="177"/>
      <c r="AW940" s="177"/>
      <c r="AX940" s="177"/>
      <c r="AY940" s="177"/>
      <c r="AZ940" s="177"/>
      <c r="BA940" s="177"/>
      <c r="BB940" s="177"/>
      <c r="BC940" s="177"/>
      <c r="BD940" s="177"/>
      <c r="BE940" s="228"/>
      <c r="BF940" s="237"/>
      <c r="BG940" s="229"/>
      <c r="BH940" s="229"/>
      <c r="BI940" s="108"/>
    </row>
    <row r="941" spans="1:61" ht="15">
      <c r="A941" s="177"/>
      <c r="B941" s="177"/>
      <c r="C941" s="177"/>
      <c r="D941" s="177"/>
      <c r="E941" s="177"/>
      <c r="F941" s="177"/>
      <c r="G941" s="177"/>
      <c r="H941" s="177"/>
      <c r="I941" s="177"/>
      <c r="J941" s="177"/>
      <c r="K941" s="177"/>
      <c r="L941" s="177"/>
      <c r="M941" s="177"/>
      <c r="N941" s="177"/>
      <c r="O941" s="177"/>
      <c r="P941" s="177"/>
      <c r="Q941" s="177"/>
      <c r="R941" s="177"/>
      <c r="S941" s="107"/>
      <c r="T941" s="521">
        <f t="shared" si="46"/>
        <v>0</v>
      </c>
      <c r="U941" s="177"/>
      <c r="V941" s="177"/>
      <c r="W941" s="177"/>
      <c r="X941" s="177"/>
      <c r="Y941" s="177"/>
      <c r="Z941" s="177"/>
      <c r="AA941" s="177"/>
      <c r="AB941" s="177"/>
      <c r="AC941" s="177"/>
      <c r="AD941" s="177"/>
      <c r="AE941" s="177"/>
      <c r="AF941" s="107"/>
      <c r="AG941" s="444">
        <f t="shared" si="47"/>
        <v>0</v>
      </c>
      <c r="AH941" s="177"/>
      <c r="AI941" s="177"/>
      <c r="AJ941" s="177"/>
      <c r="AK941" s="177"/>
      <c r="AL941" s="177"/>
      <c r="AM941" s="177"/>
      <c r="AN941" s="177"/>
      <c r="AO941" s="177"/>
      <c r="AP941" s="177"/>
      <c r="AQ941" s="177"/>
      <c r="AR941" s="177"/>
      <c r="AS941" s="107"/>
      <c r="AT941" s="444">
        <f t="shared" si="45"/>
        <v>0</v>
      </c>
      <c r="AU941" s="177"/>
      <c r="AV941" s="177"/>
      <c r="AW941" s="177"/>
      <c r="AX941" s="177"/>
      <c r="AY941" s="177"/>
      <c r="AZ941" s="177"/>
      <c r="BA941" s="177"/>
      <c r="BB941" s="177"/>
      <c r="BC941" s="177"/>
      <c r="BD941" s="177"/>
      <c r="BE941" s="228"/>
      <c r="BF941" s="237"/>
      <c r="BG941" s="229"/>
      <c r="BH941" s="229"/>
      <c r="BI941" s="108"/>
    </row>
    <row r="942" spans="1:61" ht="15">
      <c r="A942" s="177"/>
      <c r="B942" s="177"/>
      <c r="C942" s="177"/>
      <c r="D942" s="177"/>
      <c r="E942" s="177"/>
      <c r="F942" s="177"/>
      <c r="G942" s="177"/>
      <c r="H942" s="177"/>
      <c r="I942" s="177"/>
      <c r="J942" s="177"/>
      <c r="K942" s="177"/>
      <c r="L942" s="177"/>
      <c r="M942" s="177"/>
      <c r="N942" s="177"/>
      <c r="O942" s="177"/>
      <c r="P942" s="177"/>
      <c r="Q942" s="177"/>
      <c r="R942" s="177"/>
      <c r="S942" s="107"/>
      <c r="T942" s="521">
        <f t="shared" si="46"/>
        <v>0</v>
      </c>
      <c r="U942" s="177"/>
      <c r="V942" s="177"/>
      <c r="W942" s="177"/>
      <c r="X942" s="177"/>
      <c r="Y942" s="177"/>
      <c r="Z942" s="177"/>
      <c r="AA942" s="177"/>
      <c r="AB942" s="177"/>
      <c r="AC942" s="177"/>
      <c r="AD942" s="177"/>
      <c r="AE942" s="177"/>
      <c r="AF942" s="107"/>
      <c r="AG942" s="444">
        <f t="shared" si="47"/>
        <v>0</v>
      </c>
      <c r="AH942" s="177"/>
      <c r="AI942" s="177"/>
      <c r="AJ942" s="177"/>
      <c r="AK942" s="177"/>
      <c r="AL942" s="177"/>
      <c r="AM942" s="177"/>
      <c r="AN942" s="177"/>
      <c r="AO942" s="177"/>
      <c r="AP942" s="177"/>
      <c r="AQ942" s="177"/>
      <c r="AR942" s="177"/>
      <c r="AS942" s="107"/>
      <c r="AT942" s="444">
        <f t="shared" si="45"/>
        <v>0</v>
      </c>
      <c r="AU942" s="177"/>
      <c r="AV942" s="177"/>
      <c r="AW942" s="177"/>
      <c r="AX942" s="177"/>
      <c r="AY942" s="177"/>
      <c r="AZ942" s="177"/>
      <c r="BA942" s="177"/>
      <c r="BB942" s="177"/>
      <c r="BC942" s="177"/>
      <c r="BD942" s="177"/>
      <c r="BE942" s="228"/>
      <c r="BF942" s="237"/>
      <c r="BG942" s="229"/>
      <c r="BH942" s="229"/>
      <c r="BI942" s="108"/>
    </row>
    <row r="943" spans="1:61" ht="15">
      <c r="A943" s="177"/>
      <c r="B943" s="177"/>
      <c r="C943" s="177"/>
      <c r="D943" s="177"/>
      <c r="E943" s="177"/>
      <c r="F943" s="177"/>
      <c r="G943" s="177"/>
      <c r="H943" s="177"/>
      <c r="I943" s="177"/>
      <c r="J943" s="177"/>
      <c r="K943" s="177"/>
      <c r="L943" s="177"/>
      <c r="M943" s="177"/>
      <c r="N943" s="177"/>
      <c r="O943" s="177"/>
      <c r="P943" s="177"/>
      <c r="Q943" s="177"/>
      <c r="R943" s="177"/>
      <c r="S943" s="107"/>
      <c r="T943" s="521">
        <f t="shared" si="46"/>
        <v>0</v>
      </c>
      <c r="U943" s="177"/>
      <c r="V943" s="177"/>
      <c r="W943" s="177"/>
      <c r="X943" s="177"/>
      <c r="Y943" s="177"/>
      <c r="Z943" s="177"/>
      <c r="AA943" s="177"/>
      <c r="AB943" s="177"/>
      <c r="AC943" s="177"/>
      <c r="AD943" s="177"/>
      <c r="AE943" s="177"/>
      <c r="AF943" s="107"/>
      <c r="AG943" s="444">
        <f t="shared" si="47"/>
        <v>0</v>
      </c>
      <c r="AH943" s="177"/>
      <c r="AI943" s="177"/>
      <c r="AJ943" s="177"/>
      <c r="AK943" s="177"/>
      <c r="AL943" s="177"/>
      <c r="AM943" s="177"/>
      <c r="AN943" s="177"/>
      <c r="AO943" s="177"/>
      <c r="AP943" s="177"/>
      <c r="AQ943" s="177"/>
      <c r="AR943" s="177"/>
      <c r="AS943" s="107"/>
      <c r="AT943" s="444">
        <f t="shared" si="45"/>
        <v>0</v>
      </c>
      <c r="AU943" s="177"/>
      <c r="AV943" s="177"/>
      <c r="AW943" s="177"/>
      <c r="AX943" s="177"/>
      <c r="AY943" s="177"/>
      <c r="AZ943" s="177"/>
      <c r="BA943" s="177"/>
      <c r="BB943" s="177"/>
      <c r="BC943" s="177"/>
      <c r="BD943" s="177"/>
      <c r="BE943" s="228"/>
      <c r="BF943" s="237"/>
      <c r="BG943" s="229"/>
      <c r="BH943" s="229"/>
      <c r="BI943" s="108"/>
    </row>
    <row r="944" spans="1:61" ht="15">
      <c r="A944" s="177"/>
      <c r="B944" s="177"/>
      <c r="C944" s="177"/>
      <c r="D944" s="177"/>
      <c r="E944" s="177"/>
      <c r="F944" s="177"/>
      <c r="G944" s="177"/>
      <c r="H944" s="177"/>
      <c r="I944" s="177"/>
      <c r="J944" s="177"/>
      <c r="K944" s="177"/>
      <c r="L944" s="177"/>
      <c r="M944" s="177"/>
      <c r="N944" s="177"/>
      <c r="O944" s="177"/>
      <c r="P944" s="177"/>
      <c r="Q944" s="177"/>
      <c r="R944" s="177"/>
      <c r="S944" s="107"/>
      <c r="T944" s="521">
        <f t="shared" si="46"/>
        <v>0</v>
      </c>
      <c r="U944" s="177"/>
      <c r="V944" s="177"/>
      <c r="W944" s="177"/>
      <c r="X944" s="177"/>
      <c r="Y944" s="177"/>
      <c r="Z944" s="177"/>
      <c r="AA944" s="177"/>
      <c r="AB944" s="177"/>
      <c r="AC944" s="177"/>
      <c r="AD944" s="177"/>
      <c r="AE944" s="177"/>
      <c r="AF944" s="107"/>
      <c r="AG944" s="444">
        <f t="shared" si="47"/>
        <v>0</v>
      </c>
      <c r="AH944" s="177"/>
      <c r="AI944" s="177"/>
      <c r="AJ944" s="177"/>
      <c r="AK944" s="177"/>
      <c r="AL944" s="177"/>
      <c r="AM944" s="177"/>
      <c r="AN944" s="177"/>
      <c r="AO944" s="177"/>
      <c r="AP944" s="177"/>
      <c r="AQ944" s="177"/>
      <c r="AR944" s="177"/>
      <c r="AS944" s="107"/>
      <c r="AT944" s="444">
        <f t="shared" si="45"/>
        <v>0</v>
      </c>
      <c r="AU944" s="177"/>
      <c r="AV944" s="177"/>
      <c r="AW944" s="177"/>
      <c r="AX944" s="177"/>
      <c r="AY944" s="177"/>
      <c r="AZ944" s="177"/>
      <c r="BA944" s="177"/>
      <c r="BB944" s="177"/>
      <c r="BC944" s="177"/>
      <c r="BD944" s="177"/>
      <c r="BE944" s="228"/>
      <c r="BF944" s="237"/>
      <c r="BG944" s="229"/>
      <c r="BH944" s="229"/>
      <c r="BI944" s="108"/>
    </row>
    <row r="945" spans="1:61" ht="15">
      <c r="A945" s="177"/>
      <c r="B945" s="177"/>
      <c r="C945" s="177"/>
      <c r="D945" s="177"/>
      <c r="E945" s="177"/>
      <c r="F945" s="177"/>
      <c r="G945" s="177"/>
      <c r="H945" s="177"/>
      <c r="I945" s="177"/>
      <c r="J945" s="177"/>
      <c r="K945" s="177"/>
      <c r="L945" s="177"/>
      <c r="M945" s="177"/>
      <c r="N945" s="177"/>
      <c r="O945" s="177"/>
      <c r="P945" s="177"/>
      <c r="Q945" s="177"/>
      <c r="R945" s="177"/>
      <c r="S945" s="107"/>
      <c r="T945" s="521">
        <f t="shared" si="46"/>
        <v>0</v>
      </c>
      <c r="U945" s="177"/>
      <c r="V945" s="177"/>
      <c r="W945" s="177"/>
      <c r="X945" s="177"/>
      <c r="Y945" s="177"/>
      <c r="Z945" s="177"/>
      <c r="AA945" s="177"/>
      <c r="AB945" s="177"/>
      <c r="AC945" s="177"/>
      <c r="AD945" s="177"/>
      <c r="AE945" s="177"/>
      <c r="AF945" s="107"/>
      <c r="AG945" s="444">
        <f t="shared" si="47"/>
        <v>0</v>
      </c>
      <c r="AH945" s="177"/>
      <c r="AI945" s="177"/>
      <c r="AJ945" s="177"/>
      <c r="AK945" s="177"/>
      <c r="AL945" s="177"/>
      <c r="AM945" s="177"/>
      <c r="AN945" s="177"/>
      <c r="AO945" s="177"/>
      <c r="AP945" s="177"/>
      <c r="AQ945" s="177"/>
      <c r="AR945" s="177"/>
      <c r="AS945" s="107"/>
      <c r="AT945" s="444">
        <f t="shared" si="45"/>
        <v>0</v>
      </c>
      <c r="AU945" s="177"/>
      <c r="AV945" s="177"/>
      <c r="AW945" s="177"/>
      <c r="AX945" s="177"/>
      <c r="AY945" s="177"/>
      <c r="AZ945" s="177"/>
      <c r="BA945" s="177"/>
      <c r="BB945" s="177"/>
      <c r="BC945" s="177"/>
      <c r="BD945" s="177"/>
      <c r="BE945" s="228"/>
      <c r="BF945" s="237"/>
      <c r="BG945" s="229"/>
      <c r="BH945" s="229"/>
      <c r="BI945" s="108"/>
    </row>
    <row r="946" spans="1:61" ht="15">
      <c r="A946" s="177"/>
      <c r="B946" s="177"/>
      <c r="C946" s="177"/>
      <c r="D946" s="177"/>
      <c r="E946" s="177"/>
      <c r="F946" s="177"/>
      <c r="G946" s="177"/>
      <c r="H946" s="177"/>
      <c r="I946" s="177"/>
      <c r="J946" s="177"/>
      <c r="K946" s="177"/>
      <c r="L946" s="177"/>
      <c r="M946" s="177"/>
      <c r="N946" s="177"/>
      <c r="O946" s="177"/>
      <c r="P946" s="177"/>
      <c r="Q946" s="177"/>
      <c r="R946" s="177"/>
      <c r="S946" s="107"/>
      <c r="T946" s="521">
        <f t="shared" si="46"/>
        <v>0</v>
      </c>
      <c r="U946" s="177"/>
      <c r="V946" s="177"/>
      <c r="W946" s="177"/>
      <c r="X946" s="177"/>
      <c r="Y946" s="177"/>
      <c r="Z946" s="177"/>
      <c r="AA946" s="177"/>
      <c r="AB946" s="177"/>
      <c r="AC946" s="177"/>
      <c r="AD946" s="177"/>
      <c r="AE946" s="177"/>
      <c r="AF946" s="107"/>
      <c r="AG946" s="444">
        <f t="shared" si="47"/>
        <v>0</v>
      </c>
      <c r="AH946" s="177"/>
      <c r="AI946" s="177"/>
      <c r="AJ946" s="177"/>
      <c r="AK946" s="177"/>
      <c r="AL946" s="177"/>
      <c r="AM946" s="177"/>
      <c r="AN946" s="177"/>
      <c r="AO946" s="177"/>
      <c r="AP946" s="177"/>
      <c r="AQ946" s="177"/>
      <c r="AR946" s="177"/>
      <c r="AS946" s="107"/>
      <c r="AT946" s="444">
        <f t="shared" ref="AT946:AT1002" si="48">SUM($AH946:$AR946)</f>
        <v>0</v>
      </c>
      <c r="AU946" s="177"/>
      <c r="AV946" s="177"/>
      <c r="AW946" s="177"/>
      <c r="AX946" s="177"/>
      <c r="AY946" s="177"/>
      <c r="AZ946" s="177"/>
      <c r="BA946" s="177"/>
      <c r="BB946" s="177"/>
      <c r="BC946" s="177"/>
      <c r="BD946" s="177"/>
      <c r="BE946" s="228"/>
      <c r="BF946" s="237"/>
      <c r="BG946" s="229"/>
      <c r="BH946" s="229"/>
      <c r="BI946" s="108"/>
    </row>
    <row r="947" spans="1:61" ht="15">
      <c r="A947" s="177"/>
      <c r="B947" s="177"/>
      <c r="C947" s="177"/>
      <c r="D947" s="177"/>
      <c r="E947" s="177"/>
      <c r="F947" s="177"/>
      <c r="G947" s="177"/>
      <c r="H947" s="177"/>
      <c r="I947" s="177"/>
      <c r="J947" s="177"/>
      <c r="K947" s="177"/>
      <c r="L947" s="177"/>
      <c r="M947" s="177"/>
      <c r="N947" s="177"/>
      <c r="O947" s="177"/>
      <c r="P947" s="177"/>
      <c r="Q947" s="177"/>
      <c r="R947" s="177"/>
      <c r="S947" s="107"/>
      <c r="T947" s="521">
        <f t="shared" si="46"/>
        <v>0</v>
      </c>
      <c r="U947" s="177"/>
      <c r="V947" s="177"/>
      <c r="W947" s="177"/>
      <c r="X947" s="177"/>
      <c r="Y947" s="177"/>
      <c r="Z947" s="177"/>
      <c r="AA947" s="177"/>
      <c r="AB947" s="177"/>
      <c r="AC947" s="177"/>
      <c r="AD947" s="177"/>
      <c r="AE947" s="177"/>
      <c r="AF947" s="107"/>
      <c r="AG947" s="444">
        <f t="shared" si="47"/>
        <v>0</v>
      </c>
      <c r="AH947" s="177"/>
      <c r="AI947" s="177"/>
      <c r="AJ947" s="177"/>
      <c r="AK947" s="177"/>
      <c r="AL947" s="177"/>
      <c r="AM947" s="177"/>
      <c r="AN947" s="177"/>
      <c r="AO947" s="177"/>
      <c r="AP947" s="177"/>
      <c r="AQ947" s="177"/>
      <c r="AR947" s="177"/>
      <c r="AS947" s="107"/>
      <c r="AT947" s="444">
        <f t="shared" si="48"/>
        <v>0</v>
      </c>
      <c r="AU947" s="177"/>
      <c r="AV947" s="177"/>
      <c r="AW947" s="177"/>
      <c r="AX947" s="177"/>
      <c r="AY947" s="177"/>
      <c r="AZ947" s="177"/>
      <c r="BA947" s="177"/>
      <c r="BB947" s="177"/>
      <c r="BC947" s="177"/>
      <c r="BD947" s="177"/>
      <c r="BE947" s="228"/>
      <c r="BF947" s="237"/>
      <c r="BG947" s="229"/>
      <c r="BH947" s="229"/>
      <c r="BI947" s="108"/>
    </row>
    <row r="948" spans="1:61" ht="15">
      <c r="A948" s="177"/>
      <c r="B948" s="177"/>
      <c r="C948" s="177"/>
      <c r="D948" s="177"/>
      <c r="E948" s="177"/>
      <c r="F948" s="177"/>
      <c r="G948" s="177"/>
      <c r="H948" s="177"/>
      <c r="I948" s="177"/>
      <c r="J948" s="177"/>
      <c r="K948" s="177"/>
      <c r="L948" s="177"/>
      <c r="M948" s="177"/>
      <c r="N948" s="177"/>
      <c r="O948" s="177"/>
      <c r="P948" s="177"/>
      <c r="Q948" s="177"/>
      <c r="R948" s="177"/>
      <c r="S948" s="107"/>
      <c r="T948" s="521">
        <f t="shared" si="46"/>
        <v>0</v>
      </c>
      <c r="U948" s="177"/>
      <c r="V948" s="177"/>
      <c r="W948" s="177"/>
      <c r="X948" s="177"/>
      <c r="Y948" s="177"/>
      <c r="Z948" s="177"/>
      <c r="AA948" s="177"/>
      <c r="AB948" s="177"/>
      <c r="AC948" s="177"/>
      <c r="AD948" s="177"/>
      <c r="AE948" s="177"/>
      <c r="AF948" s="107"/>
      <c r="AG948" s="444">
        <f t="shared" si="47"/>
        <v>0</v>
      </c>
      <c r="AH948" s="177"/>
      <c r="AI948" s="177"/>
      <c r="AJ948" s="177"/>
      <c r="AK948" s="177"/>
      <c r="AL948" s="177"/>
      <c r="AM948" s="177"/>
      <c r="AN948" s="177"/>
      <c r="AO948" s="177"/>
      <c r="AP948" s="177"/>
      <c r="AQ948" s="177"/>
      <c r="AR948" s="177"/>
      <c r="AS948" s="107"/>
      <c r="AT948" s="444">
        <f t="shared" si="48"/>
        <v>0</v>
      </c>
      <c r="AU948" s="177"/>
      <c r="AV948" s="177"/>
      <c r="AW948" s="177"/>
      <c r="AX948" s="177"/>
      <c r="AY948" s="177"/>
      <c r="AZ948" s="177"/>
      <c r="BA948" s="177"/>
      <c r="BB948" s="177"/>
      <c r="BC948" s="177"/>
      <c r="BD948" s="177"/>
      <c r="BE948" s="228"/>
      <c r="BF948" s="237"/>
      <c r="BG948" s="229"/>
      <c r="BH948" s="229"/>
      <c r="BI948" s="108"/>
    </row>
    <row r="949" spans="1:61" ht="15">
      <c r="A949" s="177"/>
      <c r="B949" s="177"/>
      <c r="C949" s="177"/>
      <c r="D949" s="177"/>
      <c r="E949" s="177"/>
      <c r="F949" s="177"/>
      <c r="G949" s="177"/>
      <c r="H949" s="177"/>
      <c r="I949" s="177"/>
      <c r="J949" s="177"/>
      <c r="K949" s="177"/>
      <c r="L949" s="177"/>
      <c r="M949" s="177"/>
      <c r="N949" s="177"/>
      <c r="O949" s="177"/>
      <c r="P949" s="177"/>
      <c r="Q949" s="177"/>
      <c r="R949" s="177"/>
      <c r="S949" s="107"/>
      <c r="T949" s="521">
        <f t="shared" si="46"/>
        <v>0</v>
      </c>
      <c r="U949" s="177"/>
      <c r="V949" s="177"/>
      <c r="W949" s="177"/>
      <c r="X949" s="177"/>
      <c r="Y949" s="177"/>
      <c r="Z949" s="177"/>
      <c r="AA949" s="177"/>
      <c r="AB949" s="177"/>
      <c r="AC949" s="177"/>
      <c r="AD949" s="177"/>
      <c r="AE949" s="177"/>
      <c r="AF949" s="107"/>
      <c r="AG949" s="444">
        <f t="shared" si="47"/>
        <v>0</v>
      </c>
      <c r="AH949" s="177"/>
      <c r="AI949" s="177"/>
      <c r="AJ949" s="177"/>
      <c r="AK949" s="177"/>
      <c r="AL949" s="177"/>
      <c r="AM949" s="177"/>
      <c r="AN949" s="177"/>
      <c r="AO949" s="177"/>
      <c r="AP949" s="177"/>
      <c r="AQ949" s="177"/>
      <c r="AR949" s="177"/>
      <c r="AS949" s="107"/>
      <c r="AT949" s="444">
        <f t="shared" si="48"/>
        <v>0</v>
      </c>
      <c r="AU949" s="177"/>
      <c r="AV949" s="177"/>
      <c r="AW949" s="177"/>
      <c r="AX949" s="177"/>
      <c r="AY949" s="177"/>
      <c r="AZ949" s="177"/>
      <c r="BA949" s="177"/>
      <c r="BB949" s="177"/>
      <c r="BC949" s="177"/>
      <c r="BD949" s="177"/>
      <c r="BE949" s="228"/>
      <c r="BF949" s="237"/>
      <c r="BG949" s="229"/>
      <c r="BH949" s="229"/>
      <c r="BI949" s="108"/>
    </row>
    <row r="950" spans="1:61" ht="15">
      <c r="A950" s="177"/>
      <c r="B950" s="177"/>
      <c r="C950" s="177"/>
      <c r="D950" s="177"/>
      <c r="E950" s="177"/>
      <c r="F950" s="177"/>
      <c r="G950" s="177"/>
      <c r="H950" s="177"/>
      <c r="I950" s="177"/>
      <c r="J950" s="177"/>
      <c r="K950" s="177"/>
      <c r="L950" s="177"/>
      <c r="M950" s="177"/>
      <c r="N950" s="177"/>
      <c r="O950" s="177"/>
      <c r="P950" s="177"/>
      <c r="Q950" s="177"/>
      <c r="R950" s="177"/>
      <c r="S950" s="107"/>
      <c r="T950" s="521">
        <f t="shared" si="46"/>
        <v>0</v>
      </c>
      <c r="U950" s="177"/>
      <c r="V950" s="177"/>
      <c r="W950" s="177"/>
      <c r="X950" s="177"/>
      <c r="Y950" s="177"/>
      <c r="Z950" s="177"/>
      <c r="AA950" s="177"/>
      <c r="AB950" s="177"/>
      <c r="AC950" s="177"/>
      <c r="AD950" s="177"/>
      <c r="AE950" s="177"/>
      <c r="AF950" s="107"/>
      <c r="AG950" s="444">
        <f t="shared" si="47"/>
        <v>0</v>
      </c>
      <c r="AH950" s="177"/>
      <c r="AI950" s="177"/>
      <c r="AJ950" s="177"/>
      <c r="AK950" s="177"/>
      <c r="AL950" s="177"/>
      <c r="AM950" s="177"/>
      <c r="AN950" s="177"/>
      <c r="AO950" s="177"/>
      <c r="AP950" s="177"/>
      <c r="AQ950" s="177"/>
      <c r="AR950" s="177"/>
      <c r="AS950" s="107"/>
      <c r="AT950" s="444">
        <f t="shared" si="48"/>
        <v>0</v>
      </c>
      <c r="AU950" s="177"/>
      <c r="AV950" s="177"/>
      <c r="AW950" s="177"/>
      <c r="AX950" s="177"/>
      <c r="AY950" s="177"/>
      <c r="AZ950" s="177"/>
      <c r="BA950" s="177"/>
      <c r="BB950" s="177"/>
      <c r="BC950" s="177"/>
      <c r="BD950" s="177"/>
      <c r="BE950" s="228"/>
      <c r="BF950" s="237"/>
      <c r="BG950" s="229"/>
      <c r="BH950" s="229"/>
      <c r="BI950" s="108"/>
    </row>
    <row r="951" spans="1:61" ht="15">
      <c r="A951" s="177"/>
      <c r="B951" s="177"/>
      <c r="C951" s="177"/>
      <c r="D951" s="177"/>
      <c r="E951" s="177"/>
      <c r="F951" s="177"/>
      <c r="G951" s="177"/>
      <c r="H951" s="177"/>
      <c r="I951" s="177"/>
      <c r="J951" s="177"/>
      <c r="K951" s="177"/>
      <c r="L951" s="177"/>
      <c r="M951" s="177"/>
      <c r="N951" s="177"/>
      <c r="O951" s="177"/>
      <c r="P951" s="177"/>
      <c r="Q951" s="177"/>
      <c r="R951" s="177"/>
      <c r="S951" s="107"/>
      <c r="T951" s="521">
        <f t="shared" si="46"/>
        <v>0</v>
      </c>
      <c r="U951" s="177"/>
      <c r="V951" s="177"/>
      <c r="W951" s="177"/>
      <c r="X951" s="177"/>
      <c r="Y951" s="177"/>
      <c r="Z951" s="177"/>
      <c r="AA951" s="177"/>
      <c r="AB951" s="177"/>
      <c r="AC951" s="177"/>
      <c r="AD951" s="177"/>
      <c r="AE951" s="177"/>
      <c r="AF951" s="107"/>
      <c r="AG951" s="444">
        <f t="shared" si="47"/>
        <v>0</v>
      </c>
      <c r="AH951" s="177"/>
      <c r="AI951" s="177"/>
      <c r="AJ951" s="177"/>
      <c r="AK951" s="177"/>
      <c r="AL951" s="177"/>
      <c r="AM951" s="177"/>
      <c r="AN951" s="177"/>
      <c r="AO951" s="177"/>
      <c r="AP951" s="177"/>
      <c r="AQ951" s="177"/>
      <c r="AR951" s="177"/>
      <c r="AS951" s="107"/>
      <c r="AT951" s="444">
        <f t="shared" si="48"/>
        <v>0</v>
      </c>
      <c r="AU951" s="177"/>
      <c r="AV951" s="177"/>
      <c r="AW951" s="177"/>
      <c r="AX951" s="177"/>
      <c r="AY951" s="177"/>
      <c r="AZ951" s="177"/>
      <c r="BA951" s="177"/>
      <c r="BB951" s="177"/>
      <c r="BC951" s="177"/>
      <c r="BD951" s="177"/>
      <c r="BE951" s="228"/>
      <c r="BF951" s="237"/>
      <c r="BG951" s="229"/>
      <c r="BH951" s="229"/>
      <c r="BI951" s="108"/>
    </row>
    <row r="952" spans="1:61" ht="15">
      <c r="A952" s="177"/>
      <c r="B952" s="177"/>
      <c r="C952" s="177"/>
      <c r="D952" s="177"/>
      <c r="E952" s="177"/>
      <c r="F952" s="177"/>
      <c r="G952" s="177"/>
      <c r="H952" s="177"/>
      <c r="I952" s="177"/>
      <c r="J952" s="177"/>
      <c r="K952" s="177"/>
      <c r="L952" s="177"/>
      <c r="M952" s="177"/>
      <c r="N952" s="177"/>
      <c r="O952" s="177"/>
      <c r="P952" s="177"/>
      <c r="Q952" s="177"/>
      <c r="R952" s="177"/>
      <c r="S952" s="107"/>
      <c r="T952" s="521">
        <f t="shared" ref="T952:T1002" si="49">SUM($H952:$R952)</f>
        <v>0</v>
      </c>
      <c r="U952" s="177"/>
      <c r="V952" s="177"/>
      <c r="W952" s="177"/>
      <c r="X952" s="177"/>
      <c r="Y952" s="177"/>
      <c r="Z952" s="177"/>
      <c r="AA952" s="177"/>
      <c r="AB952" s="177"/>
      <c r="AC952" s="177"/>
      <c r="AD952" s="177"/>
      <c r="AE952" s="177"/>
      <c r="AF952" s="107"/>
      <c r="AG952" s="444">
        <f t="shared" ref="AG952:AG1002" si="50">SUM($U952:$AE952)</f>
        <v>0</v>
      </c>
      <c r="AH952" s="177"/>
      <c r="AI952" s="177"/>
      <c r="AJ952" s="177"/>
      <c r="AK952" s="177"/>
      <c r="AL952" s="177"/>
      <c r="AM952" s="177"/>
      <c r="AN952" s="177"/>
      <c r="AO952" s="177"/>
      <c r="AP952" s="177"/>
      <c r="AQ952" s="177"/>
      <c r="AR952" s="177"/>
      <c r="AS952" s="107"/>
      <c r="AT952" s="444">
        <f t="shared" si="48"/>
        <v>0</v>
      </c>
      <c r="AU952" s="177"/>
      <c r="AV952" s="177"/>
      <c r="AW952" s="177"/>
      <c r="AX952" s="177"/>
      <c r="AY952" s="177"/>
      <c r="AZ952" s="177"/>
      <c r="BA952" s="177"/>
      <c r="BB952" s="177"/>
      <c r="BC952" s="177"/>
      <c r="BD952" s="177"/>
      <c r="BE952" s="228"/>
      <c r="BF952" s="237"/>
      <c r="BG952" s="229"/>
      <c r="BH952" s="229"/>
      <c r="BI952" s="108"/>
    </row>
    <row r="953" spans="1:61" ht="15">
      <c r="A953" s="177"/>
      <c r="B953" s="177"/>
      <c r="C953" s="177"/>
      <c r="D953" s="177"/>
      <c r="E953" s="177"/>
      <c r="F953" s="177"/>
      <c r="G953" s="177"/>
      <c r="H953" s="177"/>
      <c r="I953" s="177"/>
      <c r="J953" s="177"/>
      <c r="K953" s="177"/>
      <c r="L953" s="177"/>
      <c r="M953" s="177"/>
      <c r="N953" s="177"/>
      <c r="O953" s="177"/>
      <c r="P953" s="177"/>
      <c r="Q953" s="177"/>
      <c r="R953" s="177"/>
      <c r="S953" s="107"/>
      <c r="T953" s="521">
        <f t="shared" si="49"/>
        <v>0</v>
      </c>
      <c r="U953" s="177"/>
      <c r="V953" s="177"/>
      <c r="W953" s="177"/>
      <c r="X953" s="177"/>
      <c r="Y953" s="177"/>
      <c r="Z953" s="177"/>
      <c r="AA953" s="177"/>
      <c r="AB953" s="177"/>
      <c r="AC953" s="177"/>
      <c r="AD953" s="177"/>
      <c r="AE953" s="177"/>
      <c r="AF953" s="107"/>
      <c r="AG953" s="444">
        <f t="shared" si="50"/>
        <v>0</v>
      </c>
      <c r="AH953" s="177"/>
      <c r="AI953" s="177"/>
      <c r="AJ953" s="177"/>
      <c r="AK953" s="177"/>
      <c r="AL953" s="177"/>
      <c r="AM953" s="177"/>
      <c r="AN953" s="177"/>
      <c r="AO953" s="177"/>
      <c r="AP953" s="177"/>
      <c r="AQ953" s="177"/>
      <c r="AR953" s="177"/>
      <c r="AS953" s="107"/>
      <c r="AT953" s="444">
        <f t="shared" si="48"/>
        <v>0</v>
      </c>
      <c r="AU953" s="177"/>
      <c r="AV953" s="177"/>
      <c r="AW953" s="177"/>
      <c r="AX953" s="177"/>
      <c r="AY953" s="177"/>
      <c r="AZ953" s="177"/>
      <c r="BA953" s="177"/>
      <c r="BB953" s="177"/>
      <c r="BC953" s="177"/>
      <c r="BD953" s="177"/>
      <c r="BE953" s="228"/>
      <c r="BF953" s="237"/>
      <c r="BG953" s="229"/>
      <c r="BH953" s="229"/>
      <c r="BI953" s="108"/>
    </row>
    <row r="954" spans="1:61" ht="15">
      <c r="A954" s="177"/>
      <c r="B954" s="177"/>
      <c r="C954" s="177"/>
      <c r="D954" s="177"/>
      <c r="E954" s="177"/>
      <c r="F954" s="177"/>
      <c r="G954" s="177"/>
      <c r="H954" s="177"/>
      <c r="I954" s="177"/>
      <c r="J954" s="177"/>
      <c r="K954" s="177"/>
      <c r="L954" s="177"/>
      <c r="M954" s="177"/>
      <c r="N954" s="177"/>
      <c r="O954" s="177"/>
      <c r="P954" s="177"/>
      <c r="Q954" s="177"/>
      <c r="R954" s="177"/>
      <c r="S954" s="107"/>
      <c r="T954" s="521">
        <f t="shared" si="49"/>
        <v>0</v>
      </c>
      <c r="U954" s="177"/>
      <c r="V954" s="177"/>
      <c r="W954" s="177"/>
      <c r="X954" s="177"/>
      <c r="Y954" s="177"/>
      <c r="Z954" s="177"/>
      <c r="AA954" s="177"/>
      <c r="AB954" s="177"/>
      <c r="AC954" s="177"/>
      <c r="AD954" s="177"/>
      <c r="AE954" s="177"/>
      <c r="AF954" s="107"/>
      <c r="AG954" s="444">
        <f t="shared" si="50"/>
        <v>0</v>
      </c>
      <c r="AH954" s="177"/>
      <c r="AI954" s="177"/>
      <c r="AJ954" s="177"/>
      <c r="AK954" s="177"/>
      <c r="AL954" s="177"/>
      <c r="AM954" s="177"/>
      <c r="AN954" s="177"/>
      <c r="AO954" s="177"/>
      <c r="AP954" s="177"/>
      <c r="AQ954" s="177"/>
      <c r="AR954" s="177"/>
      <c r="AS954" s="107"/>
      <c r="AT954" s="444">
        <f t="shared" si="48"/>
        <v>0</v>
      </c>
      <c r="AU954" s="177"/>
      <c r="AV954" s="177"/>
      <c r="AW954" s="177"/>
      <c r="AX954" s="177"/>
      <c r="AY954" s="177"/>
      <c r="AZ954" s="177"/>
      <c r="BA954" s="177"/>
      <c r="BB954" s="177"/>
      <c r="BC954" s="177"/>
      <c r="BD954" s="177"/>
      <c r="BE954" s="228"/>
      <c r="BF954" s="237"/>
      <c r="BG954" s="229"/>
      <c r="BH954" s="229"/>
      <c r="BI954" s="108"/>
    </row>
    <row r="955" spans="1:61" ht="15">
      <c r="A955" s="177"/>
      <c r="B955" s="177"/>
      <c r="C955" s="177"/>
      <c r="D955" s="177"/>
      <c r="E955" s="177"/>
      <c r="F955" s="177"/>
      <c r="G955" s="177"/>
      <c r="H955" s="177"/>
      <c r="I955" s="177"/>
      <c r="J955" s="177"/>
      <c r="K955" s="177"/>
      <c r="L955" s="177"/>
      <c r="M955" s="177"/>
      <c r="N955" s="177"/>
      <c r="O955" s="177"/>
      <c r="P955" s="177"/>
      <c r="Q955" s="177"/>
      <c r="R955" s="177"/>
      <c r="S955" s="107"/>
      <c r="T955" s="521">
        <f t="shared" si="49"/>
        <v>0</v>
      </c>
      <c r="U955" s="177"/>
      <c r="V955" s="177"/>
      <c r="W955" s="177"/>
      <c r="X955" s="177"/>
      <c r="Y955" s="177"/>
      <c r="Z955" s="177"/>
      <c r="AA955" s="177"/>
      <c r="AB955" s="177"/>
      <c r="AC955" s="177"/>
      <c r="AD955" s="177"/>
      <c r="AE955" s="177"/>
      <c r="AF955" s="107"/>
      <c r="AG955" s="444">
        <f t="shared" si="50"/>
        <v>0</v>
      </c>
      <c r="AH955" s="177"/>
      <c r="AI955" s="177"/>
      <c r="AJ955" s="177"/>
      <c r="AK955" s="177"/>
      <c r="AL955" s="177"/>
      <c r="AM955" s="177"/>
      <c r="AN955" s="177"/>
      <c r="AO955" s="177"/>
      <c r="AP955" s="177"/>
      <c r="AQ955" s="177"/>
      <c r="AR955" s="177"/>
      <c r="AS955" s="107"/>
      <c r="AT955" s="444">
        <f t="shared" si="48"/>
        <v>0</v>
      </c>
      <c r="AU955" s="177"/>
      <c r="AV955" s="177"/>
      <c r="AW955" s="177"/>
      <c r="AX955" s="177"/>
      <c r="AY955" s="177"/>
      <c r="AZ955" s="177"/>
      <c r="BA955" s="177"/>
      <c r="BB955" s="177"/>
      <c r="BC955" s="177"/>
      <c r="BD955" s="177"/>
      <c r="BE955" s="228"/>
      <c r="BF955" s="237"/>
      <c r="BG955" s="229"/>
      <c r="BH955" s="229"/>
      <c r="BI955" s="108"/>
    </row>
    <row r="956" spans="1:61" ht="15">
      <c r="A956" s="177"/>
      <c r="B956" s="177"/>
      <c r="C956" s="177"/>
      <c r="D956" s="177"/>
      <c r="E956" s="177"/>
      <c r="F956" s="177"/>
      <c r="G956" s="177"/>
      <c r="H956" s="177"/>
      <c r="I956" s="177"/>
      <c r="J956" s="177"/>
      <c r="K956" s="177"/>
      <c r="L956" s="177"/>
      <c r="M956" s="177"/>
      <c r="N956" s="177"/>
      <c r="O956" s="177"/>
      <c r="P956" s="177"/>
      <c r="Q956" s="177"/>
      <c r="R956" s="177"/>
      <c r="S956" s="107"/>
      <c r="T956" s="521">
        <f t="shared" si="49"/>
        <v>0</v>
      </c>
      <c r="U956" s="177"/>
      <c r="V956" s="177"/>
      <c r="W956" s="177"/>
      <c r="X956" s="177"/>
      <c r="Y956" s="177"/>
      <c r="Z956" s="177"/>
      <c r="AA956" s="177"/>
      <c r="AB956" s="177"/>
      <c r="AC956" s="177"/>
      <c r="AD956" s="177"/>
      <c r="AE956" s="177"/>
      <c r="AF956" s="107"/>
      <c r="AG956" s="444">
        <f t="shared" si="50"/>
        <v>0</v>
      </c>
      <c r="AH956" s="177"/>
      <c r="AI956" s="177"/>
      <c r="AJ956" s="177"/>
      <c r="AK956" s="177"/>
      <c r="AL956" s="177"/>
      <c r="AM956" s="177"/>
      <c r="AN956" s="177"/>
      <c r="AO956" s="177"/>
      <c r="AP956" s="177"/>
      <c r="AQ956" s="177"/>
      <c r="AR956" s="177"/>
      <c r="AS956" s="107"/>
      <c r="AT956" s="444">
        <f t="shared" si="48"/>
        <v>0</v>
      </c>
      <c r="AU956" s="177"/>
      <c r="AV956" s="177"/>
      <c r="AW956" s="177"/>
      <c r="AX956" s="177"/>
      <c r="AY956" s="177"/>
      <c r="AZ956" s="177"/>
      <c r="BA956" s="177"/>
      <c r="BB956" s="177"/>
      <c r="BC956" s="177"/>
      <c r="BD956" s="177"/>
      <c r="BE956" s="228"/>
      <c r="BF956" s="237"/>
      <c r="BG956" s="229"/>
      <c r="BH956" s="229"/>
      <c r="BI956" s="108"/>
    </row>
    <row r="957" spans="1:61" ht="15">
      <c r="A957" s="177"/>
      <c r="B957" s="177"/>
      <c r="C957" s="177"/>
      <c r="D957" s="177"/>
      <c r="E957" s="177"/>
      <c r="F957" s="177"/>
      <c r="G957" s="177"/>
      <c r="H957" s="177"/>
      <c r="I957" s="177"/>
      <c r="J957" s="177"/>
      <c r="K957" s="177"/>
      <c r="L957" s="177"/>
      <c r="M957" s="177"/>
      <c r="N957" s="177"/>
      <c r="O957" s="177"/>
      <c r="P957" s="177"/>
      <c r="Q957" s="177"/>
      <c r="R957" s="177"/>
      <c r="S957" s="107"/>
      <c r="T957" s="521">
        <f t="shared" si="49"/>
        <v>0</v>
      </c>
      <c r="U957" s="177"/>
      <c r="V957" s="177"/>
      <c r="W957" s="177"/>
      <c r="X957" s="177"/>
      <c r="Y957" s="177"/>
      <c r="Z957" s="177"/>
      <c r="AA957" s="177"/>
      <c r="AB957" s="177"/>
      <c r="AC957" s="177"/>
      <c r="AD957" s="177"/>
      <c r="AE957" s="177"/>
      <c r="AF957" s="107"/>
      <c r="AG957" s="444">
        <f t="shared" si="50"/>
        <v>0</v>
      </c>
      <c r="AH957" s="177"/>
      <c r="AI957" s="177"/>
      <c r="AJ957" s="177"/>
      <c r="AK957" s="177"/>
      <c r="AL957" s="177"/>
      <c r="AM957" s="177"/>
      <c r="AN957" s="177"/>
      <c r="AO957" s="177"/>
      <c r="AP957" s="177"/>
      <c r="AQ957" s="177"/>
      <c r="AR957" s="177"/>
      <c r="AS957" s="107"/>
      <c r="AT957" s="444">
        <f t="shared" si="48"/>
        <v>0</v>
      </c>
      <c r="AU957" s="177"/>
      <c r="AV957" s="177"/>
      <c r="AW957" s="177"/>
      <c r="AX957" s="177"/>
      <c r="AY957" s="177"/>
      <c r="AZ957" s="177"/>
      <c r="BA957" s="177"/>
      <c r="BB957" s="177"/>
      <c r="BC957" s="177"/>
      <c r="BD957" s="177"/>
      <c r="BE957" s="228"/>
      <c r="BF957" s="237"/>
      <c r="BG957" s="229"/>
      <c r="BH957" s="229"/>
      <c r="BI957" s="108"/>
    </row>
    <row r="958" spans="1:61" ht="15">
      <c r="A958" s="177"/>
      <c r="B958" s="177"/>
      <c r="C958" s="177"/>
      <c r="D958" s="177"/>
      <c r="E958" s="177"/>
      <c r="F958" s="177"/>
      <c r="G958" s="177"/>
      <c r="H958" s="177"/>
      <c r="I958" s="177"/>
      <c r="J958" s="177"/>
      <c r="K958" s="177"/>
      <c r="L958" s="177"/>
      <c r="M958" s="177"/>
      <c r="N958" s="177"/>
      <c r="O958" s="177"/>
      <c r="P958" s="177"/>
      <c r="Q958" s="177"/>
      <c r="R958" s="177"/>
      <c r="S958" s="107"/>
      <c r="T958" s="521">
        <f t="shared" si="49"/>
        <v>0</v>
      </c>
      <c r="U958" s="177"/>
      <c r="V958" s="177"/>
      <c r="W958" s="177"/>
      <c r="X958" s="177"/>
      <c r="Y958" s="177"/>
      <c r="Z958" s="177"/>
      <c r="AA958" s="177"/>
      <c r="AB958" s="177"/>
      <c r="AC958" s="177"/>
      <c r="AD958" s="177"/>
      <c r="AE958" s="177"/>
      <c r="AF958" s="107"/>
      <c r="AG958" s="444">
        <f t="shared" si="50"/>
        <v>0</v>
      </c>
      <c r="AH958" s="177"/>
      <c r="AI958" s="177"/>
      <c r="AJ958" s="177"/>
      <c r="AK958" s="177"/>
      <c r="AL958" s="177"/>
      <c r="AM958" s="177"/>
      <c r="AN958" s="177"/>
      <c r="AO958" s="177"/>
      <c r="AP958" s="177"/>
      <c r="AQ958" s="177"/>
      <c r="AR958" s="177"/>
      <c r="AS958" s="107"/>
      <c r="AT958" s="444">
        <f t="shared" si="48"/>
        <v>0</v>
      </c>
      <c r="AU958" s="177"/>
      <c r="AV958" s="177"/>
      <c r="AW958" s="177"/>
      <c r="AX958" s="177"/>
      <c r="AY958" s="177"/>
      <c r="AZ958" s="177"/>
      <c r="BA958" s="177"/>
      <c r="BB958" s="177"/>
      <c r="BC958" s="177"/>
      <c r="BD958" s="177"/>
      <c r="BE958" s="228"/>
      <c r="BF958" s="237"/>
      <c r="BG958" s="229"/>
      <c r="BH958" s="229"/>
      <c r="BI958" s="108"/>
    </row>
    <row r="959" spans="1:61" ht="15">
      <c r="A959" s="177"/>
      <c r="B959" s="177"/>
      <c r="C959" s="177"/>
      <c r="D959" s="177"/>
      <c r="E959" s="177"/>
      <c r="F959" s="177"/>
      <c r="G959" s="177"/>
      <c r="H959" s="177"/>
      <c r="I959" s="177"/>
      <c r="J959" s="177"/>
      <c r="K959" s="177"/>
      <c r="L959" s="177"/>
      <c r="M959" s="177"/>
      <c r="N959" s="177"/>
      <c r="O959" s="177"/>
      <c r="P959" s="177"/>
      <c r="Q959" s="177"/>
      <c r="R959" s="177"/>
      <c r="S959" s="107"/>
      <c r="T959" s="521">
        <f t="shared" si="49"/>
        <v>0</v>
      </c>
      <c r="U959" s="177"/>
      <c r="V959" s="177"/>
      <c r="W959" s="177"/>
      <c r="X959" s="177"/>
      <c r="Y959" s="177"/>
      <c r="Z959" s="177"/>
      <c r="AA959" s="177"/>
      <c r="AB959" s="177"/>
      <c r="AC959" s="177"/>
      <c r="AD959" s="177"/>
      <c r="AE959" s="177"/>
      <c r="AF959" s="107"/>
      <c r="AG959" s="444">
        <f t="shared" si="50"/>
        <v>0</v>
      </c>
      <c r="AH959" s="177"/>
      <c r="AI959" s="177"/>
      <c r="AJ959" s="177"/>
      <c r="AK959" s="177"/>
      <c r="AL959" s="177"/>
      <c r="AM959" s="177"/>
      <c r="AN959" s="177"/>
      <c r="AO959" s="177"/>
      <c r="AP959" s="177"/>
      <c r="AQ959" s="177"/>
      <c r="AR959" s="177"/>
      <c r="AS959" s="107"/>
      <c r="AT959" s="444">
        <f t="shared" si="48"/>
        <v>0</v>
      </c>
      <c r="AU959" s="177"/>
      <c r="AV959" s="177"/>
      <c r="AW959" s="177"/>
      <c r="AX959" s="177"/>
      <c r="AY959" s="177"/>
      <c r="AZ959" s="177"/>
      <c r="BA959" s="177"/>
      <c r="BB959" s="177"/>
      <c r="BC959" s="177"/>
      <c r="BD959" s="177"/>
      <c r="BE959" s="228"/>
      <c r="BF959" s="237"/>
      <c r="BG959" s="229"/>
      <c r="BH959" s="229"/>
      <c r="BI959" s="108"/>
    </row>
    <row r="960" spans="1:61" ht="15">
      <c r="A960" s="177"/>
      <c r="B960" s="177"/>
      <c r="C960" s="177"/>
      <c r="D960" s="177"/>
      <c r="E960" s="177"/>
      <c r="F960" s="177"/>
      <c r="G960" s="177"/>
      <c r="H960" s="177"/>
      <c r="I960" s="177"/>
      <c r="J960" s="177"/>
      <c r="K960" s="177"/>
      <c r="L960" s="177"/>
      <c r="M960" s="177"/>
      <c r="N960" s="177"/>
      <c r="O960" s="177"/>
      <c r="P960" s="177"/>
      <c r="Q960" s="177"/>
      <c r="R960" s="177"/>
      <c r="S960" s="107"/>
      <c r="T960" s="521">
        <f t="shared" si="49"/>
        <v>0</v>
      </c>
      <c r="U960" s="177"/>
      <c r="V960" s="177"/>
      <c r="W960" s="177"/>
      <c r="X960" s="177"/>
      <c r="Y960" s="177"/>
      <c r="Z960" s="177"/>
      <c r="AA960" s="177"/>
      <c r="AB960" s="177"/>
      <c r="AC960" s="177"/>
      <c r="AD960" s="177"/>
      <c r="AE960" s="177"/>
      <c r="AF960" s="107"/>
      <c r="AG960" s="444">
        <f t="shared" si="50"/>
        <v>0</v>
      </c>
      <c r="AH960" s="177"/>
      <c r="AI960" s="177"/>
      <c r="AJ960" s="177"/>
      <c r="AK960" s="177"/>
      <c r="AL960" s="177"/>
      <c r="AM960" s="177"/>
      <c r="AN960" s="177"/>
      <c r="AO960" s="177"/>
      <c r="AP960" s="177"/>
      <c r="AQ960" s="177"/>
      <c r="AR960" s="177"/>
      <c r="AS960" s="107"/>
      <c r="AT960" s="444">
        <f t="shared" si="48"/>
        <v>0</v>
      </c>
      <c r="AU960" s="177"/>
      <c r="AV960" s="177"/>
      <c r="AW960" s="177"/>
      <c r="AX960" s="177"/>
      <c r="AY960" s="177"/>
      <c r="AZ960" s="177"/>
      <c r="BA960" s="177"/>
      <c r="BB960" s="177"/>
      <c r="BC960" s="177"/>
      <c r="BD960" s="177"/>
      <c r="BE960" s="228"/>
      <c r="BF960" s="237"/>
      <c r="BG960" s="229"/>
      <c r="BH960" s="229"/>
      <c r="BI960" s="108"/>
    </row>
    <row r="961" spans="1:61" ht="15">
      <c r="A961" s="177"/>
      <c r="B961" s="177"/>
      <c r="C961" s="177"/>
      <c r="D961" s="177"/>
      <c r="E961" s="177"/>
      <c r="F961" s="177"/>
      <c r="G961" s="177"/>
      <c r="H961" s="177"/>
      <c r="I961" s="177"/>
      <c r="J961" s="177"/>
      <c r="K961" s="177"/>
      <c r="L961" s="177"/>
      <c r="M961" s="177"/>
      <c r="N961" s="177"/>
      <c r="O961" s="177"/>
      <c r="P961" s="177"/>
      <c r="Q961" s="177"/>
      <c r="R961" s="177"/>
      <c r="S961" s="107"/>
      <c r="T961" s="521">
        <f t="shared" si="49"/>
        <v>0</v>
      </c>
      <c r="U961" s="177"/>
      <c r="V961" s="177"/>
      <c r="W961" s="177"/>
      <c r="X961" s="177"/>
      <c r="Y961" s="177"/>
      <c r="Z961" s="177"/>
      <c r="AA961" s="177"/>
      <c r="AB961" s="177"/>
      <c r="AC961" s="177"/>
      <c r="AD961" s="177"/>
      <c r="AE961" s="177"/>
      <c r="AF961" s="107"/>
      <c r="AG961" s="444">
        <f t="shared" si="50"/>
        <v>0</v>
      </c>
      <c r="AH961" s="177"/>
      <c r="AI961" s="177"/>
      <c r="AJ961" s="177"/>
      <c r="AK961" s="177"/>
      <c r="AL961" s="177"/>
      <c r="AM961" s="177"/>
      <c r="AN961" s="177"/>
      <c r="AO961" s="177"/>
      <c r="AP961" s="177"/>
      <c r="AQ961" s="177"/>
      <c r="AR961" s="177"/>
      <c r="AS961" s="107"/>
      <c r="AT961" s="444">
        <f t="shared" si="48"/>
        <v>0</v>
      </c>
      <c r="AU961" s="177"/>
      <c r="AV961" s="177"/>
      <c r="AW961" s="177"/>
      <c r="AX961" s="177"/>
      <c r="AY961" s="177"/>
      <c r="AZ961" s="177"/>
      <c r="BA961" s="177"/>
      <c r="BB961" s="177"/>
      <c r="BC961" s="177"/>
      <c r="BD961" s="177"/>
      <c r="BE961" s="228"/>
      <c r="BF961" s="237"/>
      <c r="BG961" s="229"/>
      <c r="BH961" s="229"/>
      <c r="BI961" s="108"/>
    </row>
    <row r="962" spans="1:61" ht="15">
      <c r="A962" s="177"/>
      <c r="B962" s="177"/>
      <c r="C962" s="177"/>
      <c r="D962" s="177"/>
      <c r="E962" s="177"/>
      <c r="F962" s="177"/>
      <c r="G962" s="177"/>
      <c r="H962" s="177"/>
      <c r="I962" s="177"/>
      <c r="J962" s="177"/>
      <c r="K962" s="177"/>
      <c r="L962" s="177"/>
      <c r="M962" s="177"/>
      <c r="N962" s="177"/>
      <c r="O962" s="177"/>
      <c r="P962" s="177"/>
      <c r="Q962" s="177"/>
      <c r="R962" s="177"/>
      <c r="S962" s="107"/>
      <c r="T962" s="521">
        <f t="shared" si="49"/>
        <v>0</v>
      </c>
      <c r="U962" s="177"/>
      <c r="V962" s="177"/>
      <c r="W962" s="177"/>
      <c r="X962" s="177"/>
      <c r="Y962" s="177"/>
      <c r="Z962" s="177"/>
      <c r="AA962" s="177"/>
      <c r="AB962" s="177"/>
      <c r="AC962" s="177"/>
      <c r="AD962" s="177"/>
      <c r="AE962" s="177"/>
      <c r="AF962" s="107"/>
      <c r="AG962" s="444">
        <f t="shared" si="50"/>
        <v>0</v>
      </c>
      <c r="AH962" s="177"/>
      <c r="AI962" s="177"/>
      <c r="AJ962" s="177"/>
      <c r="AK962" s="177"/>
      <c r="AL962" s="177"/>
      <c r="AM962" s="177"/>
      <c r="AN962" s="177"/>
      <c r="AO962" s="177"/>
      <c r="AP962" s="177"/>
      <c r="AQ962" s="177"/>
      <c r="AR962" s="177"/>
      <c r="AS962" s="107"/>
      <c r="AT962" s="444">
        <f t="shared" si="48"/>
        <v>0</v>
      </c>
      <c r="AU962" s="177"/>
      <c r="AV962" s="177"/>
      <c r="AW962" s="177"/>
      <c r="AX962" s="177"/>
      <c r="AY962" s="177"/>
      <c r="AZ962" s="177"/>
      <c r="BA962" s="177"/>
      <c r="BB962" s="177"/>
      <c r="BC962" s="177"/>
      <c r="BD962" s="177"/>
      <c r="BE962" s="228"/>
      <c r="BF962" s="237"/>
      <c r="BG962" s="229"/>
      <c r="BH962" s="229"/>
      <c r="BI962" s="108"/>
    </row>
    <row r="963" spans="1:61" ht="15">
      <c r="A963" s="177"/>
      <c r="B963" s="177"/>
      <c r="C963" s="177"/>
      <c r="D963" s="177"/>
      <c r="E963" s="177"/>
      <c r="F963" s="177"/>
      <c r="G963" s="177"/>
      <c r="H963" s="177"/>
      <c r="I963" s="177"/>
      <c r="J963" s="177"/>
      <c r="K963" s="177"/>
      <c r="L963" s="177"/>
      <c r="M963" s="177"/>
      <c r="N963" s="177"/>
      <c r="O963" s="177"/>
      <c r="P963" s="177"/>
      <c r="Q963" s="177"/>
      <c r="R963" s="177"/>
      <c r="S963" s="107"/>
      <c r="T963" s="521">
        <f t="shared" si="49"/>
        <v>0</v>
      </c>
      <c r="U963" s="177"/>
      <c r="V963" s="177"/>
      <c r="W963" s="177"/>
      <c r="X963" s="177"/>
      <c r="Y963" s="177"/>
      <c r="Z963" s="177"/>
      <c r="AA963" s="177"/>
      <c r="AB963" s="177"/>
      <c r="AC963" s="177"/>
      <c r="AD963" s="177"/>
      <c r="AE963" s="177"/>
      <c r="AF963" s="107"/>
      <c r="AG963" s="444">
        <f t="shared" si="50"/>
        <v>0</v>
      </c>
      <c r="AH963" s="177"/>
      <c r="AI963" s="177"/>
      <c r="AJ963" s="177"/>
      <c r="AK963" s="177"/>
      <c r="AL963" s="177"/>
      <c r="AM963" s="177"/>
      <c r="AN963" s="177"/>
      <c r="AO963" s="177"/>
      <c r="AP963" s="177"/>
      <c r="AQ963" s="177"/>
      <c r="AR963" s="177"/>
      <c r="AS963" s="107"/>
      <c r="AT963" s="444">
        <f t="shared" si="48"/>
        <v>0</v>
      </c>
      <c r="AU963" s="177"/>
      <c r="AV963" s="177"/>
      <c r="AW963" s="177"/>
      <c r="AX963" s="177"/>
      <c r="AY963" s="177"/>
      <c r="AZ963" s="177"/>
      <c r="BA963" s="177"/>
      <c r="BB963" s="177"/>
      <c r="BC963" s="177"/>
      <c r="BD963" s="177"/>
      <c r="BE963" s="228"/>
      <c r="BF963" s="237"/>
      <c r="BG963" s="229"/>
      <c r="BH963" s="229"/>
      <c r="BI963" s="108"/>
    </row>
    <row r="964" spans="1:61" ht="15">
      <c r="A964" s="177"/>
      <c r="B964" s="177"/>
      <c r="C964" s="177"/>
      <c r="D964" s="177"/>
      <c r="E964" s="177"/>
      <c r="F964" s="177"/>
      <c r="G964" s="177"/>
      <c r="H964" s="177"/>
      <c r="I964" s="177"/>
      <c r="J964" s="177"/>
      <c r="K964" s="177"/>
      <c r="L964" s="177"/>
      <c r="M964" s="177"/>
      <c r="N964" s="177"/>
      <c r="O964" s="177"/>
      <c r="P964" s="177"/>
      <c r="Q964" s="177"/>
      <c r="R964" s="177"/>
      <c r="S964" s="107"/>
      <c r="T964" s="521">
        <f t="shared" si="49"/>
        <v>0</v>
      </c>
      <c r="U964" s="177"/>
      <c r="V964" s="177"/>
      <c r="W964" s="177"/>
      <c r="X964" s="177"/>
      <c r="Y964" s="177"/>
      <c r="Z964" s="177"/>
      <c r="AA964" s="177"/>
      <c r="AB964" s="177"/>
      <c r="AC964" s="177"/>
      <c r="AD964" s="177"/>
      <c r="AE964" s="177"/>
      <c r="AF964" s="107"/>
      <c r="AG964" s="444">
        <f t="shared" si="50"/>
        <v>0</v>
      </c>
      <c r="AH964" s="177"/>
      <c r="AI964" s="177"/>
      <c r="AJ964" s="177"/>
      <c r="AK964" s="177"/>
      <c r="AL964" s="177"/>
      <c r="AM964" s="177"/>
      <c r="AN964" s="177"/>
      <c r="AO964" s="177"/>
      <c r="AP964" s="177"/>
      <c r="AQ964" s="177"/>
      <c r="AR964" s="177"/>
      <c r="AS964" s="107"/>
      <c r="AT964" s="444">
        <f t="shared" si="48"/>
        <v>0</v>
      </c>
      <c r="AU964" s="177"/>
      <c r="AV964" s="177"/>
      <c r="AW964" s="177"/>
      <c r="AX964" s="177"/>
      <c r="AY964" s="177"/>
      <c r="AZ964" s="177"/>
      <c r="BA964" s="177"/>
      <c r="BB964" s="177"/>
      <c r="BC964" s="177"/>
      <c r="BD964" s="177"/>
      <c r="BE964" s="228"/>
      <c r="BF964" s="237"/>
      <c r="BG964" s="229"/>
      <c r="BH964" s="229"/>
      <c r="BI964" s="108"/>
    </row>
    <row r="965" spans="1:61" ht="15">
      <c r="A965" s="177"/>
      <c r="B965" s="177"/>
      <c r="C965" s="177"/>
      <c r="D965" s="177"/>
      <c r="E965" s="177"/>
      <c r="F965" s="177"/>
      <c r="G965" s="177"/>
      <c r="H965" s="177"/>
      <c r="I965" s="177"/>
      <c r="J965" s="177"/>
      <c r="K965" s="177"/>
      <c r="L965" s="177"/>
      <c r="M965" s="177"/>
      <c r="N965" s="177"/>
      <c r="O965" s="177"/>
      <c r="P965" s="177"/>
      <c r="Q965" s="177"/>
      <c r="R965" s="177"/>
      <c r="S965" s="107"/>
      <c r="T965" s="521">
        <f t="shared" si="49"/>
        <v>0</v>
      </c>
      <c r="U965" s="177"/>
      <c r="V965" s="177"/>
      <c r="W965" s="177"/>
      <c r="X965" s="177"/>
      <c r="Y965" s="177"/>
      <c r="Z965" s="177"/>
      <c r="AA965" s="177"/>
      <c r="AB965" s="177"/>
      <c r="AC965" s="177"/>
      <c r="AD965" s="177"/>
      <c r="AE965" s="177"/>
      <c r="AF965" s="107"/>
      <c r="AG965" s="444">
        <f t="shared" si="50"/>
        <v>0</v>
      </c>
      <c r="AH965" s="177"/>
      <c r="AI965" s="177"/>
      <c r="AJ965" s="177"/>
      <c r="AK965" s="177"/>
      <c r="AL965" s="177"/>
      <c r="AM965" s="177"/>
      <c r="AN965" s="177"/>
      <c r="AO965" s="177"/>
      <c r="AP965" s="177"/>
      <c r="AQ965" s="177"/>
      <c r="AR965" s="177"/>
      <c r="AS965" s="107"/>
      <c r="AT965" s="444">
        <f t="shared" si="48"/>
        <v>0</v>
      </c>
      <c r="AU965" s="177"/>
      <c r="AV965" s="177"/>
      <c r="AW965" s="177"/>
      <c r="AX965" s="177"/>
      <c r="AY965" s="177"/>
      <c r="AZ965" s="177"/>
      <c r="BA965" s="177"/>
      <c r="BB965" s="177"/>
      <c r="BC965" s="177"/>
      <c r="BD965" s="177"/>
      <c r="BE965" s="228"/>
      <c r="BF965" s="237"/>
      <c r="BG965" s="229"/>
      <c r="BH965" s="229"/>
      <c r="BI965" s="108"/>
    </row>
    <row r="966" spans="1:61" ht="15">
      <c r="A966" s="177"/>
      <c r="B966" s="177"/>
      <c r="C966" s="177"/>
      <c r="D966" s="177"/>
      <c r="E966" s="177"/>
      <c r="F966" s="177"/>
      <c r="G966" s="177"/>
      <c r="H966" s="177"/>
      <c r="I966" s="177"/>
      <c r="J966" s="177"/>
      <c r="K966" s="177"/>
      <c r="L966" s="177"/>
      <c r="M966" s="177"/>
      <c r="N966" s="177"/>
      <c r="O966" s="177"/>
      <c r="P966" s="177"/>
      <c r="Q966" s="177"/>
      <c r="R966" s="177"/>
      <c r="S966" s="107"/>
      <c r="T966" s="521">
        <f t="shared" si="49"/>
        <v>0</v>
      </c>
      <c r="U966" s="177"/>
      <c r="V966" s="177"/>
      <c r="W966" s="177"/>
      <c r="X966" s="177"/>
      <c r="Y966" s="177"/>
      <c r="Z966" s="177"/>
      <c r="AA966" s="177"/>
      <c r="AB966" s="177"/>
      <c r="AC966" s="177"/>
      <c r="AD966" s="177"/>
      <c r="AE966" s="177"/>
      <c r="AF966" s="107"/>
      <c r="AG966" s="444">
        <f t="shared" si="50"/>
        <v>0</v>
      </c>
      <c r="AH966" s="177"/>
      <c r="AI966" s="177"/>
      <c r="AJ966" s="177"/>
      <c r="AK966" s="177"/>
      <c r="AL966" s="177"/>
      <c r="AM966" s="177"/>
      <c r="AN966" s="177"/>
      <c r="AO966" s="177"/>
      <c r="AP966" s="177"/>
      <c r="AQ966" s="177"/>
      <c r="AR966" s="177"/>
      <c r="AS966" s="107"/>
      <c r="AT966" s="444">
        <f t="shared" si="48"/>
        <v>0</v>
      </c>
      <c r="AU966" s="177"/>
      <c r="AV966" s="177"/>
      <c r="AW966" s="177"/>
      <c r="AX966" s="177"/>
      <c r="AY966" s="177"/>
      <c r="AZ966" s="177"/>
      <c r="BA966" s="177"/>
      <c r="BB966" s="177"/>
      <c r="BC966" s="177"/>
      <c r="BD966" s="177"/>
      <c r="BE966" s="228"/>
      <c r="BF966" s="237"/>
      <c r="BG966" s="229"/>
      <c r="BH966" s="229"/>
      <c r="BI966" s="108"/>
    </row>
    <row r="967" spans="1:61" ht="15">
      <c r="A967" s="177"/>
      <c r="B967" s="177"/>
      <c r="C967" s="177"/>
      <c r="D967" s="177"/>
      <c r="E967" s="177"/>
      <c r="F967" s="177"/>
      <c r="G967" s="177"/>
      <c r="H967" s="177"/>
      <c r="I967" s="177"/>
      <c r="J967" s="177"/>
      <c r="K967" s="177"/>
      <c r="L967" s="177"/>
      <c r="M967" s="177"/>
      <c r="N967" s="177"/>
      <c r="O967" s="177"/>
      <c r="P967" s="177"/>
      <c r="Q967" s="177"/>
      <c r="R967" s="177"/>
      <c r="S967" s="107"/>
      <c r="T967" s="521">
        <f t="shared" si="49"/>
        <v>0</v>
      </c>
      <c r="U967" s="177"/>
      <c r="V967" s="177"/>
      <c r="W967" s="177"/>
      <c r="X967" s="177"/>
      <c r="Y967" s="177"/>
      <c r="Z967" s="177"/>
      <c r="AA967" s="177"/>
      <c r="AB967" s="177"/>
      <c r="AC967" s="177"/>
      <c r="AD967" s="177"/>
      <c r="AE967" s="177"/>
      <c r="AF967" s="107"/>
      <c r="AG967" s="444">
        <f t="shared" si="50"/>
        <v>0</v>
      </c>
      <c r="AH967" s="177"/>
      <c r="AI967" s="177"/>
      <c r="AJ967" s="177"/>
      <c r="AK967" s="177"/>
      <c r="AL967" s="177"/>
      <c r="AM967" s="177"/>
      <c r="AN967" s="177"/>
      <c r="AO967" s="177"/>
      <c r="AP967" s="177"/>
      <c r="AQ967" s="177"/>
      <c r="AR967" s="177"/>
      <c r="AS967" s="107"/>
      <c r="AT967" s="444">
        <f t="shared" si="48"/>
        <v>0</v>
      </c>
      <c r="AU967" s="177"/>
      <c r="AV967" s="177"/>
      <c r="AW967" s="177"/>
      <c r="AX967" s="177"/>
      <c r="AY967" s="177"/>
      <c r="AZ967" s="177"/>
      <c r="BA967" s="177"/>
      <c r="BB967" s="177"/>
      <c r="BC967" s="177"/>
      <c r="BD967" s="177"/>
      <c r="BE967" s="228"/>
      <c r="BF967" s="237"/>
      <c r="BG967" s="229"/>
      <c r="BH967" s="229"/>
      <c r="BI967" s="108"/>
    </row>
    <row r="968" spans="1:61" ht="15">
      <c r="A968" s="177"/>
      <c r="B968" s="177"/>
      <c r="C968" s="177"/>
      <c r="D968" s="177"/>
      <c r="E968" s="177"/>
      <c r="F968" s="177"/>
      <c r="G968" s="177"/>
      <c r="H968" s="177"/>
      <c r="I968" s="177"/>
      <c r="J968" s="177"/>
      <c r="K968" s="177"/>
      <c r="L968" s="177"/>
      <c r="M968" s="177"/>
      <c r="N968" s="177"/>
      <c r="O968" s="177"/>
      <c r="P968" s="177"/>
      <c r="Q968" s="177"/>
      <c r="R968" s="177"/>
      <c r="S968" s="107"/>
      <c r="T968" s="521">
        <f t="shared" si="49"/>
        <v>0</v>
      </c>
      <c r="U968" s="177"/>
      <c r="V968" s="177"/>
      <c r="W968" s="177"/>
      <c r="X968" s="177"/>
      <c r="Y968" s="177"/>
      <c r="Z968" s="177"/>
      <c r="AA968" s="177"/>
      <c r="AB968" s="177"/>
      <c r="AC968" s="177"/>
      <c r="AD968" s="177"/>
      <c r="AE968" s="177"/>
      <c r="AF968" s="107"/>
      <c r="AG968" s="444">
        <f t="shared" si="50"/>
        <v>0</v>
      </c>
      <c r="AH968" s="177"/>
      <c r="AI968" s="177"/>
      <c r="AJ968" s="177"/>
      <c r="AK968" s="177"/>
      <c r="AL968" s="177"/>
      <c r="AM968" s="177"/>
      <c r="AN968" s="177"/>
      <c r="AO968" s="177"/>
      <c r="AP968" s="177"/>
      <c r="AQ968" s="177"/>
      <c r="AR968" s="177"/>
      <c r="AS968" s="107"/>
      <c r="AT968" s="444">
        <f t="shared" si="48"/>
        <v>0</v>
      </c>
      <c r="AU968" s="177"/>
      <c r="AV968" s="177"/>
      <c r="AW968" s="177"/>
      <c r="AX968" s="177"/>
      <c r="AY968" s="177"/>
      <c r="AZ968" s="177"/>
      <c r="BA968" s="177"/>
      <c r="BB968" s="177"/>
      <c r="BC968" s="177"/>
      <c r="BD968" s="177"/>
      <c r="BE968" s="228"/>
      <c r="BF968" s="237"/>
      <c r="BG968" s="229"/>
      <c r="BH968" s="229"/>
      <c r="BI968" s="108"/>
    </row>
    <row r="969" spans="1:61" ht="15">
      <c r="A969" s="177"/>
      <c r="B969" s="177"/>
      <c r="C969" s="177"/>
      <c r="D969" s="177"/>
      <c r="E969" s="177"/>
      <c r="F969" s="177"/>
      <c r="G969" s="177"/>
      <c r="H969" s="177"/>
      <c r="I969" s="177"/>
      <c r="J969" s="177"/>
      <c r="K969" s="177"/>
      <c r="L969" s="177"/>
      <c r="M969" s="177"/>
      <c r="N969" s="177"/>
      <c r="O969" s="177"/>
      <c r="P969" s="177"/>
      <c r="Q969" s="177"/>
      <c r="R969" s="177"/>
      <c r="S969" s="107"/>
      <c r="T969" s="521">
        <f t="shared" si="49"/>
        <v>0</v>
      </c>
      <c r="U969" s="177"/>
      <c r="V969" s="177"/>
      <c r="W969" s="177"/>
      <c r="X969" s="177"/>
      <c r="Y969" s="177"/>
      <c r="Z969" s="177"/>
      <c r="AA969" s="177"/>
      <c r="AB969" s="177"/>
      <c r="AC969" s="177"/>
      <c r="AD969" s="177"/>
      <c r="AE969" s="177"/>
      <c r="AF969" s="107"/>
      <c r="AG969" s="444">
        <f t="shared" si="50"/>
        <v>0</v>
      </c>
      <c r="AH969" s="177"/>
      <c r="AI969" s="177"/>
      <c r="AJ969" s="177"/>
      <c r="AK969" s="177"/>
      <c r="AL969" s="177"/>
      <c r="AM969" s="177"/>
      <c r="AN969" s="177"/>
      <c r="AO969" s="177"/>
      <c r="AP969" s="177"/>
      <c r="AQ969" s="177"/>
      <c r="AR969" s="177"/>
      <c r="AS969" s="107"/>
      <c r="AT969" s="444">
        <f t="shared" si="48"/>
        <v>0</v>
      </c>
      <c r="AU969" s="177"/>
      <c r="AV969" s="177"/>
      <c r="AW969" s="177"/>
      <c r="AX969" s="177"/>
      <c r="AY969" s="177"/>
      <c r="AZ969" s="177"/>
      <c r="BA969" s="177"/>
      <c r="BB969" s="177"/>
      <c r="BC969" s="177"/>
      <c r="BD969" s="177"/>
      <c r="BE969" s="228"/>
      <c r="BF969" s="237"/>
      <c r="BG969" s="229"/>
      <c r="BH969" s="229"/>
      <c r="BI969" s="108"/>
    </row>
    <row r="970" spans="1:61" ht="15">
      <c r="A970" s="177"/>
      <c r="B970" s="177"/>
      <c r="C970" s="177"/>
      <c r="D970" s="177"/>
      <c r="E970" s="177"/>
      <c r="F970" s="177"/>
      <c r="G970" s="177"/>
      <c r="H970" s="177"/>
      <c r="I970" s="177"/>
      <c r="J970" s="177"/>
      <c r="K970" s="177"/>
      <c r="L970" s="177"/>
      <c r="M970" s="177"/>
      <c r="N970" s="177"/>
      <c r="O970" s="177"/>
      <c r="P970" s="177"/>
      <c r="Q970" s="177"/>
      <c r="R970" s="177"/>
      <c r="S970" s="107"/>
      <c r="T970" s="521">
        <f t="shared" si="49"/>
        <v>0</v>
      </c>
      <c r="U970" s="177"/>
      <c r="V970" s="177"/>
      <c r="W970" s="177"/>
      <c r="X970" s="177"/>
      <c r="Y970" s="177"/>
      <c r="Z970" s="177"/>
      <c r="AA970" s="177"/>
      <c r="AB970" s="177"/>
      <c r="AC970" s="177"/>
      <c r="AD970" s="177"/>
      <c r="AE970" s="177"/>
      <c r="AF970" s="107"/>
      <c r="AG970" s="444">
        <f t="shared" si="50"/>
        <v>0</v>
      </c>
      <c r="AH970" s="177"/>
      <c r="AI970" s="177"/>
      <c r="AJ970" s="177"/>
      <c r="AK970" s="177"/>
      <c r="AL970" s="177"/>
      <c r="AM970" s="177"/>
      <c r="AN970" s="177"/>
      <c r="AO970" s="177"/>
      <c r="AP970" s="177"/>
      <c r="AQ970" s="177"/>
      <c r="AR970" s="177"/>
      <c r="AS970" s="107"/>
      <c r="AT970" s="444">
        <f t="shared" si="48"/>
        <v>0</v>
      </c>
      <c r="AU970" s="177"/>
      <c r="AV970" s="177"/>
      <c r="AW970" s="177"/>
      <c r="AX970" s="177"/>
      <c r="AY970" s="177"/>
      <c r="AZ970" s="177"/>
      <c r="BA970" s="177"/>
      <c r="BB970" s="177"/>
      <c r="BC970" s="177"/>
      <c r="BD970" s="177"/>
      <c r="BE970" s="228"/>
      <c r="BF970" s="237"/>
      <c r="BG970" s="229"/>
      <c r="BH970" s="229"/>
      <c r="BI970" s="108"/>
    </row>
    <row r="971" spans="1:61" ht="15">
      <c r="A971" s="177"/>
      <c r="B971" s="177"/>
      <c r="C971" s="177"/>
      <c r="D971" s="177"/>
      <c r="E971" s="177"/>
      <c r="F971" s="177"/>
      <c r="G971" s="177"/>
      <c r="H971" s="177"/>
      <c r="I971" s="177"/>
      <c r="J971" s="177"/>
      <c r="K971" s="177"/>
      <c r="L971" s="177"/>
      <c r="M971" s="177"/>
      <c r="N971" s="177"/>
      <c r="O971" s="177"/>
      <c r="P971" s="177"/>
      <c r="Q971" s="177"/>
      <c r="R971" s="177"/>
      <c r="S971" s="107"/>
      <c r="T971" s="521">
        <f t="shared" si="49"/>
        <v>0</v>
      </c>
      <c r="U971" s="177"/>
      <c r="V971" s="177"/>
      <c r="W971" s="177"/>
      <c r="X971" s="177"/>
      <c r="Y971" s="177"/>
      <c r="Z971" s="177"/>
      <c r="AA971" s="177"/>
      <c r="AB971" s="177"/>
      <c r="AC971" s="177"/>
      <c r="AD971" s="177"/>
      <c r="AE971" s="177"/>
      <c r="AF971" s="107"/>
      <c r="AG971" s="444">
        <f t="shared" si="50"/>
        <v>0</v>
      </c>
      <c r="AH971" s="177"/>
      <c r="AI971" s="177"/>
      <c r="AJ971" s="177"/>
      <c r="AK971" s="177"/>
      <c r="AL971" s="177"/>
      <c r="AM971" s="177"/>
      <c r="AN971" s="177"/>
      <c r="AO971" s="177"/>
      <c r="AP971" s="177"/>
      <c r="AQ971" s="177"/>
      <c r="AR971" s="177"/>
      <c r="AS971" s="107"/>
      <c r="AT971" s="444">
        <f t="shared" si="48"/>
        <v>0</v>
      </c>
      <c r="AU971" s="177"/>
      <c r="AV971" s="177"/>
      <c r="AW971" s="177"/>
      <c r="AX971" s="177"/>
      <c r="AY971" s="177"/>
      <c r="AZ971" s="177"/>
      <c r="BA971" s="177"/>
      <c r="BB971" s="177"/>
      <c r="BC971" s="177"/>
      <c r="BD971" s="177"/>
      <c r="BE971" s="228"/>
      <c r="BF971" s="237"/>
      <c r="BG971" s="229"/>
      <c r="BH971" s="229"/>
      <c r="BI971" s="108"/>
    </row>
    <row r="972" spans="1:61" ht="15">
      <c r="A972" s="177"/>
      <c r="B972" s="177"/>
      <c r="C972" s="177"/>
      <c r="D972" s="177"/>
      <c r="E972" s="177"/>
      <c r="F972" s="177"/>
      <c r="G972" s="177"/>
      <c r="H972" s="177"/>
      <c r="I972" s="177"/>
      <c r="J972" s="177"/>
      <c r="K972" s="177"/>
      <c r="L972" s="177"/>
      <c r="M972" s="177"/>
      <c r="N972" s="177"/>
      <c r="O972" s="177"/>
      <c r="P972" s="177"/>
      <c r="Q972" s="177"/>
      <c r="R972" s="177"/>
      <c r="S972" s="107"/>
      <c r="T972" s="521">
        <f t="shared" si="49"/>
        <v>0</v>
      </c>
      <c r="U972" s="177"/>
      <c r="V972" s="177"/>
      <c r="W972" s="177"/>
      <c r="X972" s="177"/>
      <c r="Y972" s="177"/>
      <c r="Z972" s="177"/>
      <c r="AA972" s="177"/>
      <c r="AB972" s="177"/>
      <c r="AC972" s="177"/>
      <c r="AD972" s="177"/>
      <c r="AE972" s="177"/>
      <c r="AF972" s="107"/>
      <c r="AG972" s="444">
        <f t="shared" si="50"/>
        <v>0</v>
      </c>
      <c r="AH972" s="177"/>
      <c r="AI972" s="177"/>
      <c r="AJ972" s="177"/>
      <c r="AK972" s="177"/>
      <c r="AL972" s="177"/>
      <c r="AM972" s="177"/>
      <c r="AN972" s="177"/>
      <c r="AO972" s="177"/>
      <c r="AP972" s="177"/>
      <c r="AQ972" s="177"/>
      <c r="AR972" s="177"/>
      <c r="AS972" s="107"/>
      <c r="AT972" s="444">
        <f t="shared" si="48"/>
        <v>0</v>
      </c>
      <c r="AU972" s="177"/>
      <c r="AV972" s="177"/>
      <c r="AW972" s="177"/>
      <c r="AX972" s="177"/>
      <c r="AY972" s="177"/>
      <c r="AZ972" s="177"/>
      <c r="BA972" s="177"/>
      <c r="BB972" s="177"/>
      <c r="BC972" s="177"/>
      <c r="BD972" s="177"/>
      <c r="BE972" s="228"/>
      <c r="BF972" s="237"/>
      <c r="BG972" s="229"/>
      <c r="BH972" s="229"/>
      <c r="BI972" s="108"/>
    </row>
    <row r="973" spans="1:61" ht="15">
      <c r="A973" s="177"/>
      <c r="B973" s="177"/>
      <c r="C973" s="177"/>
      <c r="D973" s="177"/>
      <c r="E973" s="177"/>
      <c r="F973" s="177"/>
      <c r="G973" s="177"/>
      <c r="H973" s="177"/>
      <c r="I973" s="177"/>
      <c r="J973" s="177"/>
      <c r="K973" s="177"/>
      <c r="L973" s="177"/>
      <c r="M973" s="177"/>
      <c r="N973" s="177"/>
      <c r="O973" s="177"/>
      <c r="P973" s="177"/>
      <c r="Q973" s="177"/>
      <c r="R973" s="177"/>
      <c r="S973" s="107"/>
      <c r="T973" s="521">
        <f t="shared" si="49"/>
        <v>0</v>
      </c>
      <c r="U973" s="177"/>
      <c r="V973" s="177"/>
      <c r="W973" s="177"/>
      <c r="X973" s="177"/>
      <c r="Y973" s="177"/>
      <c r="Z973" s="177"/>
      <c r="AA973" s="177"/>
      <c r="AB973" s="177"/>
      <c r="AC973" s="177"/>
      <c r="AD973" s="177"/>
      <c r="AE973" s="177"/>
      <c r="AF973" s="107"/>
      <c r="AG973" s="444">
        <f t="shared" si="50"/>
        <v>0</v>
      </c>
      <c r="AH973" s="177"/>
      <c r="AI973" s="177"/>
      <c r="AJ973" s="177"/>
      <c r="AK973" s="177"/>
      <c r="AL973" s="177"/>
      <c r="AM973" s="177"/>
      <c r="AN973" s="177"/>
      <c r="AO973" s="177"/>
      <c r="AP973" s="177"/>
      <c r="AQ973" s="177"/>
      <c r="AR973" s="177"/>
      <c r="AS973" s="107"/>
      <c r="AT973" s="444">
        <f t="shared" si="48"/>
        <v>0</v>
      </c>
      <c r="AU973" s="177"/>
      <c r="AV973" s="177"/>
      <c r="AW973" s="177"/>
      <c r="AX973" s="177"/>
      <c r="AY973" s="177"/>
      <c r="AZ973" s="177"/>
      <c r="BA973" s="177"/>
      <c r="BB973" s="177"/>
      <c r="BC973" s="177"/>
      <c r="BD973" s="177"/>
      <c r="BE973" s="228"/>
      <c r="BF973" s="237"/>
      <c r="BG973" s="229"/>
      <c r="BH973" s="229"/>
      <c r="BI973" s="108"/>
    </row>
    <row r="974" spans="1:61" ht="15">
      <c r="A974" s="177"/>
      <c r="B974" s="177"/>
      <c r="C974" s="177"/>
      <c r="D974" s="177"/>
      <c r="E974" s="177"/>
      <c r="F974" s="177"/>
      <c r="G974" s="177"/>
      <c r="H974" s="177"/>
      <c r="I974" s="177"/>
      <c r="J974" s="177"/>
      <c r="K974" s="177"/>
      <c r="L974" s="177"/>
      <c r="M974" s="177"/>
      <c r="N974" s="177"/>
      <c r="O974" s="177"/>
      <c r="P974" s="177"/>
      <c r="Q974" s="177"/>
      <c r="R974" s="177"/>
      <c r="S974" s="107"/>
      <c r="T974" s="521">
        <f t="shared" si="49"/>
        <v>0</v>
      </c>
      <c r="U974" s="177"/>
      <c r="V974" s="177"/>
      <c r="W974" s="177"/>
      <c r="X974" s="177"/>
      <c r="Y974" s="177"/>
      <c r="Z974" s="177"/>
      <c r="AA974" s="177"/>
      <c r="AB974" s="177"/>
      <c r="AC974" s="177"/>
      <c r="AD974" s="177"/>
      <c r="AE974" s="177"/>
      <c r="AF974" s="107"/>
      <c r="AG974" s="444">
        <f t="shared" si="50"/>
        <v>0</v>
      </c>
      <c r="AH974" s="177"/>
      <c r="AI974" s="177"/>
      <c r="AJ974" s="177"/>
      <c r="AK974" s="177"/>
      <c r="AL974" s="177"/>
      <c r="AM974" s="177"/>
      <c r="AN974" s="177"/>
      <c r="AO974" s="177"/>
      <c r="AP974" s="177"/>
      <c r="AQ974" s="177"/>
      <c r="AR974" s="177"/>
      <c r="AS974" s="107"/>
      <c r="AT974" s="444">
        <f t="shared" si="48"/>
        <v>0</v>
      </c>
      <c r="AU974" s="177"/>
      <c r="AV974" s="177"/>
      <c r="AW974" s="177"/>
      <c r="AX974" s="177"/>
      <c r="AY974" s="177"/>
      <c r="AZ974" s="177"/>
      <c r="BA974" s="177"/>
      <c r="BB974" s="177"/>
      <c r="BC974" s="177"/>
      <c r="BD974" s="177"/>
      <c r="BE974" s="228"/>
      <c r="BF974" s="237"/>
      <c r="BG974" s="229"/>
      <c r="BH974" s="229"/>
      <c r="BI974" s="108"/>
    </row>
    <row r="975" spans="1:61" ht="15">
      <c r="A975" s="177"/>
      <c r="B975" s="177"/>
      <c r="C975" s="177"/>
      <c r="D975" s="177"/>
      <c r="E975" s="177"/>
      <c r="F975" s="177"/>
      <c r="G975" s="177"/>
      <c r="H975" s="177"/>
      <c r="I975" s="177"/>
      <c r="J975" s="177"/>
      <c r="K975" s="177"/>
      <c r="L975" s="177"/>
      <c r="M975" s="177"/>
      <c r="N975" s="177"/>
      <c r="O975" s="177"/>
      <c r="P975" s="177"/>
      <c r="Q975" s="177"/>
      <c r="R975" s="177"/>
      <c r="S975" s="107"/>
      <c r="T975" s="521">
        <f t="shared" si="49"/>
        <v>0</v>
      </c>
      <c r="U975" s="177"/>
      <c r="V975" s="177"/>
      <c r="W975" s="177"/>
      <c r="X975" s="177"/>
      <c r="Y975" s="177"/>
      <c r="Z975" s="177"/>
      <c r="AA975" s="177"/>
      <c r="AB975" s="177"/>
      <c r="AC975" s="177"/>
      <c r="AD975" s="177"/>
      <c r="AE975" s="177"/>
      <c r="AF975" s="107"/>
      <c r="AG975" s="444">
        <f t="shared" si="50"/>
        <v>0</v>
      </c>
      <c r="AH975" s="177"/>
      <c r="AI975" s="177"/>
      <c r="AJ975" s="177"/>
      <c r="AK975" s="177"/>
      <c r="AL975" s="177"/>
      <c r="AM975" s="177"/>
      <c r="AN975" s="177"/>
      <c r="AO975" s="177"/>
      <c r="AP975" s="177"/>
      <c r="AQ975" s="177"/>
      <c r="AR975" s="177"/>
      <c r="AS975" s="107"/>
      <c r="AT975" s="444">
        <f t="shared" si="48"/>
        <v>0</v>
      </c>
      <c r="AU975" s="177"/>
      <c r="AV975" s="177"/>
      <c r="AW975" s="177"/>
      <c r="AX975" s="177"/>
      <c r="AY975" s="177"/>
      <c r="AZ975" s="177"/>
      <c r="BA975" s="177"/>
      <c r="BB975" s="177"/>
      <c r="BC975" s="177"/>
      <c r="BD975" s="177"/>
      <c r="BE975" s="228"/>
      <c r="BF975" s="237"/>
      <c r="BG975" s="229"/>
      <c r="BH975" s="229"/>
      <c r="BI975" s="108"/>
    </row>
    <row r="976" spans="1:61" ht="15">
      <c r="A976" s="177"/>
      <c r="B976" s="177"/>
      <c r="C976" s="177"/>
      <c r="D976" s="177"/>
      <c r="E976" s="177"/>
      <c r="F976" s="177"/>
      <c r="G976" s="177"/>
      <c r="H976" s="177"/>
      <c r="I976" s="177"/>
      <c r="J976" s="177"/>
      <c r="K976" s="177"/>
      <c r="L976" s="177"/>
      <c r="M976" s="177"/>
      <c r="N976" s="177"/>
      <c r="O976" s="177"/>
      <c r="P976" s="177"/>
      <c r="Q976" s="177"/>
      <c r="R976" s="177"/>
      <c r="S976" s="107"/>
      <c r="T976" s="521">
        <f t="shared" si="49"/>
        <v>0</v>
      </c>
      <c r="U976" s="177"/>
      <c r="V976" s="177"/>
      <c r="W976" s="177"/>
      <c r="X976" s="177"/>
      <c r="Y976" s="177"/>
      <c r="Z976" s="177"/>
      <c r="AA976" s="177"/>
      <c r="AB976" s="177"/>
      <c r="AC976" s="177"/>
      <c r="AD976" s="177"/>
      <c r="AE976" s="177"/>
      <c r="AF976" s="107"/>
      <c r="AG976" s="444">
        <f t="shared" si="50"/>
        <v>0</v>
      </c>
      <c r="AH976" s="177"/>
      <c r="AI976" s="177"/>
      <c r="AJ976" s="177"/>
      <c r="AK976" s="177"/>
      <c r="AL976" s="177"/>
      <c r="AM976" s="177"/>
      <c r="AN976" s="177"/>
      <c r="AO976" s="177"/>
      <c r="AP976" s="177"/>
      <c r="AQ976" s="177"/>
      <c r="AR976" s="177"/>
      <c r="AS976" s="107"/>
      <c r="AT976" s="444">
        <f t="shared" si="48"/>
        <v>0</v>
      </c>
      <c r="AU976" s="177"/>
      <c r="AV976" s="177"/>
      <c r="AW976" s="177"/>
      <c r="AX976" s="177"/>
      <c r="AY976" s="177"/>
      <c r="AZ976" s="177"/>
      <c r="BA976" s="177"/>
      <c r="BB976" s="177"/>
      <c r="BC976" s="177"/>
      <c r="BD976" s="177"/>
      <c r="BE976" s="228"/>
      <c r="BF976" s="237"/>
      <c r="BG976" s="229"/>
      <c r="BH976" s="229"/>
      <c r="BI976" s="108"/>
    </row>
    <row r="977" spans="1:61" ht="15">
      <c r="A977" s="177"/>
      <c r="B977" s="177"/>
      <c r="C977" s="177"/>
      <c r="D977" s="177"/>
      <c r="E977" s="177"/>
      <c r="F977" s="177"/>
      <c r="G977" s="177"/>
      <c r="H977" s="177"/>
      <c r="I977" s="177"/>
      <c r="J977" s="177"/>
      <c r="K977" s="177"/>
      <c r="L977" s="177"/>
      <c r="M977" s="177"/>
      <c r="N977" s="177"/>
      <c r="O977" s="177"/>
      <c r="P977" s="177"/>
      <c r="Q977" s="177"/>
      <c r="R977" s="177"/>
      <c r="S977" s="107"/>
      <c r="T977" s="521">
        <f t="shared" si="49"/>
        <v>0</v>
      </c>
      <c r="U977" s="177"/>
      <c r="V977" s="177"/>
      <c r="W977" s="177"/>
      <c r="X977" s="177"/>
      <c r="Y977" s="177"/>
      <c r="Z977" s="177"/>
      <c r="AA977" s="177"/>
      <c r="AB977" s="177"/>
      <c r="AC977" s="177"/>
      <c r="AD977" s="177"/>
      <c r="AE977" s="177"/>
      <c r="AF977" s="107"/>
      <c r="AG977" s="444">
        <f t="shared" si="50"/>
        <v>0</v>
      </c>
      <c r="AH977" s="177"/>
      <c r="AI977" s="177"/>
      <c r="AJ977" s="177"/>
      <c r="AK977" s="177"/>
      <c r="AL977" s="177"/>
      <c r="AM977" s="177"/>
      <c r="AN977" s="177"/>
      <c r="AO977" s="177"/>
      <c r="AP977" s="177"/>
      <c r="AQ977" s="177"/>
      <c r="AR977" s="177"/>
      <c r="AS977" s="107"/>
      <c r="AT977" s="444">
        <f t="shared" si="48"/>
        <v>0</v>
      </c>
      <c r="AU977" s="177"/>
      <c r="AV977" s="177"/>
      <c r="AW977" s="177"/>
      <c r="AX977" s="177"/>
      <c r="AY977" s="177"/>
      <c r="AZ977" s="177"/>
      <c r="BA977" s="177"/>
      <c r="BB977" s="177"/>
      <c r="BC977" s="177"/>
      <c r="BD977" s="177"/>
      <c r="BE977" s="228"/>
      <c r="BF977" s="237"/>
      <c r="BG977" s="229"/>
      <c r="BH977" s="229"/>
      <c r="BI977" s="108"/>
    </row>
    <row r="978" spans="1:61" ht="15">
      <c r="A978" s="177"/>
      <c r="B978" s="177"/>
      <c r="C978" s="177"/>
      <c r="D978" s="177"/>
      <c r="E978" s="177"/>
      <c r="F978" s="177"/>
      <c r="G978" s="177"/>
      <c r="H978" s="177"/>
      <c r="I978" s="177"/>
      <c r="J978" s="177"/>
      <c r="K978" s="177"/>
      <c r="L978" s="177"/>
      <c r="M978" s="177"/>
      <c r="N978" s="177"/>
      <c r="O978" s="177"/>
      <c r="P978" s="177"/>
      <c r="Q978" s="177"/>
      <c r="R978" s="177"/>
      <c r="S978" s="107"/>
      <c r="T978" s="521">
        <f t="shared" si="49"/>
        <v>0</v>
      </c>
      <c r="U978" s="177"/>
      <c r="V978" s="177"/>
      <c r="W978" s="177"/>
      <c r="X978" s="177"/>
      <c r="Y978" s="177"/>
      <c r="Z978" s="177"/>
      <c r="AA978" s="177"/>
      <c r="AB978" s="177"/>
      <c r="AC978" s="177"/>
      <c r="AD978" s="177"/>
      <c r="AE978" s="177"/>
      <c r="AF978" s="107"/>
      <c r="AG978" s="444">
        <f t="shared" si="50"/>
        <v>0</v>
      </c>
      <c r="AH978" s="177"/>
      <c r="AI978" s="177"/>
      <c r="AJ978" s="177"/>
      <c r="AK978" s="177"/>
      <c r="AL978" s="177"/>
      <c r="AM978" s="177"/>
      <c r="AN978" s="177"/>
      <c r="AO978" s="177"/>
      <c r="AP978" s="177"/>
      <c r="AQ978" s="177"/>
      <c r="AR978" s="177"/>
      <c r="AS978" s="107"/>
      <c r="AT978" s="444">
        <f t="shared" si="48"/>
        <v>0</v>
      </c>
      <c r="AU978" s="177"/>
      <c r="AV978" s="177"/>
      <c r="AW978" s="177"/>
      <c r="AX978" s="177"/>
      <c r="AY978" s="177"/>
      <c r="AZ978" s="177"/>
      <c r="BA978" s="177"/>
      <c r="BB978" s="177"/>
      <c r="BC978" s="177"/>
      <c r="BD978" s="177"/>
      <c r="BE978" s="228"/>
      <c r="BF978" s="237"/>
      <c r="BG978" s="229"/>
      <c r="BH978" s="229"/>
      <c r="BI978" s="108"/>
    </row>
    <row r="979" spans="1:61" ht="15">
      <c r="A979" s="177"/>
      <c r="B979" s="177"/>
      <c r="C979" s="177"/>
      <c r="D979" s="177"/>
      <c r="E979" s="177"/>
      <c r="F979" s="177"/>
      <c r="G979" s="177"/>
      <c r="H979" s="177"/>
      <c r="I979" s="177"/>
      <c r="J979" s="177"/>
      <c r="K979" s="177"/>
      <c r="L979" s="177"/>
      <c r="M979" s="177"/>
      <c r="N979" s="177"/>
      <c r="O979" s="177"/>
      <c r="P979" s="177"/>
      <c r="Q979" s="177"/>
      <c r="R979" s="177"/>
      <c r="S979" s="107"/>
      <c r="T979" s="521">
        <f t="shared" si="49"/>
        <v>0</v>
      </c>
      <c r="U979" s="177"/>
      <c r="V979" s="177"/>
      <c r="W979" s="177"/>
      <c r="X979" s="177"/>
      <c r="Y979" s="177"/>
      <c r="Z979" s="177"/>
      <c r="AA979" s="177"/>
      <c r="AB979" s="177"/>
      <c r="AC979" s="177"/>
      <c r="AD979" s="177"/>
      <c r="AE979" s="177"/>
      <c r="AF979" s="107"/>
      <c r="AG979" s="444">
        <f t="shared" si="50"/>
        <v>0</v>
      </c>
      <c r="AH979" s="177"/>
      <c r="AI979" s="177"/>
      <c r="AJ979" s="177"/>
      <c r="AK979" s="177"/>
      <c r="AL979" s="177"/>
      <c r="AM979" s="177"/>
      <c r="AN979" s="177"/>
      <c r="AO979" s="177"/>
      <c r="AP979" s="177"/>
      <c r="AQ979" s="177"/>
      <c r="AR979" s="177"/>
      <c r="AS979" s="107"/>
      <c r="AT979" s="444">
        <f t="shared" si="48"/>
        <v>0</v>
      </c>
      <c r="AU979" s="177"/>
      <c r="AV979" s="177"/>
      <c r="AW979" s="177"/>
      <c r="AX979" s="177"/>
      <c r="AY979" s="177"/>
      <c r="AZ979" s="177"/>
      <c r="BA979" s="177"/>
      <c r="BB979" s="177"/>
      <c r="BC979" s="177"/>
      <c r="BD979" s="177"/>
      <c r="BE979" s="228"/>
      <c r="BF979" s="237"/>
      <c r="BG979" s="229"/>
      <c r="BH979" s="229"/>
      <c r="BI979" s="108"/>
    </row>
    <row r="980" spans="1:61" ht="15">
      <c r="A980" s="177"/>
      <c r="B980" s="177"/>
      <c r="C980" s="177"/>
      <c r="D980" s="177"/>
      <c r="E980" s="177"/>
      <c r="F980" s="177"/>
      <c r="G980" s="177"/>
      <c r="H980" s="177"/>
      <c r="I980" s="177"/>
      <c r="J980" s="177"/>
      <c r="K980" s="177"/>
      <c r="L980" s="177"/>
      <c r="M980" s="177"/>
      <c r="N980" s="177"/>
      <c r="O980" s="177"/>
      <c r="P980" s="177"/>
      <c r="Q980" s="177"/>
      <c r="R980" s="177"/>
      <c r="S980" s="107"/>
      <c r="T980" s="521">
        <f t="shared" si="49"/>
        <v>0</v>
      </c>
      <c r="U980" s="177"/>
      <c r="V980" s="177"/>
      <c r="W980" s="177"/>
      <c r="X980" s="177"/>
      <c r="Y980" s="177"/>
      <c r="Z980" s="177"/>
      <c r="AA980" s="177"/>
      <c r="AB980" s="177"/>
      <c r="AC980" s="177"/>
      <c r="AD980" s="177"/>
      <c r="AE980" s="177"/>
      <c r="AF980" s="107"/>
      <c r="AG980" s="444">
        <f t="shared" si="50"/>
        <v>0</v>
      </c>
      <c r="AH980" s="177"/>
      <c r="AI980" s="177"/>
      <c r="AJ980" s="177"/>
      <c r="AK980" s="177"/>
      <c r="AL980" s="177"/>
      <c r="AM980" s="177"/>
      <c r="AN980" s="177"/>
      <c r="AO980" s="177"/>
      <c r="AP980" s="177"/>
      <c r="AQ980" s="177"/>
      <c r="AR980" s="177"/>
      <c r="AS980" s="107"/>
      <c r="AT980" s="444">
        <f t="shared" si="48"/>
        <v>0</v>
      </c>
      <c r="AU980" s="177"/>
      <c r="AV980" s="177"/>
      <c r="AW980" s="177"/>
      <c r="AX980" s="177"/>
      <c r="AY980" s="177"/>
      <c r="AZ980" s="177"/>
      <c r="BA980" s="177"/>
      <c r="BB980" s="177"/>
      <c r="BC980" s="177"/>
      <c r="BD980" s="177"/>
      <c r="BE980" s="228"/>
      <c r="BF980" s="237"/>
      <c r="BG980" s="229"/>
      <c r="BH980" s="229"/>
      <c r="BI980" s="108"/>
    </row>
    <row r="981" spans="1:61" ht="15">
      <c r="A981" s="177"/>
      <c r="B981" s="177"/>
      <c r="C981" s="177"/>
      <c r="D981" s="177"/>
      <c r="E981" s="177"/>
      <c r="F981" s="177"/>
      <c r="G981" s="177"/>
      <c r="H981" s="177"/>
      <c r="I981" s="177"/>
      <c r="J981" s="177"/>
      <c r="K981" s="177"/>
      <c r="L981" s="177"/>
      <c r="M981" s="177"/>
      <c r="N981" s="177"/>
      <c r="O981" s="177"/>
      <c r="P981" s="177"/>
      <c r="Q981" s="177"/>
      <c r="R981" s="177"/>
      <c r="S981" s="107"/>
      <c r="T981" s="521">
        <f t="shared" si="49"/>
        <v>0</v>
      </c>
      <c r="U981" s="177"/>
      <c r="V981" s="177"/>
      <c r="W981" s="177"/>
      <c r="X981" s="177"/>
      <c r="Y981" s="177"/>
      <c r="Z981" s="177"/>
      <c r="AA981" s="177"/>
      <c r="AB981" s="177"/>
      <c r="AC981" s="177"/>
      <c r="AD981" s="177"/>
      <c r="AE981" s="177"/>
      <c r="AF981" s="107"/>
      <c r="AG981" s="444">
        <f t="shared" si="50"/>
        <v>0</v>
      </c>
      <c r="AH981" s="177"/>
      <c r="AI981" s="177"/>
      <c r="AJ981" s="177"/>
      <c r="AK981" s="177"/>
      <c r="AL981" s="177"/>
      <c r="AM981" s="177"/>
      <c r="AN981" s="177"/>
      <c r="AO981" s="177"/>
      <c r="AP981" s="177"/>
      <c r="AQ981" s="177"/>
      <c r="AR981" s="177"/>
      <c r="AS981" s="107"/>
      <c r="AT981" s="444">
        <f t="shared" si="48"/>
        <v>0</v>
      </c>
      <c r="AU981" s="177"/>
      <c r="AV981" s="177"/>
      <c r="AW981" s="177"/>
      <c r="AX981" s="177"/>
      <c r="AY981" s="177"/>
      <c r="AZ981" s="177"/>
      <c r="BA981" s="177"/>
      <c r="BB981" s="177"/>
      <c r="BC981" s="177"/>
      <c r="BD981" s="177"/>
      <c r="BE981" s="228"/>
      <c r="BF981" s="237"/>
      <c r="BG981" s="229"/>
      <c r="BH981" s="229"/>
      <c r="BI981" s="108"/>
    </row>
    <row r="982" spans="1:61" ht="15">
      <c r="A982" s="177"/>
      <c r="B982" s="177"/>
      <c r="C982" s="177"/>
      <c r="D982" s="177"/>
      <c r="E982" s="177"/>
      <c r="F982" s="177"/>
      <c r="G982" s="177"/>
      <c r="H982" s="177"/>
      <c r="I982" s="177"/>
      <c r="J982" s="177"/>
      <c r="K982" s="177"/>
      <c r="L982" s="177"/>
      <c r="M982" s="177"/>
      <c r="N982" s="177"/>
      <c r="O982" s="177"/>
      <c r="P982" s="177"/>
      <c r="Q982" s="177"/>
      <c r="R982" s="177"/>
      <c r="S982" s="107"/>
      <c r="T982" s="521">
        <f t="shared" si="49"/>
        <v>0</v>
      </c>
      <c r="U982" s="177"/>
      <c r="V982" s="177"/>
      <c r="W982" s="177"/>
      <c r="X982" s="177"/>
      <c r="Y982" s="177"/>
      <c r="Z982" s="177"/>
      <c r="AA982" s="177"/>
      <c r="AB982" s="177"/>
      <c r="AC982" s="177"/>
      <c r="AD982" s="177"/>
      <c r="AE982" s="177"/>
      <c r="AF982" s="107"/>
      <c r="AG982" s="444">
        <f t="shared" si="50"/>
        <v>0</v>
      </c>
      <c r="AH982" s="177"/>
      <c r="AI982" s="177"/>
      <c r="AJ982" s="177"/>
      <c r="AK982" s="177"/>
      <c r="AL982" s="177"/>
      <c r="AM982" s="177"/>
      <c r="AN982" s="177"/>
      <c r="AO982" s="177"/>
      <c r="AP982" s="177"/>
      <c r="AQ982" s="177"/>
      <c r="AR982" s="177"/>
      <c r="AS982" s="107"/>
      <c r="AT982" s="444">
        <f t="shared" si="48"/>
        <v>0</v>
      </c>
      <c r="AU982" s="177"/>
      <c r="AV982" s="177"/>
      <c r="AW982" s="177"/>
      <c r="AX982" s="177"/>
      <c r="AY982" s="177"/>
      <c r="AZ982" s="177"/>
      <c r="BA982" s="177"/>
      <c r="BB982" s="177"/>
      <c r="BC982" s="177"/>
      <c r="BD982" s="177"/>
      <c r="BE982" s="228"/>
      <c r="BF982" s="237"/>
      <c r="BG982" s="229"/>
      <c r="BH982" s="229"/>
      <c r="BI982" s="108"/>
    </row>
    <row r="983" spans="1:61" ht="15">
      <c r="A983" s="177"/>
      <c r="B983" s="177"/>
      <c r="C983" s="177"/>
      <c r="D983" s="177"/>
      <c r="E983" s="177"/>
      <c r="F983" s="177"/>
      <c r="G983" s="177"/>
      <c r="H983" s="177"/>
      <c r="I983" s="177"/>
      <c r="J983" s="177"/>
      <c r="K983" s="177"/>
      <c r="L983" s="177"/>
      <c r="M983" s="177"/>
      <c r="N983" s="177"/>
      <c r="O983" s="177"/>
      <c r="P983" s="177"/>
      <c r="Q983" s="177"/>
      <c r="R983" s="177"/>
      <c r="S983" s="107"/>
      <c r="T983" s="521">
        <f t="shared" si="49"/>
        <v>0</v>
      </c>
      <c r="U983" s="177"/>
      <c r="V983" s="177"/>
      <c r="W983" s="177"/>
      <c r="X983" s="177"/>
      <c r="Y983" s="177"/>
      <c r="Z983" s="177"/>
      <c r="AA983" s="177"/>
      <c r="AB983" s="177"/>
      <c r="AC983" s="177"/>
      <c r="AD983" s="177"/>
      <c r="AE983" s="177"/>
      <c r="AF983" s="107"/>
      <c r="AG983" s="444">
        <f t="shared" si="50"/>
        <v>0</v>
      </c>
      <c r="AH983" s="177"/>
      <c r="AI983" s="177"/>
      <c r="AJ983" s="177"/>
      <c r="AK983" s="177"/>
      <c r="AL983" s="177"/>
      <c r="AM983" s="177"/>
      <c r="AN983" s="177"/>
      <c r="AO983" s="177"/>
      <c r="AP983" s="177"/>
      <c r="AQ983" s="177"/>
      <c r="AR983" s="177"/>
      <c r="AS983" s="107"/>
      <c r="AT983" s="444">
        <f t="shared" si="48"/>
        <v>0</v>
      </c>
      <c r="AU983" s="177"/>
      <c r="AV983" s="177"/>
      <c r="AW983" s="177"/>
      <c r="AX983" s="177"/>
      <c r="AY983" s="177"/>
      <c r="AZ983" s="177"/>
      <c r="BA983" s="177"/>
      <c r="BB983" s="177"/>
      <c r="BC983" s="177"/>
      <c r="BD983" s="177"/>
      <c r="BE983" s="228"/>
      <c r="BF983" s="237"/>
      <c r="BG983" s="229"/>
      <c r="BH983" s="229"/>
      <c r="BI983" s="108"/>
    </row>
    <row r="984" spans="1:61" ht="15">
      <c r="A984" s="177"/>
      <c r="B984" s="177"/>
      <c r="C984" s="177"/>
      <c r="D984" s="177"/>
      <c r="E984" s="177"/>
      <c r="F984" s="177"/>
      <c r="G984" s="177"/>
      <c r="H984" s="177"/>
      <c r="I984" s="177"/>
      <c r="J984" s="177"/>
      <c r="K984" s="177"/>
      <c r="L984" s="177"/>
      <c r="M984" s="177"/>
      <c r="N984" s="177"/>
      <c r="O984" s="177"/>
      <c r="P984" s="177"/>
      <c r="Q984" s="177"/>
      <c r="R984" s="177"/>
      <c r="S984" s="107"/>
      <c r="T984" s="521">
        <f t="shared" si="49"/>
        <v>0</v>
      </c>
      <c r="U984" s="177"/>
      <c r="V984" s="177"/>
      <c r="W984" s="177"/>
      <c r="X984" s="177"/>
      <c r="Y984" s="177"/>
      <c r="Z984" s="177"/>
      <c r="AA984" s="177"/>
      <c r="AB984" s="177"/>
      <c r="AC984" s="177"/>
      <c r="AD984" s="177"/>
      <c r="AE984" s="177"/>
      <c r="AF984" s="107"/>
      <c r="AG984" s="444">
        <f t="shared" si="50"/>
        <v>0</v>
      </c>
      <c r="AH984" s="177"/>
      <c r="AI984" s="177"/>
      <c r="AJ984" s="177"/>
      <c r="AK984" s="177"/>
      <c r="AL984" s="177"/>
      <c r="AM984" s="177"/>
      <c r="AN984" s="177"/>
      <c r="AO984" s="177"/>
      <c r="AP984" s="177"/>
      <c r="AQ984" s="177"/>
      <c r="AR984" s="177"/>
      <c r="AS984" s="107"/>
      <c r="AT984" s="444">
        <f t="shared" si="48"/>
        <v>0</v>
      </c>
      <c r="AU984" s="177"/>
      <c r="AV984" s="177"/>
      <c r="AW984" s="177"/>
      <c r="AX984" s="177"/>
      <c r="AY984" s="177"/>
      <c r="AZ984" s="177"/>
      <c r="BA984" s="177"/>
      <c r="BB984" s="177"/>
      <c r="BC984" s="177"/>
      <c r="BD984" s="177"/>
      <c r="BE984" s="228"/>
      <c r="BF984" s="237"/>
      <c r="BG984" s="229"/>
      <c r="BH984" s="229"/>
      <c r="BI984" s="108"/>
    </row>
    <row r="985" spans="1:61" ht="15">
      <c r="A985" s="177"/>
      <c r="B985" s="177"/>
      <c r="C985" s="177"/>
      <c r="D985" s="177"/>
      <c r="E985" s="177"/>
      <c r="F985" s="177"/>
      <c r="G985" s="177"/>
      <c r="H985" s="177"/>
      <c r="I985" s="177"/>
      <c r="J985" s="177"/>
      <c r="K985" s="177"/>
      <c r="L985" s="177"/>
      <c r="M985" s="177"/>
      <c r="N985" s="177"/>
      <c r="O985" s="177"/>
      <c r="P985" s="177"/>
      <c r="Q985" s="177"/>
      <c r="R985" s="177"/>
      <c r="S985" s="107"/>
      <c r="T985" s="521">
        <f t="shared" si="49"/>
        <v>0</v>
      </c>
      <c r="U985" s="177"/>
      <c r="V985" s="177"/>
      <c r="W985" s="177"/>
      <c r="X985" s="177"/>
      <c r="Y985" s="177"/>
      <c r="Z985" s="177"/>
      <c r="AA985" s="177"/>
      <c r="AB985" s="177"/>
      <c r="AC985" s="177"/>
      <c r="AD985" s="177"/>
      <c r="AE985" s="177"/>
      <c r="AF985" s="107"/>
      <c r="AG985" s="444">
        <f t="shared" si="50"/>
        <v>0</v>
      </c>
      <c r="AH985" s="177"/>
      <c r="AI985" s="177"/>
      <c r="AJ985" s="177"/>
      <c r="AK985" s="177"/>
      <c r="AL985" s="177"/>
      <c r="AM985" s="177"/>
      <c r="AN985" s="177"/>
      <c r="AO985" s="177"/>
      <c r="AP985" s="177"/>
      <c r="AQ985" s="177"/>
      <c r="AR985" s="177"/>
      <c r="AS985" s="107"/>
      <c r="AT985" s="444">
        <f t="shared" si="48"/>
        <v>0</v>
      </c>
      <c r="AU985" s="177"/>
      <c r="AV985" s="177"/>
      <c r="AW985" s="177"/>
      <c r="AX985" s="177"/>
      <c r="AY985" s="177"/>
      <c r="AZ985" s="177"/>
      <c r="BA985" s="177"/>
      <c r="BB985" s="177"/>
      <c r="BC985" s="177"/>
      <c r="BD985" s="177"/>
      <c r="BE985" s="228"/>
      <c r="BF985" s="237"/>
      <c r="BG985" s="229"/>
      <c r="BH985" s="229"/>
      <c r="BI985" s="108"/>
    </row>
    <row r="986" spans="1:61" ht="15">
      <c r="A986" s="177"/>
      <c r="B986" s="177"/>
      <c r="C986" s="177"/>
      <c r="D986" s="177"/>
      <c r="E986" s="177"/>
      <c r="F986" s="177"/>
      <c r="G986" s="177"/>
      <c r="H986" s="177"/>
      <c r="I986" s="177"/>
      <c r="J986" s="177"/>
      <c r="K986" s="177"/>
      <c r="L986" s="177"/>
      <c r="M986" s="177"/>
      <c r="N986" s="177"/>
      <c r="O986" s="177"/>
      <c r="P986" s="177"/>
      <c r="Q986" s="177"/>
      <c r="R986" s="177"/>
      <c r="S986" s="107"/>
      <c r="T986" s="521">
        <f t="shared" si="49"/>
        <v>0</v>
      </c>
      <c r="U986" s="177"/>
      <c r="V986" s="177"/>
      <c r="W986" s="177"/>
      <c r="X986" s="177"/>
      <c r="Y986" s="177"/>
      <c r="Z986" s="177"/>
      <c r="AA986" s="177"/>
      <c r="AB986" s="177"/>
      <c r="AC986" s="177"/>
      <c r="AD986" s="177"/>
      <c r="AE986" s="177"/>
      <c r="AF986" s="107"/>
      <c r="AG986" s="444">
        <f t="shared" si="50"/>
        <v>0</v>
      </c>
      <c r="AH986" s="177"/>
      <c r="AI986" s="177"/>
      <c r="AJ986" s="177"/>
      <c r="AK986" s="177"/>
      <c r="AL986" s="177"/>
      <c r="AM986" s="177"/>
      <c r="AN986" s="177"/>
      <c r="AO986" s="177"/>
      <c r="AP986" s="177"/>
      <c r="AQ986" s="177"/>
      <c r="AR986" s="177"/>
      <c r="AS986" s="107"/>
      <c r="AT986" s="444">
        <f t="shared" si="48"/>
        <v>0</v>
      </c>
      <c r="AU986" s="177"/>
      <c r="AV986" s="177"/>
      <c r="AW986" s="177"/>
      <c r="AX986" s="177"/>
      <c r="AY986" s="177"/>
      <c r="AZ986" s="177"/>
      <c r="BA986" s="177"/>
      <c r="BB986" s="177"/>
      <c r="BC986" s="177"/>
      <c r="BD986" s="177"/>
      <c r="BE986" s="228"/>
      <c r="BF986" s="237"/>
      <c r="BG986" s="229"/>
      <c r="BH986" s="229"/>
      <c r="BI986" s="108"/>
    </row>
    <row r="987" spans="1:61" ht="15">
      <c r="A987" s="177"/>
      <c r="B987" s="177"/>
      <c r="C987" s="177"/>
      <c r="D987" s="177"/>
      <c r="E987" s="177"/>
      <c r="F987" s="177"/>
      <c r="G987" s="177"/>
      <c r="H987" s="177"/>
      <c r="I987" s="177"/>
      <c r="J987" s="177"/>
      <c r="K987" s="177"/>
      <c r="L987" s="177"/>
      <c r="M987" s="177"/>
      <c r="N987" s="177"/>
      <c r="O987" s="177"/>
      <c r="P987" s="177"/>
      <c r="Q987" s="177"/>
      <c r="R987" s="177"/>
      <c r="S987" s="107"/>
      <c r="T987" s="521">
        <f t="shared" si="49"/>
        <v>0</v>
      </c>
      <c r="U987" s="177"/>
      <c r="V987" s="177"/>
      <c r="W987" s="177"/>
      <c r="X987" s="177"/>
      <c r="Y987" s="177"/>
      <c r="Z987" s="177"/>
      <c r="AA987" s="177"/>
      <c r="AB987" s="177"/>
      <c r="AC987" s="177"/>
      <c r="AD987" s="177"/>
      <c r="AE987" s="177"/>
      <c r="AF987" s="107"/>
      <c r="AG987" s="444">
        <f t="shared" si="50"/>
        <v>0</v>
      </c>
      <c r="AH987" s="177"/>
      <c r="AI987" s="177"/>
      <c r="AJ987" s="177"/>
      <c r="AK987" s="177"/>
      <c r="AL987" s="177"/>
      <c r="AM987" s="177"/>
      <c r="AN987" s="177"/>
      <c r="AO987" s="177"/>
      <c r="AP987" s="177"/>
      <c r="AQ987" s="177"/>
      <c r="AR987" s="177"/>
      <c r="AS987" s="107"/>
      <c r="AT987" s="444">
        <f t="shared" si="48"/>
        <v>0</v>
      </c>
      <c r="AU987" s="177"/>
      <c r="AV987" s="177"/>
      <c r="AW987" s="177"/>
      <c r="AX987" s="177"/>
      <c r="AY987" s="177"/>
      <c r="AZ987" s="177"/>
      <c r="BA987" s="177"/>
      <c r="BB987" s="177"/>
      <c r="BC987" s="177"/>
      <c r="BD987" s="177"/>
      <c r="BE987" s="228"/>
      <c r="BF987" s="237"/>
      <c r="BG987" s="229"/>
      <c r="BH987" s="229"/>
      <c r="BI987" s="108"/>
    </row>
    <row r="988" spans="1:61" ht="15">
      <c r="A988" s="177"/>
      <c r="B988" s="177"/>
      <c r="C988" s="177"/>
      <c r="D988" s="177"/>
      <c r="E988" s="177"/>
      <c r="F988" s="177"/>
      <c r="G988" s="177"/>
      <c r="H988" s="177"/>
      <c r="I988" s="177"/>
      <c r="J988" s="177"/>
      <c r="K988" s="177"/>
      <c r="L988" s="177"/>
      <c r="M988" s="177"/>
      <c r="N988" s="177"/>
      <c r="O988" s="177"/>
      <c r="P988" s="177"/>
      <c r="Q988" s="177"/>
      <c r="R988" s="177"/>
      <c r="S988" s="107"/>
      <c r="T988" s="521">
        <f t="shared" si="49"/>
        <v>0</v>
      </c>
      <c r="U988" s="177"/>
      <c r="V988" s="177"/>
      <c r="W988" s="177"/>
      <c r="X988" s="177"/>
      <c r="Y988" s="177"/>
      <c r="Z988" s="177"/>
      <c r="AA988" s="177"/>
      <c r="AB988" s="177"/>
      <c r="AC988" s="177"/>
      <c r="AD988" s="177"/>
      <c r="AE988" s="177"/>
      <c r="AF988" s="107"/>
      <c r="AG988" s="444">
        <f t="shared" si="50"/>
        <v>0</v>
      </c>
      <c r="AH988" s="177"/>
      <c r="AI988" s="177"/>
      <c r="AJ988" s="177"/>
      <c r="AK988" s="177"/>
      <c r="AL988" s="177"/>
      <c r="AM988" s="177"/>
      <c r="AN988" s="177"/>
      <c r="AO988" s="177"/>
      <c r="AP988" s="177"/>
      <c r="AQ988" s="177"/>
      <c r="AR988" s="177"/>
      <c r="AS988" s="107"/>
      <c r="AT988" s="444">
        <f t="shared" si="48"/>
        <v>0</v>
      </c>
      <c r="AU988" s="177"/>
      <c r="AV988" s="177"/>
      <c r="AW988" s="177"/>
      <c r="AX988" s="177"/>
      <c r="AY988" s="177"/>
      <c r="AZ988" s="177"/>
      <c r="BA988" s="177"/>
      <c r="BB988" s="177"/>
      <c r="BC988" s="177"/>
      <c r="BD988" s="177"/>
      <c r="BE988" s="228"/>
      <c r="BF988" s="237"/>
      <c r="BG988" s="229"/>
      <c r="BH988" s="229"/>
      <c r="BI988" s="108"/>
    </row>
    <row r="989" spans="1:61" ht="15">
      <c r="A989" s="177"/>
      <c r="B989" s="177"/>
      <c r="C989" s="177"/>
      <c r="D989" s="177"/>
      <c r="E989" s="177"/>
      <c r="F989" s="177"/>
      <c r="G989" s="177"/>
      <c r="H989" s="177"/>
      <c r="I989" s="177"/>
      <c r="J989" s="177"/>
      <c r="K989" s="177"/>
      <c r="L989" s="177"/>
      <c r="M989" s="177"/>
      <c r="N989" s="177"/>
      <c r="O989" s="177"/>
      <c r="P989" s="177"/>
      <c r="Q989" s="177"/>
      <c r="R989" s="177"/>
      <c r="S989" s="107"/>
      <c r="T989" s="521">
        <f t="shared" si="49"/>
        <v>0</v>
      </c>
      <c r="U989" s="177"/>
      <c r="V989" s="177"/>
      <c r="W989" s="177"/>
      <c r="X989" s="177"/>
      <c r="Y989" s="177"/>
      <c r="Z989" s="177"/>
      <c r="AA989" s="177"/>
      <c r="AB989" s="177"/>
      <c r="AC989" s="177"/>
      <c r="AD989" s="177"/>
      <c r="AE989" s="177"/>
      <c r="AF989" s="107"/>
      <c r="AG989" s="444">
        <f t="shared" si="50"/>
        <v>0</v>
      </c>
      <c r="AH989" s="177"/>
      <c r="AI989" s="177"/>
      <c r="AJ989" s="177"/>
      <c r="AK989" s="177"/>
      <c r="AL989" s="177"/>
      <c r="AM989" s="177"/>
      <c r="AN989" s="177"/>
      <c r="AO989" s="177"/>
      <c r="AP989" s="177"/>
      <c r="AQ989" s="177"/>
      <c r="AR989" s="177"/>
      <c r="AS989" s="107"/>
      <c r="AT989" s="444">
        <f t="shared" si="48"/>
        <v>0</v>
      </c>
      <c r="AU989" s="177"/>
      <c r="AV989" s="177"/>
      <c r="AW989" s="177"/>
      <c r="AX989" s="177"/>
      <c r="AY989" s="177"/>
      <c r="AZ989" s="177"/>
      <c r="BA989" s="177"/>
      <c r="BB989" s="177"/>
      <c r="BC989" s="177"/>
      <c r="BD989" s="177"/>
      <c r="BE989" s="228"/>
      <c r="BF989" s="237"/>
      <c r="BG989" s="229"/>
      <c r="BH989" s="229"/>
      <c r="BI989" s="108"/>
    </row>
    <row r="990" spans="1:61" ht="15">
      <c r="A990" s="177"/>
      <c r="B990" s="177"/>
      <c r="C990" s="177"/>
      <c r="D990" s="177"/>
      <c r="E990" s="177"/>
      <c r="F990" s="177"/>
      <c r="G990" s="177"/>
      <c r="H990" s="177"/>
      <c r="I990" s="177"/>
      <c r="J990" s="177"/>
      <c r="K990" s="177"/>
      <c r="L990" s="177"/>
      <c r="M990" s="177"/>
      <c r="N990" s="177"/>
      <c r="O990" s="177"/>
      <c r="P990" s="177"/>
      <c r="Q990" s="177"/>
      <c r="R990" s="177"/>
      <c r="S990" s="107"/>
      <c r="T990" s="521">
        <f t="shared" si="49"/>
        <v>0</v>
      </c>
      <c r="U990" s="177"/>
      <c r="V990" s="177"/>
      <c r="W990" s="177"/>
      <c r="X990" s="177"/>
      <c r="Y990" s="177"/>
      <c r="Z990" s="177"/>
      <c r="AA990" s="177"/>
      <c r="AB990" s="177"/>
      <c r="AC990" s="177"/>
      <c r="AD990" s="177"/>
      <c r="AE990" s="177"/>
      <c r="AF990" s="107"/>
      <c r="AG990" s="444">
        <f t="shared" si="50"/>
        <v>0</v>
      </c>
      <c r="AH990" s="177"/>
      <c r="AI990" s="177"/>
      <c r="AJ990" s="177"/>
      <c r="AK990" s="177"/>
      <c r="AL990" s="177"/>
      <c r="AM990" s="177"/>
      <c r="AN990" s="177"/>
      <c r="AO990" s="177"/>
      <c r="AP990" s="177"/>
      <c r="AQ990" s="177"/>
      <c r="AR990" s="177"/>
      <c r="AS990" s="107"/>
      <c r="AT990" s="444">
        <f t="shared" si="48"/>
        <v>0</v>
      </c>
      <c r="AU990" s="177"/>
      <c r="AV990" s="177"/>
      <c r="AW990" s="177"/>
      <c r="AX990" s="177"/>
      <c r="AY990" s="177"/>
      <c r="AZ990" s="177"/>
      <c r="BA990" s="177"/>
      <c r="BB990" s="177"/>
      <c r="BC990" s="177"/>
      <c r="BD990" s="177"/>
      <c r="BE990" s="228"/>
      <c r="BF990" s="237"/>
      <c r="BG990" s="229"/>
      <c r="BH990" s="229"/>
      <c r="BI990" s="108"/>
    </row>
    <row r="991" spans="1:61" ht="15">
      <c r="A991" s="177"/>
      <c r="B991" s="177"/>
      <c r="C991" s="177"/>
      <c r="D991" s="177"/>
      <c r="E991" s="177"/>
      <c r="F991" s="177"/>
      <c r="G991" s="177"/>
      <c r="H991" s="177"/>
      <c r="I991" s="177"/>
      <c r="J991" s="177"/>
      <c r="K991" s="177"/>
      <c r="L991" s="177"/>
      <c r="M991" s="177"/>
      <c r="N991" s="177"/>
      <c r="O991" s="177"/>
      <c r="P991" s="177"/>
      <c r="Q991" s="177"/>
      <c r="R991" s="177"/>
      <c r="S991" s="107"/>
      <c r="T991" s="521">
        <f t="shared" si="49"/>
        <v>0</v>
      </c>
      <c r="U991" s="177"/>
      <c r="V991" s="177"/>
      <c r="W991" s="177"/>
      <c r="X991" s="177"/>
      <c r="Y991" s="177"/>
      <c r="Z991" s="177"/>
      <c r="AA991" s="177"/>
      <c r="AB991" s="177"/>
      <c r="AC991" s="177"/>
      <c r="AD991" s="177"/>
      <c r="AE991" s="177"/>
      <c r="AF991" s="107"/>
      <c r="AG991" s="444">
        <f t="shared" si="50"/>
        <v>0</v>
      </c>
      <c r="AH991" s="177"/>
      <c r="AI991" s="177"/>
      <c r="AJ991" s="177"/>
      <c r="AK991" s="177"/>
      <c r="AL991" s="177"/>
      <c r="AM991" s="177"/>
      <c r="AN991" s="177"/>
      <c r="AO991" s="177"/>
      <c r="AP991" s="177"/>
      <c r="AQ991" s="177"/>
      <c r="AR991" s="177"/>
      <c r="AS991" s="107"/>
      <c r="AT991" s="444">
        <f t="shared" si="48"/>
        <v>0</v>
      </c>
      <c r="AU991" s="177"/>
      <c r="AV991" s="177"/>
      <c r="AW991" s="177"/>
      <c r="AX991" s="177"/>
      <c r="AY991" s="177"/>
      <c r="AZ991" s="177"/>
      <c r="BA991" s="177"/>
      <c r="BB991" s="177"/>
      <c r="BC991" s="177"/>
      <c r="BD991" s="177"/>
      <c r="BE991" s="228"/>
      <c r="BF991" s="237"/>
      <c r="BG991" s="229"/>
      <c r="BH991" s="229"/>
      <c r="BI991" s="108"/>
    </row>
    <row r="992" spans="1:61" ht="15">
      <c r="A992" s="177"/>
      <c r="B992" s="177"/>
      <c r="C992" s="177"/>
      <c r="D992" s="177"/>
      <c r="E992" s="177"/>
      <c r="F992" s="177"/>
      <c r="G992" s="177"/>
      <c r="H992" s="177"/>
      <c r="I992" s="177"/>
      <c r="J992" s="177"/>
      <c r="K992" s="177"/>
      <c r="L992" s="177"/>
      <c r="M992" s="177"/>
      <c r="N992" s="177"/>
      <c r="O992" s="177"/>
      <c r="P992" s="177"/>
      <c r="Q992" s="177"/>
      <c r="R992" s="177"/>
      <c r="S992" s="107"/>
      <c r="T992" s="521">
        <f t="shared" si="49"/>
        <v>0</v>
      </c>
      <c r="U992" s="177"/>
      <c r="V992" s="177"/>
      <c r="W992" s="177"/>
      <c r="X992" s="177"/>
      <c r="Y992" s="177"/>
      <c r="Z992" s="177"/>
      <c r="AA992" s="177"/>
      <c r="AB992" s="177"/>
      <c r="AC992" s="177"/>
      <c r="AD992" s="177"/>
      <c r="AE992" s="177"/>
      <c r="AF992" s="107"/>
      <c r="AG992" s="444">
        <f t="shared" si="50"/>
        <v>0</v>
      </c>
      <c r="AH992" s="177"/>
      <c r="AI992" s="177"/>
      <c r="AJ992" s="177"/>
      <c r="AK992" s="177"/>
      <c r="AL992" s="177"/>
      <c r="AM992" s="177"/>
      <c r="AN992" s="177"/>
      <c r="AO992" s="177"/>
      <c r="AP992" s="177"/>
      <c r="AQ992" s="177"/>
      <c r="AR992" s="177"/>
      <c r="AS992" s="107"/>
      <c r="AT992" s="444">
        <f t="shared" si="48"/>
        <v>0</v>
      </c>
      <c r="AU992" s="177"/>
      <c r="AV992" s="177"/>
      <c r="AW992" s="177"/>
      <c r="AX992" s="177"/>
      <c r="AY992" s="177"/>
      <c r="AZ992" s="177"/>
      <c r="BA992" s="177"/>
      <c r="BB992" s="177"/>
      <c r="BC992" s="177"/>
      <c r="BD992" s="177"/>
      <c r="BE992" s="228"/>
      <c r="BF992" s="237"/>
      <c r="BG992" s="229"/>
      <c r="BH992" s="229"/>
      <c r="BI992" s="108"/>
    </row>
    <row r="993" spans="1:61" ht="15">
      <c r="A993" s="177"/>
      <c r="B993" s="177"/>
      <c r="C993" s="177"/>
      <c r="D993" s="177"/>
      <c r="E993" s="177"/>
      <c r="F993" s="177"/>
      <c r="G993" s="177"/>
      <c r="H993" s="177"/>
      <c r="I993" s="177"/>
      <c r="J993" s="177"/>
      <c r="K993" s="177"/>
      <c r="L993" s="177"/>
      <c r="M993" s="177"/>
      <c r="N993" s="177"/>
      <c r="O993" s="177"/>
      <c r="P993" s="177"/>
      <c r="Q993" s="177"/>
      <c r="R993" s="177"/>
      <c r="S993" s="107"/>
      <c r="T993" s="521">
        <f t="shared" si="49"/>
        <v>0</v>
      </c>
      <c r="U993" s="177"/>
      <c r="V993" s="177"/>
      <c r="W993" s="177"/>
      <c r="X993" s="177"/>
      <c r="Y993" s="177"/>
      <c r="Z993" s="177"/>
      <c r="AA993" s="177"/>
      <c r="AB993" s="177"/>
      <c r="AC993" s="177"/>
      <c r="AD993" s="177"/>
      <c r="AE993" s="177"/>
      <c r="AF993" s="107"/>
      <c r="AG993" s="444">
        <f t="shared" si="50"/>
        <v>0</v>
      </c>
      <c r="AH993" s="177"/>
      <c r="AI993" s="177"/>
      <c r="AJ993" s="177"/>
      <c r="AK993" s="177"/>
      <c r="AL993" s="177"/>
      <c r="AM993" s="177"/>
      <c r="AN993" s="177"/>
      <c r="AO993" s="177"/>
      <c r="AP993" s="177"/>
      <c r="AQ993" s="177"/>
      <c r="AR993" s="177"/>
      <c r="AS993" s="107"/>
      <c r="AT993" s="444">
        <f t="shared" si="48"/>
        <v>0</v>
      </c>
      <c r="AU993" s="177"/>
      <c r="AV993" s="177"/>
      <c r="AW993" s="177"/>
      <c r="AX993" s="177"/>
      <c r="AY993" s="177"/>
      <c r="AZ993" s="177"/>
      <c r="BA993" s="177"/>
      <c r="BB993" s="177"/>
      <c r="BC993" s="177"/>
      <c r="BD993" s="177"/>
      <c r="BE993" s="228"/>
      <c r="BF993" s="237"/>
      <c r="BG993" s="229"/>
      <c r="BH993" s="229"/>
      <c r="BI993" s="108"/>
    </row>
    <row r="994" spans="1:61" ht="15">
      <c r="A994" s="177"/>
      <c r="B994" s="177"/>
      <c r="C994" s="177"/>
      <c r="D994" s="177"/>
      <c r="E994" s="177"/>
      <c r="F994" s="177"/>
      <c r="G994" s="177"/>
      <c r="H994" s="177"/>
      <c r="I994" s="177"/>
      <c r="J994" s="177"/>
      <c r="K994" s="177"/>
      <c r="L994" s="177"/>
      <c r="M994" s="177"/>
      <c r="N994" s="177"/>
      <c r="O994" s="177"/>
      <c r="P994" s="177"/>
      <c r="Q994" s="177"/>
      <c r="R994" s="177"/>
      <c r="S994" s="107"/>
      <c r="T994" s="521">
        <f t="shared" si="49"/>
        <v>0</v>
      </c>
      <c r="U994" s="177"/>
      <c r="V994" s="177"/>
      <c r="W994" s="177"/>
      <c r="X994" s="177"/>
      <c r="Y994" s="177"/>
      <c r="Z994" s="177"/>
      <c r="AA994" s="177"/>
      <c r="AB994" s="177"/>
      <c r="AC994" s="177"/>
      <c r="AD994" s="177"/>
      <c r="AE994" s="177"/>
      <c r="AF994" s="107"/>
      <c r="AG994" s="444">
        <f t="shared" si="50"/>
        <v>0</v>
      </c>
      <c r="AH994" s="177"/>
      <c r="AI994" s="177"/>
      <c r="AJ994" s="177"/>
      <c r="AK994" s="177"/>
      <c r="AL994" s="177"/>
      <c r="AM994" s="177"/>
      <c r="AN994" s="177"/>
      <c r="AO994" s="177"/>
      <c r="AP994" s="177"/>
      <c r="AQ994" s="177"/>
      <c r="AR994" s="177"/>
      <c r="AS994" s="107"/>
      <c r="AT994" s="444">
        <f t="shared" si="48"/>
        <v>0</v>
      </c>
      <c r="AU994" s="177"/>
      <c r="AV994" s="177"/>
      <c r="AW994" s="177"/>
      <c r="AX994" s="177"/>
      <c r="AY994" s="177"/>
      <c r="AZ994" s="177"/>
      <c r="BA994" s="177"/>
      <c r="BB994" s="177"/>
      <c r="BC994" s="177"/>
      <c r="BD994" s="177"/>
      <c r="BE994" s="228"/>
      <c r="BF994" s="237"/>
      <c r="BG994" s="229"/>
      <c r="BH994" s="229"/>
      <c r="BI994" s="108"/>
    </row>
    <row r="995" spans="1:61" ht="15">
      <c r="A995" s="177"/>
      <c r="B995" s="177"/>
      <c r="C995" s="177"/>
      <c r="D995" s="177"/>
      <c r="E995" s="177"/>
      <c r="F995" s="177"/>
      <c r="G995" s="177"/>
      <c r="H995" s="177"/>
      <c r="I995" s="177"/>
      <c r="J995" s="177"/>
      <c r="K995" s="177"/>
      <c r="L995" s="177"/>
      <c r="M995" s="177"/>
      <c r="N995" s="177"/>
      <c r="O995" s="177"/>
      <c r="P995" s="177"/>
      <c r="Q995" s="177"/>
      <c r="R995" s="177"/>
      <c r="S995" s="107"/>
      <c r="T995" s="521">
        <f t="shared" si="49"/>
        <v>0</v>
      </c>
      <c r="U995" s="177"/>
      <c r="V995" s="177"/>
      <c r="W995" s="177"/>
      <c r="X995" s="177"/>
      <c r="Y995" s="177"/>
      <c r="Z995" s="177"/>
      <c r="AA995" s="177"/>
      <c r="AB995" s="177"/>
      <c r="AC995" s="177"/>
      <c r="AD995" s="177"/>
      <c r="AE995" s="177"/>
      <c r="AF995" s="107"/>
      <c r="AG995" s="444">
        <f t="shared" si="50"/>
        <v>0</v>
      </c>
      <c r="AH995" s="177"/>
      <c r="AI995" s="177"/>
      <c r="AJ995" s="177"/>
      <c r="AK995" s="177"/>
      <c r="AL995" s="177"/>
      <c r="AM995" s="177"/>
      <c r="AN995" s="177"/>
      <c r="AO995" s="177"/>
      <c r="AP995" s="177"/>
      <c r="AQ995" s="177"/>
      <c r="AR995" s="177"/>
      <c r="AS995" s="107"/>
      <c r="AT995" s="444">
        <f t="shared" si="48"/>
        <v>0</v>
      </c>
      <c r="AU995" s="177"/>
      <c r="AV995" s="177"/>
      <c r="AW995" s="177"/>
      <c r="AX995" s="177"/>
      <c r="AY995" s="177"/>
      <c r="AZ995" s="177"/>
      <c r="BA995" s="177"/>
      <c r="BB995" s="177"/>
      <c r="BC995" s="177"/>
      <c r="BD995" s="177"/>
      <c r="BE995" s="228"/>
      <c r="BF995" s="237"/>
      <c r="BG995" s="229"/>
      <c r="BH995" s="229"/>
      <c r="BI995" s="108"/>
    </row>
    <row r="996" spans="1:61" ht="15">
      <c r="A996" s="177"/>
      <c r="B996" s="177"/>
      <c r="C996" s="177"/>
      <c r="D996" s="177"/>
      <c r="E996" s="177"/>
      <c r="F996" s="177"/>
      <c r="G996" s="177"/>
      <c r="H996" s="177"/>
      <c r="I996" s="177"/>
      <c r="J996" s="177"/>
      <c r="K996" s="177"/>
      <c r="L996" s="177"/>
      <c r="M996" s="177"/>
      <c r="N996" s="177"/>
      <c r="O996" s="177"/>
      <c r="P996" s="177"/>
      <c r="Q996" s="177"/>
      <c r="R996" s="177"/>
      <c r="S996" s="107"/>
      <c r="T996" s="521">
        <f t="shared" si="49"/>
        <v>0</v>
      </c>
      <c r="U996" s="177"/>
      <c r="V996" s="177"/>
      <c r="W996" s="177"/>
      <c r="X996" s="177"/>
      <c r="Y996" s="177"/>
      <c r="Z996" s="177"/>
      <c r="AA996" s="177"/>
      <c r="AB996" s="177"/>
      <c r="AC996" s="177"/>
      <c r="AD996" s="177"/>
      <c r="AE996" s="177"/>
      <c r="AF996" s="107"/>
      <c r="AG996" s="444">
        <f t="shared" si="50"/>
        <v>0</v>
      </c>
      <c r="AH996" s="177"/>
      <c r="AI996" s="177"/>
      <c r="AJ996" s="177"/>
      <c r="AK996" s="177"/>
      <c r="AL996" s="177"/>
      <c r="AM996" s="177"/>
      <c r="AN996" s="177"/>
      <c r="AO996" s="177"/>
      <c r="AP996" s="177"/>
      <c r="AQ996" s="177"/>
      <c r="AR996" s="177"/>
      <c r="AS996" s="107"/>
      <c r="AT996" s="444">
        <f t="shared" si="48"/>
        <v>0</v>
      </c>
      <c r="AU996" s="177"/>
      <c r="AV996" s="177"/>
      <c r="AW996" s="177"/>
      <c r="AX996" s="177"/>
      <c r="AY996" s="177"/>
      <c r="AZ996" s="177"/>
      <c r="BA996" s="177"/>
      <c r="BB996" s="177"/>
      <c r="BC996" s="177"/>
      <c r="BD996" s="177"/>
      <c r="BE996" s="228"/>
      <c r="BF996" s="237"/>
      <c r="BG996" s="229"/>
      <c r="BH996" s="229"/>
      <c r="BI996" s="108"/>
    </row>
    <row r="997" spans="1:61" ht="15">
      <c r="A997" s="177"/>
      <c r="B997" s="177"/>
      <c r="C997" s="177"/>
      <c r="D997" s="177"/>
      <c r="E997" s="177"/>
      <c r="F997" s="177"/>
      <c r="G997" s="177"/>
      <c r="H997" s="177"/>
      <c r="I997" s="177"/>
      <c r="J997" s="177"/>
      <c r="K997" s="177"/>
      <c r="L997" s="177"/>
      <c r="M997" s="177"/>
      <c r="N997" s="177"/>
      <c r="O997" s="177"/>
      <c r="P997" s="177"/>
      <c r="Q997" s="177"/>
      <c r="R997" s="177"/>
      <c r="S997" s="107"/>
      <c r="T997" s="521">
        <f t="shared" si="49"/>
        <v>0</v>
      </c>
      <c r="U997" s="177"/>
      <c r="V997" s="177"/>
      <c r="W997" s="177"/>
      <c r="X997" s="177"/>
      <c r="Y997" s="177"/>
      <c r="Z997" s="177"/>
      <c r="AA997" s="177"/>
      <c r="AB997" s="177"/>
      <c r="AC997" s="177"/>
      <c r="AD997" s="177"/>
      <c r="AE997" s="177"/>
      <c r="AF997" s="107"/>
      <c r="AG997" s="444">
        <f t="shared" si="50"/>
        <v>0</v>
      </c>
      <c r="AH997" s="177"/>
      <c r="AI997" s="177"/>
      <c r="AJ997" s="177"/>
      <c r="AK997" s="177"/>
      <c r="AL997" s="177"/>
      <c r="AM997" s="177"/>
      <c r="AN997" s="177"/>
      <c r="AO997" s="177"/>
      <c r="AP997" s="177"/>
      <c r="AQ997" s="177"/>
      <c r="AR997" s="177"/>
      <c r="AS997" s="107"/>
      <c r="AT997" s="444">
        <f t="shared" si="48"/>
        <v>0</v>
      </c>
      <c r="AU997" s="177"/>
      <c r="AV997" s="177"/>
      <c r="AW997" s="177"/>
      <c r="AX997" s="177"/>
      <c r="AY997" s="177"/>
      <c r="AZ997" s="177"/>
      <c r="BA997" s="177"/>
      <c r="BB997" s="177"/>
      <c r="BC997" s="177"/>
      <c r="BD997" s="177"/>
      <c r="BE997" s="228"/>
      <c r="BF997" s="237"/>
      <c r="BG997" s="229"/>
      <c r="BH997" s="229"/>
      <c r="BI997" s="108"/>
    </row>
    <row r="998" spans="1:61" ht="15">
      <c r="A998" s="177"/>
      <c r="B998" s="177"/>
      <c r="C998" s="177"/>
      <c r="D998" s="177"/>
      <c r="E998" s="177"/>
      <c r="F998" s="177"/>
      <c r="G998" s="177"/>
      <c r="H998" s="177"/>
      <c r="I998" s="177"/>
      <c r="J998" s="177"/>
      <c r="K998" s="177"/>
      <c r="L998" s="177"/>
      <c r="M998" s="177"/>
      <c r="N998" s="177"/>
      <c r="O998" s="177"/>
      <c r="P998" s="177"/>
      <c r="Q998" s="177"/>
      <c r="R998" s="177"/>
      <c r="S998" s="107"/>
      <c r="T998" s="521">
        <f t="shared" si="49"/>
        <v>0</v>
      </c>
      <c r="U998" s="177"/>
      <c r="V998" s="177"/>
      <c r="W998" s="177"/>
      <c r="X998" s="177"/>
      <c r="Y998" s="177"/>
      <c r="Z998" s="177"/>
      <c r="AA998" s="177"/>
      <c r="AB998" s="177"/>
      <c r="AC998" s="177"/>
      <c r="AD998" s="177"/>
      <c r="AE998" s="177"/>
      <c r="AF998" s="107"/>
      <c r="AG998" s="444">
        <f t="shared" si="50"/>
        <v>0</v>
      </c>
      <c r="AH998" s="177"/>
      <c r="AI998" s="177"/>
      <c r="AJ998" s="177"/>
      <c r="AK998" s="177"/>
      <c r="AL998" s="177"/>
      <c r="AM998" s="177"/>
      <c r="AN998" s="177"/>
      <c r="AO998" s="177"/>
      <c r="AP998" s="177"/>
      <c r="AQ998" s="177"/>
      <c r="AR998" s="177"/>
      <c r="AS998" s="107"/>
      <c r="AT998" s="444">
        <f t="shared" si="48"/>
        <v>0</v>
      </c>
      <c r="AU998" s="177"/>
      <c r="AV998" s="177"/>
      <c r="AW998" s="177"/>
      <c r="AX998" s="177"/>
      <c r="AY998" s="177"/>
      <c r="AZ998" s="177"/>
      <c r="BA998" s="177"/>
      <c r="BB998" s="177"/>
      <c r="BC998" s="177"/>
      <c r="BD998" s="177"/>
      <c r="BE998" s="228"/>
      <c r="BF998" s="237"/>
      <c r="BG998" s="229"/>
      <c r="BH998" s="229"/>
      <c r="BI998" s="108"/>
    </row>
    <row r="999" spans="1:61" ht="15">
      <c r="A999" s="177"/>
      <c r="B999" s="177"/>
      <c r="C999" s="177"/>
      <c r="D999" s="177"/>
      <c r="E999" s="177"/>
      <c r="F999" s="177"/>
      <c r="G999" s="177"/>
      <c r="H999" s="177"/>
      <c r="I999" s="177"/>
      <c r="J999" s="177"/>
      <c r="K999" s="177"/>
      <c r="L999" s="177"/>
      <c r="M999" s="177"/>
      <c r="N999" s="177"/>
      <c r="O999" s="177"/>
      <c r="P999" s="177"/>
      <c r="Q999" s="177"/>
      <c r="R999" s="177"/>
      <c r="S999" s="107"/>
      <c r="T999" s="521">
        <f t="shared" si="49"/>
        <v>0</v>
      </c>
      <c r="U999" s="177"/>
      <c r="V999" s="177"/>
      <c r="W999" s="177"/>
      <c r="X999" s="177"/>
      <c r="Y999" s="177"/>
      <c r="Z999" s="177"/>
      <c r="AA999" s="177"/>
      <c r="AB999" s="177"/>
      <c r="AC999" s="177"/>
      <c r="AD999" s="177"/>
      <c r="AE999" s="177"/>
      <c r="AF999" s="107"/>
      <c r="AG999" s="444">
        <f t="shared" si="50"/>
        <v>0</v>
      </c>
      <c r="AH999" s="177"/>
      <c r="AI999" s="177"/>
      <c r="AJ999" s="177"/>
      <c r="AK999" s="177"/>
      <c r="AL999" s="177"/>
      <c r="AM999" s="177"/>
      <c r="AN999" s="177"/>
      <c r="AO999" s="177"/>
      <c r="AP999" s="177"/>
      <c r="AQ999" s="177"/>
      <c r="AR999" s="177"/>
      <c r="AS999" s="107"/>
      <c r="AT999" s="444">
        <f t="shared" si="48"/>
        <v>0</v>
      </c>
      <c r="AU999" s="177"/>
      <c r="AV999" s="177"/>
      <c r="AW999" s="177"/>
      <c r="AX999" s="177"/>
      <c r="AY999" s="177"/>
      <c r="AZ999" s="177"/>
      <c r="BA999" s="177"/>
      <c r="BB999" s="177"/>
      <c r="BC999" s="177"/>
      <c r="BD999" s="177"/>
      <c r="BE999" s="228"/>
      <c r="BF999" s="237"/>
      <c r="BG999" s="229"/>
      <c r="BH999" s="229"/>
      <c r="BI999" s="108"/>
    </row>
    <row r="1000" spans="1:61" ht="15">
      <c r="A1000" s="177"/>
      <c r="B1000" s="177"/>
      <c r="C1000" s="177"/>
      <c r="D1000" s="177"/>
      <c r="E1000" s="177"/>
      <c r="F1000" s="177"/>
      <c r="G1000" s="177"/>
      <c r="H1000" s="177"/>
      <c r="I1000" s="177"/>
      <c r="J1000" s="177"/>
      <c r="K1000" s="177"/>
      <c r="L1000" s="177"/>
      <c r="M1000" s="177"/>
      <c r="N1000" s="177"/>
      <c r="O1000" s="177"/>
      <c r="P1000" s="177"/>
      <c r="Q1000" s="177"/>
      <c r="R1000" s="177"/>
      <c r="S1000" s="107"/>
      <c r="T1000" s="521">
        <f t="shared" si="49"/>
        <v>0</v>
      </c>
      <c r="U1000" s="177"/>
      <c r="V1000" s="177"/>
      <c r="W1000" s="177"/>
      <c r="X1000" s="177"/>
      <c r="Y1000" s="177"/>
      <c r="Z1000" s="177"/>
      <c r="AA1000" s="177"/>
      <c r="AB1000" s="177"/>
      <c r="AC1000" s="177"/>
      <c r="AD1000" s="177"/>
      <c r="AE1000" s="177"/>
      <c r="AF1000" s="107"/>
      <c r="AG1000" s="444">
        <f t="shared" si="50"/>
        <v>0</v>
      </c>
      <c r="AH1000" s="177"/>
      <c r="AI1000" s="177"/>
      <c r="AJ1000" s="177"/>
      <c r="AK1000" s="177"/>
      <c r="AL1000" s="177"/>
      <c r="AM1000" s="177"/>
      <c r="AN1000" s="177"/>
      <c r="AO1000" s="177"/>
      <c r="AP1000" s="177"/>
      <c r="AQ1000" s="177"/>
      <c r="AR1000" s="177"/>
      <c r="AS1000" s="107"/>
      <c r="AT1000" s="444">
        <f t="shared" si="48"/>
        <v>0</v>
      </c>
      <c r="AU1000" s="177"/>
      <c r="AV1000" s="177"/>
      <c r="AW1000" s="177"/>
      <c r="AX1000" s="177"/>
      <c r="AY1000" s="177"/>
      <c r="AZ1000" s="177"/>
      <c r="BA1000" s="177"/>
      <c r="BB1000" s="177"/>
      <c r="BC1000" s="177"/>
      <c r="BD1000" s="177"/>
      <c r="BE1000" s="228"/>
      <c r="BF1000" s="237"/>
      <c r="BG1000" s="229"/>
      <c r="BH1000" s="229"/>
      <c r="BI1000" s="108"/>
    </row>
    <row r="1001" spans="1:61" ht="15">
      <c r="A1001" s="177"/>
      <c r="B1001" s="177"/>
      <c r="C1001" s="177"/>
      <c r="D1001" s="177"/>
      <c r="E1001" s="177"/>
      <c r="F1001" s="177"/>
      <c r="G1001" s="177"/>
      <c r="H1001" s="177"/>
      <c r="I1001" s="177"/>
      <c r="J1001" s="177"/>
      <c r="K1001" s="177"/>
      <c r="L1001" s="177"/>
      <c r="M1001" s="177"/>
      <c r="N1001" s="177"/>
      <c r="O1001" s="177"/>
      <c r="P1001" s="177"/>
      <c r="Q1001" s="177"/>
      <c r="R1001" s="177"/>
      <c r="S1001" s="107"/>
      <c r="T1001" s="521">
        <f t="shared" si="49"/>
        <v>0</v>
      </c>
      <c r="U1001" s="177"/>
      <c r="V1001" s="177"/>
      <c r="W1001" s="177"/>
      <c r="X1001" s="177"/>
      <c r="Y1001" s="177"/>
      <c r="Z1001" s="177"/>
      <c r="AA1001" s="177"/>
      <c r="AB1001" s="177"/>
      <c r="AC1001" s="177"/>
      <c r="AD1001" s="177"/>
      <c r="AE1001" s="177"/>
      <c r="AF1001" s="107"/>
      <c r="AG1001" s="444">
        <f t="shared" si="50"/>
        <v>0</v>
      </c>
      <c r="AH1001" s="177"/>
      <c r="AI1001" s="177"/>
      <c r="AJ1001" s="177"/>
      <c r="AK1001" s="177"/>
      <c r="AL1001" s="177"/>
      <c r="AM1001" s="177"/>
      <c r="AN1001" s="177"/>
      <c r="AO1001" s="177"/>
      <c r="AP1001" s="177"/>
      <c r="AQ1001" s="177"/>
      <c r="AR1001" s="177"/>
      <c r="AS1001" s="107"/>
      <c r="AT1001" s="444">
        <f t="shared" si="48"/>
        <v>0</v>
      </c>
      <c r="AU1001" s="177"/>
      <c r="AV1001" s="177"/>
      <c r="AW1001" s="177"/>
      <c r="AX1001" s="177"/>
      <c r="AY1001" s="177"/>
      <c r="AZ1001" s="177"/>
      <c r="BA1001" s="177"/>
      <c r="BB1001" s="177"/>
      <c r="BC1001" s="177"/>
      <c r="BD1001" s="177"/>
      <c r="BE1001" s="228"/>
      <c r="BF1001" s="237"/>
      <c r="BG1001" s="229"/>
      <c r="BH1001" s="229"/>
      <c r="BI1001" s="108"/>
    </row>
    <row r="1002" spans="1:61" ht="15">
      <c r="A1002" s="177"/>
      <c r="B1002" s="177"/>
      <c r="C1002" s="177"/>
      <c r="D1002" s="177"/>
      <c r="E1002" s="177"/>
      <c r="F1002" s="177"/>
      <c r="G1002" s="177"/>
      <c r="H1002" s="177"/>
      <c r="I1002" s="177"/>
      <c r="J1002" s="177"/>
      <c r="K1002" s="177"/>
      <c r="L1002" s="177"/>
      <c r="M1002" s="177"/>
      <c r="N1002" s="177"/>
      <c r="O1002" s="177"/>
      <c r="P1002" s="177"/>
      <c r="Q1002" s="177"/>
      <c r="R1002" s="177"/>
      <c r="S1002" s="107"/>
      <c r="T1002" s="521">
        <f t="shared" si="49"/>
        <v>0</v>
      </c>
      <c r="U1002" s="177"/>
      <c r="V1002" s="177"/>
      <c r="W1002" s="177"/>
      <c r="X1002" s="177"/>
      <c r="Y1002" s="177"/>
      <c r="Z1002" s="177"/>
      <c r="AA1002" s="177"/>
      <c r="AB1002" s="177"/>
      <c r="AC1002" s="177"/>
      <c r="AD1002" s="177"/>
      <c r="AE1002" s="177"/>
      <c r="AF1002" s="107"/>
      <c r="AG1002" s="444">
        <f t="shared" si="50"/>
        <v>0</v>
      </c>
      <c r="AH1002" s="177"/>
      <c r="AI1002" s="177"/>
      <c r="AJ1002" s="177"/>
      <c r="AK1002" s="177"/>
      <c r="AL1002" s="177"/>
      <c r="AM1002" s="177"/>
      <c r="AN1002" s="177"/>
      <c r="AO1002" s="177"/>
      <c r="AP1002" s="177"/>
      <c r="AQ1002" s="177"/>
      <c r="AR1002" s="177"/>
      <c r="AS1002" s="107"/>
      <c r="AT1002" s="444">
        <f t="shared" si="48"/>
        <v>0</v>
      </c>
      <c r="AU1002" s="177"/>
      <c r="AV1002" s="177"/>
      <c r="AW1002" s="177"/>
      <c r="AX1002" s="177"/>
      <c r="AY1002" s="177"/>
      <c r="AZ1002" s="177"/>
      <c r="BA1002" s="177"/>
      <c r="BB1002" s="177"/>
      <c r="BC1002" s="177"/>
      <c r="BD1002" s="177"/>
      <c r="BE1002" s="228"/>
      <c r="BF1002" s="237"/>
      <c r="BG1002" s="229"/>
      <c r="BH1002" s="229"/>
      <c r="BI1002" s="108"/>
    </row>
  </sheetData>
  <sheetProtection algorithmName="SHA-512" hashValue="OWzUdmt8XlbaJAeIAe+MtVgi1xcwibVPli2dpLAHAeEYpRAOnBCB6WS1Td8/VYH0ZcD5lLpIYJMSloO4kwkMbw==" saltValue="JE5gX3qOeeIK7xMzRlvqOg==" spinCount="100000" sheet="1" objects="1" scenarios="1" formatCells="0" formatColumns="0" formatRows="0"/>
  <mergeCells count="16">
    <mergeCell ref="Z1:AC1"/>
    <mergeCell ref="AX9:AY9"/>
    <mergeCell ref="BB9:BD9"/>
    <mergeCell ref="A9:E9"/>
    <mergeCell ref="M3:Q3"/>
    <mergeCell ref="F8:R8"/>
    <mergeCell ref="D1:H2"/>
    <mergeCell ref="BE9:BH9"/>
    <mergeCell ref="A10:E10"/>
    <mergeCell ref="F9:G9"/>
    <mergeCell ref="H9:S9"/>
    <mergeCell ref="U9:AE9"/>
    <mergeCell ref="AH9:AT9"/>
    <mergeCell ref="H10:R10"/>
    <mergeCell ref="U10:AE10"/>
    <mergeCell ref="AH10:AR10"/>
  </mergeCells>
  <conditionalFormatting sqref="BA114:BA117 BA224:BA1002 BA119:BA143 BA157:BA210">
    <cfRule type="expression" dxfId="147" priority="90">
      <formula>AND(ISBLANK(AY114),SUM(COUNTIF($H114,"&lt;&gt;"&amp;""),COUNTIF($N114,"&lt;&gt;"&amp;""),COUNTIF($P114,"&lt;&gt;"&amp;""),COUNTIF($U114,"&lt;&gt;"&amp;""),COUNTIF($AA114,"&lt;&gt;"&amp;""),COUNTIF($AC114,"&lt;&gt;"&amp;""),COUNTIF($AH114,"&lt;&gt;"&amp;""),COUNTIF($AN114,"&lt;&gt;"&amp;""),COUNTIF($AP114,"&lt;&gt;"&amp;"")&gt;0))</formula>
    </cfRule>
  </conditionalFormatting>
  <conditionalFormatting sqref="AZ13:AZ1002">
    <cfRule type="expression" dxfId="146" priority="69">
      <formula>AND(ISBLANK(AZ13),SUM(COUNTIF($M13,"&lt;&gt;"&amp;""),COUNTIF($O13,"&lt;&gt;"&amp;""),COUNTIF($Q13,"&lt;&gt;"&amp;""),COUNTIF($Z13,"&lt;&gt;"&amp;""),COUNTIF($AB13,"&lt;&gt;"&amp;""),COUNTIF($AD13,"&lt;&gt;"&amp;""),COUNTIF($AM13,"&lt;&gt;"&amp;""),COUNTIF($AO13,"&lt;&gt;"&amp;""),COUNTIF($AQ13,"&lt;&gt;"&amp;"")&gt;0))</formula>
    </cfRule>
  </conditionalFormatting>
  <conditionalFormatting sqref="S13:S1002">
    <cfRule type="expression" dxfId="145" priority="78">
      <formula>AND(ISBLANK(S13),SUM(COUNTIF(H13:S13,"&lt;&gt;"&amp;"")&gt;0))</formula>
    </cfRule>
    <cfRule type="expression" dxfId="144" priority="94">
      <formula>ISTEXT(S13)</formula>
    </cfRule>
  </conditionalFormatting>
  <conditionalFormatting sqref="AF14:AF1002">
    <cfRule type="expression" dxfId="143" priority="85">
      <formula>ISTEXT(AF14)</formula>
    </cfRule>
  </conditionalFormatting>
  <conditionalFormatting sqref="AS14:AS1002">
    <cfRule type="expression" dxfId="142" priority="83">
      <formula>ISTEXT(AS14)</formula>
    </cfRule>
  </conditionalFormatting>
  <conditionalFormatting sqref="U13:AE1002">
    <cfRule type="expression" priority="80" stopIfTrue="1">
      <formula>COUNTIF($U13:$AE13,"&lt;&gt;"&amp;"")&gt;0</formula>
    </cfRule>
  </conditionalFormatting>
  <conditionalFormatting sqref="AH13:AR1002">
    <cfRule type="expression" priority="79" stopIfTrue="1">
      <formula>COUNTIF($AH13:$AR13,"&lt;&gt;"&amp;"")&gt;0</formula>
    </cfRule>
  </conditionalFormatting>
  <conditionalFormatting sqref="A13:A1002 B224:C252 E224:E252 B157:C210 E157:E210 B145:C147 B150:C152 E145:E147 E150:E152 B22:C36 B38:C43 C37 E22:E43 D44:D47 D92:D93 D95:D138 D15:D21 D13">
    <cfRule type="expression" dxfId="141" priority="75">
      <formula>LEN(A13)&gt;256</formula>
    </cfRule>
  </conditionalFormatting>
  <conditionalFormatting sqref="D253:D1002">
    <cfRule type="expression" dxfId="140" priority="72">
      <formula>LEN(D253)&gt;256</formula>
    </cfRule>
  </conditionalFormatting>
  <conditionalFormatting sqref="BI13:BI1002">
    <cfRule type="expression" dxfId="139" priority="70">
      <formula>LEN(BI13)&gt;4000</formula>
    </cfRule>
  </conditionalFormatting>
  <conditionalFormatting sqref="AZ13:AZ1002">
    <cfRule type="expression" dxfId="138" priority="88">
      <formula>LEN(AZ13)&gt;256</formula>
    </cfRule>
  </conditionalFormatting>
  <conditionalFormatting sqref="BA13:BA1002">
    <cfRule type="expression" dxfId="137" priority="87">
      <formula>LEN(BA13)&gt;256</formula>
    </cfRule>
  </conditionalFormatting>
  <conditionalFormatting sqref="BA118">
    <cfRule type="expression" dxfId="136" priority="125">
      <formula>AND(ISBLANK(AY118),SUM(COUNTIF($H118,"&lt;&gt;"&amp;""),COUNTIF($N118,"&lt;&gt;"&amp;""),COUNTIF($P118,"&lt;&gt;"&amp;""),COUNTIF($U118,"&lt;&gt;"&amp;""),COUNTIF($AA118,"&lt;&gt;"&amp;""),COUNTIF(#REF!,"&lt;&gt;"&amp;""),COUNTIF($AH118,"&lt;&gt;"&amp;""),COUNTIF($AN118,"&lt;&gt;"&amp;""),COUNTIF($AP118,"&lt;&gt;"&amp;"")&gt;0))</formula>
    </cfRule>
  </conditionalFormatting>
  <conditionalFormatting sqref="BE13:BH1002">
    <cfRule type="expression" dxfId="135" priority="66">
      <formula>AND(ISBLANK(BE13),ISNUMBER(SEARCH("DB",$AY13)))</formula>
    </cfRule>
  </conditionalFormatting>
  <conditionalFormatting sqref="AF13:AF23">
    <cfRule type="expression" dxfId="134" priority="53">
      <formula>ISTEXT(AF13)</formula>
    </cfRule>
  </conditionalFormatting>
  <conditionalFormatting sqref="AS13">
    <cfRule type="expression" dxfId="133" priority="49">
      <formula>ISTEXT(AS13)</formula>
    </cfRule>
  </conditionalFormatting>
  <conditionalFormatting sqref="AY224:AY1002 AY157:AY210 AY13:AY47 AY49:AY143">
    <cfRule type="expression" dxfId="132" priority="36">
      <formula>AND(ISBLANK(AY13),SUM(COUNTIF($H13,"&lt;&gt;"&amp;""),COUNTIF($N13,"&lt;&gt;"&amp;""),COUNTIF($P13,"&lt;&gt;"&amp;""),COUNTIF($AC118,"&lt;&gt;"&amp;""),COUNTIF($AA13,"&lt;&gt;"&amp;""),COUNTIF($AC13,"&lt;&gt;"&amp;""),COUNTIF($AH13,"&lt;&gt;"&amp;""),COUNTIF($AN13,"&lt;&gt;"&amp;""),COUNTIF($AP13,"&lt;&gt;"&amp;"")&gt;0))</formula>
    </cfRule>
    <cfRule type="expression" dxfId="131" priority="45">
      <formula>AND(ISBLANK(AY13),SUM(COUNTIF(BE13:BH13,"&lt;&gt;"&amp;"")&gt;0))</formula>
    </cfRule>
  </conditionalFormatting>
  <conditionalFormatting sqref="AY14:AY24">
    <cfRule type="expression" dxfId="130" priority="37">
      <formula>AND(ISBLANK(AW14),SUM(COUNTIF($H14,"&lt;&gt;"&amp;""),COUNTIF($N14,"&lt;&gt;"&amp;""),COUNTIF($P14,"&lt;&gt;"&amp;""),COUNTIF($AC119,"&lt;&gt;"&amp;""),COUNTIF($AA14,"&lt;&gt;"&amp;""),COUNTIF($AC14,"&lt;&gt;"&amp;""),COUNTIF($AH14,"&lt;&gt;"&amp;""),COUNTIF($AN14,"&lt;&gt;"&amp;""),COUNTIF($AP14,"&lt;&gt;"&amp;"")&gt;0))</formula>
    </cfRule>
  </conditionalFormatting>
  <conditionalFormatting sqref="AX224:AX1002 AX157:AX210 AX13:AX47 AX49:AX143">
    <cfRule type="expression" dxfId="129" priority="31">
      <formula>AND(ISBLANK(AX13),SUM(COUNTIF($H13,"&lt;&gt;"&amp;""),COUNTIF($N13,"&lt;&gt;"&amp;""),COUNTIF($P13,"&lt;&gt;"&amp;""),COUNTIF($AC13,"&lt;&gt;"&amp;""),COUNTIF($AA13,"&lt;&gt;"&amp;""),COUNTIF($AC13,"&lt;&gt;"&amp;""),COUNTIF($AH13,"&lt;&gt;"&amp;""),COUNTIF($AN13,"&lt;&gt;"&amp;""),COUNTIF($AP13,"&lt;&gt;"&amp;"")&gt;0))</formula>
    </cfRule>
  </conditionalFormatting>
  <conditionalFormatting sqref="E253:E1002 E93 E44:E46 AW13:AW1002">
    <cfRule type="expression" dxfId="128" priority="30">
      <formula>AND(ISBLANK(E13),SUM(COUNTIF($A13:$S13,"&lt;&gt;"&amp;""),COUNTIF($U13:$AF13,"&lt;&gt;"&amp;""),COUNTIF($AH13:$AS13,"&lt;&gt;"&amp;""),COUNTIF($AU13:$BI13,"&lt;&gt;"&amp;"")&gt;0))</formula>
    </cfRule>
  </conditionalFormatting>
  <conditionalFormatting sqref="AF13:AF1002">
    <cfRule type="expression" dxfId="127" priority="52">
      <formula>AND(ISBLANK(AF13),SUM(COUNTIF(U13:AF13,"&lt;&gt;"&amp;"")&gt;0))</formula>
    </cfRule>
  </conditionalFormatting>
  <conditionalFormatting sqref="AS13:AS1002">
    <cfRule type="expression" dxfId="126" priority="48">
      <formula>AND(ISBLANK(AS13),SUM(COUNTIF(AH13:AS13,"&lt;&gt;"&amp;"")&gt;0))</formula>
    </cfRule>
  </conditionalFormatting>
  <conditionalFormatting sqref="AX114:AY117 AX224:AY1002 AX119:AY143 AX157:AY210">
    <cfRule type="expression" dxfId="125" priority="325">
      <formula>AND(ISBLANK(AU114),SUM(COUNTIF($H114,"&lt;&gt;"&amp;""),COUNTIF($N114,"&lt;&gt;"&amp;""),COUNTIF($P114,"&lt;&gt;"&amp;""),COUNTIF($U114,"&lt;&gt;"&amp;""),COUNTIF($AA114,"&lt;&gt;"&amp;""),COUNTIF($AC114,"&lt;&gt;"&amp;""),COUNTIF($AH114,"&lt;&gt;"&amp;""),COUNTIF($AN114,"&lt;&gt;"&amp;""),COUNTIF($AP114,"&lt;&gt;"&amp;"")&gt;0))</formula>
    </cfRule>
  </conditionalFormatting>
  <conditionalFormatting sqref="AX118:AY118">
    <cfRule type="expression" dxfId="124" priority="327">
      <formula>AND(ISBLANK(AU118),SUM(COUNTIF($H118,"&lt;&gt;"&amp;""),COUNTIF($N118,"&lt;&gt;"&amp;""),COUNTIF($P118,"&lt;&gt;"&amp;""),COUNTIF($U118,"&lt;&gt;"&amp;""),COUNTIF($AA118,"&lt;&gt;"&amp;""),COUNTIF(#REF!,"&lt;&gt;"&amp;""),COUNTIF($AH118,"&lt;&gt;"&amp;""),COUNTIF($AN118,"&lt;&gt;"&amp;""),COUNTIF($AP118,"&lt;&gt;"&amp;"")&gt;0))</formula>
    </cfRule>
  </conditionalFormatting>
  <conditionalFormatting sqref="B253:B1002 B92:B93 B44:B47">
    <cfRule type="expression" dxfId="123" priority="330">
      <formula>LEN(B44)&gt;256</formula>
    </cfRule>
    <cfRule type="expression" dxfId="122" priority="331">
      <formula>AND(ISBLANK(B44),SUM(COUNTIF($A44:$S44,"&lt;&gt;"&amp;""),COUNTIF($U44:$AF44,"&lt;&gt;"&amp;""),COUNTIF($AH44:$AS44,"&lt;&gt;"&amp;""),COUNTIF($AU44:$BH44,"&lt;&gt;"&amp;"")&gt;0))</formula>
    </cfRule>
  </conditionalFormatting>
  <conditionalFormatting sqref="C253:C1002 C93 C44:C46">
    <cfRule type="expression" dxfId="121" priority="332">
      <formula>AND(ISBLANK(C44),SUM(COUNTIF($A44:$S44,"&lt;&gt;"&amp;""),COUNTIF($U44:$AF44,"&lt;&gt;"&amp;""),COUNTIF($AH44:$AS44,"&lt;&gt;"&amp;""),COUNTIF($AU44:$BH44,"&lt;&gt;"&amp;"")&gt;0))</formula>
    </cfRule>
    <cfRule type="expression" dxfId="120" priority="333">
      <formula>LEN(C44)&gt;256</formula>
    </cfRule>
  </conditionalFormatting>
  <conditionalFormatting sqref="U13:AE1002 AH13:AR1002">
    <cfRule type="expression" dxfId="119" priority="335">
      <formula>AND(ISBLANK(U13),SUM(COUNTIF($A13:$S13,"&lt;&gt;"&amp;""),COUNTIF($U13:$AF13,"&lt;&gt;"&amp;""),COUNTIF($AH13:$AS13,"&lt;&gt;"&amp;""),COUNTIF($AU13:$BI13,"&lt;&gt;"&amp;"")&gt;0))</formula>
    </cfRule>
  </conditionalFormatting>
  <conditionalFormatting sqref="H253:R1002 I157:R252 I103:R143 H49:R102 H13:R47">
    <cfRule type="expression" priority="337" stopIfTrue="1">
      <formula>COUNTIF($H13:$R13,"&lt;&gt;"&amp;"")&gt;0</formula>
    </cfRule>
    <cfRule type="expression" dxfId="118" priority="338">
      <formula>AND(ISBLANK(H13),SUM(COUNTIF($A13:$S13,"&lt;&gt;"&amp;""),COUNTIF($U13:$AF13,"&lt;&gt;"&amp;""),COUNTIF($AH13:$AS13,"&lt;&gt;"&amp;""),COUNTIF($AU13:$BI13,"&lt;&gt;"&amp;"")&gt;0))</formula>
    </cfRule>
  </conditionalFormatting>
  <conditionalFormatting sqref="AU13:AV1002">
    <cfRule type="expression" dxfId="117" priority="348">
      <formula>AND(ISBLANK(AU13),SUM(COUNTIF($A13:$S13,"&lt;&gt;"&amp;""),COUNTIF($U13:$AF13,"&lt;&gt;"&amp;""),COUNTIF($AH13:$AS13,"&lt;&gt;"&amp;""),COUNTIF($AU13:$BH13,"&lt;&gt;"&amp;"")&gt;0))</formula>
    </cfRule>
  </conditionalFormatting>
  <conditionalFormatting sqref="H253:J1002 I156:J252 I103:J142 I48:J48 H49:J102 H13:J46">
    <cfRule type="expression" priority="349" stopIfTrue="1">
      <formula>COUNTIF($H14:$R14,"&lt;&gt;"&amp;"")&gt;0</formula>
    </cfRule>
    <cfRule type="expression" dxfId="116" priority="350">
      <formula>AND(ISBLANK(H13),SUM(COUNTIF($A14:$S14,"&lt;&gt;"&amp;""),COUNTIF($U14:$AF14,"&lt;&gt;"&amp;""),COUNTIF($AH14:$AS14,"&lt;&gt;"&amp;""),COUNTIF($AU14:$BI14,"&lt;&gt;"&amp;"")&gt;0))</formula>
    </cfRule>
  </conditionalFormatting>
  <conditionalFormatting sqref="BC13:BD1002">
    <cfRule type="expression" dxfId="115" priority="17">
      <formula>AND($BB13&gt;0, ISBLANK(BC13))</formula>
    </cfRule>
  </conditionalFormatting>
  <conditionalFormatting sqref="C224:C252 C157:C210">
    <cfRule type="expression" dxfId="114" priority="10">
      <formula>AND(ISBLANK(C157),SUM(COUNTIF(A157:S157,"&lt;&gt;"&amp;""),COUNTIF(U157,"&lt;&gt;"&amp;""),COUNTIF(W157:AC157,"&lt;&gt;"&amp;"")&gt;0))</formula>
    </cfRule>
  </conditionalFormatting>
  <conditionalFormatting sqref="F224:F252 F157:F210">
    <cfRule type="expression" dxfId="113" priority="11">
      <formula>AND(ISBLANK(F157),SUM(COUNTIF(A157:S157,"&lt;&gt;"&amp;""),COUNTIF(U157,"&lt;&gt;"&amp;""),COUNTIF(W157:AC157,"&lt;&gt;"&amp;"")&gt;0))</formula>
    </cfRule>
  </conditionalFormatting>
  <conditionalFormatting sqref="G224:G252 G157:G210">
    <cfRule type="expression" dxfId="112" priority="12">
      <formula>AND(ISBLANK(G157),SUM(COUNTIF(A157:S157,"&lt;&gt;"&amp;""),COUNTIF(U157,"&lt;&gt;"&amp;""),COUNTIF(W157:AC157,"&lt;&gt;"&amp;"")&gt;0))</formula>
    </cfRule>
  </conditionalFormatting>
  <conditionalFormatting sqref="B224:B252 B157:B210">
    <cfRule type="expression" dxfId="111" priority="13">
      <formula>AND(ISBLANK(B157),SUM(COUNTIF(A157:S157,"&lt;&gt;"&amp;""),COUNTIF(U157,"&lt;&gt;"&amp;""),COUNTIF(W157:AC157,"&lt;&gt;"&amp;"")&gt;0))</formula>
    </cfRule>
  </conditionalFormatting>
  <conditionalFormatting sqref="E224:E252 E157:E210">
    <cfRule type="expression" dxfId="110" priority="14">
      <formula>AND(ISBLANK(E157),SUM(COUNTIF(A157:S157,"&lt;&gt;"&amp;""),COUNTIF(U157,"&lt;&gt;"&amp;""),COUNTIF(W157:AC157,"&lt;&gt;"&amp;"")&gt;0))</formula>
    </cfRule>
  </conditionalFormatting>
  <conditionalFormatting sqref="H224:H252 H157:H210 H103:H143">
    <cfRule type="expression" dxfId="109" priority="15">
      <formula>AND(ISBLANK(H103),SUM(COUNTIF(A103:S103,"&lt;&gt;"&amp;""),COUNTIF(U103,"&lt;&gt;"&amp;""),COUNTIF(W103:AC103,"&lt;&gt;"&amp;"")&gt;0))</formula>
    </cfRule>
    <cfRule type="expression" dxfId="108" priority="16">
      <formula>ISTEXT(H103)</formula>
    </cfRule>
  </conditionalFormatting>
  <conditionalFormatting sqref="BA211:BA223">
    <cfRule type="expression" dxfId="107" priority="352">
      <formula>AND(ISBLANK(AY211),SUM(COUNTIF($H144,"&lt;&gt;"&amp;""),COUNTIF($N211,"&lt;&gt;"&amp;""),COUNTIF($P211,"&lt;&gt;"&amp;""),COUNTIF($U211,"&lt;&gt;"&amp;""),COUNTIF($AA211,"&lt;&gt;"&amp;""),COUNTIF($AC211,"&lt;&gt;"&amp;""),COUNTIF($AH211,"&lt;&gt;"&amp;""),COUNTIF($AN211,"&lt;&gt;"&amp;""),COUNTIF($AP211,"&lt;&gt;"&amp;"")&gt;0))</formula>
    </cfRule>
  </conditionalFormatting>
  <conditionalFormatting sqref="BA144:BA156">
    <cfRule type="expression" dxfId="106" priority="353">
      <formula>AND(ISBLANK(AY144),SUM(COUNTIF(#REF!,"&lt;&gt;"&amp;""),COUNTIF($N144,"&lt;&gt;"&amp;""),COUNTIF($P144,"&lt;&gt;"&amp;""),COUNTIF($U144,"&lt;&gt;"&amp;""),COUNTIF($AA144,"&lt;&gt;"&amp;""),COUNTIF($AC144,"&lt;&gt;"&amp;""),COUNTIF($AH144,"&lt;&gt;"&amp;""),COUNTIF($AN144,"&lt;&gt;"&amp;""),COUNTIF($AP144,"&lt;&gt;"&amp;"")&gt;0))</formula>
    </cfRule>
  </conditionalFormatting>
  <conditionalFormatting sqref="AY211:AY223">
    <cfRule type="expression" dxfId="105" priority="358">
      <formula>AND(ISBLANK(AY211),SUM(COUNTIF($H144,"&lt;&gt;"&amp;""),COUNTIF($N211,"&lt;&gt;"&amp;""),COUNTIF($P211,"&lt;&gt;"&amp;""),COUNTIF($AC316,"&lt;&gt;"&amp;""),COUNTIF($AA211,"&lt;&gt;"&amp;""),COUNTIF($AC211,"&lt;&gt;"&amp;""),COUNTIF($AH211,"&lt;&gt;"&amp;""),COUNTIF($AN211,"&lt;&gt;"&amp;""),COUNTIF($AP211,"&lt;&gt;"&amp;"")&gt;0))</formula>
    </cfRule>
    <cfRule type="expression" dxfId="104" priority="359">
      <formula>AND(ISBLANK(AY211),SUM(COUNTIF(BE211:BH211,"&lt;&gt;"&amp;"")&gt;0))</formula>
    </cfRule>
  </conditionalFormatting>
  <conditionalFormatting sqref="AY144:AY156 AY48">
    <cfRule type="expression" dxfId="103" priority="360">
      <formula>AND(ISBLANK(AY48),SUM(COUNTIF(#REF!,"&lt;&gt;"&amp;""),COUNTIF($N48,"&lt;&gt;"&amp;""),COUNTIF($P48,"&lt;&gt;"&amp;""),COUNTIF($AC153,"&lt;&gt;"&amp;""),COUNTIF($AA48,"&lt;&gt;"&amp;""),COUNTIF($AC48,"&lt;&gt;"&amp;""),COUNTIF($AH48,"&lt;&gt;"&amp;""),COUNTIF($AN48,"&lt;&gt;"&amp;""),COUNTIF($AP48,"&lt;&gt;"&amp;"")&gt;0))</formula>
    </cfRule>
    <cfRule type="expression" dxfId="102" priority="361">
      <formula>AND(ISBLANK(AY48),SUM(COUNTIF(BE48:BH48,"&lt;&gt;"&amp;"")&gt;0))</formula>
    </cfRule>
  </conditionalFormatting>
  <conditionalFormatting sqref="AX211:AX223">
    <cfRule type="expression" dxfId="101" priority="363">
      <formula>AND(ISBLANK(AX211),SUM(COUNTIF($H144,"&lt;&gt;"&amp;""),COUNTIF($N211,"&lt;&gt;"&amp;""),COUNTIF($P211,"&lt;&gt;"&amp;""),COUNTIF($AC211,"&lt;&gt;"&amp;""),COUNTIF($AA211,"&lt;&gt;"&amp;""),COUNTIF($AC211,"&lt;&gt;"&amp;""),COUNTIF($AH211,"&lt;&gt;"&amp;""),COUNTIF($AN211,"&lt;&gt;"&amp;""),COUNTIF($AP211,"&lt;&gt;"&amp;"")&gt;0))</formula>
    </cfRule>
  </conditionalFormatting>
  <conditionalFormatting sqref="AX144:AX156 AX48">
    <cfRule type="expression" dxfId="100" priority="364">
      <formula>AND(ISBLANK(AX48),SUM(COUNTIF(#REF!,"&lt;&gt;"&amp;""),COUNTIF($N48,"&lt;&gt;"&amp;""),COUNTIF($P48,"&lt;&gt;"&amp;""),COUNTIF($AC48,"&lt;&gt;"&amp;""),COUNTIF($AA48,"&lt;&gt;"&amp;""),COUNTIF($AC48,"&lt;&gt;"&amp;""),COUNTIF($AH48,"&lt;&gt;"&amp;""),COUNTIF($AN48,"&lt;&gt;"&amp;""),COUNTIF($AP48,"&lt;&gt;"&amp;"")&gt;0))</formula>
    </cfRule>
  </conditionalFormatting>
  <conditionalFormatting sqref="AX211:AY223">
    <cfRule type="expression" dxfId="99" priority="369">
      <formula>AND(ISBLANK(AU211),SUM(COUNTIF($H144,"&lt;&gt;"&amp;""),COUNTIF($N211,"&lt;&gt;"&amp;""),COUNTIF($P211,"&lt;&gt;"&amp;""),COUNTIF($U211,"&lt;&gt;"&amp;""),COUNTIF($AA211,"&lt;&gt;"&amp;""),COUNTIF($AC211,"&lt;&gt;"&amp;""),COUNTIF($AH211,"&lt;&gt;"&amp;""),COUNTIF($AN211,"&lt;&gt;"&amp;""),COUNTIF($AP211,"&lt;&gt;"&amp;"")&gt;0))</formula>
    </cfRule>
  </conditionalFormatting>
  <conditionalFormatting sqref="AX144:AY156">
    <cfRule type="expression" dxfId="98" priority="370">
      <formula>AND(ISBLANK(AU144),SUM(COUNTIF(#REF!,"&lt;&gt;"&amp;""),COUNTIF($N144,"&lt;&gt;"&amp;""),COUNTIF($P144,"&lt;&gt;"&amp;""),COUNTIF($U144,"&lt;&gt;"&amp;""),COUNTIF($AA144,"&lt;&gt;"&amp;""),COUNTIF($AC144,"&lt;&gt;"&amp;""),COUNTIF($AH144,"&lt;&gt;"&amp;""),COUNTIF($AN144,"&lt;&gt;"&amp;""),COUNTIF($AP144,"&lt;&gt;"&amp;"")&gt;0))</formula>
    </cfRule>
  </conditionalFormatting>
  <conditionalFormatting sqref="I144:R156 I48:R48">
    <cfRule type="expression" priority="383" stopIfTrue="1">
      <formula>COUNTIF($I48:$R48,"&lt;&gt;"&amp;"")&gt;0</formula>
    </cfRule>
    <cfRule type="expression" dxfId="97" priority="384">
      <formula>AND(ISBLANK(I48),SUM(COUNTIF($A48:$S48,"&lt;&gt;"&amp;""),COUNTIF($U48:$AF48,"&lt;&gt;"&amp;""),COUNTIF($AH48:$AS48,"&lt;&gt;"&amp;""),COUNTIF($AU48:$BI48,"&lt;&gt;"&amp;"")&gt;0))</formula>
    </cfRule>
  </conditionalFormatting>
  <conditionalFormatting sqref="I143:J155 H47:J47">
    <cfRule type="expression" priority="404" stopIfTrue="1">
      <formula>COUNTIF($I48:$R48,"&lt;&gt;"&amp;"")&gt;0</formula>
    </cfRule>
    <cfRule type="expression" dxfId="96" priority="405">
      <formula>AND(ISBLANK(H47),SUM(COUNTIF($A48:$S48,"&lt;&gt;"&amp;""),COUNTIF($U48:$AF48,"&lt;&gt;"&amp;""),COUNTIF($AH48:$AS48,"&lt;&gt;"&amp;""),COUNTIF($AU48:$BI48,"&lt;&gt;"&amp;"")&gt;0))</formula>
    </cfRule>
  </conditionalFormatting>
  <conditionalFormatting sqref="C145:C147 C150:C152">
    <cfRule type="expression" dxfId="95" priority="413">
      <formula>AND(ISBLANK(C145),SUM(COUNTIF(A212:S212,"&lt;&gt;"&amp;""),COUNTIF(U212,"&lt;&gt;"&amp;""),COUNTIF(W212:AC212,"&lt;&gt;"&amp;"")&gt;0))</formula>
    </cfRule>
  </conditionalFormatting>
  <conditionalFormatting sqref="F145:F147 F150:F152">
    <cfRule type="expression" dxfId="94" priority="415">
      <formula>AND(ISBLANK(F145),SUM(COUNTIF(A212:S212,"&lt;&gt;"&amp;""),COUNTIF(U212,"&lt;&gt;"&amp;""),COUNTIF(W212:AC212,"&lt;&gt;"&amp;"")&gt;0))</formula>
    </cfRule>
  </conditionalFormatting>
  <conditionalFormatting sqref="G145:G147 G150:G156">
    <cfRule type="expression" dxfId="93" priority="417">
      <formula>AND(ISBLANK(G145),SUM(COUNTIF(A212:S212,"&lt;&gt;"&amp;""),COUNTIF(U212,"&lt;&gt;"&amp;""),COUNTIF(W212:AC212,"&lt;&gt;"&amp;"")&gt;0))</formula>
    </cfRule>
  </conditionalFormatting>
  <conditionalFormatting sqref="B145:B147 B150:B152">
    <cfRule type="expression" dxfId="92" priority="419">
      <formula>AND(ISBLANK(B145),SUM(COUNTIF(A212:S212,"&lt;&gt;"&amp;""),COUNTIF(U212,"&lt;&gt;"&amp;""),COUNTIF(W212:AC212,"&lt;&gt;"&amp;"")&gt;0))</formula>
    </cfRule>
  </conditionalFormatting>
  <conditionalFormatting sqref="E145:E147 E150:E152">
    <cfRule type="expression" dxfId="91" priority="421">
      <formula>AND(ISBLANK(E145),SUM(COUNTIF(A212:S212,"&lt;&gt;"&amp;""),COUNTIF(U212,"&lt;&gt;"&amp;""),COUNTIF(W212:AC212,"&lt;&gt;"&amp;"")&gt;0))</formula>
    </cfRule>
  </conditionalFormatting>
  <conditionalFormatting sqref="H144:H156">
    <cfRule type="expression" dxfId="90" priority="424">
      <formula>AND(ISBLANK(H144),SUM(COUNTIF(A211:S211,"&lt;&gt;"&amp;""),COUNTIF(U211,"&lt;&gt;"&amp;""),COUNTIF(W211:AC211,"&lt;&gt;"&amp;"")&gt;0))</formula>
    </cfRule>
    <cfRule type="expression" dxfId="89" priority="425">
      <formula>ISTEXT(H144)</formula>
    </cfRule>
  </conditionalFormatting>
  <conditionalFormatting sqref="C26">
    <cfRule type="expression" dxfId="88" priority="463">
      <formula>AND(ISBLANK(C26),SUM(COUNTIF(A128:S128,"&lt;&gt;"&amp;""),COUNTIF(U128,"&lt;&gt;"&amp;""),COUNTIF(W128:AC128,"&lt;&gt;"&amp;"")&gt;0))</formula>
    </cfRule>
  </conditionalFormatting>
  <conditionalFormatting sqref="G26">
    <cfRule type="expression" dxfId="87" priority="468">
      <formula>AND(ISBLANK(G26),SUM(COUNTIF(A128:S128,"&lt;&gt;"&amp;""),COUNTIF(U128,"&lt;&gt;"&amp;""),COUNTIF(W128:AC128,"&lt;&gt;"&amp;"")&gt;0))</formula>
    </cfRule>
  </conditionalFormatting>
  <conditionalFormatting sqref="B26">
    <cfRule type="expression" dxfId="86" priority="470">
      <formula>AND(ISBLANK(B26),SUM(COUNTIF(A128:S128,"&lt;&gt;"&amp;""),COUNTIF(U128,"&lt;&gt;"&amp;""),COUNTIF(W128:AC128,"&lt;&gt;"&amp;"")&gt;0))</formula>
    </cfRule>
  </conditionalFormatting>
  <conditionalFormatting sqref="E26">
    <cfRule type="expression" dxfId="85" priority="472">
      <formula>AND(ISBLANK(E26),SUM(COUNTIF(A128:S128,"&lt;&gt;"&amp;""),COUNTIF(U128,"&lt;&gt;"&amp;""),COUNTIF(W128:AC128,"&lt;&gt;"&amp;"")&gt;0))</formula>
    </cfRule>
  </conditionalFormatting>
  <conditionalFormatting sqref="C27:C30">
    <cfRule type="expression" dxfId="84" priority="520">
      <formula>AND(ISBLANK(C27),SUM(COUNTIF(A220:S220,"&lt;&gt;"&amp;""),COUNTIF(U220,"&lt;&gt;"&amp;""),COUNTIF(W220:AC220,"&lt;&gt;"&amp;"")&gt;0))</formula>
    </cfRule>
  </conditionalFormatting>
  <conditionalFormatting sqref="B27:B30">
    <cfRule type="expression" dxfId="83" priority="524">
      <formula>AND(ISBLANK(B27),SUM(COUNTIF(A220:S220,"&lt;&gt;"&amp;""),COUNTIF(U220,"&lt;&gt;"&amp;""),COUNTIF(W220:AC220,"&lt;&gt;"&amp;"")&gt;0))</formula>
    </cfRule>
  </conditionalFormatting>
  <conditionalFormatting sqref="E27:E30">
    <cfRule type="expression" dxfId="82" priority="526">
      <formula>AND(ISBLANK(E27),SUM(COUNTIF(A220:S220,"&lt;&gt;"&amp;""),COUNTIF(U220,"&lt;&gt;"&amp;""),COUNTIF(W220:AC220,"&lt;&gt;"&amp;"")&gt;0))</formula>
    </cfRule>
  </conditionalFormatting>
  <conditionalFormatting sqref="C31:C40">
    <cfRule type="expression" dxfId="81" priority="562">
      <formula>AND(ISBLANK(C31),SUM(COUNTIF(A134:S134,"&lt;&gt;"&amp;""),COUNTIF(U134,"&lt;&gt;"&amp;""),COUNTIF(W134:AC134,"&lt;&gt;"&amp;"")&gt;0))</formula>
    </cfRule>
  </conditionalFormatting>
  <conditionalFormatting sqref="G31:G40">
    <cfRule type="expression" dxfId="80" priority="568">
      <formula>AND(ISBLANK(G31),SUM(COUNTIF(A134:S134,"&lt;&gt;"&amp;""),COUNTIF(U134,"&lt;&gt;"&amp;""),COUNTIF(W134:AC134,"&lt;&gt;"&amp;"")&gt;0))</formula>
    </cfRule>
  </conditionalFormatting>
  <conditionalFormatting sqref="B38:B40 B31:B36">
    <cfRule type="expression" dxfId="79" priority="571">
      <formula>AND(ISBLANK(B31),SUM(COUNTIF(A134:S134,"&lt;&gt;"&amp;""),COUNTIF(U134,"&lt;&gt;"&amp;""),COUNTIF(W134:AC134,"&lt;&gt;"&amp;"")&gt;0))</formula>
    </cfRule>
  </conditionalFormatting>
  <conditionalFormatting sqref="E31:E40">
    <cfRule type="expression" dxfId="78" priority="574">
      <formula>AND(ISBLANK(E31),SUM(COUNTIF(A134:S134,"&lt;&gt;"&amp;""),COUNTIF(U134,"&lt;&gt;"&amp;""),COUNTIF(W134:AC134,"&lt;&gt;"&amp;"")&gt;0))</formula>
    </cfRule>
  </conditionalFormatting>
  <conditionalFormatting sqref="C41">
    <cfRule type="expression" dxfId="77" priority="587">
      <formula>AND(ISBLANK(C41),SUM(COUNTIF(A211:S211,"&lt;&gt;"&amp;""),COUNTIF(U211,"&lt;&gt;"&amp;""),COUNTIF(W211:AC211,"&lt;&gt;"&amp;"")&gt;0))</formula>
    </cfRule>
  </conditionalFormatting>
  <conditionalFormatting sqref="G41">
    <cfRule type="expression" dxfId="76" priority="591">
      <formula>AND(ISBLANK(G41),SUM(COUNTIF(A211:S211,"&lt;&gt;"&amp;""),COUNTIF(U211,"&lt;&gt;"&amp;""),COUNTIF(W211:AC211,"&lt;&gt;"&amp;"")&gt;0))</formula>
    </cfRule>
  </conditionalFormatting>
  <conditionalFormatting sqref="B41">
    <cfRule type="expression" dxfId="75" priority="593">
      <formula>AND(ISBLANK(B41),SUM(COUNTIF(A211:S211,"&lt;&gt;"&amp;""),COUNTIF(U211,"&lt;&gt;"&amp;""),COUNTIF(W211:AC211,"&lt;&gt;"&amp;"")&gt;0))</formula>
    </cfRule>
  </conditionalFormatting>
  <conditionalFormatting sqref="E41">
    <cfRule type="expression" dxfId="74" priority="595">
      <formula>AND(ISBLANK(E41),SUM(COUNTIF(A211:S211,"&lt;&gt;"&amp;""),COUNTIF(U211,"&lt;&gt;"&amp;""),COUNTIF(W211:AC211,"&lt;&gt;"&amp;"")&gt;0))</formula>
    </cfRule>
  </conditionalFormatting>
  <conditionalFormatting sqref="C42:C43">
    <cfRule type="expression" dxfId="73" priority="642">
      <formula>AND(ISBLANK(C42),SUM(COUNTIF(A215:S215,"&lt;&gt;"&amp;""),COUNTIF(U215,"&lt;&gt;"&amp;""),COUNTIF(W215:AC215,"&lt;&gt;"&amp;"")&gt;0))</formula>
    </cfRule>
  </conditionalFormatting>
  <conditionalFormatting sqref="G42:G43">
    <cfRule type="expression" dxfId="72" priority="646">
      <formula>AND(ISBLANK(G42),SUM(COUNTIF(A215:S215,"&lt;&gt;"&amp;""),COUNTIF(U215,"&lt;&gt;"&amp;""),COUNTIF(W215:AC215,"&lt;&gt;"&amp;"")&gt;0))</formula>
    </cfRule>
  </conditionalFormatting>
  <conditionalFormatting sqref="B42:B43">
    <cfRule type="expression" dxfId="71" priority="648">
      <formula>AND(ISBLANK(B42),SUM(COUNTIF(A215:S215,"&lt;&gt;"&amp;""),COUNTIF(U215,"&lt;&gt;"&amp;""),COUNTIF(W215:AC215,"&lt;&gt;"&amp;"")&gt;0))</formula>
    </cfRule>
  </conditionalFormatting>
  <conditionalFormatting sqref="E42:E43">
    <cfRule type="expression" dxfId="70" priority="650">
      <formula>AND(ISBLANK(E42),SUM(COUNTIF(A215:S215,"&lt;&gt;"&amp;""),COUNTIF(U215,"&lt;&gt;"&amp;""),COUNTIF(W215:AC215,"&lt;&gt;"&amp;"")&gt;0))</formula>
    </cfRule>
  </conditionalFormatting>
  <conditionalFormatting sqref="E253:E1002 E93 E95:E138 E44:E47 E13 E15:E21">
    <cfRule type="expression" dxfId="69" priority="697">
      <formula>LEN(#REF!)&gt;256</formula>
    </cfRule>
  </conditionalFormatting>
  <conditionalFormatting sqref="E15:E20 E13">
    <cfRule type="expression" dxfId="68" priority="701">
      <formula>AND(ISBLANK(E13),SUM(COUNTIF($A94:$S94,"&lt;&gt;"&amp;""),COUNTIF($U94:$AF94,"&lt;&gt;"&amp;""),COUNTIF($AH94:$AS94,"&lt;&gt;"&amp;""),COUNTIF($AU94:$BI94,"&lt;&gt;"&amp;"")&gt;0))</formula>
    </cfRule>
  </conditionalFormatting>
  <conditionalFormatting sqref="B15:B20 B13">
    <cfRule type="expression" dxfId="67" priority="707">
      <formula>LEN(B13)&gt;256</formula>
    </cfRule>
    <cfRule type="expression" dxfId="66" priority="708">
      <formula>AND(ISBLANK(B13),SUM(COUNTIF($A94:$S94,"&lt;&gt;"&amp;""),COUNTIF($U94:$AF94,"&lt;&gt;"&amp;""),COUNTIF($AH94:$AS94,"&lt;&gt;"&amp;""),COUNTIF($AU94:$BH94,"&lt;&gt;"&amp;"")&gt;0))</formula>
    </cfRule>
  </conditionalFormatting>
  <conditionalFormatting sqref="C15:C20 C13">
    <cfRule type="expression" dxfId="65" priority="711">
      <formula>AND(ISBLANK(C13),SUM(COUNTIF($A94:$S94,"&lt;&gt;"&amp;""),COUNTIF($U94:$AF94,"&lt;&gt;"&amp;""),COUNTIF($AH94:$AS94,"&lt;&gt;"&amp;""),COUNTIF($AU94:$BH94,"&lt;&gt;"&amp;"")&gt;0))</formula>
    </cfRule>
    <cfRule type="expression" dxfId="64" priority="712">
      <formula>LEN(C13)&gt;256</formula>
    </cfRule>
  </conditionalFormatting>
  <conditionalFormatting sqref="F253:F1002 F93">
    <cfRule type="expression" dxfId="63" priority="733">
      <formula>AND(ISBLANK(F93),SUM(COUNTIF($A93:$S93,"&lt;&gt;"&amp;""),COUNTIF($U93:$AF93,"&lt;&gt;"&amp;""),COUNTIF($AH93:$AS93,"&lt;&gt;"&amp;""),COUNTIF($AU93:$BI93,"&lt;&gt;"&amp;"")&gt;0))</formula>
    </cfRule>
    <cfRule type="expression" dxfId="62" priority="734">
      <formula>LEN(#REF!)&gt;256</formula>
    </cfRule>
  </conditionalFormatting>
  <conditionalFormatting sqref="F13:F50">
    <cfRule type="expression" dxfId="61" priority="735">
      <formula>AND(ISBLANK(F13),SUM(COUNTIF($A94:$S94,"&lt;&gt;"&amp;""),COUNTIF($U94:$AF94,"&lt;&gt;"&amp;""),COUNTIF($AH94:$AS94,"&lt;&gt;"&amp;""),COUNTIF($AU94:$BI94,"&lt;&gt;"&amp;"")&gt;0))</formula>
    </cfRule>
    <cfRule type="expression" dxfId="60" priority="736">
      <formula>LEN(#REF!)&gt;256</formula>
    </cfRule>
  </conditionalFormatting>
  <conditionalFormatting sqref="C22:C25">
    <cfRule type="expression" dxfId="59" priority="752">
      <formula>AND(ISBLANK(C22),SUM(COUNTIF(A103:S103,"&lt;&gt;"&amp;""),COUNTIF(U103,"&lt;&gt;"&amp;""),COUNTIF(W103:AC103,"&lt;&gt;"&amp;"")&gt;0))</formula>
    </cfRule>
  </conditionalFormatting>
  <conditionalFormatting sqref="G22:G25 G27:G30">
    <cfRule type="expression" dxfId="58" priority="754">
      <formula>AND(ISBLANK(G22),SUM(COUNTIF(A103:S103,"&lt;&gt;"&amp;""),COUNTIF(U103,"&lt;&gt;"&amp;""),COUNTIF(W103:AC103,"&lt;&gt;"&amp;"")&gt;0))</formula>
    </cfRule>
  </conditionalFormatting>
  <conditionalFormatting sqref="B22:B25">
    <cfRule type="expression" dxfId="57" priority="756">
      <formula>AND(ISBLANK(B22),SUM(COUNTIF(A103:S103,"&lt;&gt;"&amp;""),COUNTIF(U103,"&lt;&gt;"&amp;""),COUNTIF(W103:AC103,"&lt;&gt;"&amp;"")&gt;0))</formula>
    </cfRule>
  </conditionalFormatting>
  <conditionalFormatting sqref="E22:E25">
    <cfRule type="expression" dxfId="56" priority="757">
      <formula>AND(ISBLANK(E22),SUM(COUNTIF(A103:S103,"&lt;&gt;"&amp;""),COUNTIF(U103,"&lt;&gt;"&amp;""),COUNTIF(W103:AC103,"&lt;&gt;"&amp;"")&gt;0))</formula>
    </cfRule>
  </conditionalFormatting>
  <conditionalFormatting sqref="C47">
    <cfRule type="expression" dxfId="55" priority="770">
      <formula>AND(ISBLANK(C47),SUM(COUNTIF($A92:$S92,"&lt;&gt;"&amp;""),COUNTIF($U92:$AF92,"&lt;&gt;"&amp;""),COUNTIF($AH92:$AS92,"&lt;&gt;"&amp;""),COUNTIF($AU92:$BH92,"&lt;&gt;"&amp;"")&gt;0))</formula>
    </cfRule>
    <cfRule type="expression" dxfId="54" priority="771">
      <formula>LEN(C47)&gt;256</formula>
    </cfRule>
  </conditionalFormatting>
  <conditionalFormatting sqref="E47">
    <cfRule type="expression" dxfId="53" priority="773">
      <formula>AND(ISBLANK(E47),SUM(COUNTIF($A92:$S92,"&lt;&gt;"&amp;""),COUNTIF($U92:$AF92,"&lt;&gt;"&amp;""),COUNTIF($AH92:$AS92,"&lt;&gt;"&amp;""),COUNTIF($AU92:$BI92,"&lt;&gt;"&amp;"")&gt;0))</formula>
    </cfRule>
  </conditionalFormatting>
  <conditionalFormatting sqref="E95:E138">
    <cfRule type="expression" dxfId="52" priority="835">
      <formula>AND(ISBLANK(E95),SUM(COUNTIF($A48:$S48,"&lt;&gt;"&amp;""),COUNTIF($U48:$AF48,"&lt;&gt;"&amp;""),COUNTIF($AH48:$AS48,"&lt;&gt;"&amp;""),COUNTIF($AU48:$BI48,"&lt;&gt;"&amp;"")&gt;0))</formula>
    </cfRule>
  </conditionalFormatting>
  <conditionalFormatting sqref="B95:B138">
    <cfRule type="expression" dxfId="51" priority="841">
      <formula>LEN(B95)&gt;256</formula>
    </cfRule>
    <cfRule type="expression" dxfId="50" priority="842">
      <formula>AND(ISBLANK(B95),SUM(COUNTIF($A48:$S48,"&lt;&gt;"&amp;""),COUNTIF($U48:$AF48,"&lt;&gt;"&amp;""),COUNTIF($AH48:$AS48,"&lt;&gt;"&amp;""),COUNTIF($AU48:$BH48,"&lt;&gt;"&amp;"")&gt;0))</formula>
    </cfRule>
  </conditionalFormatting>
  <conditionalFormatting sqref="C95:C138">
    <cfRule type="expression" dxfId="49" priority="845">
      <formula>AND(ISBLANK(C95),SUM(COUNTIF($A48:$S48,"&lt;&gt;"&amp;""),COUNTIF($U48:$AF48,"&lt;&gt;"&amp;""),COUNTIF($AH48:$AS48,"&lt;&gt;"&amp;""),COUNTIF($AU48:$BH48,"&lt;&gt;"&amp;"")&gt;0))</formula>
    </cfRule>
    <cfRule type="expression" dxfId="48" priority="846">
      <formula>LEN(C95)&gt;256</formula>
    </cfRule>
  </conditionalFormatting>
  <conditionalFormatting sqref="F95:F138">
    <cfRule type="expression" dxfId="47" priority="910">
      <formula>AND(ISBLANK(F95),SUM(COUNTIF($A48:$S48,"&lt;&gt;"&amp;""),COUNTIF($U48:$AF48,"&lt;&gt;"&amp;""),COUNTIF($AH48:$AS48,"&lt;&gt;"&amp;""),COUNTIF($AU48:$BI48,"&lt;&gt;"&amp;"")&gt;0))</formula>
    </cfRule>
    <cfRule type="expression" dxfId="46" priority="911">
      <formula>LEN(#REF!)&gt;256</formula>
    </cfRule>
  </conditionalFormatting>
  <conditionalFormatting sqref="E21">
    <cfRule type="expression" dxfId="45" priority="949">
      <formula>AND(ISBLANK(E21),SUM(COUNTIF($A95:$S95,"&lt;&gt;"&amp;""),COUNTIF($U95:$AF95,"&lt;&gt;"&amp;""),COUNTIF($AH95:$AS95,"&lt;&gt;"&amp;""),COUNTIF($AU95:$BI95,"&lt;&gt;"&amp;"")&gt;0))</formula>
    </cfRule>
  </conditionalFormatting>
  <conditionalFormatting sqref="B21">
    <cfRule type="expression" dxfId="44" priority="953">
      <formula>LEN(B21)&gt;256</formula>
    </cfRule>
    <cfRule type="expression" dxfId="43" priority="954">
      <formula>AND(ISBLANK(B21),SUM(COUNTIF($A95:$S95,"&lt;&gt;"&amp;""),COUNTIF($U95:$AF95,"&lt;&gt;"&amp;""),COUNTIF($AH95:$AS95,"&lt;&gt;"&amp;""),COUNTIF($AU95:$BH95,"&lt;&gt;"&amp;"")&gt;0))</formula>
    </cfRule>
  </conditionalFormatting>
  <conditionalFormatting sqref="C21">
    <cfRule type="expression" dxfId="42" priority="959">
      <formula>AND(ISBLANK(C21),SUM(COUNTIF($A95:$S95,"&lt;&gt;"&amp;""),COUNTIF($U95:$AF95,"&lt;&gt;"&amp;""),COUNTIF($AH95:$AS95,"&lt;&gt;"&amp;""),COUNTIF($AU95:$BH95,"&lt;&gt;"&amp;"")&gt;0))</formula>
    </cfRule>
    <cfRule type="expression" dxfId="41" priority="960">
      <formula>LEN(C21)&gt;256</formula>
    </cfRule>
  </conditionalFormatting>
  <conditionalFormatting sqref="E61 B61:C61">
    <cfRule type="expression" dxfId="40" priority="2">
      <formula>LEN(B61)&gt;256</formula>
    </cfRule>
  </conditionalFormatting>
  <conditionalFormatting sqref="C61">
    <cfRule type="expression" dxfId="39" priority="3">
      <formula>AND(ISBLANK(C61),SUM(COUNTIF(A61:S61,"&lt;&gt;"&amp;""),COUNTIF(U61,"&lt;&gt;"&amp;""),COUNTIF(W61:AC61,"&lt;&gt;"&amp;"")&gt;0))</formula>
    </cfRule>
  </conditionalFormatting>
  <conditionalFormatting sqref="F61">
    <cfRule type="expression" dxfId="38" priority="4">
      <formula>AND(ISBLANK(F61),SUM(COUNTIF(A61:S61,"&lt;&gt;"&amp;""),COUNTIF(U61,"&lt;&gt;"&amp;""),COUNTIF(W61:AC61,"&lt;&gt;"&amp;"")&gt;0))</formula>
    </cfRule>
  </conditionalFormatting>
  <conditionalFormatting sqref="B61">
    <cfRule type="expression" dxfId="37" priority="5">
      <formula>AND(ISBLANK(B61),SUM(COUNTIF(A61:S61,"&lt;&gt;"&amp;""),COUNTIF(U61,"&lt;&gt;"&amp;""),COUNTIF(W61:AC61,"&lt;&gt;"&amp;"")&gt;0))</formula>
    </cfRule>
  </conditionalFormatting>
  <conditionalFormatting sqref="E61">
    <cfRule type="expression" dxfId="36" priority="6">
      <formula>AND(ISBLANK(E61),SUM(COUNTIF(A61:S61,"&lt;&gt;"&amp;""),COUNTIF(U61,"&lt;&gt;"&amp;""),COUNTIF(W61:AC61,"&lt;&gt;"&amp;"")&gt;0))</formula>
    </cfRule>
  </conditionalFormatting>
  <conditionalFormatting sqref="G61">
    <cfRule type="expression" dxfId="35" priority="7">
      <formula>AND(ISBLANK(G61),SUM(COUNTIF(B61:S61,"&lt;&gt;"&amp;""),COUNTIF(U61,"&lt;&gt;"&amp;""),COUNTIF(W61:AC61,"&lt;&gt;"&amp;"")&gt;0))</formula>
    </cfRule>
  </conditionalFormatting>
  <dataValidations xWindow="1156" yWindow="807" count="71">
    <dataValidation type="list" allowBlank="1" showInputMessage="1" showErrorMessage="1" sqref="F9 F1001:F1048576 F3" xr:uid="{00000000-0002-0000-0600-000000000000}">
      <formula1>"SFA,SFD,2 to 4,5+,ADU,MH"</formula1>
    </dataValidation>
    <dataValidation type="date" allowBlank="1" showInputMessage="1" showErrorMessage="1" sqref="AF1:AF5 AF9:AF11" xr:uid="{00000000-0002-0000-0600-000001000000}">
      <formula1>18264</formula1>
      <formula2>54789</formula2>
    </dataValidation>
    <dataValidation type="date" allowBlank="1" showInputMessage="1" showErrorMessage="1" errorTitle="Please enter a date" error="Please Enter a Date" sqref="S1001:S1048576 S7:S8 AC2 S10" xr:uid="{00000000-0002-0000-0600-000002000000}">
      <formula1>18264</formula1>
      <formula2>54789</formula2>
    </dataValidation>
    <dataValidation allowBlank="1" showInputMessage="1" showErrorMessage="1" error="Please enter R for Rental or O for Ownership. Please guess if you do not know. " sqref="G7 G4:G5 G11" xr:uid="{00000000-0002-0000-0600-000003000000}"/>
    <dataValidation type="whole" operator="greaterThanOrEqual" allowBlank="1" showInputMessage="1" showErrorMessage="1" error="Please enter a number." sqref="U4:AB5 Z7:AE8 AM7:AR8 AC3:AC5 U1001:AE1048576 H4:O5 U7:Y10 H7:R7 Z2:AB2 AH1:AR5 AD1:AE5 L11:R11 AM11:AR11 Z11:AE11 AH1001:AR1048576 H1001:R1048576 AS12:AT12 S12:T12 AF12:AG12 H10:L10 AH7:AL10" xr:uid="{00000000-0002-0000-0600-000004000000}">
      <formula1>-1000</formula1>
    </dataValidation>
    <dataValidation type="date" allowBlank="1" showInputMessage="1" showErrorMessage="1" error="Please enter a date" sqref="AS1:AS5 AS7:AS8 AS10:AS11 AS1001:AS1048576" xr:uid="{00000000-0002-0000-0600-000005000000}">
      <formula1>18264</formula1>
      <formula2>54789</formula2>
    </dataValidation>
    <dataValidation type="whole" allowBlank="1" showInputMessage="1" showErrorMessage="1" error="Please enter the number of years of affordability protections. Enter 1000 if perpetual affordability. " sqref="BA1:BA5 BA7:BA12 BA1001:BA1048576" xr:uid="{00000000-0002-0000-0600-000006000000}">
      <formula1>0</formula1>
      <formula2>1000</formula2>
    </dataValidation>
    <dataValidation type="whole" operator="greaterThanOrEqual" allowBlank="1" showInputMessage="1" showErrorMessage="1" error="Please enter a number" sqref="BB12:BI12 BB1001:BB1048576" xr:uid="{00000000-0002-0000-0600-000007000000}">
      <formula1>0</formula1>
    </dataValidation>
    <dataValidation allowBlank="1" showInputMessage="1" sqref="Z1:AC1" xr:uid="{00000000-0002-0000-0600-000009000000}"/>
    <dataValidation allowBlank="1" showInputMessage="1" showErrorMessage="1" error="Please enter Y for Yes or N for No" sqref="AU12:AV12" xr:uid="{00000000-0002-0000-0600-00000A000000}"/>
    <dataValidation allowBlank="1" showInputMessage="1" showErrorMessage="1" errorTitle="Please enter a date" error="Please Enter a Date" sqref="S11" xr:uid="{DD910C7A-A234-4DA8-BC2F-1500B4A3DAE4}"/>
    <dataValidation type="list" allowBlank="1" showInputMessage="1" showErrorMessage="1" error="Please enter &quot;No&quot;,&quot;Yes-But no action taken&quot;, &quot;Yes-Approved&quot; , &quot;Yes-Denied&quot;  " sqref="AA3" xr:uid="{00000000-0002-0000-0600-00000E000000}">
      <formula1>"No,Yes-But no action taken,Yes-Approved,Yes-Denied"</formula1>
    </dataValidation>
    <dataValidation type="list" allowBlank="1" showInputMessage="1" showErrorMessage="1" sqref="G3" xr:uid="{00000000-0002-0000-0600-00000F000000}">
      <formula1>"R,O"</formula1>
    </dataValidation>
    <dataValidation type="list" allowBlank="1" showInputMessage="1" showErrorMessage="1" sqref="BC1001:BC1048576" xr:uid="{00000000-0002-0000-0600-000010000000}">
      <formula1>"Demolished,Destroyed"</formula1>
    </dataValidation>
    <dataValidation type="list" allowBlank="1" showInputMessage="1" showErrorMessage="1" error="Please enter R for Rental or O for Ownership. Please guess if you do not know. " sqref="G1001:G1048576" xr:uid="{00000000-0002-0000-0600-000011000000}">
      <formula1>"R,O"</formula1>
    </dataValidation>
    <dataValidation type="list" allowBlank="1" showInputMessage="1" showErrorMessage="1" error="Please enter Y for Yes or N for No" sqref="AU1001:AW1048576" xr:uid="{00000000-0002-0000-0600-000012000000}">
      <formula1>"Y,N"</formula1>
    </dataValidation>
    <dataValidation type="list" allowBlank="1" showInputMessage="1" showErrorMessage="1" error="Please enter O for Ownership and R for Renter" sqref="BD1001:BD1048576" xr:uid="{00000000-0002-0000-0600-000013000000}">
      <formula1>"R,O"</formula1>
    </dataValidation>
    <dataValidation allowBlank="1" showInputMessage="1" showErrorMessage="1" error="Please enter O for Ownership and R for Renter" sqref="BD11:BI11" xr:uid="{E1EC366E-0EE1-4165-B7AB-DB34EBA27811}"/>
    <dataValidation operator="greaterThanOrEqual" allowBlank="1" showInputMessage="1" showErrorMessage="1" error="Please enter a number." sqref="BE11:BI12 H11 J11:K11 U11:Y11 AH11:AL11" xr:uid="{8AC351FD-F10E-4F98-9951-5B5F742EBBFA}"/>
    <dataValidation operator="greaterThanOrEqual" allowBlank="1" showInputMessage="1" showErrorMessage="1" error="Please enter a number" sqref="BB11" xr:uid="{694F33FD-1567-4C1A-87E6-43069269C392}"/>
    <dataValidation type="decimal" allowBlank="1" showInputMessage="1" showErrorMessage="1" prompt="Before entering data in this cell, please ensure &quot;DB&quot; is one of the selected values in Section 17, &quot;Deed Restriction Type&quot;" sqref="BE13:BE1000" xr:uid="{34E62137-D796-4A7B-9ED8-068DF27985F8}">
      <formula1>0</formula1>
      <formula2>100</formula2>
    </dataValidation>
    <dataValidation type="whole" allowBlank="1" showInputMessage="1" showErrorMessage="1" prompt="Before entering data in this cell, please ensure &quot;DB&quot; is one of the selected values in Section 17, &quot;Deed Restriction Type&quot;" sqref="BF13:BF1000" xr:uid="{1ABCDE34-6B9F-4AA4-B104-E78FD0BDDE17}">
      <formula1>0</formula1>
      <formula2>20</formula2>
    </dataValidation>
    <dataValidation type="whole" allowBlank="1" showInputMessage="1" showErrorMessage="1" prompt="Before entering data in this cell, please ensure &quot;DB&quot; is selected in Section 17, &quot;Deed Restriction Type&quot;" sqref="BF13:BF1000" xr:uid="{36C98328-393C-4A16-A70D-E962975D0D75}">
      <formula1>0</formula1>
      <formula2>100</formula2>
    </dataValidation>
    <dataValidation type="date" showInputMessage="1" showErrorMessage="1" errorTitle="Please enter a date" error="Please Enter a Date" prompt="Entitlement Date Approved: Enter the date within the reporting year that all required land use approvals or entitlements were issued by the jurisdiction; leave blank if entitlement was approved outside the reporting year." sqref="S13:S1000" xr:uid="{F916E4BE-BD69-46CC-8BAF-1E8A2D757758}">
      <formula1>18264</formula1>
      <formula2>54789</formula2>
    </dataValidation>
    <dataValidation type="date" allowBlank="1" showInputMessage="1" showErrorMessage="1" error="Please enter a date" prompt="Building Permits Date Issued: Enter the date within the reporting year that the building permit was issued by the jurisdiction; leave blank if building permit was issued outside the reporting year. " sqref="AF13:AF1000" xr:uid="{63A15E90-DD51-4085-9BB1-DF30B2AC851E}">
      <formula1>18264</formula1>
      <formula2>54789</formula2>
    </dataValidation>
    <dataValidation type="date" allowBlank="1" showInputMessage="1" showErrorMessage="1" error="Please enter a date" prompt="Certificates of Occupancy (or other forms of Readiness) Date Issued: Enter the date the certificate of occupancy or other form of readiness (e.g., final inspection, notice of completion) was issued for the project. " sqref="AS13:AS1000" xr:uid="{8A271A7B-148F-47F8-B811-74251056B9DB}">
      <formula1>18264</formula1>
      <formula2>54789</formula2>
    </dataValidation>
    <dataValidation allowBlank="1" showInputMessage="1" showErrorMessage="1" prompt="Housing without financial assistance or deed restrictions: In these cases, affordability must be demonstrated by proposed sales price or rents. See instructions tab for more information." sqref="AZ13:AZ1000" xr:uid="{99902793-D3C6-44B1-94BE-1EEB07FE408A}"/>
    <dataValidation type="whole" allowBlank="1" showInputMessage="1" showErrorMessage="1" error="Please enter the number of years of affordability protections. Enter 1000 if perpetual affordability. " prompt="Term of Affordability or Deed Restriction: If units have committed financial assistance and/or are deed restricted, enter the duration of the affordability or deed restriction." sqref="BA13:BA1000" xr:uid="{C2505FDA-E59A-4675-B737-28F170E19C23}">
      <formula1>0</formula1>
      <formula2>1000</formula2>
    </dataValidation>
    <dataValidation type="whole" operator="greaterThanOrEqual" allowBlank="1" showInputMessage="1" showErrorMessage="1" error="Please enter a number" prompt="If existing units on the site were demolished in order to build this development, enter the “Number of Demolished or Destroyed Units” in the reporting calendar year." sqref="BB13:BB1000" xr:uid="{51D33AFE-6BAB-4735-8D6C-DC0DADAFE7F2}">
      <formula1>0</formula1>
    </dataValidation>
    <dataValidation allowBlank="1" showInputMessage="1" showErrorMessage="1" prompt="Notes: Use this field to enter any applicable notes about the project or development._x000a_Character Limit: 4000" sqref="BI13:BI1000" xr:uid="{167CC1CB-8BC1-4494-82AD-8E4BF32FF4D9}"/>
    <dataValidation allowBlank="1" showInputMessage="1" showErrorMessage="1" prompt="Sum of units reported in this column. The entitlement date must have occured during the APR year in order to be counted in this cell. If not seeing expected value in this cell, please check to ensure dates are valid." sqref="H12:R12" xr:uid="{7951056D-5379-4265-A2FE-554697CB3580}"/>
    <dataValidation allowBlank="1" showInputMessage="1" showErrorMessage="1" prompt="Sum of units reported in this column. The building permit date must have occured during the APR year in order to be counted in this cell. If not seeing expected value in this cell, please check to ensure dates are valid." sqref="U12:AE12" xr:uid="{6E89D00E-3C58-41A9-8249-2DD255BF86CC}"/>
    <dataValidation allowBlank="1" showInputMessage="1" showErrorMessage="1" prompt="Sum of units reported in this column. The certificate of occupancy or completion date must have occured during the APR year in order to be counted in this cell. If not seeing expected value in this cell, please check to ensure dates are valid." sqref="AH12:AR12" xr:uid="{56529310-5799-49D1-B830-1FF16EC1C238}"/>
    <dataValidation type="whole" allowBlank="1" showInputMessage="1" showErrorMessage="1" error="Please enter a number greater than 0." prompt="Insert number of units that are entitled above moderate-income" sqref="R13:R1000" xr:uid="{2907B69C-CD5E-42A4-8687-526799DE08B3}">
      <formula1>0</formula1>
      <formula2>30000</formula2>
    </dataValidation>
    <dataValidation type="whole" allowBlank="1" showInputMessage="1" showErrorMessage="1" error="Please enter a number greater than 0." prompt="Insert number of units that are entitled moderate-income non-deed restricted" sqref="Q13:Q1000" xr:uid="{11809790-9F43-4BCD-A436-0F8A0D37BC24}">
      <formula1>0</formula1>
      <formula2>30000</formula2>
    </dataValidation>
    <dataValidation type="whole" allowBlank="1" showInputMessage="1" showErrorMessage="1" error="Please enter a number greater than 0." prompt="Insert number of units that are entitled moderate-income deed restricted" sqref="P13:P1000" xr:uid="{8BD6D5DB-2712-4679-99A6-A6200DD2007B}">
      <formula1>0</formula1>
      <formula2>30000</formula2>
    </dataValidation>
    <dataValidation type="whole" allowBlank="1" showInputMessage="1" showErrorMessage="1" error="Please enter a number greater than 0." prompt="Insert number of units that are entitled low-income non-deed restricted" sqref="O13:O1000" xr:uid="{DED9F214-625A-42D0-970F-7621D105A5D6}">
      <formula1>0</formula1>
      <formula2>30000</formula2>
    </dataValidation>
    <dataValidation type="whole" allowBlank="1" showInputMessage="1" showErrorMessage="1" error="Please enter a number greater than 0." prompt="Insert number of units that are entitled low-income deed restricted" sqref="N13:N1000" xr:uid="{812769BF-3FB1-4646-B39F-40C5A75568A1}">
      <formula1>0</formula1>
      <formula2>30000</formula2>
    </dataValidation>
    <dataValidation type="whole" allowBlank="1" showInputMessage="1" showErrorMessage="1" error="Please enter a number greater than 0." prompt="Insert number of units that are entitled very low-income non-deed restricted" sqref="M13:M1000" xr:uid="{6A493097-15B5-4655-91C8-DF43BD4BB139}">
      <formula1>0</formula1>
      <formula2>30000</formula2>
    </dataValidation>
    <dataValidation type="whole" allowBlank="1" showInputMessage="1" showErrorMessage="1" error="Please enter a number greater than 0." prompt="Insert number of units that are entitled very low-income deed restricted" sqref="L13:L1000" xr:uid="{AB1E6C2D-8D54-4F1B-99B1-815565C98053}">
      <formula1>0</formula1>
      <formula2>30000</formula2>
    </dataValidation>
    <dataValidation type="whole" allowBlank="1" showInputMessage="1" showErrorMessage="1" error="Please enter a number greater than 0." prompt="Insert number of units that are permitted very low-income deed restricted" sqref="Y13:Y1000" xr:uid="{09747577-E5B1-45B0-91B9-961FEF48833E}">
      <formula1>0</formula1>
      <formula2>30000</formula2>
    </dataValidation>
    <dataValidation type="whole" allowBlank="1" showInputMessage="1" showErrorMessage="1" error="Please enter a number greater than 0." prompt="Insert number of units that are permitted very low-income non-deed restricted" sqref="Z13:Z1000" xr:uid="{DA19DA4E-CBC1-481C-A675-34DE625EE74C}">
      <formula1>0</formula1>
      <formula2>30000</formula2>
    </dataValidation>
    <dataValidation type="whole" allowBlank="1" showInputMessage="1" showErrorMessage="1" error="Please enter a number greater than 0." prompt="Insert number of units that are permitted low-income deed restricted" sqref="AA13:AA1000" xr:uid="{DC19EEA6-6A31-4ECD-B879-29262C8F182B}">
      <formula1>0</formula1>
      <formula2>30000</formula2>
    </dataValidation>
    <dataValidation type="whole" allowBlank="1" showInputMessage="1" showErrorMessage="1" error="Please enter a number greater than 0." prompt="Insert number of units that are permitted low-income non-deed restricted" sqref="AB13:AB1000" xr:uid="{DCECEE9D-49CD-49BC-9C75-07158E9AEBB4}">
      <formula1>0</formula1>
      <formula2>30000</formula2>
    </dataValidation>
    <dataValidation type="whole" allowBlank="1" showInputMessage="1" showErrorMessage="1" error="Please enter a number greater than 0." prompt="Insert number of units that are permitted moderate-income deed restricted" sqref="AC13:AC1000" xr:uid="{8297C6EC-D726-4D89-84CB-BEBB25304016}">
      <formula1>0</formula1>
      <formula2>30000</formula2>
    </dataValidation>
    <dataValidation type="whole" allowBlank="1" showInputMessage="1" showErrorMessage="1" error="Please enter a number greater than 0." prompt="Insert number of units that are permitted moderate-income non-deed restricted" sqref="AD13:AD1000" xr:uid="{82ADAB5B-708B-48BE-977E-330FCBEEA291}">
      <formula1>0</formula1>
      <formula2>30000</formula2>
    </dataValidation>
    <dataValidation type="whole" allowBlank="1" showInputMessage="1" showErrorMessage="1" error="Please enter a number greater than 0." prompt="Insert number of units that are permitted above moderate-income" sqref="AE13:AE1000" xr:uid="{DEE6894D-79BD-4BF7-9E68-B504502C5CDF}">
      <formula1>0</formula1>
      <formula2>30000</formula2>
    </dataValidation>
    <dataValidation type="whole" allowBlank="1" showInputMessage="1" showErrorMessage="1" error="Please enter a number greater than 0." prompt="Insert number of units that are completed very low-income deed restricted" sqref="AL13:AL1000" xr:uid="{BEFFC017-C14C-4171-8865-CB771AC04C37}">
      <formula1>0</formula1>
      <formula2>30000</formula2>
    </dataValidation>
    <dataValidation type="whole" allowBlank="1" showInputMessage="1" showErrorMessage="1" error="Please enter a number greater than 0." prompt="Insert number of units that are completed very low-income non-deed restricted" sqref="AM13:AM1000" xr:uid="{07CBCAE7-91B1-480E-8242-2941ADC848A6}">
      <formula1>0</formula1>
      <formula2>30000</formula2>
    </dataValidation>
    <dataValidation type="whole" allowBlank="1" showInputMessage="1" showErrorMessage="1" error="Please enter a number greater than 0." prompt="Insert number of units that are completed low-income deed restricted" sqref="AN13:AN1000" xr:uid="{6E4E9B75-F07C-4417-97D2-80EFCD8F557D}">
      <formula1>0</formula1>
      <formula2>30000</formula2>
    </dataValidation>
    <dataValidation type="whole" allowBlank="1" showInputMessage="1" showErrorMessage="1" error="Please enter a number greater than 0." prompt="Insert number of units that are completed low-income non-deed restricted" sqref="AO13:AO1000" xr:uid="{6313601B-F7AB-491C-9F73-E465DC718A7F}">
      <formula1>0</formula1>
      <formula2>30000</formula2>
    </dataValidation>
    <dataValidation type="whole" allowBlank="1" showInputMessage="1" showErrorMessage="1" error="Please enter a number greater than 0." prompt="Insert number of units that are completed moderate-income deed restricted" sqref="AP13:AP1000" xr:uid="{F6F9BFEE-7FE2-46D1-B9F0-7843C369DBD2}">
      <formula1>0</formula1>
      <formula2>30000</formula2>
    </dataValidation>
    <dataValidation type="whole" allowBlank="1" showInputMessage="1" showErrorMessage="1" error="Please enter a number greater than 0." prompt="Insert number of units that are completed moderate-income non-deed restricted" sqref="AQ13:AQ1000" xr:uid="{4CB80DA9-408A-44B9-A7C0-982DEB036FA6}">
      <formula1>0</formula1>
      <formula2>30000</formula2>
    </dataValidation>
    <dataValidation type="whole" allowBlank="1" showInputMessage="1" showErrorMessage="1" error="Please enter a number greater than 0." prompt="Insert number of units that are completed above moderate-income" sqref="AR13:AR1000" xr:uid="{56EF197E-1B4C-4580-8EF4-81997980D990}">
      <formula1>0</formula1>
      <formula2>30000</formula2>
    </dataValidation>
    <dataValidation type="whole" allowBlank="1" showInputMessage="1" showErrorMessage="1" error="Please enter a number greater than 0." prompt="Insert number of units that are entitled extremely low-income non _x000a_deed restricted" sqref="K13:K1000" xr:uid="{E91F6F8A-48BC-49B2-AF27-C9BF91D23943}">
      <formula1>0</formula1>
      <formula2>30000</formula2>
    </dataValidation>
    <dataValidation type="whole" allowBlank="1" showInputMessage="1" showErrorMessage="1" error="Please enter a number greater than 0." prompt="Insert number of units that are entitled extremely low-income deed restricted" sqref="J13:J1000" xr:uid="{55F4EC38-EF69-46FB-B3C1-3F71695249A8}">
      <formula1>0</formula1>
      <formula2>30000</formula2>
    </dataValidation>
    <dataValidation type="whole" allowBlank="1" showInputMessage="1" showErrorMessage="1" error="Please enter a number greater than 0." prompt="Insert number of units that are entitled acutely low-income non deed restricted" sqref="I13:I1000" xr:uid="{F3AD2C9D-01FD-40FA-BDA6-0E29FAD91E50}">
      <formula1>0</formula1>
      <formula2>30000</formula2>
    </dataValidation>
    <dataValidation errorStyle="warning" operator="greaterThanOrEqual" allowBlank="1" showInputMessage="1" showErrorMessage="1" sqref="I11" xr:uid="{21CB0094-1F32-41A1-9E9C-A2E5FD483C1C}"/>
    <dataValidation type="whole" allowBlank="1" showInputMessage="1" showErrorMessage="1" error="Please enter a number greater than 0." prompt="Insert number of units that are permitted acutely low-income deed restricted" sqref="U13:U1000" xr:uid="{AE5F8742-2F55-4B6C-AF87-157853DEDA1B}">
      <formula1>0</formula1>
      <formula2>30000</formula2>
    </dataValidation>
    <dataValidation type="whole" allowBlank="1" showInputMessage="1" showErrorMessage="1" error="Please enter a number greater than 0." prompt="Insert number of units that are permitted acutely low-income non deed restricted" sqref="V13:V1000" xr:uid="{DCFFA75A-E87B-48E7-AC43-09F44FFAF958}">
      <formula1>0</formula1>
      <formula2>30000</formula2>
    </dataValidation>
    <dataValidation type="whole" allowBlank="1" showInputMessage="1" showErrorMessage="1" error="Please enter a number greater than 0." prompt="Insert number of units that are permitted extremely low-income deed restricted" sqref="W13:W1000" xr:uid="{B4090E48-1F7C-4893-B523-6BE8B7FC5D4C}">
      <formula1>0</formula1>
      <formula2>30000</formula2>
    </dataValidation>
    <dataValidation type="whole" allowBlank="1" showInputMessage="1" showErrorMessage="1" error="Please enter a number greater than 0." prompt="Insert number of units that are permitted extremely low-income non deed restricted" sqref="X13:X1000" xr:uid="{FDE9F10E-B4CA-4FFE-91F4-50BF3C2664C5}">
      <formula1>0</formula1>
      <formula2>30000</formula2>
    </dataValidation>
    <dataValidation type="whole" allowBlank="1" showInputMessage="1" showErrorMessage="1" error="Please enter a number greater than 0." prompt="Insert number of units that are completed acutely low-income deed restricted" sqref="AH13:AH1000" xr:uid="{B6E20189-BC4A-48C9-9B1E-1C2C0DB2AAD6}">
      <formula1>0</formula1>
      <formula2>30000</formula2>
    </dataValidation>
    <dataValidation type="whole" allowBlank="1" showInputMessage="1" showErrorMessage="1" error="Please enter a number greater than 0." prompt="Insert number of units that are completed acutely low-income non deed restricted" sqref="AI13:AI1000" xr:uid="{26B6335A-4A37-4BFC-83FA-7A18C3995708}">
      <formula1>0</formula1>
      <formula2>30000</formula2>
    </dataValidation>
    <dataValidation type="whole" allowBlank="1" showInputMessage="1" showErrorMessage="1" error="Please enter a number greater than 0." prompt="Insert number of units that are completed extremely low-income deed restricted" sqref="AJ13:AJ1000" xr:uid="{4C233DE0-0971-4E8E-8AF1-CC54246C3EF5}">
      <formula1>0</formula1>
      <formula2>30000</formula2>
    </dataValidation>
    <dataValidation type="whole" allowBlank="1" showInputMessage="1" showErrorMessage="1" error="Please enter a number greater than 0." prompt="Insert number of units that are completed extremely low-income non deed restricted" sqref="AK13:AK1000" xr:uid="{8D458D3F-5D0F-4B4A-8D48-E45115A37DAA}">
      <formula1>0</formula1>
      <formula2>30000</formula2>
    </dataValidation>
    <dataValidation allowBlank="1" showInputMessage="1" showErrorMessage="1" prompt="Current APN – Enter the current available APN. If necessary enter additional APNs in the notes section field number 21._x000a_Character Limit: 256" sqref="B224:B1000 B157:B210 B145:B147 B150:B152 E37 B95:B138 B38:B47 B92:B93 B13 B15:B36" xr:uid="{13B3AE00-FB81-456A-98AA-1650684305D0}"/>
    <dataValidation showInputMessage="1" showErrorMessage="1" error="Please enter the current APN before continuing." prompt="Street Address – Enter the number and name of street._x000a_Character Limit: 256" sqref="C224:C1000 C157:C210 C145:C147 C150:C152 C93 C95:C138 C13 C15:C47" xr:uid="{8747C654-2AAF-44FE-85D5-67447F05F71F}"/>
    <dataValidation allowBlank="1" showInputMessage="1" showErrorMessage="1" prompt="Project Name – Enter the project name, if available (optional field)._x000a_Character Limit: 256" sqref="D224:D1000 D157:D210 D145:D147 D150:D152 D95:D138 D92:D93 D13 D15:D47" xr:uid="{10E5904E-57C1-4505-8508-89DF34B5F032}"/>
    <dataValidation allowBlank="1" showInputMessage="1" showErrorMessage="1" prompt="Local Jurisdiction Tracking ID – This may be the permit number or other identifier._x000a_Character Limit: 256" sqref="E224:E1000 E157:E210 E145:E147 E150:E152 E93 E95:E138 E13 E15:E47" xr:uid="{41FC348E-A413-45E9-9518-CDB5B0BA9587}"/>
    <dataValidation type="whole" allowBlank="1" showInputMessage="1" showErrorMessage="1" error="Please enter a number greater than 0." prompt="Insert number of units that are entitled acutely low-income deed restricted" sqref="H224:H1000 H13:H210" xr:uid="{F8B4D80F-3455-4022-84A8-88B7B0411A11}">
      <formula1>0</formula1>
      <formula2>30000</formula2>
    </dataValidation>
  </dataValidations>
  <printOptions horizontalCentered="1"/>
  <pageMargins left="0.7" right="0.7" top="0.75" bottom="0.75" header="0.3" footer="0.3"/>
  <pageSetup paperSize="288" scale="14" fitToHeight="0" orientation="landscape" r:id="rId1"/>
  <legacyDrawing r:id="rId2"/>
  <extLst>
    <ext xmlns:x14="http://schemas.microsoft.com/office/spreadsheetml/2009/9/main" uri="{78C0D931-6437-407d-A8EE-F0AAD7539E65}">
      <x14:conditionalFormattings>
        <x14:conditionalFormatting xmlns:xm="http://schemas.microsoft.com/office/excel/2006/main">
          <x14:cfRule type="expression" priority="29" stopIfTrue="1" id="{07B7E927-3A39-4EC6-9D5A-3C9CBE4861CC}">
            <xm:f>Admin!$D$22="FORMATTING OFF"</xm:f>
            <x14:dxf/>
          </x14:cfRule>
          <xm:sqref>AH13:AS1002 U13:AF1002 B253:S1002 I103:S252 B224:H252 H128 B157:H210 G153:H156 B129:H133 H134:H144 B145:H147 B150:H152 H148:H149 H94:S102 B125:H127 H103:H124 C37:E37 B93:S93 B92 D92 G92:S92 H48:S91 B95:G138 B38:E47 B13:S13 H14:S14 B15:E36 G15:S47 F14:F50 AU13:BI1002</xm:sqref>
        </x14:conditionalFormatting>
        <x14:conditionalFormatting xmlns:xm="http://schemas.microsoft.com/office/excel/2006/main">
          <x14:cfRule type="expression" priority="1" stopIfTrue="1" id="{BB0FA0AA-59B9-4356-9173-FBBAB205EE5A}">
            <xm:f>Admin!$D$22="FORMATTING OFF"</xm:f>
            <x14:dxf/>
          </x14:cfRule>
          <xm:sqref>B61:C61 E61:G61</xm:sqref>
        </x14:conditionalFormatting>
      </x14:conditionalFormattings>
    </ext>
    <ext xmlns:x14="http://schemas.microsoft.com/office/spreadsheetml/2009/9/main" uri="{CCE6A557-97BC-4b89-ADB6-D9C93CAAB3DF}">
      <x14:dataValidations xmlns:xm="http://schemas.microsoft.com/office/excel/2006/main" xWindow="1156" yWindow="807" count="11">
        <x14:dataValidation type="list" allowBlank="1" showInputMessage="1" showErrorMessage="1" prompt="Before entering data in this cell, please ensure &quot;DB&quot; is one of the selected values in Section 17, &quot;Deed Restriction Type&quot;" xr:uid="{ABB134B7-1CAC-4F44-BD8C-64417166EA9E}">
          <x14:formula1>
            <xm:f>'Deed Rest And Asst Pgm Data'!$C$2:$C$5</xm:f>
          </x14:formula1>
          <xm:sqref>BG13:BG1000</xm:sqref>
        </x14:dataValidation>
        <x14:dataValidation type="list" allowBlank="1" showInputMessage="1" showErrorMessage="1" prompt="Before entering data in this cell, please ensure &quot;DB&quot; is one of the selected values in Section 17, &quot;Deed Restriction Type&quot;" xr:uid="{6AADE597-8ED1-49BD-9907-3405C89F9991}">
          <x14:formula1>
            <xm:f>'Deed Rest And Asst Pgm Data'!$D$2:$D$3</xm:f>
          </x14:formula1>
          <xm:sqref>BH13:BH1000</xm:sqref>
        </x14:dataValidation>
        <x14:dataValidation type="list" allowBlank="1" showInputMessage="1" showErrorMessage="1" prompt="Assistance Programs Used for Each Development:  Enter information here if units received financial assistance from the city or county and/or other subsidy sources._x000a_" xr:uid="{C3196105-CCB9-4F9D-9ACC-D338A0AB778B}">
          <x14:formula1>
            <xm:f>'Deed Rest And Asst Pgm Data'!$A$2:$A$38</xm:f>
          </x14:formula1>
          <xm:sqref>AX13:AX1000</xm:sqref>
        </x14:dataValidation>
        <x14:dataValidation type="list" allowBlank="1" showInputMessage="1" showErrorMessage="1" prompt="Deed Restriction Type:  Enter information here if units in the project are considered affordable due to a local program or policy such as a density bonus or inclusionary ordinance." xr:uid="{7E33F3F1-12D3-43D5-BFDA-AC20B8F9F296}">
          <x14:formula1>
            <xm:f>'Deed Rest And Asst Pgm Data'!$B$2:$B$4</xm:f>
          </x14:formula1>
          <xm:sqref>AY13:AY1000</xm:sqref>
        </x14:dataValidation>
        <x14:dataValidation type="list" allowBlank="1" showInputMessage="1" showErrorMessage="1" error="The value in this cell must be either Demolished or Destroyed." prompt="From the drop-down menu select “demolished” if the units were torn down. Select “Destroyed” if the units were lost due to fire or other natural disaster. " xr:uid="{43DB37DA-D5BF-44BF-B481-1CA45D8F18FA}">
          <x14:formula1>
            <xm:f>'Deed Rest And Asst Pgm Data'!$M$2:$M$3</xm:f>
          </x14:formula1>
          <xm:sqref>BC13:BC1000</xm:sqref>
        </x14:dataValidation>
        <x14:dataValidation type="list" allowBlank="1" showInputMessage="1" showErrorMessage="1" error="Please enter O for Ownership and R for Renter" prompt="From the drop-down menu “Demolished/Destroyed Units Owner or Renter” select “R” for renter or “O” for owner. " xr:uid="{01A0C2FA-4F33-4F1F-AE13-4D99DC835AF4}">
          <x14:formula1>
            <xm:f>'Deed Rest And Asst Pgm Data'!$J$2:$J$3</xm:f>
          </x14:formula1>
          <xm:sqref>BD13:BD1000</xm:sqref>
        </x14:dataValidation>
        <x14:dataValidation type="list" allowBlank="1" showInputMessage="1" showErrorMessage="1" error="Please enter Y for Yes or N for No" prompt="Please indicate if the housing units reported are infill by selecting “yes” or “no.” " xr:uid="{52EC8757-CBDF-4B36-8C7B-6E75B0DE4D7E}">
          <x14:formula1>
            <xm:f>'Deed Rest And Asst Pgm Data'!$L$2:$L$3</xm:f>
          </x14:formula1>
          <xm:sqref>AW13:AW1000</xm:sqref>
        </x14:dataValidation>
        <x14:dataValidation type="list" allowBlank="1" showInputMessage="1" showErrorMessage="1" error="The value in the cell must be either: NONE, SB 9 (2021) - Duplex in SF Zone, SB 9 (2021) - Residential Lot Split, AB 2011 (2022), SB 6 (2022), SMAP, SB 4 (2023)" prompt="Select appropriate streamlinig provisions as applicable. Select NONE if none of the available options were used. You may select more than one." xr:uid="{BB4AA900-1940-4508-AA1D-5F469CAC0E20}">
          <x14:formula1>
            <xm:f>'Deed Rest And Asst Pgm Data'!$P$2:$P$8</xm:f>
          </x14:formula1>
          <xm:sqref>AU13:AU1000</xm:sqref>
        </x14:dataValidation>
        <x14:dataValidation type="list" allowBlank="1" showInputMessage="1" showErrorMessage="1" error="Please use dropdown options." prompt="Select appropriate historical designation. If not applicable, select &quot;No&quot;" xr:uid="{145386C6-8EBE-4322-8E12-DE61A7E21477}">
          <x14:formula1>
            <xm:f>'Deed Rest And Asst Pgm Data'!$W$2:$W$5</xm:f>
          </x14:formula1>
          <xm:sqref>AV13:AV1000</xm:sqref>
        </x14:dataValidation>
        <x14:dataValidation type="list" allowBlank="1" showInputMessage="1" showErrorMessage="1" prompt="Unit Types: Each development should be categorized by one of the following codes. Refer to “Unit Category” in the Definitions section for additional descriptions." xr:uid="{C8154205-30E5-49B9-8690-B26D1E9C5E3D}">
          <x14:formula1>
            <xm:f>'Deed Rest And Asst Pgm Data'!$H$2:$H$7</xm:f>
          </x14:formula1>
          <xm:sqref>F224:F1000 F157:F210 F145:F147 F150:F152 F93 F95:F138 F13 F15:F47</xm:sqref>
        </x14:dataValidation>
        <x14:dataValidation type="list" allowBlank="1" showInputMessage="1" showErrorMessage="1" error="Please enter R for Rental or O for Ownership. Please guess if you do not know. " prompt="Tenure:   Identify whether the units within the development project are either proposed or planned at initial occupancy for either renters or owners. Use the drop-down menu to select one of the following options:_x000a__x000a_R = Renter Occupied_x000a_O = Owner Occupied" xr:uid="{0C33553D-7075-4479-B1D0-4DA1929865A6}">
          <x14:formula1>
            <xm:f>'Deed Rest And Asst Pgm Data'!$J$2:$J$3</xm:f>
          </x14:formula1>
          <xm:sqref>G224:G1000 G145:G147 G150:G210 G95:G138 G92:G93 G13 G15:G47</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E67506450FC7B147891FFC383EB34B51" ma:contentTypeVersion="12" ma:contentTypeDescription="Create a new document." ma:contentTypeScope="" ma:versionID="f23f4d1153d7a1779d6fc5489aa9ebb7">
  <xsd:schema xmlns:xsd="http://www.w3.org/2001/XMLSchema" xmlns:xs="http://www.w3.org/2001/XMLSchema" xmlns:p="http://schemas.microsoft.com/office/2006/metadata/properties" xmlns:ns2="4dca3849-142b-4d58-b6b6-fd85d33daec3" xmlns:ns3="b81d817a-1478-46c7-a8b0-e0874bfd524c" targetNamespace="http://schemas.microsoft.com/office/2006/metadata/properties" ma:root="true" ma:fieldsID="46e9fa2bd2f43e4c42679b13f20d2fcc" ns2:_="" ns3:_="">
    <xsd:import namespace="4dca3849-142b-4d58-b6b6-fd85d33daec3"/>
    <xsd:import namespace="b81d817a-1478-46c7-a8b0-e0874bfd524c"/>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DateTaken" minOccurs="0"/>
                <xsd:element ref="ns2:MediaLengthInSecond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dca3849-142b-4d58-b6b6-fd85d33daec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lcf76f155ced4ddcb4097134ff3c332f" ma:index="12" nillable="true" ma:taxonomy="true" ma:internalName="lcf76f155ced4ddcb4097134ff3c332f" ma:taxonomyFieldName="MediaServiceImageTags" ma:displayName="Image Tags" ma:readOnly="false" ma:fieldId="{5cf76f15-5ced-4ddc-b409-7134ff3c332f}" ma:taxonomyMulti="true" ma:sspId="1f3bbd73-d9da-4b59-89ef-5a1da660cdfb" ma:termSetId="09814cd3-568e-fe90-9814-8d621ff8fb84" ma:anchorId="fba54fb3-c3e1-fe81-a776-ca4b69148c4d" ma:open="true" ma:isKeyword="false">
      <xsd:complexType>
        <xsd:sequence>
          <xsd:element ref="pc:Terms" minOccurs="0" maxOccurs="1"/>
        </xsd:sequence>
      </xsd:complex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DateTaken" ma:index="17" nillable="true" ma:displayName="MediaServiceDateTaken" ma:hidden="true" ma:indexed="true" ma:internalName="MediaServiceDateTaken" ma:readOnly="true">
      <xsd:simpleType>
        <xsd:restriction base="dms:Text"/>
      </xsd:simpleType>
    </xsd:element>
    <xsd:element name="MediaLengthInSeconds" ma:index="18" nillable="true" ma:displayName="MediaLengthInSeconds" ma:hidden="true" ma:internalName="MediaLengthInSeconds" ma:readOnly="true">
      <xsd:simpleType>
        <xsd:restriction base="dms:Unknown"/>
      </xsd:simpleType>
    </xsd:element>
    <xsd:element name="MediaServiceSearchProperties" ma:index="19"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b81d817a-1478-46c7-a8b0-e0874bfd524c" elementFormDefault="qualified">
    <xsd:import namespace="http://schemas.microsoft.com/office/2006/documentManagement/types"/>
    <xsd:import namespace="http://schemas.microsoft.com/office/infopath/2007/PartnerControls"/>
    <xsd:element name="TaxCatchAll" ma:index="13" nillable="true" ma:displayName="Taxonomy Catch All Column" ma:hidden="true" ma:list="{7c0d52b1-c356-43f9-b908-5152d89e42c9}" ma:internalName="TaxCatchAll" ma:showField="CatchAllData" ma:web="b81d817a-1478-46c7-a8b0-e0874bfd524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1 6 " ? > < D a t a M a s h u p   x m l n s = " h t t p : / / s c h e m a s . m i c r o s o f t . c o m / D a t a M a s h u p " > A A A A A B Q D A A B Q S w M E F A A C A A g A D m D N V m / 8 c y u k A A A A 9 g A A A B I A H A B D b 2 5 m a W c v U G F j a 2 F n Z S 5 4 b W w g o h g A K K A U A A A A A A A A A A A A A A A A A A A A A A A A A A A A h Y 9 B D o I w F E S v Q r q n L Z g Y J J + y c C u J C d G 4 J a V C I 3 w M L Z a 7 u f B I X k G M o u 5 c z p u 3 m L l f b 5 C O b e N d V G 9 0 h w k J K C e e Q t m V G q u E D P b o R y Q V s C 3 k q a i U N 8 l o 4 t G U C a m t P c e M O e e o W 9 C u r 1 j I e c A O 2 S a X t W o L 8 p H 1 f 9 n X a G y B U h E B + 9 c Y E d K A R 3 Q V L S k H N k P I N H 6 F c N r 7 b H 8 g r I f G D r 0 S C v 1 d D m y O w N 4 f x A N Q S w M E F A A C A A g A D m D N V g / 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A 5 g z V Y o i k e 4 D g A A A B E A A A A T A B w A R m 9 y b X V s Y X M v U 2 V j d G l v b j E u b S C i G A A o o B Q A A A A A A A A A A A A A A A A A A A A A A A A A A A A r T k 0 u y c z P U w i G 0 I b W A F B L A Q I t A B Q A A g A I A A 5 g z V Z v / H M r p A A A A P Y A A A A S A A A A A A A A A A A A A A A A A A A A A A B D b 2 5 m a W c v U G F j a 2 F n Z S 5 4 b W x Q S w E C L Q A U A A I A C A A O Y M 1 W D 8 r p q 6 Q A A A D p A A A A E w A A A A A A A A A A A A A A A A D w A A A A W 0 N v b n R l b n R f V H l w Z X N d L n h t b F B L A Q I t A B Q A A g A I A A 5 g z V Y o i k e 4 D g A A A B E A A A A T A A A A A A A A A A A A A A A A A O E B A A B G b 3 J t d W x h c y 9 T Z W N 0 a W 9 u M S 5 t U E s F B g A A A A A D A A M A w g A A A D w C 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p c B A A A A A A A A d Q E 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C Y B A A A B A A A A 0 I y d 3 w E V 0 R G M e g D A T 8 K X 6 w E A A A C j Y B 0 r + k 8 z R 4 G C E j h L p x Z b A A A A A A I A A A A A A B B m A A A A A Q A A I A A A A H 8 N C C G 3 b d q S a 3 z D A u J 4 S Q + 7 p H 6 V u n u p L Y 6 G 0 y Y g 5 D I T A A A A A A 6 A A A A A A g A A I A A A A G h w y C B k 2 a W I h e o E o J U N Q m t m i 7 a D U e B N n N 4 d X f w D 7 c K h U A A A A O a o x W 7 X / l z P Q l 4 F g a p M w r 0 z w E 5 F Y j k o s N b B A J D Y N W C O j 7 4 d 9 O c c 4 C b j Z l o S d G C k l 2 R 1 0 E + 1 s y h X 1 C W 7 5 D y 1 j i b 8 I V C 1 g i H m l p i 5 J E o s a G r Y Q A A A A M U G Q V F / n v l W c + Q g o j z y 3 O D 6 0 3 g 5 a u U y 6 r S 2 j x Q S G s G s j m M d I Z q c l P C s C P F o n m C j L J D P k o D c Z 9 w E m a y G j o o F r 7 I = < / D a t a M a s h u p > 
</file>

<file path=customXml/item4.xml><?xml version="1.0" encoding="utf-8"?>
<p:properties xmlns:p="http://schemas.microsoft.com/office/2006/metadata/properties" xmlns:xsi="http://www.w3.org/2001/XMLSchema-instance" xmlns:pc="http://schemas.microsoft.com/office/infopath/2007/PartnerControls">
  <documentManagement>
    <lcf76f155ced4ddcb4097134ff3c332f xmlns="4dca3849-142b-4d58-b6b6-fd85d33daec3">
      <Terms xmlns="http://schemas.microsoft.com/office/infopath/2007/PartnerControls"/>
    </lcf76f155ced4ddcb4097134ff3c332f>
    <TaxCatchAll xmlns="b81d817a-1478-46c7-a8b0-e0874bfd524c" xsi:nil="true"/>
  </documentManagement>
</p:properties>
</file>

<file path=customXml/itemProps1.xml><?xml version="1.0" encoding="utf-8"?>
<ds:datastoreItem xmlns:ds="http://schemas.openxmlformats.org/officeDocument/2006/customXml" ds:itemID="{9068199B-D76A-4EE5-9D75-132FF51DC84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dca3849-142b-4d58-b6b6-fd85d33daec3"/>
    <ds:schemaRef ds:uri="b81d817a-1478-46c7-a8b0-e0874bfd524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E47BFBD1-9639-4775-B336-0D60D35FE1E9}">
  <ds:schemaRefs>
    <ds:schemaRef ds:uri="http://schemas.microsoft.com/sharepoint/v3/contenttype/forms"/>
  </ds:schemaRefs>
</ds:datastoreItem>
</file>

<file path=customXml/itemProps3.xml><?xml version="1.0" encoding="utf-8"?>
<ds:datastoreItem xmlns:ds="http://schemas.openxmlformats.org/officeDocument/2006/customXml" ds:itemID="{AC402A9A-E0AE-4246-B7C2-5F774F03E208}">
  <ds:schemaRefs>
    <ds:schemaRef ds:uri="http://schemas.microsoft.com/DataMashup"/>
  </ds:schemaRefs>
</ds:datastoreItem>
</file>

<file path=customXml/itemProps4.xml><?xml version="1.0" encoding="utf-8"?>
<ds:datastoreItem xmlns:ds="http://schemas.openxmlformats.org/officeDocument/2006/customXml" ds:itemID="{E2840F22-2F6B-4510-9BF9-26EFCD6CDF5C}">
  <ds:schemaRefs>
    <ds:schemaRef ds:uri="http://schemas.microsoft.com/office/2006/metadata/properties"/>
    <ds:schemaRef ds:uri="http://purl.org/dc/elements/1.1/"/>
    <ds:schemaRef ds:uri="4dca3849-142b-4d58-b6b6-fd85d33daec3"/>
    <ds:schemaRef ds:uri="http://purl.org/dc/dcmitype/"/>
    <ds:schemaRef ds:uri="http://schemas.microsoft.com/office/infopath/2007/PartnerControls"/>
    <ds:schemaRef ds:uri="http://schemas.microsoft.com/office/2006/documentManagement/types"/>
    <ds:schemaRef ds:uri="http://www.w3.org/XML/1998/namespace"/>
    <ds:schemaRef ds:uri="http://schemas.openxmlformats.org/package/2006/metadata/core-properties"/>
    <ds:schemaRef ds:uri="b81d817a-1478-46c7-a8b0-e0874bfd524c"/>
    <ds:schemaRef ds:uri="http://purl.org/dc/terms/"/>
  </ds:schemaRefs>
</ds:datastoreItem>
</file>

<file path=docMetadata/LabelInfo.xml><?xml version="1.0" encoding="utf-8"?>
<clbl:labelList xmlns:clbl="http://schemas.microsoft.com/office/2020/mipLabelMetadata">
  <clbl:label id="{2b828646-b037-4fe7-8415-e935cd34cf96}" enabled="0" method="" siteId="{2b828646-b037-4fe7-8415-e935cd34cf96}"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50</vt:i4>
      </vt:variant>
    </vt:vector>
  </HeadingPairs>
  <TitlesOfParts>
    <vt:vector size="78" baseType="lpstr">
      <vt:lpstr>Admin</vt:lpstr>
      <vt:lpstr>Instructions</vt:lpstr>
      <vt:lpstr>FAQs</vt:lpstr>
      <vt:lpstr>Version Number</vt:lpstr>
      <vt:lpstr>Start Here</vt:lpstr>
      <vt:lpstr>Finish Here</vt:lpstr>
      <vt:lpstr>Summary</vt:lpstr>
      <vt:lpstr>Table A</vt:lpstr>
      <vt:lpstr>Table A2</vt:lpstr>
      <vt:lpstr>Deed Rest And Asst Pgm Data</vt:lpstr>
      <vt:lpstr>Table B</vt:lpstr>
      <vt:lpstr>Table B Values</vt:lpstr>
      <vt:lpstr>Planning Periods</vt:lpstr>
      <vt:lpstr>RHNA past year values</vt:lpstr>
      <vt:lpstr>RHNA Allocations</vt:lpstr>
      <vt:lpstr>Table C</vt:lpstr>
      <vt:lpstr>Table D</vt:lpstr>
      <vt:lpstr>Table E</vt:lpstr>
      <vt:lpstr>Table F</vt:lpstr>
      <vt:lpstr>Table F2</vt:lpstr>
      <vt:lpstr>Table G</vt:lpstr>
      <vt:lpstr>Table H</vt:lpstr>
      <vt:lpstr>Table I</vt:lpstr>
      <vt:lpstr>Table J</vt:lpstr>
      <vt:lpstr>Table K</vt:lpstr>
      <vt:lpstr>Table L</vt:lpstr>
      <vt:lpstr>LEAP Reporting</vt:lpstr>
      <vt:lpstr>CountyInfo</vt:lpstr>
      <vt:lpstr>Instructions!_Hlk108697506</vt:lpstr>
      <vt:lpstr>Instructions!_Hlk109114221</vt:lpstr>
      <vt:lpstr>'Table D'!_Hlk188865384</vt:lpstr>
      <vt:lpstr>'Table D'!_Hlk190785464</vt:lpstr>
      <vt:lpstr>'Table D'!_Hlk221698973</vt:lpstr>
      <vt:lpstr>'Table D'!_Hlk221699009</vt:lpstr>
      <vt:lpstr>Instructions!_Hlk526928548</vt:lpstr>
      <vt:lpstr>Instructions!_Hlk532283649</vt:lpstr>
      <vt:lpstr>Instructions!_Hlk60042265</vt:lpstr>
      <vt:lpstr>Instructions!_Hlk60050965</vt:lpstr>
      <vt:lpstr>'Table D'!_Hlk63248143</vt:lpstr>
      <vt:lpstr>Instructions!_Toc50114083</vt:lpstr>
      <vt:lpstr>Instructions!_Toc50114084</vt:lpstr>
      <vt:lpstr>Instructions!_Toc50114085</vt:lpstr>
      <vt:lpstr>Instructions!_Toc50114086</vt:lpstr>
      <vt:lpstr>Instructions!_Toc50114087</vt:lpstr>
      <vt:lpstr>Instructions!_Toc50114088</vt:lpstr>
      <vt:lpstr>Instructions!_Toc50114089</vt:lpstr>
      <vt:lpstr>Instructions!_Toc50114090</vt:lpstr>
      <vt:lpstr>Instructions!_Toc50114091</vt:lpstr>
      <vt:lpstr>Instructions!_Toc50114092</vt:lpstr>
      <vt:lpstr>Instructions!_Toc50114093</vt:lpstr>
      <vt:lpstr>Instructions!_Toc50114094</vt:lpstr>
      <vt:lpstr>Instructions!_Toc50114095</vt:lpstr>
      <vt:lpstr>Instructions!_Toc50114096</vt:lpstr>
      <vt:lpstr>Instructions!_Toc50114097</vt:lpstr>
      <vt:lpstr>Instructions!_Toc50114098</vt:lpstr>
      <vt:lpstr>Instructions!_Toc534729367</vt:lpstr>
      <vt:lpstr>Instructions!_Toc534729368</vt:lpstr>
      <vt:lpstr>Instructions!_Toc534729369</vt:lpstr>
      <vt:lpstr>Instructions!_Toc534729370</vt:lpstr>
      <vt:lpstr>Instructions!_Toc534729371</vt:lpstr>
      <vt:lpstr>Instructions!_Toc534729372</vt:lpstr>
      <vt:lpstr>Instructions!_Toc534729373</vt:lpstr>
      <vt:lpstr>Instructions!_Toc534729374</vt:lpstr>
      <vt:lpstr>Instructions!_Toc534729375</vt:lpstr>
      <vt:lpstr>Instructions!_Toc534729376</vt:lpstr>
      <vt:lpstr>Instructions!_Toc534729377</vt:lpstr>
      <vt:lpstr>Instructions!_Toc534729378</vt:lpstr>
      <vt:lpstr>Instructions!_Toc534729379</vt:lpstr>
      <vt:lpstr>Instructions!OLE_LINK1</vt:lpstr>
      <vt:lpstr>Summary!Print_Area</vt:lpstr>
      <vt:lpstr>'Table A'!Print_Area</vt:lpstr>
      <vt:lpstr>'Table B'!Print_Area</vt:lpstr>
      <vt:lpstr>'Table C'!Print_Area</vt:lpstr>
      <vt:lpstr>'Table E'!Print_Area</vt:lpstr>
      <vt:lpstr>'Table F'!Print_Area</vt:lpstr>
      <vt:lpstr>'Table I'!Print_Area</vt:lpstr>
      <vt:lpstr>'Table J'!Print_Area</vt:lpstr>
      <vt:lpstr>'Table A2'!Print_Titles</vt:lpstr>
    </vt:vector>
  </TitlesOfParts>
  <Manager/>
  <Company>State of California</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Housing Element Annual Progress Report</dc:title>
  <dc:subject/>
  <dc:creator>HCD</dc:creator>
  <cp:keywords>&lt;APR&gt;</cp:keywords>
  <dc:description/>
  <cp:lastModifiedBy>Campagnolo, Daniel</cp:lastModifiedBy>
  <cp:revision/>
  <dcterms:created xsi:type="dcterms:W3CDTF">2018-09-27T21:13:30Z</dcterms:created>
  <dcterms:modified xsi:type="dcterms:W3CDTF">2026-03-04T00:08:05Z</dcterms:modified>
  <cp:category>&lt;HPD&gt;</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0x010100E67506450FC7B147891FFC383EB34B51</vt:lpwstr>
  </property>
  <property fmtid="{D5CDD505-2E9C-101B-9397-08002B2CF9AE}" pid="3" name="Order">
    <vt:r8>100</vt:r8>
  </property>
  <property fmtid="{D5CDD505-2E9C-101B-9397-08002B2CF9AE}" pid="4" name="MediaServiceImageTags">
    <vt:lpwstr/>
  </property>
  <property fmtid="{D5CDD505-2E9C-101B-9397-08002B2CF9AE}" pid="5" name="_ExtendedDescription">
    <vt:lpwstr/>
  </property>
</Properties>
</file>